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theme/themeOverride1.xml" ContentType="application/vnd.openxmlformats-officedocument.themeOverride+xml"/>
  <Override PartName="/xl/charts/chart3.xml" ContentType="application/vnd.openxmlformats-officedocument.drawingml.chart+xml"/>
  <Override PartName="/xl/theme/themeOverride2.xml" ContentType="application/vnd.openxmlformats-officedocument.themeOverride+xml"/>
  <Override PartName="/xl/charts/chart4.xml" ContentType="application/vnd.openxmlformats-officedocument.drawingml.chart+xml"/>
  <Override PartName="/xl/theme/themeOverride3.xml" ContentType="application/vnd.openxmlformats-officedocument.themeOverride+xml"/>
  <Override PartName="/xl/charts/chart5.xml" ContentType="application/vnd.openxmlformats-officedocument.drawingml.chart+xml"/>
  <Override PartName="/xl/theme/themeOverride4.xml" ContentType="application/vnd.openxmlformats-officedocument.themeOverride+xml"/>
  <Override PartName="/xl/charts/chart6.xml" ContentType="application/vnd.openxmlformats-officedocument.drawingml.chart+xml"/>
  <Override PartName="/xl/theme/themeOverride5.xml" ContentType="application/vnd.openxmlformats-officedocument.themeOverride+xml"/>
  <Override PartName="/xl/charts/chart7.xml" ContentType="application/vnd.openxmlformats-officedocument.drawingml.chart+xml"/>
  <Override PartName="/xl/theme/themeOverride6.xml" ContentType="application/vnd.openxmlformats-officedocument.themeOverride+xml"/>
  <Override PartName="/xl/charts/chart8.xml" ContentType="application/vnd.openxmlformats-officedocument.drawingml.chart+xml"/>
  <Override PartName="/xl/theme/themeOverride7.xml" ContentType="application/vnd.openxmlformats-officedocument.themeOverride+xml"/>
  <Override PartName="/xl/charts/chart9.xml" ContentType="application/vnd.openxmlformats-officedocument.drawingml.chart+xml"/>
  <Override PartName="/xl/theme/themeOverride8.xml" ContentType="application/vnd.openxmlformats-officedocument.themeOverride+xml"/>
  <Override PartName="/xl/charts/chart10.xml" ContentType="application/vnd.openxmlformats-officedocument.drawingml.chart+xml"/>
  <Override PartName="/xl/theme/themeOverride9.xml" ContentType="application/vnd.openxmlformats-officedocument.themeOverride+xml"/>
  <Override PartName="/xl/charts/chart11.xml" ContentType="application/vnd.openxmlformats-officedocument.drawingml.chart+xml"/>
  <Override PartName="/xl/theme/themeOverride10.xml" ContentType="application/vnd.openxmlformats-officedocument.themeOverride+xml"/>
  <Override PartName="/xl/charts/chart12.xml" ContentType="application/vnd.openxmlformats-officedocument.drawingml.chart+xml"/>
  <Override PartName="/xl/theme/themeOverride11.xml" ContentType="application/vnd.openxmlformats-officedocument.themeOverride+xml"/>
  <Override PartName="/xl/charts/chart13.xml" ContentType="application/vnd.openxmlformats-officedocument.drawingml.chart+xml"/>
  <Override PartName="/xl/theme/themeOverride12.xml" ContentType="application/vnd.openxmlformats-officedocument.themeOverride+xml"/>
  <Override PartName="/xl/charts/chart14.xml" ContentType="application/vnd.openxmlformats-officedocument.drawingml.chart+xml"/>
  <Override PartName="/xl/theme/themeOverride13.xml" ContentType="application/vnd.openxmlformats-officedocument.themeOverride+xml"/>
  <Override PartName="/xl/charts/chart15.xml" ContentType="application/vnd.openxmlformats-officedocument.drawingml.chart+xml"/>
  <Override PartName="/xl/theme/themeOverride14.xml" ContentType="application/vnd.openxmlformats-officedocument.themeOverride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theme/themeOverride15.xml" ContentType="application/vnd.openxmlformats-officedocument.themeOverride+xml"/>
  <Override PartName="/xl/charts/chart18.xml" ContentType="application/vnd.openxmlformats-officedocument.drawingml.chart+xml"/>
  <Override PartName="/xl/theme/themeOverride16.xml" ContentType="application/vnd.openxmlformats-officedocument.themeOverride+xml"/>
  <Override PartName="/xl/charts/chart19.xml" ContentType="application/vnd.openxmlformats-officedocument.drawingml.chart+xml"/>
  <Override PartName="/xl/theme/themeOverride17.xml" ContentType="application/vnd.openxmlformats-officedocument.themeOverride+xml"/>
  <Override PartName="/xl/charts/chart20.xml" ContentType="application/vnd.openxmlformats-officedocument.drawingml.chart+xml"/>
  <Override PartName="/xl/theme/themeOverride18.xml" ContentType="application/vnd.openxmlformats-officedocument.themeOverride+xml"/>
  <Override PartName="/xl/charts/chart21.xml" ContentType="application/vnd.openxmlformats-officedocument.drawingml.chart+xml"/>
  <Override PartName="/xl/theme/themeOverride19.xml" ContentType="application/vnd.openxmlformats-officedocument.themeOverride+xml"/>
  <Override PartName="/xl/charts/chart22.xml" ContentType="application/vnd.openxmlformats-officedocument.drawingml.chart+xml"/>
  <Override PartName="/xl/theme/themeOverride20.xml" ContentType="application/vnd.openxmlformats-officedocument.themeOverride+xml"/>
  <Override PartName="/xl/charts/chart23.xml" ContentType="application/vnd.openxmlformats-officedocument.drawingml.chart+xml"/>
  <Override PartName="/xl/theme/themeOverride21.xml" ContentType="application/vnd.openxmlformats-officedocument.themeOverride+xml"/>
  <Override PartName="/xl/charts/chart24.xml" ContentType="application/vnd.openxmlformats-officedocument.drawingml.chart+xml"/>
  <Override PartName="/xl/theme/themeOverride22.xml" ContentType="application/vnd.openxmlformats-officedocument.themeOverride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theme/themeOverride23.xml" ContentType="application/vnd.openxmlformats-officedocument.themeOverride+xml"/>
  <Override PartName="/xl/charts/chart38.xml" ContentType="application/vnd.openxmlformats-officedocument.drawingml.chart+xml"/>
  <Override PartName="/xl/theme/themeOverride24.xml" ContentType="application/vnd.openxmlformats-officedocument.themeOverride+xml"/>
  <Override PartName="/xl/charts/chart39.xml" ContentType="application/vnd.openxmlformats-officedocument.drawingml.chart+xml"/>
  <Override PartName="/xl/theme/themeOverride25.xml" ContentType="application/vnd.openxmlformats-officedocument.themeOverride+xml"/>
  <Override PartName="/xl/charts/chart40.xml" ContentType="application/vnd.openxmlformats-officedocument.drawingml.chart+xml"/>
  <Override PartName="/xl/theme/themeOverride26.xml" ContentType="application/vnd.openxmlformats-officedocument.themeOverride+xml"/>
  <Override PartName="/xl/charts/chart41.xml" ContentType="application/vnd.openxmlformats-officedocument.drawingml.chart+xml"/>
  <Override PartName="/xl/theme/themeOverride27.xml" ContentType="application/vnd.openxmlformats-officedocument.themeOverride+xml"/>
  <Override PartName="/xl/charts/chart42.xml" ContentType="application/vnd.openxmlformats-officedocument.drawingml.chart+xml"/>
  <Override PartName="/xl/theme/themeOverride28.xml" ContentType="application/vnd.openxmlformats-officedocument.themeOverride+xml"/>
  <Override PartName="/xl/charts/chart43.xml" ContentType="application/vnd.openxmlformats-officedocument.drawingml.chart+xml"/>
  <Override PartName="/xl/theme/themeOverride29.xml" ContentType="application/vnd.openxmlformats-officedocument.themeOverride+xml"/>
  <Override PartName="/xl/charts/chart44.xml" ContentType="application/vnd.openxmlformats-officedocument.drawingml.chart+xml"/>
  <Override PartName="/xl/theme/themeOverride30.xml" ContentType="application/vnd.openxmlformats-officedocument.themeOverride+xml"/>
  <Override PartName="/xl/charts/chart45.xml" ContentType="application/vnd.openxmlformats-officedocument.drawingml.chart+xml"/>
  <Override PartName="/xl/theme/themeOverride31.xml" ContentType="application/vnd.openxmlformats-officedocument.themeOverride+xml"/>
  <Override PartName="/xl/charts/chart46.xml" ContentType="application/vnd.openxmlformats-officedocument.drawingml.chart+xml"/>
  <Override PartName="/xl/theme/themeOverride32.xml" ContentType="application/vnd.openxmlformats-officedocument.themeOverride+xml"/>
  <Override PartName="/xl/charts/chart47.xml" ContentType="application/vnd.openxmlformats-officedocument.drawingml.chart+xml"/>
  <Override PartName="/xl/theme/themeOverride33.xml" ContentType="application/vnd.openxmlformats-officedocument.themeOverride+xml"/>
  <Override PartName="/xl/charts/chart48.xml" ContentType="application/vnd.openxmlformats-officedocument.drawingml.chart+xml"/>
  <Override PartName="/xl/theme/themeOverride34.xml" ContentType="application/vnd.openxmlformats-officedocument.themeOverride+xml"/>
  <Override PartName="/xl/charts/chart49.xml" ContentType="application/vnd.openxmlformats-officedocument.drawingml.chart+xml"/>
  <Override PartName="/xl/theme/themeOverride35.xml" ContentType="application/vnd.openxmlformats-officedocument.themeOverride+xml"/>
  <Override PartName="/xl/charts/chart50.xml" ContentType="application/vnd.openxmlformats-officedocument.drawingml.chart+xml"/>
  <Override PartName="/xl/theme/themeOverride36.xml" ContentType="application/vnd.openxmlformats-officedocument.themeOverride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theme/themeOverride37.xml" ContentType="application/vnd.openxmlformats-officedocument.themeOverride+xml"/>
  <Override PartName="/xl/charts/chart53.xml" ContentType="application/vnd.openxmlformats-officedocument.drawingml.chart+xml"/>
  <Override PartName="/xl/theme/themeOverride38.xml" ContentType="application/vnd.openxmlformats-officedocument.themeOverride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drawings/drawing3.xml" ContentType="application/vnd.openxmlformats-officedocument.drawingml.chartshapes+xml"/>
  <Override PartName="/xl/charts/chart56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730"/>
  <workbookPr codeName="ThisWorkbook"/>
  <mc:AlternateContent xmlns:mc="http://schemas.openxmlformats.org/markup-compatibility/2006">
    <mc:Choice Requires="x15">
      <x15ac:absPath xmlns:x15ac="http://schemas.microsoft.com/office/spreadsheetml/2010/11/ac" url="C:\NRPortbl\iManage\MICHAELW\"/>
    </mc:Choice>
  </mc:AlternateContent>
  <xr:revisionPtr revIDLastSave="0" documentId="8_{EBBAE650-2B40-4687-B9A3-0C0C0F74B916}" xr6:coauthVersionLast="36" xr6:coauthVersionMax="36" xr10:uidLastSave="{00000000-0000-0000-0000-000000000000}"/>
  <bookViews>
    <workbookView xWindow="14160" yWindow="30" windowWidth="13710" windowHeight="13065" tabRatio="738" xr2:uid="{00000000-000D-0000-FFFF-FFFF00000000}"/>
  </bookViews>
  <sheets>
    <sheet name="Cover" sheetId="31" r:id="rId1"/>
    <sheet name="One-pager" sheetId="32" r:id="rId2"/>
    <sheet name="Calculations" sheetId="20" r:id="rId3"/>
    <sheet name="dataset" sheetId="19" r:id="rId4"/>
    <sheet name="assets" sheetId="24" r:id="rId5"/>
    <sheet name="line charges" sheetId="27" r:id="rId6"/>
    <sheet name="company details" sheetId="34" r:id="rId7"/>
    <sheet name="capacity" sheetId="36" r:id="rId8"/>
  </sheets>
  <definedNames>
    <definedName name="_xlnm._FilterDatabase" localSheetId="3" hidden="1">dataset!$A$1:$AO$4123</definedName>
    <definedName name="data">dataset!$A$1:$AO$3000</definedName>
    <definedName name="edb_name">'One-pager'!$B$2</definedName>
    <definedName name="latest_year">'One-pager'!$AV$2</definedName>
    <definedName name="_xlnm.Print_Area" localSheetId="0">Cover!$A$1:$D$18</definedName>
    <definedName name="_xlnm.Print_Area" localSheetId="1">'One-pager'!$A$1:$BB$50</definedName>
    <definedName name="r_rank">Calculations!$A$351:$AE$377</definedName>
    <definedName name="x_rank">Calculations!$A$351:$AE$351</definedName>
    <definedName name="xllookup">dataset!$AO$1:$AO$2000</definedName>
    <definedName name="y_rank">Calculations!$A$351:$A$377</definedName>
  </definedNames>
  <calcPr calcId="179021" calcMode="autoNoTable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A1" i="20" l="1"/>
  <c r="D31" i="36" l="1"/>
  <c r="E31" i="36" s="1"/>
  <c r="C31" i="36"/>
  <c r="F1192" i="24"/>
  <c r="G1192" i="24"/>
  <c r="H1192" i="24"/>
  <c r="I1192" i="24"/>
  <c r="J1192" i="24"/>
  <c r="K1192" i="24"/>
  <c r="L1192" i="24"/>
  <c r="M1192" i="24"/>
  <c r="N1192" i="24"/>
  <c r="F1193" i="24"/>
  <c r="G1193" i="24"/>
  <c r="H1193" i="24"/>
  <c r="I1193" i="24"/>
  <c r="J1193" i="24"/>
  <c r="K1193" i="24"/>
  <c r="L1193" i="24"/>
  <c r="M1193" i="24"/>
  <c r="N1193" i="24"/>
  <c r="F1194" i="24"/>
  <c r="G1194" i="24"/>
  <c r="H1194" i="24"/>
  <c r="I1194" i="24"/>
  <c r="J1194" i="24"/>
  <c r="K1194" i="24"/>
  <c r="L1194" i="24"/>
  <c r="M1194" i="24"/>
  <c r="N1194" i="24"/>
  <c r="F1195" i="24"/>
  <c r="G1195" i="24"/>
  <c r="H1195" i="24"/>
  <c r="I1195" i="24"/>
  <c r="J1195" i="24"/>
  <c r="K1195" i="24"/>
  <c r="L1195" i="24"/>
  <c r="M1195" i="24"/>
  <c r="N1195" i="24"/>
  <c r="F1196" i="24"/>
  <c r="G1196" i="24"/>
  <c r="H1196" i="24"/>
  <c r="I1196" i="24"/>
  <c r="J1196" i="24"/>
  <c r="K1196" i="24"/>
  <c r="L1196" i="24"/>
  <c r="M1196" i="24"/>
  <c r="N1196" i="24"/>
  <c r="F1197" i="24"/>
  <c r="G1197" i="24"/>
  <c r="H1197" i="24"/>
  <c r="I1197" i="24"/>
  <c r="J1197" i="24"/>
  <c r="K1197" i="24"/>
  <c r="L1197" i="24"/>
  <c r="M1197" i="24"/>
  <c r="N1197" i="24"/>
  <c r="F1198" i="24"/>
  <c r="G1198" i="24"/>
  <c r="H1198" i="24"/>
  <c r="I1198" i="24"/>
  <c r="J1198" i="24"/>
  <c r="K1198" i="24"/>
  <c r="L1198" i="24"/>
  <c r="M1198" i="24"/>
  <c r="N1198" i="24"/>
  <c r="F1199" i="24"/>
  <c r="G1199" i="24"/>
  <c r="H1199" i="24"/>
  <c r="I1199" i="24"/>
  <c r="J1199" i="24"/>
  <c r="K1199" i="24"/>
  <c r="L1199" i="24"/>
  <c r="M1199" i="24"/>
  <c r="N1199" i="24"/>
  <c r="F1200" i="24"/>
  <c r="G1200" i="24"/>
  <c r="H1200" i="24"/>
  <c r="I1200" i="24"/>
  <c r="J1200" i="24"/>
  <c r="K1200" i="24"/>
  <c r="L1200" i="24"/>
  <c r="M1200" i="24"/>
  <c r="N1200" i="24"/>
  <c r="F1201" i="24"/>
  <c r="G1201" i="24"/>
  <c r="H1201" i="24"/>
  <c r="I1201" i="24"/>
  <c r="J1201" i="24"/>
  <c r="K1201" i="24"/>
  <c r="L1201" i="24"/>
  <c r="M1201" i="24"/>
  <c r="N1201" i="24"/>
  <c r="F1202" i="24"/>
  <c r="G1202" i="24"/>
  <c r="H1202" i="24"/>
  <c r="I1202" i="24"/>
  <c r="J1202" i="24"/>
  <c r="K1202" i="24"/>
  <c r="L1202" i="24"/>
  <c r="M1202" i="24"/>
  <c r="N1202" i="24"/>
  <c r="F1203" i="24"/>
  <c r="G1203" i="24"/>
  <c r="H1203" i="24"/>
  <c r="I1203" i="24"/>
  <c r="J1203" i="24"/>
  <c r="K1203" i="24"/>
  <c r="L1203" i="24"/>
  <c r="M1203" i="24"/>
  <c r="N1203" i="24"/>
  <c r="F1204" i="24"/>
  <c r="G1204" i="24"/>
  <c r="H1204" i="24"/>
  <c r="I1204" i="24"/>
  <c r="J1204" i="24"/>
  <c r="K1204" i="24"/>
  <c r="L1204" i="24"/>
  <c r="M1204" i="24"/>
  <c r="N1204" i="24"/>
  <c r="F1205" i="24"/>
  <c r="G1205" i="24"/>
  <c r="H1205" i="24"/>
  <c r="I1205" i="24"/>
  <c r="J1205" i="24"/>
  <c r="K1205" i="24"/>
  <c r="L1205" i="24"/>
  <c r="M1205" i="24"/>
  <c r="N1205" i="24"/>
  <c r="F1206" i="24"/>
  <c r="G1206" i="24"/>
  <c r="H1206" i="24"/>
  <c r="I1206" i="24"/>
  <c r="J1206" i="24"/>
  <c r="K1206" i="24"/>
  <c r="L1206" i="24"/>
  <c r="M1206" i="24"/>
  <c r="N1206" i="24"/>
  <c r="F1207" i="24"/>
  <c r="G1207" i="24"/>
  <c r="H1207" i="24"/>
  <c r="I1207" i="24"/>
  <c r="J1207" i="24"/>
  <c r="K1207" i="24"/>
  <c r="L1207" i="24"/>
  <c r="M1207" i="24"/>
  <c r="N1207" i="24"/>
  <c r="F1208" i="24"/>
  <c r="G1208" i="24"/>
  <c r="H1208" i="24"/>
  <c r="I1208" i="24"/>
  <c r="J1208" i="24"/>
  <c r="K1208" i="24"/>
  <c r="L1208" i="24"/>
  <c r="M1208" i="24"/>
  <c r="N1208" i="24"/>
  <c r="F1209" i="24"/>
  <c r="G1209" i="24"/>
  <c r="H1209" i="24"/>
  <c r="I1209" i="24"/>
  <c r="J1209" i="24"/>
  <c r="K1209" i="24"/>
  <c r="L1209" i="24"/>
  <c r="M1209" i="24"/>
  <c r="N1209" i="24"/>
  <c r="F1210" i="24"/>
  <c r="G1210" i="24"/>
  <c r="H1210" i="24"/>
  <c r="I1210" i="24"/>
  <c r="J1210" i="24"/>
  <c r="K1210" i="24"/>
  <c r="L1210" i="24"/>
  <c r="M1210" i="24"/>
  <c r="N1210" i="24"/>
  <c r="F1211" i="24"/>
  <c r="G1211" i="24"/>
  <c r="H1211" i="24"/>
  <c r="I1211" i="24"/>
  <c r="J1211" i="24"/>
  <c r="K1211" i="24"/>
  <c r="L1211" i="24"/>
  <c r="M1211" i="24"/>
  <c r="N1211" i="24"/>
  <c r="F1212" i="24"/>
  <c r="G1212" i="24"/>
  <c r="H1212" i="24"/>
  <c r="I1212" i="24"/>
  <c r="J1212" i="24"/>
  <c r="K1212" i="24"/>
  <c r="L1212" i="24"/>
  <c r="M1212" i="24"/>
  <c r="N1212" i="24"/>
  <c r="F1213" i="24"/>
  <c r="G1213" i="24"/>
  <c r="H1213" i="24"/>
  <c r="I1213" i="24"/>
  <c r="J1213" i="24"/>
  <c r="K1213" i="24"/>
  <c r="L1213" i="24"/>
  <c r="M1213" i="24"/>
  <c r="N1213" i="24"/>
  <c r="F1214" i="24"/>
  <c r="G1214" i="24"/>
  <c r="H1214" i="24"/>
  <c r="I1214" i="24"/>
  <c r="J1214" i="24"/>
  <c r="K1214" i="24"/>
  <c r="L1214" i="24"/>
  <c r="M1214" i="24"/>
  <c r="N1214" i="24"/>
  <c r="F1215" i="24"/>
  <c r="G1215" i="24"/>
  <c r="H1215" i="24"/>
  <c r="I1215" i="24"/>
  <c r="J1215" i="24"/>
  <c r="K1215" i="24"/>
  <c r="L1215" i="24"/>
  <c r="M1215" i="24"/>
  <c r="N1215" i="24"/>
  <c r="F1216" i="24"/>
  <c r="G1216" i="24"/>
  <c r="H1216" i="24"/>
  <c r="I1216" i="24"/>
  <c r="J1216" i="24"/>
  <c r="K1216" i="24"/>
  <c r="L1216" i="24"/>
  <c r="M1216" i="24"/>
  <c r="N1216" i="24"/>
  <c r="F1217" i="24"/>
  <c r="G1217" i="24"/>
  <c r="H1217" i="24"/>
  <c r="I1217" i="24"/>
  <c r="J1217" i="24"/>
  <c r="K1217" i="24"/>
  <c r="L1217" i="24"/>
  <c r="M1217" i="24"/>
  <c r="N1217" i="24"/>
  <c r="F1218" i="24"/>
  <c r="G1218" i="24"/>
  <c r="H1218" i="24"/>
  <c r="I1218" i="24"/>
  <c r="J1218" i="24"/>
  <c r="K1218" i="24"/>
  <c r="L1218" i="24"/>
  <c r="M1218" i="24"/>
  <c r="N1218" i="24"/>
  <c r="F1219" i="24"/>
  <c r="G1219" i="24"/>
  <c r="H1219" i="24"/>
  <c r="I1219" i="24"/>
  <c r="J1219" i="24"/>
  <c r="K1219" i="24"/>
  <c r="L1219" i="24"/>
  <c r="M1219" i="24"/>
  <c r="N1219" i="24"/>
  <c r="F1220" i="24"/>
  <c r="G1220" i="24"/>
  <c r="H1220" i="24"/>
  <c r="I1220" i="24"/>
  <c r="J1220" i="24"/>
  <c r="K1220" i="24"/>
  <c r="L1220" i="24"/>
  <c r="M1220" i="24"/>
  <c r="N1220" i="24"/>
  <c r="F1221" i="24"/>
  <c r="G1221" i="24"/>
  <c r="H1221" i="24"/>
  <c r="I1221" i="24"/>
  <c r="J1221" i="24"/>
  <c r="K1221" i="24"/>
  <c r="L1221" i="24"/>
  <c r="M1221" i="24"/>
  <c r="N1221" i="24"/>
  <c r="F1222" i="24"/>
  <c r="G1222" i="24"/>
  <c r="H1222" i="24"/>
  <c r="I1222" i="24"/>
  <c r="J1222" i="24"/>
  <c r="K1222" i="24"/>
  <c r="L1222" i="24"/>
  <c r="M1222" i="24"/>
  <c r="N1222" i="24"/>
  <c r="F1223" i="24"/>
  <c r="G1223" i="24"/>
  <c r="H1223" i="24"/>
  <c r="I1223" i="24"/>
  <c r="J1223" i="24"/>
  <c r="K1223" i="24"/>
  <c r="L1223" i="24"/>
  <c r="M1223" i="24"/>
  <c r="N1223" i="24"/>
  <c r="F1224" i="24"/>
  <c r="G1224" i="24"/>
  <c r="H1224" i="24"/>
  <c r="I1224" i="24"/>
  <c r="J1224" i="24"/>
  <c r="K1224" i="24"/>
  <c r="L1224" i="24"/>
  <c r="M1224" i="24"/>
  <c r="N1224" i="24"/>
  <c r="F1225" i="24"/>
  <c r="G1225" i="24"/>
  <c r="H1225" i="24"/>
  <c r="I1225" i="24"/>
  <c r="J1225" i="24"/>
  <c r="K1225" i="24"/>
  <c r="L1225" i="24"/>
  <c r="M1225" i="24"/>
  <c r="N1225" i="24"/>
  <c r="F1226" i="24"/>
  <c r="G1226" i="24"/>
  <c r="H1226" i="24"/>
  <c r="I1226" i="24"/>
  <c r="J1226" i="24"/>
  <c r="K1226" i="24"/>
  <c r="L1226" i="24"/>
  <c r="M1226" i="24"/>
  <c r="N1226" i="24"/>
  <c r="F1227" i="24"/>
  <c r="G1227" i="24"/>
  <c r="H1227" i="24"/>
  <c r="I1227" i="24"/>
  <c r="J1227" i="24"/>
  <c r="K1227" i="24"/>
  <c r="L1227" i="24"/>
  <c r="M1227" i="24"/>
  <c r="N1227" i="24"/>
  <c r="F1228" i="24"/>
  <c r="G1228" i="24"/>
  <c r="H1228" i="24"/>
  <c r="I1228" i="24"/>
  <c r="J1228" i="24"/>
  <c r="K1228" i="24"/>
  <c r="L1228" i="24"/>
  <c r="M1228" i="24"/>
  <c r="N1228" i="24"/>
  <c r="F1229" i="24"/>
  <c r="G1229" i="24"/>
  <c r="H1229" i="24"/>
  <c r="I1229" i="24"/>
  <c r="J1229" i="24"/>
  <c r="K1229" i="24"/>
  <c r="L1229" i="24"/>
  <c r="M1229" i="24"/>
  <c r="N1229" i="24"/>
  <c r="F1230" i="24"/>
  <c r="G1230" i="24"/>
  <c r="H1230" i="24"/>
  <c r="I1230" i="24"/>
  <c r="J1230" i="24"/>
  <c r="K1230" i="24"/>
  <c r="L1230" i="24"/>
  <c r="M1230" i="24"/>
  <c r="N1230" i="24"/>
  <c r="F1231" i="24"/>
  <c r="G1231" i="24"/>
  <c r="H1231" i="24"/>
  <c r="I1231" i="24"/>
  <c r="J1231" i="24"/>
  <c r="K1231" i="24"/>
  <c r="L1231" i="24"/>
  <c r="B211" i="20" s="1"/>
  <c r="AZ42" i="32" s="1"/>
  <c r="M1231" i="24"/>
  <c r="N1231" i="24"/>
  <c r="K1191" i="24"/>
  <c r="N1191" i="24"/>
  <c r="M1191" i="24"/>
  <c r="B120" i="20" s="1"/>
  <c r="J1191" i="24"/>
  <c r="L1191" i="24"/>
  <c r="I1191" i="24"/>
  <c r="B147" i="20" s="1"/>
  <c r="H1191" i="24"/>
  <c r="B176" i="20" s="1"/>
  <c r="AR43" i="32" s="1"/>
  <c r="G1191" i="24"/>
  <c r="F1191" i="24"/>
  <c r="AE4" i="34"/>
  <c r="AE3" i="34"/>
  <c r="AE376" i="20"/>
  <c r="AD376" i="20"/>
  <c r="AC376" i="20"/>
  <c r="AB376" i="20"/>
  <c r="AA376" i="20"/>
  <c r="Z376" i="20"/>
  <c r="Y376" i="20"/>
  <c r="X376" i="20"/>
  <c r="W376" i="20"/>
  <c r="V376" i="20"/>
  <c r="U376" i="20"/>
  <c r="T376" i="20"/>
  <c r="S376" i="20"/>
  <c r="R376" i="20"/>
  <c r="Q376" i="20"/>
  <c r="P376" i="20"/>
  <c r="O376" i="20"/>
  <c r="N376" i="20"/>
  <c r="M376" i="20"/>
  <c r="L376" i="20"/>
  <c r="K376" i="20"/>
  <c r="J376" i="20"/>
  <c r="I376" i="20"/>
  <c r="H376" i="20"/>
  <c r="G376" i="20"/>
  <c r="F376" i="20"/>
  <c r="E376" i="20"/>
  <c r="D376" i="20"/>
  <c r="C376" i="20"/>
  <c r="AE375" i="20"/>
  <c r="AD375" i="20"/>
  <c r="AC375" i="20"/>
  <c r="AB375" i="20"/>
  <c r="AA375" i="20"/>
  <c r="Z375" i="20"/>
  <c r="Y375" i="20"/>
  <c r="X375" i="20"/>
  <c r="W375" i="20"/>
  <c r="V375" i="20"/>
  <c r="U375" i="20"/>
  <c r="T375" i="20"/>
  <c r="S375" i="20"/>
  <c r="R375" i="20"/>
  <c r="Q375" i="20"/>
  <c r="P375" i="20"/>
  <c r="O375" i="20"/>
  <c r="N375" i="20"/>
  <c r="M375" i="20"/>
  <c r="L375" i="20"/>
  <c r="K375" i="20"/>
  <c r="J375" i="20"/>
  <c r="I375" i="20"/>
  <c r="H375" i="20"/>
  <c r="G375" i="20"/>
  <c r="F375" i="20"/>
  <c r="E375" i="20"/>
  <c r="D375" i="20"/>
  <c r="C375" i="20"/>
  <c r="AE374" i="20"/>
  <c r="V32" i="32" s="1"/>
  <c r="AD374" i="20"/>
  <c r="AC374" i="20"/>
  <c r="AB374" i="20"/>
  <c r="AA374" i="20"/>
  <c r="Z374" i="20"/>
  <c r="Y374" i="20"/>
  <c r="X374" i="20"/>
  <c r="W374" i="20"/>
  <c r="V374" i="20"/>
  <c r="U374" i="20"/>
  <c r="T374" i="20"/>
  <c r="S374" i="20"/>
  <c r="R374" i="20"/>
  <c r="Q374" i="20"/>
  <c r="P374" i="20"/>
  <c r="O374" i="20"/>
  <c r="N374" i="20"/>
  <c r="M374" i="20"/>
  <c r="L374" i="20"/>
  <c r="K374" i="20"/>
  <c r="J374" i="20"/>
  <c r="I374" i="20"/>
  <c r="H374" i="20"/>
  <c r="G374" i="20"/>
  <c r="F374" i="20"/>
  <c r="E374" i="20"/>
  <c r="D374" i="20"/>
  <c r="C374" i="20"/>
  <c r="AE373" i="20"/>
  <c r="AD373" i="20"/>
  <c r="AC373" i="20"/>
  <c r="AB373" i="20"/>
  <c r="P32" i="32" s="1"/>
  <c r="AA373" i="20"/>
  <c r="Z373" i="20"/>
  <c r="Y373" i="20"/>
  <c r="X373" i="20"/>
  <c r="W373" i="20"/>
  <c r="V373" i="20"/>
  <c r="U373" i="20"/>
  <c r="T373" i="20"/>
  <c r="S373" i="20"/>
  <c r="R373" i="20"/>
  <c r="Q373" i="20"/>
  <c r="P373" i="20"/>
  <c r="O373" i="20"/>
  <c r="N373" i="20"/>
  <c r="M373" i="20"/>
  <c r="L373" i="20"/>
  <c r="K373" i="20"/>
  <c r="J373" i="20"/>
  <c r="I373" i="20"/>
  <c r="H373" i="20"/>
  <c r="G373" i="20"/>
  <c r="F373" i="20"/>
  <c r="E373" i="20"/>
  <c r="D373" i="20"/>
  <c r="C373" i="20"/>
  <c r="AE372" i="20"/>
  <c r="AD372" i="20"/>
  <c r="AC372" i="20"/>
  <c r="AB372" i="20"/>
  <c r="AA372" i="20"/>
  <c r="Z372" i="20"/>
  <c r="Y372" i="20"/>
  <c r="X372" i="20"/>
  <c r="W372" i="20"/>
  <c r="V372" i="20"/>
  <c r="U372" i="20"/>
  <c r="T372" i="20"/>
  <c r="S372" i="20"/>
  <c r="R372" i="20"/>
  <c r="Q372" i="20"/>
  <c r="P372" i="20"/>
  <c r="O372" i="20"/>
  <c r="N372" i="20"/>
  <c r="M372" i="20"/>
  <c r="L372" i="20"/>
  <c r="K372" i="20"/>
  <c r="J372" i="20"/>
  <c r="I372" i="20"/>
  <c r="H372" i="20"/>
  <c r="G372" i="20"/>
  <c r="F372" i="20"/>
  <c r="E372" i="20"/>
  <c r="D372" i="20"/>
  <c r="C372" i="20"/>
  <c r="AE371" i="20"/>
  <c r="AD371" i="20"/>
  <c r="AC371" i="20"/>
  <c r="AB371" i="20"/>
  <c r="AA371" i="20"/>
  <c r="Z371" i="20"/>
  <c r="F32" i="32" s="1"/>
  <c r="Y371" i="20"/>
  <c r="X371" i="20"/>
  <c r="W371" i="20"/>
  <c r="V371" i="20"/>
  <c r="U371" i="20"/>
  <c r="T371" i="20"/>
  <c r="S371" i="20"/>
  <c r="R371" i="20"/>
  <c r="Q371" i="20"/>
  <c r="P371" i="20"/>
  <c r="O371" i="20"/>
  <c r="N371" i="20"/>
  <c r="M371" i="20"/>
  <c r="L371" i="20"/>
  <c r="K371" i="20"/>
  <c r="J371" i="20"/>
  <c r="I371" i="20"/>
  <c r="H371" i="20"/>
  <c r="G371" i="20"/>
  <c r="F371" i="20"/>
  <c r="E371" i="20"/>
  <c r="D371" i="20"/>
  <c r="C371" i="20"/>
  <c r="AE370" i="20"/>
  <c r="AB9" i="32" s="1"/>
  <c r="AD370" i="20"/>
  <c r="AC370" i="20"/>
  <c r="AB370" i="20"/>
  <c r="AA370" i="20"/>
  <c r="Z370" i="20"/>
  <c r="Y370" i="20"/>
  <c r="X370" i="20"/>
  <c r="W370" i="20"/>
  <c r="V370" i="20"/>
  <c r="U370" i="20"/>
  <c r="T370" i="20"/>
  <c r="S370" i="20"/>
  <c r="R370" i="20"/>
  <c r="Q370" i="20"/>
  <c r="P370" i="20"/>
  <c r="O370" i="20"/>
  <c r="N370" i="20"/>
  <c r="M370" i="20"/>
  <c r="L370" i="20"/>
  <c r="K370" i="20"/>
  <c r="J370" i="20"/>
  <c r="I370" i="20"/>
  <c r="H370" i="20"/>
  <c r="G370" i="20"/>
  <c r="F370" i="20"/>
  <c r="E370" i="20"/>
  <c r="D370" i="20"/>
  <c r="C370" i="20"/>
  <c r="AE369" i="20"/>
  <c r="AD369" i="20"/>
  <c r="AC369" i="20"/>
  <c r="AB369" i="20"/>
  <c r="AA369" i="20"/>
  <c r="Z369" i="20"/>
  <c r="Y369" i="20"/>
  <c r="X369" i="20"/>
  <c r="W369" i="20"/>
  <c r="V369" i="20"/>
  <c r="U369" i="20"/>
  <c r="T369" i="20"/>
  <c r="S369" i="20"/>
  <c r="R369" i="20"/>
  <c r="Q369" i="20"/>
  <c r="P369" i="20"/>
  <c r="O369" i="20"/>
  <c r="N369" i="20"/>
  <c r="M369" i="20"/>
  <c r="L369" i="20"/>
  <c r="K369" i="20"/>
  <c r="J369" i="20"/>
  <c r="I369" i="20"/>
  <c r="H369" i="20"/>
  <c r="G369" i="20"/>
  <c r="F369" i="20"/>
  <c r="E369" i="20"/>
  <c r="D369" i="20"/>
  <c r="C369" i="20"/>
  <c r="AE368" i="20"/>
  <c r="AD368" i="20"/>
  <c r="AC368" i="20"/>
  <c r="AB368" i="20"/>
  <c r="AA368" i="20"/>
  <c r="Z368" i="20"/>
  <c r="Y368" i="20"/>
  <c r="X368" i="20"/>
  <c r="W368" i="20"/>
  <c r="V368" i="20"/>
  <c r="U368" i="20"/>
  <c r="T368" i="20"/>
  <c r="S368" i="20"/>
  <c r="R368" i="20"/>
  <c r="Q368" i="20"/>
  <c r="P368" i="20"/>
  <c r="O368" i="20"/>
  <c r="N368" i="20"/>
  <c r="M368" i="20"/>
  <c r="L368" i="20"/>
  <c r="K368" i="20"/>
  <c r="J368" i="20"/>
  <c r="I368" i="20"/>
  <c r="H368" i="20"/>
  <c r="G368" i="20"/>
  <c r="F368" i="20"/>
  <c r="E368" i="20"/>
  <c r="D368" i="20"/>
  <c r="C368" i="20"/>
  <c r="AE367" i="20"/>
  <c r="AD367" i="20"/>
  <c r="AC367" i="20"/>
  <c r="AB367" i="20"/>
  <c r="AA367" i="20"/>
  <c r="Z367" i="20"/>
  <c r="P21" i="32" s="1"/>
  <c r="Y367" i="20"/>
  <c r="X367" i="20"/>
  <c r="W367" i="20"/>
  <c r="V367" i="20"/>
  <c r="U367" i="20"/>
  <c r="T367" i="20"/>
  <c r="S367" i="20"/>
  <c r="R367" i="20"/>
  <c r="Q367" i="20"/>
  <c r="P367" i="20"/>
  <c r="O367" i="20"/>
  <c r="N367" i="20"/>
  <c r="M367" i="20"/>
  <c r="L367" i="20"/>
  <c r="K367" i="20"/>
  <c r="J367" i="20"/>
  <c r="I367" i="20"/>
  <c r="H367" i="20"/>
  <c r="G367" i="20"/>
  <c r="F367" i="20"/>
  <c r="E367" i="20"/>
  <c r="D367" i="20"/>
  <c r="C367" i="20"/>
  <c r="AE366" i="20"/>
  <c r="P20" i="32" s="1"/>
  <c r="AD366" i="20"/>
  <c r="AC366" i="20"/>
  <c r="AB366" i="20"/>
  <c r="AA366" i="20"/>
  <c r="Z366" i="20"/>
  <c r="Y366" i="20"/>
  <c r="X366" i="20"/>
  <c r="W366" i="20"/>
  <c r="V366" i="20"/>
  <c r="U366" i="20"/>
  <c r="T366" i="20"/>
  <c r="S366" i="20"/>
  <c r="R366" i="20"/>
  <c r="Q366" i="20"/>
  <c r="P366" i="20"/>
  <c r="O366" i="20"/>
  <c r="N366" i="20"/>
  <c r="M366" i="20"/>
  <c r="L366" i="20"/>
  <c r="K366" i="20"/>
  <c r="J366" i="20"/>
  <c r="I366" i="20"/>
  <c r="H366" i="20"/>
  <c r="G366" i="20"/>
  <c r="F366" i="20"/>
  <c r="E366" i="20"/>
  <c r="D366" i="20"/>
  <c r="C366" i="20"/>
  <c r="AE365" i="20"/>
  <c r="AD365" i="20"/>
  <c r="AC365" i="20"/>
  <c r="AB365" i="20"/>
  <c r="P19" i="32" s="1"/>
  <c r="AA365" i="20"/>
  <c r="Z365" i="20"/>
  <c r="Y365" i="20"/>
  <c r="X365" i="20"/>
  <c r="W365" i="20"/>
  <c r="V365" i="20"/>
  <c r="U365" i="20"/>
  <c r="T365" i="20"/>
  <c r="S365" i="20"/>
  <c r="R365" i="20"/>
  <c r="Q365" i="20"/>
  <c r="P365" i="20"/>
  <c r="O365" i="20"/>
  <c r="N365" i="20"/>
  <c r="M365" i="20"/>
  <c r="L365" i="20"/>
  <c r="K365" i="20"/>
  <c r="J365" i="20"/>
  <c r="I365" i="20"/>
  <c r="H365" i="20"/>
  <c r="G365" i="20"/>
  <c r="F365" i="20"/>
  <c r="E365" i="20"/>
  <c r="D365" i="20"/>
  <c r="C365" i="20"/>
  <c r="AE364" i="20"/>
  <c r="AD364" i="20"/>
  <c r="AC364" i="20"/>
  <c r="AB364" i="20"/>
  <c r="AA364" i="20"/>
  <c r="Z364" i="20"/>
  <c r="Y364" i="20"/>
  <c r="X364" i="20"/>
  <c r="W364" i="20"/>
  <c r="V364" i="20"/>
  <c r="U364" i="20"/>
  <c r="T364" i="20"/>
  <c r="S364" i="20"/>
  <c r="R364" i="20"/>
  <c r="Q364" i="20"/>
  <c r="P364" i="20"/>
  <c r="O364" i="20"/>
  <c r="N364" i="20"/>
  <c r="M364" i="20"/>
  <c r="L364" i="20"/>
  <c r="K364" i="20"/>
  <c r="J364" i="20"/>
  <c r="I364" i="20"/>
  <c r="H364" i="20"/>
  <c r="G364" i="20"/>
  <c r="F364" i="20"/>
  <c r="E364" i="20"/>
  <c r="D364" i="20"/>
  <c r="C364" i="20"/>
  <c r="AE363" i="20"/>
  <c r="AD363" i="20"/>
  <c r="AC363" i="20"/>
  <c r="AB363" i="20"/>
  <c r="AA363" i="20"/>
  <c r="Z363" i="20"/>
  <c r="P17" i="32" s="1"/>
  <c r="Y363" i="20"/>
  <c r="X363" i="20"/>
  <c r="W363" i="20"/>
  <c r="V363" i="20"/>
  <c r="U363" i="20"/>
  <c r="T363" i="20"/>
  <c r="S363" i="20"/>
  <c r="R363" i="20"/>
  <c r="Q363" i="20"/>
  <c r="P363" i="20"/>
  <c r="O363" i="20"/>
  <c r="N363" i="20"/>
  <c r="M363" i="20"/>
  <c r="L363" i="20"/>
  <c r="K363" i="20"/>
  <c r="J363" i="20"/>
  <c r="I363" i="20"/>
  <c r="H363" i="20"/>
  <c r="G363" i="20"/>
  <c r="F363" i="20"/>
  <c r="E363" i="20"/>
  <c r="D363" i="20"/>
  <c r="C363" i="20"/>
  <c r="AE362" i="20"/>
  <c r="P16" i="32" s="1"/>
  <c r="AD362" i="20"/>
  <c r="AC362" i="20"/>
  <c r="AB362" i="20"/>
  <c r="AA362" i="20"/>
  <c r="Z362" i="20"/>
  <c r="Y362" i="20"/>
  <c r="X362" i="20"/>
  <c r="W362" i="20"/>
  <c r="V362" i="20"/>
  <c r="U362" i="20"/>
  <c r="T362" i="20"/>
  <c r="S362" i="20"/>
  <c r="R362" i="20"/>
  <c r="Q362" i="20"/>
  <c r="P362" i="20"/>
  <c r="O362" i="20"/>
  <c r="N362" i="20"/>
  <c r="M362" i="20"/>
  <c r="L362" i="20"/>
  <c r="K362" i="20"/>
  <c r="J362" i="20"/>
  <c r="I362" i="20"/>
  <c r="H362" i="20"/>
  <c r="G362" i="20"/>
  <c r="F362" i="20"/>
  <c r="E362" i="20"/>
  <c r="D362" i="20"/>
  <c r="C362" i="20"/>
  <c r="AE361" i="20"/>
  <c r="AD361" i="20"/>
  <c r="AC361" i="20"/>
  <c r="AB361" i="20"/>
  <c r="AA361" i="20"/>
  <c r="Z361" i="20"/>
  <c r="Y361" i="20"/>
  <c r="X361" i="20"/>
  <c r="W361" i="20"/>
  <c r="V361" i="20"/>
  <c r="U361" i="20"/>
  <c r="T361" i="20"/>
  <c r="S361" i="20"/>
  <c r="R361" i="20"/>
  <c r="Q361" i="20"/>
  <c r="P361" i="20"/>
  <c r="O361" i="20"/>
  <c r="N361" i="20"/>
  <c r="M361" i="20"/>
  <c r="L361" i="20"/>
  <c r="K361" i="20"/>
  <c r="J361" i="20"/>
  <c r="I361" i="20"/>
  <c r="H361" i="20"/>
  <c r="G361" i="20"/>
  <c r="F361" i="20"/>
  <c r="E361" i="20"/>
  <c r="D361" i="20"/>
  <c r="C361" i="20"/>
  <c r="AE360" i="20"/>
  <c r="AD360" i="20"/>
  <c r="AC360" i="20"/>
  <c r="AB360" i="20"/>
  <c r="AA360" i="20"/>
  <c r="Z360" i="20"/>
  <c r="Y360" i="20"/>
  <c r="X360" i="20"/>
  <c r="W360" i="20"/>
  <c r="V360" i="20"/>
  <c r="U360" i="20"/>
  <c r="T360" i="20"/>
  <c r="S360" i="20"/>
  <c r="R360" i="20"/>
  <c r="Q360" i="20"/>
  <c r="P360" i="20"/>
  <c r="O360" i="20"/>
  <c r="N360" i="20"/>
  <c r="M360" i="20"/>
  <c r="L360" i="20"/>
  <c r="K360" i="20"/>
  <c r="J360" i="20"/>
  <c r="I360" i="20"/>
  <c r="H360" i="20"/>
  <c r="G360" i="20"/>
  <c r="F360" i="20"/>
  <c r="E360" i="20"/>
  <c r="D360" i="20"/>
  <c r="C360" i="20"/>
  <c r="AE359" i="20"/>
  <c r="AD359" i="20"/>
  <c r="AC359" i="20"/>
  <c r="AB359" i="20"/>
  <c r="AA359" i="20"/>
  <c r="Z359" i="20"/>
  <c r="P13" i="32" s="1"/>
  <c r="Y359" i="20"/>
  <c r="X359" i="20"/>
  <c r="W359" i="20"/>
  <c r="V359" i="20"/>
  <c r="U359" i="20"/>
  <c r="T359" i="20"/>
  <c r="S359" i="20"/>
  <c r="R359" i="20"/>
  <c r="Q359" i="20"/>
  <c r="P359" i="20"/>
  <c r="O359" i="20"/>
  <c r="N359" i="20"/>
  <c r="M359" i="20"/>
  <c r="L359" i="20"/>
  <c r="K359" i="20"/>
  <c r="J359" i="20"/>
  <c r="I359" i="20"/>
  <c r="H359" i="20"/>
  <c r="G359" i="20"/>
  <c r="F359" i="20"/>
  <c r="E359" i="20"/>
  <c r="D359" i="20"/>
  <c r="C359" i="20"/>
  <c r="AE358" i="20"/>
  <c r="AD358" i="20"/>
  <c r="AC358" i="20"/>
  <c r="AB358" i="20"/>
  <c r="AA358" i="20"/>
  <c r="Z358" i="20"/>
  <c r="Y358" i="20"/>
  <c r="X358" i="20"/>
  <c r="W358" i="20"/>
  <c r="V358" i="20"/>
  <c r="U358" i="20"/>
  <c r="T358" i="20"/>
  <c r="S358" i="20"/>
  <c r="R358" i="20"/>
  <c r="Q358" i="20"/>
  <c r="P358" i="20"/>
  <c r="O358" i="20"/>
  <c r="N358" i="20"/>
  <c r="M358" i="20"/>
  <c r="L358" i="20"/>
  <c r="K358" i="20"/>
  <c r="J358" i="20"/>
  <c r="I358" i="20"/>
  <c r="H358" i="20"/>
  <c r="G358" i="20"/>
  <c r="F358" i="20"/>
  <c r="E358" i="20"/>
  <c r="D358" i="20"/>
  <c r="C358" i="20"/>
  <c r="AE357" i="20"/>
  <c r="AD357" i="20"/>
  <c r="AC357" i="20"/>
  <c r="AB357" i="20"/>
  <c r="P11" i="32" s="1"/>
  <c r="AA357" i="20"/>
  <c r="Z357" i="20"/>
  <c r="Y357" i="20"/>
  <c r="X357" i="20"/>
  <c r="W357" i="20"/>
  <c r="V357" i="20"/>
  <c r="U357" i="20"/>
  <c r="T357" i="20"/>
  <c r="S357" i="20"/>
  <c r="R357" i="20"/>
  <c r="Q357" i="20"/>
  <c r="P357" i="20"/>
  <c r="O357" i="20"/>
  <c r="N357" i="20"/>
  <c r="M357" i="20"/>
  <c r="L357" i="20"/>
  <c r="K357" i="20"/>
  <c r="J357" i="20"/>
  <c r="I357" i="20"/>
  <c r="H357" i="20"/>
  <c r="G357" i="20"/>
  <c r="F357" i="20"/>
  <c r="E357" i="20"/>
  <c r="D357" i="20"/>
  <c r="C357" i="20"/>
  <c r="AE356" i="20"/>
  <c r="AD356" i="20"/>
  <c r="AC356" i="20"/>
  <c r="AB356" i="20"/>
  <c r="AA356" i="20"/>
  <c r="Z356" i="20"/>
  <c r="Y356" i="20"/>
  <c r="X356" i="20"/>
  <c r="W356" i="20"/>
  <c r="V356" i="20"/>
  <c r="U356" i="20"/>
  <c r="T356" i="20"/>
  <c r="S356" i="20"/>
  <c r="R356" i="20"/>
  <c r="Q356" i="20"/>
  <c r="P356" i="20"/>
  <c r="O356" i="20"/>
  <c r="N356" i="20"/>
  <c r="M356" i="20"/>
  <c r="L356" i="20"/>
  <c r="K356" i="20"/>
  <c r="J356" i="20"/>
  <c r="I356" i="20"/>
  <c r="H356" i="20"/>
  <c r="G356" i="20"/>
  <c r="F356" i="20"/>
  <c r="E356" i="20"/>
  <c r="D356" i="20"/>
  <c r="C356" i="20"/>
  <c r="AE355" i="20"/>
  <c r="AD355" i="20"/>
  <c r="AC355" i="20"/>
  <c r="AB355" i="20"/>
  <c r="AA355" i="20"/>
  <c r="Z355" i="20"/>
  <c r="Y355" i="20"/>
  <c r="X355" i="20"/>
  <c r="W355" i="20"/>
  <c r="V355" i="20"/>
  <c r="U355" i="20"/>
  <c r="T355" i="20"/>
  <c r="S355" i="20"/>
  <c r="R355" i="20"/>
  <c r="Q355" i="20"/>
  <c r="P355" i="20"/>
  <c r="O355" i="20"/>
  <c r="N355" i="20"/>
  <c r="M355" i="20"/>
  <c r="L355" i="20"/>
  <c r="K355" i="20"/>
  <c r="J355" i="20"/>
  <c r="I355" i="20"/>
  <c r="H355" i="20"/>
  <c r="G355" i="20"/>
  <c r="F355" i="20"/>
  <c r="E355" i="20"/>
  <c r="D355" i="20"/>
  <c r="C355" i="20"/>
  <c r="AE354" i="20"/>
  <c r="P8" i="32" s="1"/>
  <c r="AD354" i="20"/>
  <c r="AC354" i="20"/>
  <c r="AB354" i="20"/>
  <c r="AA354" i="20"/>
  <c r="Z354" i="20"/>
  <c r="Y354" i="20"/>
  <c r="X354" i="20"/>
  <c r="W354" i="20"/>
  <c r="V354" i="20"/>
  <c r="U354" i="20"/>
  <c r="T354" i="20"/>
  <c r="S354" i="20"/>
  <c r="R354" i="20"/>
  <c r="Q354" i="20"/>
  <c r="P354" i="20"/>
  <c r="O354" i="20"/>
  <c r="N354" i="20"/>
  <c r="M354" i="20"/>
  <c r="L354" i="20"/>
  <c r="K354" i="20"/>
  <c r="J354" i="20"/>
  <c r="I354" i="20"/>
  <c r="H354" i="20"/>
  <c r="G354" i="20"/>
  <c r="F354" i="20"/>
  <c r="E354" i="20"/>
  <c r="D354" i="20"/>
  <c r="C354" i="20"/>
  <c r="AE353" i="20"/>
  <c r="AD353" i="20"/>
  <c r="AC353" i="20"/>
  <c r="AB353" i="20"/>
  <c r="P7" i="32" s="1"/>
  <c r="AA353" i="20"/>
  <c r="Z353" i="20"/>
  <c r="Y353" i="20"/>
  <c r="X353" i="20"/>
  <c r="W353" i="20"/>
  <c r="V353" i="20"/>
  <c r="U353" i="20"/>
  <c r="T353" i="20"/>
  <c r="S353" i="20"/>
  <c r="R353" i="20"/>
  <c r="Q353" i="20"/>
  <c r="P353" i="20"/>
  <c r="O353" i="20"/>
  <c r="N353" i="20"/>
  <c r="M353" i="20"/>
  <c r="L353" i="20"/>
  <c r="K353" i="20"/>
  <c r="J353" i="20"/>
  <c r="I353" i="20"/>
  <c r="H353" i="20"/>
  <c r="G353" i="20"/>
  <c r="F353" i="20"/>
  <c r="E353" i="20"/>
  <c r="D353" i="20"/>
  <c r="C353" i="20"/>
  <c r="AE352" i="20"/>
  <c r="AD352" i="20"/>
  <c r="AC352" i="20"/>
  <c r="AB352" i="20"/>
  <c r="AA352" i="20"/>
  <c r="Z352" i="20"/>
  <c r="Y352" i="20"/>
  <c r="X352" i="20"/>
  <c r="W352" i="20"/>
  <c r="V352" i="20"/>
  <c r="U352" i="20"/>
  <c r="T352" i="20"/>
  <c r="S352" i="20"/>
  <c r="R352" i="20"/>
  <c r="Q352" i="20"/>
  <c r="P352" i="20"/>
  <c r="O352" i="20"/>
  <c r="N352" i="20"/>
  <c r="M352" i="20"/>
  <c r="L352" i="20"/>
  <c r="K352" i="20"/>
  <c r="J352" i="20"/>
  <c r="I352" i="20"/>
  <c r="H352" i="20"/>
  <c r="G352" i="20"/>
  <c r="F352" i="20"/>
  <c r="E352" i="20"/>
  <c r="D352" i="20"/>
  <c r="C352" i="20"/>
  <c r="L316" i="20"/>
  <c r="L298" i="20"/>
  <c r="F260" i="20"/>
  <c r="E260" i="20"/>
  <c r="D260" i="20"/>
  <c r="C260" i="20"/>
  <c r="B260" i="20"/>
  <c r="F243" i="20"/>
  <c r="E243" i="20"/>
  <c r="D243" i="20"/>
  <c r="C243" i="20"/>
  <c r="B243" i="20"/>
  <c r="F228" i="20"/>
  <c r="E228" i="20"/>
  <c r="D228" i="20"/>
  <c r="C228" i="20"/>
  <c r="B228" i="20"/>
  <c r="W224" i="20"/>
  <c r="W223" i="20"/>
  <c r="W222" i="20"/>
  <c r="W221" i="20"/>
  <c r="W220" i="20"/>
  <c r="W219" i="20"/>
  <c r="K218" i="20"/>
  <c r="J218" i="20"/>
  <c r="I218" i="20"/>
  <c r="H218" i="20"/>
  <c r="G218" i="20"/>
  <c r="F218" i="20"/>
  <c r="E218" i="20"/>
  <c r="D218" i="20"/>
  <c r="C218" i="20"/>
  <c r="B218" i="20"/>
  <c r="E214" i="20"/>
  <c r="C214" i="20" s="1"/>
  <c r="D214" i="20"/>
  <c r="B210" i="20"/>
  <c r="B208" i="20"/>
  <c r="B205" i="20"/>
  <c r="E204" i="20"/>
  <c r="B203" i="20"/>
  <c r="C215" i="20" s="1"/>
  <c r="E199" i="20"/>
  <c r="B196" i="20"/>
  <c r="B195" i="20"/>
  <c r="B193" i="20"/>
  <c r="B190" i="20"/>
  <c r="B188" i="20"/>
  <c r="C200" i="20" s="1"/>
  <c r="E184" i="20"/>
  <c r="B182" i="20"/>
  <c r="AR47" i="32" s="1"/>
  <c r="B180" i="20"/>
  <c r="B178" i="20"/>
  <c r="AR41" i="32" s="1"/>
  <c r="B177" i="20"/>
  <c r="B175" i="20"/>
  <c r="E174" i="20"/>
  <c r="B173" i="20"/>
  <c r="AR38" i="32" s="1"/>
  <c r="E169" i="20"/>
  <c r="C169" i="20" s="1"/>
  <c r="B166" i="20"/>
  <c r="B165" i="20"/>
  <c r="B163" i="20"/>
  <c r="B161" i="20"/>
  <c r="AN43" i="32" s="1"/>
  <c r="B160" i="20"/>
  <c r="E159" i="20"/>
  <c r="B158" i="20"/>
  <c r="AN38" i="32" s="1"/>
  <c r="E154" i="20"/>
  <c r="B152" i="20"/>
  <c r="AZ29" i="32" s="1"/>
  <c r="B151" i="20"/>
  <c r="B150" i="20"/>
  <c r="B149" i="20"/>
  <c r="AZ22" i="32" s="1"/>
  <c r="B148" i="20"/>
  <c r="B146" i="20"/>
  <c r="B145" i="20"/>
  <c r="B143" i="20"/>
  <c r="E139" i="20"/>
  <c r="B139" i="20" s="1"/>
  <c r="C139" i="20"/>
  <c r="B137" i="20"/>
  <c r="AV29" i="32" s="1"/>
  <c r="B136" i="20"/>
  <c r="B135" i="20"/>
  <c r="B134" i="20"/>
  <c r="AV22" i="32" s="1"/>
  <c r="B133" i="20"/>
  <c r="B132" i="20"/>
  <c r="B131" i="20"/>
  <c r="AV25" i="32" s="1"/>
  <c r="B130" i="20"/>
  <c r="F129" i="20"/>
  <c r="E129" i="20"/>
  <c r="B128" i="20"/>
  <c r="C135" i="20" s="1"/>
  <c r="AV27" i="32" s="1"/>
  <c r="E124" i="20"/>
  <c r="C124" i="20" s="1"/>
  <c r="D124" i="20"/>
  <c r="B122" i="20"/>
  <c r="AR29" i="32" s="1"/>
  <c r="B121" i="20"/>
  <c r="AR24" i="32" s="1"/>
  <c r="B119" i="20"/>
  <c r="AR22" i="32" s="1"/>
  <c r="B118" i="20"/>
  <c r="B117" i="20"/>
  <c r="B116" i="20"/>
  <c r="AR25" i="32" s="1"/>
  <c r="B115" i="20"/>
  <c r="E114" i="20"/>
  <c r="B113" i="20"/>
  <c r="C125" i="20" s="1"/>
  <c r="E109" i="20"/>
  <c r="C109" i="20" s="1"/>
  <c r="B107" i="20"/>
  <c r="AN29" i="32" s="1"/>
  <c r="B106" i="20"/>
  <c r="AN24" i="32" s="1"/>
  <c r="B105" i="20"/>
  <c r="B104" i="20"/>
  <c r="AN22" i="32" s="1"/>
  <c r="B103" i="20"/>
  <c r="B102" i="20"/>
  <c r="B100" i="20"/>
  <c r="E99" i="20"/>
  <c r="B98" i="20"/>
  <c r="E77" i="20"/>
  <c r="F75" i="20"/>
  <c r="E75" i="20"/>
  <c r="E73" i="20"/>
  <c r="D73" i="20"/>
  <c r="E71" i="20"/>
  <c r="F70" i="20"/>
  <c r="E70" i="20"/>
  <c r="D70" i="20"/>
  <c r="C70" i="20"/>
  <c r="B70" i="20"/>
  <c r="F61" i="20"/>
  <c r="B61" i="20"/>
  <c r="T58" i="20"/>
  <c r="T56" i="20"/>
  <c r="T55" i="20"/>
  <c r="T54" i="20"/>
  <c r="F51" i="20"/>
  <c r="B51" i="20"/>
  <c r="B50" i="20"/>
  <c r="R49" i="20"/>
  <c r="N49" i="20"/>
  <c r="B48" i="20"/>
  <c r="P47" i="20"/>
  <c r="O47" i="20"/>
  <c r="N47" i="20"/>
  <c r="M47" i="20"/>
  <c r="L47" i="20"/>
  <c r="K47" i="20"/>
  <c r="J47" i="20"/>
  <c r="I47" i="20"/>
  <c r="H47" i="20"/>
  <c r="G47" i="20"/>
  <c r="F47" i="20"/>
  <c r="E47" i="20"/>
  <c r="D47" i="20"/>
  <c r="C47" i="20"/>
  <c r="B47" i="20"/>
  <c r="C38" i="20"/>
  <c r="T34" i="20"/>
  <c r="T33" i="20"/>
  <c r="T32" i="20"/>
  <c r="F30" i="20"/>
  <c r="D30" i="20"/>
  <c r="R28" i="20"/>
  <c r="I28" i="20"/>
  <c r="P26" i="20"/>
  <c r="P49" i="20" s="1"/>
  <c r="O26" i="20"/>
  <c r="O49" i="20" s="1"/>
  <c r="N26" i="20"/>
  <c r="M26" i="20"/>
  <c r="L26" i="20"/>
  <c r="L28" i="20" s="1"/>
  <c r="K26" i="20"/>
  <c r="K49" i="20" s="1"/>
  <c r="J26" i="20"/>
  <c r="I26" i="20"/>
  <c r="H26" i="20"/>
  <c r="H49" i="20" s="1"/>
  <c r="G26" i="20"/>
  <c r="G28" i="20" s="1"/>
  <c r="F26" i="20"/>
  <c r="F76" i="20" s="1"/>
  <c r="E26" i="20"/>
  <c r="E61" i="20" s="1"/>
  <c r="D26" i="20"/>
  <c r="D77" i="20" s="1"/>
  <c r="C26" i="20"/>
  <c r="B26" i="20"/>
  <c r="B22" i="20"/>
  <c r="B20" i="20"/>
  <c r="B18" i="20"/>
  <c r="B16" i="20"/>
  <c r="B14" i="20"/>
  <c r="B12" i="20"/>
  <c r="B10" i="20"/>
  <c r="B8" i="20"/>
  <c r="F6" i="20"/>
  <c r="F21" i="20" s="1"/>
  <c r="E6" i="20"/>
  <c r="E38" i="20" s="1"/>
  <c r="D6" i="20"/>
  <c r="D38" i="20" s="1"/>
  <c r="C6" i="20"/>
  <c r="C39" i="20" s="1"/>
  <c r="B6" i="20"/>
  <c r="B21" i="20" s="1"/>
  <c r="P3" i="20"/>
  <c r="O3" i="20"/>
  <c r="N3" i="20"/>
  <c r="M3" i="20"/>
  <c r="L3" i="20"/>
  <c r="K3" i="20"/>
  <c r="J3" i="20"/>
  <c r="I3" i="20"/>
  <c r="H3" i="20"/>
  <c r="G3" i="20"/>
  <c r="F3" i="20"/>
  <c r="E3" i="20"/>
  <c r="D3" i="20"/>
  <c r="C3" i="20"/>
  <c r="B3" i="20"/>
  <c r="AV42" i="32"/>
  <c r="AN42" i="32"/>
  <c r="AZ38" i="32"/>
  <c r="AV38" i="32"/>
  <c r="W33" i="32"/>
  <c r="G33" i="32"/>
  <c r="AF32" i="32"/>
  <c r="AA32" i="32"/>
  <c r="K32" i="32"/>
  <c r="AZ25" i="32"/>
  <c r="AZ24" i="32"/>
  <c r="AV24" i="32"/>
  <c r="AZ20" i="32"/>
  <c r="P18" i="32"/>
  <c r="R16" i="32"/>
  <c r="P15" i="32"/>
  <c r="P14" i="32"/>
  <c r="AQ13" i="32"/>
  <c r="AQ12" i="32"/>
  <c r="R12" i="32"/>
  <c r="P12" i="32"/>
  <c r="AQ11" i="32"/>
  <c r="AQ10" i="32"/>
  <c r="R10" i="32"/>
  <c r="P10" i="32"/>
  <c r="AQ9" i="32"/>
  <c r="P9" i="32"/>
  <c r="AQ8" i="32"/>
  <c r="AB8" i="32"/>
  <c r="AQ7" i="32"/>
  <c r="AM7" i="32"/>
  <c r="AB7" i="32"/>
  <c r="P6" i="32"/>
  <c r="AQ5" i="32"/>
  <c r="AV6" i="32" s="1"/>
  <c r="I4" i="32"/>
  <c r="A3" i="31"/>
  <c r="F8" i="20" l="1"/>
  <c r="B325" i="20" s="1"/>
  <c r="F10" i="20"/>
  <c r="B327" i="20" s="1"/>
  <c r="F12" i="20"/>
  <c r="B329" i="20" s="1"/>
  <c r="F14" i="20"/>
  <c r="B331" i="20" s="1"/>
  <c r="F16" i="20"/>
  <c r="B333" i="20" s="1"/>
  <c r="F18" i="20"/>
  <c r="B335" i="20" s="1"/>
  <c r="F20" i="20"/>
  <c r="B337" i="20" s="1"/>
  <c r="F22" i="20"/>
  <c r="M28" i="20"/>
  <c r="D27" i="20"/>
  <c r="D29" i="20"/>
  <c r="D59" i="20"/>
  <c r="D62" i="20"/>
  <c r="D72" i="20"/>
  <c r="D74" i="20"/>
  <c r="E76" i="20"/>
  <c r="E84" i="20" s="1"/>
  <c r="AV20" i="32"/>
  <c r="C7" i="20"/>
  <c r="C9" i="20"/>
  <c r="C11" i="20"/>
  <c r="C13" i="20"/>
  <c r="C15" i="20"/>
  <c r="C17" i="20"/>
  <c r="C19" i="20"/>
  <c r="C21" i="20"/>
  <c r="H21" i="20" s="1"/>
  <c r="N20" i="32" s="1"/>
  <c r="E27" i="20"/>
  <c r="E29" i="20"/>
  <c r="L49" i="20"/>
  <c r="F50" i="20"/>
  <c r="F59" i="20"/>
  <c r="E62" i="20"/>
  <c r="E72" i="20"/>
  <c r="E80" i="20" s="1"/>
  <c r="F74" i="20"/>
  <c r="D109" i="20"/>
  <c r="C170" i="20"/>
  <c r="B162" i="20"/>
  <c r="AN41" i="32" s="1"/>
  <c r="D169" i="20"/>
  <c r="B181" i="20"/>
  <c r="AR42" i="32" s="1"/>
  <c r="B206" i="20"/>
  <c r="AZ43" i="32" s="1"/>
  <c r="B214" i="20"/>
  <c r="B179" i="20"/>
  <c r="AR40" i="32" s="1"/>
  <c r="E8" i="20"/>
  <c r="E10" i="20"/>
  <c r="E12" i="20"/>
  <c r="E14" i="20"/>
  <c r="E16" i="20"/>
  <c r="E18" i="20"/>
  <c r="E20" i="20"/>
  <c r="E22" i="20"/>
  <c r="C110" i="20"/>
  <c r="AR20" i="32"/>
  <c r="E39" i="20"/>
  <c r="B109" i="20"/>
  <c r="B167" i="20"/>
  <c r="AN47" i="32" s="1"/>
  <c r="AU5" i="32"/>
  <c r="AV5" i="32"/>
  <c r="AU6" i="32"/>
  <c r="C100" i="20"/>
  <c r="AN26" i="32" s="1"/>
  <c r="C115" i="20"/>
  <c r="AR26" i="32" s="1"/>
  <c r="C175" i="20"/>
  <c r="AR44" i="32" s="1"/>
  <c r="B209" i="20"/>
  <c r="AZ40" i="32" s="1"/>
  <c r="B197" i="20"/>
  <c r="AV47" i="32" s="1"/>
  <c r="B212" i="20"/>
  <c r="AZ47" i="32" s="1"/>
  <c r="B194" i="20"/>
  <c r="AV40" i="32" s="1"/>
  <c r="B164" i="20"/>
  <c r="AN40" i="32" s="1"/>
  <c r="C180" i="20"/>
  <c r="AR45" i="32" s="1"/>
  <c r="AV23" i="32"/>
  <c r="C150" i="20"/>
  <c r="AZ27" i="32" s="1"/>
  <c r="C152" i="20"/>
  <c r="AZ28" i="32" s="1"/>
  <c r="AZ23" i="32"/>
  <c r="B207" i="20"/>
  <c r="AZ41" i="32" s="1"/>
  <c r="B192" i="20"/>
  <c r="AN23" i="32"/>
  <c r="AR23" i="32"/>
  <c r="B191" i="20"/>
  <c r="AV43" i="32" s="1"/>
  <c r="B101" i="20"/>
  <c r="AN25" i="32" s="1"/>
  <c r="C130" i="20"/>
  <c r="AV26" i="32" s="1"/>
  <c r="C145" i="20"/>
  <c r="AZ26" i="32" s="1"/>
  <c r="AN20" i="32"/>
  <c r="C122" i="20"/>
  <c r="AR28" i="32" s="1"/>
  <c r="C165" i="20"/>
  <c r="AN45" i="32" s="1"/>
  <c r="C205" i="20"/>
  <c r="C137" i="20"/>
  <c r="AV28" i="32" s="1"/>
  <c r="C182" i="20"/>
  <c r="AR46" i="32" s="1"/>
  <c r="C190" i="20"/>
  <c r="C210" i="20"/>
  <c r="AZ45" i="32" s="1"/>
  <c r="C123" i="20"/>
  <c r="B125" i="20" s="1"/>
  <c r="D125" i="20" s="1"/>
  <c r="C195" i="20"/>
  <c r="AV45" i="32" s="1"/>
  <c r="C120" i="20"/>
  <c r="AR27" i="32" s="1"/>
  <c r="E83" i="20"/>
  <c r="E85" i="20"/>
  <c r="E81" i="20"/>
  <c r="B338" i="20"/>
  <c r="G20" i="32"/>
  <c r="C76" i="20"/>
  <c r="C72" i="20"/>
  <c r="C62" i="20"/>
  <c r="C61" i="20"/>
  <c r="G49" i="20"/>
  <c r="C71" i="20"/>
  <c r="D7" i="20"/>
  <c r="D13" i="20"/>
  <c r="D17" i="20"/>
  <c r="D21" i="20"/>
  <c r="K28" i="20"/>
  <c r="P28" i="20"/>
  <c r="D60" i="20"/>
  <c r="H7" i="32"/>
  <c r="H15" i="32"/>
  <c r="H19" i="32"/>
  <c r="B7" i="20"/>
  <c r="F7" i="20"/>
  <c r="D8" i="20"/>
  <c r="B9" i="20"/>
  <c r="F9" i="20"/>
  <c r="D10" i="20"/>
  <c r="B11" i="20"/>
  <c r="F11" i="20"/>
  <c r="D12" i="20"/>
  <c r="B13" i="20"/>
  <c r="F13" i="20"/>
  <c r="D14" i="20"/>
  <c r="B15" i="20"/>
  <c r="F15" i="20"/>
  <c r="D16" i="20"/>
  <c r="B17" i="20"/>
  <c r="F17" i="20"/>
  <c r="D18" i="20"/>
  <c r="B19" i="20"/>
  <c r="F19" i="20"/>
  <c r="D20" i="20"/>
  <c r="D22" i="20"/>
  <c r="B77" i="20"/>
  <c r="B73" i="20"/>
  <c r="B60" i="20"/>
  <c r="B29" i="20"/>
  <c r="F77" i="20"/>
  <c r="F73" i="20"/>
  <c r="F60" i="20"/>
  <c r="F29" i="20"/>
  <c r="F27" i="20"/>
  <c r="J28" i="20"/>
  <c r="N28" i="20"/>
  <c r="C27" i="20"/>
  <c r="H28" i="20"/>
  <c r="C29" i="20"/>
  <c r="C30" i="20"/>
  <c r="D39" i="20"/>
  <c r="F48" i="20"/>
  <c r="D50" i="20"/>
  <c r="E51" i="20"/>
  <c r="C59" i="20"/>
  <c r="B62" i="20"/>
  <c r="B71" i="20"/>
  <c r="B72" i="20"/>
  <c r="C73" i="20"/>
  <c r="C74" i="20"/>
  <c r="C75" i="20"/>
  <c r="D76" i="20"/>
  <c r="C107" i="20"/>
  <c r="AN28" i="32" s="1"/>
  <c r="O28" i="20"/>
  <c r="C60" i="20"/>
  <c r="D9" i="20"/>
  <c r="D75" i="20"/>
  <c r="D71" i="20"/>
  <c r="R17" i="32" s="1"/>
  <c r="D51" i="20"/>
  <c r="D11" i="20"/>
  <c r="D15" i="20"/>
  <c r="D19" i="20"/>
  <c r="C48" i="20"/>
  <c r="H11" i="32"/>
  <c r="F310" i="20"/>
  <c r="E307" i="20"/>
  <c r="B306" i="20"/>
  <c r="F302" i="20"/>
  <c r="B292" i="20"/>
  <c r="F288" i="20"/>
  <c r="E285" i="20"/>
  <c r="B284" i="20"/>
  <c r="B272" i="20"/>
  <c r="B294" i="20" s="1"/>
  <c r="E263" i="20"/>
  <c r="B262" i="20"/>
  <c r="B204" i="20"/>
  <c r="AX39" i="32" s="1"/>
  <c r="B159" i="20"/>
  <c r="AN39" i="32" s="1"/>
  <c r="E310" i="20"/>
  <c r="B309" i="20"/>
  <c r="F305" i="20"/>
  <c r="E302" i="20"/>
  <c r="F289" i="20"/>
  <c r="E286" i="20"/>
  <c r="E298" i="20" s="1"/>
  <c r="B285" i="20"/>
  <c r="E264" i="20"/>
  <c r="B263" i="20"/>
  <c r="B310" i="20"/>
  <c r="F306" i="20"/>
  <c r="E303" i="20"/>
  <c r="B302" i="20"/>
  <c r="F292" i="20"/>
  <c r="E289" i="20"/>
  <c r="B288" i="20"/>
  <c r="F284" i="20"/>
  <c r="F272" i="20"/>
  <c r="F262" i="20"/>
  <c r="I219" i="20"/>
  <c r="E219" i="20"/>
  <c r="F309" i="20"/>
  <c r="E306" i="20"/>
  <c r="B305" i="20"/>
  <c r="E290" i="20"/>
  <c r="B289" i="20"/>
  <c r="F285" i="20"/>
  <c r="E270" i="20"/>
  <c r="F263" i="20"/>
  <c r="E246" i="20"/>
  <c r="E245" i="20"/>
  <c r="F244" i="20"/>
  <c r="B244" i="20"/>
  <c r="T57" i="20"/>
  <c r="T53" i="20"/>
  <c r="T35" i="20"/>
  <c r="B129" i="20"/>
  <c r="AV21" i="32" s="1"/>
  <c r="B114" i="20"/>
  <c r="AR21" i="32" s="1"/>
  <c r="B39" i="20"/>
  <c r="B38" i="20"/>
  <c r="F39" i="20"/>
  <c r="F38" i="20"/>
  <c r="E7" i="20"/>
  <c r="C8" i="20"/>
  <c r="H8" i="20" s="1"/>
  <c r="N7" i="32" s="1"/>
  <c r="E9" i="20"/>
  <c r="C10" i="20"/>
  <c r="E11" i="20"/>
  <c r="C12" i="20"/>
  <c r="H12" i="20" s="1"/>
  <c r="N11" i="32" s="1"/>
  <c r="E13" i="20"/>
  <c r="C14" i="20"/>
  <c r="E15" i="20"/>
  <c r="G14" i="32" s="1"/>
  <c r="C16" i="20"/>
  <c r="H16" i="20" s="1"/>
  <c r="N15" i="32" s="1"/>
  <c r="E17" i="20"/>
  <c r="C18" i="20"/>
  <c r="E19" i="20"/>
  <c r="C20" i="20"/>
  <c r="H20" i="20" s="1"/>
  <c r="N19" i="32" s="1"/>
  <c r="E21" i="20"/>
  <c r="C22" i="20"/>
  <c r="E74" i="20"/>
  <c r="E82" i="20" s="1"/>
  <c r="E59" i="20"/>
  <c r="E50" i="20"/>
  <c r="E48" i="20"/>
  <c r="E30" i="20"/>
  <c r="I49" i="20"/>
  <c r="M49" i="20"/>
  <c r="B27" i="20"/>
  <c r="B30" i="20"/>
  <c r="T36" i="20"/>
  <c r="T37" i="20"/>
  <c r="D48" i="20"/>
  <c r="J49" i="20"/>
  <c r="C50" i="20"/>
  <c r="C51" i="20"/>
  <c r="B59" i="20"/>
  <c r="E60" i="20"/>
  <c r="D61" i="20"/>
  <c r="F62" i="20"/>
  <c r="F71" i="20"/>
  <c r="F84" i="20" s="1"/>
  <c r="F72" i="20"/>
  <c r="B74" i="20"/>
  <c r="B75" i="20"/>
  <c r="B76" i="20"/>
  <c r="B84" i="20" s="1"/>
  <c r="C77" i="20"/>
  <c r="B99" i="20"/>
  <c r="AN21" i="32" s="1"/>
  <c r="C105" i="20"/>
  <c r="AN27" i="32" s="1"/>
  <c r="B229" i="20"/>
  <c r="F229" i="20"/>
  <c r="J223" i="20"/>
  <c r="C223" i="20"/>
  <c r="G223" i="20"/>
  <c r="K223" i="20"/>
  <c r="B247" i="20"/>
  <c r="F245" i="20"/>
  <c r="B124" i="20"/>
  <c r="C140" i="20"/>
  <c r="D230" i="20"/>
  <c r="H224" i="20"/>
  <c r="C247" i="20"/>
  <c r="B174" i="20"/>
  <c r="AR39" i="32" s="1"/>
  <c r="E224" i="20"/>
  <c r="I224" i="20"/>
  <c r="D247" i="20"/>
  <c r="C304" i="20"/>
  <c r="C316" i="20" s="1"/>
  <c r="C154" i="20"/>
  <c r="C155" i="20"/>
  <c r="C184" i="20"/>
  <c r="C185" i="20"/>
  <c r="C199" i="20"/>
  <c r="D219" i="20"/>
  <c r="H219" i="20"/>
  <c r="B220" i="20"/>
  <c r="F220" i="20"/>
  <c r="J220" i="20"/>
  <c r="D221" i="20"/>
  <c r="H221" i="20"/>
  <c r="B222" i="20"/>
  <c r="F222" i="20"/>
  <c r="J222" i="20"/>
  <c r="D223" i="20"/>
  <c r="H223" i="20"/>
  <c r="B224" i="20"/>
  <c r="F224" i="20"/>
  <c r="J224" i="20"/>
  <c r="C229" i="20"/>
  <c r="E230" i="20"/>
  <c r="D310" i="20"/>
  <c r="D306" i="20"/>
  <c r="D302" i="20"/>
  <c r="D289" i="20"/>
  <c r="D285" i="20"/>
  <c r="D263" i="20"/>
  <c r="D309" i="20"/>
  <c r="D305" i="20"/>
  <c r="D292" i="20"/>
  <c r="D288" i="20"/>
  <c r="D284" i="20"/>
  <c r="D272" i="20"/>
  <c r="D294" i="20" s="1"/>
  <c r="D262" i="20"/>
  <c r="C262" i="20"/>
  <c r="C272" i="20"/>
  <c r="C294" i="20" s="1"/>
  <c r="C284" i="20"/>
  <c r="D287" i="20"/>
  <c r="C292" i="20"/>
  <c r="D303" i="20"/>
  <c r="C308" i="20"/>
  <c r="D139" i="20"/>
  <c r="D154" i="20"/>
  <c r="B169" i="20"/>
  <c r="D184" i="20"/>
  <c r="D199" i="20"/>
  <c r="C220" i="20"/>
  <c r="G220" i="20"/>
  <c r="K220" i="20"/>
  <c r="E221" i="20"/>
  <c r="I221" i="20"/>
  <c r="C222" i="20"/>
  <c r="G222" i="20"/>
  <c r="K222" i="20"/>
  <c r="E223" i="20"/>
  <c r="I223" i="20"/>
  <c r="C224" i="20"/>
  <c r="G224" i="20"/>
  <c r="K224" i="20"/>
  <c r="D229" i="20"/>
  <c r="B230" i="20"/>
  <c r="F230" i="20"/>
  <c r="C244" i="20"/>
  <c r="B245" i="20"/>
  <c r="E309" i="20"/>
  <c r="D264" i="20"/>
  <c r="C271" i="20"/>
  <c r="D286" i="20"/>
  <c r="D298" i="20" s="1"/>
  <c r="C291" i="20"/>
  <c r="C305" i="20"/>
  <c r="D308" i="20"/>
  <c r="C160" i="20"/>
  <c r="B219" i="20"/>
  <c r="F219" i="20"/>
  <c r="J219" i="20"/>
  <c r="D220" i="20"/>
  <c r="H220" i="20"/>
  <c r="B221" i="20"/>
  <c r="F221" i="20"/>
  <c r="J221" i="20"/>
  <c r="D222" i="20"/>
  <c r="H222" i="20"/>
  <c r="B223" i="20"/>
  <c r="F223" i="20"/>
  <c r="D224" i="20"/>
  <c r="E229" i="20"/>
  <c r="C230" i="20"/>
  <c r="E247" i="20"/>
  <c r="D244" i="20"/>
  <c r="C245" i="20"/>
  <c r="C246" i="20"/>
  <c r="B308" i="20"/>
  <c r="F308" i="20"/>
  <c r="D271" i="20"/>
  <c r="C288" i="20"/>
  <c r="D291" i="20"/>
  <c r="D307" i="20"/>
  <c r="B154" i="20"/>
  <c r="B184" i="20"/>
  <c r="B199" i="20"/>
  <c r="C219" i="20"/>
  <c r="G219" i="20"/>
  <c r="K219" i="20"/>
  <c r="E220" i="20"/>
  <c r="I220" i="20"/>
  <c r="C221" i="20"/>
  <c r="G221" i="20"/>
  <c r="K221" i="20"/>
  <c r="E222" i="20"/>
  <c r="I222" i="20"/>
  <c r="B246" i="20"/>
  <c r="F247" i="20"/>
  <c r="F246" i="20"/>
  <c r="E244" i="20"/>
  <c r="D245" i="20"/>
  <c r="D246" i="20"/>
  <c r="C307" i="20"/>
  <c r="C303" i="20"/>
  <c r="C290" i="20"/>
  <c r="C286" i="20"/>
  <c r="C298" i="20" s="1"/>
  <c r="C270" i="20"/>
  <c r="C264" i="20"/>
  <c r="C310" i="20"/>
  <c r="C306" i="20"/>
  <c r="C302" i="20"/>
  <c r="C289" i="20"/>
  <c r="C285" i="20"/>
  <c r="C263" i="20"/>
  <c r="D270" i="20"/>
  <c r="C287" i="20"/>
  <c r="D290" i="20"/>
  <c r="D304" i="20"/>
  <c r="D316" i="20" s="1"/>
  <c r="C309" i="20"/>
  <c r="B264" i="20"/>
  <c r="F264" i="20"/>
  <c r="B270" i="20"/>
  <c r="F270" i="20"/>
  <c r="S46" i="32" s="1"/>
  <c r="E271" i="20"/>
  <c r="B286" i="20"/>
  <c r="B298" i="20" s="1"/>
  <c r="F286" i="20"/>
  <c r="F298" i="20" s="1"/>
  <c r="E287" i="20"/>
  <c r="B290" i="20"/>
  <c r="F290" i="20"/>
  <c r="E291" i="20"/>
  <c r="B303" i="20"/>
  <c r="F303" i="20"/>
  <c r="E304" i="20"/>
  <c r="E316" i="20" s="1"/>
  <c r="B307" i="20"/>
  <c r="F307" i="20"/>
  <c r="E308" i="20"/>
  <c r="E262" i="20"/>
  <c r="B271" i="20"/>
  <c r="F271" i="20"/>
  <c r="E272" i="20"/>
  <c r="E294" i="20" s="1"/>
  <c r="E284" i="20"/>
  <c r="B287" i="20"/>
  <c r="B297" i="20" s="1"/>
  <c r="F287" i="20"/>
  <c r="F297" i="20" s="1"/>
  <c r="E288" i="20"/>
  <c r="B291" i="20"/>
  <c r="F291" i="20"/>
  <c r="E292" i="20"/>
  <c r="B304" i="20"/>
  <c r="B316" i="20" s="1"/>
  <c r="F304" i="20"/>
  <c r="F316" i="20" s="1"/>
  <c r="E305" i="20"/>
  <c r="C296" i="20" l="1"/>
  <c r="C85" i="20"/>
  <c r="H13" i="32"/>
  <c r="H22" i="20"/>
  <c r="N21" i="32" s="1"/>
  <c r="H14" i="20"/>
  <c r="N13" i="32" s="1"/>
  <c r="E314" i="20"/>
  <c r="H42" i="20"/>
  <c r="B83" i="20"/>
  <c r="C138" i="20"/>
  <c r="B140" i="20" s="1"/>
  <c r="E315" i="20"/>
  <c r="B314" i="20"/>
  <c r="B82" i="20"/>
  <c r="H64" i="20"/>
  <c r="B346" i="20" s="1"/>
  <c r="C183" i="20"/>
  <c r="B185" i="20" s="1"/>
  <c r="C167" i="20"/>
  <c r="AN46" i="32" s="1"/>
  <c r="C108" i="20"/>
  <c r="B110" i="20" s="1"/>
  <c r="D110" i="20" s="1"/>
  <c r="D296" i="20"/>
  <c r="D314" i="20"/>
  <c r="B280" i="20"/>
  <c r="H18" i="20"/>
  <c r="N17" i="32" s="1"/>
  <c r="H10" i="20"/>
  <c r="N9" i="32" s="1"/>
  <c r="H9" i="32"/>
  <c r="H17" i="32"/>
  <c r="B339" i="20"/>
  <c r="G21" i="32"/>
  <c r="F314" i="20"/>
  <c r="M224" i="20"/>
  <c r="H62" i="20"/>
  <c r="AA42" i="32" s="1"/>
  <c r="C83" i="20"/>
  <c r="C280" i="20"/>
  <c r="B313" i="20"/>
  <c r="N37" i="20"/>
  <c r="C297" i="20"/>
  <c r="B315" i="20"/>
  <c r="E313" i="20"/>
  <c r="C82" i="20"/>
  <c r="E297" i="20"/>
  <c r="N56" i="20"/>
  <c r="C81" i="20"/>
  <c r="D185" i="20"/>
  <c r="D140" i="20"/>
  <c r="C197" i="20"/>
  <c r="AV46" i="32" s="1"/>
  <c r="AV41" i="32"/>
  <c r="C212" i="20"/>
  <c r="AZ46" i="32" s="1"/>
  <c r="C153" i="20"/>
  <c r="B155" i="20" s="1"/>
  <c r="D155" i="20" s="1"/>
  <c r="C198" i="20"/>
  <c r="B200" i="20" s="1"/>
  <c r="D200" i="20" s="1"/>
  <c r="AV44" i="32"/>
  <c r="C213" i="20"/>
  <c r="B215" i="20" s="1"/>
  <c r="D215" i="20" s="1"/>
  <c r="AZ44" i="32"/>
  <c r="F296" i="20"/>
  <c r="C295" i="20"/>
  <c r="N221" i="20"/>
  <c r="F295" i="20"/>
  <c r="D315" i="20"/>
  <c r="N57" i="20"/>
  <c r="B80" i="20"/>
  <c r="B344" i="20"/>
  <c r="G32" i="32"/>
  <c r="E278" i="20"/>
  <c r="E231" i="20"/>
  <c r="F313" i="20"/>
  <c r="B296" i="20"/>
  <c r="E273" i="20"/>
  <c r="E312" i="20"/>
  <c r="C313" i="20"/>
  <c r="E254" i="20"/>
  <c r="E249" i="20"/>
  <c r="N219" i="20"/>
  <c r="D273" i="20"/>
  <c r="D312" i="20"/>
  <c r="C255" i="20"/>
  <c r="C250" i="20"/>
  <c r="C315" i="20"/>
  <c r="D280" i="20"/>
  <c r="B237" i="20"/>
  <c r="C237" i="20" s="1"/>
  <c r="AD9" i="32"/>
  <c r="N224" i="20"/>
  <c r="D297" i="20"/>
  <c r="D278" i="20"/>
  <c r="D231" i="20"/>
  <c r="D295" i="20"/>
  <c r="M221" i="20"/>
  <c r="D252" i="20"/>
  <c r="C252" i="20"/>
  <c r="B252" i="20"/>
  <c r="F80" i="20"/>
  <c r="N35" i="20"/>
  <c r="N33" i="20"/>
  <c r="N32" i="20"/>
  <c r="F249" i="20"/>
  <c r="W7" i="32" s="1"/>
  <c r="F254" i="20"/>
  <c r="E280" i="20"/>
  <c r="N34" i="20"/>
  <c r="B81" i="20"/>
  <c r="B336" i="20"/>
  <c r="H19" i="20"/>
  <c r="N18" i="32" s="1"/>
  <c r="H18" i="32"/>
  <c r="B328" i="20"/>
  <c r="H11" i="20"/>
  <c r="N10" i="32" s="1"/>
  <c r="H10" i="32"/>
  <c r="H65" i="20"/>
  <c r="H60" i="20"/>
  <c r="D82" i="20"/>
  <c r="C80" i="20"/>
  <c r="F82" i="20"/>
  <c r="H43" i="20"/>
  <c r="F256" i="20"/>
  <c r="F251" i="20"/>
  <c r="W9" i="32" s="1"/>
  <c r="D254" i="20"/>
  <c r="D249" i="20"/>
  <c r="M222" i="20"/>
  <c r="N222" i="20"/>
  <c r="C314" i="20"/>
  <c r="M219" i="20"/>
  <c r="N36" i="20"/>
  <c r="N53" i="20"/>
  <c r="N58" i="20"/>
  <c r="E255" i="20"/>
  <c r="E250" i="20"/>
  <c r="F278" i="20"/>
  <c r="F231" i="20"/>
  <c r="Q46" i="32"/>
  <c r="B295" i="20"/>
  <c r="F315" i="20"/>
  <c r="D83" i="20"/>
  <c r="F81" i="20"/>
  <c r="B85" i="20"/>
  <c r="B330" i="20"/>
  <c r="G12" i="32"/>
  <c r="H13" i="20"/>
  <c r="N12" i="32" s="1"/>
  <c r="C84" i="20"/>
  <c r="N55" i="20"/>
  <c r="H59" i="20"/>
  <c r="H38" i="20"/>
  <c r="F312" i="20"/>
  <c r="F273" i="20"/>
  <c r="S49" i="32" s="1"/>
  <c r="S47" i="32"/>
  <c r="B312" i="20"/>
  <c r="B273" i="20"/>
  <c r="C265" i="20"/>
  <c r="C279" i="20"/>
  <c r="C281" i="20" s="1"/>
  <c r="D251" i="20"/>
  <c r="D256" i="20"/>
  <c r="F252" i="20"/>
  <c r="E252" i="20"/>
  <c r="M220" i="20"/>
  <c r="C168" i="20"/>
  <c r="B170" i="20" s="1"/>
  <c r="D170" i="20" s="1"/>
  <c r="AN44" i="32"/>
  <c r="B250" i="20"/>
  <c r="B255" i="20"/>
  <c r="H229" i="20"/>
  <c r="N220" i="20"/>
  <c r="D313" i="20"/>
  <c r="H230" i="20"/>
  <c r="N223" i="20"/>
  <c r="B234" i="20"/>
  <c r="C234" i="20" s="1"/>
  <c r="AD6" i="32"/>
  <c r="E251" i="20"/>
  <c r="E256" i="20"/>
  <c r="F294" i="20"/>
  <c r="S48" i="32"/>
  <c r="B231" i="20"/>
  <c r="B278" i="20"/>
  <c r="E295" i="20"/>
  <c r="D84" i="20"/>
  <c r="H84" i="20" s="1"/>
  <c r="F85" i="20"/>
  <c r="AF17" i="32"/>
  <c r="H77" i="20"/>
  <c r="B332" i="20"/>
  <c r="H15" i="20"/>
  <c r="N14" i="32" s="1"/>
  <c r="B324" i="20"/>
  <c r="H6" i="32"/>
  <c r="H7" i="20"/>
  <c r="N6" i="32" s="1"/>
  <c r="D81" i="20"/>
  <c r="H81" i="20" s="1"/>
  <c r="N54" i="20"/>
  <c r="H41" i="20"/>
  <c r="F280" i="20"/>
  <c r="Q48" i="32"/>
  <c r="D255" i="20"/>
  <c r="D250" i="20"/>
  <c r="B256" i="20"/>
  <c r="B251" i="20"/>
  <c r="O221" i="20"/>
  <c r="AV30" i="32" s="1"/>
  <c r="C256" i="20"/>
  <c r="C251" i="20"/>
  <c r="C312" i="20"/>
  <c r="C273" i="20"/>
  <c r="C254" i="20"/>
  <c r="C249" i="20"/>
  <c r="C278" i="20"/>
  <c r="C231" i="20"/>
  <c r="D279" i="20"/>
  <c r="D265" i="20"/>
  <c r="M223" i="20"/>
  <c r="F255" i="20"/>
  <c r="F250" i="20"/>
  <c r="W8" i="32" s="1"/>
  <c r="H66" i="20"/>
  <c r="H61" i="20"/>
  <c r="B254" i="20"/>
  <c r="B249" i="20"/>
  <c r="F279" i="20"/>
  <c r="F265" i="20"/>
  <c r="Q49" i="32" s="1"/>
  <c r="Q47" i="32"/>
  <c r="E296" i="20"/>
  <c r="B279" i="20"/>
  <c r="B265" i="20"/>
  <c r="E279" i="20"/>
  <c r="E281" i="20" s="1"/>
  <c r="E265" i="20"/>
  <c r="F83" i="20"/>
  <c r="D80" i="20"/>
  <c r="H80" i="20" s="1"/>
  <c r="H39" i="20"/>
  <c r="B334" i="20"/>
  <c r="H16" i="32"/>
  <c r="H17" i="20"/>
  <c r="N16" i="32" s="1"/>
  <c r="B326" i="20"/>
  <c r="H9" i="20"/>
  <c r="H8" i="32"/>
  <c r="D85" i="20"/>
  <c r="H85" i="20" s="1"/>
  <c r="R32" i="32" l="1"/>
  <c r="I62" i="20"/>
  <c r="AF42" i="32" s="1"/>
  <c r="D281" i="20"/>
  <c r="H314" i="20"/>
  <c r="H296" i="20"/>
  <c r="H315" i="20"/>
  <c r="F281" i="20"/>
  <c r="H280" i="20"/>
  <c r="I280" i="20" s="1"/>
  <c r="H313" i="20"/>
  <c r="H298" i="20"/>
  <c r="H316" i="20"/>
  <c r="H278" i="20"/>
  <c r="O223" i="20"/>
  <c r="AR48" i="32" s="1"/>
  <c r="I59" i="20"/>
  <c r="H83" i="20"/>
  <c r="B240" i="20"/>
  <c r="C240" i="20" s="1"/>
  <c r="AD12" i="32"/>
  <c r="B342" i="20"/>
  <c r="Z9" i="32"/>
  <c r="H82" i="20"/>
  <c r="B340" i="20"/>
  <c r="Z7" i="32"/>
  <c r="I39" i="20"/>
  <c r="P42" i="32" s="1"/>
  <c r="K42" i="32"/>
  <c r="B341" i="20"/>
  <c r="Z8" i="32"/>
  <c r="V58" i="20"/>
  <c r="V54" i="20"/>
  <c r="V53" i="20"/>
  <c r="V57" i="20"/>
  <c r="V56" i="20"/>
  <c r="V55" i="20"/>
  <c r="H294" i="20"/>
  <c r="M298" i="20" s="1"/>
  <c r="B345" i="20"/>
  <c r="L32" i="32"/>
  <c r="I60" i="20"/>
  <c r="H297" i="20"/>
  <c r="H312" i="20"/>
  <c r="M316" i="20" s="1"/>
  <c r="AA41" i="32"/>
  <c r="I61" i="20"/>
  <c r="B347" i="20"/>
  <c r="W32" i="32"/>
  <c r="V36" i="20"/>
  <c r="V32" i="20"/>
  <c r="V35" i="20"/>
  <c r="V34" i="20"/>
  <c r="V33" i="20"/>
  <c r="V37" i="20"/>
  <c r="H295" i="20"/>
  <c r="O224" i="20"/>
  <c r="AX48" i="32" s="1"/>
  <c r="H279" i="20"/>
  <c r="B281" i="20"/>
  <c r="B348" i="20"/>
  <c r="AB32" i="32"/>
  <c r="B343" i="20"/>
  <c r="B32" i="32"/>
  <c r="AF18" i="32"/>
  <c r="O220" i="20"/>
  <c r="AR30" i="32" s="1"/>
  <c r="I38" i="20"/>
  <c r="K41" i="32"/>
  <c r="O222" i="20"/>
  <c r="AN48" i="32" s="1"/>
  <c r="H231" i="20"/>
  <c r="O219" i="20"/>
  <c r="AN30" i="32" s="1"/>
  <c r="H281" i="20" l="1"/>
  <c r="I313" i="20"/>
  <c r="I295" i="20"/>
  <c r="I315" i="20"/>
  <c r="I314" i="20"/>
  <c r="M312" i="20" s="1"/>
  <c r="I316" i="20"/>
  <c r="U48" i="32"/>
  <c r="I281" i="20"/>
  <c r="U49" i="32"/>
  <c r="A35" i="20"/>
  <c r="B38" i="32" s="1"/>
  <c r="D35" i="20"/>
  <c r="E35" i="20"/>
  <c r="F35" i="20"/>
  <c r="B35" i="20"/>
  <c r="C35" i="20"/>
  <c r="A57" i="20"/>
  <c r="R39" i="32" s="1"/>
  <c r="E57" i="20"/>
  <c r="D57" i="20"/>
  <c r="F57" i="20"/>
  <c r="C57" i="20"/>
  <c r="B57" i="20"/>
  <c r="I298" i="20"/>
  <c r="I279" i="20"/>
  <c r="U47" i="32"/>
  <c r="B37" i="20"/>
  <c r="A37" i="20"/>
  <c r="B40" i="32" s="1"/>
  <c r="D37" i="20"/>
  <c r="C37" i="20"/>
  <c r="F37" i="20"/>
  <c r="E37" i="20"/>
  <c r="A32" i="20"/>
  <c r="B35" i="32" s="1"/>
  <c r="E32" i="20"/>
  <c r="D32" i="20"/>
  <c r="C32" i="20"/>
  <c r="F32" i="20"/>
  <c r="B32" i="20"/>
  <c r="L315" i="20"/>
  <c r="M314" i="20"/>
  <c r="L314" i="20"/>
  <c r="L313" i="20"/>
  <c r="I297" i="20"/>
  <c r="E53" i="20"/>
  <c r="A53" i="20"/>
  <c r="R35" i="32" s="1"/>
  <c r="D53" i="20"/>
  <c r="F53" i="20"/>
  <c r="C53" i="20"/>
  <c r="B53" i="20"/>
  <c r="I296" i="20"/>
  <c r="M296" i="20" s="1"/>
  <c r="E54" i="20"/>
  <c r="F54" i="20"/>
  <c r="A54" i="20"/>
  <c r="R36" i="32" s="1"/>
  <c r="D54" i="20"/>
  <c r="B54" i="20"/>
  <c r="C54" i="20"/>
  <c r="A33" i="20"/>
  <c r="B36" i="32" s="1"/>
  <c r="E33" i="20"/>
  <c r="B33" i="20"/>
  <c r="C33" i="20"/>
  <c r="F33" i="20"/>
  <c r="D33" i="20"/>
  <c r="B36" i="20"/>
  <c r="A36" i="20"/>
  <c r="B39" i="32" s="1"/>
  <c r="C36" i="20"/>
  <c r="D36" i="20"/>
  <c r="E36" i="20"/>
  <c r="F36" i="20"/>
  <c r="AF41" i="32"/>
  <c r="F55" i="20"/>
  <c r="A55" i="20"/>
  <c r="R37" i="32" s="1"/>
  <c r="E55" i="20"/>
  <c r="D55" i="20"/>
  <c r="C55" i="20"/>
  <c r="B55" i="20"/>
  <c r="P41" i="32"/>
  <c r="A34" i="20"/>
  <c r="B37" i="32" s="1"/>
  <c r="B34" i="20"/>
  <c r="D34" i="20"/>
  <c r="C34" i="20"/>
  <c r="E34" i="20"/>
  <c r="F34" i="20"/>
  <c r="A56" i="20"/>
  <c r="R38" i="32" s="1"/>
  <c r="F56" i="20"/>
  <c r="D56" i="20"/>
  <c r="E56" i="20"/>
  <c r="B56" i="20"/>
  <c r="C56" i="20"/>
  <c r="A58" i="20"/>
  <c r="R40" i="32" s="1"/>
  <c r="E58" i="20"/>
  <c r="D58" i="20"/>
  <c r="B58" i="20"/>
  <c r="F58" i="20"/>
  <c r="C58" i="20"/>
  <c r="I278" i="20"/>
  <c r="U46" i="32"/>
  <c r="L294" i="20"/>
  <c r="L297" i="20"/>
  <c r="M295" i="20"/>
  <c r="L295" i="20"/>
  <c r="M294" i="20"/>
  <c r="M315" i="20" l="1"/>
  <c r="M313" i="20"/>
  <c r="L296" i="20"/>
  <c r="M297" i="20"/>
  <c r="L312" i="20"/>
  <c r="H33" i="20"/>
  <c r="I33" i="20" s="1"/>
  <c r="P36" i="32" s="1"/>
  <c r="H32" i="20"/>
  <c r="I32" i="20" s="1"/>
  <c r="D267" i="20"/>
  <c r="D266" i="20"/>
  <c r="H56" i="20"/>
  <c r="H58" i="20"/>
  <c r="B266" i="20"/>
  <c r="B267" i="20"/>
  <c r="H34" i="20"/>
  <c r="H37" i="20"/>
  <c r="H35" i="20"/>
  <c r="E266" i="20"/>
  <c r="E267" i="20"/>
  <c r="C274" i="20"/>
  <c r="C275" i="20"/>
  <c r="F275" i="20"/>
  <c r="F274" i="20"/>
  <c r="H57" i="20"/>
  <c r="B275" i="20"/>
  <c r="B274" i="20"/>
  <c r="E275" i="20"/>
  <c r="E274" i="20"/>
  <c r="C267" i="20"/>
  <c r="C266" i="20"/>
  <c r="F266" i="20"/>
  <c r="F267" i="20"/>
  <c r="H55" i="20"/>
  <c r="H36" i="20"/>
  <c r="D274" i="20"/>
  <c r="D275" i="20"/>
  <c r="H54" i="20"/>
  <c r="H53" i="20"/>
  <c r="K35" i="32" l="1"/>
  <c r="K36" i="32"/>
  <c r="I54" i="20"/>
  <c r="AF36" i="32" s="1"/>
  <c r="AA36" i="32"/>
  <c r="K39" i="32"/>
  <c r="I36" i="20"/>
  <c r="P39" i="32" s="1"/>
  <c r="I57" i="20"/>
  <c r="AF39" i="32" s="1"/>
  <c r="AA39" i="32"/>
  <c r="I37" i="20"/>
  <c r="P40" i="32" s="1"/>
  <c r="K40" i="32"/>
  <c r="I58" i="20"/>
  <c r="AF40" i="32" s="1"/>
  <c r="AA40" i="32"/>
  <c r="I55" i="20"/>
  <c r="AF37" i="32" s="1"/>
  <c r="AA37" i="32"/>
  <c r="K37" i="32"/>
  <c r="I34" i="20"/>
  <c r="P37" i="32" s="1"/>
  <c r="AA38" i="32"/>
  <c r="I56" i="20"/>
  <c r="AF38" i="32" s="1"/>
  <c r="I53" i="20"/>
  <c r="AA35" i="32"/>
  <c r="P35" i="32"/>
  <c r="I35" i="20"/>
  <c r="P38" i="32" s="1"/>
  <c r="K38" i="32"/>
  <c r="J38" i="20" l="1"/>
  <c r="AF35" i="32"/>
  <c r="J61" i="20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michaelw</author>
  </authors>
  <commentList>
    <comment ref="G8" authorId="0" shapeId="0" xr:uid="{00000000-0006-0000-0100-000001000000}">
      <text>
        <r>
          <rPr>
            <sz val="9"/>
            <color indexed="81"/>
            <rFont val="Tahoma"/>
            <family val="2"/>
          </rPr>
          <t>Compared to a vanilla WACC</t>
        </r>
      </text>
    </comment>
    <comment ref="F14" authorId="0" shapeId="0" xr:uid="{00000000-0006-0000-0100-000002000000}">
      <text>
        <r>
          <rPr>
            <sz val="9"/>
            <color indexed="81"/>
            <rFont val="Tahoma"/>
            <family val="2"/>
          </rPr>
          <t>Total distribution transfer capacity</t>
        </r>
      </text>
    </comment>
    <comment ref="AL28" authorId="0" shapeId="0" xr:uid="{00000000-0006-0000-0100-000003000000}">
      <text>
        <r>
          <rPr>
            <sz val="9"/>
            <color indexed="81"/>
            <rFont val="Tahoma"/>
            <family val="2"/>
          </rPr>
          <t>Estimation based on Grade 1/2/unknown quantities</t>
        </r>
      </text>
    </comment>
    <comment ref="AL29" authorId="0" shapeId="0" xr:uid="{00000000-0006-0000-0100-000004000000}">
      <text>
        <r>
          <rPr>
            <sz val="9"/>
            <color indexed="81"/>
            <rFont val="Tahoma"/>
            <family val="2"/>
          </rPr>
          <t>As indicated by the distributor in their latest AMP</t>
        </r>
      </text>
    </comment>
    <comment ref="AL30" authorId="0" shapeId="0" xr:uid="{00000000-0006-0000-0100-000005000000}">
      <text>
        <r>
          <rPr>
            <b/>
            <sz val="9"/>
            <color indexed="81"/>
            <rFont val="Tahoma"/>
            <family val="2"/>
          </rPr>
          <t>michaelw:</t>
        </r>
        <r>
          <rPr>
            <sz val="9"/>
            <color indexed="81"/>
            <rFont val="Tahoma"/>
            <family val="2"/>
          </rPr>
          <t xml:space="preserve">
Forecast of applicable replacement and renewal capex for the next 5 years.
Change from recent historical series</t>
        </r>
      </text>
    </comment>
    <comment ref="Q45" authorId="0" shapeId="0" xr:uid="{00000000-0006-0000-0100-000006000000}">
      <text>
        <r>
          <rPr>
            <sz val="9"/>
            <color indexed="81"/>
            <rFont val="Tahoma"/>
            <family val="2"/>
          </rPr>
          <t>Unplanned interruptions on the network - or Class C</t>
        </r>
      </text>
    </comment>
    <comment ref="S45" authorId="0" shapeId="0" xr:uid="{00000000-0006-0000-0100-000007000000}">
      <text>
        <r>
          <rPr>
            <b/>
            <sz val="9"/>
            <color indexed="81"/>
            <rFont val="Tahoma"/>
            <family val="2"/>
          </rPr>
          <t>michaelw:</t>
        </r>
        <r>
          <rPr>
            <sz val="9"/>
            <color indexed="81"/>
            <rFont val="Tahoma"/>
            <family val="2"/>
          </rPr>
          <t xml:space="preserve">
Planned interruptions on the network - or Class B</t>
        </r>
      </text>
    </comment>
    <comment ref="U45" authorId="0" shapeId="0" xr:uid="{00000000-0006-0000-0100-000008000000}">
      <text>
        <r>
          <rPr>
            <sz val="9"/>
            <color indexed="81"/>
            <rFont val="Tahoma"/>
            <family val="2"/>
          </rPr>
          <t>General direction of trend over the last 5 years</t>
        </r>
      </text>
    </comment>
    <comment ref="AL46" authorId="0" shapeId="0" xr:uid="{00000000-0006-0000-0100-000009000000}">
      <text>
        <r>
          <rPr>
            <sz val="9"/>
            <color indexed="81"/>
            <rFont val="Tahoma"/>
            <family val="2"/>
          </rPr>
          <t>Estimation based on Grade 1/2/unknown quantities</t>
        </r>
      </text>
    </comment>
    <comment ref="AL47" authorId="0" shapeId="0" xr:uid="{00000000-0006-0000-0100-00000A000000}">
      <text>
        <r>
          <rPr>
            <sz val="9"/>
            <color indexed="81"/>
            <rFont val="Tahoma"/>
            <family val="2"/>
          </rPr>
          <t>As indicated by the distributor in their latest AMP</t>
        </r>
      </text>
    </comment>
    <comment ref="AL48" authorId="0" shapeId="0" xr:uid="{00000000-0006-0000-0100-00000B000000}">
      <text>
        <r>
          <rPr>
            <b/>
            <sz val="9"/>
            <color indexed="81"/>
            <rFont val="Tahoma"/>
            <family val="2"/>
          </rPr>
          <t>michaelw:</t>
        </r>
        <r>
          <rPr>
            <sz val="9"/>
            <color indexed="81"/>
            <rFont val="Tahoma"/>
            <family val="2"/>
          </rPr>
          <t xml:space="preserve">
Forecast of applicable replacement and renewal capex for the next 5 years.
Change from recent historical series</t>
        </r>
      </text>
    </comment>
  </commentList>
</comments>
</file>

<file path=xl/sharedStrings.xml><?xml version="1.0" encoding="utf-8"?>
<sst xmlns="http://schemas.openxmlformats.org/spreadsheetml/2006/main" count="51683" uniqueCount="6404">
  <si>
    <t>Network capacity</t>
  </si>
  <si>
    <t>SAIDI</t>
  </si>
  <si>
    <t>Ownership:</t>
  </si>
  <si>
    <t>Head Office:</t>
  </si>
  <si>
    <t>Phone number:</t>
  </si>
  <si>
    <t>Company details</t>
  </si>
  <si>
    <t>Website:</t>
  </si>
  <si>
    <t>Reliability</t>
  </si>
  <si>
    <t>Load factor</t>
  </si>
  <si>
    <t>Interruption rate</t>
  </si>
  <si>
    <t>Summary statistics</t>
  </si>
  <si>
    <t>Regulatory profit</t>
  </si>
  <si>
    <t>Return on investment</t>
  </si>
  <si>
    <t>Line charge revenue</t>
  </si>
  <si>
    <t>Number of connections</t>
  </si>
  <si>
    <t>2016</t>
  </si>
  <si>
    <t>Duration of outages - SAIDI</t>
  </si>
  <si>
    <t>Frequency of outages - SAIFI</t>
  </si>
  <si>
    <t>Operating expenditure</t>
  </si>
  <si>
    <t>Capital expenditure</t>
  </si>
  <si>
    <t>Peak demand</t>
  </si>
  <si>
    <t>Energy delivered</t>
  </si>
  <si>
    <t>Yes</t>
  </si>
  <si>
    <t>Other income</t>
  </si>
  <si>
    <t>Consumer connection</t>
  </si>
  <si>
    <t>System growth</t>
  </si>
  <si>
    <t>Asset replacement &amp; renewal</t>
  </si>
  <si>
    <t>Asset relocations</t>
  </si>
  <si>
    <t>Reliability, safety &amp; environment</t>
  </si>
  <si>
    <t>Vegetation management</t>
  </si>
  <si>
    <t>Business support</t>
  </si>
  <si>
    <t>Network ratios</t>
  </si>
  <si>
    <t>Depreciation</t>
  </si>
  <si>
    <t>Revaluations</t>
  </si>
  <si>
    <t>Loss ratio</t>
  </si>
  <si>
    <t>Opening RAB</t>
  </si>
  <si>
    <t>Closing RAB</t>
  </si>
  <si>
    <t>Asset disposals</t>
  </si>
  <si>
    <t>Other adjustments</t>
  </si>
  <si>
    <t>Line charge revenues</t>
  </si>
  <si>
    <t>Year</t>
  </si>
  <si>
    <t>Source</t>
  </si>
  <si>
    <t>Schedule</t>
  </si>
  <si>
    <t>Section</t>
  </si>
  <si>
    <t>Category</t>
  </si>
  <si>
    <t>Selection</t>
  </si>
  <si>
    <t>Index</t>
  </si>
  <si>
    <t>Units</t>
  </si>
  <si>
    <t>Alpine Energy</t>
  </si>
  <si>
    <t>Aurora Energy</t>
  </si>
  <si>
    <t>Buller Electricity</t>
  </si>
  <si>
    <t>Centralines</t>
  </si>
  <si>
    <t>Counties Power</t>
  </si>
  <si>
    <t>Eastland Network</t>
  </si>
  <si>
    <t>Electra</t>
  </si>
  <si>
    <t>Electricity Invercargill</t>
  </si>
  <si>
    <t>Horizon Energy</t>
  </si>
  <si>
    <t>MainPower NZ</t>
  </si>
  <si>
    <t>Marlborough Lines</t>
  </si>
  <si>
    <t>Nelson Electricity</t>
  </si>
  <si>
    <t>Network Tasman</t>
  </si>
  <si>
    <t>Network Waitaki</t>
  </si>
  <si>
    <t>Northpower</t>
  </si>
  <si>
    <t>Orion NZ</t>
  </si>
  <si>
    <t>OtagoNet</t>
  </si>
  <si>
    <t>Powerco</t>
  </si>
  <si>
    <t>Scanpower</t>
  </si>
  <si>
    <t>The Lines Company</t>
  </si>
  <si>
    <t>The Power Company</t>
  </si>
  <si>
    <t>Top Energy</t>
  </si>
  <si>
    <t>Unison Networks</t>
  </si>
  <si>
    <t>Vector Lines</t>
  </si>
  <si>
    <t>WEL Networks</t>
  </si>
  <si>
    <t>Waipa Networks</t>
  </si>
  <si>
    <t>Wellington Electricity</t>
  </si>
  <si>
    <t>Westpower</t>
  </si>
  <si>
    <t>Industry</t>
  </si>
  <si>
    <t>Price-quality</t>
  </si>
  <si>
    <t>ID only</t>
  </si>
  <si>
    <t>xllookup</t>
  </si>
  <si>
    <t>ID</t>
  </si>
  <si>
    <t>Network and Demand</t>
  </si>
  <si>
    <t>NA</t>
  </si>
  <si>
    <t>Capital Expenditure</t>
  </si>
  <si>
    <t>All assets</t>
  </si>
  <si>
    <t>Expenditure on assets</t>
  </si>
  <si>
    <t>constant</t>
  </si>
  <si>
    <t>nominal</t>
  </si>
  <si>
    <t>Network assets</t>
  </si>
  <si>
    <t>Expenditure on network assets</t>
  </si>
  <si>
    <t>Non-network assets</t>
  </si>
  <si>
    <t>Expenditure on non-network assets</t>
  </si>
  <si>
    <t>Reliability, safety and environment</t>
  </si>
  <si>
    <t>Total reliability, safety and environment</t>
  </si>
  <si>
    <t>System Growth</t>
  </si>
  <si>
    <t>Customer numbers</t>
  </si>
  <si>
    <t>Average no. of ICPs in disclosure year</t>
  </si>
  <si>
    <t>Electricity volumes</t>
  </si>
  <si>
    <t>Electricity entering system for supply to consumers</t>
  </si>
  <si>
    <t>GWh</t>
  </si>
  <si>
    <t>proportion</t>
  </si>
  <si>
    <t>Total energy delivered to ICPs</t>
  </si>
  <si>
    <t>Maximum coincident system demand</t>
  </si>
  <si>
    <t>GXP demand</t>
  </si>
  <si>
    <t>MW</t>
  </si>
  <si>
    <t>Total circuit length</t>
  </si>
  <si>
    <t>km</t>
  </si>
  <si>
    <t>Operating Expenditure</t>
  </si>
  <si>
    <t>Asset replacement and renewal</t>
  </si>
  <si>
    <t>Network opex</t>
  </si>
  <si>
    <t>Non-network opex</t>
  </si>
  <si>
    <t>Other</t>
  </si>
  <si>
    <t>Service interruptions and emergencies</t>
  </si>
  <si>
    <t>System operations and network support</t>
  </si>
  <si>
    <t>Total opex</t>
  </si>
  <si>
    <t>Operational expenditure</t>
  </si>
  <si>
    <t>Class B</t>
  </si>
  <si>
    <t>Class C</t>
  </si>
  <si>
    <t>SAIFI</t>
  </si>
  <si>
    <t>2(i)</t>
  </si>
  <si>
    <t>Revenue and Profitability</t>
  </si>
  <si>
    <t>Return on Investment (post tax)</t>
  </si>
  <si>
    <t>2011IDRevenue and ProfitabilityReturn on investmentReturn on Investment (post tax)NA</t>
  </si>
  <si>
    <t>Return on Investment (vanilla)</t>
  </si>
  <si>
    <t>2011IDRevenue and ProfitabilityReturn on investmentReturn on Investment (vanilla)NA</t>
  </si>
  <si>
    <t>8(i)</t>
  </si>
  <si>
    <t>2012IDNetwork and DemandCustomer numbersAverage no. of ICPs in disclosure yearNA</t>
  </si>
  <si>
    <t>3(i)</t>
  </si>
  <si>
    <t>Asset value</t>
  </si>
  <si>
    <t>Total depreciation</t>
  </si>
  <si>
    <t>$000</t>
  </si>
  <si>
    <t>Total revaluations</t>
  </si>
  <si>
    <t>Expenses</t>
  </si>
  <si>
    <t>2012IDRevenue and ProfitabilityExpensesOperational expenditureconstant</t>
  </si>
  <si>
    <t>2012IDRevenue and ProfitabilityExpensesOperational expenditurenominal</t>
  </si>
  <si>
    <t>Pass-through and recoverable costs</t>
  </si>
  <si>
    <t>2012IDRevenue and ProfitabilityExpensesPass-through and recoverable costsconstant</t>
  </si>
  <si>
    <t>2012IDRevenue and ProfitabilityExpensesPass-through and recoverable costsnominal</t>
  </si>
  <si>
    <t>Operating surplus / (deficit)</t>
  </si>
  <si>
    <t>2012IDRevenue and ProfitabilityOperating surplus / (deficit)Operating surplus / (deficit)constant</t>
  </si>
  <si>
    <t>2012IDRevenue and ProfitabilityOperating surplus / (deficit)Operating surplus / (deficit)nominal</t>
  </si>
  <si>
    <t>Regulatory profit / (loss)</t>
  </si>
  <si>
    <t>2012IDRevenue and ProfitabilityRegulatory profit / (loss)Regulatory profit / (loss)constant</t>
  </si>
  <si>
    <t>2012IDRevenue and ProfitabilityRegulatory profit / (loss)Regulatory profit / (loss)nominal</t>
  </si>
  <si>
    <t>Regulatory profit / (loss) before tax</t>
  </si>
  <si>
    <t>2012IDRevenue and ProfitabilityRegulatory profit / (loss) before taxRegulatory profit / (loss) before taxconstant</t>
  </si>
  <si>
    <t>2012IDRevenue and ProfitabilityRegulatory profit / (loss) before taxRegulatory profit / (loss) before taxnominal</t>
  </si>
  <si>
    <t>2012IDRevenue and ProfitabilityReturn on investmentReturn on Investment (post tax)NA</t>
  </si>
  <si>
    <t>2012IDRevenue and ProfitabilityReturn on investmentReturn on Investment (vanilla)NA</t>
  </si>
  <si>
    <t>Tax</t>
  </si>
  <si>
    <t>Regulatory tax allowance</t>
  </si>
  <si>
    <t>2012IDRevenue and ProfitabilityTaxRegulatory tax allowanceconstant</t>
  </si>
  <si>
    <t>2012IDRevenue and ProfitabilityTaxRegulatory tax allowancenominal</t>
  </si>
  <si>
    <t>Term credit spread differential</t>
  </si>
  <si>
    <t>Term credit spread differential allowance</t>
  </si>
  <si>
    <t>2012IDRevenue and ProfitabilityTerm credit spread differentialTerm credit spread differential allowanceconstant</t>
  </si>
  <si>
    <t>2012IDRevenue and ProfitabilityTerm credit spread differentialTerm credit spread differential allowancenominal</t>
  </si>
  <si>
    <t>Total regulatory income</t>
  </si>
  <si>
    <t>Gains / (losses) on asset disposals</t>
  </si>
  <si>
    <t>2012IDRevenue and ProfitabilityTotal regulatory incomeGains / (losses) on asset disposalsconstant</t>
  </si>
  <si>
    <t>2012IDRevenue and ProfitabilityTotal regulatory incomeGains / (losses) on asset disposalsnominal</t>
  </si>
  <si>
    <t>2012IDRevenue and ProfitabilityTotal regulatory incomeLine charge revenueconstant</t>
  </si>
  <si>
    <t>2012IDRevenue and ProfitabilityTotal regulatory incomeLine charge revenuenominal</t>
  </si>
  <si>
    <t>Other regulatory income</t>
  </si>
  <si>
    <t>2012IDRevenue and ProfitabilityTotal regulatory incomeOther regulatory incomeconstant</t>
  </si>
  <si>
    <t>2012IDRevenue and ProfitabilityTotal regulatory incomeOther regulatory incomenominal</t>
  </si>
  <si>
    <t>2012IDRevenue and ProfitabilityTotal regulatory incomeTotal regulatory incomeconstant</t>
  </si>
  <si>
    <t>2012IDRevenue and ProfitabilityTotal regulatory incomeTotal regulatory incomenominal</t>
  </si>
  <si>
    <t>6a(i)</t>
  </si>
  <si>
    <t>2013IDCapital ExpenditureAll assetsExpenditure on assetsconstant</t>
  </si>
  <si>
    <t>11a(i)</t>
  </si>
  <si>
    <t>2013IDCapital ExpenditureAll assetsExpenditure on assetsnominal</t>
  </si>
  <si>
    <t>2013IDCapital ExpenditureAsset relocationsAsset relocationsconstant</t>
  </si>
  <si>
    <t>2013IDCapital ExpenditureAsset relocationsAsset relocationsnominal</t>
  </si>
  <si>
    <t>11a(iv)</t>
  </si>
  <si>
    <t>2013IDCapital ExpenditureAsset replacement and renewalAsset replacement and renewalconstant</t>
  </si>
  <si>
    <t>2013IDCapital ExpenditureAsset replacement and renewalAsset replacement and renewalnominal</t>
  </si>
  <si>
    <t>Asset replacement and renewal expenditure</t>
  </si>
  <si>
    <t>6a(iv)</t>
  </si>
  <si>
    <t>2013IDCapital ExpenditureAsset replacement and renewalAsset replacement and renewal expenditureconstant</t>
  </si>
  <si>
    <t>2013IDCapital ExpenditureAsset replacement and renewalAsset replacement and renewal expenditurenominal</t>
  </si>
  <si>
    <t>Asset replacement and renewal less capital contributions</t>
  </si>
  <si>
    <t>2013IDCapital ExpenditureAsset replacement and renewalAsset replacement and renewal less capital contributionsconstant</t>
  </si>
  <si>
    <t>2013IDCapital ExpenditureAsset replacement and renewalAsset replacement and renewal less capital contributionsnominal</t>
  </si>
  <si>
    <t>Capital contributions funding asset replacement and renewal</t>
  </si>
  <si>
    <t>2013IDCapital ExpenditureAsset replacement and renewalCapital contributions funding asset replacement and renewalconstant</t>
  </si>
  <si>
    <t>2013IDCapital ExpenditureAsset replacement and renewalCapital contributions funding asset replacement and renewalnominal</t>
  </si>
  <si>
    <t>Distribution and LV cables</t>
  </si>
  <si>
    <t>2013IDCapital ExpenditureAsset replacement and renewalDistribution and LV cablesconstant</t>
  </si>
  <si>
    <t>2013IDCapital ExpenditureAsset replacement and renewalDistribution and LV cablesnominal</t>
  </si>
  <si>
    <t>Distribution and LV lines</t>
  </si>
  <si>
    <t>2013IDCapital ExpenditureAsset replacement and renewalDistribution and LV linesconstant</t>
  </si>
  <si>
    <t>2013IDCapital ExpenditureAsset replacement and renewalDistribution and LV linesnominal</t>
  </si>
  <si>
    <t>Distribution substations and transformers</t>
  </si>
  <si>
    <t>2013IDCapital ExpenditureAsset replacement and renewalDistribution substations and transformersconstant</t>
  </si>
  <si>
    <t>2013IDCapital ExpenditureAsset replacement and renewalDistribution substations and transformersnominal</t>
  </si>
  <si>
    <t>Distribution switchgear</t>
  </si>
  <si>
    <t>2013IDCapital ExpenditureAsset replacement and renewalDistribution switchgearconstant</t>
  </si>
  <si>
    <t>2013IDCapital ExpenditureAsset replacement and renewalDistribution switchgearnominal</t>
  </si>
  <si>
    <t>Other network assets</t>
  </si>
  <si>
    <t>2013IDCapital ExpenditureAsset replacement and renewalOther network assetsconstant</t>
  </si>
  <si>
    <t>2013IDCapital ExpenditureAsset replacement and renewalOther network assetsnominal</t>
  </si>
  <si>
    <t>Subtransmission</t>
  </si>
  <si>
    <t>2013IDCapital ExpenditureAsset replacement and renewalSubtransmissionconstant</t>
  </si>
  <si>
    <t>2013IDCapital ExpenditureAsset replacement and renewalSubtransmissionnominal</t>
  </si>
  <si>
    <t>Zone substations</t>
  </si>
  <si>
    <t>2013IDCapital ExpenditureAsset replacement and renewalZone substationsconstant</t>
  </si>
  <si>
    <t>2013IDCapital ExpenditureAsset replacement and renewalZone substationsnominal</t>
  </si>
  <si>
    <t>2013IDCapital ExpenditureCapital expenditureCapital expenditureconstant</t>
  </si>
  <si>
    <t>2013IDCapital ExpenditureCapital expenditureCapital expenditurenominal</t>
  </si>
  <si>
    <t>Capital expenditure forecast</t>
  </si>
  <si>
    <t>2013IDCapital ExpenditureConsumer connectionConsumer connectionconstant</t>
  </si>
  <si>
    <t>2013IDCapital ExpenditureConsumer connectionConsumer connectionnominal</t>
  </si>
  <si>
    <t>Cost of financing</t>
  </si>
  <si>
    <t>2013IDCapital ExpenditureCost of financingCost of financingconstant</t>
  </si>
  <si>
    <t>2013IDCapital ExpenditureCost of financingCost of financingnominal</t>
  </si>
  <si>
    <t>Expenditure on subcomponents</t>
  </si>
  <si>
    <t>Energy efficiency and demand side management, reduction of energy losses</t>
  </si>
  <si>
    <t>Overhead to underground conversion</t>
  </si>
  <si>
    <t>Research and development</t>
  </si>
  <si>
    <t>2013IDCapital ExpenditureNetwork assetsExpenditure on network assetsconstant</t>
  </si>
  <si>
    <t>2013IDCapital ExpenditureNetwork assetsExpenditure on network assetsnominal</t>
  </si>
  <si>
    <t>2013IDCapital ExpenditureNon-network assetsExpenditure on non-network assetsconstant</t>
  </si>
  <si>
    <t>2013IDCapital ExpenditureNon-network assetsExpenditure on non-network assetsnominal</t>
  </si>
  <si>
    <t>Legislative and regulatory</t>
  </si>
  <si>
    <t>2013IDCapital ExpenditureReliability, safety and environmentLegislative and regulatoryconstant</t>
  </si>
  <si>
    <t>2013IDCapital ExpenditureReliability, safety and environmentLegislative and regulatorynominal</t>
  </si>
  <si>
    <t>Other reliability, safety and environment</t>
  </si>
  <si>
    <t>2013IDCapital ExpenditureReliability, safety and environmentOther reliability, safety and environmentconstant</t>
  </si>
  <si>
    <t>2013IDCapital ExpenditureReliability, safety and environmentOther reliability, safety and environmentnominal</t>
  </si>
  <si>
    <t>Quality of supply</t>
  </si>
  <si>
    <t>2013IDCapital ExpenditureReliability, safety and environmentQuality of supplyconstant</t>
  </si>
  <si>
    <t>2013IDCapital ExpenditureReliability, safety and environmentQuality of supplynominal</t>
  </si>
  <si>
    <t>2013IDCapital ExpenditureReliability, safety and environmentTotal reliability, safety and environmentconstant</t>
  </si>
  <si>
    <t>2013IDCapital ExpenditureReliability, safety and environmentTotal reliability, safety and environmentnominal</t>
  </si>
  <si>
    <t>Capital contributions funding system growth</t>
  </si>
  <si>
    <t>System growth expenditure</t>
  </si>
  <si>
    <t>System growth less capital contributions</t>
  </si>
  <si>
    <t>2013IDCapital ExpenditureSystem growthCapital contributions funding system growthconstant</t>
  </si>
  <si>
    <t>2013IDCapital ExpenditureSystem growthCapital contributions funding system growthnominal</t>
  </si>
  <si>
    <t>2013IDCapital ExpenditureSystem growthDistribution and LV cablesconstant</t>
  </si>
  <si>
    <t>2013IDCapital ExpenditureSystem growthDistribution and LV cablesnominal</t>
  </si>
  <si>
    <t>2013IDCapital ExpenditureSystem growthDistribution and LV linesconstant</t>
  </si>
  <si>
    <t>2013IDCapital ExpenditureSystem growthDistribution and LV linesnominal</t>
  </si>
  <si>
    <t>2013IDCapital ExpenditureSystem growthDistribution substations and transformersconstant</t>
  </si>
  <si>
    <t>2013IDCapital ExpenditureSystem growthDistribution substations and transformersnominal</t>
  </si>
  <si>
    <t>2013IDCapital ExpenditureSystem growthDistribution switchgearconstant</t>
  </si>
  <si>
    <t>2013IDCapital ExpenditureSystem growthDistribution switchgearnominal</t>
  </si>
  <si>
    <t>2013IDCapital ExpenditureSystem growthOther network assetsconstant</t>
  </si>
  <si>
    <t>2013IDCapital ExpenditureSystem growthOther network assetsnominal</t>
  </si>
  <si>
    <t>2013IDCapital ExpenditureSystem growthSubtransmissionconstant</t>
  </si>
  <si>
    <t>2013IDCapital ExpenditureSystem growthSubtransmissionnominal</t>
  </si>
  <si>
    <t>2013IDCapital ExpenditureSystem growthSystem growthconstant</t>
  </si>
  <si>
    <t>2013IDCapital ExpenditureSystem growthSystem growthnominal</t>
  </si>
  <si>
    <t>2013IDCapital ExpenditureSystem growthSystem growth expenditureconstant</t>
  </si>
  <si>
    <t>2013IDCapital ExpenditureSystem growthSystem growth expenditurenominal</t>
  </si>
  <si>
    <t>2013IDCapital ExpenditureSystem growthSystem growth less capital contributionsconstant</t>
  </si>
  <si>
    <t>2013IDCapital ExpenditureSystem growthSystem growth less capital contributionsnominal</t>
  </si>
  <si>
    <t>2013IDCapital ExpenditureSystem growthZone substationsconstant</t>
  </si>
  <si>
    <t>2013IDCapital ExpenditureSystem growthZone substationsnominal</t>
  </si>
  <si>
    <t>Value of capital contributions</t>
  </si>
  <si>
    <t>2013IDCapital ExpenditureValue of capital contributionsValue of capital contributionsconstant</t>
  </si>
  <si>
    <t>2013IDCapital ExpenditureValue of capital contributionsValue of capital contributionsnominal</t>
  </si>
  <si>
    <t>Value of vested assets</t>
  </si>
  <si>
    <t>2013IDCapital ExpenditureValue of vested assetsValue of vested assetsconstant</t>
  </si>
  <si>
    <t>2013IDCapital ExpenditureValue of vested assetsValue of vested assetsnominal</t>
  </si>
  <si>
    <t>No.</t>
  </si>
  <si>
    <t>2013IDNetwork and DemandCustomer numbersAverage no. of ICPs in disclosure yearNA</t>
  </si>
  <si>
    <t>12c(ii)</t>
  </si>
  <si>
    <t>9e(ii)</t>
  </si>
  <si>
    <t>2013IDNetwork and DemandElectricity volumesElectricity entering system for supply to consumersNA</t>
  </si>
  <si>
    <t>2013IDNetwork and DemandElectricity volumesLoad factorNA</t>
  </si>
  <si>
    <t>2013IDNetwork and DemandElectricity volumesLoss ratioNA</t>
  </si>
  <si>
    <t>2013IDNetwork and DemandElectricity volumesTotal energy delivered to ICPsNA</t>
  </si>
  <si>
    <t>2013IDNetwork and DemandMaximum coincident system demandGXP demandNA</t>
  </si>
  <si>
    <t>2013IDNetwork and DemandMaximum coincident system demandMaximum coincident system demandNA</t>
  </si>
  <si>
    <t>9c</t>
  </si>
  <si>
    <t>11b</t>
  </si>
  <si>
    <t>6b(i)</t>
  </si>
  <si>
    <t>2013IDOperating ExpenditureAsset replacement and renewalAsset replacement and renewalconstant</t>
  </si>
  <si>
    <t>2013IDOperating ExpenditureAsset replacement and renewalAsset replacement and renewalnominal</t>
  </si>
  <si>
    <t>2013IDOperating ExpenditureBusiness supportBusiness supportconstant</t>
  </si>
  <si>
    <t>2013IDOperating ExpenditureBusiness supportBusiness supportnominal</t>
  </si>
  <si>
    <t>Direct billing*</t>
  </si>
  <si>
    <t>Insurance</t>
  </si>
  <si>
    <t>Research and Development</t>
  </si>
  <si>
    <t>Network Opex</t>
  </si>
  <si>
    <t>2013IDOperating ExpenditureNetwork opexNetwork opexconstant</t>
  </si>
  <si>
    <t>2013IDOperating ExpenditureNetwork opexNetwork opexnominal</t>
  </si>
  <si>
    <t>2013IDOperating ExpenditureNon-network opexNon-network opexconstant</t>
  </si>
  <si>
    <t>2013IDOperating ExpenditureNon-network opexNon-network opexnominal</t>
  </si>
  <si>
    <t>Routine and corrective maintenance and inspection</t>
  </si>
  <si>
    <t>2013IDOperating ExpenditureRoutine and corrective maintenance and inspectionRoutine and corrective maintenance and inspectionconstant</t>
  </si>
  <si>
    <t>2013IDOperating ExpenditureRoutine and corrective maintenance and inspectionRoutine and corrective maintenance and inspectionnominal</t>
  </si>
  <si>
    <t>2013IDOperating ExpenditureService interruptions and emergenciesService interruptions and emergenciesconstant</t>
  </si>
  <si>
    <t>2013IDOperating ExpenditureService interruptions and emergenciesService interruptions and emergenciesnominal</t>
  </si>
  <si>
    <t>2013IDOperating ExpenditureSystem operations and network supportSystem operations and network supportconstant</t>
  </si>
  <si>
    <t>2013IDOperating ExpenditureSystem operations and network supportSystem operations and network supportnominal</t>
  </si>
  <si>
    <t>2013IDOperating ExpenditureTotal opexOperational expenditureconstant</t>
  </si>
  <si>
    <t>2013IDOperating ExpenditureTotal opexOperational expenditurenominal</t>
  </si>
  <si>
    <t>2013IDOperating ExpenditureVegetation managementVegetation managementconstant</t>
  </si>
  <si>
    <t>2013IDOperating ExpenditureVegetation managementVegetation managementnominal</t>
  </si>
  <si>
    <t>10(i)</t>
  </si>
  <si>
    <t>value</t>
  </si>
  <si>
    <t>2013IDReliabilitySAIDIClass BNA</t>
  </si>
  <si>
    <t>12d</t>
  </si>
  <si>
    <t>2013IDReliabilitySAIDIClass CNA</t>
  </si>
  <si>
    <t>Total</t>
  </si>
  <si>
    <t>2013IDReliabilitySAIFIClass BNA</t>
  </si>
  <si>
    <t>2013IDReliabilitySAIFIClass CNA</t>
  </si>
  <si>
    <t>2013IDRevenue and ProfitabilityExpensesOperational expenditureconstant</t>
  </si>
  <si>
    <t>2013IDRevenue and ProfitabilityExpensesOperational expenditurenominal</t>
  </si>
  <si>
    <t>2013IDRevenue and ProfitabilityExpensesPass-through and recoverable costsconstant</t>
  </si>
  <si>
    <t>2013IDRevenue and ProfitabilityExpensesPass-through and recoverable costsnominal</t>
  </si>
  <si>
    <t>2013IDRevenue and ProfitabilityOperating surplus / (deficit)Operating surplus / (deficit)constant</t>
  </si>
  <si>
    <t>2013IDRevenue and ProfitabilityOperating surplus / (deficit)Operating surplus / (deficit)nominal</t>
  </si>
  <si>
    <t>2013IDRevenue and ProfitabilityRegulatory profit / (loss)Regulatory profit / (loss)constant</t>
  </si>
  <si>
    <t>2013IDRevenue and ProfitabilityRegulatory profit / (loss)Regulatory profit / (loss)nominal</t>
  </si>
  <si>
    <t>2013IDRevenue and ProfitabilityRegulatory profit / (loss) before taxRegulatory profit / (loss) before taxconstant</t>
  </si>
  <si>
    <t>2013IDRevenue and ProfitabilityRegulatory profit / (loss) before taxRegulatory profit / (loss) before taxnominal</t>
  </si>
  <si>
    <t>2013IDRevenue and ProfitabilityReturn on investmentReturn on Investment (post tax)NA</t>
  </si>
  <si>
    <t>2013IDRevenue and ProfitabilityReturn on investmentReturn on Investment (vanilla)NA</t>
  </si>
  <si>
    <t>2013IDRevenue and ProfitabilityTaxRegulatory tax allowanceconstant</t>
  </si>
  <si>
    <t>2013IDRevenue and ProfitabilityTaxRegulatory tax allowancenominal</t>
  </si>
  <si>
    <t>2013IDRevenue and ProfitabilityTerm credit spread differentialTerm credit spread differential allowanceconstant</t>
  </si>
  <si>
    <t>2013IDRevenue and ProfitabilityTerm credit spread differentialTerm credit spread differential allowancenominal</t>
  </si>
  <si>
    <t>2013IDRevenue and ProfitabilityTotal regulatory incomeGains / (losses) on asset disposalsconstant</t>
  </si>
  <si>
    <t>2013IDRevenue and ProfitabilityTotal regulatory incomeGains / (losses) on asset disposalsnominal</t>
  </si>
  <si>
    <t>2013IDRevenue and ProfitabilityTotal regulatory incomeLine charge revenueconstant</t>
  </si>
  <si>
    <t>2013IDRevenue and ProfitabilityTotal regulatory incomeLine charge revenuenominal</t>
  </si>
  <si>
    <t>2013IDRevenue and ProfitabilityTotal regulatory incomeOther regulatory incomeconstant</t>
  </si>
  <si>
    <t>2013IDRevenue and ProfitabilityTotal regulatory incomeOther regulatory incomenominal</t>
  </si>
  <si>
    <t>2013IDRevenue and ProfitabilityTotal regulatory incomeTotal regulatory incomeconstant</t>
  </si>
  <si>
    <t>2013IDRevenue and ProfitabilityTotal regulatory incomeTotal regulatory incomenominal</t>
  </si>
  <si>
    <t>2014IDCapital ExpenditureAll assetsExpenditure on assetsconstant</t>
  </si>
  <si>
    <t>2014IDCapital ExpenditureAll assetsExpenditure on assetsnominal</t>
  </si>
  <si>
    <t>2014IDCapital ExpenditureAsset relocationsAsset relocationsconstant</t>
  </si>
  <si>
    <t>2014IDCapital ExpenditureAsset relocationsAsset relocationsnominal</t>
  </si>
  <si>
    <t>2014IDCapital ExpenditureAsset replacement and renewalAsset replacement and renewalconstant</t>
  </si>
  <si>
    <t>2014IDCapital ExpenditureAsset replacement and renewalAsset replacement and renewalnominal</t>
  </si>
  <si>
    <t>2014IDCapital ExpenditureAsset replacement and renewalAsset replacement and renewal expenditureconstant</t>
  </si>
  <si>
    <t>2014IDCapital ExpenditureAsset replacement and renewalAsset replacement and renewal expenditurenominal</t>
  </si>
  <si>
    <t>2014IDCapital ExpenditureAsset replacement and renewalAsset replacement and renewal less capital contributionsconstant</t>
  </si>
  <si>
    <t>2014IDCapital ExpenditureAsset replacement and renewalAsset replacement and renewal less capital contributionsnominal</t>
  </si>
  <si>
    <t>2014IDCapital ExpenditureAsset replacement and renewalCapital contributions funding asset replacement and renewalconstant</t>
  </si>
  <si>
    <t>2014IDCapital ExpenditureAsset replacement and renewalCapital contributions funding asset replacement and renewalnominal</t>
  </si>
  <si>
    <t>2014IDCapital ExpenditureAsset replacement and renewalDistribution and LV cablesconstant</t>
  </si>
  <si>
    <t>2014IDCapital ExpenditureAsset replacement and renewalDistribution and LV cablesnominal</t>
  </si>
  <si>
    <t>2014IDCapital ExpenditureAsset replacement and renewalDistribution and LV linesconstant</t>
  </si>
  <si>
    <t>2014IDCapital ExpenditureAsset replacement and renewalDistribution and LV linesnominal</t>
  </si>
  <si>
    <t>2014IDCapital ExpenditureAsset replacement and renewalDistribution substations and transformersconstant</t>
  </si>
  <si>
    <t>2014IDCapital ExpenditureAsset replacement and renewalDistribution substations and transformersnominal</t>
  </si>
  <si>
    <t>2014IDCapital ExpenditureAsset replacement and renewalDistribution switchgearconstant</t>
  </si>
  <si>
    <t>2014IDCapital ExpenditureAsset replacement and renewalDistribution switchgearnominal</t>
  </si>
  <si>
    <t>2014IDCapital ExpenditureAsset replacement and renewalOther network assetsconstant</t>
  </si>
  <si>
    <t>2014IDCapital ExpenditureAsset replacement and renewalOther network assetsnominal</t>
  </si>
  <si>
    <t>2014IDCapital ExpenditureAsset replacement and renewalSubtransmissionconstant</t>
  </si>
  <si>
    <t>2014IDCapital ExpenditureAsset replacement and renewalSubtransmissionnominal</t>
  </si>
  <si>
    <t>2014IDCapital ExpenditureAsset replacement and renewalZone substationsconstant</t>
  </si>
  <si>
    <t>2014IDCapital ExpenditureAsset replacement and renewalZone substationsnominal</t>
  </si>
  <si>
    <t>2014IDCapital ExpenditureCapital expenditureCapital expenditureconstant</t>
  </si>
  <si>
    <t>2014IDCapital ExpenditureCapital expenditureCapital expenditurenominal</t>
  </si>
  <si>
    <t>2014IDCapital ExpenditureConsumer connectionConsumer connectionconstant</t>
  </si>
  <si>
    <t>2014IDCapital ExpenditureConsumer connectionConsumer connectionnominal</t>
  </si>
  <si>
    <t>2014IDCapital ExpenditureCost of financingCost of financingconstant</t>
  </si>
  <si>
    <t>2014IDCapital ExpenditureCost of financingCost of financingnominal</t>
  </si>
  <si>
    <t>2014IDCapital ExpenditureNetwork assetsExpenditure on network assetsconstant</t>
  </si>
  <si>
    <t>2014IDCapital ExpenditureNetwork assetsExpenditure on network assetsnominal</t>
  </si>
  <si>
    <t>2014IDCapital ExpenditureNon-network assetsExpenditure on non-network assetsconstant</t>
  </si>
  <si>
    <t>2014IDCapital ExpenditureNon-network assetsExpenditure on non-network assetsnominal</t>
  </si>
  <si>
    <t>2014IDCapital ExpenditureReliability, safety and environmentLegislative and regulatoryconstant</t>
  </si>
  <si>
    <t>2014IDCapital ExpenditureReliability, safety and environmentLegislative and regulatorynominal</t>
  </si>
  <si>
    <t>2014IDCapital ExpenditureReliability, safety and environmentOther reliability, safety and environmentconstant</t>
  </si>
  <si>
    <t>2014IDCapital ExpenditureReliability, safety and environmentOther reliability, safety and environmentnominal</t>
  </si>
  <si>
    <t>2014IDCapital ExpenditureReliability, safety and environmentQuality of supplyconstant</t>
  </si>
  <si>
    <t>2014IDCapital ExpenditureReliability, safety and environmentQuality of supplynominal</t>
  </si>
  <si>
    <t>2014IDCapital ExpenditureReliability, safety and environmentTotal reliability, safety and environmentconstant</t>
  </si>
  <si>
    <t>2014IDCapital ExpenditureReliability, safety and environmentTotal reliability, safety and environmentnominal</t>
  </si>
  <si>
    <t>2014IDCapital ExpenditureSystem growthCapital contributions funding system growthconstant</t>
  </si>
  <si>
    <t>2014IDCapital ExpenditureSystem growthCapital contributions funding system growthnominal</t>
  </si>
  <si>
    <t>2014IDCapital ExpenditureSystem growthDistribution and LV cablesconstant</t>
  </si>
  <si>
    <t>2014IDCapital ExpenditureSystem growthDistribution and LV cablesnominal</t>
  </si>
  <si>
    <t>2014IDCapital ExpenditureSystem growthDistribution and LV linesconstant</t>
  </si>
  <si>
    <t>2014IDCapital ExpenditureSystem growthDistribution and LV linesnominal</t>
  </si>
  <si>
    <t>2014IDCapital ExpenditureSystem growthDistribution substations and transformersconstant</t>
  </si>
  <si>
    <t>2014IDCapital ExpenditureSystem growthDistribution substations and transformersnominal</t>
  </si>
  <si>
    <t>2014IDCapital ExpenditureSystem growthDistribution switchgearconstant</t>
  </si>
  <si>
    <t>2014IDCapital ExpenditureSystem growthDistribution switchgearnominal</t>
  </si>
  <si>
    <t>2014IDCapital ExpenditureSystem growthOther network assetsconstant</t>
  </si>
  <si>
    <t>2014IDCapital ExpenditureSystem growthOther network assetsnominal</t>
  </si>
  <si>
    <t>2014IDCapital ExpenditureSystem growthSubtransmissionconstant</t>
  </si>
  <si>
    <t>2014IDCapital ExpenditureSystem growthSubtransmissionnominal</t>
  </si>
  <si>
    <t>2014IDCapital ExpenditureSystem growthSystem growthconstant</t>
  </si>
  <si>
    <t>2014IDCapital ExpenditureSystem growthSystem growthnominal</t>
  </si>
  <si>
    <t>2014IDCapital ExpenditureSystem growthSystem growth expenditureconstant</t>
  </si>
  <si>
    <t>2014IDCapital ExpenditureSystem growthSystem growth expenditurenominal</t>
  </si>
  <si>
    <t>2014IDCapital ExpenditureSystem growthSystem growth less capital contributionsconstant</t>
  </si>
  <si>
    <t>2014IDCapital ExpenditureSystem growthSystem growth less capital contributionsnominal</t>
  </si>
  <si>
    <t>2014IDCapital ExpenditureSystem growthZone substationsconstant</t>
  </si>
  <si>
    <t>2014IDCapital ExpenditureSystem growthZone substationsnominal</t>
  </si>
  <si>
    <t>2014IDCapital ExpenditureValue of capital contributionsValue of capital contributionsconstant</t>
  </si>
  <si>
    <t>2014IDCapital ExpenditureValue of capital contributionsValue of capital contributionsnominal</t>
  </si>
  <si>
    <t>2014IDCapital ExpenditureValue of vested assetsValue of vested assetsconstant</t>
  </si>
  <si>
    <t>2014IDCapital ExpenditureValue of vested assetsValue of vested assetsnominal</t>
  </si>
  <si>
    <t>2014IDNetwork and DemandCustomer numbersAverage no. of ICPs in disclosure yearNA</t>
  </si>
  <si>
    <t>2014IDNetwork and DemandElectricity volumesElectricity entering system for supply to consumersNA</t>
  </si>
  <si>
    <t>2014IDNetwork and DemandElectricity volumesLoad factorNA</t>
  </si>
  <si>
    <t>2014IDNetwork and DemandElectricity volumesLoss ratioNA</t>
  </si>
  <si>
    <t>2014IDNetwork and DemandElectricity volumesTotal energy delivered to ICPsNA</t>
  </si>
  <si>
    <t>2014IDNetwork and DemandMaximum coincident system demandGXP demandNA</t>
  </si>
  <si>
    <t>2014IDNetwork and DemandMaximum coincident system demandMaximum coincident system demandNA</t>
  </si>
  <si>
    <t>2014IDOperating ExpenditureAsset replacement and renewalAsset replacement and renewalconstant</t>
  </si>
  <si>
    <t>2014IDOperating ExpenditureAsset replacement and renewalAsset replacement and renewalnominal</t>
  </si>
  <si>
    <t>2014IDOperating ExpenditureBusiness supportBusiness supportconstant</t>
  </si>
  <si>
    <t>2014IDOperating ExpenditureBusiness supportBusiness supportnominal</t>
  </si>
  <si>
    <t>2014IDOperating ExpenditureNetwork opexNetwork opexconstant</t>
  </si>
  <si>
    <t>2014IDOperating ExpenditureNetwork opexNetwork opexnominal</t>
  </si>
  <si>
    <t>2014IDOperating ExpenditureNon-network opexNon-network opexconstant</t>
  </si>
  <si>
    <t>2014IDOperating ExpenditureNon-network opexNon-network opexnominal</t>
  </si>
  <si>
    <t>2014IDOperating ExpenditureRoutine and corrective maintenance and inspectionRoutine and corrective maintenance and inspectionconstant</t>
  </si>
  <si>
    <t>2014IDOperating ExpenditureRoutine and corrective maintenance and inspectionRoutine and corrective maintenance and inspectionnominal</t>
  </si>
  <si>
    <t>2014IDOperating ExpenditureService interruptions and emergenciesService interruptions and emergenciesconstant</t>
  </si>
  <si>
    <t>2014IDOperating ExpenditureService interruptions and emergenciesService interruptions and emergenciesnominal</t>
  </si>
  <si>
    <t>2014IDOperating ExpenditureSystem operations and network supportSystem operations and network supportconstant</t>
  </si>
  <si>
    <t>2014IDOperating ExpenditureSystem operations and network supportSystem operations and network supportnominal</t>
  </si>
  <si>
    <t>2014IDOperating ExpenditureTotal opexOperational expenditureconstant</t>
  </si>
  <si>
    <t>2014IDOperating ExpenditureTotal opexOperational expenditurenominal</t>
  </si>
  <si>
    <t>2014IDOperating ExpenditureVegetation managementVegetation managementconstant</t>
  </si>
  <si>
    <t>2014IDOperating ExpenditureVegetation managementVegetation managementnominal</t>
  </si>
  <si>
    <t>2014IDReliabilitySAIDIClass BNA</t>
  </si>
  <si>
    <t>2014IDReliabilitySAIDIClass CNA</t>
  </si>
  <si>
    <t>2014IDReliabilitySAIFIClass BNA</t>
  </si>
  <si>
    <t>2014IDReliabilitySAIFIClass CNA</t>
  </si>
  <si>
    <t>2014IDRevenue and ProfitabilityAsset valueTotal depreciationconstant</t>
  </si>
  <si>
    <t>2014IDRevenue and ProfitabilityAsset valueTotal depreciationnominal</t>
  </si>
  <si>
    <t>2014IDRevenue and ProfitabilityAsset valueTotal revaluationsconstant</t>
  </si>
  <si>
    <t>2014IDRevenue and ProfitabilityAsset valueTotal revaluationsnominal</t>
  </si>
  <si>
    <t>2014IDRevenue and ProfitabilityExpensesOperational expenditureconstant</t>
  </si>
  <si>
    <t>2014IDRevenue and ProfitabilityExpensesOperational expenditurenominal</t>
  </si>
  <si>
    <t>2014IDRevenue and ProfitabilityExpensesPass-through and recoverable costsconstant</t>
  </si>
  <si>
    <t>2014IDRevenue and ProfitabilityExpensesPass-through and recoverable costsnominal</t>
  </si>
  <si>
    <t>2014IDRevenue and ProfitabilityOperating surplus / (deficit)Operating surplus / (deficit)constant</t>
  </si>
  <si>
    <t>2014IDRevenue and ProfitabilityOperating surplus / (deficit)Operating surplus / (deficit)nominal</t>
  </si>
  <si>
    <t>2014IDRevenue and ProfitabilityRegulatory profit / (loss)Regulatory profit / (loss)constant</t>
  </si>
  <si>
    <t>2014IDRevenue and ProfitabilityRegulatory profit / (loss)Regulatory profit / (loss)nominal</t>
  </si>
  <si>
    <t>2014IDRevenue and ProfitabilityRegulatory profit / (loss) before taxRegulatory profit / (loss) before taxconstant</t>
  </si>
  <si>
    <t>2014IDRevenue and ProfitabilityRegulatory profit / (loss) before taxRegulatory profit / (loss) before taxnominal</t>
  </si>
  <si>
    <t>2014IDRevenue and ProfitabilityReturn on investmentReturn on Investment (post tax)NA</t>
  </si>
  <si>
    <t>2014IDRevenue and ProfitabilityReturn on investmentReturn on Investment (vanilla)NA</t>
  </si>
  <si>
    <t>2014IDRevenue and ProfitabilityTaxRegulatory tax allowanceconstant</t>
  </si>
  <si>
    <t>2014IDRevenue and ProfitabilityTaxRegulatory tax allowancenominal</t>
  </si>
  <si>
    <t>2014IDRevenue and ProfitabilityTerm credit spread differentialTerm credit spread differential allowanceconstant</t>
  </si>
  <si>
    <t>2014IDRevenue and ProfitabilityTerm credit spread differentialTerm credit spread differential allowancenominal</t>
  </si>
  <si>
    <t>2014IDRevenue and ProfitabilityTotal regulatory incomeGains / (losses) on asset disposalsconstant</t>
  </si>
  <si>
    <t>2014IDRevenue and ProfitabilityTotal regulatory incomeGains / (losses) on asset disposalsnominal</t>
  </si>
  <si>
    <t>2014IDRevenue and ProfitabilityTotal regulatory incomeLine charge revenueconstant</t>
  </si>
  <si>
    <t>2014IDRevenue and ProfitabilityTotal regulatory incomeLine charge revenuenominal</t>
  </si>
  <si>
    <t>2014IDRevenue and ProfitabilityTotal regulatory incomeOther regulatory incomeconstant</t>
  </si>
  <si>
    <t>2014IDRevenue and ProfitabilityTotal regulatory incomeOther regulatory incomenominal</t>
  </si>
  <si>
    <t>2014IDRevenue and ProfitabilityTotal regulatory incomeTotal regulatory incomeconstant</t>
  </si>
  <si>
    <t>2014IDRevenue and ProfitabilityTotal regulatory incomeTotal regulatory incomenominal</t>
  </si>
  <si>
    <t>2015IDCapital ExpenditureAll assetsExpenditure on assetsconstant</t>
  </si>
  <si>
    <t>2015IDCapital ExpenditureAll assetsExpenditure on assetsnominal</t>
  </si>
  <si>
    <t>2015IDCapital ExpenditureAsset relocationsAsset relocationsconstant</t>
  </si>
  <si>
    <t>2015IDCapital ExpenditureAsset relocationsAsset relocationsnominal</t>
  </si>
  <si>
    <t>2015IDCapital ExpenditureAsset replacement and renewalAsset replacement and renewalconstant</t>
  </si>
  <si>
    <t>2015IDCapital ExpenditureAsset replacement and renewalAsset replacement and renewalnominal</t>
  </si>
  <si>
    <t>2015IDCapital ExpenditureAsset replacement and renewalAsset replacement and renewal expenditureconstant</t>
  </si>
  <si>
    <t>2015IDCapital ExpenditureAsset replacement and renewalAsset replacement and renewal expenditurenominal</t>
  </si>
  <si>
    <t>2015IDCapital ExpenditureAsset replacement and renewalAsset replacement and renewal less capital contributionsconstant</t>
  </si>
  <si>
    <t>2015IDCapital ExpenditureAsset replacement and renewalAsset replacement and renewal less capital contributionsnominal</t>
  </si>
  <si>
    <t>2015IDCapital ExpenditureAsset replacement and renewalCapital contributions funding asset replacement and renewalconstant</t>
  </si>
  <si>
    <t>2015IDCapital ExpenditureAsset replacement and renewalCapital contributions funding asset replacement and renewalnominal</t>
  </si>
  <si>
    <t>2015IDCapital ExpenditureAsset replacement and renewalDistribution and LV cablesconstant</t>
  </si>
  <si>
    <t>2015IDCapital ExpenditureAsset replacement and renewalDistribution and LV cablesnominal</t>
  </si>
  <si>
    <t>2015IDCapital ExpenditureAsset replacement and renewalDistribution and LV linesconstant</t>
  </si>
  <si>
    <t>2015IDCapital ExpenditureAsset replacement and renewalDistribution and LV linesnominal</t>
  </si>
  <si>
    <t>2015IDCapital ExpenditureAsset replacement and renewalDistribution substations and transformersconstant</t>
  </si>
  <si>
    <t>2015IDCapital ExpenditureAsset replacement and renewalDistribution substations and transformersnominal</t>
  </si>
  <si>
    <t>2015IDCapital ExpenditureAsset replacement and renewalDistribution switchgearconstant</t>
  </si>
  <si>
    <t>2015IDCapital ExpenditureAsset replacement and renewalDistribution switchgearnominal</t>
  </si>
  <si>
    <t>2015IDCapital ExpenditureAsset replacement and renewalOther network assetsconstant</t>
  </si>
  <si>
    <t>2015IDCapital ExpenditureAsset replacement and renewalOther network assetsnominal</t>
  </si>
  <si>
    <t>2015IDCapital ExpenditureAsset replacement and renewalSubtransmissionconstant</t>
  </si>
  <si>
    <t>2015IDCapital ExpenditureAsset replacement and renewalSubtransmissionnominal</t>
  </si>
  <si>
    <t>2015IDCapital ExpenditureAsset replacement and renewalZone substationsconstant</t>
  </si>
  <si>
    <t>2015IDCapital ExpenditureAsset replacement and renewalZone substationsnominal</t>
  </si>
  <si>
    <t>Assets commissioned</t>
  </si>
  <si>
    <t>2015IDCapital ExpenditureCapital expenditureCapital expenditureconstant</t>
  </si>
  <si>
    <t>2015IDCapital ExpenditureCapital expenditureCapital expenditurenominal</t>
  </si>
  <si>
    <t>2015IDCapital ExpenditureConsumer connectionConsumer connectionconstant</t>
  </si>
  <si>
    <t>2015IDCapital ExpenditureConsumer connectionConsumer connectionnominal</t>
  </si>
  <si>
    <t>2015IDCapital ExpenditureCost of financingCost of financingconstant</t>
  </si>
  <si>
    <t>2015IDCapital ExpenditureCost of financingCost of financingnominal</t>
  </si>
  <si>
    <t>2015IDCapital ExpenditureNetwork assetsExpenditure on network assetsconstant</t>
  </si>
  <si>
    <t>2015IDCapital ExpenditureNetwork assetsExpenditure on network assetsnominal</t>
  </si>
  <si>
    <t>2015IDCapital ExpenditureNon-network assetsExpenditure on non-network assetsconstant</t>
  </si>
  <si>
    <t>2015IDCapital ExpenditureNon-network assetsExpenditure on non-network assetsnominal</t>
  </si>
  <si>
    <t>2015IDCapital ExpenditureReliability, safety and environmentLegislative and regulatoryconstant</t>
  </si>
  <si>
    <t>2015IDCapital ExpenditureReliability, safety and environmentLegislative and regulatorynominal</t>
  </si>
  <si>
    <t>2015IDCapital ExpenditureReliability, safety and environmentOther reliability, safety and environmentconstant</t>
  </si>
  <si>
    <t>2015IDCapital ExpenditureReliability, safety and environmentOther reliability, safety and environmentnominal</t>
  </si>
  <si>
    <t>2015IDCapital ExpenditureReliability, safety and environmentQuality of supplyconstant</t>
  </si>
  <si>
    <t>2015IDCapital ExpenditureReliability, safety and environmentQuality of supplynominal</t>
  </si>
  <si>
    <t>2015IDCapital ExpenditureReliability, safety and environmentTotal reliability, safety and environmentconstant</t>
  </si>
  <si>
    <t>2015IDCapital ExpenditureReliability, safety and environmentTotal reliability, safety and environmentnominal</t>
  </si>
  <si>
    <t>2015IDCapital ExpenditureSystem growthCapital contributions funding system growthconstant</t>
  </si>
  <si>
    <t>2015IDCapital ExpenditureSystem growthCapital contributions funding system growthnominal</t>
  </si>
  <si>
    <t>2015IDCapital ExpenditureSystem growthDistribution and LV cablesconstant</t>
  </si>
  <si>
    <t>2015IDCapital ExpenditureSystem growthDistribution and LV cablesnominal</t>
  </si>
  <si>
    <t>2015IDCapital ExpenditureSystem growthDistribution and LV linesconstant</t>
  </si>
  <si>
    <t>2015IDCapital ExpenditureSystem growthDistribution and LV linesnominal</t>
  </si>
  <si>
    <t>2015IDCapital ExpenditureSystem growthDistribution substations and transformersconstant</t>
  </si>
  <si>
    <t>2015IDCapital ExpenditureSystem growthDistribution substations and transformersnominal</t>
  </si>
  <si>
    <t>2015IDCapital ExpenditureSystem growthDistribution switchgearconstant</t>
  </si>
  <si>
    <t>2015IDCapital ExpenditureSystem growthDistribution switchgearnominal</t>
  </si>
  <si>
    <t>2015IDCapital ExpenditureSystem growthOther network assetsconstant</t>
  </si>
  <si>
    <t>2015IDCapital ExpenditureSystem growthOther network assetsnominal</t>
  </si>
  <si>
    <t>2015IDCapital ExpenditureSystem growthSubtransmissionconstant</t>
  </si>
  <si>
    <t>2015IDCapital ExpenditureSystem growthSubtransmissionnominal</t>
  </si>
  <si>
    <t>2015IDCapital ExpenditureSystem growthSystem growthconstant</t>
  </si>
  <si>
    <t>2015IDCapital ExpenditureSystem growthSystem growthnominal</t>
  </si>
  <si>
    <t>2015IDCapital ExpenditureSystem growthSystem growth expenditureconstant</t>
  </si>
  <si>
    <t>2015IDCapital ExpenditureSystem growthSystem growth expenditurenominal</t>
  </si>
  <si>
    <t>2015IDCapital ExpenditureSystem growthSystem growth less capital contributionsconstant</t>
  </si>
  <si>
    <t>2015IDCapital ExpenditureSystem growthSystem growth less capital contributionsnominal</t>
  </si>
  <si>
    <t>2015IDCapital ExpenditureSystem growthZone substationsconstant</t>
  </si>
  <si>
    <t>2015IDCapital ExpenditureSystem growthZone substationsnominal</t>
  </si>
  <si>
    <t>2015IDCapital ExpenditureValue of capital contributionsValue of capital contributionsconstant</t>
  </si>
  <si>
    <t>2015IDCapital ExpenditureValue of capital contributionsValue of capital contributionsnominal</t>
  </si>
  <si>
    <t>2015IDCapital ExpenditureValue of vested assetsValue of vested assetsconstant</t>
  </si>
  <si>
    <t>2015IDCapital ExpenditureValue of vested assetsValue of vested assetsnominal</t>
  </si>
  <si>
    <t>2015IDNetwork and DemandCustomer numbersAverage no. of ICPs in disclosure yearNA</t>
  </si>
  <si>
    <t>2015IDNetwork and DemandElectricity volumesElectricity entering system for supply to consumersNA</t>
  </si>
  <si>
    <t>2015IDNetwork and DemandElectricity volumesLoad factorNA</t>
  </si>
  <si>
    <t>2015IDNetwork and DemandElectricity volumesLoss ratioNA</t>
  </si>
  <si>
    <t>2015IDNetwork and DemandElectricity volumesTotal energy delivered to ICPsNA</t>
  </si>
  <si>
    <t>2015IDNetwork and DemandMaximum coincident system demandGXP demandNA</t>
  </si>
  <si>
    <t>2015IDNetwork and DemandMaximum coincident system demandMaximum coincident system demandNA</t>
  </si>
  <si>
    <t>2015IDOperating ExpenditureAsset replacement and renewalAsset replacement and renewalconstant</t>
  </si>
  <si>
    <t>2015IDOperating ExpenditureAsset replacement and renewalAsset replacement and renewalnominal</t>
  </si>
  <si>
    <t>2015IDOperating ExpenditureBusiness supportBusiness supportconstant</t>
  </si>
  <si>
    <t>2015IDOperating ExpenditureBusiness supportBusiness supportnominal</t>
  </si>
  <si>
    <t>2015IDOperating ExpenditureNetwork opexNetwork opexconstant</t>
  </si>
  <si>
    <t>2015IDOperating ExpenditureNetwork opexNetwork opexnominal</t>
  </si>
  <si>
    <t>2015IDOperating ExpenditureNon-network opexNon-network opexconstant</t>
  </si>
  <si>
    <t>2015IDOperating ExpenditureNon-network opexNon-network opexnominal</t>
  </si>
  <si>
    <t>2015IDOperating ExpenditureRoutine and corrective maintenance and inspectionRoutine and corrective maintenance and inspectionconstant</t>
  </si>
  <si>
    <t>2015IDOperating ExpenditureRoutine and corrective maintenance and inspectionRoutine and corrective maintenance and inspectionnominal</t>
  </si>
  <si>
    <t>2015IDOperating ExpenditureService interruptions and emergenciesService interruptions and emergenciesconstant</t>
  </si>
  <si>
    <t>2015IDOperating ExpenditureService interruptions and emergenciesService interruptions and emergenciesnominal</t>
  </si>
  <si>
    <t>2015IDOperating ExpenditureSystem operations and network supportSystem operations and network supportconstant</t>
  </si>
  <si>
    <t>2015IDOperating ExpenditureSystem operations and network supportSystem operations and network supportnominal</t>
  </si>
  <si>
    <t>2015IDOperating ExpenditureTotal opexOperational expenditureconstant</t>
  </si>
  <si>
    <t>2015IDOperating ExpenditureTotal opexOperational expenditurenominal</t>
  </si>
  <si>
    <t>2015IDOperating ExpenditureVegetation managementVegetation managementconstant</t>
  </si>
  <si>
    <t>2015IDOperating ExpenditureVegetation managementVegetation managementnominal</t>
  </si>
  <si>
    <t>2015IDReliabilitySAIDIClass BNA</t>
  </si>
  <si>
    <t>2015IDReliabilitySAIDIClass CNA</t>
  </si>
  <si>
    <t>2015IDReliabilitySAIFIClass BNA</t>
  </si>
  <si>
    <t>2015IDReliabilitySAIFIClass CNA</t>
  </si>
  <si>
    <t>2015IDRevenue and ProfitabilityAsset valueTotal depreciationconstant</t>
  </si>
  <si>
    <t>2015IDRevenue and ProfitabilityAsset valueTotal depreciationnominal</t>
  </si>
  <si>
    <t>2015IDRevenue and ProfitabilityAsset valueTotal revaluationsconstant</t>
  </si>
  <si>
    <t>2015IDRevenue and ProfitabilityAsset valueTotal revaluationsnominal</t>
  </si>
  <si>
    <t>2015IDRevenue and ProfitabilityExpensesOperational expenditureconstant</t>
  </si>
  <si>
    <t>2015IDRevenue and ProfitabilityExpensesOperational expenditurenominal</t>
  </si>
  <si>
    <t>2015IDRevenue and ProfitabilityExpensesPass-through and recoverable costsconstant</t>
  </si>
  <si>
    <t>2015IDRevenue and ProfitabilityExpensesPass-through and recoverable costsnominal</t>
  </si>
  <si>
    <t>2015IDRevenue and ProfitabilityOperating surplus / (deficit)Operating surplus / (deficit)constant</t>
  </si>
  <si>
    <t>2015IDRevenue and ProfitabilityOperating surplus / (deficit)Operating surplus / (deficit)nominal</t>
  </si>
  <si>
    <t>2015IDRevenue and ProfitabilityRegulatory profit / (loss)Regulatory profit / (loss)constant</t>
  </si>
  <si>
    <t>2015IDRevenue and ProfitabilityRegulatory profit / (loss)Regulatory profit / (loss)nominal</t>
  </si>
  <si>
    <t>2015IDRevenue and ProfitabilityRegulatory profit / (loss) before taxRegulatory profit / (loss) before taxconstant</t>
  </si>
  <si>
    <t>2015IDRevenue and ProfitabilityRegulatory profit / (loss) before taxRegulatory profit / (loss) before taxnominal</t>
  </si>
  <si>
    <t>2015IDRevenue and ProfitabilityReturn on investmentReturn on Investment (post tax)NA</t>
  </si>
  <si>
    <t>2015IDRevenue and ProfitabilityReturn on investmentReturn on Investment (vanilla)NA</t>
  </si>
  <si>
    <t>2015IDRevenue and ProfitabilityTaxRegulatory tax allowanceconstant</t>
  </si>
  <si>
    <t>2015IDRevenue and ProfitabilityTaxRegulatory tax allowancenominal</t>
  </si>
  <si>
    <t>2015IDRevenue and ProfitabilityTerm credit spread differentialTerm credit spread differential allowanceconstant</t>
  </si>
  <si>
    <t>2015IDRevenue and ProfitabilityTerm credit spread differentialTerm credit spread differential allowancenominal</t>
  </si>
  <si>
    <t>2015IDRevenue and ProfitabilityTotal regulatory incomeGains / (losses) on asset disposalsconstant</t>
  </si>
  <si>
    <t>2015IDRevenue and ProfitabilityTotal regulatory incomeGains / (losses) on asset disposalsnominal</t>
  </si>
  <si>
    <t>2015IDRevenue and ProfitabilityTotal regulatory incomeLine charge revenueconstant</t>
  </si>
  <si>
    <t>2015IDRevenue and ProfitabilityTotal regulatory incomeLine charge revenuenominal</t>
  </si>
  <si>
    <t>2015IDRevenue and ProfitabilityTotal regulatory incomeOther regulatory incomeconstant</t>
  </si>
  <si>
    <t>2015IDRevenue and ProfitabilityTotal regulatory incomeOther regulatory incomenominal</t>
  </si>
  <si>
    <t>2015IDRevenue and ProfitabilityTotal regulatory incomeTotal regulatory incomeconstant</t>
  </si>
  <si>
    <t>2015IDRevenue and ProfitabilityTotal regulatory incomeTotal regulatory incomenominal</t>
  </si>
  <si>
    <t>AMP2016</t>
  </si>
  <si>
    <t>2016AMP2016Capital ExpenditureAll assetsExpenditure on assetsconstant</t>
  </si>
  <si>
    <t>2016IDCapital ExpenditureAll assetsExpenditure on assetsconstant</t>
  </si>
  <si>
    <t>2016IDCapital ExpenditureAll assetsExpenditure on assetsnominal</t>
  </si>
  <si>
    <t>2016AMP2016Capital ExpenditureAll assetsExpenditure on assetsnominal</t>
  </si>
  <si>
    <t>2016AMP2016Capital ExpenditureAsset relocationsAsset relocationsconstant</t>
  </si>
  <si>
    <t>2016IDCapital ExpenditureAsset relocationsAsset relocationsconstant</t>
  </si>
  <si>
    <t>2016IDCapital ExpenditureAsset relocationsAsset relocationsnominal</t>
  </si>
  <si>
    <t>2016AMP2016Capital ExpenditureAsset relocationsAsset relocationsnominal</t>
  </si>
  <si>
    <t>2016AMP2016Capital ExpenditureAsset replacement and renewalAsset replacement and renewalconstant</t>
  </si>
  <si>
    <t>2016IDCapital ExpenditureAsset replacement and renewalAsset replacement and renewalconstant</t>
  </si>
  <si>
    <t>2016AMP2016Capital ExpenditureAsset replacement and renewalAsset replacement and renewalnominal</t>
  </si>
  <si>
    <t>2016IDCapital ExpenditureAsset replacement and renewalAsset replacement and renewalnominal</t>
  </si>
  <si>
    <t>2016AMP2016Capital ExpenditureAsset replacement and renewalAsset replacement and renewal expenditureconstant</t>
  </si>
  <si>
    <t>2016IDCapital ExpenditureAsset replacement and renewalAsset replacement and renewal expenditureconstant</t>
  </si>
  <si>
    <t>2016IDCapital ExpenditureAsset replacement and renewalAsset replacement and renewal expenditurenominal</t>
  </si>
  <si>
    <t>2016AMP2016Capital ExpenditureAsset replacement and renewalAsset replacement and renewal less capital contributionsconstant</t>
  </si>
  <si>
    <t>2016IDCapital ExpenditureAsset replacement and renewalAsset replacement and renewal less capital contributionsconstant</t>
  </si>
  <si>
    <t>2016IDCapital ExpenditureAsset replacement and renewalAsset replacement and renewal less capital contributionsnominal</t>
  </si>
  <si>
    <t>2016AMP2016Capital ExpenditureAsset replacement and renewalCapital contributions funding asset replacement and renewalconstant</t>
  </si>
  <si>
    <t>2016IDCapital ExpenditureAsset replacement and renewalCapital contributions funding asset replacement and renewalconstant</t>
  </si>
  <si>
    <t>2016IDCapital ExpenditureAsset replacement and renewalCapital contributions funding asset replacement and renewalnominal</t>
  </si>
  <si>
    <t>2016AMP2016Capital ExpenditureAsset replacement and renewalDistribution and LV cablesconstant</t>
  </si>
  <si>
    <t>2016IDCapital ExpenditureAsset replacement and renewalDistribution and LV cablesconstant</t>
  </si>
  <si>
    <t>2016IDCapital ExpenditureAsset replacement and renewalDistribution and LV cablesnominal</t>
  </si>
  <si>
    <t>2016IDCapital ExpenditureAsset replacement and renewalDistribution and LV linesconstant</t>
  </si>
  <si>
    <t>2016AMP2016Capital ExpenditureAsset replacement and renewalDistribution and LV linesconstant</t>
  </si>
  <si>
    <t>2016IDCapital ExpenditureAsset replacement and renewalDistribution and LV linesnominal</t>
  </si>
  <si>
    <t>2016AMP2016Capital ExpenditureAsset replacement and renewalDistribution substations and transformersconstant</t>
  </si>
  <si>
    <t>2016IDCapital ExpenditureAsset replacement and renewalDistribution substations and transformersconstant</t>
  </si>
  <si>
    <t>2016IDCapital ExpenditureAsset replacement and renewalDistribution substations and transformersnominal</t>
  </si>
  <si>
    <t>2016IDCapital ExpenditureAsset replacement and renewalDistribution switchgearconstant</t>
  </si>
  <si>
    <t>2016AMP2016Capital ExpenditureAsset replacement and renewalDistribution switchgearconstant</t>
  </si>
  <si>
    <t>2016IDCapital ExpenditureAsset replacement and renewalDistribution switchgearnominal</t>
  </si>
  <si>
    <t>2016IDCapital ExpenditureAsset replacement and renewalOther network assetsconstant</t>
  </si>
  <si>
    <t>2016AMP2016Capital ExpenditureAsset replacement and renewalOther network assetsconstant</t>
  </si>
  <si>
    <t>2016IDCapital ExpenditureAsset replacement and renewalOther network assetsnominal</t>
  </si>
  <si>
    <t>2016IDCapital ExpenditureAsset replacement and renewalSubtransmissionconstant</t>
  </si>
  <si>
    <t>2016AMP2016Capital ExpenditureAsset replacement and renewalSubtransmissionconstant</t>
  </si>
  <si>
    <t>2016IDCapital ExpenditureAsset replacement and renewalSubtransmissionnominal</t>
  </si>
  <si>
    <t>2016AMP2016Capital ExpenditureAsset replacement and renewalZone substationsconstant</t>
  </si>
  <si>
    <t>2016IDCapital ExpenditureAsset replacement and renewalZone substationsconstant</t>
  </si>
  <si>
    <t>2016IDCapital ExpenditureAsset replacement and renewalZone substationsnominal</t>
  </si>
  <si>
    <t>2016AMP2016Capital ExpenditureAssets commissionedAssets commissionednominal</t>
  </si>
  <si>
    <t>2016IDCapital ExpenditureCapital expenditureCapital expenditureconstant</t>
  </si>
  <si>
    <t>2016IDCapital ExpenditureCapital expenditureCapital expenditurenominal</t>
  </si>
  <si>
    <t>2016AMP2016Capital ExpenditureCapital expenditure forecastCapital expenditure forecastnominal</t>
  </si>
  <si>
    <t>2016AMP2016Capital ExpenditureConsumer connectionConsumer connectionconstant</t>
  </si>
  <si>
    <t>2016IDCapital ExpenditureConsumer connectionConsumer connectionconstant</t>
  </si>
  <si>
    <t>2016AMP2016Capital ExpenditureConsumer connectionConsumer connectionnominal</t>
  </si>
  <si>
    <t>2016IDCapital ExpenditureConsumer connectionConsumer connectionnominal</t>
  </si>
  <si>
    <t>2016IDCapital ExpenditureCost of financingCost of financingconstant</t>
  </si>
  <si>
    <t>2016AMP2016Capital ExpenditureCost of financingCost of financingnominal</t>
  </si>
  <si>
    <t>2016IDCapital ExpenditureCost of financingCost of financingnominal</t>
  </si>
  <si>
    <t>2016AMP2016Capital ExpenditureExpenditure on subcomponentsEnergy efficiency and demand side management, reduction of energy lossesconstant</t>
  </si>
  <si>
    <t>2016AMP2016Capital ExpenditureExpenditure on subcomponentsOverhead to underground conversionconstant</t>
  </si>
  <si>
    <t>2016AMP2016Capital ExpenditureExpenditure on subcomponentsResearch and developmentconstant</t>
  </si>
  <si>
    <t>2016AMP2016Capital ExpenditureNetwork assetsExpenditure on network assetsconstant</t>
  </si>
  <si>
    <t>2016IDCapital ExpenditureNetwork assetsExpenditure on network assetsconstant</t>
  </si>
  <si>
    <t>2016IDCapital ExpenditureNetwork assetsExpenditure on network assetsnominal</t>
  </si>
  <si>
    <t>2016AMP2016Capital ExpenditureNetwork assetsExpenditure on network assetsnominal</t>
  </si>
  <si>
    <t>2016AMP2016Capital ExpenditureNon-network assetsExpenditure on non-network assetsconstant</t>
  </si>
  <si>
    <t>2016IDCapital ExpenditureNon-network assetsExpenditure on non-network assetsconstant</t>
  </si>
  <si>
    <t>2016IDCapital ExpenditureNon-network assetsExpenditure on non-network assetsnominal</t>
  </si>
  <si>
    <t>2016AMP2016Capital ExpenditureNon-network assetsExpenditure on non-network assetsnominal</t>
  </si>
  <si>
    <t>2016AMP2016Capital ExpenditureReliability, safety and environmentLegislative and regulatoryconstant</t>
  </si>
  <si>
    <t>2016IDCapital ExpenditureReliability, safety and environmentLegislative and regulatoryconstant</t>
  </si>
  <si>
    <t>2016IDCapital ExpenditureReliability, safety and environmentLegislative and regulatorynominal</t>
  </si>
  <si>
    <t>2016AMP2016Capital ExpenditureReliability, safety and environmentLegislative and regulatorynominal</t>
  </si>
  <si>
    <t>2016AMP2016Capital ExpenditureReliability, safety and environmentOther reliability, safety and environmentconstant</t>
  </si>
  <si>
    <t>2016IDCapital ExpenditureReliability, safety and environmentOther reliability, safety and environmentconstant</t>
  </si>
  <si>
    <t>2016AMP2016Capital ExpenditureReliability, safety and environmentOther reliability, safety and environmentnominal</t>
  </si>
  <si>
    <t>2016IDCapital ExpenditureReliability, safety and environmentOther reliability, safety and environmentnominal</t>
  </si>
  <si>
    <t>2016IDCapital ExpenditureReliability, safety and environmentQuality of supplyconstant</t>
  </si>
  <si>
    <t>2016AMP2016Capital ExpenditureReliability, safety and environmentQuality of supplyconstant</t>
  </si>
  <si>
    <t>2016AMP2016Capital ExpenditureReliability, safety and environmentQuality of supplynominal</t>
  </si>
  <si>
    <t>2016IDCapital ExpenditureReliability, safety and environmentQuality of supplynominal</t>
  </si>
  <si>
    <t>2016IDCapital ExpenditureReliability, safety and environmentTotal reliability, safety and environmentconstant</t>
  </si>
  <si>
    <t>2016AMP2016Capital ExpenditureReliability, safety and environmentTotal reliability, safety and environmentconstant</t>
  </si>
  <si>
    <t>2016AMP2016Capital ExpenditureReliability, safety and environmentTotal reliability, safety and environmentnominal</t>
  </si>
  <si>
    <t>2016IDCapital ExpenditureReliability, safety and environmentTotal reliability, safety and environmentnominal</t>
  </si>
  <si>
    <t>2016IDCapital ExpenditureSystem growthCapital contributions funding system growthconstant</t>
  </si>
  <si>
    <t>2016IDCapital ExpenditureSystem growthCapital contributions funding system growthnominal</t>
  </si>
  <si>
    <t>2016IDCapital ExpenditureSystem growthDistribution and LV cablesconstant</t>
  </si>
  <si>
    <t>2016IDCapital ExpenditureSystem growthDistribution and LV cablesnominal</t>
  </si>
  <si>
    <t>2016IDCapital ExpenditureSystem growthDistribution and LV linesconstant</t>
  </si>
  <si>
    <t>2016IDCapital ExpenditureSystem growthDistribution and LV linesnominal</t>
  </si>
  <si>
    <t>2016IDCapital ExpenditureSystem growthDistribution substations and transformersconstant</t>
  </si>
  <si>
    <t>2016IDCapital ExpenditureSystem growthDistribution substations and transformersnominal</t>
  </si>
  <si>
    <t>2016IDCapital ExpenditureSystem growthDistribution switchgearconstant</t>
  </si>
  <si>
    <t>2016IDCapital ExpenditureSystem growthDistribution switchgearnominal</t>
  </si>
  <si>
    <t>2016IDCapital ExpenditureSystem growthOther network assetsconstant</t>
  </si>
  <si>
    <t>2016IDCapital ExpenditureSystem growthOther network assetsnominal</t>
  </si>
  <si>
    <t>2016IDCapital ExpenditureSystem growthSubtransmissionconstant</t>
  </si>
  <si>
    <t>2016IDCapital ExpenditureSystem growthSubtransmissionnominal</t>
  </si>
  <si>
    <t>2016AMP2016Capital ExpenditureSystem growthSystem growthconstant</t>
  </si>
  <si>
    <t>2016IDCapital ExpenditureSystem growthSystem growthconstant</t>
  </si>
  <si>
    <t>2016AMP2016Capital ExpenditureSystem growthSystem growthnominal</t>
  </si>
  <si>
    <t>2016IDCapital ExpenditureSystem growthSystem growthnominal</t>
  </si>
  <si>
    <t>2016IDCapital ExpenditureSystem growthSystem growth expenditureconstant</t>
  </si>
  <si>
    <t>2016IDCapital ExpenditureSystem growthSystem growth expenditurenominal</t>
  </si>
  <si>
    <t>2016IDCapital ExpenditureSystem growthSystem growth less capital contributionsconstant</t>
  </si>
  <si>
    <t>2016IDCapital ExpenditureSystem growthSystem growth less capital contributionsnominal</t>
  </si>
  <si>
    <t>2016IDCapital ExpenditureSystem growthZone substationsconstant</t>
  </si>
  <si>
    <t>2016IDCapital ExpenditureSystem growthZone substationsnominal</t>
  </si>
  <si>
    <t>2016IDCapital ExpenditureValue of capital contributionsValue of capital contributionsconstant</t>
  </si>
  <si>
    <t>2016IDCapital ExpenditureValue of capital contributionsValue of capital contributionsnominal</t>
  </si>
  <si>
    <t>2016AMP2016Capital ExpenditureValue of capital contributionsValue of capital contributionsnominal</t>
  </si>
  <si>
    <t>2016IDCapital ExpenditureValue of vested assetsValue of vested assetsconstant</t>
  </si>
  <si>
    <t>2016IDCapital ExpenditureValue of vested assetsValue of vested assetsnominal</t>
  </si>
  <si>
    <t>2016AMP2016Capital ExpenditureValue of vested assetsValue of vested assetsnominal</t>
  </si>
  <si>
    <t>2016IDNetwork and DemandCustomer numbersAverage no. of ICPs in disclosure yearNA</t>
  </si>
  <si>
    <t>2016IDNetwork and DemandElectricity volumesElectricity entering system for supply to consumersNA</t>
  </si>
  <si>
    <t>2016AMP2016Network and DemandElectricity volumesElectricity entering system for supply to consumersNA</t>
  </si>
  <si>
    <t>2016AMP2016Network and DemandElectricity volumesLoad factorNA</t>
  </si>
  <si>
    <t>2016IDNetwork and DemandElectricity volumesLoad factorNA</t>
  </si>
  <si>
    <t>2016AMP2016Network and DemandElectricity volumesLoss ratioNA</t>
  </si>
  <si>
    <t>2016IDNetwork and DemandElectricity volumesLoss ratioNA</t>
  </si>
  <si>
    <t>2016IDNetwork and DemandElectricity volumesTotal energy delivered to ICPsNA</t>
  </si>
  <si>
    <t>2016AMP2016Network and DemandElectricity volumesTotal energy delivered to ICPsNA</t>
  </si>
  <si>
    <t>2016AMP2016Network and DemandMaximum coincident system demandGXP demandNA</t>
  </si>
  <si>
    <t>2016IDNetwork and DemandMaximum coincident system demandGXP demandNA</t>
  </si>
  <si>
    <t>2016AMP2016Network and DemandMaximum coincident system demandMaximum coincident system demandNA</t>
  </si>
  <si>
    <t>2016IDNetwork and DemandMaximum coincident system demandMaximum coincident system demandNA</t>
  </si>
  <si>
    <t>2016AMP2016Operating ExpenditureAsset replacement and renewalAsset replacement and renewalconstant</t>
  </si>
  <si>
    <t>2016IDOperating ExpenditureAsset replacement and renewalAsset replacement and renewalconstant</t>
  </si>
  <si>
    <t>2016IDOperating ExpenditureAsset replacement and renewalAsset replacement and renewalnominal</t>
  </si>
  <si>
    <t>2016AMP2016Operating ExpenditureAsset replacement and renewalAsset replacement and renewalnominal</t>
  </si>
  <si>
    <t>2016IDOperating ExpenditureBusiness supportBusiness supportconstant</t>
  </si>
  <si>
    <t>2016AMP2016Operating ExpenditureBusiness supportBusiness supportconstant</t>
  </si>
  <si>
    <t>2016IDOperating ExpenditureBusiness supportBusiness supportnominal</t>
  </si>
  <si>
    <t>2016AMP2016Operating ExpenditureBusiness supportBusiness supportnominal</t>
  </si>
  <si>
    <t>2016AMP2016Operating ExpenditureExpenditure on subcomponentsDirect billing*constant</t>
  </si>
  <si>
    <t>2016AMP2016Operating ExpenditureExpenditure on subcomponentsEnergy efficiency and demand side management, reduction of energy lossesconstant</t>
  </si>
  <si>
    <t>2016AMP2016Operating ExpenditureExpenditure on subcomponentsInsuranceconstant</t>
  </si>
  <si>
    <t>2016AMP2016Operating ExpenditureExpenditure on subcomponentsResearch and Developmentconstant</t>
  </si>
  <si>
    <t>2016AMP2016Operating ExpenditureNetwork OpexNetwork Opexconstant</t>
  </si>
  <si>
    <t>2016AMP2016Operating ExpenditureNetwork OpexNetwork Opexnominal</t>
  </si>
  <si>
    <t>2016IDOperating ExpenditureNetwork opexNetwork opexconstant</t>
  </si>
  <si>
    <t>2016IDOperating ExpenditureNetwork opexNetwork opexnominal</t>
  </si>
  <si>
    <t>2016AMP2016Operating ExpenditureNon-network opexNon-network opexconstant</t>
  </si>
  <si>
    <t>2016IDOperating ExpenditureNon-network opexNon-network opexconstant</t>
  </si>
  <si>
    <t>2016IDOperating ExpenditureNon-network opexNon-network opexnominal</t>
  </si>
  <si>
    <t>2016AMP2016Operating ExpenditureNon-network opexNon-network opexnominal</t>
  </si>
  <si>
    <t>2016IDOperating ExpenditureRoutine and corrective maintenance and inspectionRoutine and corrective maintenance and inspectionconstant</t>
  </si>
  <si>
    <t>2016AMP2016Operating ExpenditureRoutine and corrective maintenance and inspectionRoutine and corrective maintenance and inspectionconstant</t>
  </si>
  <si>
    <t>2016IDOperating ExpenditureRoutine and corrective maintenance and inspectionRoutine and corrective maintenance and inspectionnominal</t>
  </si>
  <si>
    <t>2016AMP2016Operating ExpenditureRoutine and corrective maintenance and inspectionRoutine and corrective maintenance and inspectionnominal</t>
  </si>
  <si>
    <t>2016AMP2016Operating ExpenditureService interruptions and emergenciesService interruptions and emergenciesconstant</t>
  </si>
  <si>
    <t>2016IDOperating ExpenditureService interruptions and emergenciesService interruptions and emergenciesconstant</t>
  </si>
  <si>
    <t>2016AMP2016Operating ExpenditureService interruptions and emergenciesService interruptions and emergenciesnominal</t>
  </si>
  <si>
    <t>2016IDOperating ExpenditureService interruptions and emergenciesService interruptions and emergenciesnominal</t>
  </si>
  <si>
    <t>2016IDOperating ExpenditureSystem operations and network supportSystem operations and network supportconstant</t>
  </si>
  <si>
    <t>2016AMP2016Operating ExpenditureSystem operations and network supportSystem operations and network supportconstant</t>
  </si>
  <si>
    <t>2016IDOperating ExpenditureSystem operations and network supportSystem operations and network supportnominal</t>
  </si>
  <si>
    <t>2016AMP2016Operating ExpenditureSystem operations and network supportSystem operations and network supportnominal</t>
  </si>
  <si>
    <t>2016AMP2016Operating ExpenditureTotal opexOperational expenditureconstant</t>
  </si>
  <si>
    <t>2016IDOperating ExpenditureTotal opexOperational expenditureconstant</t>
  </si>
  <si>
    <t>2016AMP2016Operating ExpenditureTotal opexOperational expenditurenominal</t>
  </si>
  <si>
    <t>2016IDOperating ExpenditureTotal opexOperational expenditurenominal</t>
  </si>
  <si>
    <t>2016AMP2016Operating ExpenditureVegetation managementVegetation managementconstant</t>
  </si>
  <si>
    <t>2016IDOperating ExpenditureVegetation managementVegetation managementconstant</t>
  </si>
  <si>
    <t>2016AMP2016Operating ExpenditureVegetation managementVegetation managementnominal</t>
  </si>
  <si>
    <t>2016IDOperating ExpenditureVegetation managementVegetation managementnominal</t>
  </si>
  <si>
    <t>2016IDReliabilitySAIDIClass BNA</t>
  </si>
  <si>
    <t>2016AMP2016ReliabilitySAIDIClass BNA</t>
  </si>
  <si>
    <t>2016IDReliabilitySAIDIClass CNA</t>
  </si>
  <si>
    <t>2016AMP2016ReliabilitySAIDIClass CNA</t>
  </si>
  <si>
    <t>2016AMP2016ReliabilitySAIFIClass BNA</t>
  </si>
  <si>
    <t>2016IDReliabilitySAIFIClass BNA</t>
  </si>
  <si>
    <t>2016AMP2016ReliabilitySAIFIClass CNA</t>
  </si>
  <si>
    <t>2016IDReliabilitySAIFIClass CNA</t>
  </si>
  <si>
    <t>2016IDRevenue and ProfitabilityAsset valueTotal depreciationconstant</t>
  </si>
  <si>
    <t>2016IDRevenue and ProfitabilityAsset valueTotal depreciationnominal</t>
  </si>
  <si>
    <t>2016IDRevenue and ProfitabilityAsset valueTotal revaluationsconstant</t>
  </si>
  <si>
    <t>2016IDRevenue and ProfitabilityAsset valueTotal revaluationsnominal</t>
  </si>
  <si>
    <t>2016IDRevenue and ProfitabilityExpensesOperational expenditureconstant</t>
  </si>
  <si>
    <t>2016IDRevenue and ProfitabilityExpensesOperational expenditurenominal</t>
  </si>
  <si>
    <t>2016IDRevenue and ProfitabilityExpensesPass-through and recoverable costsconstant</t>
  </si>
  <si>
    <t>2016IDRevenue and ProfitabilityExpensesPass-through and recoverable costsnominal</t>
  </si>
  <si>
    <t>2016IDRevenue and ProfitabilityOperating surplus / (deficit)Operating surplus / (deficit)constant</t>
  </si>
  <si>
    <t>2016IDRevenue and ProfitabilityOperating surplus / (deficit)Operating surplus / (deficit)nominal</t>
  </si>
  <si>
    <t>2016IDRevenue and ProfitabilityRegulatory profit / (loss)Regulatory profit / (loss)constant</t>
  </si>
  <si>
    <t>2016IDRevenue and ProfitabilityRegulatory profit / (loss)Regulatory profit / (loss)nominal</t>
  </si>
  <si>
    <t>2016IDRevenue and ProfitabilityRegulatory profit / (loss) before taxRegulatory profit / (loss) before taxconstant</t>
  </si>
  <si>
    <t>2016IDRevenue and ProfitabilityRegulatory profit / (loss) before taxRegulatory profit / (loss) before taxnominal</t>
  </si>
  <si>
    <t>2016IDRevenue and ProfitabilityReturn on investmentReturn on Investment (post tax)NA</t>
  </si>
  <si>
    <t>2016IDRevenue and ProfitabilityReturn on investmentReturn on Investment (vanilla)NA</t>
  </si>
  <si>
    <t>2016IDRevenue and ProfitabilityTaxRegulatory tax allowanceconstant</t>
  </si>
  <si>
    <t>2016IDRevenue and ProfitabilityTaxRegulatory tax allowancenominal</t>
  </si>
  <si>
    <t>2016IDRevenue and ProfitabilityTerm credit spread differentialTerm credit spread differential allowanceconstant</t>
  </si>
  <si>
    <t>2016IDRevenue and ProfitabilityTerm credit spread differentialTerm credit spread differential allowancenominal</t>
  </si>
  <si>
    <t>2016IDRevenue and ProfitabilityTotal regulatory incomeGains / (losses) on asset disposalsconstant</t>
  </si>
  <si>
    <t>2016IDRevenue and ProfitabilityTotal regulatory incomeGains / (losses) on asset disposalsnominal</t>
  </si>
  <si>
    <t>2016IDRevenue and ProfitabilityTotal regulatory incomeLine charge revenueconstant</t>
  </si>
  <si>
    <t>2016IDRevenue and ProfitabilityTotal regulatory incomeLine charge revenuenominal</t>
  </si>
  <si>
    <t>2016IDRevenue and ProfitabilityTotal regulatory incomeOther regulatory incomeconstant</t>
  </si>
  <si>
    <t>2016IDRevenue and ProfitabilityTotal regulatory incomeOther regulatory incomenominal</t>
  </si>
  <si>
    <t>2016IDRevenue and ProfitabilityTotal regulatory incomeTotal regulatory incomeconstant</t>
  </si>
  <si>
    <t>2016IDRevenue and ProfitabilityTotal regulatory incomeTotal regulatory incomenominal</t>
  </si>
  <si>
    <t>2017AMP2016Capital ExpenditureAll assetsExpenditure on assetsconstant</t>
  </si>
  <si>
    <t>2017AMP2016Capital ExpenditureAll assetsExpenditure on assetsnominal</t>
  </si>
  <si>
    <t>2017AMP2016Capital ExpenditureAsset relocationsAsset relocationsconstant</t>
  </si>
  <si>
    <t>2017AMP2016Capital ExpenditureAsset relocationsAsset relocationsnominal</t>
  </si>
  <si>
    <t>2017AMP2016Capital ExpenditureAsset replacement and renewalAsset replacement and renewalconstant</t>
  </si>
  <si>
    <t>2017AMP2016Capital ExpenditureAsset replacement and renewalAsset replacement and renewalnominal</t>
  </si>
  <si>
    <t>2017AMP2016Capital ExpenditureAsset replacement and renewalAsset replacement and renewal expenditureconstant</t>
  </si>
  <si>
    <t>2017AMP2016Capital ExpenditureAsset replacement and renewalAsset replacement and renewal less capital contributionsconstant</t>
  </si>
  <si>
    <t>2017AMP2016Capital ExpenditureAsset replacement and renewalCapital contributions funding asset replacement and renewalconstant</t>
  </si>
  <si>
    <t>2017AMP2016Capital ExpenditureAsset replacement and renewalDistribution and LV cablesconstant</t>
  </si>
  <si>
    <t>2017AMP2016Capital ExpenditureAsset replacement and renewalDistribution and LV linesconstant</t>
  </si>
  <si>
    <t>2017AMP2016Capital ExpenditureAsset replacement and renewalDistribution substations and transformersconstant</t>
  </si>
  <si>
    <t>2017AMP2016Capital ExpenditureAsset replacement and renewalDistribution switchgearconstant</t>
  </si>
  <si>
    <t>2017AMP2016Capital ExpenditureAsset replacement and renewalOther network assetsconstant</t>
  </si>
  <si>
    <t>2017AMP2016Capital ExpenditureAsset replacement and renewalSubtransmissionconstant</t>
  </si>
  <si>
    <t>2017AMP2016Capital ExpenditureAsset replacement and renewalZone substationsconstant</t>
  </si>
  <si>
    <t>2017AMP2016Capital ExpenditureAssets commissionedAssets commissionednominal</t>
  </si>
  <si>
    <t>2017AMP2016Capital ExpenditureCapital expenditure forecastCapital expenditure forecastnominal</t>
  </si>
  <si>
    <t>2017AMP2016Capital ExpenditureConsumer connectionConsumer connectionconstant</t>
  </si>
  <si>
    <t>2017AMP2016Capital ExpenditureConsumer connectionConsumer connectionnominal</t>
  </si>
  <si>
    <t>2017AMP2016Capital ExpenditureCost of financingCost of financingnominal</t>
  </si>
  <si>
    <t>2017AMP2016Capital ExpenditureExpenditure on subcomponentsEnergy efficiency and demand side management, reduction of energy lossesconstant</t>
  </si>
  <si>
    <t>2017AMP2016Capital ExpenditureExpenditure on subcomponentsOverhead to underground conversionconstant</t>
  </si>
  <si>
    <t>2017AMP2016Capital ExpenditureExpenditure on subcomponentsResearch and developmentconstant</t>
  </si>
  <si>
    <t>2017AMP2016Capital ExpenditureNetwork assetsExpenditure on network assetsconstant</t>
  </si>
  <si>
    <t>2017AMP2016Capital ExpenditureNetwork assetsExpenditure on network assetsnominal</t>
  </si>
  <si>
    <t>2017AMP2016Capital ExpenditureNon-network assetsExpenditure on non-network assetsconstant</t>
  </si>
  <si>
    <t>2017AMP2016Capital ExpenditureNon-network assetsExpenditure on non-network assetsnominal</t>
  </si>
  <si>
    <t>2017AMP2016Capital ExpenditureReliability, safety and environmentLegislative and regulatoryconstant</t>
  </si>
  <si>
    <t>2017AMP2016Capital ExpenditureReliability, safety and environmentLegislative and regulatorynominal</t>
  </si>
  <si>
    <t>2017AMP2016Capital ExpenditureReliability, safety and environmentOther reliability, safety and environmentconstant</t>
  </si>
  <si>
    <t>2017AMP2016Capital ExpenditureReliability, safety and environmentOther reliability, safety and environmentnominal</t>
  </si>
  <si>
    <t>2017AMP2016Capital ExpenditureReliability, safety and environmentQuality of supplyconstant</t>
  </si>
  <si>
    <t>2017AMP2016Capital ExpenditureReliability, safety and environmentQuality of supplynominal</t>
  </si>
  <si>
    <t>2017AMP2016Capital ExpenditureReliability, safety and environmentTotal reliability, safety and environmentconstant</t>
  </si>
  <si>
    <t>2017AMP2016Capital ExpenditureReliability, safety and environmentTotal reliability, safety and environmentnominal</t>
  </si>
  <si>
    <t>2017AMP2016Capital ExpenditureSystem growthSystem growthconstant</t>
  </si>
  <si>
    <t>2017AMP2016Capital ExpenditureSystem growthSystem growthnominal</t>
  </si>
  <si>
    <t>2017AMP2016Capital ExpenditureValue of capital contributionsValue of capital contributionsnominal</t>
  </si>
  <si>
    <t>2017AMP2016Capital ExpenditureValue of vested assetsValue of vested assetsnominal</t>
  </si>
  <si>
    <t>2017AMP2016Network and DemandElectricity volumesElectricity entering system for supply to consumersNA</t>
  </si>
  <si>
    <t>2017AMP2016Network and DemandElectricity volumesLoad factorNA</t>
  </si>
  <si>
    <t>2017AMP2016Network and DemandElectricity volumesLoss ratioNA</t>
  </si>
  <si>
    <t>2017AMP2016Network and DemandElectricity volumesTotal energy delivered to ICPsNA</t>
  </si>
  <si>
    <t>2017AMP2016Network and DemandMaximum coincident system demandGXP demandNA</t>
  </si>
  <si>
    <t>2017AMP2016Network and DemandMaximum coincident system demandMaximum coincident system demandNA</t>
  </si>
  <si>
    <t>2017AMP2016Operating ExpenditureAsset replacement and renewalAsset replacement and renewalconstant</t>
  </si>
  <si>
    <t>2017AMP2016Operating ExpenditureAsset replacement and renewalAsset replacement and renewalnominal</t>
  </si>
  <si>
    <t>2017AMP2016Operating ExpenditureBusiness supportBusiness supportconstant</t>
  </si>
  <si>
    <t>2017AMP2016Operating ExpenditureBusiness supportBusiness supportnominal</t>
  </si>
  <si>
    <t>2017AMP2016Operating ExpenditureExpenditure on subcomponentsDirect billing*constant</t>
  </si>
  <si>
    <t>2017AMP2016Operating ExpenditureExpenditure on subcomponentsEnergy efficiency and demand side management, reduction of energy lossesconstant</t>
  </si>
  <si>
    <t>2017AMP2016Operating ExpenditureExpenditure on subcomponentsInsuranceconstant</t>
  </si>
  <si>
    <t>2017AMP2016Operating ExpenditureExpenditure on subcomponentsResearch and Developmentconstant</t>
  </si>
  <si>
    <t>2017AMP2016Operating ExpenditureNetwork OpexNetwork Opexconstant</t>
  </si>
  <si>
    <t>2017AMP2016Operating ExpenditureNetwork OpexNetwork Opexnominal</t>
  </si>
  <si>
    <t>2017AMP2016Operating ExpenditureNon-network opexNon-network opexconstant</t>
  </si>
  <si>
    <t>2017AMP2016Operating ExpenditureNon-network opexNon-network opexnominal</t>
  </si>
  <si>
    <t>2017AMP2016Operating ExpenditureRoutine and corrective maintenance and inspectionRoutine and corrective maintenance and inspectionconstant</t>
  </si>
  <si>
    <t>2017AMP2016Operating ExpenditureRoutine and corrective maintenance and inspectionRoutine and corrective maintenance and inspectionnominal</t>
  </si>
  <si>
    <t>2017AMP2016Operating ExpenditureService interruptions and emergenciesService interruptions and emergenciesconstant</t>
  </si>
  <si>
    <t>2017AMP2016Operating ExpenditureService interruptions and emergenciesService interruptions and emergenciesnominal</t>
  </si>
  <si>
    <t>2017AMP2016Operating ExpenditureSystem operations and network supportSystem operations and network supportconstant</t>
  </si>
  <si>
    <t>2017AMP2016Operating ExpenditureSystem operations and network supportSystem operations and network supportnominal</t>
  </si>
  <si>
    <t>2017AMP2016Operating ExpenditureTotal opexOperational expenditureconstant</t>
  </si>
  <si>
    <t>2017AMP2016Operating ExpenditureTotal opexOperational expenditurenominal</t>
  </si>
  <si>
    <t>2017AMP2016Operating ExpenditureVegetation managementVegetation managementconstant</t>
  </si>
  <si>
    <t>2017AMP2016Operating ExpenditureVegetation managementVegetation managementnominal</t>
  </si>
  <si>
    <t>2017AMP2016ReliabilitySAIDIClass BNA</t>
  </si>
  <si>
    <t>2017AMP2016ReliabilitySAIDIClass CNA</t>
  </si>
  <si>
    <t>2017AMP2016ReliabilitySAIFIClass BNA</t>
  </si>
  <si>
    <t>2017AMP2016ReliabilitySAIFIClass CNA</t>
  </si>
  <si>
    <t>2018AMP2016Capital ExpenditureAll assetsExpenditure on assetsconstant</t>
  </si>
  <si>
    <t>2018AMP2016Capital ExpenditureAll assetsExpenditure on assetsnominal</t>
  </si>
  <si>
    <t>2018AMP2016Capital ExpenditureAsset relocationsAsset relocationsconstant</t>
  </si>
  <si>
    <t>2018AMP2016Capital ExpenditureAsset relocationsAsset relocationsnominal</t>
  </si>
  <si>
    <t>2018AMP2016Capital ExpenditureAsset replacement and renewalAsset replacement and renewalconstant</t>
  </si>
  <si>
    <t>2018AMP2016Capital ExpenditureAsset replacement and renewalAsset replacement and renewalnominal</t>
  </si>
  <si>
    <t>2018AMP2016Capital ExpenditureAsset replacement and renewalAsset replacement and renewal expenditureconstant</t>
  </si>
  <si>
    <t>2018AMP2016Capital ExpenditureAsset replacement and renewalAsset replacement and renewal less capital contributionsconstant</t>
  </si>
  <si>
    <t>2018AMP2016Capital ExpenditureAsset replacement and renewalCapital contributions funding asset replacement and renewalconstant</t>
  </si>
  <si>
    <t>2018AMP2016Capital ExpenditureAsset replacement and renewalDistribution and LV cablesconstant</t>
  </si>
  <si>
    <t>2018AMP2016Capital ExpenditureAsset replacement and renewalDistribution and LV linesconstant</t>
  </si>
  <si>
    <t>2018AMP2016Capital ExpenditureAsset replacement and renewalDistribution substations and transformersconstant</t>
  </si>
  <si>
    <t>2018AMP2016Capital ExpenditureAsset replacement and renewalDistribution switchgearconstant</t>
  </si>
  <si>
    <t>2018AMP2016Capital ExpenditureAsset replacement and renewalOther network assetsconstant</t>
  </si>
  <si>
    <t>2018AMP2016Capital ExpenditureAsset replacement and renewalSubtransmissionconstant</t>
  </si>
  <si>
    <t>2018AMP2016Capital ExpenditureAsset replacement and renewalZone substationsconstant</t>
  </si>
  <si>
    <t>2018AMP2016Capital ExpenditureAssets commissionedAssets commissionednominal</t>
  </si>
  <si>
    <t>2018AMP2016Capital ExpenditureCapital expenditure forecastCapital expenditure forecastnominal</t>
  </si>
  <si>
    <t>2018AMP2016Capital ExpenditureConsumer connectionConsumer connectionconstant</t>
  </si>
  <si>
    <t>2018AMP2016Capital ExpenditureConsumer connectionConsumer connectionnominal</t>
  </si>
  <si>
    <t>2018AMP2016Capital ExpenditureCost of financingCost of financingnominal</t>
  </si>
  <si>
    <t>2018AMP2016Capital ExpenditureExpenditure on subcomponentsEnergy efficiency and demand side management, reduction of energy lossesconstant</t>
  </si>
  <si>
    <t>2018AMP2016Capital ExpenditureExpenditure on subcomponentsOverhead to underground conversionconstant</t>
  </si>
  <si>
    <t>2018AMP2016Capital ExpenditureExpenditure on subcomponentsResearch and developmentconstant</t>
  </si>
  <si>
    <t>2018AMP2016Capital ExpenditureNetwork assetsExpenditure on network assetsconstant</t>
  </si>
  <si>
    <t>2018AMP2016Capital ExpenditureNetwork assetsExpenditure on network assetsnominal</t>
  </si>
  <si>
    <t>2018AMP2016Capital ExpenditureNon-network assetsExpenditure on non-network assetsconstant</t>
  </si>
  <si>
    <t>2018AMP2016Capital ExpenditureNon-network assetsExpenditure on non-network assetsnominal</t>
  </si>
  <si>
    <t>2018AMP2016Capital ExpenditureReliability, safety and environmentLegislative and regulatoryconstant</t>
  </si>
  <si>
    <t>2018AMP2016Capital ExpenditureReliability, safety and environmentLegislative and regulatorynominal</t>
  </si>
  <si>
    <t>2018AMP2016Capital ExpenditureReliability, safety and environmentOther reliability, safety and environmentconstant</t>
  </si>
  <si>
    <t>2018AMP2016Capital ExpenditureReliability, safety and environmentOther reliability, safety and environmentnominal</t>
  </si>
  <si>
    <t>2018AMP2016Capital ExpenditureReliability, safety and environmentQuality of supplyconstant</t>
  </si>
  <si>
    <t>2018AMP2016Capital ExpenditureReliability, safety and environmentQuality of supplynominal</t>
  </si>
  <si>
    <t>2018AMP2016Capital ExpenditureReliability, safety and environmentTotal reliability, safety and environmentconstant</t>
  </si>
  <si>
    <t>2018AMP2016Capital ExpenditureReliability, safety and environmentTotal reliability, safety and environmentnominal</t>
  </si>
  <si>
    <t>2018AMP2016Capital ExpenditureSystem growthSystem growthconstant</t>
  </si>
  <si>
    <t>2018AMP2016Capital ExpenditureSystem growthSystem growthnominal</t>
  </si>
  <si>
    <t>2018AMP2016Capital ExpenditureValue of capital contributionsValue of capital contributionsnominal</t>
  </si>
  <si>
    <t>2018AMP2016Capital ExpenditureValue of vested assetsValue of vested assetsnominal</t>
  </si>
  <si>
    <t>2018AMP2016Network and DemandElectricity volumesElectricity entering system for supply to consumersNA</t>
  </si>
  <si>
    <t>2018AMP2016Network and DemandElectricity volumesLoad factorNA</t>
  </si>
  <si>
    <t>2018AMP2016Network and DemandElectricity volumesLoss ratioNA</t>
  </si>
  <si>
    <t>2018AMP2016Network and DemandElectricity volumesTotal energy delivered to ICPsNA</t>
  </si>
  <si>
    <t>2018AMP2016Network and DemandMaximum coincident system demandGXP demandNA</t>
  </si>
  <si>
    <t>2018AMP2016Network and DemandMaximum coincident system demandMaximum coincident system demandNA</t>
  </si>
  <si>
    <t>2018AMP2016Operating ExpenditureAsset replacement and renewalAsset replacement and renewalconstant</t>
  </si>
  <si>
    <t>2018AMP2016Operating ExpenditureAsset replacement and renewalAsset replacement and renewalnominal</t>
  </si>
  <si>
    <t>2018AMP2016Operating ExpenditureBusiness supportBusiness supportconstant</t>
  </si>
  <si>
    <t>2018AMP2016Operating ExpenditureBusiness supportBusiness supportnominal</t>
  </si>
  <si>
    <t>2018AMP2016Operating ExpenditureExpenditure on subcomponentsDirect billing*constant</t>
  </si>
  <si>
    <t>2018AMP2016Operating ExpenditureExpenditure on subcomponentsEnergy efficiency and demand side management, reduction of energy lossesconstant</t>
  </si>
  <si>
    <t>2018AMP2016Operating ExpenditureExpenditure on subcomponentsInsuranceconstant</t>
  </si>
  <si>
    <t>2018AMP2016Operating ExpenditureExpenditure on subcomponentsResearch and Developmentconstant</t>
  </si>
  <si>
    <t>2018AMP2016Operating ExpenditureNetwork OpexNetwork Opexconstant</t>
  </si>
  <si>
    <t>2018AMP2016Operating ExpenditureNetwork OpexNetwork Opexnominal</t>
  </si>
  <si>
    <t>2018AMP2016Operating ExpenditureNon-network opexNon-network opexconstant</t>
  </si>
  <si>
    <t>2018AMP2016Operating ExpenditureNon-network opexNon-network opexnominal</t>
  </si>
  <si>
    <t>2018AMP2016Operating ExpenditureRoutine and corrective maintenance and inspectionRoutine and corrective maintenance and inspectionconstant</t>
  </si>
  <si>
    <t>2018AMP2016Operating ExpenditureRoutine and corrective maintenance and inspectionRoutine and corrective maintenance and inspectionnominal</t>
  </si>
  <si>
    <t>2018AMP2016Operating ExpenditureService interruptions and emergenciesService interruptions and emergenciesconstant</t>
  </si>
  <si>
    <t>2018AMP2016Operating ExpenditureService interruptions and emergenciesService interruptions and emergenciesnominal</t>
  </si>
  <si>
    <t>2018AMP2016Operating ExpenditureSystem operations and network supportSystem operations and network supportconstant</t>
  </si>
  <si>
    <t>2018AMP2016Operating ExpenditureSystem operations and network supportSystem operations and network supportnominal</t>
  </si>
  <si>
    <t>2018AMP2016Operating ExpenditureTotal opexOperational expenditureconstant</t>
  </si>
  <si>
    <t>2018AMP2016Operating ExpenditureTotal opexOperational expenditurenominal</t>
  </si>
  <si>
    <t>2018AMP2016Operating ExpenditureVegetation managementVegetation managementconstant</t>
  </si>
  <si>
    <t>2018AMP2016Operating ExpenditureVegetation managementVegetation managementnominal</t>
  </si>
  <si>
    <t>2018AMP2016ReliabilitySAIDIClass BNA</t>
  </si>
  <si>
    <t>2018AMP2016ReliabilitySAIDIClass CNA</t>
  </si>
  <si>
    <t>2018AMP2016ReliabilitySAIFIClass BNA</t>
  </si>
  <si>
    <t>2018AMP2016ReliabilitySAIFIClass CNA</t>
  </si>
  <si>
    <t>2019AMP2016Capital ExpenditureAll assetsExpenditure on assetsconstant</t>
  </si>
  <si>
    <t>2019AMP2016Capital ExpenditureAll assetsExpenditure on assetsnominal</t>
  </si>
  <si>
    <t>2019AMP2016Capital ExpenditureAsset relocationsAsset relocationsconstant</t>
  </si>
  <si>
    <t>2019AMP2016Capital ExpenditureAsset relocationsAsset relocationsnominal</t>
  </si>
  <si>
    <t>2019AMP2016Capital ExpenditureAsset replacement and renewalAsset replacement and renewalconstant</t>
  </si>
  <si>
    <t>2019AMP2016Capital ExpenditureAsset replacement and renewalAsset replacement and renewalnominal</t>
  </si>
  <si>
    <t>2019AMP2016Capital ExpenditureAsset replacement and renewalAsset replacement and renewal expenditureconstant</t>
  </si>
  <si>
    <t>2019AMP2016Capital ExpenditureAsset replacement and renewalAsset replacement and renewal less capital contributionsconstant</t>
  </si>
  <si>
    <t>2019AMP2016Capital ExpenditureAsset replacement and renewalCapital contributions funding asset replacement and renewalconstant</t>
  </si>
  <si>
    <t>2019AMP2016Capital ExpenditureAsset replacement and renewalDistribution and LV cablesconstant</t>
  </si>
  <si>
    <t>2019AMP2016Capital ExpenditureAsset replacement and renewalDistribution and LV linesconstant</t>
  </si>
  <si>
    <t>2019AMP2016Capital ExpenditureAsset replacement and renewalDistribution substations and transformersconstant</t>
  </si>
  <si>
    <t>2019AMP2016Capital ExpenditureAsset replacement and renewalDistribution switchgearconstant</t>
  </si>
  <si>
    <t>2019AMP2016Capital ExpenditureAsset replacement and renewalOther network assetsconstant</t>
  </si>
  <si>
    <t>2019AMP2016Capital ExpenditureAsset replacement and renewalSubtransmissionconstant</t>
  </si>
  <si>
    <t>2019AMP2016Capital ExpenditureAsset replacement and renewalZone substationsconstant</t>
  </si>
  <si>
    <t>2019AMP2016Capital ExpenditureAssets commissionedAssets commissionednominal</t>
  </si>
  <si>
    <t>2019AMP2016Capital ExpenditureCapital expenditure forecastCapital expenditure forecastnominal</t>
  </si>
  <si>
    <t>2019AMP2016Capital ExpenditureConsumer connectionConsumer connectionconstant</t>
  </si>
  <si>
    <t>2019AMP2016Capital ExpenditureConsumer connectionConsumer connectionnominal</t>
  </si>
  <si>
    <t>2019AMP2016Capital ExpenditureCost of financingCost of financingnominal</t>
  </si>
  <si>
    <t>2019AMP2016Capital ExpenditureExpenditure on subcomponentsEnergy efficiency and demand side management, reduction of energy lossesconstant</t>
  </si>
  <si>
    <t>2019AMP2016Capital ExpenditureExpenditure on subcomponentsOverhead to underground conversionconstant</t>
  </si>
  <si>
    <t>2019AMP2016Capital ExpenditureExpenditure on subcomponentsResearch and developmentconstant</t>
  </si>
  <si>
    <t>2019AMP2016Capital ExpenditureNetwork assetsExpenditure on network assetsconstant</t>
  </si>
  <si>
    <t>2019AMP2016Capital ExpenditureNetwork assetsExpenditure on network assetsnominal</t>
  </si>
  <si>
    <t>2019AMP2016Capital ExpenditureNon-network assetsExpenditure on non-network assetsconstant</t>
  </si>
  <si>
    <t>2019AMP2016Capital ExpenditureNon-network assetsExpenditure on non-network assetsnominal</t>
  </si>
  <si>
    <t>2019AMP2016Capital ExpenditureReliability, safety and environmentLegislative and regulatoryconstant</t>
  </si>
  <si>
    <t>2019AMP2016Capital ExpenditureReliability, safety and environmentLegislative and regulatorynominal</t>
  </si>
  <si>
    <t>2019AMP2016Capital ExpenditureReliability, safety and environmentOther reliability, safety and environmentconstant</t>
  </si>
  <si>
    <t>2019AMP2016Capital ExpenditureReliability, safety and environmentOther reliability, safety and environmentnominal</t>
  </si>
  <si>
    <t>2019AMP2016Capital ExpenditureReliability, safety and environmentQuality of supplyconstant</t>
  </si>
  <si>
    <t>2019AMP2016Capital ExpenditureReliability, safety and environmentQuality of supplynominal</t>
  </si>
  <si>
    <t>2019AMP2016Capital ExpenditureReliability, safety and environmentTotal reliability, safety and environmentconstant</t>
  </si>
  <si>
    <t>2019AMP2016Capital ExpenditureReliability, safety and environmentTotal reliability, safety and environmentnominal</t>
  </si>
  <si>
    <t>2019AMP2016Capital ExpenditureSystem growthSystem growthconstant</t>
  </si>
  <si>
    <t>2019AMP2016Capital ExpenditureSystem growthSystem growthnominal</t>
  </si>
  <si>
    <t>2019AMP2016Capital ExpenditureValue of capital contributionsValue of capital contributionsnominal</t>
  </si>
  <si>
    <t>2019AMP2016Capital ExpenditureValue of vested assetsValue of vested assetsnominal</t>
  </si>
  <si>
    <t>2019AMP2016Network and DemandElectricity volumesElectricity entering system for supply to consumersNA</t>
  </si>
  <si>
    <t>2019AMP2016Network and DemandElectricity volumesLoad factorNA</t>
  </si>
  <si>
    <t>2019AMP2016Network and DemandElectricity volumesLoss ratioNA</t>
  </si>
  <si>
    <t>2019AMP2016Network and DemandElectricity volumesTotal energy delivered to ICPsNA</t>
  </si>
  <si>
    <t>2019AMP2016Network and DemandMaximum coincident system demandGXP demandNA</t>
  </si>
  <si>
    <t>2019AMP2016Network and DemandMaximum coincident system demandMaximum coincident system demandNA</t>
  </si>
  <si>
    <t>2019AMP2016Operating ExpenditureAsset replacement and renewalAsset replacement and renewalconstant</t>
  </si>
  <si>
    <t>2019AMP2016Operating ExpenditureAsset replacement and renewalAsset replacement and renewalnominal</t>
  </si>
  <si>
    <t>2019AMP2016Operating ExpenditureBusiness supportBusiness supportconstant</t>
  </si>
  <si>
    <t>2019AMP2016Operating ExpenditureBusiness supportBusiness supportnominal</t>
  </si>
  <si>
    <t>2019AMP2016Operating ExpenditureExpenditure on subcomponentsDirect billing*constant</t>
  </si>
  <si>
    <t>2019AMP2016Operating ExpenditureExpenditure on subcomponentsEnergy efficiency and demand side management, reduction of energy lossesconstant</t>
  </si>
  <si>
    <t>2019AMP2016Operating ExpenditureExpenditure on subcomponentsInsuranceconstant</t>
  </si>
  <si>
    <t>2019AMP2016Operating ExpenditureExpenditure on subcomponentsResearch and Developmentconstant</t>
  </si>
  <si>
    <t>2019AMP2016Operating ExpenditureNetwork OpexNetwork Opexconstant</t>
  </si>
  <si>
    <t>2019AMP2016Operating ExpenditureNetwork OpexNetwork Opexnominal</t>
  </si>
  <si>
    <t>2019AMP2016Operating ExpenditureNon-network opexNon-network opexconstant</t>
  </si>
  <si>
    <t>2019AMP2016Operating ExpenditureNon-network opexNon-network opexnominal</t>
  </si>
  <si>
    <t>2019AMP2016Operating ExpenditureRoutine and corrective maintenance and inspectionRoutine and corrective maintenance and inspectionconstant</t>
  </si>
  <si>
    <t>2019AMP2016Operating ExpenditureRoutine and corrective maintenance and inspectionRoutine and corrective maintenance and inspectionnominal</t>
  </si>
  <si>
    <t>2019AMP2016Operating ExpenditureService interruptions and emergenciesService interruptions and emergenciesconstant</t>
  </si>
  <si>
    <t>2019AMP2016Operating ExpenditureService interruptions and emergenciesService interruptions and emergenciesnominal</t>
  </si>
  <si>
    <t>2019AMP2016Operating ExpenditureSystem operations and network supportSystem operations and network supportconstant</t>
  </si>
  <si>
    <t>2019AMP2016Operating ExpenditureSystem operations and network supportSystem operations and network supportnominal</t>
  </si>
  <si>
    <t>2019AMP2016Operating ExpenditureTotal opexOperational expenditureconstant</t>
  </si>
  <si>
    <t>2019AMP2016Operating ExpenditureTotal opexOperational expenditurenominal</t>
  </si>
  <si>
    <t>2019AMP2016Operating ExpenditureVegetation managementVegetation managementconstant</t>
  </si>
  <si>
    <t>2019AMP2016Operating ExpenditureVegetation managementVegetation managementnominal</t>
  </si>
  <si>
    <t>2019AMP2016ReliabilitySAIDIClass BNA</t>
  </si>
  <si>
    <t>2019AMP2016ReliabilitySAIDIClass CNA</t>
  </si>
  <si>
    <t>2019AMP2016ReliabilitySAIFIClass BNA</t>
  </si>
  <si>
    <t>2019AMP2016ReliabilitySAIFIClass CNA</t>
  </si>
  <si>
    <t>2020AMP2016Capital ExpenditureAll assetsExpenditure on assetsconstant</t>
  </si>
  <si>
    <t>2020AMP2016Capital ExpenditureAll assetsExpenditure on assetsnominal</t>
  </si>
  <si>
    <t>2020AMP2016Capital ExpenditureAsset relocationsAsset relocationsconstant</t>
  </si>
  <si>
    <t>2020AMP2016Capital ExpenditureAsset relocationsAsset relocationsnominal</t>
  </si>
  <si>
    <t>2020AMP2016Capital ExpenditureAsset replacement and renewalAsset replacement and renewalconstant</t>
  </si>
  <si>
    <t>2020AMP2016Capital ExpenditureAsset replacement and renewalAsset replacement and renewalnominal</t>
  </si>
  <si>
    <t>2020AMP2016Capital ExpenditureAsset replacement and renewalAsset replacement and renewal expenditureconstant</t>
  </si>
  <si>
    <t>2020AMP2016Capital ExpenditureAsset replacement and renewalAsset replacement and renewal less capital contributionsconstant</t>
  </si>
  <si>
    <t>2020AMP2016Capital ExpenditureAsset replacement and renewalCapital contributions funding asset replacement and renewalconstant</t>
  </si>
  <si>
    <t>2020AMP2016Capital ExpenditureAsset replacement and renewalDistribution and LV cablesconstant</t>
  </si>
  <si>
    <t>2020AMP2016Capital ExpenditureAsset replacement and renewalDistribution and LV linesconstant</t>
  </si>
  <si>
    <t>2020AMP2016Capital ExpenditureAsset replacement and renewalDistribution substations and transformersconstant</t>
  </si>
  <si>
    <t>2020AMP2016Capital ExpenditureAsset replacement and renewalDistribution switchgearconstant</t>
  </si>
  <si>
    <t>2020AMP2016Capital ExpenditureAsset replacement and renewalOther network assetsconstant</t>
  </si>
  <si>
    <t>2020AMP2016Capital ExpenditureAsset replacement and renewalSubtransmissionconstant</t>
  </si>
  <si>
    <t>2020AMP2016Capital ExpenditureAsset replacement and renewalZone substationsconstant</t>
  </si>
  <si>
    <t>2020AMP2016Capital ExpenditureAssets commissionedAssets commissionednominal</t>
  </si>
  <si>
    <t>2020AMP2016Capital ExpenditureCapital expenditure forecastCapital expenditure forecastnominal</t>
  </si>
  <si>
    <t>2020AMP2016Capital ExpenditureConsumer connectionConsumer connectionconstant</t>
  </si>
  <si>
    <t>2020AMP2016Capital ExpenditureConsumer connectionConsumer connectionnominal</t>
  </si>
  <si>
    <t>2020AMP2016Capital ExpenditureCost of financingCost of financingnominal</t>
  </si>
  <si>
    <t>2020AMP2016Capital ExpenditureExpenditure on subcomponentsEnergy efficiency and demand side management, reduction of energy lossesconstant</t>
  </si>
  <si>
    <t>2020AMP2016Capital ExpenditureExpenditure on subcomponentsOverhead to underground conversionconstant</t>
  </si>
  <si>
    <t>2020AMP2016Capital ExpenditureExpenditure on subcomponentsResearch and developmentconstant</t>
  </si>
  <si>
    <t>2020AMP2016Capital ExpenditureNetwork assetsExpenditure on network assetsconstant</t>
  </si>
  <si>
    <t>2020AMP2016Capital ExpenditureNetwork assetsExpenditure on network assetsnominal</t>
  </si>
  <si>
    <t>2020AMP2016Capital ExpenditureNon-network assetsExpenditure on non-network assetsconstant</t>
  </si>
  <si>
    <t>2020AMP2016Capital ExpenditureNon-network assetsExpenditure on non-network assetsnominal</t>
  </si>
  <si>
    <t>2020AMP2016Capital ExpenditureReliability, safety and environmentLegislative and regulatoryconstant</t>
  </si>
  <si>
    <t>2020AMP2016Capital ExpenditureReliability, safety and environmentLegislative and regulatorynominal</t>
  </si>
  <si>
    <t>2020AMP2016Capital ExpenditureReliability, safety and environmentOther reliability, safety and environmentconstant</t>
  </si>
  <si>
    <t>2020AMP2016Capital ExpenditureReliability, safety and environmentOther reliability, safety and environmentnominal</t>
  </si>
  <si>
    <t>2020AMP2016Capital ExpenditureReliability, safety and environmentQuality of supplyconstant</t>
  </si>
  <si>
    <t>2020AMP2016Capital ExpenditureReliability, safety and environmentQuality of supplynominal</t>
  </si>
  <si>
    <t>2020AMP2016Capital ExpenditureReliability, safety and environmentTotal reliability, safety and environmentconstant</t>
  </si>
  <si>
    <t>2020AMP2016Capital ExpenditureReliability, safety and environmentTotal reliability, safety and environmentnominal</t>
  </si>
  <si>
    <t>2020AMP2016Capital ExpenditureSystem growthSystem growthconstant</t>
  </si>
  <si>
    <t>2020AMP2016Capital ExpenditureSystem growthSystem growthnominal</t>
  </si>
  <si>
    <t>2020AMP2016Capital ExpenditureValue of capital contributionsValue of capital contributionsnominal</t>
  </si>
  <si>
    <t>2020AMP2016Capital ExpenditureValue of vested assetsValue of vested assetsnominal</t>
  </si>
  <si>
    <t>2020AMP2016Network and DemandElectricity volumesElectricity entering system for supply to consumersNA</t>
  </si>
  <si>
    <t>2020AMP2016Network and DemandElectricity volumesLoad factorNA</t>
  </si>
  <si>
    <t>2020AMP2016Network and DemandElectricity volumesLoss ratioNA</t>
  </si>
  <si>
    <t>2020AMP2016Network and DemandElectricity volumesTotal energy delivered to ICPsNA</t>
  </si>
  <si>
    <t>2020AMP2016Network and DemandMaximum coincident system demandGXP demandNA</t>
  </si>
  <si>
    <t>2020AMP2016Network and DemandMaximum coincident system demandMaximum coincident system demandNA</t>
  </si>
  <si>
    <t>2020AMP2016Operating ExpenditureAsset replacement and renewalAsset replacement and renewalconstant</t>
  </si>
  <si>
    <t>2020AMP2016Operating ExpenditureAsset replacement and renewalAsset replacement and renewalnominal</t>
  </si>
  <si>
    <t>2020AMP2016Operating ExpenditureBusiness supportBusiness supportconstant</t>
  </si>
  <si>
    <t>2020AMP2016Operating ExpenditureBusiness supportBusiness supportnominal</t>
  </si>
  <si>
    <t>2020AMP2016Operating ExpenditureExpenditure on subcomponentsDirect billing*constant</t>
  </si>
  <si>
    <t>2020AMP2016Operating ExpenditureExpenditure on subcomponentsEnergy efficiency and demand side management, reduction of energy lossesconstant</t>
  </si>
  <si>
    <t>2020AMP2016Operating ExpenditureExpenditure on subcomponentsInsuranceconstant</t>
  </si>
  <si>
    <t>2020AMP2016Operating ExpenditureExpenditure on subcomponentsResearch and Developmentconstant</t>
  </si>
  <si>
    <t>2020AMP2016Operating ExpenditureNetwork OpexNetwork Opexconstant</t>
  </si>
  <si>
    <t>2020AMP2016Operating ExpenditureNetwork OpexNetwork Opexnominal</t>
  </si>
  <si>
    <t>2020AMP2016Operating ExpenditureNon-network opexNon-network opexconstant</t>
  </si>
  <si>
    <t>2020AMP2016Operating ExpenditureNon-network opexNon-network opexnominal</t>
  </si>
  <si>
    <t>2020AMP2016Operating ExpenditureRoutine and corrective maintenance and inspectionRoutine and corrective maintenance and inspectionconstant</t>
  </si>
  <si>
    <t>2020AMP2016Operating ExpenditureRoutine and corrective maintenance and inspectionRoutine and corrective maintenance and inspectionnominal</t>
  </si>
  <si>
    <t>2020AMP2016Operating ExpenditureService interruptions and emergenciesService interruptions and emergenciesconstant</t>
  </si>
  <si>
    <t>2020AMP2016Operating ExpenditureService interruptions and emergenciesService interruptions and emergenciesnominal</t>
  </si>
  <si>
    <t>2020AMP2016Operating ExpenditureSystem operations and network supportSystem operations and network supportconstant</t>
  </si>
  <si>
    <t>2020AMP2016Operating ExpenditureSystem operations and network supportSystem operations and network supportnominal</t>
  </si>
  <si>
    <t>2020AMP2016Operating ExpenditureTotal opexOperational expenditureconstant</t>
  </si>
  <si>
    <t>2020AMP2016Operating ExpenditureTotal opexOperational expenditurenominal</t>
  </si>
  <si>
    <t>2020AMP2016Operating ExpenditureVegetation managementVegetation managementconstant</t>
  </si>
  <si>
    <t>2020AMP2016Operating ExpenditureVegetation managementVegetation managementnominal</t>
  </si>
  <si>
    <t>2020AMP2016ReliabilitySAIDIClass BNA</t>
  </si>
  <si>
    <t>2020AMP2016ReliabilitySAIDIClass CNA</t>
  </si>
  <si>
    <t>2020AMP2016ReliabilitySAIFIClass BNA</t>
  </si>
  <si>
    <t>2020AMP2016ReliabilitySAIFIClass CNA</t>
  </si>
  <si>
    <t>2021AMP2016Capital ExpenditureAll assetsExpenditure on assetsconstant</t>
  </si>
  <si>
    <t>2021AMP2016Capital ExpenditureAll assetsExpenditure on assetsnominal</t>
  </si>
  <si>
    <t>2021AMP2016Capital ExpenditureAsset relocationsAsset relocationsconstant</t>
  </si>
  <si>
    <t>2021AMP2016Capital ExpenditureAsset relocationsAsset relocationsnominal</t>
  </si>
  <si>
    <t>2021AMP2016Capital ExpenditureAsset replacement and renewalAsset replacement and renewalconstant</t>
  </si>
  <si>
    <t>2021AMP2016Capital ExpenditureAsset replacement and renewalAsset replacement and renewalnominal</t>
  </si>
  <si>
    <t>2021AMP2016Capital ExpenditureAsset replacement and renewalAsset replacement and renewal expenditureconstant</t>
  </si>
  <si>
    <t>2021AMP2016Capital ExpenditureAsset replacement and renewalAsset replacement and renewal less capital contributionsconstant</t>
  </si>
  <si>
    <t>2021AMP2016Capital ExpenditureAsset replacement and renewalCapital contributions funding asset replacement and renewalconstant</t>
  </si>
  <si>
    <t>2021AMP2016Capital ExpenditureAsset replacement and renewalDistribution and LV cablesconstant</t>
  </si>
  <si>
    <t>2021AMP2016Capital ExpenditureAsset replacement and renewalDistribution and LV linesconstant</t>
  </si>
  <si>
    <t>2021AMP2016Capital ExpenditureAsset replacement and renewalDistribution substations and transformersconstant</t>
  </si>
  <si>
    <t>2021AMP2016Capital ExpenditureAsset replacement and renewalDistribution switchgearconstant</t>
  </si>
  <si>
    <t>2021AMP2016Capital ExpenditureAsset replacement and renewalOther network assetsconstant</t>
  </si>
  <si>
    <t>2021AMP2016Capital ExpenditureAsset replacement and renewalSubtransmissionconstant</t>
  </si>
  <si>
    <t>2021AMP2016Capital ExpenditureAsset replacement and renewalZone substationsconstant</t>
  </si>
  <si>
    <t>2021AMP2016Capital ExpenditureAssets commissionedAssets commissionednominal</t>
  </si>
  <si>
    <t>2021AMP2016Capital ExpenditureCapital expenditure forecastCapital expenditure forecastnominal</t>
  </si>
  <si>
    <t>2021AMP2016Capital ExpenditureConsumer connectionConsumer connectionconstant</t>
  </si>
  <si>
    <t>2021AMP2016Capital ExpenditureConsumer connectionConsumer connectionnominal</t>
  </si>
  <si>
    <t>2021AMP2016Capital ExpenditureCost of financingCost of financingnominal</t>
  </si>
  <si>
    <t>2021AMP2016Capital ExpenditureExpenditure on subcomponentsEnergy efficiency and demand side management, reduction of energy lossesconstant</t>
  </si>
  <si>
    <t>2021AMP2016Capital ExpenditureExpenditure on subcomponentsOverhead to underground conversionconstant</t>
  </si>
  <si>
    <t>2021AMP2016Capital ExpenditureExpenditure on subcomponentsResearch and developmentconstant</t>
  </si>
  <si>
    <t>2021AMP2016Capital ExpenditureNetwork assetsExpenditure on network assetsconstant</t>
  </si>
  <si>
    <t>2021AMP2016Capital ExpenditureNetwork assetsExpenditure on network assetsnominal</t>
  </si>
  <si>
    <t>2021AMP2016Capital ExpenditureNon-network assetsExpenditure on non-network assetsconstant</t>
  </si>
  <si>
    <t>2021AMP2016Capital ExpenditureNon-network assetsExpenditure on non-network assetsnominal</t>
  </si>
  <si>
    <t>2021AMP2016Capital ExpenditureReliability, safety and environmentLegislative and regulatoryconstant</t>
  </si>
  <si>
    <t>2021AMP2016Capital ExpenditureReliability, safety and environmentLegislative and regulatorynominal</t>
  </si>
  <si>
    <t>2021AMP2016Capital ExpenditureReliability, safety and environmentOther reliability, safety and environmentconstant</t>
  </si>
  <si>
    <t>2021AMP2016Capital ExpenditureReliability, safety and environmentOther reliability, safety and environmentnominal</t>
  </si>
  <si>
    <t>2021AMP2016Capital ExpenditureReliability, safety and environmentQuality of supplyconstant</t>
  </si>
  <si>
    <t>2021AMP2016Capital ExpenditureReliability, safety and environmentQuality of supplynominal</t>
  </si>
  <si>
    <t>2021AMP2016Capital ExpenditureReliability, safety and environmentTotal reliability, safety and environmentconstant</t>
  </si>
  <si>
    <t>2021AMP2016Capital ExpenditureReliability, safety and environmentTotal reliability, safety and environmentnominal</t>
  </si>
  <si>
    <t>2021AMP2016Capital ExpenditureSystem growthSystem growthconstant</t>
  </si>
  <si>
    <t>2021AMP2016Capital ExpenditureSystem growthSystem growthnominal</t>
  </si>
  <si>
    <t>2021AMP2016Capital ExpenditureValue of capital contributionsValue of capital contributionsnominal</t>
  </si>
  <si>
    <t>2021AMP2016Capital ExpenditureValue of vested assetsValue of vested assetsnominal</t>
  </si>
  <si>
    <t>2021AMP2016Network and DemandElectricity volumesElectricity entering system for supply to consumersNA</t>
  </si>
  <si>
    <t>2021AMP2016Network and DemandElectricity volumesLoad factorNA</t>
  </si>
  <si>
    <t>2021AMP2016Network and DemandElectricity volumesLoss ratioNA</t>
  </si>
  <si>
    <t>2021AMP2016Network and DemandElectricity volumesTotal energy delivered to ICPsNA</t>
  </si>
  <si>
    <t>2021AMP2016Network and DemandMaximum coincident system demandGXP demandNA</t>
  </si>
  <si>
    <t>2021AMP2016Network and DemandMaximum coincident system demandMaximum coincident system demandNA</t>
  </si>
  <si>
    <t>2021AMP2016Operating ExpenditureAsset replacement and renewalAsset replacement and renewalconstant</t>
  </si>
  <si>
    <t>2021AMP2016Operating ExpenditureAsset replacement and renewalAsset replacement and renewalnominal</t>
  </si>
  <si>
    <t>2021AMP2016Operating ExpenditureBusiness supportBusiness supportconstant</t>
  </si>
  <si>
    <t>2021AMP2016Operating ExpenditureBusiness supportBusiness supportnominal</t>
  </si>
  <si>
    <t>2021AMP2016Operating ExpenditureExpenditure on subcomponentsDirect billing*constant</t>
  </si>
  <si>
    <t>2021AMP2016Operating ExpenditureExpenditure on subcomponentsEnergy efficiency and demand side management, reduction of energy lossesconstant</t>
  </si>
  <si>
    <t>2021AMP2016Operating ExpenditureExpenditure on subcomponentsInsuranceconstant</t>
  </si>
  <si>
    <t>2021AMP2016Operating ExpenditureExpenditure on subcomponentsResearch and Developmentconstant</t>
  </si>
  <si>
    <t>2021AMP2016Operating ExpenditureNetwork OpexNetwork Opexconstant</t>
  </si>
  <si>
    <t>2021AMP2016Operating ExpenditureNetwork OpexNetwork Opexnominal</t>
  </si>
  <si>
    <t>2021AMP2016Operating ExpenditureNon-network opexNon-network opexconstant</t>
  </si>
  <si>
    <t>2021AMP2016Operating ExpenditureNon-network opexNon-network opexnominal</t>
  </si>
  <si>
    <t>2021AMP2016Operating ExpenditureRoutine and corrective maintenance and inspectionRoutine and corrective maintenance and inspectionconstant</t>
  </si>
  <si>
    <t>2021AMP2016Operating ExpenditureRoutine and corrective maintenance and inspectionRoutine and corrective maintenance and inspectionnominal</t>
  </si>
  <si>
    <t>2021AMP2016Operating ExpenditureService interruptions and emergenciesService interruptions and emergenciesconstant</t>
  </si>
  <si>
    <t>2021AMP2016Operating ExpenditureService interruptions and emergenciesService interruptions and emergenciesnominal</t>
  </si>
  <si>
    <t>2021AMP2016Operating ExpenditureSystem operations and network supportSystem operations and network supportconstant</t>
  </si>
  <si>
    <t>2021AMP2016Operating ExpenditureSystem operations and network supportSystem operations and network supportnominal</t>
  </si>
  <si>
    <t>2021AMP2016Operating ExpenditureTotal opexOperational expenditureconstant</t>
  </si>
  <si>
    <t>2021AMP2016Operating ExpenditureTotal opexOperational expenditurenominal</t>
  </si>
  <si>
    <t>2021AMP2016Operating ExpenditureVegetation managementVegetation managementconstant</t>
  </si>
  <si>
    <t>2021AMP2016Operating ExpenditureVegetation managementVegetation managementnominal</t>
  </si>
  <si>
    <t>2021AMP2016ReliabilitySAIDIClass BNA</t>
  </si>
  <si>
    <t>2021AMP2016ReliabilitySAIDIClass CNA</t>
  </si>
  <si>
    <t>2021AMP2016ReliabilitySAIFIClass BNA</t>
  </si>
  <si>
    <t>2021AMP2016ReliabilitySAIFIClass CNA</t>
  </si>
  <si>
    <t>2022AMP2016Capital ExpenditureAll assetsExpenditure on assetsconstant</t>
  </si>
  <si>
    <t>2022AMP2016Capital ExpenditureAll assetsExpenditure on assetsnominal</t>
  </si>
  <si>
    <t>2022AMP2016Capital ExpenditureAsset relocationsAsset relocationsconstant</t>
  </si>
  <si>
    <t>2022AMP2016Capital ExpenditureAsset relocationsAsset relocationsnominal</t>
  </si>
  <si>
    <t>2022AMP2016Capital ExpenditureAsset replacement and renewalAsset replacement and renewalconstant</t>
  </si>
  <si>
    <t>2022AMP2016Capital ExpenditureAsset replacement and renewalAsset replacement and renewalnominal</t>
  </si>
  <si>
    <t>2022AMP2016Capital ExpenditureAssets commissionedAssets commissionednominal</t>
  </si>
  <si>
    <t>2022AMP2016Capital ExpenditureCapital expenditure forecastCapital expenditure forecastnominal</t>
  </si>
  <si>
    <t>2022AMP2016Capital ExpenditureConsumer connectionConsumer connectionconstant</t>
  </si>
  <si>
    <t>2022AMP2016Capital ExpenditureConsumer connectionConsumer connectionnominal</t>
  </si>
  <si>
    <t>2022AMP2016Capital ExpenditureCost of financingCost of financingnominal</t>
  </si>
  <si>
    <t>2022AMP2016Capital ExpenditureExpenditure on subcomponentsEnergy efficiency and demand side management, reduction of energy lossesconstant</t>
  </si>
  <si>
    <t>2022AMP2016Capital ExpenditureExpenditure on subcomponentsOverhead to underground conversionconstant</t>
  </si>
  <si>
    <t>2022AMP2016Capital ExpenditureExpenditure on subcomponentsResearch and developmentconstant</t>
  </si>
  <si>
    <t>2022AMP2016Capital ExpenditureNetwork assetsExpenditure on network assetsconstant</t>
  </si>
  <si>
    <t>2022AMP2016Capital ExpenditureNetwork assetsExpenditure on network assetsnominal</t>
  </si>
  <si>
    <t>2022AMP2016Capital ExpenditureNon-network assetsExpenditure on non-network assetsconstant</t>
  </si>
  <si>
    <t>2022AMP2016Capital ExpenditureNon-network assetsExpenditure on non-network assetsnominal</t>
  </si>
  <si>
    <t>2022AMP2016Capital ExpenditureReliability, safety and environmentLegislative and regulatoryconstant</t>
  </si>
  <si>
    <t>2022AMP2016Capital ExpenditureReliability, safety and environmentLegislative and regulatorynominal</t>
  </si>
  <si>
    <t>2022AMP2016Capital ExpenditureReliability, safety and environmentOther reliability, safety and environmentconstant</t>
  </si>
  <si>
    <t>2022AMP2016Capital ExpenditureReliability, safety and environmentOther reliability, safety and environmentnominal</t>
  </si>
  <si>
    <t>2022AMP2016Capital ExpenditureReliability, safety and environmentQuality of supplyconstant</t>
  </si>
  <si>
    <t>2022AMP2016Capital ExpenditureReliability, safety and environmentQuality of supplynominal</t>
  </si>
  <si>
    <t>2022AMP2016Capital ExpenditureReliability, safety and environmentTotal reliability, safety and environmentconstant</t>
  </si>
  <si>
    <t>2022AMP2016Capital ExpenditureReliability, safety and environmentTotal reliability, safety and environmentnominal</t>
  </si>
  <si>
    <t>2022AMP2016Capital ExpenditureSystem growthSystem growthconstant</t>
  </si>
  <si>
    <t>2022AMP2016Capital ExpenditureSystem growthSystem growthnominal</t>
  </si>
  <si>
    <t>2022AMP2016Capital ExpenditureValue of capital contributionsValue of capital contributionsnominal</t>
  </si>
  <si>
    <t>2022AMP2016Capital ExpenditureValue of vested assetsValue of vested assetsnominal</t>
  </si>
  <si>
    <t>2022AMP2016Operating ExpenditureAsset replacement and renewalAsset replacement and renewalconstant</t>
  </si>
  <si>
    <t>2022AMP2016Operating ExpenditureAsset replacement and renewalAsset replacement and renewalnominal</t>
  </si>
  <si>
    <t>2022AMP2016Operating ExpenditureBusiness supportBusiness supportconstant</t>
  </si>
  <si>
    <t>2022AMP2016Operating ExpenditureBusiness supportBusiness supportnominal</t>
  </si>
  <si>
    <t>2022AMP2016Operating ExpenditureExpenditure on subcomponentsDirect billing*constant</t>
  </si>
  <si>
    <t>2022AMP2016Operating ExpenditureExpenditure on subcomponentsEnergy efficiency and demand side management, reduction of energy lossesconstant</t>
  </si>
  <si>
    <t>2022AMP2016Operating ExpenditureExpenditure on subcomponentsInsuranceconstant</t>
  </si>
  <si>
    <t>2022AMP2016Operating ExpenditureExpenditure on subcomponentsResearch and Developmentconstant</t>
  </si>
  <si>
    <t>2022AMP2016Operating ExpenditureNetwork OpexNetwork Opexconstant</t>
  </si>
  <si>
    <t>2022AMP2016Operating ExpenditureNetwork OpexNetwork Opexnominal</t>
  </si>
  <si>
    <t>2022AMP2016Operating ExpenditureNon-network opexNon-network opexconstant</t>
  </si>
  <si>
    <t>2022AMP2016Operating ExpenditureNon-network opexNon-network opexnominal</t>
  </si>
  <si>
    <t>2022AMP2016Operating ExpenditureRoutine and corrective maintenance and inspectionRoutine and corrective maintenance and inspectionconstant</t>
  </si>
  <si>
    <t>2022AMP2016Operating ExpenditureRoutine and corrective maintenance and inspectionRoutine and corrective maintenance and inspectionnominal</t>
  </si>
  <si>
    <t>2022AMP2016Operating ExpenditureService interruptions and emergenciesService interruptions and emergenciesconstant</t>
  </si>
  <si>
    <t>2022AMP2016Operating ExpenditureService interruptions and emergenciesService interruptions and emergenciesnominal</t>
  </si>
  <si>
    <t>2022AMP2016Operating ExpenditureSystem operations and network supportSystem operations and network supportconstant</t>
  </si>
  <si>
    <t>2022AMP2016Operating ExpenditureSystem operations and network supportSystem operations and network supportnominal</t>
  </si>
  <si>
    <t>2022AMP2016Operating ExpenditureTotal opexOperational expenditureconstant</t>
  </si>
  <si>
    <t>2022AMP2016Operating ExpenditureTotal opexOperational expenditurenominal</t>
  </si>
  <si>
    <t>2022AMP2016Operating ExpenditureVegetation managementVegetation managementconstant</t>
  </si>
  <si>
    <t>2022AMP2016Operating ExpenditureVegetation managementVegetation managementnominal</t>
  </si>
  <si>
    <t>2023AMP2016Capital ExpenditureAll assetsExpenditure on assetsconstant</t>
  </si>
  <si>
    <t>2023AMP2016Capital ExpenditureAll assetsExpenditure on assetsnominal</t>
  </si>
  <si>
    <t>2023AMP2016Capital ExpenditureAsset relocationsAsset relocationsconstant</t>
  </si>
  <si>
    <t>2023AMP2016Capital ExpenditureAsset relocationsAsset relocationsnominal</t>
  </si>
  <si>
    <t>2023AMP2016Capital ExpenditureAsset replacement and renewalAsset replacement and renewalconstant</t>
  </si>
  <si>
    <t>2023AMP2016Capital ExpenditureAsset replacement and renewalAsset replacement and renewalnominal</t>
  </si>
  <si>
    <t>2023AMP2016Capital ExpenditureAssets commissionedAssets commissionednominal</t>
  </si>
  <si>
    <t>2023AMP2016Capital ExpenditureCapital expenditure forecastCapital expenditure forecastnominal</t>
  </si>
  <si>
    <t>2023AMP2016Capital ExpenditureConsumer connectionConsumer connectionconstant</t>
  </si>
  <si>
    <t>2023AMP2016Capital ExpenditureConsumer connectionConsumer connectionnominal</t>
  </si>
  <si>
    <t>2023AMP2016Capital ExpenditureCost of financingCost of financingnominal</t>
  </si>
  <si>
    <t>2023AMP2016Capital ExpenditureExpenditure on subcomponentsEnergy efficiency and demand side management, reduction of energy lossesconstant</t>
  </si>
  <si>
    <t>2023AMP2016Capital ExpenditureExpenditure on subcomponentsOverhead to underground conversionconstant</t>
  </si>
  <si>
    <t>2023AMP2016Capital ExpenditureExpenditure on subcomponentsResearch and developmentconstant</t>
  </si>
  <si>
    <t>2023AMP2016Capital ExpenditureNetwork assetsExpenditure on network assetsconstant</t>
  </si>
  <si>
    <t>2023AMP2016Capital ExpenditureNetwork assetsExpenditure on network assetsnominal</t>
  </si>
  <si>
    <t>2023AMP2016Capital ExpenditureNon-network assetsExpenditure on non-network assetsconstant</t>
  </si>
  <si>
    <t>2023AMP2016Capital ExpenditureNon-network assetsExpenditure on non-network assetsnominal</t>
  </si>
  <si>
    <t>2023AMP2016Capital ExpenditureReliability, safety and environmentLegislative and regulatoryconstant</t>
  </si>
  <si>
    <t>2023AMP2016Capital ExpenditureReliability, safety and environmentLegislative and regulatorynominal</t>
  </si>
  <si>
    <t>2023AMP2016Capital ExpenditureReliability, safety and environmentOther reliability, safety and environmentconstant</t>
  </si>
  <si>
    <t>2023AMP2016Capital ExpenditureReliability, safety and environmentOther reliability, safety and environmentnominal</t>
  </si>
  <si>
    <t>2023AMP2016Capital ExpenditureReliability, safety and environmentQuality of supplyconstant</t>
  </si>
  <si>
    <t>2023AMP2016Capital ExpenditureReliability, safety and environmentQuality of supplynominal</t>
  </si>
  <si>
    <t>2023AMP2016Capital ExpenditureReliability, safety and environmentTotal reliability, safety and environmentconstant</t>
  </si>
  <si>
    <t>2023AMP2016Capital ExpenditureReliability, safety and environmentTotal reliability, safety and environmentnominal</t>
  </si>
  <si>
    <t>2023AMP2016Capital ExpenditureSystem growthSystem growthconstant</t>
  </si>
  <si>
    <t>2023AMP2016Capital ExpenditureSystem growthSystem growthnominal</t>
  </si>
  <si>
    <t>2023AMP2016Capital ExpenditureValue of capital contributionsValue of capital contributionsnominal</t>
  </si>
  <si>
    <t>2023AMP2016Capital ExpenditureValue of vested assetsValue of vested assetsnominal</t>
  </si>
  <si>
    <t>2023AMP2016Operating ExpenditureAsset replacement and renewalAsset replacement and renewalconstant</t>
  </si>
  <si>
    <t>2023AMP2016Operating ExpenditureAsset replacement and renewalAsset replacement and renewalnominal</t>
  </si>
  <si>
    <t>2023AMP2016Operating ExpenditureBusiness supportBusiness supportconstant</t>
  </si>
  <si>
    <t>2023AMP2016Operating ExpenditureBusiness supportBusiness supportnominal</t>
  </si>
  <si>
    <t>2023AMP2016Operating ExpenditureExpenditure on subcomponentsDirect billing*constant</t>
  </si>
  <si>
    <t>2023AMP2016Operating ExpenditureExpenditure on subcomponentsEnergy efficiency and demand side management, reduction of energy lossesconstant</t>
  </si>
  <si>
    <t>2023AMP2016Operating ExpenditureExpenditure on subcomponentsInsuranceconstant</t>
  </si>
  <si>
    <t>2023AMP2016Operating ExpenditureExpenditure on subcomponentsResearch and Developmentconstant</t>
  </si>
  <si>
    <t>2023AMP2016Operating ExpenditureNetwork OpexNetwork Opexconstant</t>
  </si>
  <si>
    <t>2023AMP2016Operating ExpenditureNetwork OpexNetwork Opexnominal</t>
  </si>
  <si>
    <t>2023AMP2016Operating ExpenditureNon-network opexNon-network opexconstant</t>
  </si>
  <si>
    <t>2023AMP2016Operating ExpenditureNon-network opexNon-network opexnominal</t>
  </si>
  <si>
    <t>2023AMP2016Operating ExpenditureRoutine and corrective maintenance and inspectionRoutine and corrective maintenance and inspectionconstant</t>
  </si>
  <si>
    <t>2023AMP2016Operating ExpenditureRoutine and corrective maintenance and inspectionRoutine and corrective maintenance and inspectionnominal</t>
  </si>
  <si>
    <t>2023AMP2016Operating ExpenditureService interruptions and emergenciesService interruptions and emergenciesconstant</t>
  </si>
  <si>
    <t>2023AMP2016Operating ExpenditureService interruptions and emergenciesService interruptions and emergenciesnominal</t>
  </si>
  <si>
    <t>2023AMP2016Operating ExpenditureSystem operations and network supportSystem operations and network supportconstant</t>
  </si>
  <si>
    <t>2023AMP2016Operating ExpenditureSystem operations and network supportSystem operations and network supportnominal</t>
  </si>
  <si>
    <t>2023AMP2016Operating ExpenditureTotal opexOperational expenditureconstant</t>
  </si>
  <si>
    <t>2023AMP2016Operating ExpenditureTotal opexOperational expenditurenominal</t>
  </si>
  <si>
    <t>2023AMP2016Operating ExpenditureVegetation managementVegetation managementconstant</t>
  </si>
  <si>
    <t>2023AMP2016Operating ExpenditureVegetation managementVegetation managementnominal</t>
  </si>
  <si>
    <t>2024AMP2016Capital ExpenditureAll assetsExpenditure on assetsconstant</t>
  </si>
  <si>
    <t>2024AMP2016Capital ExpenditureAll assetsExpenditure on assetsnominal</t>
  </si>
  <si>
    <t>2024AMP2016Capital ExpenditureAsset relocationsAsset relocationsconstant</t>
  </si>
  <si>
    <t>2024AMP2016Capital ExpenditureAsset relocationsAsset relocationsnominal</t>
  </si>
  <si>
    <t>2024AMP2016Capital ExpenditureAsset replacement and renewalAsset replacement and renewalconstant</t>
  </si>
  <si>
    <t>2024AMP2016Capital ExpenditureAsset replacement and renewalAsset replacement and renewalnominal</t>
  </si>
  <si>
    <t>2024AMP2016Capital ExpenditureAssets commissionedAssets commissionednominal</t>
  </si>
  <si>
    <t>2024AMP2016Capital ExpenditureCapital expenditure forecastCapital expenditure forecastnominal</t>
  </si>
  <si>
    <t>2024AMP2016Capital ExpenditureConsumer connectionConsumer connectionconstant</t>
  </si>
  <si>
    <t>2024AMP2016Capital ExpenditureConsumer connectionConsumer connectionnominal</t>
  </si>
  <si>
    <t>2024AMP2016Capital ExpenditureCost of financingCost of financingnominal</t>
  </si>
  <si>
    <t>2024AMP2016Capital ExpenditureExpenditure on subcomponentsEnergy efficiency and demand side management, reduction of energy lossesconstant</t>
  </si>
  <si>
    <t>2024AMP2016Capital ExpenditureExpenditure on subcomponentsOverhead to underground conversionconstant</t>
  </si>
  <si>
    <t>2024AMP2016Capital ExpenditureExpenditure on subcomponentsResearch and developmentconstant</t>
  </si>
  <si>
    <t>2024AMP2016Capital ExpenditureNetwork assetsExpenditure on network assetsconstant</t>
  </si>
  <si>
    <t>2024AMP2016Capital ExpenditureNetwork assetsExpenditure on network assetsnominal</t>
  </si>
  <si>
    <t>2024AMP2016Capital ExpenditureNon-network assetsExpenditure on non-network assetsconstant</t>
  </si>
  <si>
    <t>2024AMP2016Capital ExpenditureNon-network assetsExpenditure on non-network assetsnominal</t>
  </si>
  <si>
    <t>2024AMP2016Capital ExpenditureReliability, safety and environmentLegislative and regulatoryconstant</t>
  </si>
  <si>
    <t>2024AMP2016Capital ExpenditureReliability, safety and environmentLegislative and regulatorynominal</t>
  </si>
  <si>
    <t>2024AMP2016Capital ExpenditureReliability, safety and environmentOther reliability, safety and environmentconstant</t>
  </si>
  <si>
    <t>2024AMP2016Capital ExpenditureReliability, safety and environmentOther reliability, safety and environmentnominal</t>
  </si>
  <si>
    <t>2024AMP2016Capital ExpenditureReliability, safety and environmentQuality of supplyconstant</t>
  </si>
  <si>
    <t>2024AMP2016Capital ExpenditureReliability, safety and environmentQuality of supplynominal</t>
  </si>
  <si>
    <t>2024AMP2016Capital ExpenditureReliability, safety and environmentTotal reliability, safety and environmentconstant</t>
  </si>
  <si>
    <t>2024AMP2016Capital ExpenditureReliability, safety and environmentTotal reliability, safety and environmentnominal</t>
  </si>
  <si>
    <t>2024AMP2016Capital ExpenditureSystem growthSystem growthconstant</t>
  </si>
  <si>
    <t>2024AMP2016Capital ExpenditureSystem growthSystem growthnominal</t>
  </si>
  <si>
    <t>2024AMP2016Capital ExpenditureValue of capital contributionsValue of capital contributionsnominal</t>
  </si>
  <si>
    <t>2024AMP2016Capital ExpenditureValue of vested assetsValue of vested assetsnominal</t>
  </si>
  <si>
    <t>2024AMP2016Operating ExpenditureAsset replacement and renewalAsset replacement and renewalconstant</t>
  </si>
  <si>
    <t>2024AMP2016Operating ExpenditureAsset replacement and renewalAsset replacement and renewalnominal</t>
  </si>
  <si>
    <t>2024AMP2016Operating ExpenditureBusiness supportBusiness supportconstant</t>
  </si>
  <si>
    <t>2024AMP2016Operating ExpenditureBusiness supportBusiness supportnominal</t>
  </si>
  <si>
    <t>2024AMP2016Operating ExpenditureExpenditure on subcomponentsDirect billing*constant</t>
  </si>
  <si>
    <t>2024AMP2016Operating ExpenditureExpenditure on subcomponentsEnergy efficiency and demand side management, reduction of energy lossesconstant</t>
  </si>
  <si>
    <t>2024AMP2016Operating ExpenditureExpenditure on subcomponentsInsuranceconstant</t>
  </si>
  <si>
    <t>2024AMP2016Operating ExpenditureExpenditure on subcomponentsResearch and Developmentconstant</t>
  </si>
  <si>
    <t>2024AMP2016Operating ExpenditureNetwork OpexNetwork Opexconstant</t>
  </si>
  <si>
    <t>2024AMP2016Operating ExpenditureNetwork OpexNetwork Opexnominal</t>
  </si>
  <si>
    <t>2024AMP2016Operating ExpenditureNon-network opexNon-network opexconstant</t>
  </si>
  <si>
    <t>2024AMP2016Operating ExpenditureNon-network opexNon-network opexnominal</t>
  </si>
  <si>
    <t>2024AMP2016Operating ExpenditureRoutine and corrective maintenance and inspectionRoutine and corrective maintenance and inspectionconstant</t>
  </si>
  <si>
    <t>2024AMP2016Operating ExpenditureRoutine and corrective maintenance and inspectionRoutine and corrective maintenance and inspectionnominal</t>
  </si>
  <si>
    <t>2024AMP2016Operating ExpenditureService interruptions and emergenciesService interruptions and emergenciesconstant</t>
  </si>
  <si>
    <t>2024AMP2016Operating ExpenditureService interruptions and emergenciesService interruptions and emergenciesnominal</t>
  </si>
  <si>
    <t>2024AMP2016Operating ExpenditureSystem operations and network supportSystem operations and network supportconstant</t>
  </si>
  <si>
    <t>2024AMP2016Operating ExpenditureSystem operations and network supportSystem operations and network supportnominal</t>
  </si>
  <si>
    <t>2024AMP2016Operating ExpenditureTotal opexOperational expenditureconstant</t>
  </si>
  <si>
    <t>2024AMP2016Operating ExpenditureTotal opexOperational expenditurenominal</t>
  </si>
  <si>
    <t>2024AMP2016Operating ExpenditureVegetation managementVegetation managementconstant</t>
  </si>
  <si>
    <t>2024AMP2016Operating ExpenditureVegetation managementVegetation managementnominal</t>
  </si>
  <si>
    <t>2025AMP2016Capital ExpenditureAll assetsExpenditure on assetsconstant</t>
  </si>
  <si>
    <t>2025AMP2016Capital ExpenditureAll assetsExpenditure on assetsnominal</t>
  </si>
  <si>
    <t>2025AMP2016Capital ExpenditureAsset relocationsAsset relocationsconstant</t>
  </si>
  <si>
    <t>2025AMP2016Capital ExpenditureAsset relocationsAsset relocationsnominal</t>
  </si>
  <si>
    <t>2025AMP2016Capital ExpenditureAsset replacement and renewalAsset replacement and renewalconstant</t>
  </si>
  <si>
    <t>2025AMP2016Capital ExpenditureAsset replacement and renewalAsset replacement and renewalnominal</t>
  </si>
  <si>
    <t>2025AMP2016Capital ExpenditureAssets commissionedAssets commissionednominal</t>
  </si>
  <si>
    <t>2025AMP2016Capital ExpenditureCapital expenditure forecastCapital expenditure forecastnominal</t>
  </si>
  <si>
    <t>2025AMP2016Capital ExpenditureConsumer connectionConsumer connectionconstant</t>
  </si>
  <si>
    <t>2025AMP2016Capital ExpenditureConsumer connectionConsumer connectionnominal</t>
  </si>
  <si>
    <t>2025AMP2016Capital ExpenditureCost of financingCost of financingnominal</t>
  </si>
  <si>
    <t>2025AMP2016Capital ExpenditureExpenditure on subcomponentsEnergy efficiency and demand side management, reduction of energy lossesconstant</t>
  </si>
  <si>
    <t>2025AMP2016Capital ExpenditureExpenditure on subcomponentsOverhead to underground conversionconstant</t>
  </si>
  <si>
    <t>2025AMP2016Capital ExpenditureExpenditure on subcomponentsResearch and developmentconstant</t>
  </si>
  <si>
    <t>2025AMP2016Capital ExpenditureNetwork assetsExpenditure on network assetsconstant</t>
  </si>
  <si>
    <t>2025AMP2016Capital ExpenditureNetwork assetsExpenditure on network assetsnominal</t>
  </si>
  <si>
    <t>2025AMP2016Capital ExpenditureNon-network assetsExpenditure on non-network assetsconstant</t>
  </si>
  <si>
    <t>2025AMP2016Capital ExpenditureNon-network assetsExpenditure on non-network assetsnominal</t>
  </si>
  <si>
    <t>2025AMP2016Capital ExpenditureReliability, safety and environmentLegislative and regulatoryconstant</t>
  </si>
  <si>
    <t>2025AMP2016Capital ExpenditureReliability, safety and environmentLegislative and regulatorynominal</t>
  </si>
  <si>
    <t>2025AMP2016Capital ExpenditureReliability, safety and environmentOther reliability, safety and environmentconstant</t>
  </si>
  <si>
    <t>2025AMP2016Capital ExpenditureReliability, safety and environmentOther reliability, safety and environmentnominal</t>
  </si>
  <si>
    <t>2025AMP2016Capital ExpenditureReliability, safety and environmentQuality of supplyconstant</t>
  </si>
  <si>
    <t>2025AMP2016Capital ExpenditureReliability, safety and environmentQuality of supplynominal</t>
  </si>
  <si>
    <t>2025AMP2016Capital ExpenditureReliability, safety and environmentTotal reliability, safety and environmentconstant</t>
  </si>
  <si>
    <t>2025AMP2016Capital ExpenditureReliability, safety and environmentTotal reliability, safety and environmentnominal</t>
  </si>
  <si>
    <t>2025AMP2016Capital ExpenditureSystem growthSystem growthconstant</t>
  </si>
  <si>
    <t>2025AMP2016Capital ExpenditureSystem growthSystem growthnominal</t>
  </si>
  <si>
    <t>2025AMP2016Capital ExpenditureValue of capital contributionsValue of capital contributionsnominal</t>
  </si>
  <si>
    <t>2025AMP2016Capital ExpenditureValue of vested assetsValue of vested assetsnominal</t>
  </si>
  <si>
    <t>2025AMP2016Operating ExpenditureAsset replacement and renewalAsset replacement and renewalconstant</t>
  </si>
  <si>
    <t>2025AMP2016Operating ExpenditureAsset replacement and renewalAsset replacement and renewalnominal</t>
  </si>
  <si>
    <t>2025AMP2016Operating ExpenditureBusiness supportBusiness supportconstant</t>
  </si>
  <si>
    <t>2025AMP2016Operating ExpenditureBusiness supportBusiness supportnominal</t>
  </si>
  <si>
    <t>2025AMP2016Operating ExpenditureExpenditure on subcomponentsDirect billing*constant</t>
  </si>
  <si>
    <t>2025AMP2016Operating ExpenditureExpenditure on subcomponentsEnergy efficiency and demand side management, reduction of energy lossesconstant</t>
  </si>
  <si>
    <t>2025AMP2016Operating ExpenditureExpenditure on subcomponentsInsuranceconstant</t>
  </si>
  <si>
    <t>2025AMP2016Operating ExpenditureExpenditure on subcomponentsResearch and Developmentconstant</t>
  </si>
  <si>
    <t>2025AMP2016Operating ExpenditureNetwork OpexNetwork Opexconstant</t>
  </si>
  <si>
    <t>2025AMP2016Operating ExpenditureNetwork OpexNetwork Opexnominal</t>
  </si>
  <si>
    <t>2025AMP2016Operating ExpenditureNon-network opexNon-network opexconstant</t>
  </si>
  <si>
    <t>2025AMP2016Operating ExpenditureNon-network opexNon-network opexnominal</t>
  </si>
  <si>
    <t>2025AMP2016Operating ExpenditureRoutine and corrective maintenance and inspectionRoutine and corrective maintenance and inspectionconstant</t>
  </si>
  <si>
    <t>2025AMP2016Operating ExpenditureRoutine and corrective maintenance and inspectionRoutine and corrective maintenance and inspectionnominal</t>
  </si>
  <si>
    <t>2025AMP2016Operating ExpenditureService interruptions and emergenciesService interruptions and emergenciesconstant</t>
  </si>
  <si>
    <t>2025AMP2016Operating ExpenditureService interruptions and emergenciesService interruptions and emergenciesnominal</t>
  </si>
  <si>
    <t>2025AMP2016Operating ExpenditureSystem operations and network supportSystem operations and network supportconstant</t>
  </si>
  <si>
    <t>2025AMP2016Operating ExpenditureSystem operations and network supportSystem operations and network supportnominal</t>
  </si>
  <si>
    <t>2025AMP2016Operating ExpenditureTotal opexOperational expenditureconstant</t>
  </si>
  <si>
    <t>2025AMP2016Operating ExpenditureTotal opexOperational expenditurenominal</t>
  </si>
  <si>
    <t>2025AMP2016Operating ExpenditureVegetation managementVegetation managementconstant</t>
  </si>
  <si>
    <t>2025AMP2016Operating ExpenditureVegetation managementVegetation managementnominal</t>
  </si>
  <si>
    <t>2026AMP2016Capital ExpenditureAll assetsExpenditure on assetsconstant</t>
  </si>
  <si>
    <t>2026AMP2016Capital ExpenditureAll assetsExpenditure on assetsnominal</t>
  </si>
  <si>
    <t>2026AMP2016Capital ExpenditureAsset relocationsAsset relocationsconstant</t>
  </si>
  <si>
    <t>2026AMP2016Capital ExpenditureAsset relocationsAsset relocationsnominal</t>
  </si>
  <si>
    <t>2026AMP2016Capital ExpenditureAsset replacement and renewalAsset replacement and renewalconstant</t>
  </si>
  <si>
    <t>2026AMP2016Capital ExpenditureAsset replacement and renewalAsset replacement and renewalnominal</t>
  </si>
  <si>
    <t>2026AMP2016Capital ExpenditureAssets commissionedAssets commissionednominal</t>
  </si>
  <si>
    <t>2026AMP2016Capital ExpenditureCapital expenditure forecastCapital expenditure forecastnominal</t>
  </si>
  <si>
    <t>2026AMP2016Capital ExpenditureConsumer connectionConsumer connectionconstant</t>
  </si>
  <si>
    <t>2026AMP2016Capital ExpenditureConsumer connectionConsumer connectionnominal</t>
  </si>
  <si>
    <t>2026AMP2016Capital ExpenditureCost of financingCost of financingnominal</t>
  </si>
  <si>
    <t>2026AMP2016Capital ExpenditureExpenditure on subcomponentsEnergy efficiency and demand side management, reduction of energy lossesconstant</t>
  </si>
  <si>
    <t>2026AMP2016Capital ExpenditureExpenditure on subcomponentsOverhead to underground conversionconstant</t>
  </si>
  <si>
    <t>2026AMP2016Capital ExpenditureExpenditure on subcomponentsResearch and developmentconstant</t>
  </si>
  <si>
    <t>2026AMP2016Capital ExpenditureNetwork assetsExpenditure on network assetsconstant</t>
  </si>
  <si>
    <t>2026AMP2016Capital ExpenditureNetwork assetsExpenditure on network assetsnominal</t>
  </si>
  <si>
    <t>2026AMP2016Capital ExpenditureNon-network assetsExpenditure on non-network assetsconstant</t>
  </si>
  <si>
    <t>2026AMP2016Capital ExpenditureNon-network assetsExpenditure on non-network assetsnominal</t>
  </si>
  <si>
    <t>2026AMP2016Capital ExpenditureReliability, safety and environmentLegislative and regulatoryconstant</t>
  </si>
  <si>
    <t>2026AMP2016Capital ExpenditureReliability, safety and environmentLegislative and regulatorynominal</t>
  </si>
  <si>
    <t>2026AMP2016Capital ExpenditureReliability, safety and environmentOther reliability, safety and environmentconstant</t>
  </si>
  <si>
    <t>2026AMP2016Capital ExpenditureReliability, safety and environmentOther reliability, safety and environmentnominal</t>
  </si>
  <si>
    <t>2026AMP2016Capital ExpenditureReliability, safety and environmentQuality of supplyconstant</t>
  </si>
  <si>
    <t>2026AMP2016Capital ExpenditureReliability, safety and environmentQuality of supplynominal</t>
  </si>
  <si>
    <t>2026AMP2016Capital ExpenditureReliability, safety and environmentTotal reliability, safety and environmentconstant</t>
  </si>
  <si>
    <t>2026AMP2016Capital ExpenditureReliability, safety and environmentTotal reliability, safety and environmentnominal</t>
  </si>
  <si>
    <t>2026AMP2016Capital ExpenditureSystem growthSystem growthconstant</t>
  </si>
  <si>
    <t>2026AMP2016Capital ExpenditureSystem growthSystem growthnominal</t>
  </si>
  <si>
    <t>2026AMP2016Capital ExpenditureValue of capital contributionsValue of capital contributionsnominal</t>
  </si>
  <si>
    <t>2026AMP2016Capital ExpenditureValue of vested assetsValue of vested assetsnominal</t>
  </si>
  <si>
    <t>2026AMP2016Operating ExpenditureAsset replacement and renewalAsset replacement and renewalconstant</t>
  </si>
  <si>
    <t>2026AMP2016Operating ExpenditureAsset replacement and renewalAsset replacement and renewalnominal</t>
  </si>
  <si>
    <t>2026AMP2016Operating ExpenditureBusiness supportBusiness supportconstant</t>
  </si>
  <si>
    <t>2026AMP2016Operating ExpenditureBusiness supportBusiness supportnominal</t>
  </si>
  <si>
    <t>2026AMP2016Operating ExpenditureExpenditure on subcomponentsDirect billing*constant</t>
  </si>
  <si>
    <t>2026AMP2016Operating ExpenditureExpenditure on subcomponentsEnergy efficiency and demand side management, reduction of energy lossesconstant</t>
  </si>
  <si>
    <t>2026AMP2016Operating ExpenditureExpenditure on subcomponentsInsuranceconstant</t>
  </si>
  <si>
    <t>2026AMP2016Operating ExpenditureExpenditure on subcomponentsResearch and Developmentconstant</t>
  </si>
  <si>
    <t>2026AMP2016Operating ExpenditureNetwork OpexNetwork Opexconstant</t>
  </si>
  <si>
    <t>2026AMP2016Operating ExpenditureNetwork OpexNetwork Opexnominal</t>
  </si>
  <si>
    <t>2026AMP2016Operating ExpenditureNon-network opexNon-network opexconstant</t>
  </si>
  <si>
    <t>2026AMP2016Operating ExpenditureNon-network opexNon-network opexnominal</t>
  </si>
  <si>
    <t>2026AMP2016Operating ExpenditureRoutine and corrective maintenance and inspectionRoutine and corrective maintenance and inspectionconstant</t>
  </si>
  <si>
    <t>2026AMP2016Operating ExpenditureRoutine and corrective maintenance and inspectionRoutine and corrective maintenance and inspectionnominal</t>
  </si>
  <si>
    <t>2026AMP2016Operating ExpenditureService interruptions and emergenciesService interruptions and emergenciesconstant</t>
  </si>
  <si>
    <t>2026AMP2016Operating ExpenditureService interruptions and emergenciesService interruptions and emergenciesnominal</t>
  </si>
  <si>
    <t>2026AMP2016Operating ExpenditureSystem operations and network supportSystem operations and network supportconstant</t>
  </si>
  <si>
    <t>2026AMP2016Operating ExpenditureSystem operations and network supportSystem operations and network supportnominal</t>
  </si>
  <si>
    <t>2026AMP2016Operating ExpenditureTotal opexOperational expenditureconstant</t>
  </si>
  <si>
    <t>2026AMP2016Operating ExpenditureTotal opexOperational expenditurenominal</t>
  </si>
  <si>
    <t>2026AMP2016Operating ExpenditureVegetation managementVegetation managementconstant</t>
  </si>
  <si>
    <t>2026AMP2016Operating ExpenditureVegetation managementVegetation managementnominal</t>
  </si>
  <si>
    <t>Regulatory asset base</t>
  </si>
  <si>
    <t>Summary stats</t>
  </si>
  <si>
    <t>IDRevenue and ProfitabilityRegulatory profit / (loss)Regulatory profit / (loss)constant</t>
  </si>
  <si>
    <t>IDRevenue and ProfitabilityReturn on investmentReturn on Investment (vanilla)NA</t>
  </si>
  <si>
    <t>IDRevenue and ProfitabilityTotal regulatory incomeLine charge revenueconstant</t>
  </si>
  <si>
    <t>IDRevenue and ProfitabilityTotal regulatory incomeOther regulatory incomeconstant</t>
  </si>
  <si>
    <t>IDNetwork and DemandCustomer numbersAverage no. of ICPs in disclosure yearNA</t>
  </si>
  <si>
    <t>IDNetwork and DemandElectricity volumesTotal energy delivered to ICPsNA</t>
  </si>
  <si>
    <t>IDNetwork and DemandMaximum coincident system demandMaximum coincident system demandNA</t>
  </si>
  <si>
    <t>IDCapital ExpenditureAll assetsExpenditure on assetsconstant</t>
  </si>
  <si>
    <t>IDOperating ExpenditureTotal opexOperational expenditureconstant</t>
  </si>
  <si>
    <t>Capital Expenditure - historic</t>
  </si>
  <si>
    <t>Capital Expenditure - future</t>
  </si>
  <si>
    <t>Capital Expenditure - t-1 forecast</t>
  </si>
  <si>
    <t>Capital ExpenditureAll assetsExpenditure on assetsconstant</t>
  </si>
  <si>
    <t>IDCapital ExpenditureAsset relocationsAsset relocationsconstant</t>
  </si>
  <si>
    <t>IDCapital ExpenditureAsset replacement and renewalAsset replacement and renewalconstant</t>
  </si>
  <si>
    <t>IDCapital ExpenditureConsumer connectionConsumer connectionconstant</t>
  </si>
  <si>
    <t>IDCapital ExpenditureNon-network assetsExpenditure on non-network assetsconstant</t>
  </si>
  <si>
    <t>IDCapital ExpenditureReliability, safety and environmentTotal reliability, safety and environmentconstant</t>
  </si>
  <si>
    <t>IDCapital ExpenditureSystem growthSystem growthconstant</t>
  </si>
  <si>
    <t>Operating Expenditure - historic</t>
  </si>
  <si>
    <t>Operating Expenditure - future</t>
  </si>
  <si>
    <t>Operating Expenditure - t-1 forecast</t>
  </si>
  <si>
    <t>IDOperating ExpenditureAsset replacement and renewalAsset replacement and renewalconstant</t>
  </si>
  <si>
    <t>IDOperating ExpenditureBusiness supportBusiness supportconstant</t>
  </si>
  <si>
    <t>IDOperating ExpenditureRoutine and corrective maintenance and inspectionRoutine and corrective maintenance and inspectionconstant</t>
  </si>
  <si>
    <t>IDOperating ExpenditureService interruptions and emergenciesService interruptions and emergenciesconstant</t>
  </si>
  <si>
    <t>IDOperating ExpenditureSystem operations and network supportSystem operations and network supportconstant</t>
  </si>
  <si>
    <t>IDOperating ExpenditureVegetation managementVegetation managementconstant</t>
  </si>
  <si>
    <t>Operating ExpenditureTotal opexOperational expenditureconstant</t>
  </si>
  <si>
    <t>IDOperating ExpenditureNetwork opexNetwork opexconstant</t>
  </si>
  <si>
    <t>IDOperating ExpenditureNon-network opexNon-network opexconstant</t>
  </si>
  <si>
    <t>System operations &amp; network support</t>
  </si>
  <si>
    <t>Service interruptions &amp; emergencies</t>
  </si>
  <si>
    <t>Routine &amp; corrective maintenance</t>
  </si>
  <si>
    <t>Total capex /
connections</t>
  </si>
  <si>
    <t>Total capex /
asset base</t>
  </si>
  <si>
    <t>Non-network / connections</t>
  </si>
  <si>
    <t>Line length</t>
  </si>
  <si>
    <t>RAB roll-forward</t>
  </si>
  <si>
    <t>Total capital expenditure</t>
  </si>
  <si>
    <t>Total operating expenditure</t>
  </si>
  <si>
    <t>Average</t>
  </si>
  <si>
    <t>(% of capex)</t>
  </si>
  <si>
    <t>(% of opex)</t>
  </si>
  <si>
    <t>PQ Regulated?</t>
  </si>
  <si>
    <t>Network opex /
line length</t>
  </si>
  <si>
    <t>4(i)</t>
  </si>
  <si>
    <t>Adjustment resulting from asset allocation</t>
  </si>
  <si>
    <t>Lost and found assets adjustment</t>
  </si>
  <si>
    <t>Total closing RAB value</t>
  </si>
  <si>
    <t>Total opening RAB value</t>
  </si>
  <si>
    <t>2014IDRevenue and ProfitabilityAdjustment resulting from asset allocationAdjustment resulting from asset allocationconstant</t>
  </si>
  <si>
    <t>2014IDRevenue and ProfitabilityAdjustment resulting from asset allocationAdjustment resulting from asset allocationnominal</t>
  </si>
  <si>
    <t>2014IDRevenue and ProfitabilityAsset disposalsAsset disposalsconstant</t>
  </si>
  <si>
    <t>2014IDRevenue and ProfitabilityAsset disposalsAsset disposalsnominal</t>
  </si>
  <si>
    <t>2014IDRevenue and ProfitabilityAssets commissionedAssets commissionedconstant</t>
  </si>
  <si>
    <t>2014IDRevenue and ProfitabilityAssets commissionedAssets commissionednominal</t>
  </si>
  <si>
    <t>2014IDRevenue and ProfitabilityLost and found assets adjustmentLost and found assets adjustmentconstant</t>
  </si>
  <si>
    <t>2014IDRevenue and ProfitabilityLost and found assets adjustmentLost and found assets adjustmentnominal</t>
  </si>
  <si>
    <t>2014IDRevenue and ProfitabilityTotal closing RAB valueTotal closing RAB valueconstant</t>
  </si>
  <si>
    <t>2014IDRevenue and ProfitabilityTotal closing RAB valueTotal closing RAB valuenominal</t>
  </si>
  <si>
    <t>2014IDRevenue and ProfitabilityTotal opening RAB valueTotal opening RAB valueconstant</t>
  </si>
  <si>
    <t>2014IDRevenue and ProfitabilityTotal opening RAB valueTotal opening RAB valuenominal</t>
  </si>
  <si>
    <t>2015IDRevenue and ProfitabilityAdjustment resulting from asset allocationAdjustment resulting from asset allocationconstant</t>
  </si>
  <si>
    <t>2015IDRevenue and ProfitabilityAdjustment resulting from asset allocationAdjustment resulting from asset allocationnominal</t>
  </si>
  <si>
    <t>2015IDRevenue and ProfitabilityAsset disposalsAsset disposalsconstant</t>
  </si>
  <si>
    <t>2015IDRevenue and ProfitabilityAsset disposalsAsset disposalsnominal</t>
  </si>
  <si>
    <t>2015IDRevenue and ProfitabilityAssets commissionedAssets commissionedconstant</t>
  </si>
  <si>
    <t>2015IDRevenue and ProfitabilityAssets commissionedAssets commissionednominal</t>
  </si>
  <si>
    <t>2015IDRevenue and ProfitabilityLost and found assets adjustmentLost and found assets adjustmentconstant</t>
  </si>
  <si>
    <t>2015IDRevenue and ProfitabilityLost and found assets adjustmentLost and found assets adjustmentnominal</t>
  </si>
  <si>
    <t>2015IDRevenue and ProfitabilityTotal closing RAB valueTotal closing RAB valueconstant</t>
  </si>
  <si>
    <t>2015IDRevenue and ProfitabilityTotal closing RAB valueTotal closing RAB valuenominal</t>
  </si>
  <si>
    <t>2015IDRevenue and ProfitabilityTotal opening RAB valueTotal opening RAB valueconstant</t>
  </si>
  <si>
    <t>2015IDRevenue and ProfitabilityTotal opening RAB valueTotal opening RAB valuenominal</t>
  </si>
  <si>
    <t>2016IDRevenue and ProfitabilityAdjustment resulting from asset allocationAdjustment resulting from asset allocationconstant</t>
  </si>
  <si>
    <t>2016IDRevenue and ProfitabilityAdjustment resulting from asset allocationAdjustment resulting from asset allocationnominal</t>
  </si>
  <si>
    <t>2016IDRevenue and ProfitabilityAsset disposalsAsset disposalsconstant</t>
  </si>
  <si>
    <t>2016IDRevenue and ProfitabilityAsset disposalsAsset disposalsnominal</t>
  </si>
  <si>
    <t>2016IDRevenue and ProfitabilityAssets commissionedAssets commissionedconstant</t>
  </si>
  <si>
    <t>2016IDRevenue and ProfitabilityAssets commissionedAssets commissionednominal</t>
  </si>
  <si>
    <t>2016IDRevenue and ProfitabilityLost and found assets adjustmentLost and found assets adjustmentconstant</t>
  </si>
  <si>
    <t>2016IDRevenue and ProfitabilityLost and found assets adjustmentLost and found assets adjustmentnominal</t>
  </si>
  <si>
    <t>2016IDRevenue and ProfitabilityTotal closing RAB valueTotal closing RAB valueconstant</t>
  </si>
  <si>
    <t>2016IDRevenue and ProfitabilityTotal closing RAB valueTotal closing RAB valuenominal</t>
  </si>
  <si>
    <t>2016IDRevenue and ProfitabilityTotal opening RAB valueTotal opening RAB valueconstant</t>
  </si>
  <si>
    <t>2016IDRevenue and ProfitabilityTotal opening RAB valueTotal opening RAB valuenominal</t>
  </si>
  <si>
    <t>IDRevenue and ProfitabilityTotal closing RAB valueTotal closing RAB valueconstant</t>
  </si>
  <si>
    <t>IDRevenue and ProfitabilityTotal opening RAB valueTotal opening RAB valuenominal</t>
  </si>
  <si>
    <t>IDRevenue and ProfitabilityTotal closing RAB valueTotal closing RAB valuenominal</t>
  </si>
  <si>
    <t>IDRevenue and ProfitabilityAsset disposalsAsset disposalsnominal</t>
  </si>
  <si>
    <t>IDRevenue and ProfitabilityAdjustment resulting from asset allocationAdjustment resulting from asset allocationnominal</t>
  </si>
  <si>
    <t>IDRevenue and ProfitabilityAsset valueTotal revaluationsnominal</t>
  </si>
  <si>
    <t>IDRevenue and ProfitabilityAssets commissionedAssets commissionednominal</t>
  </si>
  <si>
    <t>IDRevenue and ProfitabilityLost and found assets adjustmentLost and found assets adjustmentnominal</t>
  </si>
  <si>
    <t>IDRevenue and ProfitabilityAsset valueTotal depreciationnominal</t>
  </si>
  <si>
    <t>AMP2013</t>
  </si>
  <si>
    <t>AMP2014</t>
  </si>
  <si>
    <t>AMP2015</t>
  </si>
  <si>
    <t>2013 total asset replacement</t>
  </si>
  <si>
    <t>2013AMP2013Capital ExpenditureAll assetsExpenditure on assetsconstant</t>
  </si>
  <si>
    <t>2013AMP2013Capital ExpenditureAll assetsExpenditure on assetsnominal</t>
  </si>
  <si>
    <t>2013AMP2013Capital ExpenditureAsset relocationsAsset relocationsconstant</t>
  </si>
  <si>
    <t>2013AMP2013Capital ExpenditureAsset relocationsAsset relocationsnominal</t>
  </si>
  <si>
    <t>2013AMP2013Capital ExpenditureAsset replacement and renewal2013 total asset replacementconstant</t>
  </si>
  <si>
    <t>2013AMP2013Capital ExpenditureAsset replacement and renewalAsset replacement and renewalconstant</t>
  </si>
  <si>
    <t>2013AMP2013Capital ExpenditureAsset replacement and renewalAsset replacement and renewalnominal</t>
  </si>
  <si>
    <t>2013AMP2013Capital ExpenditureAsset replacement and renewalAsset replacement and renewal expenditureconstant</t>
  </si>
  <si>
    <t>2013AMP2013Capital ExpenditureAsset replacement and renewalAsset replacement and renewal less capital contributionsconstant</t>
  </si>
  <si>
    <t>2013AMP2013Capital ExpenditureAsset replacement and renewalCapital contributions funding asset replacement and renewalconstant</t>
  </si>
  <si>
    <t>2013AMP2013Capital ExpenditureAsset replacement and renewalDistribution and LV cablesconstant</t>
  </si>
  <si>
    <t>2013AMP2013Capital ExpenditureAsset replacement and renewalDistribution and LV linesconstant</t>
  </si>
  <si>
    <t>2013AMP2013Capital ExpenditureAsset replacement and renewalDistribution substations and transformersconstant</t>
  </si>
  <si>
    <t>2013AMP2013Capital ExpenditureAsset replacement and renewalDistribution switchgearconstant</t>
  </si>
  <si>
    <t>2013AMP2013Capital ExpenditureAsset replacement and renewalOther network assetsconstant</t>
  </si>
  <si>
    <t>2013AMP2013Capital ExpenditureAsset replacement and renewalSubtransmissionconstant</t>
  </si>
  <si>
    <t>2013AMP2013Capital ExpenditureAsset replacement and renewalZone substationsconstant</t>
  </si>
  <si>
    <t>2013AMP2013Capital ExpenditureCapital expenditure forecastCapital expenditure forecastnominal</t>
  </si>
  <si>
    <t>2013AMP2013Capital ExpenditureConsumer connectionConsumer connectionconstant</t>
  </si>
  <si>
    <t>2013AMP2013Capital ExpenditureConsumer connectionConsumer connectionnominal</t>
  </si>
  <si>
    <t>2013AMP2013Capital ExpenditureCost of financingCost of financingnominal</t>
  </si>
  <si>
    <t>2013AMP2013Capital ExpenditureExpenditure on subcomponentsEnergy efficiency and demand side management, reduction of energy lossesconstant</t>
  </si>
  <si>
    <t>2013AMP2013Capital ExpenditureExpenditure on subcomponentsOverhead to underground conversionconstant</t>
  </si>
  <si>
    <t>2013AMP2013Capital ExpenditureExpenditure on subcomponentsResearch and developmentconstant</t>
  </si>
  <si>
    <t>2013AMP2013Capital ExpenditureNetwork assetsExpenditure on network assetsconstant</t>
  </si>
  <si>
    <t>2013AMP2013Capital ExpenditureNetwork assetsExpenditure on network assetsnominal</t>
  </si>
  <si>
    <t>2013AMP2013Capital ExpenditureReliability, safety and environmentLegislative and regulatoryconstant</t>
  </si>
  <si>
    <t>2013AMP2013Capital ExpenditureReliability, safety and environmentLegislative and regulatorynominal</t>
  </si>
  <si>
    <t>2013AMP2013Capital ExpenditureReliability, safety and environmentOther reliability, safety and environmentconstant</t>
  </si>
  <si>
    <t>2013AMP2013Capital ExpenditureReliability, safety and environmentOther reliability, safety and environmentnominal</t>
  </si>
  <si>
    <t>2013AMP2013Capital ExpenditureReliability, safety and environmentQuality of supplyconstant</t>
  </si>
  <si>
    <t>2013AMP2013Capital ExpenditureReliability, safety and environmentQuality of supplynominal</t>
  </si>
  <si>
    <t>2013AMP2013Capital ExpenditureReliability, safety and environmentTotal reliability, safety and environmentconstant</t>
  </si>
  <si>
    <t>2013AMP2013Capital ExpenditureReliability, safety and environmentTotal reliability, safety and environmentnominal</t>
  </si>
  <si>
    <t>2013AMP2013Capital ExpenditureSystem growthSystem growthconstant</t>
  </si>
  <si>
    <t>2013AMP2013Capital ExpenditureSystem growthSystem growthnominal</t>
  </si>
  <si>
    <t>2013AMP2013Capital ExpenditureValue of capital contributionsValue of capital contributionsnominal</t>
  </si>
  <si>
    <t>2013AMP2013Capital ExpenditureValue of vested assetsValue of vested assetsnominal</t>
  </si>
  <si>
    <t>2013AMP2013Network and DemandElectricity volumesElectricity entering system for supply to consumersNA</t>
  </si>
  <si>
    <t>2013AMP2013Network and DemandElectricity volumesLoad factorNA</t>
  </si>
  <si>
    <t>2013AMP2013Network and DemandElectricity volumesLoss ratioNA</t>
  </si>
  <si>
    <t>2013AMP2013Network and DemandElectricity volumesTotal energy delivered to ICPsNA</t>
  </si>
  <si>
    <t>2013AMP2013Network and DemandMaximum coincident system demandGXP demandNA</t>
  </si>
  <si>
    <t>2013AMP2013Network and DemandMaximum coincident system demandMaximum coincident system demandNA</t>
  </si>
  <si>
    <t>2013AMP2013Operating ExpenditureAsset replacement and renewalAsset replacement and renewalconstant</t>
  </si>
  <si>
    <t>2013AMP2013Operating ExpenditureAsset replacement and renewalAsset replacement and renewalnominal</t>
  </si>
  <si>
    <t>2013AMP2013Operating ExpenditureBusiness supportBusiness supportconstant</t>
  </si>
  <si>
    <t>2013AMP2013Operating ExpenditureBusiness supportBusiness supportnominal</t>
  </si>
  <si>
    <t>2013AMP2013Operating ExpenditureExpenditure on subcomponentsDirect billing*constant</t>
  </si>
  <si>
    <t>2013AMP2013Operating ExpenditureExpenditure on subcomponentsEnergy efficiency and demand side management, reduction of energy lossesconstant</t>
  </si>
  <si>
    <t>2013AMP2013Operating ExpenditureExpenditure on subcomponentsInsuranceconstant</t>
  </si>
  <si>
    <t>2013AMP2013Operating ExpenditureExpenditure on subcomponentsResearch and Developmentconstant</t>
  </si>
  <si>
    <t>2013AMP2013Operating ExpenditureNetwork OpexNetwork Opexconstant</t>
  </si>
  <si>
    <t>2013AMP2013Operating ExpenditureNetwork OpexNetwork Opexnominal</t>
  </si>
  <si>
    <t>2013AMP2013Operating ExpenditureNon-network opexNon-network opexconstant</t>
  </si>
  <si>
    <t>2013AMP2013Operating ExpenditureNon-network opexNon-network opexnominal</t>
  </si>
  <si>
    <t>2013AMP2013Operating ExpenditureRoutine and corrective maintenance and inspectionRoutine and corrective maintenance and inspectionconstant</t>
  </si>
  <si>
    <t>2013AMP2013Operating ExpenditureRoutine and corrective maintenance and inspectionRoutine and corrective maintenance and inspectionnominal</t>
  </si>
  <si>
    <t>2013AMP2013Operating ExpenditureService interruptions and emergenciesService interruptions and emergenciesconstant</t>
  </si>
  <si>
    <t>2013AMP2013Operating ExpenditureService interruptions and emergenciesService interruptions and emergenciesnominal</t>
  </si>
  <si>
    <t>2013AMP2013Operating ExpenditureSystem operations and network supportSystem operations and network supportconstant</t>
  </si>
  <si>
    <t>2013AMP2013Operating ExpenditureSystem operations and network supportSystem operations and network supportnominal</t>
  </si>
  <si>
    <t>2013AMP2013Operating ExpenditureTotal opexOperational expenditureconstant</t>
  </si>
  <si>
    <t>2013AMP2013Operating ExpenditureTotal opexOperational expenditurenominal</t>
  </si>
  <si>
    <t>2013AMP2013Operating ExpenditureVegetation managementVegetation managementconstant</t>
  </si>
  <si>
    <t>2013AMP2013Operating ExpenditureVegetation managementVegetation managementnominal</t>
  </si>
  <si>
    <t>2013AMP2013ReliabilitySAIDIClass BNA</t>
  </si>
  <si>
    <t>2013AMP2013ReliabilitySAIDIClass CNA</t>
  </si>
  <si>
    <t>2013AMP2013ReliabilitySAIFIClass BNA</t>
  </si>
  <si>
    <t>2013AMP2013ReliabilitySAIFIClass CNA</t>
  </si>
  <si>
    <t>2014AMP2013Capital ExpenditureAll assetsExpenditure on assetsconstant</t>
  </si>
  <si>
    <t>2014AMP2014Capital ExpenditureAll assetsExpenditure on assetsconstant</t>
  </si>
  <si>
    <t>2014AMP2013Capital ExpenditureAll assetsExpenditure on assetsnominal</t>
  </si>
  <si>
    <t>2014AMP2014Capital ExpenditureAll assetsExpenditure on assetsnominal</t>
  </si>
  <si>
    <t>2014AMP2013Capital ExpenditureAsset relocationsAsset relocationsconstant</t>
  </si>
  <si>
    <t>2014AMP2014Capital ExpenditureAsset relocationsAsset relocationsconstant</t>
  </si>
  <si>
    <t>2014AMP2014Capital ExpenditureAsset relocationsAsset relocationsnominal</t>
  </si>
  <si>
    <t>2014AMP2013Capital ExpenditureAsset relocationsAsset relocationsnominal</t>
  </si>
  <si>
    <t>2014AMP2013Capital ExpenditureAsset replacement and renewal2013 total asset replacementconstant</t>
  </si>
  <si>
    <t>2014AMP2014Capital ExpenditureAsset replacement and renewalAsset replacement and renewalconstant</t>
  </si>
  <si>
    <t>2014AMP2013Capital ExpenditureAsset replacement and renewalAsset replacement and renewalconstant</t>
  </si>
  <si>
    <t>2014AMP2013Capital ExpenditureAsset replacement and renewalAsset replacement and renewalnominal</t>
  </si>
  <si>
    <t>2014AMP2014Capital ExpenditureAsset replacement and renewalAsset replacement and renewalnominal</t>
  </si>
  <si>
    <t>2014AMP2014Capital ExpenditureAsset replacement and renewalAsset replacement and renewal expenditureconstant</t>
  </si>
  <si>
    <t>2014AMP2013Capital ExpenditureAsset replacement and renewalAsset replacement and renewal expenditureconstant</t>
  </si>
  <si>
    <t>2014AMP2013Capital ExpenditureAsset replacement and renewalAsset replacement and renewal less capital contributionsconstant</t>
  </si>
  <si>
    <t>2014AMP2014Capital ExpenditureAsset replacement and renewalAsset replacement and renewal less capital contributionsconstant</t>
  </si>
  <si>
    <t>2014AMP2014Capital ExpenditureAsset replacement and renewalCapital contributions funding asset replacement and renewalconstant</t>
  </si>
  <si>
    <t>2014AMP2013Capital ExpenditureAsset replacement and renewalCapital contributions funding asset replacement and renewalconstant</t>
  </si>
  <si>
    <t>2014AMP2013Capital ExpenditureAsset replacement and renewalDistribution and LV cablesconstant</t>
  </si>
  <si>
    <t>2014AMP2014Capital ExpenditureAsset replacement and renewalDistribution and LV cablesconstant</t>
  </si>
  <si>
    <t>2014AMP2013Capital ExpenditureAsset replacement and renewalDistribution and LV linesconstant</t>
  </si>
  <si>
    <t>2014AMP2014Capital ExpenditureAsset replacement and renewalDistribution and LV linesconstant</t>
  </si>
  <si>
    <t>2014AMP2014Capital ExpenditureAsset replacement and renewalDistribution substations and transformersconstant</t>
  </si>
  <si>
    <t>2014AMP2013Capital ExpenditureAsset replacement and renewalDistribution substations and transformersconstant</t>
  </si>
  <si>
    <t>2014AMP2014Capital ExpenditureAsset replacement and renewalDistribution switchgearconstant</t>
  </si>
  <si>
    <t>2014AMP2013Capital ExpenditureAsset replacement and renewalDistribution switchgearconstant</t>
  </si>
  <si>
    <t>2014AMP2014Capital ExpenditureAsset replacement and renewalOther network assetsconstant</t>
  </si>
  <si>
    <t>2014AMP2013Capital ExpenditureAsset replacement and renewalOther network assetsconstant</t>
  </si>
  <si>
    <t>2014AMP2014Capital ExpenditureAsset replacement and renewalSubtransmissionconstant</t>
  </si>
  <si>
    <t>2014AMP2013Capital ExpenditureAsset replacement and renewalSubtransmissionconstant</t>
  </si>
  <si>
    <t>2014AMP2014Capital ExpenditureAsset replacement and renewalZone substationsconstant</t>
  </si>
  <si>
    <t>2014AMP2013Capital ExpenditureAsset replacement and renewalZone substationsconstant</t>
  </si>
  <si>
    <t>2014AMP2014Capital ExpenditureCapital expenditure forecastCapital expenditure forecastnominal</t>
  </si>
  <si>
    <t>2014AMP2013Capital ExpenditureCapital expenditure forecastCapital expenditure forecastnominal</t>
  </si>
  <si>
    <t>2014AMP2013Capital ExpenditureConsumer connectionConsumer connectionconstant</t>
  </si>
  <si>
    <t>2014AMP2014Capital ExpenditureConsumer connectionConsumer connectionconstant</t>
  </si>
  <si>
    <t>2014AMP2014Capital ExpenditureConsumer connectionConsumer connectionnominal</t>
  </si>
  <si>
    <t>2014AMP2013Capital ExpenditureConsumer connectionConsumer connectionnominal</t>
  </si>
  <si>
    <t>2014AMP2013Capital ExpenditureCost of financingCost of financingnominal</t>
  </si>
  <si>
    <t>2014AMP2014Capital ExpenditureCost of financingCost of financingnominal</t>
  </si>
  <si>
    <t>2014AMP2014Capital ExpenditureExpenditure on subcomponentsEnergy efficiency and demand side management, reduction of energy lossesconstant</t>
  </si>
  <si>
    <t>2014AMP2013Capital ExpenditureExpenditure on subcomponentsEnergy efficiency and demand side management, reduction of energy lossesconstant</t>
  </si>
  <si>
    <t>2014AMP2014Capital ExpenditureExpenditure on subcomponentsOverhead to underground conversionconstant</t>
  </si>
  <si>
    <t>2014AMP2013Capital ExpenditureExpenditure on subcomponentsOverhead to underground conversionconstant</t>
  </si>
  <si>
    <t>2014AMP2014Capital ExpenditureExpenditure on subcomponentsResearch and developmentconstant</t>
  </si>
  <si>
    <t>2014AMP2013Capital ExpenditureExpenditure on subcomponentsResearch and developmentconstant</t>
  </si>
  <si>
    <t>2014AMP2014Capital ExpenditureNetwork assetsExpenditure on network assetsconstant</t>
  </si>
  <si>
    <t>2014AMP2013Capital ExpenditureNetwork assetsExpenditure on network assetsconstant</t>
  </si>
  <si>
    <t>2014AMP2013Capital ExpenditureNetwork assetsExpenditure on network assetsnominal</t>
  </si>
  <si>
    <t>2014AMP2014Capital ExpenditureNetwork assetsExpenditure on network assetsnominal</t>
  </si>
  <si>
    <t>2014AMP2014Capital ExpenditureReliability, safety and environmentLegislative and regulatoryconstant</t>
  </si>
  <si>
    <t>2014AMP2013Capital ExpenditureReliability, safety and environmentLegislative and regulatoryconstant</t>
  </si>
  <si>
    <t>2014AMP2014Capital ExpenditureReliability, safety and environmentLegislative and regulatorynominal</t>
  </si>
  <si>
    <t>2014AMP2013Capital ExpenditureReliability, safety and environmentLegislative and regulatorynominal</t>
  </si>
  <si>
    <t>2014AMP2013Capital ExpenditureReliability, safety and environmentOther reliability, safety and environmentconstant</t>
  </si>
  <si>
    <t>2014AMP2014Capital ExpenditureReliability, safety and environmentOther reliability, safety and environmentconstant</t>
  </si>
  <si>
    <t>2014AMP2014Capital ExpenditureReliability, safety and environmentOther reliability, safety and environmentnominal</t>
  </si>
  <si>
    <t>2014AMP2013Capital ExpenditureReliability, safety and environmentOther reliability, safety and environmentnominal</t>
  </si>
  <si>
    <t>2014AMP2014Capital ExpenditureReliability, safety and environmentQuality of supplyconstant</t>
  </si>
  <si>
    <t>2014AMP2013Capital ExpenditureReliability, safety and environmentQuality of supplyconstant</t>
  </si>
  <si>
    <t>2014AMP2014Capital ExpenditureReliability, safety and environmentQuality of supplynominal</t>
  </si>
  <si>
    <t>2014AMP2013Capital ExpenditureReliability, safety and environmentQuality of supplynominal</t>
  </si>
  <si>
    <t>2014AMP2014Capital ExpenditureReliability, safety and environmentTotal reliability, safety and environmentconstant</t>
  </si>
  <si>
    <t>2014AMP2013Capital ExpenditureReliability, safety and environmentTotal reliability, safety and environmentconstant</t>
  </si>
  <si>
    <t>2014AMP2014Capital ExpenditureReliability, safety and environmentTotal reliability, safety and environmentnominal</t>
  </si>
  <si>
    <t>2014AMP2013Capital ExpenditureReliability, safety and environmentTotal reliability, safety and environmentnominal</t>
  </si>
  <si>
    <t>2014AMP2013Capital ExpenditureSystem growthSystem growthconstant</t>
  </si>
  <si>
    <t>2014AMP2014Capital ExpenditureSystem growthSystem growthconstant</t>
  </si>
  <si>
    <t>2014AMP2014Capital ExpenditureSystem growthSystem growthnominal</t>
  </si>
  <si>
    <t>2014AMP2013Capital ExpenditureSystem growthSystem growthnominal</t>
  </si>
  <si>
    <t>2014AMP2014Capital ExpenditureValue of capital contributionsValue of capital contributionsnominal</t>
  </si>
  <si>
    <t>2014AMP2013Capital ExpenditureValue of capital contributionsValue of capital contributionsnominal</t>
  </si>
  <si>
    <t>2014AMP2013Capital ExpenditureValue of vested assetsValue of vested assetsnominal</t>
  </si>
  <si>
    <t>2014AMP2014Capital ExpenditureValue of vested assetsValue of vested assetsnominal</t>
  </si>
  <si>
    <t>2014AMP2014Network and DemandElectricity volumesElectricity entering system for supply to consumersNA</t>
  </si>
  <si>
    <t>2014AMP2013Network and DemandElectricity volumesElectricity entering system for supply to consumersNA</t>
  </si>
  <si>
    <t>2014AMP2013Network and DemandElectricity volumesLoad factorNA</t>
  </si>
  <si>
    <t>2014AMP2014Network and DemandElectricity volumesLoad factorNA</t>
  </si>
  <si>
    <t>2014AMP2013Network and DemandElectricity volumesLoss ratioNA</t>
  </si>
  <si>
    <t>2014AMP2014Network and DemandElectricity volumesLoss ratioNA</t>
  </si>
  <si>
    <t>2014AMP2013Network and DemandElectricity volumesTotal energy delivered to ICPsNA</t>
  </si>
  <si>
    <t>2014AMP2014Network and DemandElectricity volumesTotal energy delivered to ICPsNA</t>
  </si>
  <si>
    <t>2014AMP2014Network and DemandMaximum coincident system demandGXP demandNA</t>
  </si>
  <si>
    <t>2014AMP2013Network and DemandMaximum coincident system demandGXP demandNA</t>
  </si>
  <si>
    <t>2014AMP2013Network and DemandMaximum coincident system demandMaximum coincident system demandNA</t>
  </si>
  <si>
    <t>2014AMP2014Network and DemandMaximum coincident system demandMaximum coincident system demandNA</t>
  </si>
  <si>
    <t>2014AMP2013Operating ExpenditureAsset replacement and renewalAsset replacement and renewalconstant</t>
  </si>
  <si>
    <t>2014AMP2014Operating ExpenditureAsset replacement and renewalAsset replacement and renewalconstant</t>
  </si>
  <si>
    <t>2014AMP2014Operating ExpenditureAsset replacement and renewalAsset replacement and renewalnominal</t>
  </si>
  <si>
    <t>2014AMP2013Operating ExpenditureAsset replacement and renewalAsset replacement and renewalnominal</t>
  </si>
  <si>
    <t>2014AMP2014Operating ExpenditureBusiness supportBusiness supportconstant</t>
  </si>
  <si>
    <t>2014AMP2013Operating ExpenditureBusiness supportBusiness supportconstant</t>
  </si>
  <si>
    <t>2014AMP2014Operating ExpenditureBusiness supportBusiness supportnominal</t>
  </si>
  <si>
    <t>2014AMP2013Operating ExpenditureBusiness supportBusiness supportnominal</t>
  </si>
  <si>
    <t>2014AMP2013Operating ExpenditureExpenditure on subcomponentsDirect billing*constant</t>
  </si>
  <si>
    <t>2014AMP2014Operating ExpenditureExpenditure on subcomponentsDirect billing*constant</t>
  </si>
  <si>
    <t>2014AMP2013Operating ExpenditureExpenditure on subcomponentsEnergy efficiency and demand side management, reduction of energy lossesconstant</t>
  </si>
  <si>
    <t>2014AMP2014Operating ExpenditureExpenditure on subcomponentsEnergy efficiency and demand side management, reduction of energy lossesconstant</t>
  </si>
  <si>
    <t>2014AMP2013Operating ExpenditureExpenditure on subcomponentsInsuranceconstant</t>
  </si>
  <si>
    <t>2014AMP2014Operating ExpenditureExpenditure on subcomponentsInsuranceconstant</t>
  </si>
  <si>
    <t>2014AMP2013Operating ExpenditureExpenditure on subcomponentsResearch and Developmentconstant</t>
  </si>
  <si>
    <t>2014AMP2014Operating ExpenditureExpenditure on subcomponentsResearch and Developmentconstant</t>
  </si>
  <si>
    <t>2014AMP2013Operating ExpenditureNetwork OpexNetwork Opexconstant</t>
  </si>
  <si>
    <t>2014AMP2014Operating ExpenditureNetwork OpexNetwork Opexconstant</t>
  </si>
  <si>
    <t>2014AMP2014Operating ExpenditureNetwork OpexNetwork Opexnominal</t>
  </si>
  <si>
    <t>2014AMP2013Operating ExpenditureNetwork OpexNetwork Opexnominal</t>
  </si>
  <si>
    <t>2014AMP2013Operating ExpenditureNon-network opexNon-network opexconstant</t>
  </si>
  <si>
    <t>2014AMP2014Operating ExpenditureNon-network opexNon-network opexconstant</t>
  </si>
  <si>
    <t>2014AMP2014Operating ExpenditureNon-network opexNon-network opexnominal</t>
  </si>
  <si>
    <t>2014AMP2013Operating ExpenditureNon-network opexNon-network opexnominal</t>
  </si>
  <si>
    <t>2014AMP2014Operating ExpenditureRoutine and corrective maintenance and inspectionRoutine and corrective maintenance and inspectionconstant</t>
  </si>
  <si>
    <t>2014AMP2013Operating ExpenditureRoutine and corrective maintenance and inspectionRoutine and corrective maintenance and inspectionconstant</t>
  </si>
  <si>
    <t>2014AMP2014Operating ExpenditureRoutine and corrective maintenance and inspectionRoutine and corrective maintenance and inspectionnominal</t>
  </si>
  <si>
    <t>2014AMP2013Operating ExpenditureRoutine and corrective maintenance and inspectionRoutine and corrective maintenance and inspectionnominal</t>
  </si>
  <si>
    <t>2014AMP2013Operating ExpenditureService interruptions and emergenciesService interruptions and emergenciesconstant</t>
  </si>
  <si>
    <t>2014AMP2014Operating ExpenditureService interruptions and emergenciesService interruptions and emergenciesconstant</t>
  </si>
  <si>
    <t>2014AMP2014Operating ExpenditureService interruptions and emergenciesService interruptions and emergenciesnominal</t>
  </si>
  <si>
    <t>2014AMP2013Operating ExpenditureService interruptions and emergenciesService interruptions and emergenciesnominal</t>
  </si>
  <si>
    <t>2014AMP2013Operating ExpenditureSystem operations and network supportSystem operations and network supportconstant</t>
  </si>
  <si>
    <t>2014AMP2014Operating ExpenditureSystem operations and network supportSystem operations and network supportconstant</t>
  </si>
  <si>
    <t>2014AMP2014Operating ExpenditureSystem operations and network supportSystem operations and network supportnominal</t>
  </si>
  <si>
    <t>2014AMP2013Operating ExpenditureSystem operations and network supportSystem operations and network supportnominal</t>
  </si>
  <si>
    <t>2014AMP2014Operating ExpenditureTotal opexOperational expenditureconstant</t>
  </si>
  <si>
    <t>2014AMP2013Operating ExpenditureTotal opexOperational expenditureconstant</t>
  </si>
  <si>
    <t>2014AMP2013Operating ExpenditureTotal opexOperational expenditurenominal</t>
  </si>
  <si>
    <t>2014AMP2014Operating ExpenditureTotal opexOperational expenditurenominal</t>
  </si>
  <si>
    <t>2014AMP2013Operating ExpenditureVegetation managementVegetation managementconstant</t>
  </si>
  <si>
    <t>2014AMP2014Operating ExpenditureVegetation managementVegetation managementconstant</t>
  </si>
  <si>
    <t>2014AMP2014Operating ExpenditureVegetation managementVegetation managementnominal</t>
  </si>
  <si>
    <t>2014AMP2013Operating ExpenditureVegetation managementVegetation managementnominal</t>
  </si>
  <si>
    <t>2014AMP2013ReliabilitySAIDIClass BNA</t>
  </si>
  <si>
    <t>2014AMP2014ReliabilitySAIDIClass BNA</t>
  </si>
  <si>
    <t>2014AMP2013ReliabilitySAIDIClass CNA</t>
  </si>
  <si>
    <t>2014AMP2014ReliabilitySAIDIClass CNA</t>
  </si>
  <si>
    <t>2014AMP2013ReliabilitySAIFIClass BNA</t>
  </si>
  <si>
    <t>2014AMP2014ReliabilitySAIFIClass BNA</t>
  </si>
  <si>
    <t>2014AMP2014ReliabilitySAIFIClass CNA</t>
  </si>
  <si>
    <t>2014AMP2013ReliabilitySAIFIClass CNA</t>
  </si>
  <si>
    <t>2015AMP2013Capital ExpenditureAll assetsExpenditure on assetsconstant</t>
  </si>
  <si>
    <t>2015AMP2015Capital ExpenditureAll assetsExpenditure on assetsconstant</t>
  </si>
  <si>
    <t>2015AMP2014Capital ExpenditureAll assetsExpenditure on assetsconstant</t>
  </si>
  <si>
    <t>2015AMP2014Capital ExpenditureAll assetsExpenditure on assetsnominal</t>
  </si>
  <si>
    <t>2015AMP2013Capital ExpenditureAll assetsExpenditure on assetsnominal</t>
  </si>
  <si>
    <t>2015AMP2015Capital ExpenditureAll assetsExpenditure on assetsnominal</t>
  </si>
  <si>
    <t>2015AMP2015Capital ExpenditureAsset relocationsAsset relocationsconstant</t>
  </si>
  <si>
    <t>2015AMP2013Capital ExpenditureAsset relocationsAsset relocationsconstant</t>
  </si>
  <si>
    <t>2015AMP2014Capital ExpenditureAsset relocationsAsset relocationsconstant</t>
  </si>
  <si>
    <t>2015AMP2013Capital ExpenditureAsset relocationsAsset relocationsnominal</t>
  </si>
  <si>
    <t>2015AMP2014Capital ExpenditureAsset relocationsAsset relocationsnominal</t>
  </si>
  <si>
    <t>2015AMP2015Capital ExpenditureAsset relocationsAsset relocationsnominal</t>
  </si>
  <si>
    <t>2015AMP2013Capital ExpenditureAsset replacement and renewal2013 total asset replacementconstant</t>
  </si>
  <si>
    <t>2015AMP2013Capital ExpenditureAsset replacement and renewalAsset replacement and renewalconstant</t>
  </si>
  <si>
    <t>2015AMP2014Capital ExpenditureAsset replacement and renewalAsset replacement and renewalconstant</t>
  </si>
  <si>
    <t>2015AMP2015Capital ExpenditureAsset replacement and renewalAsset replacement and renewalconstant</t>
  </si>
  <si>
    <t>2015AMP2013Capital ExpenditureAsset replacement and renewalAsset replacement and renewalnominal</t>
  </si>
  <si>
    <t>2015AMP2014Capital ExpenditureAsset replacement and renewalAsset replacement and renewalnominal</t>
  </si>
  <si>
    <t>2015AMP2015Capital ExpenditureAsset replacement and renewalAsset replacement and renewalnominal</t>
  </si>
  <si>
    <t>2015AMP2013Capital ExpenditureAsset replacement and renewalAsset replacement and renewal expenditureconstant</t>
  </si>
  <si>
    <t>2015AMP2014Capital ExpenditureAsset replacement and renewalAsset replacement and renewal expenditureconstant</t>
  </si>
  <si>
    <t>2015AMP2015Capital ExpenditureAsset replacement and renewalAsset replacement and renewal expenditureconstant</t>
  </si>
  <si>
    <t>2015AMP2014Capital ExpenditureAsset replacement and renewalAsset replacement and renewal less capital contributionsconstant</t>
  </si>
  <si>
    <t>2015AMP2015Capital ExpenditureAsset replacement and renewalAsset replacement and renewal less capital contributionsconstant</t>
  </si>
  <si>
    <t>2015AMP2013Capital ExpenditureAsset replacement and renewalAsset replacement and renewal less capital contributionsconstant</t>
  </si>
  <si>
    <t>2015AMP2013Capital ExpenditureAsset replacement and renewalCapital contributions funding asset replacement and renewalconstant</t>
  </si>
  <si>
    <t>2015AMP2014Capital ExpenditureAsset replacement and renewalCapital contributions funding asset replacement and renewalconstant</t>
  </si>
  <si>
    <t>2015AMP2015Capital ExpenditureAsset replacement and renewalCapital contributions funding asset replacement and renewalconstant</t>
  </si>
  <si>
    <t>2015AMP2013Capital ExpenditureAsset replacement and renewalDistribution and LV cablesconstant</t>
  </si>
  <si>
    <t>2015AMP2015Capital ExpenditureAsset replacement and renewalDistribution and LV cablesconstant</t>
  </si>
  <si>
    <t>2015AMP2014Capital ExpenditureAsset replacement and renewalDistribution and LV cablesconstant</t>
  </si>
  <si>
    <t>2015AMP2013Capital ExpenditureAsset replacement and renewalDistribution and LV linesconstant</t>
  </si>
  <si>
    <t>2015AMP2014Capital ExpenditureAsset replacement and renewalDistribution and LV linesconstant</t>
  </si>
  <si>
    <t>2015AMP2015Capital ExpenditureAsset replacement and renewalDistribution and LV linesconstant</t>
  </si>
  <si>
    <t>2015AMP2015Capital ExpenditureAsset replacement and renewalDistribution substations and transformersconstant</t>
  </si>
  <si>
    <t>2015AMP2014Capital ExpenditureAsset replacement and renewalDistribution substations and transformersconstant</t>
  </si>
  <si>
    <t>2015AMP2013Capital ExpenditureAsset replacement and renewalDistribution substations and transformersconstant</t>
  </si>
  <si>
    <t>2015AMP2015Capital ExpenditureAsset replacement and renewalDistribution switchgearconstant</t>
  </si>
  <si>
    <t>2015AMP2014Capital ExpenditureAsset replacement and renewalDistribution switchgearconstant</t>
  </si>
  <si>
    <t>2015AMP2013Capital ExpenditureAsset replacement and renewalDistribution switchgearconstant</t>
  </si>
  <si>
    <t>2015AMP2013Capital ExpenditureAsset replacement and renewalOther network assetsconstant</t>
  </si>
  <si>
    <t>2015AMP2015Capital ExpenditureAsset replacement and renewalOther network assetsconstant</t>
  </si>
  <si>
    <t>2015AMP2014Capital ExpenditureAsset replacement and renewalOther network assetsconstant</t>
  </si>
  <si>
    <t>2015AMP2015Capital ExpenditureAsset replacement and renewalSubtransmissionconstant</t>
  </si>
  <si>
    <t>2015AMP2014Capital ExpenditureAsset replacement and renewalSubtransmissionconstant</t>
  </si>
  <si>
    <t>2015AMP2013Capital ExpenditureAsset replacement and renewalSubtransmissionconstant</t>
  </si>
  <si>
    <t>2015AMP2014Capital ExpenditureAsset replacement and renewalZone substationsconstant</t>
  </si>
  <si>
    <t>2015AMP2015Capital ExpenditureAsset replacement and renewalZone substationsconstant</t>
  </si>
  <si>
    <t>2015AMP2013Capital ExpenditureAsset replacement and renewalZone substationsconstant</t>
  </si>
  <si>
    <t>2015AMP2015Capital ExpenditureAssets commissionedAssets commissionednominal</t>
  </si>
  <si>
    <t>2015AMP2014Capital ExpenditureCapital expenditure forecastCapital expenditure forecastnominal</t>
  </si>
  <si>
    <t>2015AMP2015Capital ExpenditureCapital expenditure forecastCapital expenditure forecastnominal</t>
  </si>
  <si>
    <t>2015AMP2013Capital ExpenditureCapital expenditure forecastCapital expenditure forecastnominal</t>
  </si>
  <si>
    <t>2015AMP2015Capital ExpenditureConsumer connectionConsumer connectionconstant</t>
  </si>
  <si>
    <t>2015AMP2013Capital ExpenditureConsumer connectionConsumer connectionconstant</t>
  </si>
  <si>
    <t>2015AMP2014Capital ExpenditureConsumer connectionConsumer connectionconstant</t>
  </si>
  <si>
    <t>2015AMP2013Capital ExpenditureConsumer connectionConsumer connectionnominal</t>
  </si>
  <si>
    <t>2015AMP2015Capital ExpenditureConsumer connectionConsumer connectionnominal</t>
  </si>
  <si>
    <t>2015AMP2014Capital ExpenditureConsumer connectionConsumer connectionnominal</t>
  </si>
  <si>
    <t>2015AMP2015Capital ExpenditureCost of financingCost of financingnominal</t>
  </si>
  <si>
    <t>2015AMP2013Capital ExpenditureCost of financingCost of financingnominal</t>
  </si>
  <si>
    <t>2015AMP2014Capital ExpenditureCost of financingCost of financingnominal</t>
  </si>
  <si>
    <t>2015AMP2015Capital ExpenditureExpenditure on subcomponentsEnergy efficiency and demand side management, reduction of energy lossesconstant</t>
  </si>
  <si>
    <t>2015AMP2014Capital ExpenditureExpenditure on subcomponentsEnergy efficiency and demand side management, reduction of energy lossesconstant</t>
  </si>
  <si>
    <t>2015AMP2013Capital ExpenditureExpenditure on subcomponentsEnergy efficiency and demand side management, reduction of energy lossesconstant</t>
  </si>
  <si>
    <t>2015AMP2014Capital ExpenditureExpenditure on subcomponentsOverhead to underground conversionconstant</t>
  </si>
  <si>
    <t>2015AMP2013Capital ExpenditureExpenditure on subcomponentsOverhead to underground conversionconstant</t>
  </si>
  <si>
    <t>2015AMP2015Capital ExpenditureExpenditure on subcomponentsOverhead to underground conversionconstant</t>
  </si>
  <si>
    <t>2015AMP2013Capital ExpenditureExpenditure on subcomponentsResearch and developmentconstant</t>
  </si>
  <si>
    <t>2015AMP2014Capital ExpenditureExpenditure on subcomponentsResearch and developmentconstant</t>
  </si>
  <si>
    <t>2015AMP2015Capital ExpenditureExpenditure on subcomponentsResearch and developmentconstant</t>
  </si>
  <si>
    <t>2015AMP2014Capital ExpenditureNetwork assetsExpenditure on network assetsconstant</t>
  </si>
  <si>
    <t>2015AMP2015Capital ExpenditureNetwork assetsExpenditure on network assetsconstant</t>
  </si>
  <si>
    <t>2015AMP2013Capital ExpenditureNetwork assetsExpenditure on network assetsconstant</t>
  </si>
  <si>
    <t>2015AMP2014Capital ExpenditureNetwork assetsExpenditure on network assetsnominal</t>
  </si>
  <si>
    <t>2015AMP2015Capital ExpenditureNetwork assetsExpenditure on network assetsnominal</t>
  </si>
  <si>
    <t>2015AMP2013Capital ExpenditureNetwork assetsExpenditure on network assetsnominal</t>
  </si>
  <si>
    <t>2015AMP2015Capital ExpenditureNon-network assetsExpenditure on non-network assetsconstant</t>
  </si>
  <si>
    <t>2015AMP2015Capital ExpenditureNon-network assetsExpenditure on non-network assetsnominal</t>
  </si>
  <si>
    <t>2015AMP2015Capital ExpenditureReliability, safety and environmentLegislative and regulatoryconstant</t>
  </si>
  <si>
    <t>2015AMP2013Capital ExpenditureReliability, safety and environmentLegislative and regulatoryconstant</t>
  </si>
  <si>
    <t>2015AMP2014Capital ExpenditureReliability, safety and environmentLegislative and regulatoryconstant</t>
  </si>
  <si>
    <t>2015AMP2014Capital ExpenditureReliability, safety and environmentLegislative and regulatorynominal</t>
  </si>
  <si>
    <t>2015AMP2015Capital ExpenditureReliability, safety and environmentLegislative and regulatorynominal</t>
  </si>
  <si>
    <t>2015AMP2013Capital ExpenditureReliability, safety and environmentLegislative and regulatorynominal</t>
  </si>
  <si>
    <t>2015AMP2015Capital ExpenditureReliability, safety and environmentOther reliability, safety and environmentconstant</t>
  </si>
  <si>
    <t>2015AMP2013Capital ExpenditureReliability, safety and environmentOther reliability, safety and environmentconstant</t>
  </si>
  <si>
    <t>2015AMP2014Capital ExpenditureReliability, safety and environmentOther reliability, safety and environmentconstant</t>
  </si>
  <si>
    <t>2015AMP2014Capital ExpenditureReliability, safety and environmentOther reliability, safety and environmentnominal</t>
  </si>
  <si>
    <t>2015AMP2015Capital ExpenditureReliability, safety and environmentOther reliability, safety and environmentnominal</t>
  </si>
  <si>
    <t>2015AMP2013Capital ExpenditureReliability, safety and environmentOther reliability, safety and environmentnominal</t>
  </si>
  <si>
    <t>2015AMP2013Capital ExpenditureReliability, safety and environmentQuality of supplyconstant</t>
  </si>
  <si>
    <t>2015AMP2015Capital ExpenditureReliability, safety and environmentQuality of supplyconstant</t>
  </si>
  <si>
    <t>2015AMP2014Capital ExpenditureReliability, safety and environmentQuality of supplyconstant</t>
  </si>
  <si>
    <t>2015AMP2013Capital ExpenditureReliability, safety and environmentQuality of supplynominal</t>
  </si>
  <si>
    <t>2015AMP2015Capital ExpenditureReliability, safety and environmentQuality of supplynominal</t>
  </si>
  <si>
    <t>2015AMP2014Capital ExpenditureReliability, safety and environmentQuality of supplynominal</t>
  </si>
  <si>
    <t>2015AMP2014Capital ExpenditureReliability, safety and environmentTotal reliability, safety and environmentconstant</t>
  </si>
  <si>
    <t>2015AMP2015Capital ExpenditureReliability, safety and environmentTotal reliability, safety and environmentconstant</t>
  </si>
  <si>
    <t>2015AMP2013Capital ExpenditureReliability, safety and environmentTotal reliability, safety and environmentconstant</t>
  </si>
  <si>
    <t>2015AMP2015Capital ExpenditureReliability, safety and environmentTotal reliability, safety and environmentnominal</t>
  </si>
  <si>
    <t>2015AMP2013Capital ExpenditureReliability, safety and environmentTotal reliability, safety and environmentnominal</t>
  </si>
  <si>
    <t>2015AMP2014Capital ExpenditureReliability, safety and environmentTotal reliability, safety and environmentnominal</t>
  </si>
  <si>
    <t>2015AMP2015Capital ExpenditureSystem growthSystem growthconstant</t>
  </si>
  <si>
    <t>2015AMP2013Capital ExpenditureSystem growthSystem growthconstant</t>
  </si>
  <si>
    <t>2015AMP2014Capital ExpenditureSystem growthSystem growthconstant</t>
  </si>
  <si>
    <t>2015AMP2013Capital ExpenditureSystem growthSystem growthnominal</t>
  </si>
  <si>
    <t>2015AMP2014Capital ExpenditureSystem growthSystem growthnominal</t>
  </si>
  <si>
    <t>2015AMP2015Capital ExpenditureSystem growthSystem growthnominal</t>
  </si>
  <si>
    <t>2015AMP2015Capital ExpenditureValue of capital contributionsValue of capital contributionsnominal</t>
  </si>
  <si>
    <t>2015AMP2014Capital ExpenditureValue of capital contributionsValue of capital contributionsnominal</t>
  </si>
  <si>
    <t>2015AMP2013Capital ExpenditureValue of capital contributionsValue of capital contributionsnominal</t>
  </si>
  <si>
    <t>2015AMP2013Capital ExpenditureValue of vested assetsValue of vested assetsnominal</t>
  </si>
  <si>
    <t>2015AMP2014Capital ExpenditureValue of vested assetsValue of vested assetsnominal</t>
  </si>
  <si>
    <t>2015AMP2015Capital ExpenditureValue of vested assetsValue of vested assetsnominal</t>
  </si>
  <si>
    <t>2015AMP2013Network and DemandElectricity volumesElectricity entering system for supply to consumersNA</t>
  </si>
  <si>
    <t>2015AMP2014Network and DemandElectricity volumesElectricity entering system for supply to consumersNA</t>
  </si>
  <si>
    <t>2015AMP2015Network and DemandElectricity volumesElectricity entering system for supply to consumersNA</t>
  </si>
  <si>
    <t>2015AMP2015Network and DemandElectricity volumesLoad factorNA</t>
  </si>
  <si>
    <t>2015AMP2014Network and DemandElectricity volumesLoad factorNA</t>
  </si>
  <si>
    <t>2015AMP2013Network and DemandElectricity volumesLoad factorNA</t>
  </si>
  <si>
    <t>2015AMP2014Network and DemandElectricity volumesLoss ratioNA</t>
  </si>
  <si>
    <t>2015AMP2013Network and DemandElectricity volumesLoss ratioNA</t>
  </si>
  <si>
    <t>2015AMP2015Network and DemandElectricity volumesLoss ratioNA</t>
  </si>
  <si>
    <t>2015AMP2013Network and DemandElectricity volumesTotal energy delivered to ICPsNA</t>
  </si>
  <si>
    <t>2015AMP2015Network and DemandElectricity volumesTotal energy delivered to ICPsNA</t>
  </si>
  <si>
    <t>2015AMP2014Network and DemandElectricity volumesTotal energy delivered to ICPsNA</t>
  </si>
  <si>
    <t>2015AMP2014Network and DemandMaximum coincident system demandGXP demandNA</t>
  </si>
  <si>
    <t>2015AMP2013Network and DemandMaximum coincident system demandGXP demandNA</t>
  </si>
  <si>
    <t>2015AMP2015Network and DemandMaximum coincident system demandGXP demandNA</t>
  </si>
  <si>
    <t>2015AMP2014Network and DemandMaximum coincident system demandMaximum coincident system demandNA</t>
  </si>
  <si>
    <t>2015AMP2015Network and DemandMaximum coincident system demandMaximum coincident system demandNA</t>
  </si>
  <si>
    <t>2015AMP2013Network and DemandMaximum coincident system demandMaximum coincident system demandNA</t>
  </si>
  <si>
    <t>2015AMP2014Operating ExpenditureAsset replacement and renewalAsset replacement and renewalconstant</t>
  </si>
  <si>
    <t>2015AMP2013Operating ExpenditureAsset replacement and renewalAsset replacement and renewalconstant</t>
  </si>
  <si>
    <t>2015AMP2015Operating ExpenditureAsset replacement and renewalAsset replacement and renewalconstant</t>
  </si>
  <si>
    <t>2015AMP2015Operating ExpenditureAsset replacement and renewalAsset replacement and renewalnominal</t>
  </si>
  <si>
    <t>2015AMP2013Operating ExpenditureAsset replacement and renewalAsset replacement and renewalnominal</t>
  </si>
  <si>
    <t>2015AMP2014Operating ExpenditureAsset replacement and renewalAsset replacement and renewalnominal</t>
  </si>
  <si>
    <t>2015AMP2013Operating ExpenditureBusiness supportBusiness supportconstant</t>
  </si>
  <si>
    <t>2015AMP2015Operating ExpenditureBusiness supportBusiness supportconstant</t>
  </si>
  <si>
    <t>2015AMP2014Operating ExpenditureBusiness supportBusiness supportconstant</t>
  </si>
  <si>
    <t>2015AMP2013Operating ExpenditureBusiness supportBusiness supportnominal</t>
  </si>
  <si>
    <t>2015AMP2014Operating ExpenditureBusiness supportBusiness supportnominal</t>
  </si>
  <si>
    <t>2015AMP2015Operating ExpenditureBusiness supportBusiness supportnominal</t>
  </si>
  <si>
    <t>2015AMP2015Operating ExpenditureExpenditure on subcomponentsDirect billing*constant</t>
  </si>
  <si>
    <t>2015AMP2013Operating ExpenditureExpenditure on subcomponentsDirect billing*constant</t>
  </si>
  <si>
    <t>2015AMP2014Operating ExpenditureExpenditure on subcomponentsDirect billing*constant</t>
  </si>
  <si>
    <t>2015AMP2013Operating ExpenditureExpenditure on subcomponentsEnergy efficiency and demand side management, reduction of energy lossesconstant</t>
  </si>
  <si>
    <t>2015AMP2014Operating ExpenditureExpenditure on subcomponentsEnergy efficiency and demand side management, reduction of energy lossesconstant</t>
  </si>
  <si>
    <t>2015AMP2015Operating ExpenditureExpenditure on subcomponentsEnergy efficiency and demand side management, reduction of energy lossesconstant</t>
  </si>
  <si>
    <t>2015AMP2015Operating ExpenditureExpenditure on subcomponentsInsuranceconstant</t>
  </si>
  <si>
    <t>2015AMP2013Operating ExpenditureExpenditure on subcomponentsInsuranceconstant</t>
  </si>
  <si>
    <t>2015AMP2014Operating ExpenditureExpenditure on subcomponentsInsuranceconstant</t>
  </si>
  <si>
    <t>2015AMP2013Operating ExpenditureExpenditure on subcomponentsResearch and Developmentconstant</t>
  </si>
  <si>
    <t>2015AMP2015Operating ExpenditureExpenditure on subcomponentsResearch and Developmentconstant</t>
  </si>
  <si>
    <t>2015AMP2014Operating ExpenditureExpenditure on subcomponentsResearch and Developmentconstant</t>
  </si>
  <si>
    <t>2015AMP2014Operating ExpenditureNetwork OpexNetwork Opexconstant</t>
  </si>
  <si>
    <t>2015AMP2015Operating ExpenditureNetwork OpexNetwork Opexconstant</t>
  </si>
  <si>
    <t>2015AMP2013Operating ExpenditureNetwork OpexNetwork Opexconstant</t>
  </si>
  <si>
    <t>2015AMP2014Operating ExpenditureNetwork OpexNetwork Opexnominal</t>
  </si>
  <si>
    <t>2015AMP2015Operating ExpenditureNetwork OpexNetwork Opexnominal</t>
  </si>
  <si>
    <t>2015AMP2013Operating ExpenditureNetwork OpexNetwork Opexnominal</t>
  </si>
  <si>
    <t>2015AMP2015Operating ExpenditureNon-network opexNon-network opexconstant</t>
  </si>
  <si>
    <t>2015AMP2014Operating ExpenditureNon-network opexNon-network opexconstant</t>
  </si>
  <si>
    <t>2015AMP2013Operating ExpenditureNon-network opexNon-network opexconstant</t>
  </si>
  <si>
    <t>2015AMP2013Operating ExpenditureNon-network opexNon-network opexnominal</t>
  </si>
  <si>
    <t>2015AMP2015Operating ExpenditureNon-network opexNon-network opexnominal</t>
  </si>
  <si>
    <t>2015AMP2014Operating ExpenditureNon-network opexNon-network opexnominal</t>
  </si>
  <si>
    <t>2015AMP2015Operating ExpenditureRoutine and corrective maintenance and inspectionRoutine and corrective maintenance and inspectionconstant</t>
  </si>
  <si>
    <t>2015AMP2014Operating ExpenditureRoutine and corrective maintenance and inspectionRoutine and corrective maintenance and inspectionconstant</t>
  </si>
  <si>
    <t>2015AMP2013Operating ExpenditureRoutine and corrective maintenance and inspectionRoutine and corrective maintenance and inspectionconstant</t>
  </si>
  <si>
    <t>2015AMP2015Operating ExpenditureRoutine and corrective maintenance and inspectionRoutine and corrective maintenance and inspectionnominal</t>
  </si>
  <si>
    <t>2015AMP2014Operating ExpenditureRoutine and corrective maintenance and inspectionRoutine and corrective maintenance and inspectionnominal</t>
  </si>
  <si>
    <t>2015AMP2013Operating ExpenditureRoutine and corrective maintenance and inspectionRoutine and corrective maintenance and inspectionnominal</t>
  </si>
  <si>
    <t>2015AMP2015Operating ExpenditureService interruptions and emergenciesService interruptions and emergenciesconstant</t>
  </si>
  <si>
    <t>2015AMP2014Operating ExpenditureService interruptions and emergenciesService interruptions and emergenciesconstant</t>
  </si>
  <si>
    <t>2015AMP2013Operating ExpenditureService interruptions and emergenciesService interruptions and emergenciesconstant</t>
  </si>
  <si>
    <t>2015AMP2013Operating ExpenditureService interruptions and emergenciesService interruptions and emergenciesnominal</t>
  </si>
  <si>
    <t>2015AMP2015Operating ExpenditureService interruptions and emergenciesService interruptions and emergenciesnominal</t>
  </si>
  <si>
    <t>2015AMP2014Operating ExpenditureService interruptions and emergenciesService interruptions and emergenciesnominal</t>
  </si>
  <si>
    <t>2015AMP2014Operating ExpenditureSystem operations and network supportSystem operations and network supportconstant</t>
  </si>
  <si>
    <t>2015AMP2013Operating ExpenditureSystem operations and network supportSystem operations and network supportconstant</t>
  </si>
  <si>
    <t>2015AMP2015Operating ExpenditureSystem operations and network supportSystem operations and network supportconstant</t>
  </si>
  <si>
    <t>2015AMP2014Operating ExpenditureSystem operations and network supportSystem operations and network supportnominal</t>
  </si>
  <si>
    <t>2015AMP2015Operating ExpenditureSystem operations and network supportSystem operations and network supportnominal</t>
  </si>
  <si>
    <t>2015AMP2013Operating ExpenditureSystem operations and network supportSystem operations and network supportnominal</t>
  </si>
  <si>
    <t>2015AMP2015Operating ExpenditureTotal opexOperational expenditureconstant</t>
  </si>
  <si>
    <t>2015AMP2014Operating ExpenditureTotal opexOperational expenditureconstant</t>
  </si>
  <si>
    <t>2015AMP2013Operating ExpenditureTotal opexOperational expenditureconstant</t>
  </si>
  <si>
    <t>2015AMP2013Operating ExpenditureTotal opexOperational expenditurenominal</t>
  </si>
  <si>
    <t>2015AMP2015Operating ExpenditureTotal opexOperational expenditurenominal</t>
  </si>
  <si>
    <t>2015AMP2014Operating ExpenditureTotal opexOperational expenditurenominal</t>
  </si>
  <si>
    <t>2015AMP2014Operating ExpenditureVegetation managementVegetation managementconstant</t>
  </si>
  <si>
    <t>2015AMP2013Operating ExpenditureVegetation managementVegetation managementconstant</t>
  </si>
  <si>
    <t>2015AMP2015Operating ExpenditureVegetation managementVegetation managementconstant</t>
  </si>
  <si>
    <t>2015AMP2013Operating ExpenditureVegetation managementVegetation managementnominal</t>
  </si>
  <si>
    <t>2015AMP2015Operating ExpenditureVegetation managementVegetation managementnominal</t>
  </si>
  <si>
    <t>2015AMP2014Operating ExpenditureVegetation managementVegetation managementnominal</t>
  </si>
  <si>
    <t>2015AMP2013ReliabilitySAIDIClass BNA</t>
  </si>
  <si>
    <t>2015AMP2015ReliabilitySAIDIClass BNA</t>
  </si>
  <si>
    <t>2015AMP2014ReliabilitySAIDIClass BNA</t>
  </si>
  <si>
    <t>2015AMP2015ReliabilitySAIDIClass CNA</t>
  </si>
  <si>
    <t>2015AMP2014ReliabilitySAIDIClass CNA</t>
  </si>
  <si>
    <t>2015AMP2013ReliabilitySAIDIClass CNA</t>
  </si>
  <si>
    <t>2015AMP2013ReliabilitySAIFIClass BNA</t>
  </si>
  <si>
    <t>2015AMP2015ReliabilitySAIFIClass BNA</t>
  </si>
  <si>
    <t>2015AMP2014ReliabilitySAIFIClass BNA</t>
  </si>
  <si>
    <t>2015AMP2015ReliabilitySAIFIClass CNA</t>
  </si>
  <si>
    <t>2015AMP2014ReliabilitySAIFIClass CNA</t>
  </si>
  <si>
    <t>2015AMP2013ReliabilitySAIFIClass CNA</t>
  </si>
  <si>
    <t>2016AMP2014Capital ExpenditureAll assetsExpenditure on assetsconstant</t>
  </si>
  <si>
    <t>2016AMP2015Capital ExpenditureAll assetsExpenditure on assetsconstant</t>
  </si>
  <si>
    <t>2016AMP2013Capital ExpenditureAll assetsExpenditure on assetsconstant</t>
  </si>
  <si>
    <t>2016AMP2013Capital ExpenditureAll assetsExpenditure on assetsnominal</t>
  </si>
  <si>
    <t>2016AMP2014Capital ExpenditureAll assetsExpenditure on assetsnominal</t>
  </si>
  <si>
    <t>2016AMP2015Capital ExpenditureAll assetsExpenditure on assetsnominal</t>
  </si>
  <si>
    <t>2016AMP2014Capital ExpenditureAsset relocationsAsset relocationsconstant</t>
  </si>
  <si>
    <t>2016AMP2013Capital ExpenditureAsset relocationsAsset relocationsconstant</t>
  </si>
  <si>
    <t>2016AMP2015Capital ExpenditureAsset relocationsAsset relocationsconstant</t>
  </si>
  <si>
    <t>2016AMP2014Capital ExpenditureAsset relocationsAsset relocationsnominal</t>
  </si>
  <si>
    <t>2016AMP2013Capital ExpenditureAsset relocationsAsset relocationsnominal</t>
  </si>
  <si>
    <t>2016AMP2015Capital ExpenditureAsset relocationsAsset relocationsnominal</t>
  </si>
  <si>
    <t>2016AMP2013Capital ExpenditureAsset replacement and renewal2013 total asset replacementconstant</t>
  </si>
  <si>
    <t>2016AMP2014Capital ExpenditureAsset replacement and renewalAsset replacement and renewalconstant</t>
  </si>
  <si>
    <t>2016AMP2015Capital ExpenditureAsset replacement and renewalAsset replacement and renewalconstant</t>
  </si>
  <si>
    <t>2016AMP2013Capital ExpenditureAsset replacement and renewalAsset replacement and renewalconstant</t>
  </si>
  <si>
    <t>2016AMP2015Capital ExpenditureAsset replacement and renewalAsset replacement and renewalnominal</t>
  </si>
  <si>
    <t>2016AMP2014Capital ExpenditureAsset replacement and renewalAsset replacement and renewalnominal</t>
  </si>
  <si>
    <t>2016AMP2013Capital ExpenditureAsset replacement and renewalAsset replacement and renewalnominal</t>
  </si>
  <si>
    <t>2016AMP2013Capital ExpenditureAsset replacement and renewalAsset replacement and renewal expenditureconstant</t>
  </si>
  <si>
    <t>2016AMP2014Capital ExpenditureAsset replacement and renewalAsset replacement and renewal expenditureconstant</t>
  </si>
  <si>
    <t>2016AMP2015Capital ExpenditureAsset replacement and renewalAsset replacement and renewal expenditureconstant</t>
  </si>
  <si>
    <t>2016AMP2013Capital ExpenditureAsset replacement and renewalAsset replacement and renewal less capital contributionsconstant</t>
  </si>
  <si>
    <t>2016AMP2015Capital ExpenditureAsset replacement and renewalAsset replacement and renewal less capital contributionsconstant</t>
  </si>
  <si>
    <t>2016AMP2014Capital ExpenditureAsset replacement and renewalAsset replacement and renewal less capital contributionsconstant</t>
  </si>
  <si>
    <t>2016AMP2013Capital ExpenditureAsset replacement and renewalCapital contributions funding asset replacement and renewalconstant</t>
  </si>
  <si>
    <t>2016AMP2014Capital ExpenditureAsset replacement and renewalCapital contributions funding asset replacement and renewalconstant</t>
  </si>
  <si>
    <t>2016AMP2015Capital ExpenditureAsset replacement and renewalCapital contributions funding asset replacement and renewalconstant</t>
  </si>
  <si>
    <t>2016AMP2015Capital ExpenditureAsset replacement and renewalDistribution and LV cablesconstant</t>
  </si>
  <si>
    <t>2016AMP2013Capital ExpenditureAsset replacement and renewalDistribution and LV cablesconstant</t>
  </si>
  <si>
    <t>2016AMP2014Capital ExpenditureAsset replacement and renewalDistribution and LV cablesconstant</t>
  </si>
  <si>
    <t>2016AMP2013Capital ExpenditureAsset replacement and renewalDistribution and LV linesconstant</t>
  </si>
  <si>
    <t>2016AMP2014Capital ExpenditureAsset replacement and renewalDistribution and LV linesconstant</t>
  </si>
  <si>
    <t>2016AMP2015Capital ExpenditureAsset replacement and renewalDistribution and LV linesconstant</t>
  </si>
  <si>
    <t>2016AMP2013Capital ExpenditureAsset replacement and renewalDistribution substations and transformersconstant</t>
  </si>
  <si>
    <t>2016AMP2015Capital ExpenditureAsset replacement and renewalDistribution substations and transformersconstant</t>
  </si>
  <si>
    <t>2016AMP2014Capital ExpenditureAsset replacement and renewalDistribution substations and transformersconstant</t>
  </si>
  <si>
    <t>2016AMP2013Capital ExpenditureAsset replacement and renewalDistribution switchgearconstant</t>
  </si>
  <si>
    <t>2016AMP2015Capital ExpenditureAsset replacement and renewalDistribution switchgearconstant</t>
  </si>
  <si>
    <t>2016AMP2014Capital ExpenditureAsset replacement and renewalDistribution switchgearconstant</t>
  </si>
  <si>
    <t>2016AMP2014Capital ExpenditureAsset replacement and renewalOther network assetsconstant</t>
  </si>
  <si>
    <t>2016AMP2013Capital ExpenditureAsset replacement and renewalOther network assetsconstant</t>
  </si>
  <si>
    <t>2016AMP2015Capital ExpenditureAsset replacement and renewalOther network assetsconstant</t>
  </si>
  <si>
    <t>2016AMP2013Capital ExpenditureAsset replacement and renewalSubtransmissionconstant</t>
  </si>
  <si>
    <t>2016AMP2014Capital ExpenditureAsset replacement and renewalSubtransmissionconstant</t>
  </si>
  <si>
    <t>2016AMP2015Capital ExpenditureAsset replacement and renewalSubtransmissionconstant</t>
  </si>
  <si>
    <t>2016AMP2013Capital ExpenditureAsset replacement and renewalZone substationsconstant</t>
  </si>
  <si>
    <t>2016AMP2015Capital ExpenditureAsset replacement and renewalZone substationsconstant</t>
  </si>
  <si>
    <t>2016AMP2014Capital ExpenditureAsset replacement and renewalZone substationsconstant</t>
  </si>
  <si>
    <t>2016AMP2015Capital ExpenditureAssets commissionedAssets commissionednominal</t>
  </si>
  <si>
    <t>2016AMP2014Capital ExpenditureCapital expenditure forecastCapital expenditure forecastnominal</t>
  </si>
  <si>
    <t>2016AMP2015Capital ExpenditureCapital expenditure forecastCapital expenditure forecastnominal</t>
  </si>
  <si>
    <t>2016AMP2013Capital ExpenditureCapital expenditure forecastCapital expenditure forecastnominal</t>
  </si>
  <si>
    <t>2016AMP2013Capital ExpenditureConsumer connectionConsumer connectionconstant</t>
  </si>
  <si>
    <t>2016AMP2015Capital ExpenditureConsumer connectionConsumer connectionconstant</t>
  </si>
  <si>
    <t>2016AMP2014Capital ExpenditureConsumer connectionConsumer connectionconstant</t>
  </si>
  <si>
    <t>2016AMP2015Capital ExpenditureConsumer connectionConsumer connectionnominal</t>
  </si>
  <si>
    <t>2016AMP2014Capital ExpenditureConsumer connectionConsumer connectionnominal</t>
  </si>
  <si>
    <t>2016AMP2013Capital ExpenditureConsumer connectionConsumer connectionnominal</t>
  </si>
  <si>
    <t>2016AMP2013Capital ExpenditureCost of financingCost of financingnominal</t>
  </si>
  <si>
    <t>2016AMP2015Capital ExpenditureCost of financingCost of financingnominal</t>
  </si>
  <si>
    <t>2016AMP2014Capital ExpenditureCost of financingCost of financingnominal</t>
  </si>
  <si>
    <t>2016AMP2015Capital ExpenditureExpenditure on subcomponentsEnergy efficiency and demand side management, reduction of energy lossesconstant</t>
  </si>
  <si>
    <t>2016AMP2013Capital ExpenditureExpenditure on subcomponentsEnergy efficiency and demand side management, reduction of energy lossesconstant</t>
  </si>
  <si>
    <t>2016AMP2014Capital ExpenditureExpenditure on subcomponentsEnergy efficiency and demand side management, reduction of energy lossesconstant</t>
  </si>
  <si>
    <t>2016AMP2015Capital ExpenditureExpenditure on subcomponentsOverhead to underground conversionconstant</t>
  </si>
  <si>
    <t>2016AMP2013Capital ExpenditureExpenditure on subcomponentsOverhead to underground conversionconstant</t>
  </si>
  <si>
    <t>2016AMP2014Capital ExpenditureExpenditure on subcomponentsOverhead to underground conversionconstant</t>
  </si>
  <si>
    <t>2016AMP2014Capital ExpenditureExpenditure on subcomponentsResearch and developmentconstant</t>
  </si>
  <si>
    <t>2016AMP2013Capital ExpenditureExpenditure on subcomponentsResearch and developmentconstant</t>
  </si>
  <si>
    <t>2016AMP2015Capital ExpenditureExpenditure on subcomponentsResearch and developmentconstant</t>
  </si>
  <si>
    <t>2016AMP2013Capital ExpenditureNetwork assetsExpenditure on network assetsconstant</t>
  </si>
  <si>
    <t>2016AMP2015Capital ExpenditureNetwork assetsExpenditure on network assetsconstant</t>
  </si>
  <si>
    <t>2016AMP2014Capital ExpenditureNetwork assetsExpenditure on network assetsconstant</t>
  </si>
  <si>
    <t>2016AMP2014Capital ExpenditureNetwork assetsExpenditure on network assetsnominal</t>
  </si>
  <si>
    <t>2016AMP2013Capital ExpenditureNetwork assetsExpenditure on network assetsnominal</t>
  </si>
  <si>
    <t>2016AMP2015Capital ExpenditureNetwork assetsExpenditure on network assetsnominal</t>
  </si>
  <si>
    <t>2016AMP2015Capital ExpenditureNon-network assetsExpenditure on non-network assetsconstant</t>
  </si>
  <si>
    <t>2016AMP2015Capital ExpenditureNon-network assetsExpenditure on non-network assetsnominal</t>
  </si>
  <si>
    <t>2016AMP2014Capital ExpenditureReliability, safety and environmentLegislative and regulatoryconstant</t>
  </si>
  <si>
    <t>2016AMP2013Capital ExpenditureReliability, safety and environmentLegislative and regulatoryconstant</t>
  </si>
  <si>
    <t>2016AMP2015Capital ExpenditureReliability, safety and environmentLegislative and regulatoryconstant</t>
  </si>
  <si>
    <t>2016AMP2013Capital ExpenditureReliability, safety and environmentLegislative and regulatorynominal</t>
  </si>
  <si>
    <t>2016AMP2014Capital ExpenditureReliability, safety and environmentLegislative and regulatorynominal</t>
  </si>
  <si>
    <t>2016AMP2015Capital ExpenditureReliability, safety and environmentLegislative and regulatorynominal</t>
  </si>
  <si>
    <t>2016AMP2014Capital ExpenditureReliability, safety and environmentOther reliability, safety and environmentconstant</t>
  </si>
  <si>
    <t>2016AMP2015Capital ExpenditureReliability, safety and environmentOther reliability, safety and environmentconstant</t>
  </si>
  <si>
    <t>2016AMP2013Capital ExpenditureReliability, safety and environmentOther reliability, safety and environmentconstant</t>
  </si>
  <si>
    <t>2016AMP2015Capital ExpenditureReliability, safety and environmentOther reliability, safety and environmentnominal</t>
  </si>
  <si>
    <t>2016AMP2014Capital ExpenditureReliability, safety and environmentOther reliability, safety and environmentnominal</t>
  </si>
  <si>
    <t>2016AMP2013Capital ExpenditureReliability, safety and environmentOther reliability, safety and environmentnominal</t>
  </si>
  <si>
    <t>2016AMP2015Capital ExpenditureReliability, safety and environmentQuality of supplyconstant</t>
  </si>
  <si>
    <t>2016AMP2014Capital ExpenditureReliability, safety and environmentQuality of supplyconstant</t>
  </si>
  <si>
    <t>2016AMP2013Capital ExpenditureReliability, safety and environmentQuality of supplyconstant</t>
  </si>
  <si>
    <t>2016AMP2014Capital ExpenditureReliability, safety and environmentQuality of supplynominal</t>
  </si>
  <si>
    <t>2016AMP2013Capital ExpenditureReliability, safety and environmentQuality of supplynominal</t>
  </si>
  <si>
    <t>2016AMP2015Capital ExpenditureReliability, safety and environmentQuality of supplynominal</t>
  </si>
  <si>
    <t>2016AMP2014Capital ExpenditureReliability, safety and environmentTotal reliability, safety and environmentconstant</t>
  </si>
  <si>
    <t>2016AMP2013Capital ExpenditureReliability, safety and environmentTotal reliability, safety and environmentconstant</t>
  </si>
  <si>
    <t>2016AMP2015Capital ExpenditureReliability, safety and environmentTotal reliability, safety and environmentconstant</t>
  </si>
  <si>
    <t>2016AMP2013Capital ExpenditureReliability, safety and environmentTotal reliability, safety and environmentnominal</t>
  </si>
  <si>
    <t>2016AMP2014Capital ExpenditureReliability, safety and environmentTotal reliability, safety and environmentnominal</t>
  </si>
  <si>
    <t>2016AMP2015Capital ExpenditureReliability, safety and environmentTotal reliability, safety and environmentnominal</t>
  </si>
  <si>
    <t>2016AMP2013Capital ExpenditureSystem growthSystem growthconstant</t>
  </si>
  <si>
    <t>2016AMP2014Capital ExpenditureSystem growthSystem growthconstant</t>
  </si>
  <si>
    <t>2016AMP2015Capital ExpenditureSystem growthSystem growthconstant</t>
  </si>
  <si>
    <t>2016AMP2013Capital ExpenditureSystem growthSystem growthnominal</t>
  </si>
  <si>
    <t>2016AMP2015Capital ExpenditureSystem growthSystem growthnominal</t>
  </si>
  <si>
    <t>2016AMP2014Capital ExpenditureSystem growthSystem growthnominal</t>
  </si>
  <si>
    <t>2016AMP2014Capital ExpenditureValue of capital contributionsValue of capital contributionsnominal</t>
  </si>
  <si>
    <t>2016AMP2015Capital ExpenditureValue of capital contributionsValue of capital contributionsnominal</t>
  </si>
  <si>
    <t>2016AMP2013Capital ExpenditureValue of capital contributionsValue of capital contributionsnominal</t>
  </si>
  <si>
    <t>2016AMP2013Capital ExpenditureValue of vested assetsValue of vested assetsnominal</t>
  </si>
  <si>
    <t>2016AMP2014Capital ExpenditureValue of vested assetsValue of vested assetsnominal</t>
  </si>
  <si>
    <t>2016AMP2015Capital ExpenditureValue of vested assetsValue of vested assetsnominal</t>
  </si>
  <si>
    <t>2016AMP2015Network and DemandElectricity volumesElectricity entering system for supply to consumersNA</t>
  </si>
  <si>
    <t>2016AMP2013Network and DemandElectricity volumesElectricity entering system for supply to consumersNA</t>
  </si>
  <si>
    <t>2016AMP2014Network and DemandElectricity volumesElectricity entering system for supply to consumersNA</t>
  </si>
  <si>
    <t>2016AMP2014Network and DemandElectricity volumesLoad factorNA</t>
  </si>
  <si>
    <t>2016AMP2013Network and DemandElectricity volumesLoad factorNA</t>
  </si>
  <si>
    <t>2016AMP2015Network and DemandElectricity volumesLoad factorNA</t>
  </si>
  <si>
    <t>2016AMP2013Network and DemandElectricity volumesLoss ratioNA</t>
  </si>
  <si>
    <t>2016AMP2015Network and DemandElectricity volumesLoss ratioNA</t>
  </si>
  <si>
    <t>2016AMP2014Network and DemandElectricity volumesLoss ratioNA</t>
  </si>
  <si>
    <t>2016AMP2014Network and DemandElectricity volumesTotal energy delivered to ICPsNA</t>
  </si>
  <si>
    <t>2016AMP2013Network and DemandElectricity volumesTotal energy delivered to ICPsNA</t>
  </si>
  <si>
    <t>2016AMP2015Network and DemandElectricity volumesTotal energy delivered to ICPsNA</t>
  </si>
  <si>
    <t>2016AMP2014Network and DemandMaximum coincident system demandGXP demandNA</t>
  </si>
  <si>
    <t>2016AMP2013Network and DemandMaximum coincident system demandGXP demandNA</t>
  </si>
  <si>
    <t>2016AMP2015Network and DemandMaximum coincident system demandGXP demandNA</t>
  </si>
  <si>
    <t>2016AMP2014Network and DemandMaximum coincident system demandMaximum coincident system demandNA</t>
  </si>
  <si>
    <t>2016AMP2013Network and DemandMaximum coincident system demandMaximum coincident system demandNA</t>
  </si>
  <si>
    <t>2016AMP2015Network and DemandMaximum coincident system demandMaximum coincident system demandNA</t>
  </si>
  <si>
    <t>2016AMP2013Operating ExpenditureAsset replacement and renewalAsset replacement and renewalconstant</t>
  </si>
  <si>
    <t>2016AMP2015Operating ExpenditureAsset replacement and renewalAsset replacement and renewalconstant</t>
  </si>
  <si>
    <t>2016AMP2014Operating ExpenditureAsset replacement and renewalAsset replacement and renewalconstant</t>
  </si>
  <si>
    <t>2016AMP2014Operating ExpenditureAsset replacement and renewalAsset replacement and renewalnominal</t>
  </si>
  <si>
    <t>2016AMP2015Operating ExpenditureAsset replacement and renewalAsset replacement and renewalnominal</t>
  </si>
  <si>
    <t>2016AMP2013Operating ExpenditureAsset replacement and renewalAsset replacement and renewalnominal</t>
  </si>
  <si>
    <t>2016AMP2014Operating ExpenditureBusiness supportBusiness supportconstant</t>
  </si>
  <si>
    <t>2016AMP2015Operating ExpenditureBusiness supportBusiness supportconstant</t>
  </si>
  <si>
    <t>2016AMP2013Operating ExpenditureBusiness supportBusiness supportconstant</t>
  </si>
  <si>
    <t>2016AMP2014Operating ExpenditureBusiness supportBusiness supportnominal</t>
  </si>
  <si>
    <t>2016AMP2013Operating ExpenditureBusiness supportBusiness supportnominal</t>
  </si>
  <si>
    <t>2016AMP2015Operating ExpenditureBusiness supportBusiness supportnominal</t>
  </si>
  <si>
    <t>2016AMP2014Operating ExpenditureExpenditure on subcomponentsDirect billing*constant</t>
  </si>
  <si>
    <t>2016AMP2013Operating ExpenditureExpenditure on subcomponentsDirect billing*constant</t>
  </si>
  <si>
    <t>2016AMP2015Operating ExpenditureExpenditure on subcomponentsDirect billing*constant</t>
  </si>
  <si>
    <t>2016AMP2015Operating ExpenditureExpenditure on subcomponentsEnergy efficiency and demand side management, reduction of energy lossesconstant</t>
  </si>
  <si>
    <t>2016AMP2013Operating ExpenditureExpenditure on subcomponentsEnergy efficiency and demand side management, reduction of energy lossesconstant</t>
  </si>
  <si>
    <t>2016AMP2014Operating ExpenditureExpenditure on subcomponentsEnergy efficiency and demand side management, reduction of energy lossesconstant</t>
  </si>
  <si>
    <t>2016AMP2015Operating ExpenditureExpenditure on subcomponentsInsuranceconstant</t>
  </si>
  <si>
    <t>2016AMP2014Operating ExpenditureExpenditure on subcomponentsInsuranceconstant</t>
  </si>
  <si>
    <t>2016AMP2013Operating ExpenditureExpenditure on subcomponentsInsuranceconstant</t>
  </si>
  <si>
    <t>2016AMP2014Operating ExpenditureExpenditure on subcomponentsResearch and Developmentconstant</t>
  </si>
  <si>
    <t>2016AMP2013Operating ExpenditureExpenditure on subcomponentsResearch and Developmentconstant</t>
  </si>
  <si>
    <t>2016AMP2015Operating ExpenditureExpenditure on subcomponentsResearch and Developmentconstant</t>
  </si>
  <si>
    <t>2016AMP2015Operating ExpenditureNetwork OpexNetwork Opexconstant</t>
  </si>
  <si>
    <t>2016AMP2014Operating ExpenditureNetwork OpexNetwork Opexconstant</t>
  </si>
  <si>
    <t>2016AMP2013Operating ExpenditureNetwork OpexNetwork Opexconstant</t>
  </si>
  <si>
    <t>2016AMP2014Operating ExpenditureNetwork OpexNetwork Opexnominal</t>
  </si>
  <si>
    <t>2016AMP2015Operating ExpenditureNetwork OpexNetwork Opexnominal</t>
  </si>
  <si>
    <t>2016AMP2013Operating ExpenditureNetwork OpexNetwork Opexnominal</t>
  </si>
  <si>
    <t>2016AMP2014Operating ExpenditureNon-network opexNon-network opexconstant</t>
  </si>
  <si>
    <t>2016AMP2015Operating ExpenditureNon-network opexNon-network opexconstant</t>
  </si>
  <si>
    <t>2016AMP2013Operating ExpenditureNon-network opexNon-network opexconstant</t>
  </si>
  <si>
    <t>2016AMP2015Operating ExpenditureNon-network opexNon-network opexnominal</t>
  </si>
  <si>
    <t>2016AMP2014Operating ExpenditureNon-network opexNon-network opexnominal</t>
  </si>
  <si>
    <t>2016AMP2013Operating ExpenditureNon-network opexNon-network opexnominal</t>
  </si>
  <si>
    <t>2016AMP2013Operating ExpenditureRoutine and corrective maintenance and inspectionRoutine and corrective maintenance and inspectionconstant</t>
  </si>
  <si>
    <t>2016AMP2014Operating ExpenditureRoutine and corrective maintenance and inspectionRoutine and corrective maintenance and inspectionconstant</t>
  </si>
  <si>
    <t>2016AMP2015Operating ExpenditureRoutine and corrective maintenance and inspectionRoutine and corrective maintenance and inspectionconstant</t>
  </si>
  <si>
    <t>2016AMP2014Operating ExpenditureRoutine and corrective maintenance and inspectionRoutine and corrective maintenance and inspectionnominal</t>
  </si>
  <si>
    <t>2016AMP2013Operating ExpenditureRoutine and corrective maintenance and inspectionRoutine and corrective maintenance and inspectionnominal</t>
  </si>
  <si>
    <t>2016AMP2015Operating ExpenditureRoutine and corrective maintenance and inspectionRoutine and corrective maintenance and inspectionnominal</t>
  </si>
  <si>
    <t>2016AMP2014Operating ExpenditureService interruptions and emergenciesService interruptions and emergenciesconstant</t>
  </si>
  <si>
    <t>2016AMP2013Operating ExpenditureService interruptions and emergenciesService interruptions and emergenciesconstant</t>
  </si>
  <si>
    <t>2016AMP2015Operating ExpenditureService interruptions and emergenciesService interruptions and emergenciesconstant</t>
  </si>
  <si>
    <t>2016AMP2014Operating ExpenditureService interruptions and emergenciesService interruptions and emergenciesnominal</t>
  </si>
  <si>
    <t>2016AMP2015Operating ExpenditureService interruptions and emergenciesService interruptions and emergenciesnominal</t>
  </si>
  <si>
    <t>2016AMP2013Operating ExpenditureService interruptions and emergenciesService interruptions and emergenciesnominal</t>
  </si>
  <si>
    <t>2016AMP2013Operating ExpenditureSystem operations and network supportSystem operations and network supportconstant</t>
  </si>
  <si>
    <t>2016AMP2015Operating ExpenditureSystem operations and network supportSystem operations and network supportconstant</t>
  </si>
  <si>
    <t>2016AMP2014Operating ExpenditureSystem operations and network supportSystem operations and network supportconstant</t>
  </si>
  <si>
    <t>2016AMP2015Operating ExpenditureSystem operations and network supportSystem operations and network supportnominal</t>
  </si>
  <si>
    <t>2016AMP2014Operating ExpenditureSystem operations and network supportSystem operations and network supportnominal</t>
  </si>
  <si>
    <t>2016AMP2013Operating ExpenditureSystem operations and network supportSystem operations and network supportnominal</t>
  </si>
  <si>
    <t>2016AMP2015Operating ExpenditureTotal opexOperational expenditureconstant</t>
  </si>
  <si>
    <t>2016AMP2013Operating ExpenditureTotal opexOperational expenditureconstant</t>
  </si>
  <si>
    <t>2016AMP2014Operating ExpenditureTotal opexOperational expenditureconstant</t>
  </si>
  <si>
    <t>2016AMP2015Operating ExpenditureTotal opexOperational expenditurenominal</t>
  </si>
  <si>
    <t>2016AMP2013Operating ExpenditureTotal opexOperational expenditurenominal</t>
  </si>
  <si>
    <t>2016AMP2014Operating ExpenditureTotal opexOperational expenditurenominal</t>
  </si>
  <si>
    <t>2016AMP2014Operating ExpenditureVegetation managementVegetation managementconstant</t>
  </si>
  <si>
    <t>2016AMP2015Operating ExpenditureVegetation managementVegetation managementconstant</t>
  </si>
  <si>
    <t>2016AMP2013Operating ExpenditureVegetation managementVegetation managementconstant</t>
  </si>
  <si>
    <t>2016AMP2015Operating ExpenditureVegetation managementVegetation managementnominal</t>
  </si>
  <si>
    <t>2016AMP2014Operating ExpenditureVegetation managementVegetation managementnominal</t>
  </si>
  <si>
    <t>2016AMP2013Operating ExpenditureVegetation managementVegetation managementnominal</t>
  </si>
  <si>
    <t>2016AMP2015ReliabilitySAIDIClass BNA</t>
  </si>
  <si>
    <t>2016AMP2014ReliabilitySAIDIClass BNA</t>
  </si>
  <si>
    <t>2016AMP2013ReliabilitySAIDIClass BNA</t>
  </si>
  <si>
    <t>2016AMP2014ReliabilitySAIDIClass CNA</t>
  </si>
  <si>
    <t>2016AMP2013ReliabilitySAIDIClass CNA</t>
  </si>
  <si>
    <t>2016AMP2015ReliabilitySAIDIClass CNA</t>
  </si>
  <si>
    <t>2016AMP2013ReliabilitySAIFIClass BNA</t>
  </si>
  <si>
    <t>2016AMP2014ReliabilitySAIFIClass BNA</t>
  </si>
  <si>
    <t>2016AMP2015ReliabilitySAIFIClass BNA</t>
  </si>
  <si>
    <t>2016AMP2013ReliabilitySAIFIClass CNA</t>
  </si>
  <si>
    <t>2016AMP2014ReliabilitySAIFIClass CNA</t>
  </si>
  <si>
    <t>2016AMP2015ReliabilitySAIFIClass CNA</t>
  </si>
  <si>
    <t>2017AMP2013Capital ExpenditureAll assetsExpenditure on assetsconstant</t>
  </si>
  <si>
    <t>2017AMP2014Capital ExpenditureAll assetsExpenditure on assetsconstant</t>
  </si>
  <si>
    <t>2017AMP2015Capital ExpenditureAll assetsExpenditure on assetsconstant</t>
  </si>
  <si>
    <t>2017AMP2014Capital ExpenditureAll assetsExpenditure on assetsnominal</t>
  </si>
  <si>
    <t>2017AMP2013Capital ExpenditureAll assetsExpenditure on assetsnominal</t>
  </si>
  <si>
    <t>2017AMP2015Capital ExpenditureAll assetsExpenditure on assetsnominal</t>
  </si>
  <si>
    <t>2017AMP2015Capital ExpenditureAsset relocationsAsset relocationsconstant</t>
  </si>
  <si>
    <t>2017AMP2013Capital ExpenditureAsset relocationsAsset relocationsconstant</t>
  </si>
  <si>
    <t>2017AMP2014Capital ExpenditureAsset relocationsAsset relocationsconstant</t>
  </si>
  <si>
    <t>2017AMP2015Capital ExpenditureAsset relocationsAsset relocationsnominal</t>
  </si>
  <si>
    <t>2017AMP2014Capital ExpenditureAsset relocationsAsset relocationsnominal</t>
  </si>
  <si>
    <t>2017AMP2013Capital ExpenditureAsset relocationsAsset relocationsnominal</t>
  </si>
  <si>
    <t>2017AMP2013Capital ExpenditureAsset replacement and renewal2013 total asset replacementconstant</t>
  </si>
  <si>
    <t>2017AMP2014Capital ExpenditureAsset replacement and renewalAsset replacement and renewalconstant</t>
  </si>
  <si>
    <t>2017AMP2013Capital ExpenditureAsset replacement and renewalAsset replacement and renewalconstant</t>
  </si>
  <si>
    <t>2017AMP2015Capital ExpenditureAsset replacement and renewalAsset replacement and renewalconstant</t>
  </si>
  <si>
    <t>2017AMP2014Capital ExpenditureAsset replacement and renewalAsset replacement and renewalnominal</t>
  </si>
  <si>
    <t>2017AMP2015Capital ExpenditureAsset replacement and renewalAsset replacement and renewalnominal</t>
  </si>
  <si>
    <t>2017AMP2013Capital ExpenditureAsset replacement and renewalAsset replacement and renewalnominal</t>
  </si>
  <si>
    <t>2017AMP2014Capital ExpenditureAsset replacement and renewalAsset replacement and renewal expenditureconstant</t>
  </si>
  <si>
    <t>2017AMP2013Capital ExpenditureAsset replacement and renewalAsset replacement and renewal expenditureconstant</t>
  </si>
  <si>
    <t>2017AMP2015Capital ExpenditureAsset replacement and renewalAsset replacement and renewal expenditureconstant</t>
  </si>
  <si>
    <t>2017AMP2013Capital ExpenditureAsset replacement and renewalAsset replacement and renewal less capital contributionsconstant</t>
  </si>
  <si>
    <t>2017AMP2014Capital ExpenditureAsset replacement and renewalAsset replacement and renewal less capital contributionsconstant</t>
  </si>
  <si>
    <t>2017AMP2015Capital ExpenditureAsset replacement and renewalAsset replacement and renewal less capital contributionsconstant</t>
  </si>
  <si>
    <t>2017AMP2013Capital ExpenditureAsset replacement and renewalCapital contributions funding asset replacement and renewalconstant</t>
  </si>
  <si>
    <t>2017AMP2014Capital ExpenditureAsset replacement and renewalCapital contributions funding asset replacement and renewalconstant</t>
  </si>
  <si>
    <t>2017AMP2015Capital ExpenditureAsset replacement and renewalCapital contributions funding asset replacement and renewalconstant</t>
  </si>
  <si>
    <t>2017AMP2015Capital ExpenditureAsset replacement and renewalDistribution and LV cablesconstant</t>
  </si>
  <si>
    <t>2017AMP2014Capital ExpenditureAsset replacement and renewalDistribution and LV cablesconstant</t>
  </si>
  <si>
    <t>2017AMP2013Capital ExpenditureAsset replacement and renewalDistribution and LV cablesconstant</t>
  </si>
  <si>
    <t>2017AMP2013Capital ExpenditureAsset replacement and renewalDistribution and LV linesconstant</t>
  </si>
  <si>
    <t>2017AMP2015Capital ExpenditureAsset replacement and renewalDistribution and LV linesconstant</t>
  </si>
  <si>
    <t>2017AMP2014Capital ExpenditureAsset replacement and renewalDistribution and LV linesconstant</t>
  </si>
  <si>
    <t>2017AMP2015Capital ExpenditureAsset replacement and renewalDistribution substations and transformersconstant</t>
  </si>
  <si>
    <t>2017AMP2013Capital ExpenditureAsset replacement and renewalDistribution substations and transformersconstant</t>
  </si>
  <si>
    <t>2017AMP2014Capital ExpenditureAsset replacement and renewalDistribution substations and transformersconstant</t>
  </si>
  <si>
    <t>2017AMP2015Capital ExpenditureAsset replacement and renewalDistribution switchgearconstant</t>
  </si>
  <si>
    <t>2017AMP2014Capital ExpenditureAsset replacement and renewalDistribution switchgearconstant</t>
  </si>
  <si>
    <t>2017AMP2013Capital ExpenditureAsset replacement and renewalDistribution switchgearconstant</t>
  </si>
  <si>
    <t>2017AMP2015Capital ExpenditureAsset replacement and renewalOther network assetsconstant</t>
  </si>
  <si>
    <t>2017AMP2014Capital ExpenditureAsset replacement and renewalOther network assetsconstant</t>
  </si>
  <si>
    <t>2017AMP2013Capital ExpenditureAsset replacement and renewalOther network assetsconstant</t>
  </si>
  <si>
    <t>2017AMP2015Capital ExpenditureAsset replacement and renewalSubtransmissionconstant</t>
  </si>
  <si>
    <t>2017AMP2013Capital ExpenditureAsset replacement and renewalSubtransmissionconstant</t>
  </si>
  <si>
    <t>2017AMP2014Capital ExpenditureAsset replacement and renewalSubtransmissionconstant</t>
  </si>
  <si>
    <t>2017AMP2015Capital ExpenditureAsset replacement and renewalZone substationsconstant</t>
  </si>
  <si>
    <t>2017AMP2014Capital ExpenditureAsset replacement and renewalZone substationsconstant</t>
  </si>
  <si>
    <t>2017AMP2013Capital ExpenditureAsset replacement and renewalZone substationsconstant</t>
  </si>
  <si>
    <t>2017AMP2015Capital ExpenditureAssets commissionedAssets commissionednominal</t>
  </si>
  <si>
    <t>2017AMP2015Capital ExpenditureCapital expenditure forecastCapital expenditure forecastnominal</t>
  </si>
  <si>
    <t>2017AMP2013Capital ExpenditureCapital expenditure forecastCapital expenditure forecastnominal</t>
  </si>
  <si>
    <t>2017AMP2014Capital ExpenditureCapital expenditure forecastCapital expenditure forecastnominal</t>
  </si>
  <si>
    <t>2017AMP2014Capital ExpenditureConsumer connectionConsumer connectionconstant</t>
  </si>
  <si>
    <t>2017AMP2013Capital ExpenditureConsumer connectionConsumer connectionconstant</t>
  </si>
  <si>
    <t>2017AMP2015Capital ExpenditureConsumer connectionConsumer connectionconstant</t>
  </si>
  <si>
    <t>2017AMP2014Capital ExpenditureConsumer connectionConsumer connectionnominal</t>
  </si>
  <si>
    <t>2017AMP2015Capital ExpenditureConsumer connectionConsumer connectionnominal</t>
  </si>
  <si>
    <t>2017AMP2013Capital ExpenditureConsumer connectionConsumer connectionnominal</t>
  </si>
  <si>
    <t>2017AMP2013Capital ExpenditureCost of financingCost of financingnominal</t>
  </si>
  <si>
    <t>2017AMP2014Capital ExpenditureCost of financingCost of financingnominal</t>
  </si>
  <si>
    <t>2017AMP2015Capital ExpenditureCost of financingCost of financingnominal</t>
  </si>
  <si>
    <t>2017AMP2014Capital ExpenditureExpenditure on subcomponentsEnergy efficiency and demand side management, reduction of energy lossesconstant</t>
  </si>
  <si>
    <t>2017AMP2013Capital ExpenditureExpenditure on subcomponentsEnergy efficiency and demand side management, reduction of energy lossesconstant</t>
  </si>
  <si>
    <t>2017AMP2015Capital ExpenditureExpenditure on subcomponentsEnergy efficiency and demand side management, reduction of energy lossesconstant</t>
  </si>
  <si>
    <t>2017AMP2013Capital ExpenditureExpenditure on subcomponentsOverhead to underground conversionconstant</t>
  </si>
  <si>
    <t>2017AMP2014Capital ExpenditureExpenditure on subcomponentsOverhead to underground conversionconstant</t>
  </si>
  <si>
    <t>2017AMP2015Capital ExpenditureExpenditure on subcomponentsOverhead to underground conversionconstant</t>
  </si>
  <si>
    <t>2017AMP2014Capital ExpenditureExpenditure on subcomponentsResearch and developmentconstant</t>
  </si>
  <si>
    <t>2017AMP2015Capital ExpenditureExpenditure on subcomponentsResearch and developmentconstant</t>
  </si>
  <si>
    <t>2017AMP2013Capital ExpenditureExpenditure on subcomponentsResearch and developmentconstant</t>
  </si>
  <si>
    <t>2017AMP2015Capital ExpenditureNetwork assetsExpenditure on network assetsconstant</t>
  </si>
  <si>
    <t>2017AMP2014Capital ExpenditureNetwork assetsExpenditure on network assetsconstant</t>
  </si>
  <si>
    <t>2017AMP2013Capital ExpenditureNetwork assetsExpenditure on network assetsconstant</t>
  </si>
  <si>
    <t>2017AMP2015Capital ExpenditureNetwork assetsExpenditure on network assetsnominal</t>
  </si>
  <si>
    <t>2017AMP2013Capital ExpenditureNetwork assetsExpenditure on network assetsnominal</t>
  </si>
  <si>
    <t>2017AMP2014Capital ExpenditureNetwork assetsExpenditure on network assetsnominal</t>
  </si>
  <si>
    <t>2017AMP2015Capital ExpenditureNon-network assetsExpenditure on non-network assetsconstant</t>
  </si>
  <si>
    <t>2017AMP2015Capital ExpenditureNon-network assetsExpenditure on non-network assetsnominal</t>
  </si>
  <si>
    <t>2017AMP2013Capital ExpenditureReliability, safety and environmentLegislative and regulatoryconstant</t>
  </si>
  <si>
    <t>2017AMP2014Capital ExpenditureReliability, safety and environmentLegislative and regulatoryconstant</t>
  </si>
  <si>
    <t>2017AMP2015Capital ExpenditureReliability, safety and environmentLegislative and regulatoryconstant</t>
  </si>
  <si>
    <t>2017AMP2013Capital ExpenditureReliability, safety and environmentLegislative and regulatorynominal</t>
  </si>
  <si>
    <t>2017AMP2014Capital ExpenditureReliability, safety and environmentLegislative and regulatorynominal</t>
  </si>
  <si>
    <t>2017AMP2015Capital ExpenditureReliability, safety and environmentLegislative and regulatorynominal</t>
  </si>
  <si>
    <t>2017AMP2014Capital ExpenditureReliability, safety and environmentOther reliability, safety and environmentconstant</t>
  </si>
  <si>
    <t>2017AMP2015Capital ExpenditureReliability, safety and environmentOther reliability, safety and environmentconstant</t>
  </si>
  <si>
    <t>2017AMP2013Capital ExpenditureReliability, safety and environmentOther reliability, safety and environmentconstant</t>
  </si>
  <si>
    <t>2017AMP2014Capital ExpenditureReliability, safety and environmentOther reliability, safety and environmentnominal</t>
  </si>
  <si>
    <t>2017AMP2015Capital ExpenditureReliability, safety and environmentOther reliability, safety and environmentnominal</t>
  </si>
  <si>
    <t>2017AMP2013Capital ExpenditureReliability, safety and environmentOther reliability, safety and environmentnominal</t>
  </si>
  <si>
    <t>2017AMP2014Capital ExpenditureReliability, safety and environmentQuality of supplyconstant</t>
  </si>
  <si>
    <t>2017AMP2015Capital ExpenditureReliability, safety and environmentQuality of supplyconstant</t>
  </si>
  <si>
    <t>2017AMP2013Capital ExpenditureReliability, safety and environmentQuality of supplyconstant</t>
  </si>
  <si>
    <t>2017AMP2015Capital ExpenditureReliability, safety and environmentQuality of supplynominal</t>
  </si>
  <si>
    <t>2017AMP2014Capital ExpenditureReliability, safety and environmentQuality of supplynominal</t>
  </si>
  <si>
    <t>2017AMP2013Capital ExpenditureReliability, safety and environmentQuality of supplynominal</t>
  </si>
  <si>
    <t>2017AMP2015Capital ExpenditureReliability, safety and environmentTotal reliability, safety and environmentconstant</t>
  </si>
  <si>
    <t>2017AMP2014Capital ExpenditureReliability, safety and environmentTotal reliability, safety and environmentconstant</t>
  </si>
  <si>
    <t>2017AMP2013Capital ExpenditureReliability, safety and environmentTotal reliability, safety and environmentconstant</t>
  </si>
  <si>
    <t>2017AMP2013Capital ExpenditureReliability, safety and environmentTotal reliability, safety and environmentnominal</t>
  </si>
  <si>
    <t>2017AMP2015Capital ExpenditureReliability, safety and environmentTotal reliability, safety and environmentnominal</t>
  </si>
  <si>
    <t>2017AMP2014Capital ExpenditureReliability, safety and environmentTotal reliability, safety and environmentnominal</t>
  </si>
  <si>
    <t>2017AMP2015Capital ExpenditureSystem growthSystem growthconstant</t>
  </si>
  <si>
    <t>2017AMP2013Capital ExpenditureSystem growthSystem growthconstant</t>
  </si>
  <si>
    <t>2017AMP2014Capital ExpenditureSystem growthSystem growthconstant</t>
  </si>
  <si>
    <t>2017AMP2014Capital ExpenditureSystem growthSystem growthnominal</t>
  </si>
  <si>
    <t>2017AMP2013Capital ExpenditureSystem growthSystem growthnominal</t>
  </si>
  <si>
    <t>2017AMP2015Capital ExpenditureSystem growthSystem growthnominal</t>
  </si>
  <si>
    <t>2017AMP2013Capital ExpenditureValue of capital contributionsValue of capital contributionsnominal</t>
  </si>
  <si>
    <t>2017AMP2015Capital ExpenditureValue of capital contributionsValue of capital contributionsnominal</t>
  </si>
  <si>
    <t>2017AMP2014Capital ExpenditureValue of capital contributionsValue of capital contributionsnominal</t>
  </si>
  <si>
    <t>2017AMP2015Capital ExpenditureValue of vested assetsValue of vested assetsnominal</t>
  </si>
  <si>
    <t>2017AMP2014Capital ExpenditureValue of vested assetsValue of vested assetsnominal</t>
  </si>
  <si>
    <t>2017AMP2013Capital ExpenditureValue of vested assetsValue of vested assetsnominal</t>
  </si>
  <si>
    <t>2017AMP2014Network and DemandElectricity volumesElectricity entering system for supply to consumersNA</t>
  </si>
  <si>
    <t>2017AMP2013Network and DemandElectricity volumesElectricity entering system for supply to consumersNA</t>
  </si>
  <si>
    <t>2017AMP2015Network and DemandElectricity volumesElectricity entering system for supply to consumersNA</t>
  </si>
  <si>
    <t>2017AMP2015Network and DemandElectricity volumesLoad factorNA</t>
  </si>
  <si>
    <t>2017AMP2013Network and DemandElectricity volumesLoad factorNA</t>
  </si>
  <si>
    <t>2017AMP2014Network and DemandElectricity volumesLoad factorNA</t>
  </si>
  <si>
    <t>2017AMP2014Network and DemandElectricity volumesLoss ratioNA</t>
  </si>
  <si>
    <t>2017AMP2013Network and DemandElectricity volumesLoss ratioNA</t>
  </si>
  <si>
    <t>2017AMP2015Network and DemandElectricity volumesLoss ratioNA</t>
  </si>
  <si>
    <t>2017AMP2014Network and DemandElectricity volumesTotal energy delivered to ICPsNA</t>
  </si>
  <si>
    <t>2017AMP2015Network and DemandElectricity volumesTotal energy delivered to ICPsNA</t>
  </si>
  <si>
    <t>2017AMP2013Network and DemandElectricity volumesTotal energy delivered to ICPsNA</t>
  </si>
  <si>
    <t>2017AMP2013Network and DemandMaximum coincident system demandGXP demandNA</t>
  </si>
  <si>
    <t>2017AMP2014Network and DemandMaximum coincident system demandGXP demandNA</t>
  </si>
  <si>
    <t>2017AMP2015Network and DemandMaximum coincident system demandGXP demandNA</t>
  </si>
  <si>
    <t>2017AMP2014Network and DemandMaximum coincident system demandMaximum coincident system demandNA</t>
  </si>
  <si>
    <t>2017AMP2013Network and DemandMaximum coincident system demandMaximum coincident system demandNA</t>
  </si>
  <si>
    <t>2017AMP2015Network and DemandMaximum coincident system demandMaximum coincident system demandNA</t>
  </si>
  <si>
    <t>2017AMP2013Operating ExpenditureAsset replacement and renewalAsset replacement and renewalconstant</t>
  </si>
  <si>
    <t>2017AMP2015Operating ExpenditureAsset replacement and renewalAsset replacement and renewalconstant</t>
  </si>
  <si>
    <t>2017AMP2014Operating ExpenditureAsset replacement and renewalAsset replacement and renewalconstant</t>
  </si>
  <si>
    <t>2017AMP2014Operating ExpenditureAsset replacement and renewalAsset replacement and renewalnominal</t>
  </si>
  <si>
    <t>2017AMP2015Operating ExpenditureAsset replacement and renewalAsset replacement and renewalnominal</t>
  </si>
  <si>
    <t>2017AMP2013Operating ExpenditureAsset replacement and renewalAsset replacement and renewalnominal</t>
  </si>
  <si>
    <t>2017AMP2015Operating ExpenditureBusiness supportBusiness supportconstant</t>
  </si>
  <si>
    <t>2017AMP2013Operating ExpenditureBusiness supportBusiness supportconstant</t>
  </si>
  <si>
    <t>2017AMP2014Operating ExpenditureBusiness supportBusiness supportconstant</t>
  </si>
  <si>
    <t>2017AMP2014Operating ExpenditureBusiness supportBusiness supportnominal</t>
  </si>
  <si>
    <t>2017AMP2013Operating ExpenditureBusiness supportBusiness supportnominal</t>
  </si>
  <si>
    <t>2017AMP2015Operating ExpenditureBusiness supportBusiness supportnominal</t>
  </si>
  <si>
    <t>2017AMP2014Operating ExpenditureExpenditure on subcomponentsDirect billing*constant</t>
  </si>
  <si>
    <t>2017AMP2015Operating ExpenditureExpenditure on subcomponentsDirect billing*constant</t>
  </si>
  <si>
    <t>2017AMP2013Operating ExpenditureExpenditure on subcomponentsDirect billing*constant</t>
  </si>
  <si>
    <t>2017AMP2015Operating ExpenditureExpenditure on subcomponentsEnergy efficiency and demand side management, reduction of energy lossesconstant</t>
  </si>
  <si>
    <t>2017AMP2013Operating ExpenditureExpenditure on subcomponentsEnergy efficiency and demand side management, reduction of energy lossesconstant</t>
  </si>
  <si>
    <t>2017AMP2014Operating ExpenditureExpenditure on subcomponentsEnergy efficiency and demand side management, reduction of energy lossesconstant</t>
  </si>
  <si>
    <t>2017AMP2013Operating ExpenditureExpenditure on subcomponentsInsuranceconstant</t>
  </si>
  <si>
    <t>2017AMP2014Operating ExpenditureExpenditure on subcomponentsInsuranceconstant</t>
  </si>
  <si>
    <t>2017AMP2015Operating ExpenditureExpenditure on subcomponentsInsuranceconstant</t>
  </si>
  <si>
    <t>2017AMP2015Operating ExpenditureExpenditure on subcomponentsResearch and Developmentconstant</t>
  </si>
  <si>
    <t>2017AMP2013Operating ExpenditureExpenditure on subcomponentsResearch and Developmentconstant</t>
  </si>
  <si>
    <t>2017AMP2014Operating ExpenditureExpenditure on subcomponentsResearch and Developmentconstant</t>
  </si>
  <si>
    <t>2017AMP2015Operating ExpenditureNetwork OpexNetwork Opexconstant</t>
  </si>
  <si>
    <t>2017AMP2013Operating ExpenditureNetwork OpexNetwork Opexconstant</t>
  </si>
  <si>
    <t>2017AMP2014Operating ExpenditureNetwork OpexNetwork Opexconstant</t>
  </si>
  <si>
    <t>2017AMP2014Operating ExpenditureNetwork OpexNetwork Opexnominal</t>
  </si>
  <si>
    <t>2017AMP2015Operating ExpenditureNetwork OpexNetwork Opexnominal</t>
  </si>
  <si>
    <t>2017AMP2013Operating ExpenditureNetwork OpexNetwork Opexnominal</t>
  </si>
  <si>
    <t>2017AMP2014Operating ExpenditureNon-network opexNon-network opexconstant</t>
  </si>
  <si>
    <t>2017AMP2013Operating ExpenditureNon-network opexNon-network opexconstant</t>
  </si>
  <si>
    <t>2017AMP2015Operating ExpenditureNon-network opexNon-network opexconstant</t>
  </si>
  <si>
    <t>2017AMP2015Operating ExpenditureNon-network opexNon-network opexnominal</t>
  </si>
  <si>
    <t>2017AMP2013Operating ExpenditureNon-network opexNon-network opexnominal</t>
  </si>
  <si>
    <t>2017AMP2014Operating ExpenditureNon-network opexNon-network opexnominal</t>
  </si>
  <si>
    <t>2017AMP2014Operating ExpenditureRoutine and corrective maintenance and inspectionRoutine and corrective maintenance and inspectionconstant</t>
  </si>
  <si>
    <t>2017AMP2015Operating ExpenditureRoutine and corrective maintenance and inspectionRoutine and corrective maintenance and inspectionconstant</t>
  </si>
  <si>
    <t>2017AMP2013Operating ExpenditureRoutine and corrective maintenance and inspectionRoutine and corrective maintenance and inspectionconstant</t>
  </si>
  <si>
    <t>2017AMP2015Operating ExpenditureRoutine and corrective maintenance and inspectionRoutine and corrective maintenance and inspectionnominal</t>
  </si>
  <si>
    <t>2017AMP2013Operating ExpenditureRoutine and corrective maintenance and inspectionRoutine and corrective maintenance and inspectionnominal</t>
  </si>
  <si>
    <t>2017AMP2014Operating ExpenditureRoutine and corrective maintenance and inspectionRoutine and corrective maintenance and inspectionnominal</t>
  </si>
  <si>
    <t>2017AMP2015Operating ExpenditureService interruptions and emergenciesService interruptions and emergenciesconstant</t>
  </si>
  <si>
    <t>2017AMP2014Operating ExpenditureService interruptions and emergenciesService interruptions and emergenciesconstant</t>
  </si>
  <si>
    <t>2017AMP2013Operating ExpenditureService interruptions and emergenciesService interruptions and emergenciesconstant</t>
  </si>
  <si>
    <t>2017AMP2014Operating ExpenditureService interruptions and emergenciesService interruptions and emergenciesnominal</t>
  </si>
  <si>
    <t>2017AMP2013Operating ExpenditureService interruptions and emergenciesService interruptions and emergenciesnominal</t>
  </si>
  <si>
    <t>2017AMP2015Operating ExpenditureService interruptions and emergenciesService interruptions and emergenciesnominal</t>
  </si>
  <si>
    <t>2017AMP2013Operating ExpenditureSystem operations and network supportSystem operations and network supportconstant</t>
  </si>
  <si>
    <t>2017AMP2015Operating ExpenditureSystem operations and network supportSystem operations and network supportconstant</t>
  </si>
  <si>
    <t>2017AMP2014Operating ExpenditureSystem operations and network supportSystem operations and network supportconstant</t>
  </si>
  <si>
    <t>2017AMP2015Operating ExpenditureSystem operations and network supportSystem operations and network supportnominal</t>
  </si>
  <si>
    <t>2017AMP2013Operating ExpenditureSystem operations and network supportSystem operations and network supportnominal</t>
  </si>
  <si>
    <t>2017AMP2014Operating ExpenditureSystem operations and network supportSystem operations and network supportnominal</t>
  </si>
  <si>
    <t>2017AMP2013Operating ExpenditureTotal opexOperational expenditureconstant</t>
  </si>
  <si>
    <t>2017AMP2015Operating ExpenditureTotal opexOperational expenditureconstant</t>
  </si>
  <si>
    <t>2017AMP2014Operating ExpenditureTotal opexOperational expenditureconstant</t>
  </si>
  <si>
    <t>2017AMP2013Operating ExpenditureTotal opexOperational expenditurenominal</t>
  </si>
  <si>
    <t>2017AMP2015Operating ExpenditureTotal opexOperational expenditurenominal</t>
  </si>
  <si>
    <t>2017AMP2014Operating ExpenditureTotal opexOperational expenditurenominal</t>
  </si>
  <si>
    <t>2017AMP2015Operating ExpenditureVegetation managementVegetation managementconstant</t>
  </si>
  <si>
    <t>2017AMP2014Operating ExpenditureVegetation managementVegetation managementconstant</t>
  </si>
  <si>
    <t>2017AMP2013Operating ExpenditureVegetation managementVegetation managementconstant</t>
  </si>
  <si>
    <t>2017AMP2013Operating ExpenditureVegetation managementVegetation managementnominal</t>
  </si>
  <si>
    <t>2017AMP2014Operating ExpenditureVegetation managementVegetation managementnominal</t>
  </si>
  <si>
    <t>2017AMP2015Operating ExpenditureVegetation managementVegetation managementnominal</t>
  </si>
  <si>
    <t>2017AMP2014ReliabilitySAIDIClass BNA</t>
  </si>
  <si>
    <t>2017AMP2015ReliabilitySAIDIClass BNA</t>
  </si>
  <si>
    <t>2017AMP2013ReliabilitySAIDIClass BNA</t>
  </si>
  <si>
    <t>2017AMP2014ReliabilitySAIDIClass CNA</t>
  </si>
  <si>
    <t>2017AMP2015ReliabilitySAIDIClass CNA</t>
  </si>
  <si>
    <t>2017AMP2013ReliabilitySAIDIClass CNA</t>
  </si>
  <si>
    <t>2017AMP2013ReliabilitySAIFIClass BNA</t>
  </si>
  <si>
    <t>2017AMP2014ReliabilitySAIFIClass BNA</t>
  </si>
  <si>
    <t>2017AMP2015ReliabilitySAIFIClass BNA</t>
  </si>
  <si>
    <t>2017AMP2013ReliabilitySAIFIClass CNA</t>
  </si>
  <si>
    <t>2017AMP2014ReliabilitySAIFIClass CNA</t>
  </si>
  <si>
    <t>2017AMP2015ReliabilitySAIFIClass CNA</t>
  </si>
  <si>
    <t>2018AMP2015Capital ExpenditureAll assetsExpenditure on assetsconstant</t>
  </si>
  <si>
    <t>2018AMP2014Capital ExpenditureAll assetsExpenditure on assetsconstant</t>
  </si>
  <si>
    <t>2018AMP2013Capital ExpenditureAll assetsExpenditure on assetsconstant</t>
  </si>
  <si>
    <t>2018AMP2014Capital ExpenditureAll assetsExpenditure on assetsnominal</t>
  </si>
  <si>
    <t>2018AMP2013Capital ExpenditureAll assetsExpenditure on assetsnominal</t>
  </si>
  <si>
    <t>2018AMP2015Capital ExpenditureAll assetsExpenditure on assetsnominal</t>
  </si>
  <si>
    <t>2018AMP2015Capital ExpenditureAsset relocationsAsset relocationsconstant</t>
  </si>
  <si>
    <t>2018AMP2013Capital ExpenditureAsset relocationsAsset relocationsconstant</t>
  </si>
  <si>
    <t>2018AMP2014Capital ExpenditureAsset relocationsAsset relocationsconstant</t>
  </si>
  <si>
    <t>2018AMP2013Capital ExpenditureAsset relocationsAsset relocationsnominal</t>
  </si>
  <si>
    <t>2018AMP2015Capital ExpenditureAsset relocationsAsset relocationsnominal</t>
  </si>
  <si>
    <t>2018AMP2014Capital ExpenditureAsset relocationsAsset relocationsnominal</t>
  </si>
  <si>
    <t>2018AMP2013Capital ExpenditureAsset replacement and renewal2013 total asset replacementconstant</t>
  </si>
  <si>
    <t>2018AMP2013Capital ExpenditureAsset replacement and renewalAsset replacement and renewalconstant</t>
  </si>
  <si>
    <t>2018AMP2014Capital ExpenditureAsset replacement and renewalAsset replacement and renewalconstant</t>
  </si>
  <si>
    <t>2018AMP2015Capital ExpenditureAsset replacement and renewalAsset replacement and renewalconstant</t>
  </si>
  <si>
    <t>2018AMP2015Capital ExpenditureAsset replacement and renewalAsset replacement and renewalnominal</t>
  </si>
  <si>
    <t>2018AMP2013Capital ExpenditureAsset replacement and renewalAsset replacement and renewalnominal</t>
  </si>
  <si>
    <t>2018AMP2014Capital ExpenditureAsset replacement and renewalAsset replacement and renewalnominal</t>
  </si>
  <si>
    <t>2018AMP2013Capital ExpenditureAsset replacement and renewalAsset replacement and renewal expenditureconstant</t>
  </si>
  <si>
    <t>2018AMP2015Capital ExpenditureAsset replacement and renewalAsset replacement and renewal expenditureconstant</t>
  </si>
  <si>
    <t>2018AMP2014Capital ExpenditureAsset replacement and renewalAsset replacement and renewal expenditureconstant</t>
  </si>
  <si>
    <t>2018AMP2014Capital ExpenditureAsset replacement and renewalAsset replacement and renewal less capital contributionsconstant</t>
  </si>
  <si>
    <t>2018AMP2015Capital ExpenditureAsset replacement and renewalAsset replacement and renewal less capital contributionsconstant</t>
  </si>
  <si>
    <t>2018AMP2013Capital ExpenditureAsset replacement and renewalAsset replacement and renewal less capital contributionsconstant</t>
  </si>
  <si>
    <t>2018AMP2015Capital ExpenditureAsset replacement and renewalCapital contributions funding asset replacement and renewalconstant</t>
  </si>
  <si>
    <t>2018AMP2013Capital ExpenditureAsset replacement and renewalCapital contributions funding asset replacement and renewalconstant</t>
  </si>
  <si>
    <t>2018AMP2014Capital ExpenditureAsset replacement and renewalCapital contributions funding asset replacement and renewalconstant</t>
  </si>
  <si>
    <t>2018AMP2015Capital ExpenditureAsset replacement and renewalDistribution and LV cablesconstant</t>
  </si>
  <si>
    <t>2018AMP2013Capital ExpenditureAsset replacement and renewalDistribution and LV cablesconstant</t>
  </si>
  <si>
    <t>2018AMP2014Capital ExpenditureAsset replacement and renewalDistribution and LV cablesconstant</t>
  </si>
  <si>
    <t>2018AMP2014Capital ExpenditureAsset replacement and renewalDistribution and LV linesconstant</t>
  </si>
  <si>
    <t>2018AMP2013Capital ExpenditureAsset replacement and renewalDistribution and LV linesconstant</t>
  </si>
  <si>
    <t>2018AMP2015Capital ExpenditureAsset replacement and renewalDistribution and LV linesconstant</t>
  </si>
  <si>
    <t>2018AMP2014Capital ExpenditureAsset replacement and renewalDistribution substations and transformersconstant</t>
  </si>
  <si>
    <t>2018AMP2013Capital ExpenditureAsset replacement and renewalDistribution substations and transformersconstant</t>
  </si>
  <si>
    <t>2018AMP2015Capital ExpenditureAsset replacement and renewalDistribution substations and transformersconstant</t>
  </si>
  <si>
    <t>2018AMP2015Capital ExpenditureAsset replacement and renewalDistribution switchgearconstant</t>
  </si>
  <si>
    <t>2018AMP2014Capital ExpenditureAsset replacement and renewalDistribution switchgearconstant</t>
  </si>
  <si>
    <t>2018AMP2013Capital ExpenditureAsset replacement and renewalDistribution switchgearconstant</t>
  </si>
  <si>
    <t>2018AMP2014Capital ExpenditureAsset replacement and renewalOther network assetsconstant</t>
  </si>
  <si>
    <t>2018AMP2013Capital ExpenditureAsset replacement and renewalOther network assetsconstant</t>
  </si>
  <si>
    <t>2018AMP2015Capital ExpenditureAsset replacement and renewalOther network assetsconstant</t>
  </si>
  <si>
    <t>2018AMP2015Capital ExpenditureAsset replacement and renewalSubtransmissionconstant</t>
  </si>
  <si>
    <t>2018AMP2013Capital ExpenditureAsset replacement and renewalSubtransmissionconstant</t>
  </si>
  <si>
    <t>2018AMP2014Capital ExpenditureAsset replacement and renewalSubtransmissionconstant</t>
  </si>
  <si>
    <t>2018AMP2014Capital ExpenditureAsset replacement and renewalZone substationsconstant</t>
  </si>
  <si>
    <t>2018AMP2015Capital ExpenditureAsset replacement and renewalZone substationsconstant</t>
  </si>
  <si>
    <t>2018AMP2013Capital ExpenditureAsset replacement and renewalZone substationsconstant</t>
  </si>
  <si>
    <t>2018AMP2015Capital ExpenditureAssets commissionedAssets commissionednominal</t>
  </si>
  <si>
    <t>2018AMP2014Capital ExpenditureCapital expenditure forecastCapital expenditure forecastnominal</t>
  </si>
  <si>
    <t>2018AMP2013Capital ExpenditureCapital expenditure forecastCapital expenditure forecastnominal</t>
  </si>
  <si>
    <t>2018AMP2015Capital ExpenditureCapital expenditure forecastCapital expenditure forecastnominal</t>
  </si>
  <si>
    <t>2018AMP2015Capital ExpenditureConsumer connectionConsumer connectionconstant</t>
  </si>
  <si>
    <t>2018AMP2013Capital ExpenditureConsumer connectionConsumer connectionconstant</t>
  </si>
  <si>
    <t>2018AMP2014Capital ExpenditureConsumer connectionConsumer connectionconstant</t>
  </si>
  <si>
    <t>2018AMP2013Capital ExpenditureConsumer connectionConsumer connectionnominal</t>
  </si>
  <si>
    <t>2018AMP2015Capital ExpenditureConsumer connectionConsumer connectionnominal</t>
  </si>
  <si>
    <t>2018AMP2014Capital ExpenditureConsumer connectionConsumer connectionnominal</t>
  </si>
  <si>
    <t>2018AMP2014Capital ExpenditureCost of financingCost of financingnominal</t>
  </si>
  <si>
    <t>2018AMP2013Capital ExpenditureCost of financingCost of financingnominal</t>
  </si>
  <si>
    <t>2018AMP2015Capital ExpenditureCost of financingCost of financingnominal</t>
  </si>
  <si>
    <t>2018AMP2015Capital ExpenditureExpenditure on subcomponentsEnergy efficiency and demand side management, reduction of energy lossesconstant</t>
  </si>
  <si>
    <t>2018AMP2013Capital ExpenditureExpenditure on subcomponentsEnergy efficiency and demand side management, reduction of energy lossesconstant</t>
  </si>
  <si>
    <t>2018AMP2014Capital ExpenditureExpenditure on subcomponentsEnergy efficiency and demand side management, reduction of energy lossesconstant</t>
  </si>
  <si>
    <t>2018AMP2014Capital ExpenditureExpenditure on subcomponentsOverhead to underground conversionconstant</t>
  </si>
  <si>
    <t>2018AMP2013Capital ExpenditureExpenditure on subcomponentsOverhead to underground conversionconstant</t>
  </si>
  <si>
    <t>2018AMP2015Capital ExpenditureExpenditure on subcomponentsOverhead to underground conversionconstant</t>
  </si>
  <si>
    <t>2018AMP2013Capital ExpenditureExpenditure on subcomponentsResearch and developmentconstant</t>
  </si>
  <si>
    <t>2018AMP2015Capital ExpenditureExpenditure on subcomponentsResearch and developmentconstant</t>
  </si>
  <si>
    <t>2018AMP2014Capital ExpenditureExpenditure on subcomponentsResearch and developmentconstant</t>
  </si>
  <si>
    <t>2018AMP2015Capital ExpenditureNetwork assetsExpenditure on network assetsconstant</t>
  </si>
  <si>
    <t>2018AMP2013Capital ExpenditureNetwork assetsExpenditure on network assetsconstant</t>
  </si>
  <si>
    <t>2018AMP2014Capital ExpenditureNetwork assetsExpenditure on network assetsconstant</t>
  </si>
  <si>
    <t>2018AMP2015Capital ExpenditureNetwork assetsExpenditure on network assetsnominal</t>
  </si>
  <si>
    <t>2018AMP2014Capital ExpenditureNetwork assetsExpenditure on network assetsnominal</t>
  </si>
  <si>
    <t>2018AMP2013Capital ExpenditureNetwork assetsExpenditure on network assetsnominal</t>
  </si>
  <si>
    <t>2018AMP2015Capital ExpenditureNon-network assetsExpenditure on non-network assetsconstant</t>
  </si>
  <si>
    <t>2018AMP2015Capital ExpenditureNon-network assetsExpenditure on non-network assetsnominal</t>
  </si>
  <si>
    <t>2018AMP2013Capital ExpenditureReliability, safety and environmentLegislative and regulatoryconstant</t>
  </si>
  <si>
    <t>2018AMP2015Capital ExpenditureReliability, safety and environmentLegislative and regulatoryconstant</t>
  </si>
  <si>
    <t>2018AMP2014Capital ExpenditureReliability, safety and environmentLegislative and regulatoryconstant</t>
  </si>
  <si>
    <t>2018AMP2014Capital ExpenditureReliability, safety and environmentLegislative and regulatorynominal</t>
  </si>
  <si>
    <t>2018AMP2015Capital ExpenditureReliability, safety and environmentLegislative and regulatorynominal</t>
  </si>
  <si>
    <t>2018AMP2013Capital ExpenditureReliability, safety and environmentLegislative and regulatorynominal</t>
  </si>
  <si>
    <t>2018AMP2014Capital ExpenditureReliability, safety and environmentOther reliability, safety and environmentconstant</t>
  </si>
  <si>
    <t>2018AMP2013Capital ExpenditureReliability, safety and environmentOther reliability, safety and environmentconstant</t>
  </si>
  <si>
    <t>2018AMP2015Capital ExpenditureReliability, safety and environmentOther reliability, safety and environmentconstant</t>
  </si>
  <si>
    <t>2018AMP2013Capital ExpenditureReliability, safety and environmentOther reliability, safety and environmentnominal</t>
  </si>
  <si>
    <t>2018AMP2014Capital ExpenditureReliability, safety and environmentOther reliability, safety and environmentnominal</t>
  </si>
  <si>
    <t>2018AMP2015Capital ExpenditureReliability, safety and environmentOther reliability, safety and environmentnominal</t>
  </si>
  <si>
    <t>2018AMP2014Capital ExpenditureReliability, safety and environmentQuality of supplyconstant</t>
  </si>
  <si>
    <t>2018AMP2013Capital ExpenditureReliability, safety and environmentQuality of supplyconstant</t>
  </si>
  <si>
    <t>2018AMP2015Capital ExpenditureReliability, safety and environmentQuality of supplyconstant</t>
  </si>
  <si>
    <t>2018AMP2014Capital ExpenditureReliability, safety and environmentQuality of supplynominal</t>
  </si>
  <si>
    <t>2018AMP2015Capital ExpenditureReliability, safety and environmentQuality of supplynominal</t>
  </si>
  <si>
    <t>2018AMP2013Capital ExpenditureReliability, safety and environmentQuality of supplynominal</t>
  </si>
  <si>
    <t>2018AMP2013Capital ExpenditureReliability, safety and environmentTotal reliability, safety and environmentconstant</t>
  </si>
  <si>
    <t>2018AMP2015Capital ExpenditureReliability, safety and environmentTotal reliability, safety and environmentconstant</t>
  </si>
  <si>
    <t>2018AMP2014Capital ExpenditureReliability, safety and environmentTotal reliability, safety and environmentconstant</t>
  </si>
  <si>
    <t>2018AMP2013Capital ExpenditureReliability, safety and environmentTotal reliability, safety and environmentnominal</t>
  </si>
  <si>
    <t>2018AMP2014Capital ExpenditureReliability, safety and environmentTotal reliability, safety and environmentnominal</t>
  </si>
  <si>
    <t>2018AMP2015Capital ExpenditureReliability, safety and environmentTotal reliability, safety and environmentnominal</t>
  </si>
  <si>
    <t>2018AMP2015Capital ExpenditureSystem growthSystem growthconstant</t>
  </si>
  <si>
    <t>2018AMP2014Capital ExpenditureSystem growthSystem growthconstant</t>
  </si>
  <si>
    <t>2018AMP2013Capital ExpenditureSystem growthSystem growthconstant</t>
  </si>
  <si>
    <t>2018AMP2015Capital ExpenditureSystem growthSystem growthnominal</t>
  </si>
  <si>
    <t>2018AMP2013Capital ExpenditureSystem growthSystem growthnominal</t>
  </si>
  <si>
    <t>2018AMP2014Capital ExpenditureSystem growthSystem growthnominal</t>
  </si>
  <si>
    <t>2018AMP2015Capital ExpenditureValue of capital contributionsValue of capital contributionsnominal</t>
  </si>
  <si>
    <t>2018AMP2013Capital ExpenditureValue of capital contributionsValue of capital contributionsnominal</t>
  </si>
  <si>
    <t>2018AMP2014Capital ExpenditureValue of capital contributionsValue of capital contributionsnominal</t>
  </si>
  <si>
    <t>2018AMP2013Capital ExpenditureValue of vested assetsValue of vested assetsnominal</t>
  </si>
  <si>
    <t>2018AMP2015Capital ExpenditureValue of vested assetsValue of vested assetsnominal</t>
  </si>
  <si>
    <t>2018AMP2014Capital ExpenditureValue of vested assetsValue of vested assetsnominal</t>
  </si>
  <si>
    <t>2018AMP2014Network and DemandElectricity volumesElectricity entering system for supply to consumersNA</t>
  </si>
  <si>
    <t>2018AMP2015Network and DemandElectricity volumesElectricity entering system for supply to consumersNA</t>
  </si>
  <si>
    <t>2018AMP2013Network and DemandElectricity volumesElectricity entering system for supply to consumersNA</t>
  </si>
  <si>
    <t>2018AMP2015Network and DemandElectricity volumesLoad factorNA</t>
  </si>
  <si>
    <t>2018AMP2014Network and DemandElectricity volumesLoad factorNA</t>
  </si>
  <si>
    <t>2018AMP2013Network and DemandElectricity volumesLoad factorNA</t>
  </si>
  <si>
    <t>2018AMP2014Network and DemandElectricity volumesLoss ratioNA</t>
  </si>
  <si>
    <t>2018AMP2015Network and DemandElectricity volumesLoss ratioNA</t>
  </si>
  <si>
    <t>2018AMP2013Network and DemandElectricity volumesLoss ratioNA</t>
  </si>
  <si>
    <t>2018AMP2013Network and DemandElectricity volumesTotal energy delivered to ICPsNA</t>
  </si>
  <si>
    <t>2018AMP2015Network and DemandElectricity volumesTotal energy delivered to ICPsNA</t>
  </si>
  <si>
    <t>2018AMP2014Network and DemandElectricity volumesTotal energy delivered to ICPsNA</t>
  </si>
  <si>
    <t>2018AMP2015Network and DemandMaximum coincident system demandGXP demandNA</t>
  </si>
  <si>
    <t>2018AMP2014Network and DemandMaximum coincident system demandGXP demandNA</t>
  </si>
  <si>
    <t>2018AMP2013Network and DemandMaximum coincident system demandGXP demandNA</t>
  </si>
  <si>
    <t>2018AMP2014Network and DemandMaximum coincident system demandMaximum coincident system demandNA</t>
  </si>
  <si>
    <t>2018AMP2013Network and DemandMaximum coincident system demandMaximum coincident system demandNA</t>
  </si>
  <si>
    <t>2018AMP2015Network and DemandMaximum coincident system demandMaximum coincident system demandNA</t>
  </si>
  <si>
    <t>2018AMP2014Operating ExpenditureAsset replacement and renewalAsset replacement and renewalconstant</t>
  </si>
  <si>
    <t>2018AMP2015Operating ExpenditureAsset replacement and renewalAsset replacement and renewalconstant</t>
  </si>
  <si>
    <t>2018AMP2013Operating ExpenditureAsset replacement and renewalAsset replacement and renewalconstant</t>
  </si>
  <si>
    <t>2018AMP2014Operating ExpenditureAsset replacement and renewalAsset replacement and renewalnominal</t>
  </si>
  <si>
    <t>2018AMP2013Operating ExpenditureAsset replacement and renewalAsset replacement and renewalnominal</t>
  </si>
  <si>
    <t>2018AMP2015Operating ExpenditureAsset replacement and renewalAsset replacement and renewalnominal</t>
  </si>
  <si>
    <t>2018AMP2014Operating ExpenditureBusiness supportBusiness supportconstant</t>
  </si>
  <si>
    <t>2018AMP2013Operating ExpenditureBusiness supportBusiness supportconstant</t>
  </si>
  <si>
    <t>2018AMP2015Operating ExpenditureBusiness supportBusiness supportconstant</t>
  </si>
  <si>
    <t>2018AMP2014Operating ExpenditureBusiness supportBusiness supportnominal</t>
  </si>
  <si>
    <t>2018AMP2015Operating ExpenditureBusiness supportBusiness supportnominal</t>
  </si>
  <si>
    <t>2018AMP2013Operating ExpenditureBusiness supportBusiness supportnominal</t>
  </si>
  <si>
    <t>2018AMP2013Operating ExpenditureExpenditure on subcomponentsDirect billing*constant</t>
  </si>
  <si>
    <t>2018AMP2014Operating ExpenditureExpenditure on subcomponentsDirect billing*constant</t>
  </si>
  <si>
    <t>2018AMP2015Operating ExpenditureExpenditure on subcomponentsDirect billing*constant</t>
  </si>
  <si>
    <t>2018AMP2014Operating ExpenditureExpenditure on subcomponentsEnergy efficiency and demand side management, reduction of energy lossesconstant</t>
  </si>
  <si>
    <t>2018AMP2013Operating ExpenditureExpenditure on subcomponentsEnergy efficiency and demand side management, reduction of energy lossesconstant</t>
  </si>
  <si>
    <t>2018AMP2015Operating ExpenditureExpenditure on subcomponentsEnergy efficiency and demand side management, reduction of energy lossesconstant</t>
  </si>
  <si>
    <t>2018AMP2015Operating ExpenditureExpenditure on subcomponentsInsuranceconstant</t>
  </si>
  <si>
    <t>2018AMP2013Operating ExpenditureExpenditure on subcomponentsInsuranceconstant</t>
  </si>
  <si>
    <t>2018AMP2014Operating ExpenditureExpenditure on subcomponentsInsuranceconstant</t>
  </si>
  <si>
    <t>2018AMP2013Operating ExpenditureExpenditure on subcomponentsResearch and Developmentconstant</t>
  </si>
  <si>
    <t>2018AMP2014Operating ExpenditureExpenditure on subcomponentsResearch and Developmentconstant</t>
  </si>
  <si>
    <t>2018AMP2015Operating ExpenditureExpenditure on subcomponentsResearch and Developmentconstant</t>
  </si>
  <si>
    <t>2018AMP2014Operating ExpenditureNetwork OpexNetwork Opexconstant</t>
  </si>
  <si>
    <t>2018AMP2015Operating ExpenditureNetwork OpexNetwork Opexconstant</t>
  </si>
  <si>
    <t>2018AMP2013Operating ExpenditureNetwork OpexNetwork Opexconstant</t>
  </si>
  <si>
    <t>2018AMP2013Operating ExpenditureNetwork OpexNetwork Opexnominal</t>
  </si>
  <si>
    <t>2018AMP2014Operating ExpenditureNetwork OpexNetwork Opexnominal</t>
  </si>
  <si>
    <t>2018AMP2015Operating ExpenditureNetwork OpexNetwork Opexnominal</t>
  </si>
  <si>
    <t>2018AMP2013Operating ExpenditureNon-network opexNon-network opexconstant</t>
  </si>
  <si>
    <t>2018AMP2014Operating ExpenditureNon-network opexNon-network opexconstant</t>
  </si>
  <si>
    <t>2018AMP2015Operating ExpenditureNon-network opexNon-network opexconstant</t>
  </si>
  <si>
    <t>2018AMP2013Operating ExpenditureNon-network opexNon-network opexnominal</t>
  </si>
  <si>
    <t>2018AMP2015Operating ExpenditureNon-network opexNon-network opexnominal</t>
  </si>
  <si>
    <t>2018AMP2014Operating ExpenditureNon-network opexNon-network opexnominal</t>
  </si>
  <si>
    <t>2018AMP2015Operating ExpenditureRoutine and corrective maintenance and inspectionRoutine and corrective maintenance and inspectionconstant</t>
  </si>
  <si>
    <t>2018AMP2014Operating ExpenditureRoutine and corrective maintenance and inspectionRoutine and corrective maintenance and inspectionconstant</t>
  </si>
  <si>
    <t>2018AMP2013Operating ExpenditureRoutine and corrective maintenance and inspectionRoutine and corrective maintenance and inspectionconstant</t>
  </si>
  <si>
    <t>2018AMP2014Operating ExpenditureRoutine and corrective maintenance and inspectionRoutine and corrective maintenance and inspectionnominal</t>
  </si>
  <si>
    <t>2018AMP2013Operating ExpenditureRoutine and corrective maintenance and inspectionRoutine and corrective maintenance and inspectionnominal</t>
  </si>
  <si>
    <t>2018AMP2015Operating ExpenditureRoutine and corrective maintenance and inspectionRoutine and corrective maintenance and inspectionnominal</t>
  </si>
  <si>
    <t>2018AMP2013Operating ExpenditureService interruptions and emergenciesService interruptions and emergenciesconstant</t>
  </si>
  <si>
    <t>2018AMP2015Operating ExpenditureService interruptions and emergenciesService interruptions and emergenciesconstant</t>
  </si>
  <si>
    <t>2018AMP2014Operating ExpenditureService interruptions and emergenciesService interruptions and emergenciesconstant</t>
  </si>
  <si>
    <t>2018AMP2013Operating ExpenditureService interruptions and emergenciesService interruptions and emergenciesnominal</t>
  </si>
  <si>
    <t>2018AMP2015Operating ExpenditureService interruptions and emergenciesService interruptions and emergenciesnominal</t>
  </si>
  <si>
    <t>2018AMP2014Operating ExpenditureService interruptions and emergenciesService interruptions and emergenciesnominal</t>
  </si>
  <si>
    <t>2018AMP2014Operating ExpenditureSystem operations and network supportSystem operations and network supportconstant</t>
  </si>
  <si>
    <t>2018AMP2015Operating ExpenditureSystem operations and network supportSystem operations and network supportconstant</t>
  </si>
  <si>
    <t>2018AMP2013Operating ExpenditureSystem operations and network supportSystem operations and network supportconstant</t>
  </si>
  <si>
    <t>2018AMP2013Operating ExpenditureSystem operations and network supportSystem operations and network supportnominal</t>
  </si>
  <si>
    <t>2018AMP2015Operating ExpenditureSystem operations and network supportSystem operations and network supportnominal</t>
  </si>
  <si>
    <t>2018AMP2014Operating ExpenditureSystem operations and network supportSystem operations and network supportnominal</t>
  </si>
  <si>
    <t>2018AMP2014Operating ExpenditureTotal opexOperational expenditureconstant</t>
  </si>
  <si>
    <t>2018AMP2013Operating ExpenditureTotal opexOperational expenditureconstant</t>
  </si>
  <si>
    <t>2018AMP2015Operating ExpenditureTotal opexOperational expenditureconstant</t>
  </si>
  <si>
    <t>2018AMP2015Operating ExpenditureTotal opexOperational expenditurenominal</t>
  </si>
  <si>
    <t>2018AMP2014Operating ExpenditureTotal opexOperational expenditurenominal</t>
  </si>
  <si>
    <t>2018AMP2013Operating ExpenditureTotal opexOperational expenditurenominal</t>
  </si>
  <si>
    <t>2018AMP2015Operating ExpenditureVegetation managementVegetation managementconstant</t>
  </si>
  <si>
    <t>2018AMP2014Operating ExpenditureVegetation managementVegetation managementconstant</t>
  </si>
  <si>
    <t>2018AMP2013Operating ExpenditureVegetation managementVegetation managementconstant</t>
  </si>
  <si>
    <t>2018AMP2013Operating ExpenditureVegetation managementVegetation managementnominal</t>
  </si>
  <si>
    <t>2018AMP2015Operating ExpenditureVegetation managementVegetation managementnominal</t>
  </si>
  <si>
    <t>2018AMP2014Operating ExpenditureVegetation managementVegetation managementnominal</t>
  </si>
  <si>
    <t>2018AMP2015ReliabilitySAIDIClass BNA</t>
  </si>
  <si>
    <t>2018AMP2014ReliabilitySAIDIClass BNA</t>
  </si>
  <si>
    <t>2018AMP2013ReliabilitySAIDIClass BNA</t>
  </si>
  <si>
    <t>2018AMP2014ReliabilitySAIDIClass CNA</t>
  </si>
  <si>
    <t>2018AMP2015ReliabilitySAIDIClass CNA</t>
  </si>
  <si>
    <t>2018AMP2013ReliabilitySAIDIClass CNA</t>
  </si>
  <si>
    <t>2018AMP2015ReliabilitySAIFIClass BNA</t>
  </si>
  <si>
    <t>2018AMP2014ReliabilitySAIFIClass BNA</t>
  </si>
  <si>
    <t>2018AMP2013ReliabilitySAIFIClass BNA</t>
  </si>
  <si>
    <t>2018AMP2014ReliabilitySAIFIClass CNA</t>
  </si>
  <si>
    <t>2018AMP2013ReliabilitySAIFIClass CNA</t>
  </si>
  <si>
    <t>2018AMP2015ReliabilitySAIFIClass CNA</t>
  </si>
  <si>
    <t>2019AMP2015Capital ExpenditureAll assetsExpenditure on assetsconstant</t>
  </si>
  <si>
    <t>2019AMP2014Capital ExpenditureAll assetsExpenditure on assetsconstant</t>
  </si>
  <si>
    <t>2019AMP2013Capital ExpenditureAll assetsExpenditure on assetsconstant</t>
  </si>
  <si>
    <t>2019AMP2013Capital ExpenditureAll assetsExpenditure on assetsnominal</t>
  </si>
  <si>
    <t>2019AMP2015Capital ExpenditureAll assetsExpenditure on assetsnominal</t>
  </si>
  <si>
    <t>2019AMP2014Capital ExpenditureAll assetsExpenditure on assetsnominal</t>
  </si>
  <si>
    <t>2019AMP2013Capital ExpenditureAsset relocationsAsset relocationsconstant</t>
  </si>
  <si>
    <t>2019AMP2015Capital ExpenditureAsset relocationsAsset relocationsconstant</t>
  </si>
  <si>
    <t>2019AMP2014Capital ExpenditureAsset relocationsAsset relocationsconstant</t>
  </si>
  <si>
    <t>2019AMP2014Capital ExpenditureAsset relocationsAsset relocationsnominal</t>
  </si>
  <si>
    <t>2019AMP2013Capital ExpenditureAsset relocationsAsset relocationsnominal</t>
  </si>
  <si>
    <t>2019AMP2015Capital ExpenditureAsset relocationsAsset relocationsnominal</t>
  </si>
  <si>
    <t>2019AMP2013Capital ExpenditureAsset replacement and renewalAsset replacement and renewalconstant</t>
  </si>
  <si>
    <t>2019AMP2014Capital ExpenditureAsset replacement and renewalAsset replacement and renewalconstant</t>
  </si>
  <si>
    <t>2019AMP2015Capital ExpenditureAsset replacement and renewalAsset replacement and renewalconstant</t>
  </si>
  <si>
    <t>2019AMP2014Capital ExpenditureAsset replacement and renewalAsset replacement and renewalnominal</t>
  </si>
  <si>
    <t>2019AMP2015Capital ExpenditureAsset replacement and renewalAsset replacement and renewalnominal</t>
  </si>
  <si>
    <t>2019AMP2013Capital ExpenditureAsset replacement and renewalAsset replacement and renewalnominal</t>
  </si>
  <si>
    <t>2019AMP2014Capital ExpenditureAsset replacement and renewalAsset replacement and renewal expenditureconstant</t>
  </si>
  <si>
    <t>2019AMP2015Capital ExpenditureAsset replacement and renewalAsset replacement and renewal expenditureconstant</t>
  </si>
  <si>
    <t>2019AMP2014Capital ExpenditureAsset replacement and renewalAsset replacement and renewal less capital contributionsconstant</t>
  </si>
  <si>
    <t>2019AMP2015Capital ExpenditureAsset replacement and renewalAsset replacement and renewal less capital contributionsconstant</t>
  </si>
  <si>
    <t>2019AMP2015Capital ExpenditureAsset replacement and renewalCapital contributions funding asset replacement and renewalconstant</t>
  </si>
  <si>
    <t>2019AMP2014Capital ExpenditureAsset replacement and renewalCapital contributions funding asset replacement and renewalconstant</t>
  </si>
  <si>
    <t>2019AMP2015Capital ExpenditureAsset replacement and renewalDistribution and LV cablesconstant</t>
  </si>
  <si>
    <t>2019AMP2014Capital ExpenditureAsset replacement and renewalDistribution and LV cablesconstant</t>
  </si>
  <si>
    <t>2019AMP2014Capital ExpenditureAsset replacement and renewalDistribution and LV linesconstant</t>
  </si>
  <si>
    <t>2019AMP2015Capital ExpenditureAsset replacement and renewalDistribution and LV linesconstant</t>
  </si>
  <si>
    <t>2019AMP2015Capital ExpenditureAsset replacement and renewalDistribution substations and transformersconstant</t>
  </si>
  <si>
    <t>2019AMP2014Capital ExpenditureAsset replacement and renewalDistribution substations and transformersconstant</t>
  </si>
  <si>
    <t>2019AMP2015Capital ExpenditureAsset replacement and renewalDistribution switchgearconstant</t>
  </si>
  <si>
    <t>2019AMP2014Capital ExpenditureAsset replacement and renewalDistribution switchgearconstant</t>
  </si>
  <si>
    <t>2019AMP2015Capital ExpenditureAsset replacement and renewalOther network assetsconstant</t>
  </si>
  <si>
    <t>2019AMP2014Capital ExpenditureAsset replacement and renewalOther network assetsconstant</t>
  </si>
  <si>
    <t>2019AMP2015Capital ExpenditureAsset replacement and renewalSubtransmissionconstant</t>
  </si>
  <si>
    <t>2019AMP2014Capital ExpenditureAsset replacement and renewalSubtransmissionconstant</t>
  </si>
  <si>
    <t>2019AMP2014Capital ExpenditureAsset replacement and renewalZone substationsconstant</t>
  </si>
  <si>
    <t>2019AMP2015Capital ExpenditureAsset replacement and renewalZone substationsconstant</t>
  </si>
  <si>
    <t>2019AMP2015Capital ExpenditureAssets commissionedAssets commissionednominal</t>
  </si>
  <si>
    <t>2019AMP2015Capital ExpenditureCapital expenditure forecastCapital expenditure forecastnominal</t>
  </si>
  <si>
    <t>2019AMP2014Capital ExpenditureCapital expenditure forecastCapital expenditure forecastnominal</t>
  </si>
  <si>
    <t>2019AMP2013Capital ExpenditureCapital expenditure forecastCapital expenditure forecastnominal</t>
  </si>
  <si>
    <t>2019AMP2015Capital ExpenditureConsumer connectionConsumer connectionconstant</t>
  </si>
  <si>
    <t>2019AMP2014Capital ExpenditureConsumer connectionConsumer connectionconstant</t>
  </si>
  <si>
    <t>2019AMP2013Capital ExpenditureConsumer connectionConsumer connectionconstant</t>
  </si>
  <si>
    <t>2019AMP2014Capital ExpenditureConsumer connectionConsumer connectionnominal</t>
  </si>
  <si>
    <t>2019AMP2015Capital ExpenditureConsumer connectionConsumer connectionnominal</t>
  </si>
  <si>
    <t>2019AMP2013Capital ExpenditureConsumer connectionConsumer connectionnominal</t>
  </si>
  <si>
    <t>2019AMP2013Capital ExpenditureCost of financingCost of financingnominal</t>
  </si>
  <si>
    <t>2019AMP2014Capital ExpenditureCost of financingCost of financingnominal</t>
  </si>
  <si>
    <t>2019AMP2015Capital ExpenditureCost of financingCost of financingnominal</t>
  </si>
  <si>
    <t>2019AMP2015Capital ExpenditureExpenditure on subcomponentsEnergy efficiency and demand side management, reduction of energy lossesconstant</t>
  </si>
  <si>
    <t>2019AMP2013Capital ExpenditureExpenditure on subcomponentsEnergy efficiency and demand side management, reduction of energy lossesconstant</t>
  </si>
  <si>
    <t>2019AMP2014Capital ExpenditureExpenditure on subcomponentsEnergy efficiency and demand side management, reduction of energy lossesconstant</t>
  </si>
  <si>
    <t>2019AMP2015Capital ExpenditureExpenditure on subcomponentsOverhead to underground conversionconstant</t>
  </si>
  <si>
    <t>2019AMP2014Capital ExpenditureExpenditure on subcomponentsOverhead to underground conversionconstant</t>
  </si>
  <si>
    <t>2019AMP2013Capital ExpenditureExpenditure on subcomponentsOverhead to underground conversionconstant</t>
  </si>
  <si>
    <t>2019AMP2015Capital ExpenditureExpenditure on subcomponentsResearch and developmentconstant</t>
  </si>
  <si>
    <t>2019AMP2013Capital ExpenditureExpenditure on subcomponentsResearch and developmentconstant</t>
  </si>
  <si>
    <t>2019AMP2014Capital ExpenditureExpenditure on subcomponentsResearch and developmentconstant</t>
  </si>
  <si>
    <t>2019AMP2013Capital ExpenditureNetwork assetsExpenditure on network assetsconstant</t>
  </si>
  <si>
    <t>2019AMP2014Capital ExpenditureNetwork assetsExpenditure on network assetsconstant</t>
  </si>
  <si>
    <t>2019AMP2015Capital ExpenditureNetwork assetsExpenditure on network assetsconstant</t>
  </si>
  <si>
    <t>2019AMP2015Capital ExpenditureNetwork assetsExpenditure on network assetsnominal</t>
  </si>
  <si>
    <t>2019AMP2014Capital ExpenditureNetwork assetsExpenditure on network assetsnominal</t>
  </si>
  <si>
    <t>2019AMP2013Capital ExpenditureNetwork assetsExpenditure on network assetsnominal</t>
  </si>
  <si>
    <t>2019AMP2015Capital ExpenditureNon-network assetsExpenditure on non-network assetsconstant</t>
  </si>
  <si>
    <t>2019AMP2015Capital ExpenditureNon-network assetsExpenditure on non-network assetsnominal</t>
  </si>
  <si>
    <t>2019AMP2015Capital ExpenditureReliability, safety and environmentLegislative and regulatoryconstant</t>
  </si>
  <si>
    <t>2019AMP2014Capital ExpenditureReliability, safety and environmentLegislative and regulatoryconstant</t>
  </si>
  <si>
    <t>2019AMP2013Capital ExpenditureReliability, safety and environmentLegislative and regulatoryconstant</t>
  </si>
  <si>
    <t>2019AMP2015Capital ExpenditureReliability, safety and environmentLegislative and regulatorynominal</t>
  </si>
  <si>
    <t>2019AMP2014Capital ExpenditureReliability, safety and environmentLegislative and regulatorynominal</t>
  </si>
  <si>
    <t>2019AMP2013Capital ExpenditureReliability, safety and environmentLegislative and regulatorynominal</t>
  </si>
  <si>
    <t>2019AMP2015Capital ExpenditureReliability, safety and environmentOther reliability, safety and environmentconstant</t>
  </si>
  <si>
    <t>2019AMP2014Capital ExpenditureReliability, safety and environmentOther reliability, safety and environmentconstant</t>
  </si>
  <si>
    <t>2019AMP2013Capital ExpenditureReliability, safety and environmentOther reliability, safety and environmentconstant</t>
  </si>
  <si>
    <t>2019AMP2014Capital ExpenditureReliability, safety and environmentOther reliability, safety and environmentnominal</t>
  </si>
  <si>
    <t>2019AMP2013Capital ExpenditureReliability, safety and environmentOther reliability, safety and environmentnominal</t>
  </si>
  <si>
    <t>2019AMP2015Capital ExpenditureReliability, safety and environmentOther reliability, safety and environmentnominal</t>
  </si>
  <si>
    <t>2019AMP2013Capital ExpenditureReliability, safety and environmentQuality of supplyconstant</t>
  </si>
  <si>
    <t>2019AMP2015Capital ExpenditureReliability, safety and environmentQuality of supplyconstant</t>
  </si>
  <si>
    <t>2019AMP2014Capital ExpenditureReliability, safety and environmentQuality of supplyconstant</t>
  </si>
  <si>
    <t>2019AMP2015Capital ExpenditureReliability, safety and environmentQuality of supplynominal</t>
  </si>
  <si>
    <t>2019AMP2014Capital ExpenditureReliability, safety and environmentQuality of supplynominal</t>
  </si>
  <si>
    <t>2019AMP2013Capital ExpenditureReliability, safety and environmentQuality of supplynominal</t>
  </si>
  <si>
    <t>2019AMP2015Capital ExpenditureReliability, safety and environmentTotal reliability, safety and environmentconstant</t>
  </si>
  <si>
    <t>2019AMP2014Capital ExpenditureReliability, safety and environmentTotal reliability, safety and environmentconstant</t>
  </si>
  <si>
    <t>2019AMP2013Capital ExpenditureReliability, safety and environmentTotal reliability, safety and environmentconstant</t>
  </si>
  <si>
    <t>2019AMP2015Capital ExpenditureReliability, safety and environmentTotal reliability, safety and environmentnominal</t>
  </si>
  <si>
    <t>2019AMP2014Capital ExpenditureReliability, safety and environmentTotal reliability, safety and environmentnominal</t>
  </si>
  <si>
    <t>2019AMP2013Capital ExpenditureReliability, safety and environmentTotal reliability, safety and environmentnominal</t>
  </si>
  <si>
    <t>2019AMP2014Capital ExpenditureSystem growthSystem growthconstant</t>
  </si>
  <si>
    <t>2019AMP2015Capital ExpenditureSystem growthSystem growthconstant</t>
  </si>
  <si>
    <t>2019AMP2013Capital ExpenditureSystem growthSystem growthconstant</t>
  </si>
  <si>
    <t>2019AMP2013Capital ExpenditureSystem growthSystem growthnominal</t>
  </si>
  <si>
    <t>2019AMP2015Capital ExpenditureSystem growthSystem growthnominal</t>
  </si>
  <si>
    <t>2019AMP2014Capital ExpenditureSystem growthSystem growthnominal</t>
  </si>
  <si>
    <t>2019AMP2013Capital ExpenditureValue of capital contributionsValue of capital contributionsnominal</t>
  </si>
  <si>
    <t>2019AMP2015Capital ExpenditureValue of capital contributionsValue of capital contributionsnominal</t>
  </si>
  <si>
    <t>2019AMP2014Capital ExpenditureValue of capital contributionsValue of capital contributionsnominal</t>
  </si>
  <si>
    <t>2019AMP2015Capital ExpenditureValue of vested assetsValue of vested assetsnominal</t>
  </si>
  <si>
    <t>2019AMP2013Capital ExpenditureValue of vested assetsValue of vested assetsnominal</t>
  </si>
  <si>
    <t>2019AMP2014Capital ExpenditureValue of vested assetsValue of vested assetsnominal</t>
  </si>
  <si>
    <t>2019AMP2014Network and DemandElectricity volumesElectricity entering system for supply to consumersNA</t>
  </si>
  <si>
    <t>2019AMP2015Network and DemandElectricity volumesElectricity entering system for supply to consumersNA</t>
  </si>
  <si>
    <t>2019AMP2014Network and DemandElectricity volumesLoad factorNA</t>
  </si>
  <si>
    <t>2019AMP2015Network and DemandElectricity volumesLoad factorNA</t>
  </si>
  <si>
    <t>2019AMP2015Network and DemandElectricity volumesLoss ratioNA</t>
  </si>
  <si>
    <t>2019AMP2014Network and DemandElectricity volumesLoss ratioNA</t>
  </si>
  <si>
    <t>2019AMP2014Network and DemandElectricity volumesTotal energy delivered to ICPsNA</t>
  </si>
  <si>
    <t>2019AMP2015Network and DemandElectricity volumesTotal energy delivered to ICPsNA</t>
  </si>
  <si>
    <t>2019AMP2015Network and DemandMaximum coincident system demandGXP demandNA</t>
  </si>
  <si>
    <t>2019AMP2014Network and DemandMaximum coincident system demandGXP demandNA</t>
  </si>
  <si>
    <t>2019AMP2015Network and DemandMaximum coincident system demandMaximum coincident system demandNA</t>
  </si>
  <si>
    <t>2019AMP2014Network and DemandMaximum coincident system demandMaximum coincident system demandNA</t>
  </si>
  <si>
    <t>2019AMP2014Operating ExpenditureAsset replacement and renewalAsset replacement and renewalconstant</t>
  </si>
  <si>
    <t>2019AMP2015Operating ExpenditureAsset replacement and renewalAsset replacement and renewalconstant</t>
  </si>
  <si>
    <t>2019AMP2013Operating ExpenditureAsset replacement and renewalAsset replacement and renewalconstant</t>
  </si>
  <si>
    <t>2019AMP2015Operating ExpenditureAsset replacement and renewalAsset replacement and renewalnominal</t>
  </si>
  <si>
    <t>2019AMP2014Operating ExpenditureAsset replacement and renewalAsset replacement and renewalnominal</t>
  </si>
  <si>
    <t>2019AMP2013Operating ExpenditureAsset replacement and renewalAsset replacement and renewalnominal</t>
  </si>
  <si>
    <t>2019AMP2015Operating ExpenditureBusiness supportBusiness supportconstant</t>
  </si>
  <si>
    <t>2019AMP2013Operating ExpenditureBusiness supportBusiness supportconstant</t>
  </si>
  <si>
    <t>2019AMP2014Operating ExpenditureBusiness supportBusiness supportconstant</t>
  </si>
  <si>
    <t>2019AMP2015Operating ExpenditureBusiness supportBusiness supportnominal</t>
  </si>
  <si>
    <t>2019AMP2014Operating ExpenditureBusiness supportBusiness supportnominal</t>
  </si>
  <si>
    <t>2019AMP2013Operating ExpenditureBusiness supportBusiness supportnominal</t>
  </si>
  <si>
    <t>2019AMP2015Operating ExpenditureExpenditure on subcomponentsDirect billing*constant</t>
  </si>
  <si>
    <t>2019AMP2013Operating ExpenditureExpenditure on subcomponentsDirect billing*constant</t>
  </si>
  <si>
    <t>2019AMP2014Operating ExpenditureExpenditure on subcomponentsDirect billing*constant</t>
  </si>
  <si>
    <t>2019AMP2014Operating ExpenditureExpenditure on subcomponentsEnergy efficiency and demand side management, reduction of energy lossesconstant</t>
  </si>
  <si>
    <t>2019AMP2013Operating ExpenditureExpenditure on subcomponentsEnergy efficiency and demand side management, reduction of energy lossesconstant</t>
  </si>
  <si>
    <t>2019AMP2015Operating ExpenditureExpenditure on subcomponentsEnergy efficiency and demand side management, reduction of energy lossesconstant</t>
  </si>
  <si>
    <t>2019AMP2014Operating ExpenditureExpenditure on subcomponentsInsuranceconstant</t>
  </si>
  <si>
    <t>2019AMP2015Operating ExpenditureExpenditure on subcomponentsInsuranceconstant</t>
  </si>
  <si>
    <t>2019AMP2013Operating ExpenditureExpenditure on subcomponentsInsuranceconstant</t>
  </si>
  <si>
    <t>2019AMP2014Operating ExpenditureExpenditure on subcomponentsResearch and Developmentconstant</t>
  </si>
  <si>
    <t>2019AMP2013Operating ExpenditureExpenditure on subcomponentsResearch and Developmentconstant</t>
  </si>
  <si>
    <t>2019AMP2015Operating ExpenditureExpenditure on subcomponentsResearch and Developmentconstant</t>
  </si>
  <si>
    <t>2019AMP2015Operating ExpenditureNetwork OpexNetwork Opexconstant</t>
  </si>
  <si>
    <t>2019AMP2014Operating ExpenditureNetwork OpexNetwork Opexconstant</t>
  </si>
  <si>
    <t>2019AMP2013Operating ExpenditureNetwork OpexNetwork Opexconstant</t>
  </si>
  <si>
    <t>2019AMP2014Operating ExpenditureNetwork OpexNetwork Opexnominal</t>
  </si>
  <si>
    <t>2019AMP2013Operating ExpenditureNetwork OpexNetwork Opexnominal</t>
  </si>
  <si>
    <t>2019AMP2015Operating ExpenditureNetwork OpexNetwork Opexnominal</t>
  </si>
  <si>
    <t>2019AMP2015Operating ExpenditureNon-network opexNon-network opexconstant</t>
  </si>
  <si>
    <t>2019AMP2013Operating ExpenditureNon-network opexNon-network opexconstant</t>
  </si>
  <si>
    <t>2019AMP2014Operating ExpenditureNon-network opexNon-network opexconstant</t>
  </si>
  <si>
    <t>2019AMP2014Operating ExpenditureNon-network opexNon-network opexnominal</t>
  </si>
  <si>
    <t>2019AMP2015Operating ExpenditureNon-network opexNon-network opexnominal</t>
  </si>
  <si>
    <t>2019AMP2013Operating ExpenditureNon-network opexNon-network opexnominal</t>
  </si>
  <si>
    <t>2019AMP2013Operating ExpenditureRoutine and corrective maintenance and inspectionRoutine and corrective maintenance and inspectionconstant</t>
  </si>
  <si>
    <t>2019AMP2014Operating ExpenditureRoutine and corrective maintenance and inspectionRoutine and corrective maintenance and inspectionconstant</t>
  </si>
  <si>
    <t>2019AMP2015Operating ExpenditureRoutine and corrective maintenance and inspectionRoutine and corrective maintenance and inspectionconstant</t>
  </si>
  <si>
    <t>2019AMP2015Operating ExpenditureRoutine and corrective maintenance and inspectionRoutine and corrective maintenance and inspectionnominal</t>
  </si>
  <si>
    <t>2019AMP2013Operating ExpenditureRoutine and corrective maintenance and inspectionRoutine and corrective maintenance and inspectionnominal</t>
  </si>
  <si>
    <t>2019AMP2014Operating ExpenditureRoutine and corrective maintenance and inspectionRoutine and corrective maintenance and inspectionnominal</t>
  </si>
  <si>
    <t>2019AMP2014Operating ExpenditureService interruptions and emergenciesService interruptions and emergenciesconstant</t>
  </si>
  <si>
    <t>2019AMP2013Operating ExpenditureService interruptions and emergenciesService interruptions and emergenciesconstant</t>
  </si>
  <si>
    <t>2019AMP2015Operating ExpenditureService interruptions and emergenciesService interruptions and emergenciesconstant</t>
  </si>
  <si>
    <t>2019AMP2015Operating ExpenditureService interruptions and emergenciesService interruptions and emergenciesnominal</t>
  </si>
  <si>
    <t>2019AMP2013Operating ExpenditureService interruptions and emergenciesService interruptions and emergenciesnominal</t>
  </si>
  <si>
    <t>2019AMP2014Operating ExpenditureService interruptions and emergenciesService interruptions and emergenciesnominal</t>
  </si>
  <si>
    <t>2019AMP2014Operating ExpenditureSystem operations and network supportSystem operations and network supportconstant</t>
  </si>
  <si>
    <t>2019AMP2013Operating ExpenditureSystem operations and network supportSystem operations and network supportconstant</t>
  </si>
  <si>
    <t>2019AMP2015Operating ExpenditureSystem operations and network supportSystem operations and network supportconstant</t>
  </si>
  <si>
    <t>2019AMP2015Operating ExpenditureSystem operations and network supportSystem operations and network supportnominal</t>
  </si>
  <si>
    <t>2019AMP2014Operating ExpenditureSystem operations and network supportSystem operations and network supportnominal</t>
  </si>
  <si>
    <t>2019AMP2013Operating ExpenditureSystem operations and network supportSystem operations and network supportnominal</t>
  </si>
  <si>
    <t>2019AMP2014Operating ExpenditureTotal opexOperational expenditureconstant</t>
  </si>
  <si>
    <t>2019AMP2013Operating ExpenditureTotal opexOperational expenditureconstant</t>
  </si>
  <si>
    <t>2019AMP2015Operating ExpenditureTotal opexOperational expenditureconstant</t>
  </si>
  <si>
    <t>2019AMP2014Operating ExpenditureTotal opexOperational expenditurenominal</t>
  </si>
  <si>
    <t>2019AMP2013Operating ExpenditureTotal opexOperational expenditurenominal</t>
  </si>
  <si>
    <t>2019AMP2015Operating ExpenditureTotal opexOperational expenditurenominal</t>
  </si>
  <si>
    <t>2019AMP2013Operating ExpenditureVegetation managementVegetation managementconstant</t>
  </si>
  <si>
    <t>2019AMP2015Operating ExpenditureVegetation managementVegetation managementconstant</t>
  </si>
  <si>
    <t>2019AMP2014Operating ExpenditureVegetation managementVegetation managementconstant</t>
  </si>
  <si>
    <t>2019AMP2013Operating ExpenditureVegetation managementVegetation managementnominal</t>
  </si>
  <si>
    <t>2019AMP2015Operating ExpenditureVegetation managementVegetation managementnominal</t>
  </si>
  <si>
    <t>2019AMP2014Operating ExpenditureVegetation managementVegetation managementnominal</t>
  </si>
  <si>
    <t>2019AMP2015ReliabilitySAIDIClass BNA</t>
  </si>
  <si>
    <t>2019AMP2014ReliabilitySAIDIClass BNA</t>
  </si>
  <si>
    <t>2019AMP2014ReliabilitySAIDIClass CNA</t>
  </si>
  <si>
    <t>2019AMP2015ReliabilitySAIDIClass CNA</t>
  </si>
  <si>
    <t>2019AMP2014ReliabilitySAIFIClass BNA</t>
  </si>
  <si>
    <t>2019AMP2015ReliabilitySAIFIClass BNA</t>
  </si>
  <si>
    <t>2019AMP2015ReliabilitySAIFIClass CNA</t>
  </si>
  <si>
    <t>2019AMP2014ReliabilitySAIFIClass CNA</t>
  </si>
  <si>
    <t>2020AMP2015Capital ExpenditureAll assetsExpenditure on assetsconstant</t>
  </si>
  <si>
    <t>2020AMP2014Capital ExpenditureAll assetsExpenditure on assetsconstant</t>
  </si>
  <si>
    <t>2020AMP2013Capital ExpenditureAll assetsExpenditure on assetsconstant</t>
  </si>
  <si>
    <t>2020AMP2015Capital ExpenditureAll assetsExpenditure on assetsnominal</t>
  </si>
  <si>
    <t>2020AMP2014Capital ExpenditureAll assetsExpenditure on assetsnominal</t>
  </si>
  <si>
    <t>2020AMP2013Capital ExpenditureAll assetsExpenditure on assetsnominal</t>
  </si>
  <si>
    <t>2020AMP2013Capital ExpenditureAsset relocationsAsset relocationsconstant</t>
  </si>
  <si>
    <t>2020AMP2014Capital ExpenditureAsset relocationsAsset relocationsconstant</t>
  </si>
  <si>
    <t>2020AMP2015Capital ExpenditureAsset relocationsAsset relocationsconstant</t>
  </si>
  <si>
    <t>2020AMP2015Capital ExpenditureAsset relocationsAsset relocationsnominal</t>
  </si>
  <si>
    <t>2020AMP2013Capital ExpenditureAsset relocationsAsset relocationsnominal</t>
  </si>
  <si>
    <t>2020AMP2014Capital ExpenditureAsset relocationsAsset relocationsnominal</t>
  </si>
  <si>
    <t>2020AMP2013Capital ExpenditureAsset replacement and renewalAsset replacement and renewalconstant</t>
  </si>
  <si>
    <t>2020AMP2015Capital ExpenditureAsset replacement and renewalAsset replacement and renewalconstant</t>
  </si>
  <si>
    <t>2020AMP2014Capital ExpenditureAsset replacement and renewalAsset replacement and renewalconstant</t>
  </si>
  <si>
    <t>2020AMP2015Capital ExpenditureAsset replacement and renewalAsset replacement and renewalnominal</t>
  </si>
  <si>
    <t>2020AMP2013Capital ExpenditureAsset replacement and renewalAsset replacement and renewalnominal</t>
  </si>
  <si>
    <t>2020AMP2014Capital ExpenditureAsset replacement and renewalAsset replacement and renewalnominal</t>
  </si>
  <si>
    <t>2020AMP2015Capital ExpenditureAsset replacement and renewalAsset replacement and renewal expenditureconstant</t>
  </si>
  <si>
    <t>2020AMP2015Capital ExpenditureAsset replacement and renewalAsset replacement and renewal less capital contributionsconstant</t>
  </si>
  <si>
    <t>2020AMP2015Capital ExpenditureAsset replacement and renewalCapital contributions funding asset replacement and renewalconstant</t>
  </si>
  <si>
    <t>2020AMP2015Capital ExpenditureAsset replacement and renewalDistribution and LV cablesconstant</t>
  </si>
  <si>
    <t>2020AMP2015Capital ExpenditureAsset replacement and renewalDistribution and LV linesconstant</t>
  </si>
  <si>
    <t>2020AMP2015Capital ExpenditureAsset replacement and renewalDistribution substations and transformersconstant</t>
  </si>
  <si>
    <t>2020AMP2015Capital ExpenditureAsset replacement and renewalDistribution switchgearconstant</t>
  </si>
  <si>
    <t>2020AMP2015Capital ExpenditureAsset replacement and renewalOther network assetsconstant</t>
  </si>
  <si>
    <t>2020AMP2015Capital ExpenditureAsset replacement and renewalSubtransmissionconstant</t>
  </si>
  <si>
    <t>2020AMP2015Capital ExpenditureAsset replacement and renewalZone substationsconstant</t>
  </si>
  <si>
    <t>2020AMP2015Capital ExpenditureAssets commissionedAssets commissionednominal</t>
  </si>
  <si>
    <t>2020AMP2015Capital ExpenditureCapital expenditure forecastCapital expenditure forecastnominal</t>
  </si>
  <si>
    <t>2020AMP2013Capital ExpenditureCapital expenditure forecastCapital expenditure forecastnominal</t>
  </si>
  <si>
    <t>2020AMP2014Capital ExpenditureCapital expenditure forecastCapital expenditure forecastnominal</t>
  </si>
  <si>
    <t>2020AMP2014Capital ExpenditureConsumer connectionConsumer connectionconstant</t>
  </si>
  <si>
    <t>2020AMP2015Capital ExpenditureConsumer connectionConsumer connectionconstant</t>
  </si>
  <si>
    <t>2020AMP2013Capital ExpenditureConsumer connectionConsumer connectionconstant</t>
  </si>
  <si>
    <t>2020AMP2013Capital ExpenditureConsumer connectionConsumer connectionnominal</t>
  </si>
  <si>
    <t>2020AMP2015Capital ExpenditureConsumer connectionConsumer connectionnominal</t>
  </si>
  <si>
    <t>2020AMP2014Capital ExpenditureConsumer connectionConsumer connectionnominal</t>
  </si>
  <si>
    <t>2020AMP2014Capital ExpenditureCost of financingCost of financingnominal</t>
  </si>
  <si>
    <t>2020AMP2013Capital ExpenditureCost of financingCost of financingnominal</t>
  </si>
  <si>
    <t>2020AMP2015Capital ExpenditureCost of financingCost of financingnominal</t>
  </si>
  <si>
    <t>2020AMP2014Capital ExpenditureExpenditure on subcomponentsEnergy efficiency and demand side management, reduction of energy lossesconstant</t>
  </si>
  <si>
    <t>2020AMP2013Capital ExpenditureExpenditure on subcomponentsEnergy efficiency and demand side management, reduction of energy lossesconstant</t>
  </si>
  <si>
    <t>2020AMP2015Capital ExpenditureExpenditure on subcomponentsEnergy efficiency and demand side management, reduction of energy lossesconstant</t>
  </si>
  <si>
    <t>2020AMP2013Capital ExpenditureExpenditure on subcomponentsOverhead to underground conversionconstant</t>
  </si>
  <si>
    <t>2020AMP2014Capital ExpenditureExpenditure on subcomponentsOverhead to underground conversionconstant</t>
  </si>
  <si>
    <t>2020AMP2015Capital ExpenditureExpenditure on subcomponentsOverhead to underground conversionconstant</t>
  </si>
  <si>
    <t>2020AMP2014Capital ExpenditureExpenditure on subcomponentsResearch and developmentconstant</t>
  </si>
  <si>
    <t>2020AMP2013Capital ExpenditureExpenditure on subcomponentsResearch and developmentconstant</t>
  </si>
  <si>
    <t>2020AMP2015Capital ExpenditureExpenditure on subcomponentsResearch and developmentconstant</t>
  </si>
  <si>
    <t>2020AMP2014Capital ExpenditureNetwork assetsExpenditure on network assetsconstant</t>
  </si>
  <si>
    <t>2020AMP2015Capital ExpenditureNetwork assetsExpenditure on network assetsconstant</t>
  </si>
  <si>
    <t>2020AMP2013Capital ExpenditureNetwork assetsExpenditure on network assetsconstant</t>
  </si>
  <si>
    <t>2020AMP2015Capital ExpenditureNetwork assetsExpenditure on network assetsnominal</t>
  </si>
  <si>
    <t>2020AMP2013Capital ExpenditureNetwork assetsExpenditure on network assetsnominal</t>
  </si>
  <si>
    <t>2020AMP2014Capital ExpenditureNetwork assetsExpenditure on network assetsnominal</t>
  </si>
  <si>
    <t>2020AMP2015Capital ExpenditureNon-network assetsExpenditure on non-network assetsconstant</t>
  </si>
  <si>
    <t>2020AMP2015Capital ExpenditureNon-network assetsExpenditure on non-network assetsnominal</t>
  </si>
  <si>
    <t>2020AMP2013Capital ExpenditureReliability, safety and environmentLegislative and regulatoryconstant</t>
  </si>
  <si>
    <t>2020AMP2015Capital ExpenditureReliability, safety and environmentLegislative and regulatoryconstant</t>
  </si>
  <si>
    <t>2020AMP2014Capital ExpenditureReliability, safety and environmentLegislative and regulatoryconstant</t>
  </si>
  <si>
    <t>2020AMP2015Capital ExpenditureReliability, safety and environmentLegislative and regulatorynominal</t>
  </si>
  <si>
    <t>2020AMP2014Capital ExpenditureReliability, safety and environmentLegislative and regulatorynominal</t>
  </si>
  <si>
    <t>2020AMP2013Capital ExpenditureReliability, safety and environmentLegislative and regulatorynominal</t>
  </si>
  <si>
    <t>2020AMP2015Capital ExpenditureReliability, safety and environmentOther reliability, safety and environmentconstant</t>
  </si>
  <si>
    <t>2020AMP2014Capital ExpenditureReliability, safety and environmentOther reliability, safety and environmentconstant</t>
  </si>
  <si>
    <t>2020AMP2013Capital ExpenditureReliability, safety and environmentOther reliability, safety and environmentconstant</t>
  </si>
  <si>
    <t>2020AMP2015Capital ExpenditureReliability, safety and environmentOther reliability, safety and environmentnominal</t>
  </si>
  <si>
    <t>2020AMP2014Capital ExpenditureReliability, safety and environmentOther reliability, safety and environmentnominal</t>
  </si>
  <si>
    <t>2020AMP2013Capital ExpenditureReliability, safety and environmentOther reliability, safety and environmentnominal</t>
  </si>
  <si>
    <t>2020AMP2015Capital ExpenditureReliability, safety and environmentQuality of supplyconstant</t>
  </si>
  <si>
    <t>2020AMP2014Capital ExpenditureReliability, safety and environmentQuality of supplyconstant</t>
  </si>
  <si>
    <t>2020AMP2013Capital ExpenditureReliability, safety and environmentQuality of supplyconstant</t>
  </si>
  <si>
    <t>2020AMP2015Capital ExpenditureReliability, safety and environmentQuality of supplynominal</t>
  </si>
  <si>
    <t>2020AMP2013Capital ExpenditureReliability, safety and environmentQuality of supplynominal</t>
  </si>
  <si>
    <t>2020AMP2014Capital ExpenditureReliability, safety and environmentQuality of supplynominal</t>
  </si>
  <si>
    <t>2020AMP2014Capital ExpenditureReliability, safety and environmentTotal reliability, safety and environmentconstant</t>
  </si>
  <si>
    <t>2020AMP2015Capital ExpenditureReliability, safety and environmentTotal reliability, safety and environmentconstant</t>
  </si>
  <si>
    <t>2020AMP2013Capital ExpenditureReliability, safety and environmentTotal reliability, safety and environmentconstant</t>
  </si>
  <si>
    <t>2020AMP2015Capital ExpenditureReliability, safety and environmentTotal reliability, safety and environmentnominal</t>
  </si>
  <si>
    <t>2020AMP2013Capital ExpenditureReliability, safety and environmentTotal reliability, safety and environmentnominal</t>
  </si>
  <si>
    <t>2020AMP2014Capital ExpenditureReliability, safety and environmentTotal reliability, safety and environmentnominal</t>
  </si>
  <si>
    <t>2020AMP2013Capital ExpenditureSystem growthSystem growthconstant</t>
  </si>
  <si>
    <t>2020AMP2015Capital ExpenditureSystem growthSystem growthconstant</t>
  </si>
  <si>
    <t>2020AMP2014Capital ExpenditureSystem growthSystem growthconstant</t>
  </si>
  <si>
    <t>2020AMP2014Capital ExpenditureSystem growthSystem growthnominal</t>
  </si>
  <si>
    <t>2020AMP2015Capital ExpenditureSystem growthSystem growthnominal</t>
  </si>
  <si>
    <t>2020AMP2013Capital ExpenditureSystem growthSystem growthnominal</t>
  </si>
  <si>
    <t>2020AMP2014Capital ExpenditureValue of capital contributionsValue of capital contributionsnominal</t>
  </si>
  <si>
    <t>2020AMP2013Capital ExpenditureValue of capital contributionsValue of capital contributionsnominal</t>
  </si>
  <si>
    <t>2020AMP2015Capital ExpenditureValue of capital contributionsValue of capital contributionsnominal</t>
  </si>
  <si>
    <t>2020AMP2015Capital ExpenditureValue of vested assetsValue of vested assetsnominal</t>
  </si>
  <si>
    <t>2020AMP2014Capital ExpenditureValue of vested assetsValue of vested assetsnominal</t>
  </si>
  <si>
    <t>2020AMP2013Capital ExpenditureValue of vested assetsValue of vested assetsnominal</t>
  </si>
  <si>
    <t>2020AMP2015Network and DemandElectricity volumesElectricity entering system for supply to consumersNA</t>
  </si>
  <si>
    <t>2020AMP2015Network and DemandElectricity volumesLoad factorNA</t>
  </si>
  <si>
    <t>2020AMP2015Network and DemandElectricity volumesLoss ratioNA</t>
  </si>
  <si>
    <t>2020AMP2015Network and DemandElectricity volumesTotal energy delivered to ICPsNA</t>
  </si>
  <si>
    <t>2020AMP2015Network and DemandMaximum coincident system demandGXP demandNA</t>
  </si>
  <si>
    <t>2020AMP2015Network and DemandMaximum coincident system demandMaximum coincident system demandNA</t>
  </si>
  <si>
    <t>2020AMP2013Operating ExpenditureAsset replacement and renewalAsset replacement and renewalconstant</t>
  </si>
  <si>
    <t>2020AMP2014Operating ExpenditureAsset replacement and renewalAsset replacement and renewalconstant</t>
  </si>
  <si>
    <t>2020AMP2015Operating ExpenditureAsset replacement and renewalAsset replacement and renewalconstant</t>
  </si>
  <si>
    <t>2020AMP2015Operating ExpenditureAsset replacement and renewalAsset replacement and renewalnominal</t>
  </si>
  <si>
    <t>2020AMP2014Operating ExpenditureAsset replacement and renewalAsset replacement and renewalnominal</t>
  </si>
  <si>
    <t>2020AMP2013Operating ExpenditureAsset replacement and renewalAsset replacement and renewalnominal</t>
  </si>
  <si>
    <t>2020AMP2013Operating ExpenditureBusiness supportBusiness supportconstant</t>
  </si>
  <si>
    <t>2020AMP2014Operating ExpenditureBusiness supportBusiness supportconstant</t>
  </si>
  <si>
    <t>2020AMP2015Operating ExpenditureBusiness supportBusiness supportconstant</t>
  </si>
  <si>
    <t>2020AMP2013Operating ExpenditureBusiness supportBusiness supportnominal</t>
  </si>
  <si>
    <t>2020AMP2015Operating ExpenditureBusiness supportBusiness supportnominal</t>
  </si>
  <si>
    <t>2020AMP2014Operating ExpenditureBusiness supportBusiness supportnominal</t>
  </si>
  <si>
    <t>2020AMP2015Operating ExpenditureExpenditure on subcomponentsDirect billing*constant</t>
  </si>
  <si>
    <t>2020AMP2013Operating ExpenditureExpenditure on subcomponentsDirect billing*constant</t>
  </si>
  <si>
    <t>2020AMP2014Operating ExpenditureExpenditure on subcomponentsDirect billing*constant</t>
  </si>
  <si>
    <t>2020AMP2015Operating ExpenditureExpenditure on subcomponentsEnergy efficiency and demand side management, reduction of energy lossesconstant</t>
  </si>
  <si>
    <t>2020AMP2013Operating ExpenditureExpenditure on subcomponentsEnergy efficiency and demand side management, reduction of energy lossesconstant</t>
  </si>
  <si>
    <t>2020AMP2014Operating ExpenditureExpenditure on subcomponentsEnergy efficiency and demand side management, reduction of energy lossesconstant</t>
  </si>
  <si>
    <t>2020AMP2015Operating ExpenditureExpenditure on subcomponentsInsuranceconstant</t>
  </si>
  <si>
    <t>2020AMP2014Operating ExpenditureExpenditure on subcomponentsInsuranceconstant</t>
  </si>
  <si>
    <t>2020AMP2013Operating ExpenditureExpenditure on subcomponentsInsuranceconstant</t>
  </si>
  <si>
    <t>2020AMP2015Operating ExpenditureExpenditure on subcomponentsResearch and Developmentconstant</t>
  </si>
  <si>
    <t>2020AMP2013Operating ExpenditureExpenditure on subcomponentsResearch and Developmentconstant</t>
  </si>
  <si>
    <t>2020AMP2014Operating ExpenditureExpenditure on subcomponentsResearch and Developmentconstant</t>
  </si>
  <si>
    <t>2020AMP2015Operating ExpenditureNetwork OpexNetwork Opexconstant</t>
  </si>
  <si>
    <t>2020AMP2013Operating ExpenditureNetwork OpexNetwork Opexconstant</t>
  </si>
  <si>
    <t>2020AMP2014Operating ExpenditureNetwork OpexNetwork Opexconstant</t>
  </si>
  <si>
    <t>2020AMP2014Operating ExpenditureNetwork OpexNetwork Opexnominal</t>
  </si>
  <si>
    <t>2020AMP2015Operating ExpenditureNetwork OpexNetwork Opexnominal</t>
  </si>
  <si>
    <t>2020AMP2013Operating ExpenditureNetwork OpexNetwork Opexnominal</t>
  </si>
  <si>
    <t>2020AMP2015Operating ExpenditureNon-network opexNon-network opexconstant</t>
  </si>
  <si>
    <t>2020AMP2013Operating ExpenditureNon-network opexNon-network opexconstant</t>
  </si>
  <si>
    <t>2020AMP2014Operating ExpenditureNon-network opexNon-network opexconstant</t>
  </si>
  <si>
    <t>2020AMP2015Operating ExpenditureNon-network opexNon-network opexnominal</t>
  </si>
  <si>
    <t>2020AMP2013Operating ExpenditureNon-network opexNon-network opexnominal</t>
  </si>
  <si>
    <t>2020AMP2014Operating ExpenditureNon-network opexNon-network opexnominal</t>
  </si>
  <si>
    <t>2020AMP2014Operating ExpenditureRoutine and corrective maintenance and inspectionRoutine and corrective maintenance and inspectionconstant</t>
  </si>
  <si>
    <t>2020AMP2015Operating ExpenditureRoutine and corrective maintenance and inspectionRoutine and corrective maintenance and inspectionconstant</t>
  </si>
  <si>
    <t>2020AMP2013Operating ExpenditureRoutine and corrective maintenance and inspectionRoutine and corrective maintenance and inspectionconstant</t>
  </si>
  <si>
    <t>2020AMP2014Operating ExpenditureRoutine and corrective maintenance and inspectionRoutine and corrective maintenance and inspectionnominal</t>
  </si>
  <si>
    <t>2020AMP2013Operating ExpenditureRoutine and corrective maintenance and inspectionRoutine and corrective maintenance and inspectionnominal</t>
  </si>
  <si>
    <t>2020AMP2015Operating ExpenditureRoutine and corrective maintenance and inspectionRoutine and corrective maintenance and inspectionnominal</t>
  </si>
  <si>
    <t>2020AMP2014Operating ExpenditureService interruptions and emergenciesService interruptions and emergenciesconstant</t>
  </si>
  <si>
    <t>2020AMP2015Operating ExpenditureService interruptions and emergenciesService interruptions and emergenciesconstant</t>
  </si>
  <si>
    <t>2020AMP2013Operating ExpenditureService interruptions and emergenciesService interruptions and emergenciesconstant</t>
  </si>
  <si>
    <t>2020AMP2015Operating ExpenditureService interruptions and emergenciesService interruptions and emergenciesnominal</t>
  </si>
  <si>
    <t>2020AMP2014Operating ExpenditureService interruptions and emergenciesService interruptions and emergenciesnominal</t>
  </si>
  <si>
    <t>2020AMP2013Operating ExpenditureService interruptions and emergenciesService interruptions and emergenciesnominal</t>
  </si>
  <si>
    <t>2020AMP2013Operating ExpenditureSystem operations and network supportSystem operations and network supportconstant</t>
  </si>
  <si>
    <t>2020AMP2014Operating ExpenditureSystem operations and network supportSystem operations and network supportconstant</t>
  </si>
  <si>
    <t>2020AMP2015Operating ExpenditureSystem operations and network supportSystem operations and network supportconstant</t>
  </si>
  <si>
    <t>2020AMP2015Operating ExpenditureSystem operations and network supportSystem operations and network supportnominal</t>
  </si>
  <si>
    <t>2020AMP2013Operating ExpenditureSystem operations and network supportSystem operations and network supportnominal</t>
  </si>
  <si>
    <t>2020AMP2014Operating ExpenditureSystem operations and network supportSystem operations and network supportnominal</t>
  </si>
  <si>
    <t>2020AMP2013Operating ExpenditureTotal opexOperational expenditureconstant</t>
  </si>
  <si>
    <t>2020AMP2014Operating ExpenditureTotal opexOperational expenditureconstant</t>
  </si>
  <si>
    <t>2020AMP2015Operating ExpenditureTotal opexOperational expenditureconstant</t>
  </si>
  <si>
    <t>2020AMP2013Operating ExpenditureTotal opexOperational expenditurenominal</t>
  </si>
  <si>
    <t>2020AMP2014Operating ExpenditureTotal opexOperational expenditurenominal</t>
  </si>
  <si>
    <t>2020AMP2015Operating ExpenditureTotal opexOperational expenditurenominal</t>
  </si>
  <si>
    <t>2020AMP2015Operating ExpenditureVegetation managementVegetation managementconstant</t>
  </si>
  <si>
    <t>2020AMP2013Operating ExpenditureVegetation managementVegetation managementconstant</t>
  </si>
  <si>
    <t>2020AMP2014Operating ExpenditureVegetation managementVegetation managementconstant</t>
  </si>
  <si>
    <t>2020AMP2014Operating ExpenditureVegetation managementVegetation managementnominal</t>
  </si>
  <si>
    <t>2020AMP2015Operating ExpenditureVegetation managementVegetation managementnominal</t>
  </si>
  <si>
    <t>2020AMP2013Operating ExpenditureVegetation managementVegetation managementnominal</t>
  </si>
  <si>
    <t>2020AMP2015ReliabilitySAIDIClass BNA</t>
  </si>
  <si>
    <t>2020AMP2015ReliabilitySAIDIClass CNA</t>
  </si>
  <si>
    <t>2020AMP2015ReliabilitySAIFIClass BNA</t>
  </si>
  <si>
    <t>2020AMP2015ReliabilitySAIFIClass CNA</t>
  </si>
  <si>
    <t>2021AMP2013Capital ExpenditureAll assetsExpenditure on assetsconstant</t>
  </si>
  <si>
    <t>2021AMP2014Capital ExpenditureAll assetsExpenditure on assetsconstant</t>
  </si>
  <si>
    <t>2021AMP2015Capital ExpenditureAll assetsExpenditure on assetsconstant</t>
  </si>
  <si>
    <t>2021AMP2014Capital ExpenditureAll assetsExpenditure on assetsnominal</t>
  </si>
  <si>
    <t>2021AMP2015Capital ExpenditureAll assetsExpenditure on assetsnominal</t>
  </si>
  <si>
    <t>2021AMP2013Capital ExpenditureAll assetsExpenditure on assetsnominal</t>
  </si>
  <si>
    <t>2021AMP2015Capital ExpenditureAsset relocationsAsset relocationsconstant</t>
  </si>
  <si>
    <t>2021AMP2014Capital ExpenditureAsset relocationsAsset relocationsconstant</t>
  </si>
  <si>
    <t>2021AMP2013Capital ExpenditureAsset relocationsAsset relocationsconstant</t>
  </si>
  <si>
    <t>2021AMP2013Capital ExpenditureAsset relocationsAsset relocationsnominal</t>
  </si>
  <si>
    <t>2021AMP2015Capital ExpenditureAsset relocationsAsset relocationsnominal</t>
  </si>
  <si>
    <t>2021AMP2014Capital ExpenditureAsset relocationsAsset relocationsnominal</t>
  </si>
  <si>
    <t>2021AMP2015Capital ExpenditureAsset replacement and renewalAsset replacement and renewalconstant</t>
  </si>
  <si>
    <t>2021AMP2013Capital ExpenditureAsset replacement and renewalAsset replacement and renewalconstant</t>
  </si>
  <si>
    <t>2021AMP2014Capital ExpenditureAsset replacement and renewalAsset replacement and renewalconstant</t>
  </si>
  <si>
    <t>2021AMP2015Capital ExpenditureAsset replacement and renewalAsset replacement and renewalnominal</t>
  </si>
  <si>
    <t>2021AMP2013Capital ExpenditureAsset replacement and renewalAsset replacement and renewalnominal</t>
  </si>
  <si>
    <t>2021AMP2014Capital ExpenditureAsset replacement and renewalAsset replacement and renewalnominal</t>
  </si>
  <si>
    <t>2021AMP2015Capital ExpenditureAssets commissionedAssets commissionednominal</t>
  </si>
  <si>
    <t>2021AMP2014Capital ExpenditureCapital expenditure forecastCapital expenditure forecastnominal</t>
  </si>
  <si>
    <t>2021AMP2015Capital ExpenditureCapital expenditure forecastCapital expenditure forecastnominal</t>
  </si>
  <si>
    <t>2021AMP2013Capital ExpenditureCapital expenditure forecastCapital expenditure forecastnominal</t>
  </si>
  <si>
    <t>2021AMP2014Capital ExpenditureConsumer connectionConsumer connectionconstant</t>
  </si>
  <si>
    <t>2021AMP2015Capital ExpenditureConsumer connectionConsumer connectionconstant</t>
  </si>
  <si>
    <t>2021AMP2013Capital ExpenditureConsumer connectionConsumer connectionconstant</t>
  </si>
  <si>
    <t>2021AMP2015Capital ExpenditureConsumer connectionConsumer connectionnominal</t>
  </si>
  <si>
    <t>2021AMP2014Capital ExpenditureConsumer connectionConsumer connectionnominal</t>
  </si>
  <si>
    <t>2021AMP2013Capital ExpenditureConsumer connectionConsumer connectionnominal</t>
  </si>
  <si>
    <t>2021AMP2013Capital ExpenditureCost of financingCost of financingnominal</t>
  </si>
  <si>
    <t>2021AMP2014Capital ExpenditureCost of financingCost of financingnominal</t>
  </si>
  <si>
    <t>2021AMP2015Capital ExpenditureCost of financingCost of financingnominal</t>
  </si>
  <si>
    <t>2021AMP2013Capital ExpenditureExpenditure on subcomponentsEnergy efficiency and demand side management, reduction of energy lossesconstant</t>
  </si>
  <si>
    <t>2021AMP2014Capital ExpenditureExpenditure on subcomponentsEnergy efficiency and demand side management, reduction of energy lossesconstant</t>
  </si>
  <si>
    <t>2021AMP2015Capital ExpenditureExpenditure on subcomponentsEnergy efficiency and demand side management, reduction of energy lossesconstant</t>
  </si>
  <si>
    <t>2021AMP2013Capital ExpenditureExpenditure on subcomponentsOverhead to underground conversionconstant</t>
  </si>
  <si>
    <t>2021AMP2015Capital ExpenditureExpenditure on subcomponentsOverhead to underground conversionconstant</t>
  </si>
  <si>
    <t>2021AMP2014Capital ExpenditureExpenditure on subcomponentsOverhead to underground conversionconstant</t>
  </si>
  <si>
    <t>2021AMP2014Capital ExpenditureExpenditure on subcomponentsResearch and developmentconstant</t>
  </si>
  <si>
    <t>2021AMP2013Capital ExpenditureExpenditure on subcomponentsResearch and developmentconstant</t>
  </si>
  <si>
    <t>2021AMP2015Capital ExpenditureExpenditure on subcomponentsResearch and developmentconstant</t>
  </si>
  <si>
    <t>2021AMP2015Capital ExpenditureNetwork assetsExpenditure on network assetsconstant</t>
  </si>
  <si>
    <t>2021AMP2013Capital ExpenditureNetwork assetsExpenditure on network assetsconstant</t>
  </si>
  <si>
    <t>2021AMP2014Capital ExpenditureNetwork assetsExpenditure on network assetsconstant</t>
  </si>
  <si>
    <t>2021AMP2014Capital ExpenditureNetwork assetsExpenditure on network assetsnominal</t>
  </si>
  <si>
    <t>2021AMP2015Capital ExpenditureNetwork assetsExpenditure on network assetsnominal</t>
  </si>
  <si>
    <t>2021AMP2013Capital ExpenditureNetwork assetsExpenditure on network assetsnominal</t>
  </si>
  <si>
    <t>2021AMP2015Capital ExpenditureNon-network assetsExpenditure on non-network assetsconstant</t>
  </si>
  <si>
    <t>2021AMP2015Capital ExpenditureNon-network assetsExpenditure on non-network assetsnominal</t>
  </si>
  <si>
    <t>2021AMP2014Capital ExpenditureReliability, safety and environmentLegislative and regulatoryconstant</t>
  </si>
  <si>
    <t>2021AMP2015Capital ExpenditureReliability, safety and environmentLegislative and regulatoryconstant</t>
  </si>
  <si>
    <t>2021AMP2013Capital ExpenditureReliability, safety and environmentLegislative and regulatoryconstant</t>
  </si>
  <si>
    <t>2021AMP2015Capital ExpenditureReliability, safety and environmentLegislative and regulatorynominal</t>
  </si>
  <si>
    <t>2021AMP2014Capital ExpenditureReliability, safety and environmentLegislative and regulatorynominal</t>
  </si>
  <si>
    <t>2021AMP2013Capital ExpenditureReliability, safety and environmentLegislative and regulatorynominal</t>
  </si>
  <si>
    <t>2021AMP2015Capital ExpenditureReliability, safety and environmentOther reliability, safety and environmentconstant</t>
  </si>
  <si>
    <t>2021AMP2014Capital ExpenditureReliability, safety and environmentOther reliability, safety and environmentconstant</t>
  </si>
  <si>
    <t>2021AMP2013Capital ExpenditureReliability, safety and environmentOther reliability, safety and environmentconstant</t>
  </si>
  <si>
    <t>2021AMP2015Capital ExpenditureReliability, safety and environmentOther reliability, safety and environmentnominal</t>
  </si>
  <si>
    <t>2021AMP2013Capital ExpenditureReliability, safety and environmentOther reliability, safety and environmentnominal</t>
  </si>
  <si>
    <t>2021AMP2014Capital ExpenditureReliability, safety and environmentOther reliability, safety and environmentnominal</t>
  </si>
  <si>
    <t>2021AMP2014Capital ExpenditureReliability, safety and environmentQuality of supplyconstant</t>
  </si>
  <si>
    <t>2021AMP2015Capital ExpenditureReliability, safety and environmentQuality of supplyconstant</t>
  </si>
  <si>
    <t>2021AMP2013Capital ExpenditureReliability, safety and environmentQuality of supplyconstant</t>
  </si>
  <si>
    <t>2021AMP2015Capital ExpenditureReliability, safety and environmentQuality of supplynominal</t>
  </si>
  <si>
    <t>2021AMP2013Capital ExpenditureReliability, safety and environmentQuality of supplynominal</t>
  </si>
  <si>
    <t>2021AMP2014Capital ExpenditureReliability, safety and environmentQuality of supplynominal</t>
  </si>
  <si>
    <t>2021AMP2013Capital ExpenditureReliability, safety and environmentTotal reliability, safety and environmentconstant</t>
  </si>
  <si>
    <t>2021AMP2014Capital ExpenditureReliability, safety and environmentTotal reliability, safety and environmentconstant</t>
  </si>
  <si>
    <t>2021AMP2015Capital ExpenditureReliability, safety and environmentTotal reliability, safety and environmentconstant</t>
  </si>
  <si>
    <t>2021AMP2013Capital ExpenditureReliability, safety and environmentTotal reliability, safety and environmentnominal</t>
  </si>
  <si>
    <t>2021AMP2015Capital ExpenditureReliability, safety and environmentTotal reliability, safety and environmentnominal</t>
  </si>
  <si>
    <t>2021AMP2014Capital ExpenditureReliability, safety and environmentTotal reliability, safety and environmentnominal</t>
  </si>
  <si>
    <t>2021AMP2014Capital ExpenditureSystem growthSystem growthconstant</t>
  </si>
  <si>
    <t>2021AMP2015Capital ExpenditureSystem growthSystem growthconstant</t>
  </si>
  <si>
    <t>2021AMP2013Capital ExpenditureSystem growthSystem growthconstant</t>
  </si>
  <si>
    <t>2021AMP2013Capital ExpenditureSystem growthSystem growthnominal</t>
  </si>
  <si>
    <t>2021AMP2015Capital ExpenditureSystem growthSystem growthnominal</t>
  </si>
  <si>
    <t>2021AMP2014Capital ExpenditureSystem growthSystem growthnominal</t>
  </si>
  <si>
    <t>2021AMP2014Capital ExpenditureValue of capital contributionsValue of capital contributionsnominal</t>
  </si>
  <si>
    <t>2021AMP2015Capital ExpenditureValue of capital contributionsValue of capital contributionsnominal</t>
  </si>
  <si>
    <t>2021AMP2013Capital ExpenditureValue of capital contributionsValue of capital contributionsnominal</t>
  </si>
  <si>
    <t>2021AMP2014Capital ExpenditureValue of vested assetsValue of vested assetsnominal</t>
  </si>
  <si>
    <t>2021AMP2013Capital ExpenditureValue of vested assetsValue of vested assetsnominal</t>
  </si>
  <si>
    <t>2021AMP2015Capital ExpenditureValue of vested assetsValue of vested assetsnominal</t>
  </si>
  <si>
    <t>2021AMP2015Operating ExpenditureAsset replacement and renewalAsset replacement and renewalconstant</t>
  </si>
  <si>
    <t>2021AMP2014Operating ExpenditureAsset replacement and renewalAsset replacement and renewalconstant</t>
  </si>
  <si>
    <t>2021AMP2013Operating ExpenditureAsset replacement and renewalAsset replacement and renewalconstant</t>
  </si>
  <si>
    <t>2021AMP2013Operating ExpenditureAsset replacement and renewalAsset replacement and renewalnominal</t>
  </si>
  <si>
    <t>2021AMP2014Operating ExpenditureAsset replacement and renewalAsset replacement and renewalnominal</t>
  </si>
  <si>
    <t>2021AMP2015Operating ExpenditureAsset replacement and renewalAsset replacement and renewalnominal</t>
  </si>
  <si>
    <t>2021AMP2013Operating ExpenditureBusiness supportBusiness supportconstant</t>
  </si>
  <si>
    <t>2021AMP2015Operating ExpenditureBusiness supportBusiness supportconstant</t>
  </si>
  <si>
    <t>2021AMP2014Operating ExpenditureBusiness supportBusiness supportconstant</t>
  </si>
  <si>
    <t>2021AMP2014Operating ExpenditureBusiness supportBusiness supportnominal</t>
  </si>
  <si>
    <t>2021AMP2013Operating ExpenditureBusiness supportBusiness supportnominal</t>
  </si>
  <si>
    <t>2021AMP2015Operating ExpenditureBusiness supportBusiness supportnominal</t>
  </si>
  <si>
    <t>2021AMP2014Operating ExpenditureExpenditure on subcomponentsDirect billing*constant</t>
  </si>
  <si>
    <t>2021AMP2015Operating ExpenditureExpenditure on subcomponentsDirect billing*constant</t>
  </si>
  <si>
    <t>2021AMP2013Operating ExpenditureExpenditure on subcomponentsDirect billing*constant</t>
  </si>
  <si>
    <t>2021AMP2015Operating ExpenditureExpenditure on subcomponentsEnergy efficiency and demand side management, reduction of energy lossesconstant</t>
  </si>
  <si>
    <t>2021AMP2014Operating ExpenditureExpenditure on subcomponentsEnergy efficiency and demand side management, reduction of energy lossesconstant</t>
  </si>
  <si>
    <t>2021AMP2013Operating ExpenditureExpenditure on subcomponentsEnergy efficiency and demand side management, reduction of energy lossesconstant</t>
  </si>
  <si>
    <t>2021AMP2014Operating ExpenditureExpenditure on subcomponentsInsuranceconstant</t>
  </si>
  <si>
    <t>2021AMP2013Operating ExpenditureExpenditure on subcomponentsInsuranceconstant</t>
  </si>
  <si>
    <t>2021AMP2015Operating ExpenditureExpenditure on subcomponentsInsuranceconstant</t>
  </si>
  <si>
    <t>2021AMP2014Operating ExpenditureExpenditure on subcomponentsResearch and Developmentconstant</t>
  </si>
  <si>
    <t>2021AMP2015Operating ExpenditureExpenditure on subcomponentsResearch and Developmentconstant</t>
  </si>
  <si>
    <t>2021AMP2013Operating ExpenditureExpenditure on subcomponentsResearch and Developmentconstant</t>
  </si>
  <si>
    <t>2021AMP2015Operating ExpenditureNetwork OpexNetwork Opexconstant</t>
  </si>
  <si>
    <t>2021AMP2014Operating ExpenditureNetwork OpexNetwork Opexconstant</t>
  </si>
  <si>
    <t>2021AMP2013Operating ExpenditureNetwork OpexNetwork Opexconstant</t>
  </si>
  <si>
    <t>2021AMP2015Operating ExpenditureNetwork OpexNetwork Opexnominal</t>
  </si>
  <si>
    <t>2021AMP2014Operating ExpenditureNetwork OpexNetwork Opexnominal</t>
  </si>
  <si>
    <t>2021AMP2013Operating ExpenditureNetwork OpexNetwork Opexnominal</t>
  </si>
  <si>
    <t>2021AMP2013Operating ExpenditureNon-network opexNon-network opexconstant</t>
  </si>
  <si>
    <t>2021AMP2014Operating ExpenditureNon-network opexNon-network opexconstant</t>
  </si>
  <si>
    <t>2021AMP2015Operating ExpenditureNon-network opexNon-network opexconstant</t>
  </si>
  <si>
    <t>2021AMP2014Operating ExpenditureNon-network opexNon-network opexnominal</t>
  </si>
  <si>
    <t>2021AMP2015Operating ExpenditureNon-network opexNon-network opexnominal</t>
  </si>
  <si>
    <t>2021AMP2013Operating ExpenditureNon-network opexNon-network opexnominal</t>
  </si>
  <si>
    <t>2021AMP2013Operating ExpenditureRoutine and corrective maintenance and inspectionRoutine and corrective maintenance and inspectionconstant</t>
  </si>
  <si>
    <t>2021AMP2014Operating ExpenditureRoutine and corrective maintenance and inspectionRoutine and corrective maintenance and inspectionconstant</t>
  </si>
  <si>
    <t>2021AMP2015Operating ExpenditureRoutine and corrective maintenance and inspectionRoutine and corrective maintenance and inspectionconstant</t>
  </si>
  <si>
    <t>2021AMP2013Operating ExpenditureRoutine and corrective maintenance and inspectionRoutine and corrective maintenance and inspectionnominal</t>
  </si>
  <si>
    <t>2021AMP2015Operating ExpenditureRoutine and corrective maintenance and inspectionRoutine and corrective maintenance and inspectionnominal</t>
  </si>
  <si>
    <t>2021AMP2014Operating ExpenditureRoutine and corrective maintenance and inspectionRoutine and corrective maintenance and inspectionnominal</t>
  </si>
  <si>
    <t>2021AMP2014Operating ExpenditureService interruptions and emergenciesService interruptions and emergenciesconstant</t>
  </si>
  <si>
    <t>2021AMP2013Operating ExpenditureService interruptions and emergenciesService interruptions and emergenciesconstant</t>
  </si>
  <si>
    <t>2021AMP2015Operating ExpenditureService interruptions and emergenciesService interruptions and emergenciesconstant</t>
  </si>
  <si>
    <t>2021AMP2013Operating ExpenditureService interruptions and emergenciesService interruptions and emergenciesnominal</t>
  </si>
  <si>
    <t>2021AMP2014Operating ExpenditureService interruptions and emergenciesService interruptions and emergenciesnominal</t>
  </si>
  <si>
    <t>2021AMP2015Operating ExpenditureService interruptions and emergenciesService interruptions and emergenciesnominal</t>
  </si>
  <si>
    <t>2021AMP2015Operating ExpenditureSystem operations and network supportSystem operations and network supportconstant</t>
  </si>
  <si>
    <t>2021AMP2014Operating ExpenditureSystem operations and network supportSystem operations and network supportconstant</t>
  </si>
  <si>
    <t>2021AMP2013Operating ExpenditureSystem operations and network supportSystem operations and network supportconstant</t>
  </si>
  <si>
    <t>2021AMP2015Operating ExpenditureSystem operations and network supportSystem operations and network supportnominal</t>
  </si>
  <si>
    <t>2021AMP2014Operating ExpenditureSystem operations and network supportSystem operations and network supportnominal</t>
  </si>
  <si>
    <t>2021AMP2013Operating ExpenditureSystem operations and network supportSystem operations and network supportnominal</t>
  </si>
  <si>
    <t>2021AMP2014Operating ExpenditureTotal opexOperational expenditureconstant</t>
  </si>
  <si>
    <t>2021AMP2013Operating ExpenditureTotal opexOperational expenditureconstant</t>
  </si>
  <si>
    <t>2021AMP2015Operating ExpenditureTotal opexOperational expenditureconstant</t>
  </si>
  <si>
    <t>2021AMP2014Operating ExpenditureTotal opexOperational expenditurenominal</t>
  </si>
  <si>
    <t>2021AMP2015Operating ExpenditureTotal opexOperational expenditurenominal</t>
  </si>
  <si>
    <t>2021AMP2013Operating ExpenditureTotal opexOperational expenditurenominal</t>
  </si>
  <si>
    <t>2021AMP2015Operating ExpenditureVegetation managementVegetation managementconstant</t>
  </si>
  <si>
    <t>2021AMP2014Operating ExpenditureVegetation managementVegetation managementconstant</t>
  </si>
  <si>
    <t>2021AMP2013Operating ExpenditureVegetation managementVegetation managementconstant</t>
  </si>
  <si>
    <t>2021AMP2015Operating ExpenditureVegetation managementVegetation managementnominal</t>
  </si>
  <si>
    <t>2021AMP2014Operating ExpenditureVegetation managementVegetation managementnominal</t>
  </si>
  <si>
    <t>2021AMP2013Operating ExpenditureVegetation managementVegetation managementnominal</t>
  </si>
  <si>
    <t>2022AMP2015Capital ExpenditureAll assetsExpenditure on assetsconstant</t>
  </si>
  <si>
    <t>2022AMP2014Capital ExpenditureAll assetsExpenditure on assetsconstant</t>
  </si>
  <si>
    <t>2022AMP2013Capital ExpenditureAll assetsExpenditure on assetsconstant</t>
  </si>
  <si>
    <t>2022AMP2013Capital ExpenditureAll assetsExpenditure on assetsnominal</t>
  </si>
  <si>
    <t>2022AMP2015Capital ExpenditureAll assetsExpenditure on assetsnominal</t>
  </si>
  <si>
    <t>2022AMP2014Capital ExpenditureAll assetsExpenditure on assetsnominal</t>
  </si>
  <si>
    <t>2022AMP2014Capital ExpenditureAsset relocationsAsset relocationsconstant</t>
  </si>
  <si>
    <t>2022AMP2015Capital ExpenditureAsset relocationsAsset relocationsconstant</t>
  </si>
  <si>
    <t>2022AMP2013Capital ExpenditureAsset relocationsAsset relocationsconstant</t>
  </si>
  <si>
    <t>2022AMP2013Capital ExpenditureAsset relocationsAsset relocationsnominal</t>
  </si>
  <si>
    <t>2022AMP2014Capital ExpenditureAsset relocationsAsset relocationsnominal</t>
  </si>
  <si>
    <t>2022AMP2015Capital ExpenditureAsset relocationsAsset relocationsnominal</t>
  </si>
  <si>
    <t>2022AMP2015Capital ExpenditureAsset replacement and renewalAsset replacement and renewalconstant</t>
  </si>
  <si>
    <t>2022AMP2013Capital ExpenditureAsset replacement and renewalAsset replacement and renewalconstant</t>
  </si>
  <si>
    <t>2022AMP2014Capital ExpenditureAsset replacement and renewalAsset replacement and renewalconstant</t>
  </si>
  <si>
    <t>2022AMP2015Capital ExpenditureAsset replacement and renewalAsset replacement and renewalnominal</t>
  </si>
  <si>
    <t>2022AMP2014Capital ExpenditureAsset replacement and renewalAsset replacement and renewalnominal</t>
  </si>
  <si>
    <t>2022AMP2013Capital ExpenditureAsset replacement and renewalAsset replacement and renewalnominal</t>
  </si>
  <si>
    <t>2022AMP2015Capital ExpenditureAssets commissionedAssets commissionednominal</t>
  </si>
  <si>
    <t>2022AMP2015Capital ExpenditureCapital expenditure forecastCapital expenditure forecastnominal</t>
  </si>
  <si>
    <t>2022AMP2014Capital ExpenditureCapital expenditure forecastCapital expenditure forecastnominal</t>
  </si>
  <si>
    <t>2022AMP2013Capital ExpenditureCapital expenditure forecastCapital expenditure forecastnominal</t>
  </si>
  <si>
    <t>2022AMP2014Capital ExpenditureConsumer connectionConsumer connectionconstant</t>
  </si>
  <si>
    <t>2022AMP2013Capital ExpenditureConsumer connectionConsumer connectionconstant</t>
  </si>
  <si>
    <t>2022AMP2015Capital ExpenditureConsumer connectionConsumer connectionconstant</t>
  </si>
  <si>
    <t>2022AMP2015Capital ExpenditureConsumer connectionConsumer connectionnominal</t>
  </si>
  <si>
    <t>2022AMP2013Capital ExpenditureConsumer connectionConsumer connectionnominal</t>
  </si>
  <si>
    <t>2022AMP2014Capital ExpenditureConsumer connectionConsumer connectionnominal</t>
  </si>
  <si>
    <t>2022AMP2013Capital ExpenditureCost of financingCost of financingnominal</t>
  </si>
  <si>
    <t>2022AMP2014Capital ExpenditureCost of financingCost of financingnominal</t>
  </si>
  <si>
    <t>2022AMP2015Capital ExpenditureCost of financingCost of financingnominal</t>
  </si>
  <si>
    <t>2022AMP2015Capital ExpenditureExpenditure on subcomponentsEnergy efficiency and demand side management, reduction of energy lossesconstant</t>
  </si>
  <si>
    <t>2022AMP2013Capital ExpenditureExpenditure on subcomponentsEnergy efficiency and demand side management, reduction of energy lossesconstant</t>
  </si>
  <si>
    <t>2022AMP2014Capital ExpenditureExpenditure on subcomponentsEnergy efficiency and demand side management, reduction of energy lossesconstant</t>
  </si>
  <si>
    <t>2022AMP2014Capital ExpenditureExpenditure on subcomponentsOverhead to underground conversionconstant</t>
  </si>
  <si>
    <t>2022AMP2015Capital ExpenditureExpenditure on subcomponentsOverhead to underground conversionconstant</t>
  </si>
  <si>
    <t>2022AMP2013Capital ExpenditureExpenditure on subcomponentsOverhead to underground conversionconstant</t>
  </si>
  <si>
    <t>2022AMP2013Capital ExpenditureExpenditure on subcomponentsResearch and developmentconstant</t>
  </si>
  <si>
    <t>2022AMP2014Capital ExpenditureExpenditure on subcomponentsResearch and developmentconstant</t>
  </si>
  <si>
    <t>2022AMP2015Capital ExpenditureExpenditure on subcomponentsResearch and developmentconstant</t>
  </si>
  <si>
    <t>2022AMP2014Capital ExpenditureNetwork assetsExpenditure on network assetsconstant</t>
  </si>
  <si>
    <t>2022AMP2015Capital ExpenditureNetwork assetsExpenditure on network assetsconstant</t>
  </si>
  <si>
    <t>2022AMP2013Capital ExpenditureNetwork assetsExpenditure on network assetsconstant</t>
  </si>
  <si>
    <t>2022AMP2013Capital ExpenditureNetwork assetsExpenditure on network assetsnominal</t>
  </si>
  <si>
    <t>2022AMP2014Capital ExpenditureNetwork assetsExpenditure on network assetsnominal</t>
  </si>
  <si>
    <t>2022AMP2015Capital ExpenditureNetwork assetsExpenditure on network assetsnominal</t>
  </si>
  <si>
    <t>2022AMP2015Capital ExpenditureNon-network assetsExpenditure on non-network assetsconstant</t>
  </si>
  <si>
    <t>2022AMP2015Capital ExpenditureNon-network assetsExpenditure on non-network assetsnominal</t>
  </si>
  <si>
    <t>2022AMP2013Capital ExpenditureReliability, safety and environmentLegislative and regulatoryconstant</t>
  </si>
  <si>
    <t>2022AMP2015Capital ExpenditureReliability, safety and environmentLegislative and regulatoryconstant</t>
  </si>
  <si>
    <t>2022AMP2014Capital ExpenditureReliability, safety and environmentLegislative and regulatoryconstant</t>
  </si>
  <si>
    <t>2022AMP2013Capital ExpenditureReliability, safety and environmentLegislative and regulatorynominal</t>
  </si>
  <si>
    <t>2022AMP2015Capital ExpenditureReliability, safety and environmentLegislative and regulatorynominal</t>
  </si>
  <si>
    <t>2022AMP2014Capital ExpenditureReliability, safety and environmentLegislative and regulatorynominal</t>
  </si>
  <si>
    <t>2022AMP2014Capital ExpenditureReliability, safety and environmentOther reliability, safety and environmentconstant</t>
  </si>
  <si>
    <t>2022AMP2015Capital ExpenditureReliability, safety and environmentOther reliability, safety and environmentconstant</t>
  </si>
  <si>
    <t>2022AMP2013Capital ExpenditureReliability, safety and environmentOther reliability, safety and environmentconstant</t>
  </si>
  <si>
    <t>2022AMP2014Capital ExpenditureReliability, safety and environmentOther reliability, safety and environmentnominal</t>
  </si>
  <si>
    <t>2022AMP2015Capital ExpenditureReliability, safety and environmentOther reliability, safety and environmentnominal</t>
  </si>
  <si>
    <t>2022AMP2013Capital ExpenditureReliability, safety and environmentOther reliability, safety and environmentnominal</t>
  </si>
  <si>
    <t>2022AMP2015Capital ExpenditureReliability, safety and environmentQuality of supplyconstant</t>
  </si>
  <si>
    <t>2022AMP2013Capital ExpenditureReliability, safety and environmentQuality of supplyconstant</t>
  </si>
  <si>
    <t>2022AMP2014Capital ExpenditureReliability, safety and environmentQuality of supplyconstant</t>
  </si>
  <si>
    <t>2022AMP2015Capital ExpenditureReliability, safety and environmentQuality of supplynominal</t>
  </si>
  <si>
    <t>2022AMP2014Capital ExpenditureReliability, safety and environmentQuality of supplynominal</t>
  </si>
  <si>
    <t>2022AMP2013Capital ExpenditureReliability, safety and environmentQuality of supplynominal</t>
  </si>
  <si>
    <t>2022AMP2013Capital ExpenditureReliability, safety and environmentTotal reliability, safety and environmentconstant</t>
  </si>
  <si>
    <t>2022AMP2014Capital ExpenditureReliability, safety and environmentTotal reliability, safety and environmentconstant</t>
  </si>
  <si>
    <t>2022AMP2015Capital ExpenditureReliability, safety and environmentTotal reliability, safety and environmentconstant</t>
  </si>
  <si>
    <t>2022AMP2015Capital ExpenditureReliability, safety and environmentTotal reliability, safety and environmentnominal</t>
  </si>
  <si>
    <t>2022AMP2013Capital ExpenditureReliability, safety and environmentTotal reliability, safety and environmentnominal</t>
  </si>
  <si>
    <t>2022AMP2014Capital ExpenditureReliability, safety and environmentTotal reliability, safety and environmentnominal</t>
  </si>
  <si>
    <t>2022AMP2015Capital ExpenditureSystem growthSystem growthconstant</t>
  </si>
  <si>
    <t>2022AMP2014Capital ExpenditureSystem growthSystem growthconstant</t>
  </si>
  <si>
    <t>2022AMP2013Capital ExpenditureSystem growthSystem growthconstant</t>
  </si>
  <si>
    <t>2022AMP2013Capital ExpenditureSystem growthSystem growthnominal</t>
  </si>
  <si>
    <t>2022AMP2015Capital ExpenditureSystem growthSystem growthnominal</t>
  </si>
  <si>
    <t>2022AMP2014Capital ExpenditureSystem growthSystem growthnominal</t>
  </si>
  <si>
    <t>2022AMP2014Capital ExpenditureValue of capital contributionsValue of capital contributionsnominal</t>
  </si>
  <si>
    <t>2022AMP2013Capital ExpenditureValue of capital contributionsValue of capital contributionsnominal</t>
  </si>
  <si>
    <t>2022AMP2015Capital ExpenditureValue of capital contributionsValue of capital contributionsnominal</t>
  </si>
  <si>
    <t>2022AMP2014Capital ExpenditureValue of vested assetsValue of vested assetsnominal</t>
  </si>
  <si>
    <t>2022AMP2013Capital ExpenditureValue of vested assetsValue of vested assetsnominal</t>
  </si>
  <si>
    <t>2022AMP2015Capital ExpenditureValue of vested assetsValue of vested assetsnominal</t>
  </si>
  <si>
    <t>2022AMP2015Operating ExpenditureAsset replacement and renewalAsset replacement and renewalconstant</t>
  </si>
  <si>
    <t>2022AMP2014Operating ExpenditureAsset replacement and renewalAsset replacement and renewalconstant</t>
  </si>
  <si>
    <t>2022AMP2013Operating ExpenditureAsset replacement and renewalAsset replacement and renewalconstant</t>
  </si>
  <si>
    <t>2022AMP2013Operating ExpenditureAsset replacement and renewalAsset replacement and renewalnominal</t>
  </si>
  <si>
    <t>2022AMP2015Operating ExpenditureAsset replacement and renewalAsset replacement and renewalnominal</t>
  </si>
  <si>
    <t>2022AMP2014Operating ExpenditureAsset replacement and renewalAsset replacement and renewalnominal</t>
  </si>
  <si>
    <t>2022AMP2015Operating ExpenditureBusiness supportBusiness supportconstant</t>
  </si>
  <si>
    <t>2022AMP2014Operating ExpenditureBusiness supportBusiness supportconstant</t>
  </si>
  <si>
    <t>2022AMP2013Operating ExpenditureBusiness supportBusiness supportconstant</t>
  </si>
  <si>
    <t>2022AMP2014Operating ExpenditureBusiness supportBusiness supportnominal</t>
  </si>
  <si>
    <t>2022AMP2013Operating ExpenditureBusiness supportBusiness supportnominal</t>
  </si>
  <si>
    <t>2022AMP2015Operating ExpenditureBusiness supportBusiness supportnominal</t>
  </si>
  <si>
    <t>2022AMP2014Operating ExpenditureExpenditure on subcomponentsDirect billing*constant</t>
  </si>
  <si>
    <t>2022AMP2013Operating ExpenditureExpenditure on subcomponentsDirect billing*constant</t>
  </si>
  <si>
    <t>2022AMP2015Operating ExpenditureExpenditure on subcomponentsDirect billing*constant</t>
  </si>
  <si>
    <t>2022AMP2013Operating ExpenditureExpenditure on subcomponentsEnergy efficiency and demand side management, reduction of energy lossesconstant</t>
  </si>
  <si>
    <t>2022AMP2015Operating ExpenditureExpenditure on subcomponentsEnergy efficiency and demand side management, reduction of energy lossesconstant</t>
  </si>
  <si>
    <t>2022AMP2014Operating ExpenditureExpenditure on subcomponentsEnergy efficiency and demand side management, reduction of energy lossesconstant</t>
  </si>
  <si>
    <t>2022AMP2013Operating ExpenditureExpenditure on subcomponentsInsuranceconstant</t>
  </si>
  <si>
    <t>2022AMP2015Operating ExpenditureExpenditure on subcomponentsInsuranceconstant</t>
  </si>
  <si>
    <t>2022AMP2014Operating ExpenditureExpenditure on subcomponentsInsuranceconstant</t>
  </si>
  <si>
    <t>2022AMP2014Operating ExpenditureExpenditure on subcomponentsResearch and Developmentconstant</t>
  </si>
  <si>
    <t>2022AMP2015Operating ExpenditureExpenditure on subcomponentsResearch and Developmentconstant</t>
  </si>
  <si>
    <t>2022AMP2013Operating ExpenditureExpenditure on subcomponentsResearch and Developmentconstant</t>
  </si>
  <si>
    <t>2022AMP2015Operating ExpenditureNetwork OpexNetwork Opexconstant</t>
  </si>
  <si>
    <t>2022AMP2014Operating ExpenditureNetwork OpexNetwork Opexconstant</t>
  </si>
  <si>
    <t>2022AMP2013Operating ExpenditureNetwork OpexNetwork Opexconstant</t>
  </si>
  <si>
    <t>2022AMP2013Operating ExpenditureNetwork OpexNetwork Opexnominal</t>
  </si>
  <si>
    <t>2022AMP2015Operating ExpenditureNetwork OpexNetwork Opexnominal</t>
  </si>
  <si>
    <t>2022AMP2014Operating ExpenditureNetwork OpexNetwork Opexnominal</t>
  </si>
  <si>
    <t>2022AMP2013Operating ExpenditureNon-network opexNon-network opexconstant</t>
  </si>
  <si>
    <t>2022AMP2015Operating ExpenditureNon-network opexNon-network opexconstant</t>
  </si>
  <si>
    <t>2022AMP2014Operating ExpenditureNon-network opexNon-network opexconstant</t>
  </si>
  <si>
    <t>2022AMP2013Operating ExpenditureNon-network opexNon-network opexnominal</t>
  </si>
  <si>
    <t>2022AMP2015Operating ExpenditureNon-network opexNon-network opexnominal</t>
  </si>
  <si>
    <t>2022AMP2014Operating ExpenditureNon-network opexNon-network opexnominal</t>
  </si>
  <si>
    <t>2022AMP2014Operating ExpenditureRoutine and corrective maintenance and inspectionRoutine and corrective maintenance and inspectionconstant</t>
  </si>
  <si>
    <t>2022AMP2013Operating ExpenditureRoutine and corrective maintenance and inspectionRoutine and corrective maintenance and inspectionconstant</t>
  </si>
  <si>
    <t>2022AMP2015Operating ExpenditureRoutine and corrective maintenance and inspectionRoutine and corrective maintenance and inspectionconstant</t>
  </si>
  <si>
    <t>2022AMP2013Operating ExpenditureRoutine and corrective maintenance and inspectionRoutine and corrective maintenance and inspectionnominal</t>
  </si>
  <si>
    <t>2022AMP2015Operating ExpenditureRoutine and corrective maintenance and inspectionRoutine and corrective maintenance and inspectionnominal</t>
  </si>
  <si>
    <t>2022AMP2014Operating ExpenditureRoutine and corrective maintenance and inspectionRoutine and corrective maintenance and inspectionnominal</t>
  </si>
  <si>
    <t>2022AMP2013Operating ExpenditureService interruptions and emergenciesService interruptions and emergenciesconstant</t>
  </si>
  <si>
    <t>2022AMP2015Operating ExpenditureService interruptions and emergenciesService interruptions and emergenciesconstant</t>
  </si>
  <si>
    <t>2022AMP2014Operating ExpenditureService interruptions and emergenciesService interruptions and emergenciesconstant</t>
  </si>
  <si>
    <t>2022AMP2015Operating ExpenditureService interruptions and emergenciesService interruptions and emergenciesnominal</t>
  </si>
  <si>
    <t>2022AMP2013Operating ExpenditureService interruptions and emergenciesService interruptions and emergenciesnominal</t>
  </si>
  <si>
    <t>2022AMP2014Operating ExpenditureService interruptions and emergenciesService interruptions and emergenciesnominal</t>
  </si>
  <si>
    <t>2022AMP2015Operating ExpenditureSystem operations and network supportSystem operations and network supportconstant</t>
  </si>
  <si>
    <t>2022AMP2014Operating ExpenditureSystem operations and network supportSystem operations and network supportconstant</t>
  </si>
  <si>
    <t>2022AMP2013Operating ExpenditureSystem operations and network supportSystem operations and network supportconstant</t>
  </si>
  <si>
    <t>2022AMP2014Operating ExpenditureSystem operations and network supportSystem operations and network supportnominal</t>
  </si>
  <si>
    <t>2022AMP2015Operating ExpenditureSystem operations and network supportSystem operations and network supportnominal</t>
  </si>
  <si>
    <t>2022AMP2013Operating ExpenditureSystem operations and network supportSystem operations and network supportnominal</t>
  </si>
  <si>
    <t>2022AMP2013Operating ExpenditureTotal opexOperational expenditureconstant</t>
  </si>
  <si>
    <t>2022AMP2014Operating ExpenditureTotal opexOperational expenditureconstant</t>
  </si>
  <si>
    <t>2022AMP2015Operating ExpenditureTotal opexOperational expenditureconstant</t>
  </si>
  <si>
    <t>2022AMP2014Operating ExpenditureTotal opexOperational expenditurenominal</t>
  </si>
  <si>
    <t>2022AMP2013Operating ExpenditureTotal opexOperational expenditurenominal</t>
  </si>
  <si>
    <t>2022AMP2015Operating ExpenditureTotal opexOperational expenditurenominal</t>
  </si>
  <si>
    <t>2022AMP2013Operating ExpenditureVegetation managementVegetation managementconstant</t>
  </si>
  <si>
    <t>2022AMP2014Operating ExpenditureVegetation managementVegetation managementconstant</t>
  </si>
  <si>
    <t>2022AMP2015Operating ExpenditureVegetation managementVegetation managementconstant</t>
  </si>
  <si>
    <t>2022AMP2015Operating ExpenditureVegetation managementVegetation managementnominal</t>
  </si>
  <si>
    <t>2022AMP2014Operating ExpenditureVegetation managementVegetation managementnominal</t>
  </si>
  <si>
    <t>2022AMP2013Operating ExpenditureVegetation managementVegetation managementnominal</t>
  </si>
  <si>
    <t>2023AMP2014Capital ExpenditureAll assetsExpenditure on assetsconstant</t>
  </si>
  <si>
    <t>2023AMP2015Capital ExpenditureAll assetsExpenditure on assetsconstant</t>
  </si>
  <si>
    <t>2023AMP2013Capital ExpenditureAll assetsExpenditure on assetsconstant</t>
  </si>
  <si>
    <t>2023AMP2015Capital ExpenditureAll assetsExpenditure on assetsnominal</t>
  </si>
  <si>
    <t>2023AMP2013Capital ExpenditureAll assetsExpenditure on assetsnominal</t>
  </si>
  <si>
    <t>2023AMP2014Capital ExpenditureAll assetsExpenditure on assetsnominal</t>
  </si>
  <si>
    <t>2023AMP2013Capital ExpenditureAsset relocationsAsset relocationsconstant</t>
  </si>
  <si>
    <t>2023AMP2014Capital ExpenditureAsset relocationsAsset relocationsconstant</t>
  </si>
  <si>
    <t>2023AMP2015Capital ExpenditureAsset relocationsAsset relocationsconstant</t>
  </si>
  <si>
    <t>2023AMP2014Capital ExpenditureAsset relocationsAsset relocationsnominal</t>
  </si>
  <si>
    <t>2023AMP2013Capital ExpenditureAsset relocationsAsset relocationsnominal</t>
  </si>
  <si>
    <t>2023AMP2015Capital ExpenditureAsset relocationsAsset relocationsnominal</t>
  </si>
  <si>
    <t>2023AMP2014Capital ExpenditureAsset replacement and renewalAsset replacement and renewalconstant</t>
  </si>
  <si>
    <t>2023AMP2013Capital ExpenditureAsset replacement and renewalAsset replacement and renewalconstant</t>
  </si>
  <si>
    <t>2023AMP2015Capital ExpenditureAsset replacement and renewalAsset replacement and renewalconstant</t>
  </si>
  <si>
    <t>2023AMP2013Capital ExpenditureAsset replacement and renewalAsset replacement and renewalnominal</t>
  </si>
  <si>
    <t>2023AMP2014Capital ExpenditureAsset replacement and renewalAsset replacement and renewalnominal</t>
  </si>
  <si>
    <t>2023AMP2015Capital ExpenditureAsset replacement and renewalAsset replacement and renewalnominal</t>
  </si>
  <si>
    <t>2023AMP2015Capital ExpenditureAssets commissionedAssets commissionednominal</t>
  </si>
  <si>
    <t>2023AMP2014Capital ExpenditureCapital expenditure forecastCapital expenditure forecastnominal</t>
  </si>
  <si>
    <t>2023AMP2013Capital ExpenditureCapital expenditure forecastCapital expenditure forecastnominal</t>
  </si>
  <si>
    <t>2023AMP2015Capital ExpenditureCapital expenditure forecastCapital expenditure forecastnominal</t>
  </si>
  <si>
    <t>2023AMP2014Capital ExpenditureConsumer connectionConsumer connectionconstant</t>
  </si>
  <si>
    <t>2023AMP2015Capital ExpenditureConsumer connectionConsumer connectionconstant</t>
  </si>
  <si>
    <t>2023AMP2013Capital ExpenditureConsumer connectionConsumer connectionconstant</t>
  </si>
  <si>
    <t>2023AMP2013Capital ExpenditureConsumer connectionConsumer connectionnominal</t>
  </si>
  <si>
    <t>2023AMP2015Capital ExpenditureConsumer connectionConsumer connectionnominal</t>
  </si>
  <si>
    <t>2023AMP2014Capital ExpenditureConsumer connectionConsumer connectionnominal</t>
  </si>
  <si>
    <t>2023AMP2013Capital ExpenditureCost of financingCost of financingnominal</t>
  </si>
  <si>
    <t>2023AMP2014Capital ExpenditureCost of financingCost of financingnominal</t>
  </si>
  <si>
    <t>2023AMP2015Capital ExpenditureCost of financingCost of financingnominal</t>
  </si>
  <si>
    <t>2023AMP2015Capital ExpenditureExpenditure on subcomponentsEnergy efficiency and demand side management, reduction of energy lossesconstant</t>
  </si>
  <si>
    <t>2023AMP2014Capital ExpenditureExpenditure on subcomponentsEnergy efficiency and demand side management, reduction of energy lossesconstant</t>
  </si>
  <si>
    <t>2023AMP2013Capital ExpenditureExpenditure on subcomponentsEnergy efficiency and demand side management, reduction of energy lossesconstant</t>
  </si>
  <si>
    <t>2023AMP2013Capital ExpenditureExpenditure on subcomponentsOverhead to underground conversionconstant</t>
  </si>
  <si>
    <t>2023AMP2014Capital ExpenditureExpenditure on subcomponentsOverhead to underground conversionconstant</t>
  </si>
  <si>
    <t>2023AMP2015Capital ExpenditureExpenditure on subcomponentsOverhead to underground conversionconstant</t>
  </si>
  <si>
    <t>2023AMP2013Capital ExpenditureExpenditure on subcomponentsResearch and developmentconstant</t>
  </si>
  <si>
    <t>2023AMP2015Capital ExpenditureExpenditure on subcomponentsResearch and developmentconstant</t>
  </si>
  <si>
    <t>2023AMP2014Capital ExpenditureExpenditure on subcomponentsResearch and developmentconstant</t>
  </si>
  <si>
    <t>2023AMP2014Capital ExpenditureNetwork assetsExpenditure on network assetsconstant</t>
  </si>
  <si>
    <t>2023AMP2013Capital ExpenditureNetwork assetsExpenditure on network assetsconstant</t>
  </si>
  <si>
    <t>2023AMP2015Capital ExpenditureNetwork assetsExpenditure on network assetsconstant</t>
  </si>
  <si>
    <t>2023AMP2013Capital ExpenditureNetwork assetsExpenditure on network assetsnominal</t>
  </si>
  <si>
    <t>2023AMP2015Capital ExpenditureNetwork assetsExpenditure on network assetsnominal</t>
  </si>
  <si>
    <t>2023AMP2014Capital ExpenditureNetwork assetsExpenditure on network assetsnominal</t>
  </si>
  <si>
    <t>2023AMP2015Capital ExpenditureNon-network assetsExpenditure on non-network assetsconstant</t>
  </si>
  <si>
    <t>2023AMP2015Capital ExpenditureNon-network assetsExpenditure on non-network assetsnominal</t>
  </si>
  <si>
    <t>2023AMP2014Capital ExpenditureReliability, safety and environmentLegislative and regulatoryconstant</t>
  </si>
  <si>
    <t>2023AMP2015Capital ExpenditureReliability, safety and environmentLegislative and regulatoryconstant</t>
  </si>
  <si>
    <t>2023AMP2013Capital ExpenditureReliability, safety and environmentLegislative and regulatoryconstant</t>
  </si>
  <si>
    <t>2023AMP2013Capital ExpenditureReliability, safety and environmentLegislative and regulatorynominal</t>
  </si>
  <si>
    <t>2023AMP2015Capital ExpenditureReliability, safety and environmentLegislative and regulatorynominal</t>
  </si>
  <si>
    <t>2023AMP2014Capital ExpenditureReliability, safety and environmentLegislative and regulatorynominal</t>
  </si>
  <si>
    <t>2023AMP2015Capital ExpenditureReliability, safety and environmentOther reliability, safety and environmentconstant</t>
  </si>
  <si>
    <t>2023AMP2013Capital ExpenditureReliability, safety and environmentOther reliability, safety and environmentconstant</t>
  </si>
  <si>
    <t>2023AMP2014Capital ExpenditureReliability, safety and environmentOther reliability, safety and environmentconstant</t>
  </si>
  <si>
    <t>2023AMP2015Capital ExpenditureReliability, safety and environmentOther reliability, safety and environmentnominal</t>
  </si>
  <si>
    <t>2023AMP2014Capital ExpenditureReliability, safety and environmentOther reliability, safety and environmentnominal</t>
  </si>
  <si>
    <t>2023AMP2013Capital ExpenditureReliability, safety and environmentOther reliability, safety and environmentnominal</t>
  </si>
  <si>
    <t>2023AMP2014Capital ExpenditureReliability, safety and environmentQuality of supplyconstant</t>
  </si>
  <si>
    <t>2023AMP2015Capital ExpenditureReliability, safety and environmentQuality of supplyconstant</t>
  </si>
  <si>
    <t>2023AMP2013Capital ExpenditureReliability, safety and environmentQuality of supplyconstant</t>
  </si>
  <si>
    <t>2023AMP2013Capital ExpenditureReliability, safety and environmentQuality of supplynominal</t>
  </si>
  <si>
    <t>2023AMP2015Capital ExpenditureReliability, safety and environmentQuality of supplynominal</t>
  </si>
  <si>
    <t>2023AMP2014Capital ExpenditureReliability, safety and environmentQuality of supplynominal</t>
  </si>
  <si>
    <t>2023AMP2013Capital ExpenditureReliability, safety and environmentTotal reliability, safety and environmentconstant</t>
  </si>
  <si>
    <t>2023AMP2015Capital ExpenditureReliability, safety and environmentTotal reliability, safety and environmentconstant</t>
  </si>
  <si>
    <t>2023AMP2014Capital ExpenditureReliability, safety and environmentTotal reliability, safety and environmentconstant</t>
  </si>
  <si>
    <t>2023AMP2015Capital ExpenditureReliability, safety and environmentTotal reliability, safety and environmentnominal</t>
  </si>
  <si>
    <t>2023AMP2013Capital ExpenditureReliability, safety and environmentTotal reliability, safety and environmentnominal</t>
  </si>
  <si>
    <t>2023AMP2014Capital ExpenditureReliability, safety and environmentTotal reliability, safety and environmentnominal</t>
  </si>
  <si>
    <t>2023AMP2013Capital ExpenditureSystem growthSystem growthconstant</t>
  </si>
  <si>
    <t>2023AMP2014Capital ExpenditureSystem growthSystem growthconstant</t>
  </si>
  <si>
    <t>2023AMP2015Capital ExpenditureSystem growthSystem growthconstant</t>
  </si>
  <si>
    <t>2023AMP2014Capital ExpenditureSystem growthSystem growthnominal</t>
  </si>
  <si>
    <t>2023AMP2013Capital ExpenditureSystem growthSystem growthnominal</t>
  </si>
  <si>
    <t>2023AMP2015Capital ExpenditureSystem growthSystem growthnominal</t>
  </si>
  <si>
    <t>2023AMP2014Capital ExpenditureValue of capital contributionsValue of capital contributionsnominal</t>
  </si>
  <si>
    <t>2023AMP2013Capital ExpenditureValue of capital contributionsValue of capital contributionsnominal</t>
  </si>
  <si>
    <t>2023AMP2015Capital ExpenditureValue of capital contributionsValue of capital contributionsnominal</t>
  </si>
  <si>
    <t>2023AMP2013Capital ExpenditureValue of vested assetsValue of vested assetsnominal</t>
  </si>
  <si>
    <t>2023AMP2015Capital ExpenditureValue of vested assetsValue of vested assetsnominal</t>
  </si>
  <si>
    <t>2023AMP2014Capital ExpenditureValue of vested assetsValue of vested assetsnominal</t>
  </si>
  <si>
    <t>2023AMP2015Operating ExpenditureAsset replacement and renewalAsset replacement and renewalconstant</t>
  </si>
  <si>
    <t>2023AMP2013Operating ExpenditureAsset replacement and renewalAsset replacement and renewalconstant</t>
  </si>
  <si>
    <t>2023AMP2014Operating ExpenditureAsset replacement and renewalAsset replacement and renewalconstant</t>
  </si>
  <si>
    <t>2023AMP2014Operating ExpenditureAsset replacement and renewalAsset replacement and renewalnominal</t>
  </si>
  <si>
    <t>2023AMP2015Operating ExpenditureAsset replacement and renewalAsset replacement and renewalnominal</t>
  </si>
  <si>
    <t>2023AMP2013Operating ExpenditureAsset replacement and renewalAsset replacement and renewalnominal</t>
  </si>
  <si>
    <t>2023AMP2015Operating ExpenditureBusiness supportBusiness supportconstant</t>
  </si>
  <si>
    <t>2023AMP2014Operating ExpenditureBusiness supportBusiness supportconstant</t>
  </si>
  <si>
    <t>2023AMP2013Operating ExpenditureBusiness supportBusiness supportconstant</t>
  </si>
  <si>
    <t>2023AMP2013Operating ExpenditureBusiness supportBusiness supportnominal</t>
  </si>
  <si>
    <t>2023AMP2014Operating ExpenditureBusiness supportBusiness supportnominal</t>
  </si>
  <si>
    <t>2023AMP2015Operating ExpenditureBusiness supportBusiness supportnominal</t>
  </si>
  <si>
    <t>2023AMP2013Operating ExpenditureExpenditure on subcomponentsDirect billing*constant</t>
  </si>
  <si>
    <t>2023AMP2014Operating ExpenditureExpenditure on subcomponentsDirect billing*constant</t>
  </si>
  <si>
    <t>2023AMP2015Operating ExpenditureExpenditure on subcomponentsDirect billing*constant</t>
  </si>
  <si>
    <t>2023AMP2013Operating ExpenditureExpenditure on subcomponentsEnergy efficiency and demand side management, reduction of energy lossesconstant</t>
  </si>
  <si>
    <t>2023AMP2014Operating ExpenditureExpenditure on subcomponentsEnergy efficiency and demand side management, reduction of energy lossesconstant</t>
  </si>
  <si>
    <t>2023AMP2015Operating ExpenditureExpenditure on subcomponentsEnergy efficiency and demand side management, reduction of energy lossesconstant</t>
  </si>
  <si>
    <t>2023AMP2014Operating ExpenditureExpenditure on subcomponentsInsuranceconstant</t>
  </si>
  <si>
    <t>2023AMP2013Operating ExpenditureExpenditure on subcomponentsInsuranceconstant</t>
  </si>
  <si>
    <t>2023AMP2015Operating ExpenditureExpenditure on subcomponentsInsuranceconstant</t>
  </si>
  <si>
    <t>2023AMP2014Operating ExpenditureExpenditure on subcomponentsResearch and Developmentconstant</t>
  </si>
  <si>
    <t>2023AMP2015Operating ExpenditureExpenditure on subcomponentsResearch and Developmentconstant</t>
  </si>
  <si>
    <t>2023AMP2013Operating ExpenditureExpenditure on subcomponentsResearch and Developmentconstant</t>
  </si>
  <si>
    <t>2023AMP2015Operating ExpenditureNetwork OpexNetwork Opexconstant</t>
  </si>
  <si>
    <t>2023AMP2013Operating ExpenditureNetwork OpexNetwork Opexconstant</t>
  </si>
  <si>
    <t>2023AMP2014Operating ExpenditureNetwork OpexNetwork Opexconstant</t>
  </si>
  <si>
    <t>2023AMP2014Operating ExpenditureNetwork OpexNetwork Opexnominal</t>
  </si>
  <si>
    <t>2023AMP2013Operating ExpenditureNetwork OpexNetwork Opexnominal</t>
  </si>
  <si>
    <t>2023AMP2015Operating ExpenditureNetwork OpexNetwork Opexnominal</t>
  </si>
  <si>
    <t>2023AMP2015Operating ExpenditureNon-network opexNon-network opexconstant</t>
  </si>
  <si>
    <t>2023AMP2013Operating ExpenditureNon-network opexNon-network opexconstant</t>
  </si>
  <si>
    <t>2023AMP2014Operating ExpenditureNon-network opexNon-network opexconstant</t>
  </si>
  <si>
    <t>2023AMP2014Operating ExpenditureNon-network opexNon-network opexnominal</t>
  </si>
  <si>
    <t>2023AMP2015Operating ExpenditureNon-network opexNon-network opexnominal</t>
  </si>
  <si>
    <t>2023AMP2013Operating ExpenditureNon-network opexNon-network opexnominal</t>
  </si>
  <si>
    <t>2023AMP2015Operating ExpenditureRoutine and corrective maintenance and inspectionRoutine and corrective maintenance and inspectionconstant</t>
  </si>
  <si>
    <t>2023AMP2013Operating ExpenditureRoutine and corrective maintenance and inspectionRoutine and corrective maintenance and inspectionconstant</t>
  </si>
  <si>
    <t>2023AMP2014Operating ExpenditureRoutine and corrective maintenance and inspectionRoutine and corrective maintenance and inspectionconstant</t>
  </si>
  <si>
    <t>2023AMP2013Operating ExpenditureRoutine and corrective maintenance and inspectionRoutine and corrective maintenance and inspectionnominal</t>
  </si>
  <si>
    <t>2023AMP2014Operating ExpenditureRoutine and corrective maintenance and inspectionRoutine and corrective maintenance and inspectionnominal</t>
  </si>
  <si>
    <t>2023AMP2015Operating ExpenditureRoutine and corrective maintenance and inspectionRoutine and corrective maintenance and inspectionnominal</t>
  </si>
  <si>
    <t>2023AMP2015Operating ExpenditureService interruptions and emergenciesService interruptions and emergenciesconstant</t>
  </si>
  <si>
    <t>2023AMP2014Operating ExpenditureService interruptions and emergenciesService interruptions and emergenciesconstant</t>
  </si>
  <si>
    <t>2023AMP2013Operating ExpenditureService interruptions and emergenciesService interruptions and emergenciesconstant</t>
  </si>
  <si>
    <t>2023AMP2014Operating ExpenditureService interruptions and emergenciesService interruptions and emergenciesnominal</t>
  </si>
  <si>
    <t>2023AMP2013Operating ExpenditureService interruptions and emergenciesService interruptions and emergenciesnominal</t>
  </si>
  <si>
    <t>2023AMP2015Operating ExpenditureService interruptions and emergenciesService interruptions and emergenciesnominal</t>
  </si>
  <si>
    <t>2023AMP2014Operating ExpenditureSystem operations and network supportSystem operations and network supportconstant</t>
  </si>
  <si>
    <t>2023AMP2015Operating ExpenditureSystem operations and network supportSystem operations and network supportconstant</t>
  </si>
  <si>
    <t>2023AMP2013Operating ExpenditureSystem operations and network supportSystem operations and network supportconstant</t>
  </si>
  <si>
    <t>2023AMP2015Operating ExpenditureSystem operations and network supportSystem operations and network supportnominal</t>
  </si>
  <si>
    <t>2023AMP2013Operating ExpenditureSystem operations and network supportSystem operations and network supportnominal</t>
  </si>
  <si>
    <t>2023AMP2014Operating ExpenditureSystem operations and network supportSystem operations and network supportnominal</t>
  </si>
  <si>
    <t>2023AMP2015Operating ExpenditureTotal opexOperational expenditureconstant</t>
  </si>
  <si>
    <t>2023AMP2014Operating ExpenditureTotal opexOperational expenditureconstant</t>
  </si>
  <si>
    <t>2023AMP2013Operating ExpenditureTotal opexOperational expenditureconstant</t>
  </si>
  <si>
    <t>2023AMP2014Operating ExpenditureTotal opexOperational expenditurenominal</t>
  </si>
  <si>
    <t>2023AMP2015Operating ExpenditureTotal opexOperational expenditurenominal</t>
  </si>
  <si>
    <t>2023AMP2013Operating ExpenditureTotal opexOperational expenditurenominal</t>
  </si>
  <si>
    <t>2023AMP2014Operating ExpenditureVegetation managementVegetation managementconstant</t>
  </si>
  <si>
    <t>2023AMP2015Operating ExpenditureVegetation managementVegetation managementconstant</t>
  </si>
  <si>
    <t>2023AMP2013Operating ExpenditureVegetation managementVegetation managementconstant</t>
  </si>
  <si>
    <t>2023AMP2014Operating ExpenditureVegetation managementVegetation managementnominal</t>
  </si>
  <si>
    <t>2023AMP2015Operating ExpenditureVegetation managementVegetation managementnominal</t>
  </si>
  <si>
    <t>2023AMP2013Operating ExpenditureVegetation managementVegetation managementnominal</t>
  </si>
  <si>
    <t>2024AMP2014Capital ExpenditureAll assetsExpenditure on assetsconstant</t>
  </si>
  <si>
    <t>2024AMP2015Capital ExpenditureAll assetsExpenditure on assetsconstant</t>
  </si>
  <si>
    <t>2024AMP2014Capital ExpenditureAll assetsExpenditure on assetsnominal</t>
  </si>
  <si>
    <t>2024AMP2015Capital ExpenditureAll assetsExpenditure on assetsnominal</t>
  </si>
  <si>
    <t>2024AMP2014Capital ExpenditureAsset relocationsAsset relocationsconstant</t>
  </si>
  <si>
    <t>2024AMP2015Capital ExpenditureAsset relocationsAsset relocationsconstant</t>
  </si>
  <si>
    <t>2024AMP2014Capital ExpenditureAsset relocationsAsset relocationsnominal</t>
  </si>
  <si>
    <t>2024AMP2015Capital ExpenditureAsset relocationsAsset relocationsnominal</t>
  </si>
  <si>
    <t>2024AMP2014Capital ExpenditureAsset replacement and renewalAsset replacement and renewalconstant</t>
  </si>
  <si>
    <t>2024AMP2015Capital ExpenditureAsset replacement and renewalAsset replacement and renewalconstant</t>
  </si>
  <si>
    <t>2024AMP2014Capital ExpenditureAsset replacement and renewalAsset replacement and renewalnominal</t>
  </si>
  <si>
    <t>2024AMP2015Capital ExpenditureAsset replacement and renewalAsset replacement and renewalnominal</t>
  </si>
  <si>
    <t>2024AMP2015Capital ExpenditureAssets commissionedAssets commissionednominal</t>
  </si>
  <si>
    <t>2024AMP2015Capital ExpenditureCapital expenditure forecastCapital expenditure forecastnominal</t>
  </si>
  <si>
    <t>2024AMP2014Capital ExpenditureCapital expenditure forecastCapital expenditure forecastnominal</t>
  </si>
  <si>
    <t>2024AMP2014Capital ExpenditureConsumer connectionConsumer connectionconstant</t>
  </si>
  <si>
    <t>2024AMP2015Capital ExpenditureConsumer connectionConsumer connectionconstant</t>
  </si>
  <si>
    <t>2024AMP2014Capital ExpenditureConsumer connectionConsumer connectionnominal</t>
  </si>
  <si>
    <t>2024AMP2015Capital ExpenditureConsumer connectionConsumer connectionnominal</t>
  </si>
  <si>
    <t>2024AMP2015Capital ExpenditureCost of financingCost of financingnominal</t>
  </si>
  <si>
    <t>2024AMP2014Capital ExpenditureCost of financingCost of financingnominal</t>
  </si>
  <si>
    <t>2024AMP2015Capital ExpenditureExpenditure on subcomponentsEnergy efficiency and demand side management, reduction of energy lossesconstant</t>
  </si>
  <si>
    <t>2024AMP2014Capital ExpenditureExpenditure on subcomponentsEnergy efficiency and demand side management, reduction of energy lossesconstant</t>
  </si>
  <si>
    <t>2024AMP2015Capital ExpenditureExpenditure on subcomponentsOverhead to underground conversionconstant</t>
  </si>
  <si>
    <t>2024AMP2014Capital ExpenditureExpenditure on subcomponentsOverhead to underground conversionconstant</t>
  </si>
  <si>
    <t>2024AMP2014Capital ExpenditureExpenditure on subcomponentsResearch and developmentconstant</t>
  </si>
  <si>
    <t>2024AMP2015Capital ExpenditureExpenditure on subcomponentsResearch and developmentconstant</t>
  </si>
  <si>
    <t>2024AMP2015Capital ExpenditureNetwork assetsExpenditure on network assetsconstant</t>
  </si>
  <si>
    <t>2024AMP2014Capital ExpenditureNetwork assetsExpenditure on network assetsconstant</t>
  </si>
  <si>
    <t>2024AMP2015Capital ExpenditureNetwork assetsExpenditure on network assetsnominal</t>
  </si>
  <si>
    <t>2024AMP2014Capital ExpenditureNetwork assetsExpenditure on network assetsnominal</t>
  </si>
  <si>
    <t>2024AMP2015Capital ExpenditureNon-network assetsExpenditure on non-network assetsconstant</t>
  </si>
  <si>
    <t>2024AMP2015Capital ExpenditureNon-network assetsExpenditure on non-network assetsnominal</t>
  </si>
  <si>
    <t>2024AMP2014Capital ExpenditureReliability, safety and environmentLegislative and regulatoryconstant</t>
  </si>
  <si>
    <t>2024AMP2015Capital ExpenditureReliability, safety and environmentLegislative and regulatoryconstant</t>
  </si>
  <si>
    <t>2024AMP2015Capital ExpenditureReliability, safety and environmentLegislative and regulatorynominal</t>
  </si>
  <si>
    <t>2024AMP2014Capital ExpenditureReliability, safety and environmentLegislative and regulatorynominal</t>
  </si>
  <si>
    <t>2024AMP2014Capital ExpenditureReliability, safety and environmentOther reliability, safety and environmentconstant</t>
  </si>
  <si>
    <t>2024AMP2015Capital ExpenditureReliability, safety and environmentOther reliability, safety and environmentconstant</t>
  </si>
  <si>
    <t>2024AMP2015Capital ExpenditureReliability, safety and environmentOther reliability, safety and environmentnominal</t>
  </si>
  <si>
    <t>2024AMP2014Capital ExpenditureReliability, safety and environmentOther reliability, safety and environmentnominal</t>
  </si>
  <si>
    <t>2024AMP2015Capital ExpenditureReliability, safety and environmentQuality of supplyconstant</t>
  </si>
  <si>
    <t>2024AMP2014Capital ExpenditureReliability, safety and environmentQuality of supplyconstant</t>
  </si>
  <si>
    <t>2024AMP2015Capital ExpenditureReliability, safety and environmentQuality of supplynominal</t>
  </si>
  <si>
    <t>2024AMP2014Capital ExpenditureReliability, safety and environmentQuality of supplynominal</t>
  </si>
  <si>
    <t>2024AMP2014Capital ExpenditureReliability, safety and environmentTotal reliability, safety and environmentconstant</t>
  </si>
  <si>
    <t>2024AMP2015Capital ExpenditureReliability, safety and environmentTotal reliability, safety and environmentconstant</t>
  </si>
  <si>
    <t>2024AMP2015Capital ExpenditureReliability, safety and environmentTotal reliability, safety and environmentnominal</t>
  </si>
  <si>
    <t>2024AMP2014Capital ExpenditureReliability, safety and environmentTotal reliability, safety and environmentnominal</t>
  </si>
  <si>
    <t>2024AMP2015Capital ExpenditureSystem growthSystem growthconstant</t>
  </si>
  <si>
    <t>2024AMP2014Capital ExpenditureSystem growthSystem growthconstant</t>
  </si>
  <si>
    <t>2024AMP2014Capital ExpenditureSystem growthSystem growthnominal</t>
  </si>
  <si>
    <t>2024AMP2015Capital ExpenditureSystem growthSystem growthnominal</t>
  </si>
  <si>
    <t>2024AMP2014Capital ExpenditureValue of capital contributionsValue of capital contributionsnominal</t>
  </si>
  <si>
    <t>2024AMP2015Capital ExpenditureValue of capital contributionsValue of capital contributionsnominal</t>
  </si>
  <si>
    <t>2024AMP2014Capital ExpenditureValue of vested assetsValue of vested assetsnominal</t>
  </si>
  <si>
    <t>2024AMP2015Capital ExpenditureValue of vested assetsValue of vested assetsnominal</t>
  </si>
  <si>
    <t>2024AMP2014Operating ExpenditureAsset replacement and renewalAsset replacement and renewalconstant</t>
  </si>
  <si>
    <t>2024AMP2015Operating ExpenditureAsset replacement and renewalAsset replacement and renewalconstant</t>
  </si>
  <si>
    <t>2024AMP2015Operating ExpenditureAsset replacement and renewalAsset replacement and renewalnominal</t>
  </si>
  <si>
    <t>2024AMP2014Operating ExpenditureAsset replacement and renewalAsset replacement and renewalnominal</t>
  </si>
  <si>
    <t>2024AMP2014Operating ExpenditureBusiness supportBusiness supportconstant</t>
  </si>
  <si>
    <t>2024AMP2015Operating ExpenditureBusiness supportBusiness supportconstant</t>
  </si>
  <si>
    <t>2024AMP2015Operating ExpenditureBusiness supportBusiness supportnominal</t>
  </si>
  <si>
    <t>2024AMP2014Operating ExpenditureBusiness supportBusiness supportnominal</t>
  </si>
  <si>
    <t>2024AMP2015Operating ExpenditureExpenditure on subcomponentsDirect billing*constant</t>
  </si>
  <si>
    <t>2024AMP2014Operating ExpenditureExpenditure on subcomponentsDirect billing*constant</t>
  </si>
  <si>
    <t>2024AMP2015Operating ExpenditureExpenditure on subcomponentsEnergy efficiency and demand side management, reduction of energy lossesconstant</t>
  </si>
  <si>
    <t>2024AMP2014Operating ExpenditureExpenditure on subcomponentsEnergy efficiency and demand side management, reduction of energy lossesconstant</t>
  </si>
  <si>
    <t>2024AMP2015Operating ExpenditureExpenditure on subcomponentsInsuranceconstant</t>
  </si>
  <si>
    <t>2024AMP2014Operating ExpenditureExpenditure on subcomponentsInsuranceconstant</t>
  </si>
  <si>
    <t>2024AMP2014Operating ExpenditureExpenditure on subcomponentsResearch and Developmentconstant</t>
  </si>
  <si>
    <t>2024AMP2015Operating ExpenditureExpenditure on subcomponentsResearch and Developmentconstant</t>
  </si>
  <si>
    <t>2024AMP2014Operating ExpenditureNetwork OpexNetwork Opexconstant</t>
  </si>
  <si>
    <t>2024AMP2015Operating ExpenditureNetwork OpexNetwork Opexconstant</t>
  </si>
  <si>
    <t>2024AMP2015Operating ExpenditureNetwork OpexNetwork Opexnominal</t>
  </si>
  <si>
    <t>2024AMP2014Operating ExpenditureNetwork OpexNetwork Opexnominal</t>
  </si>
  <si>
    <t>2024AMP2014Operating ExpenditureNon-network opexNon-network opexconstant</t>
  </si>
  <si>
    <t>2024AMP2015Operating ExpenditureNon-network opexNon-network opexconstant</t>
  </si>
  <si>
    <t>2024AMP2015Operating ExpenditureNon-network opexNon-network opexnominal</t>
  </si>
  <si>
    <t>2024AMP2014Operating ExpenditureNon-network opexNon-network opexnominal</t>
  </si>
  <si>
    <t>2024AMP2015Operating ExpenditureRoutine and corrective maintenance and inspectionRoutine and corrective maintenance and inspectionconstant</t>
  </si>
  <si>
    <t>2024AMP2014Operating ExpenditureRoutine and corrective maintenance and inspectionRoutine and corrective maintenance and inspectionconstant</t>
  </si>
  <si>
    <t>2024AMP2015Operating ExpenditureRoutine and corrective maintenance and inspectionRoutine and corrective maintenance and inspectionnominal</t>
  </si>
  <si>
    <t>2024AMP2014Operating ExpenditureRoutine and corrective maintenance and inspectionRoutine and corrective maintenance and inspectionnominal</t>
  </si>
  <si>
    <t>2024AMP2015Operating ExpenditureService interruptions and emergenciesService interruptions and emergenciesconstant</t>
  </si>
  <si>
    <t>2024AMP2014Operating ExpenditureService interruptions and emergenciesService interruptions and emergenciesconstant</t>
  </si>
  <si>
    <t>2024AMP2014Operating ExpenditureService interruptions and emergenciesService interruptions and emergenciesnominal</t>
  </si>
  <si>
    <t>2024AMP2015Operating ExpenditureService interruptions and emergenciesService interruptions and emergenciesnominal</t>
  </si>
  <si>
    <t>2024AMP2015Operating ExpenditureSystem operations and network supportSystem operations and network supportconstant</t>
  </si>
  <si>
    <t>2024AMP2014Operating ExpenditureSystem operations and network supportSystem operations and network supportconstant</t>
  </si>
  <si>
    <t>2024AMP2015Operating ExpenditureSystem operations and network supportSystem operations and network supportnominal</t>
  </si>
  <si>
    <t>2024AMP2014Operating ExpenditureSystem operations and network supportSystem operations and network supportnominal</t>
  </si>
  <si>
    <t>2024AMP2014Operating ExpenditureTotal opexOperational expenditureconstant</t>
  </si>
  <si>
    <t>2024AMP2015Operating ExpenditureTotal opexOperational expenditureconstant</t>
  </si>
  <si>
    <t>2024AMP2015Operating ExpenditureTotal opexOperational expenditurenominal</t>
  </si>
  <si>
    <t>2024AMP2014Operating ExpenditureTotal opexOperational expenditurenominal</t>
  </si>
  <si>
    <t>2024AMP2014Operating ExpenditureVegetation managementVegetation managementconstant</t>
  </si>
  <si>
    <t>2024AMP2015Operating ExpenditureVegetation managementVegetation managementconstant</t>
  </si>
  <si>
    <t>2024AMP2014Operating ExpenditureVegetation managementVegetation managementnominal</t>
  </si>
  <si>
    <t>2024AMP2015Operating ExpenditureVegetation managementVegetation managementnominal</t>
  </si>
  <si>
    <t>2025AMP2015Capital ExpenditureAll assetsExpenditure on assetsconstant</t>
  </si>
  <si>
    <t>2025AMP2015Capital ExpenditureAll assetsExpenditure on assetsnominal</t>
  </si>
  <si>
    <t>2025AMP2015Capital ExpenditureAsset relocationsAsset relocationsconstant</t>
  </si>
  <si>
    <t>2025AMP2015Capital ExpenditureAsset relocationsAsset relocationsnominal</t>
  </si>
  <si>
    <t>2025AMP2015Capital ExpenditureAsset replacement and renewalAsset replacement and renewalconstant</t>
  </si>
  <si>
    <t>2025AMP2015Capital ExpenditureAsset replacement and renewalAsset replacement and renewalnominal</t>
  </si>
  <si>
    <t>2025AMP2015Capital ExpenditureAssets commissionedAssets commissionednominal</t>
  </si>
  <si>
    <t>2025AMP2015Capital ExpenditureCapital expenditure forecastCapital expenditure forecastnominal</t>
  </si>
  <si>
    <t>2025AMP2015Capital ExpenditureConsumer connectionConsumer connectionconstant</t>
  </si>
  <si>
    <t>2025AMP2015Capital ExpenditureConsumer connectionConsumer connectionnominal</t>
  </si>
  <si>
    <t>2025AMP2015Capital ExpenditureCost of financingCost of financingnominal</t>
  </si>
  <si>
    <t>2025AMP2015Capital ExpenditureExpenditure on subcomponentsEnergy efficiency and demand side management, reduction of energy lossesconstant</t>
  </si>
  <si>
    <t>2025AMP2015Capital ExpenditureExpenditure on subcomponentsOverhead to underground conversionconstant</t>
  </si>
  <si>
    <t>2025AMP2015Capital ExpenditureExpenditure on subcomponentsResearch and developmentconstant</t>
  </si>
  <si>
    <t>2025AMP2015Capital ExpenditureNetwork assetsExpenditure on network assetsconstant</t>
  </si>
  <si>
    <t>2025AMP2015Capital ExpenditureNetwork assetsExpenditure on network assetsnominal</t>
  </si>
  <si>
    <t>2025AMP2015Capital ExpenditureNon-network assetsExpenditure on non-network assetsconstant</t>
  </si>
  <si>
    <t>2025AMP2015Capital ExpenditureNon-network assetsExpenditure on non-network assetsnominal</t>
  </si>
  <si>
    <t>2025AMP2015Capital ExpenditureReliability, safety and environmentLegislative and regulatoryconstant</t>
  </si>
  <si>
    <t>2025AMP2015Capital ExpenditureReliability, safety and environmentLegislative and regulatorynominal</t>
  </si>
  <si>
    <t>2025AMP2015Capital ExpenditureReliability, safety and environmentOther reliability, safety and environmentconstant</t>
  </si>
  <si>
    <t>2025AMP2015Capital ExpenditureReliability, safety and environmentOther reliability, safety and environmentnominal</t>
  </si>
  <si>
    <t>2025AMP2015Capital ExpenditureReliability, safety and environmentQuality of supplyconstant</t>
  </si>
  <si>
    <t>2025AMP2015Capital ExpenditureReliability, safety and environmentQuality of supplynominal</t>
  </si>
  <si>
    <t>2025AMP2015Capital ExpenditureReliability, safety and environmentTotal reliability, safety and environmentconstant</t>
  </si>
  <si>
    <t>2025AMP2015Capital ExpenditureReliability, safety and environmentTotal reliability, safety and environmentnominal</t>
  </si>
  <si>
    <t>2025AMP2015Capital ExpenditureSystem growthSystem growthconstant</t>
  </si>
  <si>
    <t>2025AMP2015Capital ExpenditureSystem growthSystem growthnominal</t>
  </si>
  <si>
    <t>2025AMP2015Capital ExpenditureValue of capital contributionsValue of capital contributionsnominal</t>
  </si>
  <si>
    <t>2025AMP2015Capital ExpenditureValue of vested assetsValue of vested assetsnominal</t>
  </si>
  <si>
    <t>2025AMP2015Operating ExpenditureAsset replacement and renewalAsset replacement and renewalconstant</t>
  </si>
  <si>
    <t>2025AMP2015Operating ExpenditureAsset replacement and renewalAsset replacement and renewalnominal</t>
  </si>
  <si>
    <t>2025AMP2015Operating ExpenditureBusiness supportBusiness supportconstant</t>
  </si>
  <si>
    <t>2025AMP2015Operating ExpenditureBusiness supportBusiness supportnominal</t>
  </si>
  <si>
    <t>2025AMP2015Operating ExpenditureExpenditure on subcomponentsDirect billing*constant</t>
  </si>
  <si>
    <t>2025AMP2015Operating ExpenditureExpenditure on subcomponentsEnergy efficiency and demand side management, reduction of energy lossesconstant</t>
  </si>
  <si>
    <t>2025AMP2015Operating ExpenditureExpenditure on subcomponentsInsuranceconstant</t>
  </si>
  <si>
    <t>2025AMP2015Operating ExpenditureExpenditure on subcomponentsResearch and Developmentconstant</t>
  </si>
  <si>
    <t>2025AMP2015Operating ExpenditureNetwork OpexNetwork Opexconstant</t>
  </si>
  <si>
    <t>2025AMP2015Operating ExpenditureNetwork OpexNetwork Opexnominal</t>
  </si>
  <si>
    <t>2025AMP2015Operating ExpenditureNon-network opexNon-network opexconstant</t>
  </si>
  <si>
    <t>2025AMP2015Operating ExpenditureNon-network opexNon-network opexnominal</t>
  </si>
  <si>
    <t>2025AMP2015Operating ExpenditureRoutine and corrective maintenance and inspectionRoutine and corrective maintenance and inspectionconstant</t>
  </si>
  <si>
    <t>2025AMP2015Operating ExpenditureRoutine and corrective maintenance and inspectionRoutine and corrective maintenance and inspectionnominal</t>
  </si>
  <si>
    <t>2025AMP2015Operating ExpenditureService interruptions and emergenciesService interruptions and emergenciesconstant</t>
  </si>
  <si>
    <t>2025AMP2015Operating ExpenditureService interruptions and emergenciesService interruptions and emergenciesnominal</t>
  </si>
  <si>
    <t>2025AMP2015Operating ExpenditureSystem operations and network supportSystem operations and network supportconstant</t>
  </si>
  <si>
    <t>2025AMP2015Operating ExpenditureSystem operations and network supportSystem operations and network supportnominal</t>
  </si>
  <si>
    <t>2025AMP2015Operating ExpenditureTotal opexOperational expenditureconstant</t>
  </si>
  <si>
    <t>2025AMP2015Operating ExpenditureTotal opexOperational expenditurenominal</t>
  </si>
  <si>
    <t>2025AMP2015Operating ExpenditureVegetation managementVegetation managementconstant</t>
  </si>
  <si>
    <t>2025AMP2015Operating ExpenditureVegetation managementVegetation managementnominal</t>
  </si>
  <si>
    <t>Capital Expenditure - t-2 forecast</t>
  </si>
  <si>
    <t>Operating Expenditure - t-2 forecast</t>
  </si>
  <si>
    <t>3 year ratios</t>
  </si>
  <si>
    <t>Price breach</t>
  </si>
  <si>
    <t>Quality breach</t>
  </si>
  <si>
    <t>Ownership 1</t>
  </si>
  <si>
    <t>Ownership 2</t>
  </si>
  <si>
    <t>Ownership 3</t>
  </si>
  <si>
    <t>No</t>
  </si>
  <si>
    <t>N/A</t>
  </si>
  <si>
    <t>Total capex / 
depreciation</t>
  </si>
  <si>
    <t>Lines and cables</t>
  </si>
  <si>
    <t>Length</t>
  </si>
  <si>
    <t>Average age</t>
  </si>
  <si>
    <t>Wood poles</t>
  </si>
  <si>
    <t>Donut</t>
  </si>
  <si>
    <t>Dial</t>
  </si>
  <si>
    <t>EDB</t>
  </si>
  <si>
    <t>Asset category</t>
  </si>
  <si>
    <t>Distribution cables</t>
  </si>
  <si>
    <t>Distribution lines</t>
  </si>
  <si>
    <t>Distribution substations</t>
  </si>
  <si>
    <t>Distribution transformers</t>
  </si>
  <si>
    <t>LV cables</t>
  </si>
  <si>
    <t>LV lines</t>
  </si>
  <si>
    <t>Subtransmission cables</t>
  </si>
  <si>
    <t>Subtransmission lines</t>
  </si>
  <si>
    <t>Zone substation switchgear</t>
  </si>
  <si>
    <t>Zone substation transformers</t>
  </si>
  <si>
    <t>Asset class</t>
  </si>
  <si>
    <t>Distribution Submarine Cable</t>
  </si>
  <si>
    <t>Distribution UG PILC</t>
  </si>
  <si>
    <t>Distribution UG XLPE or PVC</t>
  </si>
  <si>
    <t>Distribution OH Aerial Cable Conductor</t>
  </si>
  <si>
    <t>Distribution OH Open Wire Conductor</t>
  </si>
  <si>
    <t>SWER conductor</t>
  </si>
  <si>
    <t>Ground Mounted Substation Housing</t>
  </si>
  <si>
    <t>3.3/6.6/11/22kV CB (Indoor)</t>
  </si>
  <si>
    <t>3.3/6.6/11/22kV CB (pole mounted) - reclosers and sectionalisers</t>
  </si>
  <si>
    <t>3.3/6.6/11/22kV RMU</t>
  </si>
  <si>
    <t>3.3/6.6/11/22kV Switch (ground mounted) - except RMU</t>
  </si>
  <si>
    <t>3.3/6.6/11/22kV Switches and fuses (pole mounted)</t>
  </si>
  <si>
    <t>Ground Mounted Transformer</t>
  </si>
  <si>
    <t>Pole Mounted Transformer</t>
  </si>
  <si>
    <t>Voltage regulators</t>
  </si>
  <si>
    <t>LV UG Cable</t>
  </si>
  <si>
    <t>LV OH Conductor</t>
  </si>
  <si>
    <t>Subtransmission UG 110kV+ (Gas Pressurised)</t>
  </si>
  <si>
    <t>Subtransmission UG 110kV+ (Oil pressurised)</t>
  </si>
  <si>
    <t>Subtransmission UG 110kV+ (PILC)</t>
  </si>
  <si>
    <t>Subtransmission UG 110kV+ (XLPE)</t>
  </si>
  <si>
    <t>Subtransmission UG up to 66kV (Gas pressurised)</t>
  </si>
  <si>
    <t>Subtransmission UG up to 66kV (Oil pressurised)</t>
  </si>
  <si>
    <t>Subtransmission UG up to 66kV (PILC)</t>
  </si>
  <si>
    <t>Subtransmission UG up to 66kV (XLPE)</t>
  </si>
  <si>
    <t>Subtransmission submarine cable</t>
  </si>
  <si>
    <t>Subtransmission OH 110kV+ conductor</t>
  </si>
  <si>
    <t>Subtransmission OH up to 66kV conductor</t>
  </si>
  <si>
    <t>22/33kV CB (Indoor)</t>
  </si>
  <si>
    <t>22/33kV CB (Outdoor)</t>
  </si>
  <si>
    <t>3.3/6.6/11/22kV CB (ground mounted)</t>
  </si>
  <si>
    <t>3.3/6.6/11/22kV CB (pole mounted)</t>
  </si>
  <si>
    <t>33kV RMU</t>
  </si>
  <si>
    <t>33kV Switch (Ground Mounted)</t>
  </si>
  <si>
    <t>33kV Switch (Pole Mounted)</t>
  </si>
  <si>
    <t>50/66/110kV CB (Indoor)</t>
  </si>
  <si>
    <t>50/66/110kV CB (Outdoor)</t>
  </si>
  <si>
    <t>Zone Substation Transformers</t>
  </si>
  <si>
    <t>Quantity end</t>
  </si>
  <si>
    <t>Average grade</t>
  </si>
  <si>
    <t>Five-year replacement</t>
  </si>
  <si>
    <t>Grade unknown (proportion)</t>
  </si>
  <si>
    <t>Quantity</t>
  </si>
  <si>
    <t>Distribution poles</t>
  </si>
  <si>
    <t>Concrete poles / steel structure</t>
  </si>
  <si>
    <t>Other pole types</t>
  </si>
  <si>
    <t>Grade 1 / 2</t>
  </si>
  <si>
    <t>Grade 1</t>
  </si>
  <si>
    <t>Grade 2</t>
  </si>
  <si>
    <t>5 year replacement</t>
  </si>
  <si>
    <t>Andrew Tombs</t>
  </si>
  <si>
    <t>www.alpineenergy.co.nz</t>
  </si>
  <si>
    <t>03 687 4300</t>
  </si>
  <si>
    <t>31 Meadows Road; Timaru</t>
  </si>
  <si>
    <t>Timaru District Holdings 47.5%</t>
  </si>
  <si>
    <t>LineTrust South Canterbury 40%</t>
  </si>
  <si>
    <t>Invercargill City Council 100%</t>
  </si>
  <si>
    <t>251 Racecourse Road; Invercargill</t>
  </si>
  <si>
    <t>03 211 1899</t>
  </si>
  <si>
    <t>www.eil.co.nz</t>
  </si>
  <si>
    <t>Waimate 7.5%; Mackenzie 5.0% </t>
  </si>
  <si>
    <t xml:space="preserve"> </t>
  </si>
  <si>
    <t>Cheung Kong Infrastructure</t>
  </si>
  <si>
    <t>Greg Skelton</t>
  </si>
  <si>
    <t>04 915 6100</t>
  </si>
  <si>
    <t>www.welectricity.co.nz</t>
  </si>
  <si>
    <t>and Power Assets Holdings</t>
  </si>
  <si>
    <t>www.vector.co.nz</t>
  </si>
  <si>
    <t>101 Carlton Gore Road; Auckland</t>
  </si>
  <si>
    <t>75 The Esplanade; Petone, Lower Hutt</t>
  </si>
  <si>
    <t>09 978 7788</t>
  </si>
  <si>
    <t>Simon Mackenzie</t>
  </si>
  <si>
    <t>Southland Electric Power Supply Consumer Trust</t>
  </si>
  <si>
    <t>www.tpcl.co.nz</t>
  </si>
  <si>
    <t>Dunedin City Holdings</t>
  </si>
  <si>
    <t>10 Halsey Street; Dunedin</t>
  </si>
  <si>
    <t>03 474 0322</t>
  </si>
  <si>
    <t>www.auroraenergy.co.nz</t>
  </si>
  <si>
    <t>Last updated</t>
  </si>
  <si>
    <t>Buller Electric Power Trust</t>
  </si>
  <si>
    <t>Eamon Ginley</t>
  </si>
  <si>
    <t>Robertson Street; Westport</t>
  </si>
  <si>
    <t>03 788 8171</t>
  </si>
  <si>
    <t>www.bullerelectricity.co.nz</t>
  </si>
  <si>
    <t>Hawke's Bay Power Consumers' Trust</t>
  </si>
  <si>
    <t>www.unison.co.nz</t>
  </si>
  <si>
    <t>Ken Sutherland</t>
  </si>
  <si>
    <t>1101 Omahu Road, Hastings</t>
  </si>
  <si>
    <t>06 873 9300</t>
  </si>
  <si>
    <t>WEL Energy Trust</t>
  </si>
  <si>
    <t>Garth Dibley</t>
  </si>
  <si>
    <t>114 Maui Street; Hamilton</t>
  </si>
  <si>
    <t>07 850 3100</t>
  </si>
  <si>
    <t>www.wel.co.nz</t>
  </si>
  <si>
    <t>Marlborough Electric Power Trust</t>
  </si>
  <si>
    <t>Ken Forrest</t>
  </si>
  <si>
    <t>03 577 7007</t>
  </si>
  <si>
    <t>www.marlboroughlines.co.nz</t>
  </si>
  <si>
    <t>1 Alfred Street; Blenheim</t>
  </si>
  <si>
    <t>MainPower Trust</t>
  </si>
  <si>
    <t>www.mainpower.co.nz</t>
  </si>
  <si>
    <t>172 Fernside Road; Rangiora</t>
  </si>
  <si>
    <t>03 311 8300</t>
  </si>
  <si>
    <t>Ajay Anand</t>
  </si>
  <si>
    <t>Eastern Bay of Plenty Energy Trust</t>
  </si>
  <si>
    <t>www.horizonnetworks.nz</t>
  </si>
  <si>
    <t>Level 4, 52 Commerce Street; Whakatane</t>
  </si>
  <si>
    <t>07 306 2900</t>
  </si>
  <si>
    <t>Central Hawke's Bay Consumers' Power Trust</t>
  </si>
  <si>
    <t>Ken Sutherland (Unison)</t>
  </si>
  <si>
    <t>06 858 7770</t>
  </si>
  <si>
    <t>www.centralines.co.nz</t>
  </si>
  <si>
    <t>King Street East; Te Kuiti</t>
  </si>
  <si>
    <t>Waitomo Energy Services Customer Trust</t>
  </si>
  <si>
    <t>07 878 0600</t>
  </si>
  <si>
    <t>www.thelinescompany.co.nz</t>
  </si>
  <si>
    <t>Top Energy Consumer Trust</t>
  </si>
  <si>
    <t>Russell Shaw</t>
  </si>
  <si>
    <t>Level 2, 60 Kerikeri Road; Kerikeri</t>
  </si>
  <si>
    <t>09 401 5440</t>
  </si>
  <si>
    <t>www.topenergy.co.nz</t>
  </si>
  <si>
    <t>Adam Fletcher</t>
  </si>
  <si>
    <t>Waipa Networks Trust</t>
  </si>
  <si>
    <t>240 Harrison Drive; Te Awamutu</t>
  </si>
  <si>
    <t>07 872 0745</t>
  </si>
  <si>
    <t>www.waipanetworks.co.nz</t>
  </si>
  <si>
    <t>West Coast Electric Power Trust</t>
  </si>
  <si>
    <t>Rob Caldwell</t>
  </si>
  <si>
    <t>146 Tainui Street; Greymouth</t>
  </si>
  <si>
    <t>03 768 9300</t>
  </si>
  <si>
    <t>www.westpower.co.nz</t>
  </si>
  <si>
    <t>Scanpower Customer Trust</t>
  </si>
  <si>
    <t>Lee Bettles</t>
  </si>
  <si>
    <t>Oringi Business Park, Oringi Road; Dannevirke</t>
  </si>
  <si>
    <t>06 374 8039</t>
  </si>
  <si>
    <t>www.scanpower.co.nz</t>
  </si>
  <si>
    <t>Queensland Investment Corporation 58%</t>
  </si>
  <si>
    <t>AMP Capital-led consortium 42%</t>
  </si>
  <si>
    <t>Nigel Barbour</t>
  </si>
  <si>
    <t>2nd Floor, 84 Liardet Street; New Plymouth</t>
  </si>
  <si>
    <t>06 759 6200</t>
  </si>
  <si>
    <t>www.powerco.co.nz</t>
  </si>
  <si>
    <t>92 Charlotte Street; Balclutha</t>
  </si>
  <si>
    <t>03 418 4950</t>
  </si>
  <si>
    <t>www.otagonet.co.nz</t>
  </si>
  <si>
    <t>Christchurch City Council 89.3%</t>
  </si>
  <si>
    <t>Selwyn District Council 10.7%</t>
  </si>
  <si>
    <t>Rob Jamieson</t>
  </si>
  <si>
    <t>565 Wairakei Road; Christchurch</t>
  </si>
  <si>
    <t>03 363 9898</t>
  </si>
  <si>
    <t>www.oriongroup.co.nz</t>
  </si>
  <si>
    <t>IDCapital ExpenditureAsset replacement and renewalDistribution and LV cablesconstant</t>
  </si>
  <si>
    <t>Replacement &amp; renewal capex</t>
  </si>
  <si>
    <t>IDCapital ExpenditureAsset replacement and renewalDistribution and LV linesconstant</t>
  </si>
  <si>
    <t>IDCapital ExpenditureAsset replacement and renewalSubtransmissionconstant</t>
  </si>
  <si>
    <t>IDNetwork and DemandElectricity volumesLoad factorNA</t>
  </si>
  <si>
    <t>IDNetwork and DemandElectricity volumesLoss ratioNA</t>
  </si>
  <si>
    <t>Switchgear and transformers</t>
  </si>
  <si>
    <t>Bar - Load factor</t>
  </si>
  <si>
    <t>Position - Load factor</t>
  </si>
  <si>
    <t>Fixed</t>
  </si>
  <si>
    <t>Delivery</t>
  </si>
  <si>
    <t>Peak</t>
  </si>
  <si>
    <t>Peak based</t>
  </si>
  <si>
    <t>Delivery (kWh)</t>
  </si>
  <si>
    <t>Number</t>
  </si>
  <si>
    <t>Rankings</t>
  </si>
  <si>
    <t>Rank:</t>
  </si>
  <si>
    <t>Counties Power Consumer Trust</t>
  </si>
  <si>
    <t>www.countiespower.co.nz</t>
  </si>
  <si>
    <t>14 Glasgow Road; Pukekohe</t>
  </si>
  <si>
    <t>09 237 0300</t>
  </si>
  <si>
    <t>2 Peel Street; Waipukurau</t>
  </si>
  <si>
    <t>Eastland Community Trust</t>
  </si>
  <si>
    <t>www.eastland.co.nz</t>
  </si>
  <si>
    <t>Matt Todd</t>
  </si>
  <si>
    <t>37 Gladstone Road; Gisborne</t>
  </si>
  <si>
    <t>06 986 4800</t>
  </si>
  <si>
    <t>Electra Trust</t>
  </si>
  <si>
    <t>www.electra.co.nz</t>
  </si>
  <si>
    <t>Neil Simmonds</t>
  </si>
  <si>
    <t>Cnr Exeter &amp; Bristol Streets; Levin</t>
  </si>
  <si>
    <t>0800 3532872</t>
  </si>
  <si>
    <t>Ashburton District Council</t>
  </si>
  <si>
    <t>Co-operative members</t>
  </si>
  <si>
    <t>www.eanetworks.co.nz</t>
  </si>
  <si>
    <t>Gordon Guthrie</t>
  </si>
  <si>
    <t>Phil Goodall</t>
  </si>
  <si>
    <t>www.nel.co.nz</t>
  </si>
  <si>
    <t>63 Haven Road; Nelson</t>
  </si>
  <si>
    <t>03 546 9256</t>
  </si>
  <si>
    <t>Network Tasman (50%)</t>
  </si>
  <si>
    <t>Marlborough Lines (50%)</t>
  </si>
  <si>
    <t>Network Tasman Trust</t>
  </si>
  <si>
    <t>Oliver Kearney</t>
  </si>
  <si>
    <t>www.networktasman.co.nz</t>
  </si>
  <si>
    <t>03 989 3600</t>
  </si>
  <si>
    <t>52 Main Road, Hope; Nelson</t>
  </si>
  <si>
    <t>www.networkwaitaki.co.nz</t>
  </si>
  <si>
    <t>Graham Clark</t>
  </si>
  <si>
    <t>10 Chelmer Street; Oamaru</t>
  </si>
  <si>
    <t>03 433 0065</t>
  </si>
  <si>
    <t>Northpower Electric Power Trust</t>
  </si>
  <si>
    <t>www.northpower.com</t>
  </si>
  <si>
    <t>28 Mt Pleasant Road, Raumanga; Whangarei</t>
  </si>
  <si>
    <t>09 430 1803</t>
  </si>
  <si>
    <t>Outages - SAIDI</t>
  </si>
  <si>
    <t>Outages - SAIFI</t>
  </si>
  <si>
    <t>Customer connections</t>
  </si>
  <si>
    <t>CAGR</t>
  </si>
  <si>
    <t>Capital contributions</t>
  </si>
  <si>
    <t>Related party transactions</t>
  </si>
  <si>
    <t>IDCapital ExpenditureValue of capital contributionsValue of capital contributionsconstant</t>
  </si>
  <si>
    <t>Unknown age</t>
  </si>
  <si>
    <t>Unknown grade</t>
  </si>
  <si>
    <t>Charge</t>
  </si>
  <si>
    <t>PQ business</t>
  </si>
  <si>
    <t>2013Delivery</t>
  </si>
  <si>
    <t>2013Fixed</t>
  </si>
  <si>
    <t>2013Other</t>
  </si>
  <si>
    <t>2013Peak</t>
  </si>
  <si>
    <t>2014Delivery</t>
  </si>
  <si>
    <t>2014Fixed</t>
  </si>
  <si>
    <t>2014Other</t>
  </si>
  <si>
    <t>2014Peak</t>
  </si>
  <si>
    <t>2015Delivery</t>
  </si>
  <si>
    <t>2015Fixed</t>
  </si>
  <si>
    <t>2015Other</t>
  </si>
  <si>
    <t>2015Peak</t>
  </si>
  <si>
    <t>2016Delivery</t>
  </si>
  <si>
    <t>2016Fixed</t>
  </si>
  <si>
    <t>2016Other</t>
  </si>
  <si>
    <t>2016Peak</t>
  </si>
  <si>
    <t>Replacement required</t>
  </si>
  <si>
    <t>Subtransmission
lines and cables</t>
  </si>
  <si>
    <t>Distribution &amp; LV
O/H lines</t>
  </si>
  <si>
    <t>Distribution &amp; LV
U/G cables</t>
  </si>
  <si>
    <t>Poles</t>
  </si>
  <si>
    <t>Distribution
transformers</t>
  </si>
  <si>
    <t>Distribution
switchgear</t>
  </si>
  <si>
    <t>Bar - Loss ratio</t>
  </si>
  <si>
    <t>Position - Loss ratio</t>
  </si>
  <si>
    <t>Asset summary and condition</t>
  </si>
  <si>
    <t>Distribution &amp; LV O/H lines</t>
  </si>
  <si>
    <t>Distribution &amp; LV U/G cables</t>
  </si>
  <si>
    <t>Value</t>
  </si>
  <si>
    <t>Zone-substation
switchgear</t>
  </si>
  <si>
    <t>Zone-substation
transformers</t>
  </si>
  <si>
    <t>IDCapital ExpenditureAsset replacement and renewalDistribution substations and transformersconstant</t>
  </si>
  <si>
    <t>IDCapital ExpenditureAsset replacement and renewalDistribution switchgearconstant</t>
  </si>
  <si>
    <t>IDCapital ExpenditureAsset replacement and renewalZone substationsconstant</t>
  </si>
  <si>
    <t>Forecast repex (ave)</t>
  </si>
  <si>
    <t>Repex series</t>
  </si>
  <si>
    <t>*</t>
  </si>
  <si>
    <t>5b(i)</t>
  </si>
  <si>
    <t>1(v)</t>
  </si>
  <si>
    <t>9e(iii)</t>
  </si>
  <si>
    <t>Other data</t>
  </si>
  <si>
    <t>Transformer capacity</t>
  </si>
  <si>
    <t>Market value of asset disposals</t>
  </si>
  <si>
    <t>Other related party transactions</t>
  </si>
  <si>
    <t>Interruptions per 100 circuit km</t>
  </si>
  <si>
    <t>Total distribution transformer capacity</t>
  </si>
  <si>
    <t>MVA</t>
  </si>
  <si>
    <t>2012IDOther dataRelated party transactionsCapital expenditureconstant</t>
  </si>
  <si>
    <t>2012IDOther dataRelated party transactionsCapital expenditurenominal</t>
  </si>
  <si>
    <t>2012IDOther dataRelated party transactionsMarket value of asset disposalsconstant</t>
  </si>
  <si>
    <t>2012IDOther dataRelated party transactionsMarket value of asset disposalsnominal</t>
  </si>
  <si>
    <t>2012IDOther dataRelated party transactionsOperational expenditureconstant</t>
  </si>
  <si>
    <t>2012IDOther dataRelated party transactionsOperational expenditurenominal</t>
  </si>
  <si>
    <t>2012IDOther dataRelated party transactionsOther related party transactionsconstant</t>
  </si>
  <si>
    <t>2012IDOther dataRelated party transactionsOther related party transactionsnominal</t>
  </si>
  <si>
    <t>2012IDOther dataRelated party transactionsTotal regulatory incomeconstant</t>
  </si>
  <si>
    <t>2012IDOther dataRelated party transactionsTotal regulatory incomenominal</t>
  </si>
  <si>
    <t>2013IDOther dataRelated party transactionsCapital expenditureconstant</t>
  </si>
  <si>
    <t>2013IDOther dataRelated party transactionsCapital expenditurenominal</t>
  </si>
  <si>
    <t>2013IDOther dataRelated party transactionsMarket value of asset disposalsconstant</t>
  </si>
  <si>
    <t>2013IDOther dataRelated party transactionsMarket value of asset disposalsnominal</t>
  </si>
  <si>
    <t>2013IDOther dataRelated party transactionsOperational expenditureconstant</t>
  </si>
  <si>
    <t>2013IDOther dataRelated party transactionsOperational expenditurenominal</t>
  </si>
  <si>
    <t>2013IDOther dataRelated party transactionsOther related party transactionsconstant</t>
  </si>
  <si>
    <t>2013IDOther dataRelated party transactionsOther related party transactionsnominal</t>
  </si>
  <si>
    <t>2013IDOther dataRelated party transactionsTotal regulatory incomeconstant</t>
  </si>
  <si>
    <t>2013IDOther dataRelated party transactionsTotal regulatory incomenominal</t>
  </si>
  <si>
    <t>2013IDOther dataTransformer capacityTotal distribution transformer capacityNA</t>
  </si>
  <si>
    <t>2014IDOther dataRelated party transactionsCapital expenditureconstant</t>
  </si>
  <si>
    <t>2014IDOther dataRelated party transactionsCapital expenditurenominal</t>
  </si>
  <si>
    <t>2014IDOther dataRelated party transactionsMarket value of asset disposalsconstant</t>
  </si>
  <si>
    <t>2014IDOther dataRelated party transactionsMarket value of asset disposalsnominal</t>
  </si>
  <si>
    <t>2014IDOther dataRelated party transactionsOperational expenditureconstant</t>
  </si>
  <si>
    <t>2014IDOther dataRelated party transactionsOperational expenditurenominal</t>
  </si>
  <si>
    <t>2014IDOther dataRelated party transactionsOther related party transactionsconstant</t>
  </si>
  <si>
    <t>2014IDOther dataRelated party transactionsOther related party transactionsnominal</t>
  </si>
  <si>
    <t>2014IDOther dataRelated party transactionsTotal regulatory incomeconstant</t>
  </si>
  <si>
    <t>2014IDOther dataRelated party transactionsTotal regulatory incomenominal</t>
  </si>
  <si>
    <t>2014IDOther dataTransformer capacityTotal distribution transformer capacityNA</t>
  </si>
  <si>
    <t>2015IDOther dataRelated party transactionsCapital expenditureconstant</t>
  </si>
  <si>
    <t>2015IDOther dataRelated party transactionsCapital expenditurenominal</t>
  </si>
  <si>
    <t>2015IDOther dataRelated party transactionsMarket value of asset disposalsconstant</t>
  </si>
  <si>
    <t>2015IDOther dataRelated party transactionsMarket value of asset disposalsnominal</t>
  </si>
  <si>
    <t>2015IDOther dataRelated party transactionsOperational expenditureconstant</t>
  </si>
  <si>
    <t>2015IDOther dataRelated party transactionsOperational expenditurenominal</t>
  </si>
  <si>
    <t>2015IDOther dataRelated party transactionsOther related party transactionsconstant</t>
  </si>
  <si>
    <t>2015IDOther dataRelated party transactionsOther related party transactionsnominal</t>
  </si>
  <si>
    <t>2015IDOther dataRelated party transactionsTotal regulatory incomeconstant</t>
  </si>
  <si>
    <t>2015IDOther dataRelated party transactionsTotal regulatory incomenominal</t>
  </si>
  <si>
    <t>2015IDOther dataTransformer capacityTotal distribution transformer capacityNA</t>
  </si>
  <si>
    <t>2016IDOther dataRelated party transactionsCapital expenditureconstant</t>
  </si>
  <si>
    <t>2016IDOther dataRelated party transactionsCapital expenditurenominal</t>
  </si>
  <si>
    <t>2016IDOther dataRelated party transactionsMarket value of asset disposalsconstant</t>
  </si>
  <si>
    <t>2016IDOther dataRelated party transactionsMarket value of asset disposalsnominal</t>
  </si>
  <si>
    <t>2016IDOther dataRelated party transactionsOperational expenditureconstant</t>
  </si>
  <si>
    <t>2016IDOther dataRelated party transactionsOperational expenditurenominal</t>
  </si>
  <si>
    <t>2016IDOther dataRelated party transactionsOther related party transactionsconstant</t>
  </si>
  <si>
    <t>2016IDOther dataRelated party transactionsOther related party transactionsnominal</t>
  </si>
  <si>
    <t>2016IDOther dataRelated party transactionsTotal regulatory incomeconstant</t>
  </si>
  <si>
    <t>2016IDOther dataRelated party transactionsTotal regulatory incomenominal</t>
  </si>
  <si>
    <t>2016IDOther dataTransformer capacityTotal distribution transformer capacityNA</t>
  </si>
  <si>
    <t>IDOther dataTransformer capacityTotal distribution transformer capacityNA</t>
  </si>
  <si>
    <t>Bar - Interruption rate</t>
  </si>
  <si>
    <t>Position - Interruption rate</t>
  </si>
  <si>
    <t>4(vii)</t>
  </si>
  <si>
    <t>RAB value</t>
  </si>
  <si>
    <t>IDOther dataRelated party transactionsCapital expenditureconstant</t>
  </si>
  <si>
    <t>IDOther dataRelated party transactionsMarket value of asset disposalsconstant</t>
  </si>
  <si>
    <t>IDOther dataRelated party transactionsOperational expenditureconstant</t>
  </si>
  <si>
    <t>IDOther dataRelated party transactionsOther related party transactionsconstant</t>
  </si>
  <si>
    <t>IDOther dataRelated party transactionsTotal regulatory incomeconstant</t>
  </si>
  <si>
    <t>10(ii)</t>
  </si>
  <si>
    <t>Adverse environment</t>
  </si>
  <si>
    <t>Adverse weather</t>
  </si>
  <si>
    <t>Cause unknown</t>
  </si>
  <si>
    <t>Defective equipment</t>
  </si>
  <si>
    <t>Human error</t>
  </si>
  <si>
    <t>Lightning</t>
  </si>
  <si>
    <t>Third party interference</t>
  </si>
  <si>
    <t>Vegetation</t>
  </si>
  <si>
    <t>Wildlife</t>
  </si>
  <si>
    <t>2013IDReliabilitySAIDIAdverse environmentNA</t>
  </si>
  <si>
    <t>2013IDReliabilitySAIDIAdverse weatherNA</t>
  </si>
  <si>
    <t>2013IDReliabilitySAIDICause unknownNA</t>
  </si>
  <si>
    <t>2013IDReliabilitySAIDIDefective equipmentNA</t>
  </si>
  <si>
    <t>2013IDReliabilitySAIDIHuman errorNA</t>
  </si>
  <si>
    <t>2013IDReliabilitySAIDILightningNA</t>
  </si>
  <si>
    <t>2013IDReliabilitySAIDIThird party interferenceNA</t>
  </si>
  <si>
    <t>2013IDReliabilitySAIDIVegetationNA</t>
  </si>
  <si>
    <t>2013IDReliabilitySAIDIWildlifeNA</t>
  </si>
  <si>
    <t>2013IDReliabilitySAIFIAdverse environmentNA</t>
  </si>
  <si>
    <t>2013IDReliabilitySAIFIAdverse weatherNA</t>
  </si>
  <si>
    <t>2013IDReliabilitySAIFICause unknownNA</t>
  </si>
  <si>
    <t>2013IDReliabilitySAIFIDefective equipmentNA</t>
  </si>
  <si>
    <t>2013IDReliabilitySAIFIHuman errorNA</t>
  </si>
  <si>
    <t>2013IDReliabilitySAIFILightningNA</t>
  </si>
  <si>
    <t>2013IDReliabilitySAIFIThird party interferenceNA</t>
  </si>
  <si>
    <t>2013IDReliabilitySAIFIVegetationNA</t>
  </si>
  <si>
    <t>2013IDReliabilitySAIFIWildlifeNA</t>
  </si>
  <si>
    <t>2014IDReliabilitySAIDIAdverse environmentNA</t>
  </si>
  <si>
    <t>2014IDReliabilitySAIDIAdverse weatherNA</t>
  </si>
  <si>
    <t>2014IDReliabilitySAIDICause unknownNA</t>
  </si>
  <si>
    <t>2014IDReliabilitySAIDIDefective equipmentNA</t>
  </si>
  <si>
    <t>2014IDReliabilitySAIDIHuman errorNA</t>
  </si>
  <si>
    <t>2014IDReliabilitySAIDILightningNA</t>
  </si>
  <si>
    <t>2014IDReliabilitySAIDIThird party interferenceNA</t>
  </si>
  <si>
    <t>2014IDReliabilitySAIDIVegetationNA</t>
  </si>
  <si>
    <t>2014IDReliabilitySAIDIWildlifeNA</t>
  </si>
  <si>
    <t>2014IDReliabilitySAIFIAdverse environmentNA</t>
  </si>
  <si>
    <t>2014IDReliabilitySAIFIAdverse weatherNA</t>
  </si>
  <si>
    <t>2014IDReliabilitySAIFICause unknownNA</t>
  </si>
  <si>
    <t>2014IDReliabilitySAIFIDefective equipmentNA</t>
  </si>
  <si>
    <t>2014IDReliabilitySAIFIHuman errorNA</t>
  </si>
  <si>
    <t>2014IDReliabilitySAIFILightningNA</t>
  </si>
  <si>
    <t>2014IDReliabilitySAIFIThird party interferenceNA</t>
  </si>
  <si>
    <t>2014IDReliabilitySAIFIVegetationNA</t>
  </si>
  <si>
    <t>2014IDReliabilitySAIFIWildlifeNA</t>
  </si>
  <si>
    <t>2015IDReliabilitySAIDIAdverse environmentNA</t>
  </si>
  <si>
    <t>2015IDReliabilitySAIDIAdverse weatherNA</t>
  </si>
  <si>
    <t>2015IDReliabilitySAIDICause unknownNA</t>
  </si>
  <si>
    <t>2015IDReliabilitySAIDIDefective equipmentNA</t>
  </si>
  <si>
    <t>2015IDReliabilitySAIDIHuman errorNA</t>
  </si>
  <si>
    <t>2015IDReliabilitySAIDILightningNA</t>
  </si>
  <si>
    <t>2015IDReliabilitySAIDIThird party interferenceNA</t>
  </si>
  <si>
    <t>2015IDReliabilitySAIDIVegetationNA</t>
  </si>
  <si>
    <t>2015IDReliabilitySAIDIWildlifeNA</t>
  </si>
  <si>
    <t>2015IDReliabilitySAIFIAdverse environmentNA</t>
  </si>
  <si>
    <t>2015IDReliabilitySAIFIAdverse weatherNA</t>
  </si>
  <si>
    <t>2015IDReliabilitySAIFICause unknownNA</t>
  </si>
  <si>
    <t>2015IDReliabilitySAIFIDefective equipmentNA</t>
  </si>
  <si>
    <t>2015IDReliabilitySAIFIHuman errorNA</t>
  </si>
  <si>
    <t>2015IDReliabilitySAIFILightningNA</t>
  </si>
  <si>
    <t>2015IDReliabilitySAIFIThird party interferenceNA</t>
  </si>
  <si>
    <t>2015IDReliabilitySAIFIVegetationNA</t>
  </si>
  <si>
    <t>2015IDReliabilitySAIFIWildlifeNA</t>
  </si>
  <si>
    <t>2016IDReliabilitySAIDIAdverse environmentNA</t>
  </si>
  <si>
    <t>2016IDReliabilitySAIDIAdverse weatherNA</t>
  </si>
  <si>
    <t>2016IDReliabilitySAIDICause unknownNA</t>
  </si>
  <si>
    <t>2016IDReliabilitySAIDIDefective equipmentNA</t>
  </si>
  <si>
    <t>2016IDReliabilitySAIDIHuman errorNA</t>
  </si>
  <si>
    <t>2016IDReliabilitySAIDILightningNA</t>
  </si>
  <si>
    <t>2016IDReliabilitySAIDIThird party interferenceNA</t>
  </si>
  <si>
    <t>2016IDReliabilitySAIDIVegetationNA</t>
  </si>
  <si>
    <t>2016IDReliabilitySAIDIWildlifeNA</t>
  </si>
  <si>
    <t>2016IDReliabilitySAIFIAdverse environmentNA</t>
  </si>
  <si>
    <t>2016IDReliabilitySAIFIAdverse weatherNA</t>
  </si>
  <si>
    <t>2016IDReliabilitySAIFICause unknownNA</t>
  </si>
  <si>
    <t>2016IDReliabilitySAIFIDefective equipmentNA</t>
  </si>
  <si>
    <t>2016IDReliabilitySAIFIHuman errorNA</t>
  </si>
  <si>
    <t>2016IDReliabilitySAIFILightningNA</t>
  </si>
  <si>
    <t>2016IDReliabilitySAIFIThird party interferenceNA</t>
  </si>
  <si>
    <t>2016IDReliabilitySAIFIVegetationNA</t>
  </si>
  <si>
    <t>2016IDReliabilitySAIFIWildlifeNA</t>
  </si>
  <si>
    <t>Interruptions</t>
  </si>
  <si>
    <t>CAIDI</t>
  </si>
  <si>
    <t>Unplanned</t>
  </si>
  <si>
    <t>Planned</t>
  </si>
  <si>
    <t>Cost per interruption</t>
  </si>
  <si>
    <t>Unplanned - Class C</t>
  </si>
  <si>
    <t>Planned - Class B</t>
  </si>
  <si>
    <t>Number of interruptions</t>
  </si>
  <si>
    <t>2013IDReliabilityNumber of interruptionsClass BNA</t>
  </si>
  <si>
    <t>2013IDReliabilityNumber of interruptionsClass CNA</t>
  </si>
  <si>
    <t>2014IDReliabilityNumber of interruptionsClass BNA</t>
  </si>
  <si>
    <t>2014IDReliabilityNumber of interruptionsClass CNA</t>
  </si>
  <si>
    <t>2015IDReliabilityNumber of interruptionsClass BNA</t>
  </si>
  <si>
    <t>2015IDReliabilityNumber of interruptionsClass CNA</t>
  </si>
  <si>
    <t>2016IDReliabilityNumber of interruptionsClass BNA</t>
  </si>
  <si>
    <t>2016IDReliabilityNumber of interruptionsClass CNA</t>
  </si>
  <si>
    <t>IDReliabilityNumber of interruptionsClass CNA</t>
  </si>
  <si>
    <t>IDReliabilitySAIDIClass CNA</t>
  </si>
  <si>
    <t>IDReliabilitySAIFIClass CNA</t>
  </si>
  <si>
    <t>IDReliabilityNumber of interruptionsClass BNA</t>
  </si>
  <si>
    <t>IDReliabilitySAIDIClass BNA</t>
  </si>
  <si>
    <t>IDReliabilitySAIFIClass BNA</t>
  </si>
  <si>
    <t>Cost per SAIDI</t>
  </si>
  <si>
    <t>IDReliabilitySAIFIAdverse environmentNA</t>
  </si>
  <si>
    <t>IDReliabilitySAIFIAdverse weatherNA</t>
  </si>
  <si>
    <t>IDReliabilitySAIFICause unknownNA</t>
  </si>
  <si>
    <t>IDReliabilitySAIFIDefective equipmentNA</t>
  </si>
  <si>
    <t>IDReliabilitySAIFIHuman errorNA</t>
  </si>
  <si>
    <t>IDReliabilitySAIFILightningNA</t>
  </si>
  <si>
    <t>IDReliabilitySAIFIThird party interferenceNA</t>
  </si>
  <si>
    <t>IDReliabilitySAIFIVegetationNA</t>
  </si>
  <si>
    <t>IDReliabilitySAIFIWildlifeNA</t>
  </si>
  <si>
    <t>Equipment &amp; human error</t>
  </si>
  <si>
    <t>Unknown</t>
  </si>
  <si>
    <t>Weather &amp; external</t>
  </si>
  <si>
    <t>Obstruction</t>
  </si>
  <si>
    <t>Trend</t>
  </si>
  <si>
    <t>Slope</t>
  </si>
  <si>
    <t>Percent</t>
  </si>
  <si>
    <t>Historic</t>
  </si>
  <si>
    <t>Forecast</t>
  </si>
  <si>
    <t>Change</t>
  </si>
  <si>
    <t>-</t>
  </si>
  <si>
    <t>New Zealand</t>
  </si>
  <si>
    <t>Related party transactions - capex</t>
  </si>
  <si>
    <t>Related party transactions - opex</t>
  </si>
  <si>
    <t>RAB Value</t>
  </si>
  <si>
    <t>Explanatory documentation:</t>
  </si>
  <si>
    <t>Summary database:</t>
  </si>
  <si>
    <t>Network opex /
metre of line</t>
  </si>
  <si>
    <t>2012</t>
  </si>
  <si>
    <t>2012-2014</t>
  </si>
  <si>
    <t>2011</t>
  </si>
  <si>
    <t>3 yr ratio</t>
  </si>
  <si>
    <t>Network opex / metre of line</t>
  </si>
  <si>
    <t>Fixed / ICP / day</t>
  </si>
  <si>
    <t>Year unknown</t>
  </si>
  <si>
    <t>2013IDReliabilityInterruption rateInterruptions per 100 circuit kmNA</t>
  </si>
  <si>
    <t>2014IDReliabilityInterruption rateInterruptions per 100 circuit kmNA</t>
  </si>
  <si>
    <t>2015IDReliabilityInterruption rateInterruptions per 100 circuit kmNA</t>
  </si>
  <si>
    <t>2016IDReliabilityInterruption rateInterruptions per 100 circuit kmNA</t>
  </si>
  <si>
    <t>IDReliabilityInterruption rateInterruptions per 100 circuit kmNA</t>
  </si>
  <si>
    <t>Estimated state 
of the assets</t>
  </si>
  <si>
    <t>Link</t>
  </si>
  <si>
    <t>3 year CAGR</t>
  </si>
  <si>
    <t>5 year
trend</t>
  </si>
  <si>
    <t>Maximum</t>
  </si>
  <si>
    <t>Condition parameters</t>
  </si>
  <si>
    <t>Capex by expenditure category</t>
  </si>
  <si>
    <t>% of capex</t>
  </si>
  <si>
    <t>Opex by expenditure category</t>
  </si>
  <si>
    <t>% of opex</t>
  </si>
  <si>
    <t>Proportion of revenue</t>
  </si>
  <si>
    <t>Charges
per unit</t>
  </si>
  <si>
    <t>Rank</t>
  </si>
  <si>
    <t>Non-network opex / connections</t>
  </si>
  <si>
    <t>5yr replacement req (est)</t>
  </si>
  <si>
    <t>5yr planned replacement</t>
  </si>
  <si>
    <t>* RAB and expenditure on poles is included within Distribution and LV lines</t>
  </si>
  <si>
    <t>Peak / kW</t>
  </si>
  <si>
    <t>Total opex / 
kW</t>
  </si>
  <si>
    <t>Over ODV life</t>
  </si>
  <si>
    <t>ODV lives
value</t>
  </si>
  <si>
    <t>SAIFI causes</t>
  </si>
  <si>
    <t>IDReliabilitySAIDIAdverse environmentNA</t>
  </si>
  <si>
    <t>IDReliabilitySAIDIAdverse weatherNA</t>
  </si>
  <si>
    <t>IDReliabilitySAIDICause unknownNA</t>
  </si>
  <si>
    <t>IDReliabilitySAIDIDefective equipmentNA</t>
  </si>
  <si>
    <t>IDReliabilitySAIDIHuman errorNA</t>
  </si>
  <si>
    <t>IDReliabilitySAIDILightningNA</t>
  </si>
  <si>
    <t>IDReliabilitySAIDIThird party interferenceNA</t>
  </si>
  <si>
    <t>IDReliabilitySAIDIVegetationNA</t>
  </si>
  <si>
    <t>IDReliabilitySAIDIWildlifeNA</t>
  </si>
  <si>
    <t>SAIDI causes</t>
  </si>
  <si>
    <t>Average daily charge</t>
  </si>
  <si>
    <t>Delivery cents / kWh</t>
  </si>
  <si>
    <t>Name:</t>
  </si>
  <si>
    <t>CEO / Position</t>
  </si>
  <si>
    <t>CEO</t>
  </si>
  <si>
    <t>Managing Director</t>
  </si>
  <si>
    <t>General Manager</t>
  </si>
  <si>
    <t>Jason Franklin (Powernet)</t>
  </si>
  <si>
    <t>Sean Horgan</t>
  </si>
  <si>
    <t xml:space="preserve">   (formerly Auckland Energy Consumer Trust)</t>
  </si>
  <si>
    <t>AMP2017</t>
  </si>
  <si>
    <t>Routine &amp; Corrective Maint &amp; Inspection</t>
  </si>
  <si>
    <t>Maximum coincident system demand [MW]</t>
  </si>
  <si>
    <t>2017AMP2017Capital ExpenditureAll assetsExpenditure on assetsconstant</t>
  </si>
  <si>
    <t>2017AMP2017Capital ExpenditureAll assetsExpenditure on assetsnominal</t>
  </si>
  <si>
    <t>2017AMP2017Capital ExpenditureAsset relocationsAsset relocationsconstant</t>
  </si>
  <si>
    <t>2017AMP2017Capital ExpenditureAsset relocationsAsset relocationsnominal</t>
  </si>
  <si>
    <t>2017AMP2017Capital ExpenditureAsset replacement and renewalAsset replacement and renewalconstant</t>
  </si>
  <si>
    <t>2017AMP2017Capital ExpenditureAsset replacement and renewalAsset replacement and renewalnominal</t>
  </si>
  <si>
    <t>2017AMP2017Capital ExpenditureAssets commissionedAssets commissionednominal</t>
  </si>
  <si>
    <t>2017AMP2017Capital ExpenditureCapital expenditure forecastCapital expenditure forecastnominal</t>
  </si>
  <si>
    <t>2017AMP2017Capital ExpenditureConsumer connectionConsumer connectionconstant</t>
  </si>
  <si>
    <t>2017AMP2017Capital ExpenditureConsumer connectionConsumer connectionnominal</t>
  </si>
  <si>
    <t>2017AMP2017Capital ExpenditureCost of financingCost of financingnominal</t>
  </si>
  <si>
    <t>2017AMP2017Capital ExpenditureExpenditure on subcomponentsEnergy efficiency and demand side management, reduction of energy lossesconstant</t>
  </si>
  <si>
    <t>2017AMP2017Capital ExpenditureExpenditure on subcomponentsOverhead to underground conversionconstant</t>
  </si>
  <si>
    <t>2017AMP2017Capital ExpenditureExpenditure on subcomponentsResearch and developmentconstant</t>
  </si>
  <si>
    <t>2017AMP2017Capital ExpenditureNetwork assetsExpenditure on network assetsconstant</t>
  </si>
  <si>
    <t>2017AMP2017Capital ExpenditureNetwork assetsExpenditure on network assetsnominal</t>
  </si>
  <si>
    <t>2017AMP2017Capital ExpenditureNon-network assetsExpenditure on non-network assetsconstant</t>
  </si>
  <si>
    <t>2017AMP2017Capital ExpenditureNon-network assetsExpenditure on non-network assetsnominal</t>
  </si>
  <si>
    <t>2017AMP2017Capital ExpenditureReliability, safety and environmentLegislative and regulatoryconstant</t>
  </si>
  <si>
    <t>2017AMP2017Capital ExpenditureReliability, safety and environmentLegislative and regulatorynominal</t>
  </si>
  <si>
    <t>2017AMP2017Capital ExpenditureReliability, safety and environmentOther reliability, safety and environmentconstant</t>
  </si>
  <si>
    <t>2017AMP2017Capital ExpenditureReliability, safety and environmentOther reliability, safety and environmentnominal</t>
  </si>
  <si>
    <t>2017AMP2017Capital ExpenditureReliability, safety and environmentQuality of supplyconstant</t>
  </si>
  <si>
    <t>2017AMP2017Capital ExpenditureReliability, safety and environmentQuality of supplynominal</t>
  </si>
  <si>
    <t>2017AMP2017Capital ExpenditureReliability, safety and environmentTotal reliability, safety and environmentconstant</t>
  </si>
  <si>
    <t>2017AMP2017Capital ExpenditureReliability, safety and environmentTotal reliability, safety and environmentnominal</t>
  </si>
  <si>
    <t>2017AMP2017Capital ExpenditureSystem growthSystem growthconstant</t>
  </si>
  <si>
    <t>2017AMP2017Capital ExpenditureSystem growthSystem growthnominal</t>
  </si>
  <si>
    <t>2017AMP2017Capital ExpenditureValue of capital contributionsValue of capital contributionsnominal</t>
  </si>
  <si>
    <t>2017AMP2017Capital ExpenditureValue of vested assetsValue of vested assetsnominal</t>
  </si>
  <si>
    <t>2017AMP2017Capital ExpenditureAsset replacement and renewalAsset replacement and renewal expenditureconstant</t>
  </si>
  <si>
    <t>2017AMP2017Capital ExpenditureAsset replacement and renewalAsset replacement and renewal less capital contributionsconstant</t>
  </si>
  <si>
    <t>2017AMP2017Capital ExpenditureAsset replacement and renewalCapital contributions funding asset replacement and renewalconstant</t>
  </si>
  <si>
    <t>2017AMP2017Capital ExpenditureAsset replacement and renewalDistribution and LV cablesconstant</t>
  </si>
  <si>
    <t>2017AMP2017Capital ExpenditureAsset replacement and renewalDistribution and LV linesconstant</t>
  </si>
  <si>
    <t>2017AMP2017Capital ExpenditureAsset replacement and renewalDistribution substations and transformersconstant</t>
  </si>
  <si>
    <t>2017AMP2017Capital ExpenditureAsset replacement and renewalDistribution switchgearconstant</t>
  </si>
  <si>
    <t>2017AMP2017Capital ExpenditureAsset replacement and renewalOther network assetsconstant</t>
  </si>
  <si>
    <t>2017AMP2017Capital ExpenditureAsset replacement and renewalSubtransmissionconstant</t>
  </si>
  <si>
    <t>2017AMP2017Capital ExpenditureAsset replacement and renewalZone substationsconstant</t>
  </si>
  <si>
    <t>2017IDCapital ExpenditureAll assetsExpenditure on assetsconstant</t>
  </si>
  <si>
    <t>2017IDCapital ExpenditureAll assetsExpenditure on assetsnominal</t>
  </si>
  <si>
    <t>2017IDCapital ExpenditureAsset relocationsAsset relocationsconstant</t>
  </si>
  <si>
    <t>2017IDCapital ExpenditureAsset relocationsAsset relocationsnominal</t>
  </si>
  <si>
    <t>2017IDCapital ExpenditureAsset replacement and renewalAsset replacement and renewalconstant</t>
  </si>
  <si>
    <t>2017IDCapital ExpenditureAsset replacement and renewalAsset replacement and renewalnominal</t>
  </si>
  <si>
    <t>2017IDCapital ExpenditureCapital expenditureCapital expenditureconstant</t>
  </si>
  <si>
    <t>2017IDCapital ExpenditureCapital expenditureCapital expenditurenominal</t>
  </si>
  <si>
    <t>2017IDCapital ExpenditureConsumer connectionConsumer connectionconstant</t>
  </si>
  <si>
    <t>2017IDCapital ExpenditureConsumer connectionConsumer connectionnominal</t>
  </si>
  <si>
    <t>2017IDCapital ExpenditureCost of financingCost of financingconstant</t>
  </si>
  <si>
    <t>2017IDCapital ExpenditureCost of financingCost of financingnominal</t>
  </si>
  <si>
    <t>2017IDCapital ExpenditureNetwork assetsExpenditure on network assetsconstant</t>
  </si>
  <si>
    <t>2017IDCapital ExpenditureNetwork assetsExpenditure on network assetsnominal</t>
  </si>
  <si>
    <t>2017IDCapital ExpenditureNon-network assetsExpenditure on non-network assetsconstant</t>
  </si>
  <si>
    <t>2017IDCapital ExpenditureNon-network assetsExpenditure on non-network assetsnominal</t>
  </si>
  <si>
    <t>2017IDCapital ExpenditureReliability, safety and environmentLegislative and regulatoryconstant</t>
  </si>
  <si>
    <t>2017IDCapital ExpenditureReliability, safety and environmentLegislative and regulatorynominal</t>
  </si>
  <si>
    <t>2017IDCapital ExpenditureReliability, safety and environmentOther reliability, safety and environmentconstant</t>
  </si>
  <si>
    <t>2017IDCapital ExpenditureReliability, safety and environmentOther reliability, safety and environmentnominal</t>
  </si>
  <si>
    <t>2017IDCapital ExpenditureReliability, safety and environmentQuality of supplyconstant</t>
  </si>
  <si>
    <t>2017IDCapital ExpenditureReliability, safety and environmentQuality of supplynominal</t>
  </si>
  <si>
    <t>2017IDCapital ExpenditureReliability, safety and environmentTotal reliability, safety and environmentconstant</t>
  </si>
  <si>
    <t>2017IDCapital ExpenditureReliability, safety and environmentTotal reliability, safety and environmentnominal</t>
  </si>
  <si>
    <t>2017IDCapital ExpenditureSystem growthSystem growthconstant</t>
  </si>
  <si>
    <t>2017IDCapital ExpenditureSystem growthSystem growthnominal</t>
  </si>
  <si>
    <t>2017IDCapital ExpenditureValue of capital contributionsValue of capital contributionsconstant</t>
  </si>
  <si>
    <t>2017IDCapital ExpenditureValue of capital contributionsValue of capital contributionsnominal</t>
  </si>
  <si>
    <t>2017IDCapital ExpenditureValue of vested assetsValue of vested assetsconstant</t>
  </si>
  <si>
    <t>2017IDCapital ExpenditureValue of vested assetsValue of vested assetsnominal</t>
  </si>
  <si>
    <t>2017IDCapital ExpenditureAsset replacement and renewalAsset replacement and renewal expenditureconstant</t>
  </si>
  <si>
    <t>2017IDCapital ExpenditureAsset replacement and renewalAsset replacement and renewal expenditurenominal</t>
  </si>
  <si>
    <t>2017IDCapital ExpenditureAsset replacement and renewalAsset replacement and renewal less capital contributionsconstant</t>
  </si>
  <si>
    <t>2017IDCapital ExpenditureAsset replacement and renewalAsset replacement and renewal less capital contributionsnominal</t>
  </si>
  <si>
    <t>2017IDCapital ExpenditureAsset replacement and renewalCapital contributions funding asset replacement and renewalconstant</t>
  </si>
  <si>
    <t>2017IDCapital ExpenditureAsset replacement and renewalCapital contributions funding asset replacement and renewalnominal</t>
  </si>
  <si>
    <t>2017IDCapital ExpenditureAsset replacement and renewalDistribution and LV cablesconstant</t>
  </si>
  <si>
    <t>2017IDCapital ExpenditureAsset replacement and renewalDistribution and LV cablesnominal</t>
  </si>
  <si>
    <t>2017IDCapital ExpenditureAsset replacement and renewalDistribution and LV linesconstant</t>
  </si>
  <si>
    <t>2017IDCapital ExpenditureAsset replacement and renewalDistribution and LV linesnominal</t>
  </si>
  <si>
    <t>2017IDCapital ExpenditureAsset replacement and renewalDistribution substations and transformersconstant</t>
  </si>
  <si>
    <t>2017IDCapital ExpenditureAsset replacement and renewalDistribution substations and transformersnominal</t>
  </si>
  <si>
    <t>2017IDCapital ExpenditureAsset replacement and renewalDistribution switchgearconstant</t>
  </si>
  <si>
    <t>2017IDCapital ExpenditureAsset replacement and renewalDistribution switchgearnominal</t>
  </si>
  <si>
    <t>2017IDCapital ExpenditureAsset replacement and renewalOther network assetsconstant</t>
  </si>
  <si>
    <t>2017IDCapital ExpenditureAsset replacement and renewalOther network assetsnominal</t>
  </si>
  <si>
    <t>2017IDCapital ExpenditureAsset replacement and renewalSubtransmissionconstant</t>
  </si>
  <si>
    <t>2017IDCapital ExpenditureAsset replacement and renewalSubtransmissionnominal</t>
  </si>
  <si>
    <t>2017IDCapital ExpenditureAsset replacement and renewalZone substationsconstant</t>
  </si>
  <si>
    <t>2017IDCapital ExpenditureAsset replacement and renewalZone substationsnominal</t>
  </si>
  <si>
    <t>2017IDCapital ExpenditureSystem growthCapital contributions funding system growthconstant</t>
  </si>
  <si>
    <t>2017IDCapital ExpenditureSystem growthCapital contributions funding system growthnominal</t>
  </si>
  <si>
    <t>2017IDCapital ExpenditureSystem growthDistribution and LV cablesconstant</t>
  </si>
  <si>
    <t>2017IDCapital ExpenditureSystem growthDistribution and LV cablesnominal</t>
  </si>
  <si>
    <t>2017IDCapital ExpenditureSystem growthDistribution and LV linesconstant</t>
  </si>
  <si>
    <t>2017IDCapital ExpenditureSystem growthDistribution and LV linesnominal</t>
  </si>
  <si>
    <t>2017IDCapital ExpenditureSystem growthDistribution substations and transformersconstant</t>
  </si>
  <si>
    <t>2017IDCapital ExpenditureSystem growthDistribution substations and transformersnominal</t>
  </si>
  <si>
    <t>2017IDCapital ExpenditureSystem growthDistribution switchgearconstant</t>
  </si>
  <si>
    <t>2017IDCapital ExpenditureSystem growthDistribution switchgearnominal</t>
  </si>
  <si>
    <t>2017IDCapital ExpenditureSystem growthOther network assetsconstant</t>
  </si>
  <si>
    <t>2017IDCapital ExpenditureSystem growthOther network assetsnominal</t>
  </si>
  <si>
    <t>2017IDCapital ExpenditureSystem growthSubtransmissionconstant</t>
  </si>
  <si>
    <t>2017IDCapital ExpenditureSystem growthSubtransmissionnominal</t>
  </si>
  <si>
    <t>2017IDCapital ExpenditureSystem growthSystem growth expenditureconstant</t>
  </si>
  <si>
    <t>2017IDCapital ExpenditureSystem growthSystem growth expenditurenominal</t>
  </si>
  <si>
    <t>2017IDCapital ExpenditureSystem growthSystem growth less capital contributionsconstant</t>
  </si>
  <si>
    <t>2017IDCapital ExpenditureSystem growthSystem growth less capital contributionsnominal</t>
  </si>
  <si>
    <t>2017IDCapital ExpenditureSystem growthZone substationsconstant</t>
  </si>
  <si>
    <t>2017IDCapital ExpenditureSystem growthZone substationsnominal</t>
  </si>
  <si>
    <t>2017AMP2017Network and DemandElectricity volumesElectricity entering system for supply to consumersNA</t>
  </si>
  <si>
    <t>2017AMP2017Network and DemandElectricity volumesLoad factorNA</t>
  </si>
  <si>
    <t>2017AMP2017Network and DemandElectricity volumesLoss ratioNA</t>
  </si>
  <si>
    <t>2017AMP2017Network and DemandElectricity volumesTotal energy delivered to ICPsNA</t>
  </si>
  <si>
    <t>2017AMP2017Network and DemandMaximum coincident system demandGXP demandNA</t>
  </si>
  <si>
    <t>2017AMP2017Network and DemandMaximum coincident system demandMaximum coincident system demandNA</t>
  </si>
  <si>
    <t>2017AMP2017Network and DemandMaximum coincident system demandMaximum coincident system demand [MW]NA</t>
  </si>
  <si>
    <t>2017IDNetwork and DemandCustomer numbersAverage no. of ICPs in disclosure yearNA</t>
  </si>
  <si>
    <t>2017IDNetwork and DemandElectricity volumesElectricity entering system for supply to consumersNA</t>
  </si>
  <si>
    <t>2017IDNetwork and DemandElectricity volumesLoad factorNA</t>
  </si>
  <si>
    <t>2017IDNetwork and DemandElectricity volumesLoss ratioNA</t>
  </si>
  <si>
    <t>2017IDNetwork and DemandElectricity volumesTotal energy delivered to ICPsNA</t>
  </si>
  <si>
    <t>2017IDNetwork and DemandMaximum coincident system demandGXP demandNA</t>
  </si>
  <si>
    <t>2017IDNetwork and DemandMaximum coincident system demandMaximum coincident system demandNA</t>
  </si>
  <si>
    <t>2017AMP2017Operating ExpenditureAsset replacement and renewalAsset replacement and renewalconstant</t>
  </si>
  <si>
    <t>2017AMP2017Operating ExpenditureAsset replacement and renewalAsset replacement and renewalnominal</t>
  </si>
  <si>
    <t>2017AMP2017Operating ExpenditureBusiness supportBusiness supportconstant</t>
  </si>
  <si>
    <t>2017AMP2017Operating ExpenditureBusiness supportBusiness supportnominal</t>
  </si>
  <si>
    <t>2017AMP2017Operating ExpenditureExpenditure on subcomponentsDirect billing*constant</t>
  </si>
  <si>
    <t>2017AMP2017Operating ExpenditureExpenditure on subcomponentsEnergy efficiency and demand side management, reduction of energy lossesconstant</t>
  </si>
  <si>
    <t>2017AMP2017Operating ExpenditureExpenditure on subcomponentsInsuranceconstant</t>
  </si>
  <si>
    <t>2017AMP2017Operating ExpenditureExpenditure on subcomponentsResearch and Developmentconstant</t>
  </si>
  <si>
    <t>2017AMP2017Operating ExpenditureNetwork OpexNetwork Opexconstant</t>
  </si>
  <si>
    <t>2017AMP2017Operating ExpenditureNetwork OpexNetwork Opexnominal</t>
  </si>
  <si>
    <t>2017AMP2017Operating ExpenditureNon-network opexNon-network opexconstant</t>
  </si>
  <si>
    <t>2017AMP2017Operating ExpenditureNon-network opexNon-network opexnominal</t>
  </si>
  <si>
    <t>2017AMP2017Operating ExpenditureRoutine &amp; Corrective Maint &amp; InspectionRoutine &amp; Corrective Maint &amp; Inspectionconstant</t>
  </si>
  <si>
    <t>2017AMP2017Operating ExpenditureRoutine &amp; Corrective Maint &amp; InspectionRoutine &amp; Corrective Maint &amp; Inspectionnominal</t>
  </si>
  <si>
    <t>2017AMP2017Operating ExpenditureRoutine and corrective maintenance and inspectionRoutine and corrective maintenance and inspectionconstant</t>
  </si>
  <si>
    <t>2017AMP2017Operating ExpenditureRoutine and corrective maintenance and inspectionRoutine and corrective maintenance and inspectionnominal</t>
  </si>
  <si>
    <t>2017AMP2017Operating ExpenditureService interruptions and emergenciesService interruptions and emergenciesconstant</t>
  </si>
  <si>
    <t>2017AMP2017Operating ExpenditureService interruptions and emergenciesService interruptions and emergenciesnominal</t>
  </si>
  <si>
    <t>2017AMP2017Operating ExpenditureSystem operations and network supportSystem operations and network supportconstant</t>
  </si>
  <si>
    <t>2017AMP2017Operating ExpenditureSystem operations and network supportSystem operations and network supportnominal</t>
  </si>
  <si>
    <t>2017AMP2017Operating ExpenditureTotal opexOperational expenditureconstant</t>
  </si>
  <si>
    <t>2017AMP2017Operating ExpenditureTotal opexOperational expenditurenominal</t>
  </si>
  <si>
    <t>2017AMP2017Operating ExpenditureVegetation managementVegetation managementconstant</t>
  </si>
  <si>
    <t>2017AMP2017Operating ExpenditureVegetation managementVegetation managementnominal</t>
  </si>
  <si>
    <t>2017IDOperating ExpenditureAsset replacement and renewalAsset replacement and renewalconstant</t>
  </si>
  <si>
    <t>2017IDOperating ExpenditureAsset replacement and renewalAsset replacement and renewalnominal</t>
  </si>
  <si>
    <t>2017IDOperating ExpenditureBusiness supportBusiness supportconstant</t>
  </si>
  <si>
    <t>2017IDOperating ExpenditureBusiness supportBusiness supportnominal</t>
  </si>
  <si>
    <t>2017IDOperating ExpenditureNetwork opexNetwork opexconstant</t>
  </si>
  <si>
    <t>2017IDOperating ExpenditureNetwork opexNetwork opexnominal</t>
  </si>
  <si>
    <t>2017IDOperating ExpenditureNon-network opexNon-network opexconstant</t>
  </si>
  <si>
    <t>2017IDOperating ExpenditureNon-network opexNon-network opexnominal</t>
  </si>
  <si>
    <t>2017IDOperating ExpenditureRoutine and corrective maintenance and inspectionRoutine and corrective maintenance and inspectionconstant</t>
  </si>
  <si>
    <t>2017IDOperating ExpenditureRoutine and corrective maintenance and inspectionRoutine and corrective maintenance and inspectionnominal</t>
  </si>
  <si>
    <t>2017IDOperating ExpenditureService interruptions and emergenciesService interruptions and emergenciesconstant</t>
  </si>
  <si>
    <t>2017IDOperating ExpenditureService interruptions and emergenciesService interruptions and emergenciesnominal</t>
  </si>
  <si>
    <t>2017IDOperating ExpenditureSystem operations and network supportSystem operations and network supportconstant</t>
  </si>
  <si>
    <t>2017IDOperating ExpenditureSystem operations and network supportSystem operations and network supportnominal</t>
  </si>
  <si>
    <t>2017IDOperating ExpenditureTotal opexOperational expenditureconstant</t>
  </si>
  <si>
    <t>2017IDOperating ExpenditureTotal opexOperational expenditurenominal</t>
  </si>
  <si>
    <t>2017IDOperating ExpenditureVegetation managementVegetation managementconstant</t>
  </si>
  <si>
    <t>2017IDOperating ExpenditureVegetation managementVegetation managementnominal</t>
  </si>
  <si>
    <t>2017IDRAB valueTotal closing RAB valueDistribution and LV cablesconstant</t>
  </si>
  <si>
    <t>2017IDRAB valueTotal closing RAB valueDistribution and LV linesconstant</t>
  </si>
  <si>
    <t>2017IDRAB valueTotal closing RAB valueDistribution substations and transformersconstant</t>
  </si>
  <si>
    <t>2017IDRAB valueTotal closing RAB valueDistribution switchgearconstant</t>
  </si>
  <si>
    <t>2017IDRAB valueTotal closing RAB valueNon-network assetsconstant</t>
  </si>
  <si>
    <t>2017IDRAB valueTotal closing RAB valueOther network assetsconstant</t>
  </si>
  <si>
    <t>2017IDRAB valueTotal closing RAB valueSubtransmission cablesconstant</t>
  </si>
  <si>
    <t>2017IDRAB valueTotal closing RAB valueSubtransmission linesconstant</t>
  </si>
  <si>
    <t>2017IDRAB valueTotal closing RAB valueTotalconstant</t>
  </si>
  <si>
    <t>2017IDRAB valueTotal closing RAB valueZone substationsconstant</t>
  </si>
  <si>
    <t>2017IDReliabilityInterruption rateInterruptions per 100 circuit kmNA</t>
  </si>
  <si>
    <t>2017IDReliabilityNumber of interruptionsClass BNA</t>
  </si>
  <si>
    <t>2017IDReliabilityNumber of interruptionsClass CNA</t>
  </si>
  <si>
    <t>2017IDReliabilitySAIDIClass BNA</t>
  </si>
  <si>
    <t>2017IDReliabilitySAIDIClass CNA</t>
  </si>
  <si>
    <t>2017IDReliabilitySAIFIClass BNA</t>
  </si>
  <si>
    <t>2017IDReliabilitySAIFIClass CNA</t>
  </si>
  <si>
    <t>2017IDReliabilitySAIDIAdverse environmentNA</t>
  </si>
  <si>
    <t>2017IDReliabilitySAIDIAdverse weatherNA</t>
  </si>
  <si>
    <t>2017IDReliabilitySAIDICause unknownNA</t>
  </si>
  <si>
    <t>2017IDReliabilitySAIDIDefective equipmentNA</t>
  </si>
  <si>
    <t>2017IDReliabilitySAIDIHuman errorNA</t>
  </si>
  <si>
    <t>2017IDReliabilitySAIDILightningNA</t>
  </si>
  <si>
    <t>2017IDReliabilitySAIDIThird party interferenceNA</t>
  </si>
  <si>
    <t>2017IDReliabilitySAIDIVegetationNA</t>
  </si>
  <si>
    <t>2017IDReliabilitySAIDIWildlifeNA</t>
  </si>
  <si>
    <t>2017IDReliabilitySAIFIAdverse environmentNA</t>
  </si>
  <si>
    <t>2017IDReliabilitySAIFIAdverse weatherNA</t>
  </si>
  <si>
    <t>2017IDReliabilitySAIFICause unknownNA</t>
  </si>
  <si>
    <t>2017IDReliabilitySAIFIDefective equipmentNA</t>
  </si>
  <si>
    <t>2017IDReliabilitySAIFIHuman errorNA</t>
  </si>
  <si>
    <t>2017IDReliabilitySAIFILightningNA</t>
  </si>
  <si>
    <t>2017IDReliabilitySAIFIThird party interferenceNA</t>
  </si>
  <si>
    <t>2017IDReliabilitySAIFIVegetationNA</t>
  </si>
  <si>
    <t>2017IDReliabilitySAIFIWildlifeNA</t>
  </si>
  <si>
    <t>2017AMP2017ReliabilitySAIDIClass BNA</t>
  </si>
  <si>
    <t>2017AMP2017ReliabilitySAIDIClass CNA</t>
  </si>
  <si>
    <t>2017AMP2017ReliabilitySAIFIClass BNA</t>
  </si>
  <si>
    <t>2017AMP2017ReliabilitySAIFIClass CNA</t>
  </si>
  <si>
    <t>2017IDRevenue and ProfitabilityReturn on investmentReturn on Investment (post tax)NA</t>
  </si>
  <si>
    <t>2017IDRevenue and ProfitabilityReturn on investmentReturn on Investment (vanilla)NA</t>
  </si>
  <si>
    <t>2017IDRevenue and ProfitabilityExpensesOperational expenditureconstant</t>
  </si>
  <si>
    <t>2017IDRevenue and ProfitabilityExpensesOperational expenditurenominal</t>
  </si>
  <si>
    <t>2017IDRevenue and ProfitabilityExpensesPass-through and recoverable costsconstant</t>
  </si>
  <si>
    <t>2017IDRevenue and ProfitabilityExpensesPass-through and recoverable costsnominal</t>
  </si>
  <si>
    <t>2017IDRevenue and ProfitabilityOperating surplus / (deficit)Operating surplus / (deficit)constant</t>
  </si>
  <si>
    <t>2017IDRevenue and ProfitabilityOperating surplus / (deficit)Operating surplus / (deficit)nominal</t>
  </si>
  <si>
    <t>2017IDRevenue and ProfitabilityRegulatory profit / (loss)Regulatory profit / (loss)constant</t>
  </si>
  <si>
    <t>2017IDRevenue and ProfitabilityRegulatory profit / (loss)Regulatory profit / (loss)nominal</t>
  </si>
  <si>
    <t>2017IDRevenue and ProfitabilityRegulatory profit / (loss) before taxRegulatory profit / (loss) before taxconstant</t>
  </si>
  <si>
    <t>2017IDRevenue and ProfitabilityRegulatory profit / (loss) before taxRegulatory profit / (loss) before taxnominal</t>
  </si>
  <si>
    <t>2017IDRevenue and ProfitabilityTaxRegulatory tax allowanceconstant</t>
  </si>
  <si>
    <t>2017IDRevenue and ProfitabilityTaxRegulatory tax allowancenominal</t>
  </si>
  <si>
    <t>2017IDRevenue and ProfitabilityTerm credit spread differentialTerm credit spread differential allowanceconstant</t>
  </si>
  <si>
    <t>2017IDRevenue and ProfitabilityTerm credit spread differentialTerm credit spread differential allowancenominal</t>
  </si>
  <si>
    <t>2017IDRevenue and ProfitabilityTotal regulatory incomeGains / (losses) on asset disposalsconstant</t>
  </si>
  <si>
    <t>2017IDRevenue and ProfitabilityTotal regulatory incomeGains / (losses) on asset disposalsnominal</t>
  </si>
  <si>
    <t>2017IDRevenue and ProfitabilityTotal regulatory incomeLine charge revenueconstant</t>
  </si>
  <si>
    <t>2017IDRevenue and ProfitabilityTotal regulatory incomeLine charge revenuenominal</t>
  </si>
  <si>
    <t>2017IDRevenue and ProfitabilityTotal regulatory incomeOther regulatory incomeconstant</t>
  </si>
  <si>
    <t>2017IDRevenue and ProfitabilityTotal regulatory incomeOther regulatory incomenominal</t>
  </si>
  <si>
    <t>2017IDRevenue and ProfitabilityTotal regulatory incomeTotal regulatory incomeconstant</t>
  </si>
  <si>
    <t>2017IDRevenue and ProfitabilityTotal regulatory incomeTotal regulatory incomenominal</t>
  </si>
  <si>
    <t>2017IDRevenue and ProfitabilityAdjustment resulting from asset allocationAdjustment resulting from asset allocationconstant</t>
  </si>
  <si>
    <t>2017IDRevenue and ProfitabilityAdjustment resulting from asset allocationAdjustment resulting from asset allocationnominal</t>
  </si>
  <si>
    <t>2017IDRevenue and ProfitabilityAsset disposalsAsset disposalsconstant</t>
  </si>
  <si>
    <t>2017IDRevenue and ProfitabilityAsset disposalsAsset disposalsnominal</t>
  </si>
  <si>
    <t>2017IDRevenue and ProfitabilityAsset valueTotal depreciationconstant</t>
  </si>
  <si>
    <t>2017IDRevenue and ProfitabilityAsset valueTotal depreciationnominal</t>
  </si>
  <si>
    <t>2017IDRevenue and ProfitabilityAsset valueTotal revaluationsconstant</t>
  </si>
  <si>
    <t>2017IDRevenue and ProfitabilityAsset valueTotal revaluationsnominal</t>
  </si>
  <si>
    <t>2017IDRevenue and ProfitabilityAssets commissionedAssets commissionedconstant</t>
  </si>
  <si>
    <t>2017IDRevenue and ProfitabilityAssets commissionedAssets commissionednominal</t>
  </si>
  <si>
    <t>2017IDRevenue and ProfitabilityLost and found assets adjustmentLost and found assets adjustmentconstant</t>
  </si>
  <si>
    <t>2017IDRevenue and ProfitabilityLost and found assets adjustmentLost and found assets adjustmentnominal</t>
  </si>
  <si>
    <t>2017IDRevenue and ProfitabilityTotal closing RAB valueTotal closing RAB valueconstant</t>
  </si>
  <si>
    <t>2017IDRevenue and ProfitabilityTotal closing RAB valueTotal closing RAB valuenominal</t>
  </si>
  <si>
    <t>2017IDRevenue and ProfitabilityTotal opening RAB valueTotal opening RAB valueconstant</t>
  </si>
  <si>
    <t>2017IDRevenue and ProfitabilityTotal opening RAB valueTotal opening RAB valuenominal</t>
  </si>
  <si>
    <t>2018AMP2017Capital ExpenditureAll assetsExpenditure on assetsconstant</t>
  </si>
  <si>
    <t>2018AMP2017Capital ExpenditureAll assetsExpenditure on assetsnominal</t>
  </si>
  <si>
    <t>2018AMP2017Capital ExpenditureAsset relocationsAsset relocationsconstant</t>
  </si>
  <si>
    <t>2018AMP2017Capital ExpenditureAsset relocationsAsset relocationsnominal</t>
  </si>
  <si>
    <t>2018AMP2017Capital ExpenditureAsset replacement and renewalAsset replacement and renewalconstant</t>
  </si>
  <si>
    <t>2018AMP2017Capital ExpenditureAsset replacement and renewalAsset replacement and renewalnominal</t>
  </si>
  <si>
    <t>2018AMP2017Capital ExpenditureAssets commissionedAssets commissionednominal</t>
  </si>
  <si>
    <t>2018AMP2017Capital ExpenditureCapital expenditure forecastCapital expenditure forecastnominal</t>
  </si>
  <si>
    <t>2018AMP2017Capital ExpenditureConsumer connectionConsumer connectionconstant</t>
  </si>
  <si>
    <t>2018AMP2017Capital ExpenditureConsumer connectionConsumer connectionnominal</t>
  </si>
  <si>
    <t>2018AMP2017Capital ExpenditureCost of financingCost of financingnominal</t>
  </si>
  <si>
    <t>2018AMP2017Capital ExpenditureExpenditure on subcomponentsEnergy efficiency and demand side management, reduction of energy lossesconstant</t>
  </si>
  <si>
    <t>2018AMP2017Capital ExpenditureExpenditure on subcomponentsOverhead to underground conversionconstant</t>
  </si>
  <si>
    <t>2018AMP2017Capital ExpenditureExpenditure on subcomponentsResearch and developmentconstant</t>
  </si>
  <si>
    <t>2018AMP2017Capital ExpenditureNetwork assetsExpenditure on network assetsconstant</t>
  </si>
  <si>
    <t>2018AMP2017Capital ExpenditureNetwork assetsExpenditure on network assetsnominal</t>
  </si>
  <si>
    <t>2018AMP2017Capital ExpenditureNon-network assetsExpenditure on non-network assetsconstant</t>
  </si>
  <si>
    <t>2018AMP2017Capital ExpenditureNon-network assetsExpenditure on non-network assetsnominal</t>
  </si>
  <si>
    <t>2018AMP2017Capital ExpenditureReliability, safety and environmentLegislative and regulatoryconstant</t>
  </si>
  <si>
    <t>2018AMP2017Capital ExpenditureReliability, safety and environmentLegislative and regulatorynominal</t>
  </si>
  <si>
    <t>2018AMP2017Capital ExpenditureReliability, safety and environmentOther reliability, safety and environmentconstant</t>
  </si>
  <si>
    <t>2018AMP2017Capital ExpenditureReliability, safety and environmentOther reliability, safety and environmentnominal</t>
  </si>
  <si>
    <t>2018AMP2017Capital ExpenditureReliability, safety and environmentQuality of supplyconstant</t>
  </si>
  <si>
    <t>2018AMP2017Capital ExpenditureReliability, safety and environmentQuality of supplynominal</t>
  </si>
  <si>
    <t>2018AMP2017Capital ExpenditureReliability, safety and environmentTotal reliability, safety and environmentconstant</t>
  </si>
  <si>
    <t>2018AMP2017Capital ExpenditureReliability, safety and environmentTotal reliability, safety and environmentnominal</t>
  </si>
  <si>
    <t>2018AMP2017Capital ExpenditureSystem growthSystem growthconstant</t>
  </si>
  <si>
    <t>2018AMP2017Capital ExpenditureSystem growthSystem growthnominal</t>
  </si>
  <si>
    <t>2018AMP2017Capital ExpenditureValue of capital contributionsValue of capital contributionsnominal</t>
  </si>
  <si>
    <t>2018AMP2017Capital ExpenditureValue of vested assetsValue of vested assetsnominal</t>
  </si>
  <si>
    <t>2018AMP2017Capital ExpenditureAsset replacement and renewalAsset replacement and renewal expenditureconstant</t>
  </si>
  <si>
    <t>2018AMP2017Capital ExpenditureAsset replacement and renewalAsset replacement and renewal less capital contributionsconstant</t>
  </si>
  <si>
    <t>2018AMP2017Capital ExpenditureAsset replacement and renewalCapital contributions funding asset replacement and renewalconstant</t>
  </si>
  <si>
    <t>2018AMP2017Capital ExpenditureAsset replacement and renewalDistribution and LV cablesconstant</t>
  </si>
  <si>
    <t>2018AMP2017Capital ExpenditureAsset replacement and renewalDistribution and LV linesconstant</t>
  </si>
  <si>
    <t>2018AMP2017Capital ExpenditureAsset replacement and renewalDistribution substations and transformersconstant</t>
  </si>
  <si>
    <t>2018AMP2017Capital ExpenditureAsset replacement and renewalDistribution switchgearconstant</t>
  </si>
  <si>
    <t>2018AMP2017Capital ExpenditureAsset replacement and renewalOther network assetsconstant</t>
  </si>
  <si>
    <t>2018AMP2017Capital ExpenditureAsset replacement and renewalSubtransmissionconstant</t>
  </si>
  <si>
    <t>2018AMP2017Capital ExpenditureAsset replacement and renewalZone substationsconstant</t>
  </si>
  <si>
    <t>2018AMP2017Network and DemandElectricity volumesElectricity entering system for supply to consumersNA</t>
  </si>
  <si>
    <t>2018AMP2017Network and DemandElectricity volumesLoad factorNA</t>
  </si>
  <si>
    <t>2018AMP2017Network and DemandElectricity volumesLoss ratioNA</t>
  </si>
  <si>
    <t>2018AMP2017Network and DemandElectricity volumesTotal energy delivered to ICPsNA</t>
  </si>
  <si>
    <t>2018AMP2017Network and DemandMaximum coincident system demandGXP demandNA</t>
  </si>
  <si>
    <t>2018AMP2017Network and DemandMaximum coincident system demandMaximum coincident system demandNA</t>
  </si>
  <si>
    <t>2018AMP2017Network and DemandMaximum coincident system demandMaximum coincident system demand [MW]NA</t>
  </si>
  <si>
    <t>2018AMP2017Operating ExpenditureAsset replacement and renewalAsset replacement and renewalconstant</t>
  </si>
  <si>
    <t>2018AMP2017Operating ExpenditureAsset replacement and renewalAsset replacement and renewalnominal</t>
  </si>
  <si>
    <t>2018AMP2017Operating ExpenditureBusiness supportBusiness supportconstant</t>
  </si>
  <si>
    <t>2018AMP2017Operating ExpenditureBusiness supportBusiness supportnominal</t>
  </si>
  <si>
    <t>2018AMP2017Operating ExpenditureExpenditure on subcomponentsDirect billing*constant</t>
  </si>
  <si>
    <t>2018AMP2017Operating ExpenditureExpenditure on subcomponentsEnergy efficiency and demand side management, reduction of energy lossesconstant</t>
  </si>
  <si>
    <t>2018AMP2017Operating ExpenditureExpenditure on subcomponentsInsuranceconstant</t>
  </si>
  <si>
    <t>2018AMP2017Operating ExpenditureExpenditure on subcomponentsResearch and Developmentconstant</t>
  </si>
  <si>
    <t>2018AMP2017Operating ExpenditureNetwork OpexNetwork Opexconstant</t>
  </si>
  <si>
    <t>2018AMP2017Operating ExpenditureNetwork OpexNetwork Opexnominal</t>
  </si>
  <si>
    <t>2018AMP2017Operating ExpenditureNon-network opexNon-network opexconstant</t>
  </si>
  <si>
    <t>2018AMP2017Operating ExpenditureNon-network opexNon-network opexnominal</t>
  </si>
  <si>
    <t>2018AMP2017Operating ExpenditureRoutine &amp; Corrective Maint &amp; InspectionRoutine &amp; Corrective Maint &amp; Inspectionconstant</t>
  </si>
  <si>
    <t>2018AMP2017Operating ExpenditureRoutine &amp; Corrective Maint &amp; InspectionRoutine &amp; Corrective Maint &amp; Inspectionnominal</t>
  </si>
  <si>
    <t>2018AMP2017Operating ExpenditureRoutine and corrective maintenance and inspectionRoutine and corrective maintenance and inspectionconstant</t>
  </si>
  <si>
    <t>2018AMP2017Operating ExpenditureRoutine and corrective maintenance and inspectionRoutine and corrective maintenance and inspectionnominal</t>
  </si>
  <si>
    <t>2018AMP2017Operating ExpenditureService interruptions and emergenciesService interruptions and emergenciesconstant</t>
  </si>
  <si>
    <t>2018AMP2017Operating ExpenditureService interruptions and emergenciesService interruptions and emergenciesnominal</t>
  </si>
  <si>
    <t>2018AMP2017Operating ExpenditureSystem operations and network supportSystem operations and network supportconstant</t>
  </si>
  <si>
    <t>2018AMP2017Operating ExpenditureSystem operations and network supportSystem operations and network supportnominal</t>
  </si>
  <si>
    <t>2018AMP2017Operating ExpenditureTotal opexOperational expenditureconstant</t>
  </si>
  <si>
    <t>2018AMP2017Operating ExpenditureTotal opexOperational expenditurenominal</t>
  </si>
  <si>
    <t>2018AMP2017Operating ExpenditureVegetation managementVegetation managementconstant</t>
  </si>
  <si>
    <t>2018AMP2017Operating ExpenditureVegetation managementVegetation managementnominal</t>
  </si>
  <si>
    <t>2018AMP2017ReliabilitySAIDIClass BNA</t>
  </si>
  <si>
    <t>2018AMP2017ReliabilitySAIDIClass CNA</t>
  </si>
  <si>
    <t>2018AMP2017ReliabilitySAIFIClass BNA</t>
  </si>
  <si>
    <t>2018AMP2017ReliabilitySAIFIClass CNA</t>
  </si>
  <si>
    <t>2019AMP2017Capital ExpenditureAll assetsExpenditure on assetsconstant</t>
  </si>
  <si>
    <t>2019AMP2017Capital ExpenditureAll assetsExpenditure on assetsnominal</t>
  </si>
  <si>
    <t>2019AMP2017Capital ExpenditureAsset relocationsAsset relocationsconstant</t>
  </si>
  <si>
    <t>2019AMP2017Capital ExpenditureAsset relocationsAsset relocationsnominal</t>
  </si>
  <si>
    <t>2019AMP2017Capital ExpenditureAsset replacement and renewalAsset replacement and renewalconstant</t>
  </si>
  <si>
    <t>2019AMP2017Capital ExpenditureAsset replacement and renewalAsset replacement and renewalnominal</t>
  </si>
  <si>
    <t>2019AMP2017Capital ExpenditureAssets commissionedAssets commissionednominal</t>
  </si>
  <si>
    <t>2019AMP2017Capital ExpenditureCapital expenditure forecastCapital expenditure forecastnominal</t>
  </si>
  <si>
    <t>2019AMP2017Capital ExpenditureConsumer connectionConsumer connectionconstant</t>
  </si>
  <si>
    <t>2019AMP2017Capital ExpenditureConsumer connectionConsumer connectionnominal</t>
  </si>
  <si>
    <t>2019AMP2017Capital ExpenditureCost of financingCost of financingnominal</t>
  </si>
  <si>
    <t>2019AMP2017Capital ExpenditureExpenditure on subcomponentsEnergy efficiency and demand side management, reduction of energy lossesconstant</t>
  </si>
  <si>
    <t>2019AMP2017Capital ExpenditureExpenditure on subcomponentsOverhead to underground conversionconstant</t>
  </si>
  <si>
    <t>2019AMP2017Capital ExpenditureExpenditure on subcomponentsResearch and developmentconstant</t>
  </si>
  <si>
    <t>2019AMP2017Capital ExpenditureNetwork assetsExpenditure on network assetsconstant</t>
  </si>
  <si>
    <t>2019AMP2017Capital ExpenditureNetwork assetsExpenditure on network assetsnominal</t>
  </si>
  <si>
    <t>2019AMP2017Capital ExpenditureNon-network assetsExpenditure on non-network assetsconstant</t>
  </si>
  <si>
    <t>2019AMP2017Capital ExpenditureNon-network assetsExpenditure on non-network assetsnominal</t>
  </si>
  <si>
    <t>2019AMP2017Capital ExpenditureReliability, safety and environmentLegislative and regulatoryconstant</t>
  </si>
  <si>
    <t>2019AMP2017Capital ExpenditureReliability, safety and environmentLegislative and regulatorynominal</t>
  </si>
  <si>
    <t>2019AMP2017Capital ExpenditureReliability, safety and environmentOther reliability, safety and environmentconstant</t>
  </si>
  <si>
    <t>2019AMP2017Capital ExpenditureReliability, safety and environmentOther reliability, safety and environmentnominal</t>
  </si>
  <si>
    <t>2019AMP2017Capital ExpenditureReliability, safety and environmentQuality of supplyconstant</t>
  </si>
  <si>
    <t>2019AMP2017Capital ExpenditureReliability, safety and environmentQuality of supplynominal</t>
  </si>
  <si>
    <t>2019AMP2017Capital ExpenditureReliability, safety and environmentTotal reliability, safety and environmentconstant</t>
  </si>
  <si>
    <t>2019AMP2017Capital ExpenditureReliability, safety and environmentTotal reliability, safety and environmentnominal</t>
  </si>
  <si>
    <t>2019AMP2017Capital ExpenditureSystem growthSystem growthconstant</t>
  </si>
  <si>
    <t>2019AMP2017Capital ExpenditureSystem growthSystem growthnominal</t>
  </si>
  <si>
    <t>2019AMP2017Capital ExpenditureValue of capital contributionsValue of capital contributionsnominal</t>
  </si>
  <si>
    <t>2019AMP2017Capital ExpenditureValue of vested assetsValue of vested assetsnominal</t>
  </si>
  <si>
    <t>2019AMP2017Capital ExpenditureAsset replacement and renewalAsset replacement and renewal expenditureconstant</t>
  </si>
  <si>
    <t>2019AMP2017Capital ExpenditureAsset replacement and renewalAsset replacement and renewal less capital contributionsconstant</t>
  </si>
  <si>
    <t>2019AMP2017Capital ExpenditureAsset replacement and renewalCapital contributions funding asset replacement and renewalconstant</t>
  </si>
  <si>
    <t>2019AMP2017Capital ExpenditureAsset replacement and renewalDistribution and LV cablesconstant</t>
  </si>
  <si>
    <t>2019AMP2017Capital ExpenditureAsset replacement and renewalDistribution and LV linesconstant</t>
  </si>
  <si>
    <t>2019AMP2017Capital ExpenditureAsset replacement and renewalDistribution substations and transformersconstant</t>
  </si>
  <si>
    <t>2019AMP2017Capital ExpenditureAsset replacement and renewalDistribution switchgearconstant</t>
  </si>
  <si>
    <t>2019AMP2017Capital ExpenditureAsset replacement and renewalOther network assetsconstant</t>
  </si>
  <si>
    <t>2019AMP2017Capital ExpenditureAsset replacement and renewalSubtransmissionconstant</t>
  </si>
  <si>
    <t>2019AMP2017Capital ExpenditureAsset replacement and renewalZone substationsconstant</t>
  </si>
  <si>
    <t>2019AMP2017Network and DemandElectricity volumesElectricity entering system for supply to consumersNA</t>
  </si>
  <si>
    <t>2019AMP2017Network and DemandElectricity volumesLoad factorNA</t>
  </si>
  <si>
    <t>2019AMP2017Network and DemandElectricity volumesLoss ratioNA</t>
  </si>
  <si>
    <t>2019AMP2017Network and DemandElectricity volumesTotal energy delivered to ICPsNA</t>
  </si>
  <si>
    <t>2019AMP2017Network and DemandMaximum coincident system demandGXP demandNA</t>
  </si>
  <si>
    <t>2019AMP2017Network and DemandMaximum coincident system demandMaximum coincident system demandNA</t>
  </si>
  <si>
    <t>2019AMP2017Network and DemandMaximum coincident system demandMaximum coincident system demand [MW]NA</t>
  </si>
  <si>
    <t>2019AMP2017Operating ExpenditureAsset replacement and renewalAsset replacement and renewalconstant</t>
  </si>
  <si>
    <t>2019AMP2017Operating ExpenditureAsset replacement and renewalAsset replacement and renewalnominal</t>
  </si>
  <si>
    <t>2019AMP2017Operating ExpenditureBusiness supportBusiness supportconstant</t>
  </si>
  <si>
    <t>2019AMP2017Operating ExpenditureBusiness supportBusiness supportnominal</t>
  </si>
  <si>
    <t>2019AMP2017Operating ExpenditureExpenditure on subcomponentsDirect billing*constant</t>
  </si>
  <si>
    <t>2019AMP2017Operating ExpenditureExpenditure on subcomponentsEnergy efficiency and demand side management, reduction of energy lossesconstant</t>
  </si>
  <si>
    <t>2019AMP2017Operating ExpenditureExpenditure on subcomponentsInsuranceconstant</t>
  </si>
  <si>
    <t>2019AMP2017Operating ExpenditureExpenditure on subcomponentsResearch and Developmentconstant</t>
  </si>
  <si>
    <t>2019AMP2017Operating ExpenditureNetwork OpexNetwork Opexconstant</t>
  </si>
  <si>
    <t>2019AMP2017Operating ExpenditureNetwork OpexNetwork Opexnominal</t>
  </si>
  <si>
    <t>2019AMP2017Operating ExpenditureNon-network opexNon-network opexconstant</t>
  </si>
  <si>
    <t>2019AMP2017Operating ExpenditureNon-network opexNon-network opexnominal</t>
  </si>
  <si>
    <t>2019AMP2017Operating ExpenditureRoutine &amp; Corrective Maint &amp; InspectionRoutine &amp; Corrective Maint &amp; Inspectionconstant</t>
  </si>
  <si>
    <t>2019AMP2017Operating ExpenditureRoutine &amp; Corrective Maint &amp; InspectionRoutine &amp; Corrective Maint &amp; Inspectionnominal</t>
  </si>
  <si>
    <t>2019AMP2017Operating ExpenditureRoutine and corrective maintenance and inspectionRoutine and corrective maintenance and inspectionconstant</t>
  </si>
  <si>
    <t>2019AMP2017Operating ExpenditureRoutine and corrective maintenance and inspectionRoutine and corrective maintenance and inspectionnominal</t>
  </si>
  <si>
    <t>2019AMP2017Operating ExpenditureService interruptions and emergenciesService interruptions and emergenciesconstant</t>
  </si>
  <si>
    <t>2019AMP2017Operating ExpenditureService interruptions and emergenciesService interruptions and emergenciesnominal</t>
  </si>
  <si>
    <t>2019AMP2017Operating ExpenditureSystem operations and network supportSystem operations and network supportconstant</t>
  </si>
  <si>
    <t>2019AMP2017Operating ExpenditureSystem operations and network supportSystem operations and network supportnominal</t>
  </si>
  <si>
    <t>2019AMP2017Operating ExpenditureTotal opexOperational expenditureconstant</t>
  </si>
  <si>
    <t>2019AMP2017Operating ExpenditureTotal opexOperational expenditurenominal</t>
  </si>
  <si>
    <t>2019AMP2017Operating ExpenditureVegetation managementVegetation managementconstant</t>
  </si>
  <si>
    <t>2019AMP2017Operating ExpenditureVegetation managementVegetation managementnominal</t>
  </si>
  <si>
    <t>2019AMP2017ReliabilitySAIDIClass BNA</t>
  </si>
  <si>
    <t>2019AMP2017ReliabilitySAIDIClass CNA</t>
  </si>
  <si>
    <t>2019AMP2017ReliabilitySAIFIClass BNA</t>
  </si>
  <si>
    <t>2019AMP2017ReliabilitySAIFIClass CNA</t>
  </si>
  <si>
    <t>2020AMP2017Capital ExpenditureAll assetsExpenditure on assetsconstant</t>
  </si>
  <si>
    <t>2020AMP2017Capital ExpenditureAll assetsExpenditure on assetsnominal</t>
  </si>
  <si>
    <t>2020AMP2017Capital ExpenditureAsset relocationsAsset relocationsconstant</t>
  </si>
  <si>
    <t>2020AMP2017Capital ExpenditureAsset relocationsAsset relocationsnominal</t>
  </si>
  <si>
    <t>2020AMP2017Capital ExpenditureAsset replacement and renewalAsset replacement and renewalconstant</t>
  </si>
  <si>
    <t>2020AMP2017Capital ExpenditureAsset replacement and renewalAsset replacement and renewalnominal</t>
  </si>
  <si>
    <t>2020AMP2017Capital ExpenditureAssets commissionedAssets commissionednominal</t>
  </si>
  <si>
    <t>2020AMP2017Capital ExpenditureCapital expenditure forecastCapital expenditure forecastnominal</t>
  </si>
  <si>
    <t>2020AMP2017Capital ExpenditureConsumer connectionConsumer connectionconstant</t>
  </si>
  <si>
    <t>2020AMP2017Capital ExpenditureConsumer connectionConsumer connectionnominal</t>
  </si>
  <si>
    <t>2020AMP2017Capital ExpenditureCost of financingCost of financingnominal</t>
  </si>
  <si>
    <t>2020AMP2017Capital ExpenditureExpenditure on subcomponentsEnergy efficiency and demand side management, reduction of energy lossesconstant</t>
  </si>
  <si>
    <t>2020AMP2017Capital ExpenditureExpenditure on subcomponentsOverhead to underground conversionconstant</t>
  </si>
  <si>
    <t>2020AMP2017Capital ExpenditureExpenditure on subcomponentsResearch and developmentconstant</t>
  </si>
  <si>
    <t>2020AMP2017Capital ExpenditureNetwork assetsExpenditure on network assetsconstant</t>
  </si>
  <si>
    <t>2020AMP2017Capital ExpenditureNetwork assetsExpenditure on network assetsnominal</t>
  </si>
  <si>
    <t>2020AMP2017Capital ExpenditureNon-network assetsExpenditure on non-network assetsconstant</t>
  </si>
  <si>
    <t>2020AMP2017Capital ExpenditureNon-network assetsExpenditure on non-network assetsnominal</t>
  </si>
  <si>
    <t>2020AMP2017Capital ExpenditureReliability, safety and environmentLegislative and regulatoryconstant</t>
  </si>
  <si>
    <t>2020AMP2017Capital ExpenditureReliability, safety and environmentLegislative and regulatorynominal</t>
  </si>
  <si>
    <t>2020AMP2017Capital ExpenditureReliability, safety and environmentOther reliability, safety and environmentconstant</t>
  </si>
  <si>
    <t>2020AMP2017Capital ExpenditureReliability, safety and environmentOther reliability, safety and environmentnominal</t>
  </si>
  <si>
    <t>2020AMP2017Capital ExpenditureReliability, safety and environmentQuality of supplyconstant</t>
  </si>
  <si>
    <t>2020AMP2017Capital ExpenditureReliability, safety and environmentQuality of supplynominal</t>
  </si>
  <si>
    <t>2020AMP2017Capital ExpenditureReliability, safety and environmentTotal reliability, safety and environmentconstant</t>
  </si>
  <si>
    <t>2020AMP2017Capital ExpenditureReliability, safety and environmentTotal reliability, safety and environmentnominal</t>
  </si>
  <si>
    <t>2020AMP2017Capital ExpenditureSystem growthSystem growthconstant</t>
  </si>
  <si>
    <t>2020AMP2017Capital ExpenditureSystem growthSystem growthnominal</t>
  </si>
  <si>
    <t>2020AMP2017Capital ExpenditureValue of capital contributionsValue of capital contributionsnominal</t>
  </si>
  <si>
    <t>2020AMP2017Capital ExpenditureValue of vested assetsValue of vested assetsnominal</t>
  </si>
  <si>
    <t>2020AMP2017Capital ExpenditureAsset replacement and renewalAsset replacement and renewal expenditureconstant</t>
  </si>
  <si>
    <t>2020AMP2017Capital ExpenditureAsset replacement and renewalAsset replacement and renewal less capital contributionsconstant</t>
  </si>
  <si>
    <t>2020AMP2017Capital ExpenditureAsset replacement and renewalCapital contributions funding asset replacement and renewalconstant</t>
  </si>
  <si>
    <t>2020AMP2017Capital ExpenditureAsset replacement and renewalDistribution and LV cablesconstant</t>
  </si>
  <si>
    <t>2020AMP2017Capital ExpenditureAsset replacement and renewalDistribution and LV linesconstant</t>
  </si>
  <si>
    <t>2020AMP2017Capital ExpenditureAsset replacement and renewalDistribution substations and transformersconstant</t>
  </si>
  <si>
    <t>2020AMP2017Capital ExpenditureAsset replacement and renewalDistribution switchgearconstant</t>
  </si>
  <si>
    <t>2020AMP2017Capital ExpenditureAsset replacement and renewalOther network assetsconstant</t>
  </si>
  <si>
    <t>2020AMP2017Capital ExpenditureAsset replacement and renewalSubtransmissionconstant</t>
  </si>
  <si>
    <t>2020AMP2017Capital ExpenditureAsset replacement and renewalZone substationsconstant</t>
  </si>
  <si>
    <t>2020AMP2017Network and DemandElectricity volumesElectricity entering system for supply to consumersNA</t>
  </si>
  <si>
    <t>2020AMP2017Network and DemandElectricity volumesLoad factorNA</t>
  </si>
  <si>
    <t>2020AMP2017Network and DemandElectricity volumesLoss ratioNA</t>
  </si>
  <si>
    <t>2020AMP2017Network and DemandElectricity volumesTotal energy delivered to ICPsNA</t>
  </si>
  <si>
    <t>2020AMP2017Network and DemandMaximum coincident system demandGXP demandNA</t>
  </si>
  <si>
    <t>2020AMP2017Network and DemandMaximum coincident system demandMaximum coincident system demandNA</t>
  </si>
  <si>
    <t>2020AMP2017Network and DemandMaximum coincident system demandMaximum coincident system demand [MW]NA</t>
  </si>
  <si>
    <t>2020AMP2017Operating ExpenditureAsset replacement and renewalAsset replacement and renewalconstant</t>
  </si>
  <si>
    <t>2020AMP2017Operating ExpenditureAsset replacement and renewalAsset replacement and renewalnominal</t>
  </si>
  <si>
    <t>2020AMP2017Operating ExpenditureBusiness supportBusiness supportconstant</t>
  </si>
  <si>
    <t>2020AMP2017Operating ExpenditureBusiness supportBusiness supportnominal</t>
  </si>
  <si>
    <t>2020AMP2017Operating ExpenditureExpenditure on subcomponentsDirect billing*constant</t>
  </si>
  <si>
    <t>2020AMP2017Operating ExpenditureExpenditure on subcomponentsEnergy efficiency and demand side management, reduction of energy lossesconstant</t>
  </si>
  <si>
    <t>2020AMP2017Operating ExpenditureExpenditure on subcomponentsInsuranceconstant</t>
  </si>
  <si>
    <t>2020AMP2017Operating ExpenditureExpenditure on subcomponentsResearch and Developmentconstant</t>
  </si>
  <si>
    <t>2020AMP2017Operating ExpenditureNetwork OpexNetwork Opexconstant</t>
  </si>
  <si>
    <t>2020AMP2017Operating ExpenditureNetwork OpexNetwork Opexnominal</t>
  </si>
  <si>
    <t>2020AMP2017Operating ExpenditureNon-network opexNon-network opexconstant</t>
  </si>
  <si>
    <t>2020AMP2017Operating ExpenditureNon-network opexNon-network opexnominal</t>
  </si>
  <si>
    <t>2020AMP2017Operating ExpenditureRoutine &amp; Corrective Maint &amp; InspectionRoutine &amp; Corrective Maint &amp; Inspectionconstant</t>
  </si>
  <si>
    <t>2020AMP2017Operating ExpenditureRoutine &amp; Corrective Maint &amp; InspectionRoutine &amp; Corrective Maint &amp; Inspectionnominal</t>
  </si>
  <si>
    <t>2020AMP2017Operating ExpenditureRoutine and corrective maintenance and inspectionRoutine and corrective maintenance and inspectionconstant</t>
  </si>
  <si>
    <t>2020AMP2017Operating ExpenditureRoutine and corrective maintenance and inspectionRoutine and corrective maintenance and inspectionnominal</t>
  </si>
  <si>
    <t>2020AMP2017Operating ExpenditureService interruptions and emergenciesService interruptions and emergenciesconstant</t>
  </si>
  <si>
    <t>2020AMP2017Operating ExpenditureService interruptions and emergenciesService interruptions and emergenciesnominal</t>
  </si>
  <si>
    <t>2020AMP2017Operating ExpenditureSystem operations and network supportSystem operations and network supportconstant</t>
  </si>
  <si>
    <t>2020AMP2017Operating ExpenditureSystem operations and network supportSystem operations and network supportnominal</t>
  </si>
  <si>
    <t>2020AMP2017Operating ExpenditureTotal opexOperational expenditureconstant</t>
  </si>
  <si>
    <t>2020AMP2017Operating ExpenditureTotal opexOperational expenditurenominal</t>
  </si>
  <si>
    <t>2020AMP2017Operating ExpenditureVegetation managementVegetation managementconstant</t>
  </si>
  <si>
    <t>2020AMP2017Operating ExpenditureVegetation managementVegetation managementnominal</t>
  </si>
  <si>
    <t>2020AMP2017ReliabilitySAIDIClass BNA</t>
  </si>
  <si>
    <t>2020AMP2017ReliabilitySAIDIClass CNA</t>
  </si>
  <si>
    <t>2020AMP2017ReliabilitySAIFIClass BNA</t>
  </si>
  <si>
    <t>2020AMP2017ReliabilitySAIFIClass CNA</t>
  </si>
  <si>
    <t>2021AMP2017Capital ExpenditureAll assetsExpenditure on assetsconstant</t>
  </si>
  <si>
    <t>2021AMP2017Capital ExpenditureAll assetsExpenditure on assetsnominal</t>
  </si>
  <si>
    <t>2021AMP2017Capital ExpenditureAsset relocationsAsset relocationsconstant</t>
  </si>
  <si>
    <t>2021AMP2017Capital ExpenditureAsset relocationsAsset relocationsnominal</t>
  </si>
  <si>
    <t>2021AMP2017Capital ExpenditureAsset replacement and renewalAsset replacement and renewalconstant</t>
  </si>
  <si>
    <t>2021AMP2017Capital ExpenditureAsset replacement and renewalAsset replacement and renewalnominal</t>
  </si>
  <si>
    <t>2021AMP2017Capital ExpenditureAssets commissionedAssets commissionednominal</t>
  </si>
  <si>
    <t>2021AMP2017Capital ExpenditureCapital expenditure forecastCapital expenditure forecastnominal</t>
  </si>
  <si>
    <t>2021AMP2017Capital ExpenditureConsumer connectionConsumer connectionconstant</t>
  </si>
  <si>
    <t>2021AMP2017Capital ExpenditureConsumer connectionConsumer connectionnominal</t>
  </si>
  <si>
    <t>2021AMP2017Capital ExpenditureCost of financingCost of financingnominal</t>
  </si>
  <si>
    <t>2021AMP2017Capital ExpenditureExpenditure on subcomponentsEnergy efficiency and demand side management, reduction of energy lossesconstant</t>
  </si>
  <si>
    <t>2021AMP2017Capital ExpenditureExpenditure on subcomponentsOverhead to underground conversionconstant</t>
  </si>
  <si>
    <t>2021AMP2017Capital ExpenditureExpenditure on subcomponentsResearch and developmentconstant</t>
  </si>
  <si>
    <t>2021AMP2017Capital ExpenditureNetwork assetsExpenditure on network assetsconstant</t>
  </si>
  <si>
    <t>2021AMP2017Capital ExpenditureNetwork assetsExpenditure on network assetsnominal</t>
  </si>
  <si>
    <t>2021AMP2017Capital ExpenditureNon-network assetsExpenditure on non-network assetsconstant</t>
  </si>
  <si>
    <t>2021AMP2017Capital ExpenditureNon-network assetsExpenditure on non-network assetsnominal</t>
  </si>
  <si>
    <t>2021AMP2017Capital ExpenditureReliability, safety and environmentLegislative and regulatoryconstant</t>
  </si>
  <si>
    <t>2021AMP2017Capital ExpenditureReliability, safety and environmentLegislative and regulatorynominal</t>
  </si>
  <si>
    <t>2021AMP2017Capital ExpenditureReliability, safety and environmentOther reliability, safety and environmentconstant</t>
  </si>
  <si>
    <t>2021AMP2017Capital ExpenditureReliability, safety and environmentOther reliability, safety and environmentnominal</t>
  </si>
  <si>
    <t>2021AMP2017Capital ExpenditureReliability, safety and environmentQuality of supplyconstant</t>
  </si>
  <si>
    <t>2021AMP2017Capital ExpenditureReliability, safety and environmentQuality of supplynominal</t>
  </si>
  <si>
    <t>2021AMP2017Capital ExpenditureReliability, safety and environmentTotal reliability, safety and environmentconstant</t>
  </si>
  <si>
    <t>2021AMP2017Capital ExpenditureReliability, safety and environmentTotal reliability, safety and environmentnominal</t>
  </si>
  <si>
    <t>2021AMP2017Capital ExpenditureSystem growthSystem growthconstant</t>
  </si>
  <si>
    <t>2021AMP2017Capital ExpenditureSystem growthSystem growthnominal</t>
  </si>
  <si>
    <t>2021AMP2017Capital ExpenditureValue of capital contributionsValue of capital contributionsnominal</t>
  </si>
  <si>
    <t>2021AMP2017Capital ExpenditureValue of vested assetsValue of vested assetsnominal</t>
  </si>
  <si>
    <t>2021AMP2017Capital ExpenditureAsset replacement and renewalAsset replacement and renewal expenditureconstant</t>
  </si>
  <si>
    <t>2021AMP2017Capital ExpenditureAsset replacement and renewalAsset replacement and renewal less capital contributionsconstant</t>
  </si>
  <si>
    <t>2021AMP2017Capital ExpenditureAsset replacement and renewalCapital contributions funding asset replacement and renewalconstant</t>
  </si>
  <si>
    <t>2021AMP2017Capital ExpenditureAsset replacement and renewalDistribution and LV cablesconstant</t>
  </si>
  <si>
    <t>2021AMP2017Capital ExpenditureAsset replacement and renewalDistribution and LV linesconstant</t>
  </si>
  <si>
    <t>2021AMP2017Capital ExpenditureAsset replacement and renewalDistribution substations and transformersconstant</t>
  </si>
  <si>
    <t>2021AMP2017Capital ExpenditureAsset replacement and renewalDistribution switchgearconstant</t>
  </si>
  <si>
    <t>2021AMP2017Capital ExpenditureAsset replacement and renewalOther network assetsconstant</t>
  </si>
  <si>
    <t>2021AMP2017Capital ExpenditureAsset replacement and renewalSubtransmissionconstant</t>
  </si>
  <si>
    <t>2021AMP2017Capital ExpenditureAsset replacement and renewalZone substationsconstant</t>
  </si>
  <si>
    <t>2021AMP2017Network and DemandElectricity volumesElectricity entering system for supply to consumersNA</t>
  </si>
  <si>
    <t>2021AMP2017Network and DemandElectricity volumesLoad factorNA</t>
  </si>
  <si>
    <t>2021AMP2017Network and DemandElectricity volumesLoss ratioNA</t>
  </si>
  <si>
    <t>2021AMP2017Network and DemandElectricity volumesTotal energy delivered to ICPsNA</t>
  </si>
  <si>
    <t>2021AMP2017Network and DemandMaximum coincident system demandGXP demandNA</t>
  </si>
  <si>
    <t>2021AMP2017Network and DemandMaximum coincident system demandMaximum coincident system demandNA</t>
  </si>
  <si>
    <t>2021AMP2017Network and DemandMaximum coincident system demandMaximum coincident system demand [MW]NA</t>
  </si>
  <si>
    <t>2021AMP2017Operating ExpenditureAsset replacement and renewalAsset replacement and renewalconstant</t>
  </si>
  <si>
    <t>2021AMP2017Operating ExpenditureAsset replacement and renewalAsset replacement and renewalnominal</t>
  </si>
  <si>
    <t>2021AMP2017Operating ExpenditureBusiness supportBusiness supportconstant</t>
  </si>
  <si>
    <t>2021AMP2017Operating ExpenditureBusiness supportBusiness supportnominal</t>
  </si>
  <si>
    <t>2021AMP2017Operating ExpenditureExpenditure on subcomponentsDirect billing*constant</t>
  </si>
  <si>
    <t>2021AMP2017Operating ExpenditureExpenditure on subcomponentsEnergy efficiency and demand side management, reduction of energy lossesconstant</t>
  </si>
  <si>
    <t>2021AMP2017Operating ExpenditureExpenditure on subcomponentsInsuranceconstant</t>
  </si>
  <si>
    <t>2021AMP2017Operating ExpenditureExpenditure on subcomponentsResearch and Developmentconstant</t>
  </si>
  <si>
    <t>2021AMP2017Operating ExpenditureNetwork OpexNetwork Opexconstant</t>
  </si>
  <si>
    <t>2021AMP2017Operating ExpenditureNetwork OpexNetwork Opexnominal</t>
  </si>
  <si>
    <t>2021AMP2017Operating ExpenditureNon-network opexNon-network opexconstant</t>
  </si>
  <si>
    <t>2021AMP2017Operating ExpenditureNon-network opexNon-network opexnominal</t>
  </si>
  <si>
    <t>2021AMP2017Operating ExpenditureRoutine &amp; Corrective Maint &amp; InspectionRoutine &amp; Corrective Maint &amp; Inspectionconstant</t>
  </si>
  <si>
    <t>2021AMP2017Operating ExpenditureRoutine &amp; Corrective Maint &amp; InspectionRoutine &amp; Corrective Maint &amp; Inspectionnominal</t>
  </si>
  <si>
    <t>2021AMP2017Operating ExpenditureRoutine and corrective maintenance and inspectionRoutine and corrective maintenance and inspectionconstant</t>
  </si>
  <si>
    <t>2021AMP2017Operating ExpenditureRoutine and corrective maintenance and inspectionRoutine and corrective maintenance and inspectionnominal</t>
  </si>
  <si>
    <t>2021AMP2017Operating ExpenditureService interruptions and emergenciesService interruptions and emergenciesconstant</t>
  </si>
  <si>
    <t>2021AMP2017Operating ExpenditureService interruptions and emergenciesService interruptions and emergenciesnominal</t>
  </si>
  <si>
    <t>2021AMP2017Operating ExpenditureSystem operations and network supportSystem operations and network supportconstant</t>
  </si>
  <si>
    <t>2021AMP2017Operating ExpenditureSystem operations and network supportSystem operations and network supportnominal</t>
  </si>
  <si>
    <t>2021AMP2017Operating ExpenditureTotal opexOperational expenditureconstant</t>
  </si>
  <si>
    <t>2021AMP2017Operating ExpenditureTotal opexOperational expenditurenominal</t>
  </si>
  <si>
    <t>2021AMP2017Operating ExpenditureVegetation managementVegetation managementconstant</t>
  </si>
  <si>
    <t>2021AMP2017Operating ExpenditureVegetation managementVegetation managementnominal</t>
  </si>
  <si>
    <t>2021AMP2017ReliabilitySAIDIClass BNA</t>
  </si>
  <si>
    <t>2021AMP2017ReliabilitySAIDIClass CNA</t>
  </si>
  <si>
    <t>2021AMP2017ReliabilitySAIFIClass BNA</t>
  </si>
  <si>
    <t>2021AMP2017ReliabilitySAIFIClass CNA</t>
  </si>
  <si>
    <t>2022AMP2017Capital ExpenditureAll assetsExpenditure on assetsconstant</t>
  </si>
  <si>
    <t>2022AMP2017Capital ExpenditureAll assetsExpenditure on assetsnominal</t>
  </si>
  <si>
    <t>2022AMP2017Capital ExpenditureAsset relocationsAsset relocationsconstant</t>
  </si>
  <si>
    <t>2022AMP2017Capital ExpenditureAsset relocationsAsset relocationsnominal</t>
  </si>
  <si>
    <t>2022AMP2017Capital ExpenditureAsset replacement and renewalAsset replacement and renewalconstant</t>
  </si>
  <si>
    <t>2022AMP2017Capital ExpenditureAsset replacement and renewalAsset replacement and renewalnominal</t>
  </si>
  <si>
    <t>2022AMP2017Capital ExpenditureAssets commissionedAssets commissionednominal</t>
  </si>
  <si>
    <t>2022AMP2017Capital ExpenditureCapital expenditure forecastCapital expenditure forecastnominal</t>
  </si>
  <si>
    <t>2022AMP2017Capital ExpenditureConsumer connectionConsumer connectionconstant</t>
  </si>
  <si>
    <t>2022AMP2017Capital ExpenditureConsumer connectionConsumer connectionnominal</t>
  </si>
  <si>
    <t>2022AMP2017Capital ExpenditureCost of financingCost of financingnominal</t>
  </si>
  <si>
    <t>2022AMP2017Capital ExpenditureExpenditure on subcomponentsEnergy efficiency and demand side management, reduction of energy lossesconstant</t>
  </si>
  <si>
    <t>2022AMP2017Capital ExpenditureExpenditure on subcomponentsOverhead to underground conversionconstant</t>
  </si>
  <si>
    <t>2022AMP2017Capital ExpenditureExpenditure on subcomponentsResearch and developmentconstant</t>
  </si>
  <si>
    <t>2022AMP2017Capital ExpenditureNetwork assetsExpenditure on network assetsconstant</t>
  </si>
  <si>
    <t>2022AMP2017Capital ExpenditureNetwork assetsExpenditure on network assetsnominal</t>
  </si>
  <si>
    <t>2022AMP2017Capital ExpenditureNon-network assetsExpenditure on non-network assetsconstant</t>
  </si>
  <si>
    <t>2022AMP2017Capital ExpenditureNon-network assetsExpenditure on non-network assetsnominal</t>
  </si>
  <si>
    <t>2022AMP2017Capital ExpenditureReliability, safety and environmentLegislative and regulatoryconstant</t>
  </si>
  <si>
    <t>2022AMP2017Capital ExpenditureReliability, safety and environmentLegislative and regulatorynominal</t>
  </si>
  <si>
    <t>2022AMP2017Capital ExpenditureReliability, safety and environmentOther reliability, safety and environmentconstant</t>
  </si>
  <si>
    <t>2022AMP2017Capital ExpenditureReliability, safety and environmentOther reliability, safety and environmentnominal</t>
  </si>
  <si>
    <t>2022AMP2017Capital ExpenditureReliability, safety and environmentQuality of supplyconstant</t>
  </si>
  <si>
    <t>2022AMP2017Capital ExpenditureReliability, safety and environmentQuality of supplynominal</t>
  </si>
  <si>
    <t>2022AMP2017Capital ExpenditureReliability, safety and environmentTotal reliability, safety and environmentconstant</t>
  </si>
  <si>
    <t>2022AMP2017Capital ExpenditureReliability, safety and environmentTotal reliability, safety and environmentnominal</t>
  </si>
  <si>
    <t>2022AMP2017Capital ExpenditureSystem growthSystem growthconstant</t>
  </si>
  <si>
    <t>2022AMP2017Capital ExpenditureSystem growthSystem growthnominal</t>
  </si>
  <si>
    <t>2022AMP2017Capital ExpenditureValue of capital contributionsValue of capital contributionsnominal</t>
  </si>
  <si>
    <t>2022AMP2017Capital ExpenditureValue of vested assetsValue of vested assetsnominal</t>
  </si>
  <si>
    <t>2022AMP2017Capital ExpenditureAsset replacement and renewalAsset replacement and renewal expenditureconstant</t>
  </si>
  <si>
    <t>2022AMP2017Capital ExpenditureAsset replacement and renewalAsset replacement and renewal less capital contributionsconstant</t>
  </si>
  <si>
    <t>2022AMP2017Capital ExpenditureAsset replacement and renewalCapital contributions funding asset replacement and renewalconstant</t>
  </si>
  <si>
    <t>2022AMP2017Capital ExpenditureAsset replacement and renewalDistribution and LV cablesconstant</t>
  </si>
  <si>
    <t>2022AMP2017Capital ExpenditureAsset replacement and renewalDistribution and LV linesconstant</t>
  </si>
  <si>
    <t>2022AMP2017Capital ExpenditureAsset replacement and renewalDistribution substations and transformersconstant</t>
  </si>
  <si>
    <t>2022AMP2017Capital ExpenditureAsset replacement and renewalDistribution switchgearconstant</t>
  </si>
  <si>
    <t>2022AMP2017Capital ExpenditureAsset replacement and renewalOther network assetsconstant</t>
  </si>
  <si>
    <t>2022AMP2017Capital ExpenditureAsset replacement and renewalSubtransmissionconstant</t>
  </si>
  <si>
    <t>2022AMP2017Capital ExpenditureAsset replacement and renewalZone substationsconstant</t>
  </si>
  <si>
    <t>2022AMP2017Network and DemandElectricity volumesElectricity entering system for supply to consumersNA</t>
  </si>
  <si>
    <t>2022AMP2017Network and DemandElectricity volumesLoad factorNA</t>
  </si>
  <si>
    <t>2022AMP2017Network and DemandElectricity volumesLoss ratioNA</t>
  </si>
  <si>
    <t>2022AMP2017Network and DemandElectricity volumesTotal energy delivered to ICPsNA</t>
  </si>
  <si>
    <t>2022AMP2017Network and DemandMaximum coincident system demandGXP demandNA</t>
  </si>
  <si>
    <t>2022AMP2017Network and DemandMaximum coincident system demandMaximum coincident system demandNA</t>
  </si>
  <si>
    <t>2022AMP2017Network and DemandMaximum coincident system demandMaximum coincident system demand [MW]NA</t>
  </si>
  <si>
    <t>2022AMP2017Operating ExpenditureAsset replacement and renewalAsset replacement and renewalconstant</t>
  </si>
  <si>
    <t>2022AMP2017Operating ExpenditureAsset replacement and renewalAsset replacement and renewalnominal</t>
  </si>
  <si>
    <t>2022AMP2017Operating ExpenditureBusiness supportBusiness supportconstant</t>
  </si>
  <si>
    <t>2022AMP2017Operating ExpenditureBusiness supportBusiness supportnominal</t>
  </si>
  <si>
    <t>2022AMP2017Operating ExpenditureExpenditure on subcomponentsDirect billing*constant</t>
  </si>
  <si>
    <t>2022AMP2017Operating ExpenditureExpenditure on subcomponentsEnergy efficiency and demand side management, reduction of energy lossesconstant</t>
  </si>
  <si>
    <t>2022AMP2017Operating ExpenditureExpenditure on subcomponentsInsuranceconstant</t>
  </si>
  <si>
    <t>2022AMP2017Operating ExpenditureExpenditure on subcomponentsResearch and Developmentconstant</t>
  </si>
  <si>
    <t>2022AMP2017Operating ExpenditureNetwork OpexNetwork Opexconstant</t>
  </si>
  <si>
    <t>2022AMP2017Operating ExpenditureNetwork OpexNetwork Opexnominal</t>
  </si>
  <si>
    <t>2022AMP2017Operating ExpenditureNon-network opexNon-network opexconstant</t>
  </si>
  <si>
    <t>2022AMP2017Operating ExpenditureNon-network opexNon-network opexnominal</t>
  </si>
  <si>
    <t>2022AMP2017Operating ExpenditureRoutine &amp; Corrective Maint &amp; InspectionRoutine &amp; Corrective Maint &amp; Inspectionconstant</t>
  </si>
  <si>
    <t>2022AMP2017Operating ExpenditureRoutine &amp; Corrective Maint &amp; InspectionRoutine &amp; Corrective Maint &amp; Inspectionnominal</t>
  </si>
  <si>
    <t>2022AMP2017Operating ExpenditureRoutine and corrective maintenance and inspectionRoutine and corrective maintenance and inspectionconstant</t>
  </si>
  <si>
    <t>2022AMP2017Operating ExpenditureRoutine and corrective maintenance and inspectionRoutine and corrective maintenance and inspectionnominal</t>
  </si>
  <si>
    <t>2022AMP2017Operating ExpenditureService interruptions and emergenciesService interruptions and emergenciesconstant</t>
  </si>
  <si>
    <t>2022AMP2017Operating ExpenditureService interruptions and emergenciesService interruptions and emergenciesnominal</t>
  </si>
  <si>
    <t>2022AMP2017Operating ExpenditureSystem operations and network supportSystem operations and network supportconstant</t>
  </si>
  <si>
    <t>2022AMP2017Operating ExpenditureSystem operations and network supportSystem operations and network supportnominal</t>
  </si>
  <si>
    <t>2022AMP2017Operating ExpenditureTotal opexOperational expenditureconstant</t>
  </si>
  <si>
    <t>2022AMP2017Operating ExpenditureTotal opexOperational expenditurenominal</t>
  </si>
  <si>
    <t>2022AMP2017Operating ExpenditureVegetation managementVegetation managementconstant</t>
  </si>
  <si>
    <t>2022AMP2017Operating ExpenditureVegetation managementVegetation managementnominal</t>
  </si>
  <si>
    <t>2022AMP2017ReliabilitySAIDIClass BNA</t>
  </si>
  <si>
    <t>2022AMP2017ReliabilitySAIDIClass CNA</t>
  </si>
  <si>
    <t>2022AMP2017ReliabilitySAIFIClass BNA</t>
  </si>
  <si>
    <t>2022AMP2017ReliabilitySAIFIClass CNA</t>
  </si>
  <si>
    <t>2023AMP2017Capital ExpenditureAll assetsExpenditure on assetsconstant</t>
  </si>
  <si>
    <t>2023AMP2017Capital ExpenditureAll assetsExpenditure on assetsnominal</t>
  </si>
  <si>
    <t>2023AMP2017Capital ExpenditureAsset relocationsAsset relocationsconstant</t>
  </si>
  <si>
    <t>2023AMP2017Capital ExpenditureAsset relocationsAsset relocationsnominal</t>
  </si>
  <si>
    <t>2023AMP2017Capital ExpenditureAsset replacement and renewalAsset replacement and renewalconstant</t>
  </si>
  <si>
    <t>2023AMP2017Capital ExpenditureAsset replacement and renewalAsset replacement and renewalnominal</t>
  </si>
  <si>
    <t>2023AMP2017Capital ExpenditureAssets commissionedAssets commissionednominal</t>
  </si>
  <si>
    <t>2023AMP2017Capital ExpenditureCapital expenditure forecastCapital expenditure forecastnominal</t>
  </si>
  <si>
    <t>2023AMP2017Capital ExpenditureConsumer connectionConsumer connectionconstant</t>
  </si>
  <si>
    <t>2023AMP2017Capital ExpenditureConsumer connectionConsumer connectionnominal</t>
  </si>
  <si>
    <t>2023AMP2017Capital ExpenditureCost of financingCost of financingnominal</t>
  </si>
  <si>
    <t>2023AMP2017Capital ExpenditureExpenditure on subcomponentsEnergy efficiency and demand side management, reduction of energy lossesconstant</t>
  </si>
  <si>
    <t>2023AMP2017Capital ExpenditureExpenditure on subcomponentsOverhead to underground conversionconstant</t>
  </si>
  <si>
    <t>2023AMP2017Capital ExpenditureExpenditure on subcomponentsResearch and developmentconstant</t>
  </si>
  <si>
    <t>2023AMP2017Capital ExpenditureNetwork assetsExpenditure on network assetsconstant</t>
  </si>
  <si>
    <t>2023AMP2017Capital ExpenditureNetwork assetsExpenditure on network assetsnominal</t>
  </si>
  <si>
    <t>2023AMP2017Capital ExpenditureNon-network assetsExpenditure on non-network assetsconstant</t>
  </si>
  <si>
    <t>2023AMP2017Capital ExpenditureNon-network assetsExpenditure on non-network assetsnominal</t>
  </si>
  <si>
    <t>2023AMP2017Capital ExpenditureReliability, safety and environmentLegislative and regulatoryconstant</t>
  </si>
  <si>
    <t>2023AMP2017Capital ExpenditureReliability, safety and environmentLegislative and regulatorynominal</t>
  </si>
  <si>
    <t>2023AMP2017Capital ExpenditureReliability, safety and environmentOther reliability, safety and environmentconstant</t>
  </si>
  <si>
    <t>2023AMP2017Capital ExpenditureReliability, safety and environmentOther reliability, safety and environmentnominal</t>
  </si>
  <si>
    <t>2023AMP2017Capital ExpenditureReliability, safety and environmentQuality of supplyconstant</t>
  </si>
  <si>
    <t>2023AMP2017Capital ExpenditureReliability, safety and environmentQuality of supplynominal</t>
  </si>
  <si>
    <t>2023AMP2017Capital ExpenditureReliability, safety and environmentTotal reliability, safety and environmentconstant</t>
  </si>
  <si>
    <t>2023AMP2017Capital ExpenditureReliability, safety and environmentTotal reliability, safety and environmentnominal</t>
  </si>
  <si>
    <t>2023AMP2017Capital ExpenditureSystem growthSystem growthconstant</t>
  </si>
  <si>
    <t>2023AMP2017Capital ExpenditureSystem growthSystem growthnominal</t>
  </si>
  <si>
    <t>2023AMP2017Capital ExpenditureValue of capital contributionsValue of capital contributionsnominal</t>
  </si>
  <si>
    <t>2023AMP2017Capital ExpenditureValue of vested assetsValue of vested assetsnominal</t>
  </si>
  <si>
    <t>2023AMP2017Operating ExpenditureAsset replacement and renewalAsset replacement and renewalconstant</t>
  </si>
  <si>
    <t>2023AMP2017Operating ExpenditureAsset replacement and renewalAsset replacement and renewalnominal</t>
  </si>
  <si>
    <t>2023AMP2017Operating ExpenditureBusiness supportBusiness supportconstant</t>
  </si>
  <si>
    <t>2023AMP2017Operating ExpenditureBusiness supportBusiness supportnominal</t>
  </si>
  <si>
    <t>2023AMP2017Operating ExpenditureExpenditure on subcomponentsDirect billing*constant</t>
  </si>
  <si>
    <t>2023AMP2017Operating ExpenditureExpenditure on subcomponentsEnergy efficiency and demand side management, reduction of energy lossesconstant</t>
  </si>
  <si>
    <t>2023AMP2017Operating ExpenditureExpenditure on subcomponentsInsuranceconstant</t>
  </si>
  <si>
    <t>2023AMP2017Operating ExpenditureExpenditure on subcomponentsResearch and Developmentconstant</t>
  </si>
  <si>
    <t>2023AMP2017Operating ExpenditureNetwork OpexNetwork Opexconstant</t>
  </si>
  <si>
    <t>2023AMP2017Operating ExpenditureNetwork OpexNetwork Opexnominal</t>
  </si>
  <si>
    <t>2023AMP2017Operating ExpenditureNon-network opexNon-network opexconstant</t>
  </si>
  <si>
    <t>2023AMP2017Operating ExpenditureNon-network opexNon-network opexnominal</t>
  </si>
  <si>
    <t>2023AMP2017Operating ExpenditureRoutine &amp; Corrective Maint &amp; InspectionRoutine &amp; Corrective Maint &amp; Inspectionconstant</t>
  </si>
  <si>
    <t>2023AMP2017Operating ExpenditureRoutine &amp; Corrective Maint &amp; InspectionRoutine &amp; Corrective Maint &amp; Inspectionnominal</t>
  </si>
  <si>
    <t>2023AMP2017Operating ExpenditureRoutine and corrective maintenance and inspectionRoutine and corrective maintenance and inspectionconstant</t>
  </si>
  <si>
    <t>2023AMP2017Operating ExpenditureRoutine and corrective maintenance and inspectionRoutine and corrective maintenance and inspectionnominal</t>
  </si>
  <si>
    <t>2023AMP2017Operating ExpenditureService interruptions and emergenciesService interruptions and emergenciesconstant</t>
  </si>
  <si>
    <t>2023AMP2017Operating ExpenditureService interruptions and emergenciesService interruptions and emergenciesnominal</t>
  </si>
  <si>
    <t>2023AMP2017Operating ExpenditureSystem operations and network supportSystem operations and network supportconstant</t>
  </si>
  <si>
    <t>2023AMP2017Operating ExpenditureSystem operations and network supportSystem operations and network supportnominal</t>
  </si>
  <si>
    <t>2023AMP2017Operating ExpenditureTotal opexOperational expenditureconstant</t>
  </si>
  <si>
    <t>2023AMP2017Operating ExpenditureTotal opexOperational expenditurenominal</t>
  </si>
  <si>
    <t>2023AMP2017Operating ExpenditureVegetation managementVegetation managementconstant</t>
  </si>
  <si>
    <t>2023AMP2017Operating ExpenditureVegetation managementVegetation managementnominal</t>
  </si>
  <si>
    <t>2024AMP2017Capital ExpenditureAll assetsExpenditure on assetsconstant</t>
  </si>
  <si>
    <t>2024AMP2017Capital ExpenditureAll assetsExpenditure on assetsnominal</t>
  </si>
  <si>
    <t>2024AMP2017Capital ExpenditureAsset relocationsAsset relocationsconstant</t>
  </si>
  <si>
    <t>2024AMP2017Capital ExpenditureAsset relocationsAsset relocationsnominal</t>
  </si>
  <si>
    <t>2024AMP2017Capital ExpenditureAsset replacement and renewalAsset replacement and renewalconstant</t>
  </si>
  <si>
    <t>2024AMP2017Capital ExpenditureAsset replacement and renewalAsset replacement and renewalnominal</t>
  </si>
  <si>
    <t>2024AMP2017Capital ExpenditureAssets commissionedAssets commissionednominal</t>
  </si>
  <si>
    <t>2024AMP2017Capital ExpenditureCapital expenditure forecastCapital expenditure forecastnominal</t>
  </si>
  <si>
    <t>2024AMP2017Capital ExpenditureConsumer connectionConsumer connectionconstant</t>
  </si>
  <si>
    <t>2024AMP2017Capital ExpenditureConsumer connectionConsumer connectionnominal</t>
  </si>
  <si>
    <t>2024AMP2017Capital ExpenditureCost of financingCost of financingnominal</t>
  </si>
  <si>
    <t>2024AMP2017Capital ExpenditureExpenditure on subcomponentsEnergy efficiency and demand side management, reduction of energy lossesconstant</t>
  </si>
  <si>
    <t>2024AMP2017Capital ExpenditureExpenditure on subcomponentsOverhead to underground conversionconstant</t>
  </si>
  <si>
    <t>2024AMP2017Capital ExpenditureExpenditure on subcomponentsResearch and developmentconstant</t>
  </si>
  <si>
    <t>2024AMP2017Capital ExpenditureNetwork assetsExpenditure on network assetsconstant</t>
  </si>
  <si>
    <t>2024AMP2017Capital ExpenditureNetwork assetsExpenditure on network assetsnominal</t>
  </si>
  <si>
    <t>2024AMP2017Capital ExpenditureNon-network assetsExpenditure on non-network assetsconstant</t>
  </si>
  <si>
    <t>2024AMP2017Capital ExpenditureNon-network assetsExpenditure on non-network assetsnominal</t>
  </si>
  <si>
    <t>2024AMP2017Capital ExpenditureReliability, safety and environmentLegislative and regulatoryconstant</t>
  </si>
  <si>
    <t>2024AMP2017Capital ExpenditureReliability, safety and environmentLegislative and regulatorynominal</t>
  </si>
  <si>
    <t>2024AMP2017Capital ExpenditureReliability, safety and environmentOther reliability, safety and environmentconstant</t>
  </si>
  <si>
    <t>2024AMP2017Capital ExpenditureReliability, safety and environmentOther reliability, safety and environmentnominal</t>
  </si>
  <si>
    <t>2024AMP2017Capital ExpenditureReliability, safety and environmentQuality of supplyconstant</t>
  </si>
  <si>
    <t>2024AMP2017Capital ExpenditureReliability, safety and environmentQuality of supplynominal</t>
  </si>
  <si>
    <t>2024AMP2017Capital ExpenditureReliability, safety and environmentTotal reliability, safety and environmentconstant</t>
  </si>
  <si>
    <t>2024AMP2017Capital ExpenditureReliability, safety and environmentTotal reliability, safety and environmentnominal</t>
  </si>
  <si>
    <t>2024AMP2017Capital ExpenditureSystem growthSystem growthconstant</t>
  </si>
  <si>
    <t>2024AMP2017Capital ExpenditureSystem growthSystem growthnominal</t>
  </si>
  <si>
    <t>2024AMP2017Capital ExpenditureValue of capital contributionsValue of capital contributionsnominal</t>
  </si>
  <si>
    <t>2024AMP2017Capital ExpenditureValue of vested assetsValue of vested assetsnominal</t>
  </si>
  <si>
    <t>2024AMP2017Operating ExpenditureAsset replacement and renewalAsset replacement and renewalconstant</t>
  </si>
  <si>
    <t>2024AMP2017Operating ExpenditureAsset replacement and renewalAsset replacement and renewalnominal</t>
  </si>
  <si>
    <t>2024AMP2017Operating ExpenditureBusiness supportBusiness supportconstant</t>
  </si>
  <si>
    <t>2024AMP2017Operating ExpenditureBusiness supportBusiness supportnominal</t>
  </si>
  <si>
    <t>2024AMP2017Operating ExpenditureExpenditure on subcomponentsDirect billing*constant</t>
  </si>
  <si>
    <t>2024AMP2017Operating ExpenditureExpenditure on subcomponentsEnergy efficiency and demand side management, reduction of energy lossesconstant</t>
  </si>
  <si>
    <t>2024AMP2017Operating ExpenditureExpenditure on subcomponentsInsuranceconstant</t>
  </si>
  <si>
    <t>2024AMP2017Operating ExpenditureExpenditure on subcomponentsResearch and Developmentconstant</t>
  </si>
  <si>
    <t>2024AMP2017Operating ExpenditureNetwork OpexNetwork Opexconstant</t>
  </si>
  <si>
    <t>2024AMP2017Operating ExpenditureNetwork OpexNetwork Opexnominal</t>
  </si>
  <si>
    <t>2024AMP2017Operating ExpenditureNon-network opexNon-network opexconstant</t>
  </si>
  <si>
    <t>2024AMP2017Operating ExpenditureNon-network opexNon-network opexnominal</t>
  </si>
  <si>
    <t>2024AMP2017Operating ExpenditureRoutine &amp; Corrective Maint &amp; InspectionRoutine &amp; Corrective Maint &amp; Inspectionconstant</t>
  </si>
  <si>
    <t>2024AMP2017Operating ExpenditureRoutine &amp; Corrective Maint &amp; InspectionRoutine &amp; Corrective Maint &amp; Inspectionnominal</t>
  </si>
  <si>
    <t>2024AMP2017Operating ExpenditureRoutine and corrective maintenance and inspectionRoutine and corrective maintenance and inspectionconstant</t>
  </si>
  <si>
    <t>2024AMP2017Operating ExpenditureRoutine and corrective maintenance and inspectionRoutine and corrective maintenance and inspectionnominal</t>
  </si>
  <si>
    <t>2024AMP2017Operating ExpenditureService interruptions and emergenciesService interruptions and emergenciesconstant</t>
  </si>
  <si>
    <t>2024AMP2017Operating ExpenditureService interruptions and emergenciesService interruptions and emergenciesnominal</t>
  </si>
  <si>
    <t>2024AMP2017Operating ExpenditureSystem operations and network supportSystem operations and network supportconstant</t>
  </si>
  <si>
    <t>2024AMP2017Operating ExpenditureSystem operations and network supportSystem operations and network supportnominal</t>
  </si>
  <si>
    <t>2024AMP2017Operating ExpenditureTotal opexOperational expenditureconstant</t>
  </si>
  <si>
    <t>2024AMP2017Operating ExpenditureTotal opexOperational expenditurenominal</t>
  </si>
  <si>
    <t>2024AMP2017Operating ExpenditureVegetation managementVegetation managementconstant</t>
  </si>
  <si>
    <t>2024AMP2017Operating ExpenditureVegetation managementVegetation managementnominal</t>
  </si>
  <si>
    <t>2025AMP2017Capital ExpenditureAll assetsExpenditure on assetsconstant</t>
  </si>
  <si>
    <t>2025AMP2017Capital ExpenditureAll assetsExpenditure on assetsnominal</t>
  </si>
  <si>
    <t>2025AMP2017Capital ExpenditureAsset relocationsAsset relocationsconstant</t>
  </si>
  <si>
    <t>2025AMP2017Capital ExpenditureAsset relocationsAsset relocationsnominal</t>
  </si>
  <si>
    <t>2025AMP2017Capital ExpenditureAsset replacement and renewalAsset replacement and renewalconstant</t>
  </si>
  <si>
    <t>2025AMP2017Capital ExpenditureAsset replacement and renewalAsset replacement and renewalnominal</t>
  </si>
  <si>
    <t>2025AMP2017Capital ExpenditureAssets commissionedAssets commissionednominal</t>
  </si>
  <si>
    <t>2025AMP2017Capital ExpenditureCapital expenditure forecastCapital expenditure forecastnominal</t>
  </si>
  <si>
    <t>2025AMP2017Capital ExpenditureConsumer connectionConsumer connectionconstant</t>
  </si>
  <si>
    <t>2025AMP2017Capital ExpenditureConsumer connectionConsumer connectionnominal</t>
  </si>
  <si>
    <t>2025AMP2017Capital ExpenditureCost of financingCost of financingnominal</t>
  </si>
  <si>
    <t>2025AMP2017Capital ExpenditureExpenditure on subcomponentsEnergy efficiency and demand side management, reduction of energy lossesconstant</t>
  </si>
  <si>
    <t>2025AMP2017Capital ExpenditureExpenditure on subcomponentsOverhead to underground conversionconstant</t>
  </si>
  <si>
    <t>2025AMP2017Capital ExpenditureExpenditure on subcomponentsResearch and developmentconstant</t>
  </si>
  <si>
    <t>2025AMP2017Capital ExpenditureNetwork assetsExpenditure on network assetsconstant</t>
  </si>
  <si>
    <t>2025AMP2017Capital ExpenditureNetwork assetsExpenditure on network assetsnominal</t>
  </si>
  <si>
    <t>2025AMP2017Capital ExpenditureNon-network assetsExpenditure on non-network assetsconstant</t>
  </si>
  <si>
    <t>2025AMP2017Capital ExpenditureNon-network assetsExpenditure on non-network assetsnominal</t>
  </si>
  <si>
    <t>2025AMP2017Capital ExpenditureReliability, safety and environmentLegislative and regulatoryconstant</t>
  </si>
  <si>
    <t>2025AMP2017Capital ExpenditureReliability, safety and environmentLegislative and regulatorynominal</t>
  </si>
  <si>
    <t>2025AMP2017Capital ExpenditureReliability, safety and environmentOther reliability, safety and environmentconstant</t>
  </si>
  <si>
    <t>2025AMP2017Capital ExpenditureReliability, safety and environmentOther reliability, safety and environmentnominal</t>
  </si>
  <si>
    <t>2025AMP2017Capital ExpenditureReliability, safety and environmentQuality of supplyconstant</t>
  </si>
  <si>
    <t>2025AMP2017Capital ExpenditureReliability, safety and environmentQuality of supplynominal</t>
  </si>
  <si>
    <t>2025AMP2017Capital ExpenditureReliability, safety and environmentTotal reliability, safety and environmentconstant</t>
  </si>
  <si>
    <t>2025AMP2017Capital ExpenditureReliability, safety and environmentTotal reliability, safety and environmentnominal</t>
  </si>
  <si>
    <t>2025AMP2017Capital ExpenditureSystem growthSystem growthconstant</t>
  </si>
  <si>
    <t>2025AMP2017Capital ExpenditureSystem growthSystem growthnominal</t>
  </si>
  <si>
    <t>2025AMP2017Capital ExpenditureValue of capital contributionsValue of capital contributionsnominal</t>
  </si>
  <si>
    <t>2025AMP2017Capital ExpenditureValue of vested assetsValue of vested assetsnominal</t>
  </si>
  <si>
    <t>2025AMP2017Operating ExpenditureAsset replacement and renewalAsset replacement and renewalconstant</t>
  </si>
  <si>
    <t>2025AMP2017Operating ExpenditureAsset replacement and renewalAsset replacement and renewalnominal</t>
  </si>
  <si>
    <t>2025AMP2017Operating ExpenditureBusiness supportBusiness supportconstant</t>
  </si>
  <si>
    <t>2025AMP2017Operating ExpenditureBusiness supportBusiness supportnominal</t>
  </si>
  <si>
    <t>2025AMP2017Operating ExpenditureExpenditure on subcomponentsDirect billing*constant</t>
  </si>
  <si>
    <t>2025AMP2017Operating ExpenditureExpenditure on subcomponentsEnergy efficiency and demand side management, reduction of energy lossesconstant</t>
  </si>
  <si>
    <t>2025AMP2017Operating ExpenditureExpenditure on subcomponentsInsuranceconstant</t>
  </si>
  <si>
    <t>2025AMP2017Operating ExpenditureExpenditure on subcomponentsResearch and Developmentconstant</t>
  </si>
  <si>
    <t>2025AMP2017Operating ExpenditureNetwork OpexNetwork Opexconstant</t>
  </si>
  <si>
    <t>2025AMP2017Operating ExpenditureNetwork OpexNetwork Opexnominal</t>
  </si>
  <si>
    <t>2025AMP2017Operating ExpenditureNon-network opexNon-network opexconstant</t>
  </si>
  <si>
    <t>2025AMP2017Operating ExpenditureNon-network opexNon-network opexnominal</t>
  </si>
  <si>
    <t>2025AMP2017Operating ExpenditureRoutine &amp; Corrective Maint &amp; InspectionRoutine &amp; Corrective Maint &amp; Inspectionconstant</t>
  </si>
  <si>
    <t>2025AMP2017Operating ExpenditureRoutine &amp; Corrective Maint &amp; InspectionRoutine &amp; Corrective Maint &amp; Inspectionnominal</t>
  </si>
  <si>
    <t>2025AMP2017Operating ExpenditureRoutine and corrective maintenance and inspectionRoutine and corrective maintenance and inspectionconstant</t>
  </si>
  <si>
    <t>2025AMP2017Operating ExpenditureRoutine and corrective maintenance and inspectionRoutine and corrective maintenance and inspectionnominal</t>
  </si>
  <si>
    <t>2025AMP2017Operating ExpenditureService interruptions and emergenciesService interruptions and emergenciesconstant</t>
  </si>
  <si>
    <t>2025AMP2017Operating ExpenditureService interruptions and emergenciesService interruptions and emergenciesnominal</t>
  </si>
  <si>
    <t>2025AMP2017Operating ExpenditureSystem operations and network supportSystem operations and network supportconstant</t>
  </si>
  <si>
    <t>2025AMP2017Operating ExpenditureSystem operations and network supportSystem operations and network supportnominal</t>
  </si>
  <si>
    <t>2025AMP2017Operating ExpenditureTotal opexOperational expenditureconstant</t>
  </si>
  <si>
    <t>2025AMP2017Operating ExpenditureTotal opexOperational expenditurenominal</t>
  </si>
  <si>
    <t>2025AMP2017Operating ExpenditureVegetation managementVegetation managementconstant</t>
  </si>
  <si>
    <t>2025AMP2017Operating ExpenditureVegetation managementVegetation managementnominal</t>
  </si>
  <si>
    <t>2026AMP2017Capital ExpenditureAll assetsExpenditure on assetsconstant</t>
  </si>
  <si>
    <t>2026AMP2017Capital ExpenditureAll assetsExpenditure on assetsnominal</t>
  </si>
  <si>
    <t>2026AMP2017Capital ExpenditureAsset relocationsAsset relocationsconstant</t>
  </si>
  <si>
    <t>2026AMP2017Capital ExpenditureAsset relocationsAsset relocationsnominal</t>
  </si>
  <si>
    <t>2026AMP2017Capital ExpenditureAsset replacement and renewalAsset replacement and renewalconstant</t>
  </si>
  <si>
    <t>2026AMP2017Capital ExpenditureAsset replacement and renewalAsset replacement and renewalnominal</t>
  </si>
  <si>
    <t>2026AMP2017Capital ExpenditureAssets commissionedAssets commissionednominal</t>
  </si>
  <si>
    <t>2026AMP2017Capital ExpenditureCapital expenditure forecastCapital expenditure forecastnominal</t>
  </si>
  <si>
    <t>2026AMP2017Capital ExpenditureConsumer connectionConsumer connectionconstant</t>
  </si>
  <si>
    <t>2026AMP2017Capital ExpenditureConsumer connectionConsumer connectionnominal</t>
  </si>
  <si>
    <t>2026AMP2017Capital ExpenditureCost of financingCost of financingnominal</t>
  </si>
  <si>
    <t>2026AMP2017Capital ExpenditureExpenditure on subcomponentsEnergy efficiency and demand side management, reduction of energy lossesconstant</t>
  </si>
  <si>
    <t>2026AMP2017Capital ExpenditureExpenditure on subcomponentsOverhead to underground conversionconstant</t>
  </si>
  <si>
    <t>2026AMP2017Capital ExpenditureExpenditure on subcomponentsResearch and developmentconstant</t>
  </si>
  <si>
    <t>2026AMP2017Capital ExpenditureNetwork assetsExpenditure on network assetsconstant</t>
  </si>
  <si>
    <t>2026AMP2017Capital ExpenditureNetwork assetsExpenditure on network assetsnominal</t>
  </si>
  <si>
    <t>2026AMP2017Capital ExpenditureNon-network assetsExpenditure on non-network assetsconstant</t>
  </si>
  <si>
    <t>2026AMP2017Capital ExpenditureNon-network assetsExpenditure on non-network assetsnominal</t>
  </si>
  <si>
    <t>2026AMP2017Capital ExpenditureReliability, safety and environmentLegislative and regulatoryconstant</t>
  </si>
  <si>
    <t>2026AMP2017Capital ExpenditureReliability, safety and environmentLegislative and regulatorynominal</t>
  </si>
  <si>
    <t>2026AMP2017Capital ExpenditureReliability, safety and environmentOther reliability, safety and environmentconstant</t>
  </si>
  <si>
    <t>2026AMP2017Capital ExpenditureReliability, safety and environmentOther reliability, safety and environmentnominal</t>
  </si>
  <si>
    <t>2026AMP2017Capital ExpenditureReliability, safety and environmentQuality of supplyconstant</t>
  </si>
  <si>
    <t>2026AMP2017Capital ExpenditureReliability, safety and environmentQuality of supplynominal</t>
  </si>
  <si>
    <t>2026AMP2017Capital ExpenditureReliability, safety and environmentTotal reliability, safety and environmentconstant</t>
  </si>
  <si>
    <t>2026AMP2017Capital ExpenditureReliability, safety and environmentTotal reliability, safety and environmentnominal</t>
  </si>
  <si>
    <t>2026AMP2017Capital ExpenditureSystem growthSystem growthconstant</t>
  </si>
  <si>
    <t>2026AMP2017Capital ExpenditureSystem growthSystem growthnominal</t>
  </si>
  <si>
    <t>2026AMP2017Capital ExpenditureValue of capital contributionsValue of capital contributionsnominal</t>
  </si>
  <si>
    <t>2026AMP2017Capital ExpenditureValue of vested assetsValue of vested assetsnominal</t>
  </si>
  <si>
    <t>2026AMP2017Operating ExpenditureAsset replacement and renewalAsset replacement and renewalconstant</t>
  </si>
  <si>
    <t>2026AMP2017Operating ExpenditureAsset replacement and renewalAsset replacement and renewalnominal</t>
  </si>
  <si>
    <t>2026AMP2017Operating ExpenditureBusiness supportBusiness supportconstant</t>
  </si>
  <si>
    <t>2026AMP2017Operating ExpenditureBusiness supportBusiness supportnominal</t>
  </si>
  <si>
    <t>2026AMP2017Operating ExpenditureExpenditure on subcomponentsDirect billing*constant</t>
  </si>
  <si>
    <t>2026AMP2017Operating ExpenditureExpenditure on subcomponentsEnergy efficiency and demand side management, reduction of energy lossesconstant</t>
  </si>
  <si>
    <t>2026AMP2017Operating ExpenditureExpenditure on subcomponentsInsuranceconstant</t>
  </si>
  <si>
    <t>2026AMP2017Operating ExpenditureExpenditure on subcomponentsResearch and Developmentconstant</t>
  </si>
  <si>
    <t>2026AMP2017Operating ExpenditureNetwork OpexNetwork Opexconstant</t>
  </si>
  <si>
    <t>2026AMP2017Operating ExpenditureNetwork OpexNetwork Opexnominal</t>
  </si>
  <si>
    <t>2026AMP2017Operating ExpenditureNon-network opexNon-network opexconstant</t>
  </si>
  <si>
    <t>2026AMP2017Operating ExpenditureNon-network opexNon-network opexnominal</t>
  </si>
  <si>
    <t>2026AMP2017Operating ExpenditureRoutine &amp; Corrective Maint &amp; InspectionRoutine &amp; Corrective Maint &amp; Inspectionconstant</t>
  </si>
  <si>
    <t>2026AMP2017Operating ExpenditureRoutine &amp; Corrective Maint &amp; InspectionRoutine &amp; Corrective Maint &amp; Inspectionnominal</t>
  </si>
  <si>
    <t>2026AMP2017Operating ExpenditureRoutine and corrective maintenance and inspectionRoutine and corrective maintenance and inspectionconstant</t>
  </si>
  <si>
    <t>2026AMP2017Operating ExpenditureRoutine and corrective maintenance and inspectionRoutine and corrective maintenance and inspectionnominal</t>
  </si>
  <si>
    <t>2026AMP2017Operating ExpenditureService interruptions and emergenciesService interruptions and emergenciesconstant</t>
  </si>
  <si>
    <t>2026AMP2017Operating ExpenditureService interruptions and emergenciesService interruptions and emergenciesnominal</t>
  </si>
  <si>
    <t>2026AMP2017Operating ExpenditureSystem operations and network supportSystem operations and network supportconstant</t>
  </si>
  <si>
    <t>2026AMP2017Operating ExpenditureSystem operations and network supportSystem operations and network supportnominal</t>
  </si>
  <si>
    <t>2026AMP2017Operating ExpenditureTotal opexOperational expenditureconstant</t>
  </si>
  <si>
    <t>2026AMP2017Operating ExpenditureTotal opexOperational expenditurenominal</t>
  </si>
  <si>
    <t>2026AMP2017Operating ExpenditureVegetation managementVegetation managementconstant</t>
  </si>
  <si>
    <t>2026AMP2017Operating ExpenditureVegetation managementVegetation managementnominal</t>
  </si>
  <si>
    <t>2027AMP2017Capital ExpenditureAll assetsExpenditure on assetsconstant</t>
  </si>
  <si>
    <t>2027AMP2017Capital ExpenditureAll assetsExpenditure on assetsnominal</t>
  </si>
  <si>
    <t>2027AMP2017Capital ExpenditureAsset relocationsAsset relocationsconstant</t>
  </si>
  <si>
    <t>2027AMP2017Capital ExpenditureAsset relocationsAsset relocationsnominal</t>
  </si>
  <si>
    <t>2027AMP2017Capital ExpenditureAsset replacement and renewalAsset replacement and renewalconstant</t>
  </si>
  <si>
    <t>2027AMP2017Capital ExpenditureAsset replacement and renewalAsset replacement and renewalnominal</t>
  </si>
  <si>
    <t>2027AMP2017Capital ExpenditureAssets commissionedAssets commissionednominal</t>
  </si>
  <si>
    <t>2027AMP2017Capital ExpenditureCapital expenditure forecastCapital expenditure forecastnominal</t>
  </si>
  <si>
    <t>2027AMP2017Capital ExpenditureConsumer connectionConsumer connectionconstant</t>
  </si>
  <si>
    <t>2027AMP2017Capital ExpenditureConsumer connectionConsumer connectionnominal</t>
  </si>
  <si>
    <t>2027AMP2017Capital ExpenditureCost of financingCost of financingnominal</t>
  </si>
  <si>
    <t>2027AMP2017Capital ExpenditureExpenditure on subcomponentsEnergy efficiency and demand side management, reduction of energy lossesconstant</t>
  </si>
  <si>
    <t>2027AMP2017Capital ExpenditureExpenditure on subcomponentsOverhead to underground conversionconstant</t>
  </si>
  <si>
    <t>2027AMP2017Capital ExpenditureExpenditure on subcomponentsResearch and developmentconstant</t>
  </si>
  <si>
    <t>2027AMP2017Capital ExpenditureNetwork assetsExpenditure on network assetsconstant</t>
  </si>
  <si>
    <t>2027AMP2017Capital ExpenditureNetwork assetsExpenditure on network assetsnominal</t>
  </si>
  <si>
    <t>2027AMP2017Capital ExpenditureNon-network assetsExpenditure on non-network assetsconstant</t>
  </si>
  <si>
    <t>2027AMP2017Capital ExpenditureNon-network assetsExpenditure on non-network assetsnominal</t>
  </si>
  <si>
    <t>2027AMP2017Capital ExpenditureReliability, safety and environmentLegislative and regulatoryconstant</t>
  </si>
  <si>
    <t>2027AMP2017Capital ExpenditureReliability, safety and environmentLegislative and regulatorynominal</t>
  </si>
  <si>
    <t>2027AMP2017Capital ExpenditureReliability, safety and environmentOther reliability, safety and environmentconstant</t>
  </si>
  <si>
    <t>2027AMP2017Capital ExpenditureReliability, safety and environmentOther reliability, safety and environmentnominal</t>
  </si>
  <si>
    <t>2027AMP2017Capital ExpenditureReliability, safety and environmentQuality of supplyconstant</t>
  </si>
  <si>
    <t>2027AMP2017Capital ExpenditureReliability, safety and environmentQuality of supplynominal</t>
  </si>
  <si>
    <t>2027AMP2017Capital ExpenditureReliability, safety and environmentTotal reliability, safety and environmentconstant</t>
  </si>
  <si>
    <t>2027AMP2017Capital ExpenditureReliability, safety and environmentTotal reliability, safety and environmentnominal</t>
  </si>
  <si>
    <t>2027AMP2017Capital ExpenditureSystem growthSystem growthconstant</t>
  </si>
  <si>
    <t>2027AMP2017Capital ExpenditureSystem growthSystem growthnominal</t>
  </si>
  <si>
    <t>2027AMP2017Capital ExpenditureValue of capital contributionsValue of capital contributionsnominal</t>
  </si>
  <si>
    <t>2027AMP2017Capital ExpenditureValue of vested assetsValue of vested assetsnominal</t>
  </si>
  <si>
    <t>2027AMP2017Operating ExpenditureAsset replacement and renewalAsset replacement and renewalconstant</t>
  </si>
  <si>
    <t>2027AMP2017Operating ExpenditureAsset replacement and renewalAsset replacement and renewalnominal</t>
  </si>
  <si>
    <t>2027AMP2017Operating ExpenditureBusiness supportBusiness supportconstant</t>
  </si>
  <si>
    <t>2027AMP2017Operating ExpenditureBusiness supportBusiness supportnominal</t>
  </si>
  <si>
    <t>2027AMP2017Operating ExpenditureExpenditure on subcomponentsDirect billing*constant</t>
  </si>
  <si>
    <t>2027AMP2017Operating ExpenditureExpenditure on subcomponentsEnergy efficiency and demand side management, reduction of energy lossesconstant</t>
  </si>
  <si>
    <t>2027AMP2017Operating ExpenditureExpenditure on subcomponentsInsuranceconstant</t>
  </si>
  <si>
    <t>2027AMP2017Operating ExpenditureExpenditure on subcomponentsResearch and Developmentconstant</t>
  </si>
  <si>
    <t>2027AMP2017Operating ExpenditureNetwork OpexNetwork Opexconstant</t>
  </si>
  <si>
    <t>2027AMP2017Operating ExpenditureNetwork OpexNetwork Opexnominal</t>
  </si>
  <si>
    <t>2027AMP2017Operating ExpenditureNon-network opexNon-network opexconstant</t>
  </si>
  <si>
    <t>2027AMP2017Operating ExpenditureNon-network opexNon-network opexnominal</t>
  </si>
  <si>
    <t>2027AMP2017Operating ExpenditureRoutine &amp; Corrective Maint &amp; InspectionRoutine &amp; Corrective Maint &amp; Inspectionconstant</t>
  </si>
  <si>
    <t>2027AMP2017Operating ExpenditureRoutine &amp; Corrective Maint &amp; InspectionRoutine &amp; Corrective Maint &amp; Inspectionnominal</t>
  </si>
  <si>
    <t>2027AMP2017Operating ExpenditureRoutine and corrective maintenance and inspectionRoutine and corrective maintenance and inspectionconstant</t>
  </si>
  <si>
    <t>2027AMP2017Operating ExpenditureRoutine and corrective maintenance and inspectionRoutine and corrective maintenance and inspectionnominal</t>
  </si>
  <si>
    <t>2027AMP2017Operating ExpenditureService interruptions and emergenciesService interruptions and emergenciesconstant</t>
  </si>
  <si>
    <t>2027AMP2017Operating ExpenditureService interruptions and emergenciesService interruptions and emergenciesnominal</t>
  </si>
  <si>
    <t>2027AMP2017Operating ExpenditureSystem operations and network supportSystem operations and network supportconstant</t>
  </si>
  <si>
    <t>2027AMP2017Operating ExpenditureSystem operations and network supportSystem operations and network supportnominal</t>
  </si>
  <si>
    <t>2027AMP2017Operating ExpenditureTotal opexOperational expenditureconstant</t>
  </si>
  <si>
    <t>2027AMP2017Operating ExpenditureTotal opexOperational expenditurenominal</t>
  </si>
  <si>
    <t>2027AMP2017Operating ExpenditureVegetation managementVegetation managementconstant</t>
  </si>
  <si>
    <t>2027AMP2017Operating ExpenditureVegetation managementVegetation managementnominal</t>
  </si>
  <si>
    <t>2017Delivery</t>
  </si>
  <si>
    <t>2017Fixed</t>
  </si>
  <si>
    <t>2017Other</t>
  </si>
  <si>
    <t>2017Peak</t>
  </si>
  <si>
    <t>2017IDOther dataRelated party transactionsCapital expenditureconstant</t>
  </si>
  <si>
    <t>2017IDOther dataRelated party transactionsCapital expenditurenominal</t>
  </si>
  <si>
    <t>2017IDOther dataRelated party transactionsMarket value of asset disposalsconstant</t>
  </si>
  <si>
    <t>2017IDOther dataRelated party transactionsMarket value of asset disposalsnominal</t>
  </si>
  <si>
    <t>2017IDOther dataRelated party transactionsOperational expenditureconstant</t>
  </si>
  <si>
    <t>2017IDOther dataRelated party transactionsOperational expenditurenominal</t>
  </si>
  <si>
    <t>2017IDOther dataRelated party transactionsOther related party transactionsconstant</t>
  </si>
  <si>
    <t>2017IDOther dataRelated party transactionsOther related party transactionsnominal</t>
  </si>
  <si>
    <t>2017IDOther dataRelated party transactionsTotal regulatory incomeconstant</t>
  </si>
  <si>
    <t>2017IDOther dataRelated party transactionsTotal regulatory incomenominal</t>
  </si>
  <si>
    <t>2017IDOther dataTransformer capacityTotal distribution transformer capacityNA</t>
  </si>
  <si>
    <t>2013IDRAB valueTotal closing RAB valueDistribution and LV cablesconstant</t>
  </si>
  <si>
    <t>2013IDRAB valueTotal closing RAB valueDistribution and LV linesconstant</t>
  </si>
  <si>
    <t>2013IDRAB valueTotal closing RAB valueDistribution substations and transformersconstant</t>
  </si>
  <si>
    <t>2013IDRAB valueTotal closing RAB valueDistribution switchgearconstant</t>
  </si>
  <si>
    <t>2013IDRAB valueTotal closing RAB valueNon-network assetsconstant</t>
  </si>
  <si>
    <t>2013IDRAB valueTotal closing RAB valueOther network assetsconstant</t>
  </si>
  <si>
    <t>2013IDRAB valueTotal closing RAB valueSubtransmission cablesconstant</t>
  </si>
  <si>
    <t>2013IDRAB valueTotal closing RAB valueSubtransmission linesconstant</t>
  </si>
  <si>
    <t>2013IDRAB valueTotal closing RAB valueTotalconstant</t>
  </si>
  <si>
    <t>2013IDRAB valueTotal closing RAB valueZone substationsconstant</t>
  </si>
  <si>
    <t>2014IDRAB valueTotal closing RAB valueDistribution and LV cablesconstant</t>
  </si>
  <si>
    <t>2014IDRAB valueTotal closing RAB valueDistribution and LV linesconstant</t>
  </si>
  <si>
    <t>2014IDRAB valueTotal closing RAB valueDistribution substations and transformersconstant</t>
  </si>
  <si>
    <t>2014IDRAB valueTotal closing RAB valueDistribution switchgearconstant</t>
  </si>
  <si>
    <t>2014IDRAB valueTotal closing RAB valueNon-network assetsconstant</t>
  </si>
  <si>
    <t>2014IDRAB valueTotal closing RAB valueOther network assetsconstant</t>
  </si>
  <si>
    <t>2014IDRAB valueTotal closing RAB valueSubtransmission cablesconstant</t>
  </si>
  <si>
    <t>2014IDRAB valueTotal closing RAB valueSubtransmission linesconstant</t>
  </si>
  <si>
    <t>2014IDRAB valueTotal closing RAB valueTotalconstant</t>
  </si>
  <si>
    <t>2014IDRAB valueTotal closing RAB valueZone substationsconstant</t>
  </si>
  <si>
    <t>2015IDRAB valueTotal closing RAB valueDistribution and LV cablesconstant</t>
  </si>
  <si>
    <t>2015IDRAB valueTotal closing RAB valueDistribution and LV linesconstant</t>
  </si>
  <si>
    <t>2015IDRAB valueTotal closing RAB valueDistribution substations and transformersconstant</t>
  </si>
  <si>
    <t>2015IDRAB valueTotal closing RAB valueDistribution switchgearconstant</t>
  </si>
  <si>
    <t>2015IDRAB valueTotal closing RAB valueNon-network assetsconstant</t>
  </si>
  <si>
    <t>2015IDRAB valueTotal closing RAB valueOther network assetsconstant</t>
  </si>
  <si>
    <t>2015IDRAB valueTotal closing RAB valueSubtransmission cablesconstant</t>
  </si>
  <si>
    <t>2015IDRAB valueTotal closing RAB valueSubtransmission linesconstant</t>
  </si>
  <si>
    <t>2015IDRAB valueTotal closing RAB valueTotalconstant</t>
  </si>
  <si>
    <t>2015IDRAB valueTotal closing RAB valueZone substationsconstant</t>
  </si>
  <si>
    <t>2016IDRAB valueTotal closing RAB valueDistribution and LV cablesconstant</t>
  </si>
  <si>
    <t>2016IDRAB valueTotal closing RAB valueDistribution and LV linesconstant</t>
  </si>
  <si>
    <t>2016IDRAB valueTotal closing RAB valueDistribution substations and transformersconstant</t>
  </si>
  <si>
    <t>2016IDRAB valueTotal closing RAB valueDistribution switchgearconstant</t>
  </si>
  <si>
    <t>2016IDRAB valueTotal closing RAB valueNon-network assetsconstant</t>
  </si>
  <si>
    <t>2016IDRAB valueTotal closing RAB valueOther network assetsconstant</t>
  </si>
  <si>
    <t>2016IDRAB valueTotal closing RAB valueSubtransmission cablesconstant</t>
  </si>
  <si>
    <t>2016IDRAB valueTotal closing RAB valueSubtransmission linesconstant</t>
  </si>
  <si>
    <t>2016IDRAB valueTotal closing RAB valueTotalconstant</t>
  </si>
  <si>
    <t>2016IDRAB valueTotal closing RAB valueZone substationsconstant</t>
  </si>
  <si>
    <t>2014</t>
  </si>
  <si>
    <t>Andrew McLeod</t>
  </si>
  <si>
    <t>The Power Company 75.1%</t>
  </si>
  <si>
    <t>Electricity Invercargill 24.9%</t>
  </si>
  <si>
    <t>22 JB Cullen Drive, Ashburton Business Estate</t>
  </si>
  <si>
    <t>03 307 9800</t>
  </si>
  <si>
    <t>Waitaki Power Trust</t>
  </si>
  <si>
    <t>Over generic age</t>
  </si>
  <si>
    <t>11a(iii)</t>
  </si>
  <si>
    <t>AMP2018</t>
  </si>
  <si>
    <t>2013 total system growth</t>
  </si>
  <si>
    <t>Overhead (km)</t>
  </si>
  <si>
    <t>Total circuit length (km)</t>
  </si>
  <si>
    <t>Underground (km)</t>
  </si>
  <si>
    <t>Sch 12c Maximum coincident system demand [MW]</t>
  </si>
  <si>
    <t>EA Networks</t>
  </si>
  <si>
    <t>2013AMP2013Capital ExpenditureAssets commissionedAssets commissionednominal</t>
  </si>
  <si>
    <t>2013AMP2013Capital ExpenditureNon-network assetsExpenditure on non-network assetsconstant</t>
  </si>
  <si>
    <t>2013AMP2013Capital ExpenditureNon-network assetsExpenditure on non-network assetsnominal</t>
  </si>
  <si>
    <t>2013AMP2013Capital ExpenditureSystem Growth2013 total system growthconstant</t>
  </si>
  <si>
    <t>2013AMP2013Capital ExpenditureSystem GrowthCapital contributions funding system growthconstant</t>
  </si>
  <si>
    <t>2013AMP2013Capital ExpenditureSystem GrowthDistribution and LV cablesconstant</t>
  </si>
  <si>
    <t>2013AMP2013Capital ExpenditureSystem GrowthDistribution and LV linesconstant</t>
  </si>
  <si>
    <t>2013AMP2013Capital ExpenditureSystem GrowthDistribution substations and transformersconstant</t>
  </si>
  <si>
    <t>2013AMP2013Capital ExpenditureSystem GrowthDistribution switchgearconstant</t>
  </si>
  <si>
    <t>2013AMP2013Capital ExpenditureSystem GrowthOther network assetsconstant</t>
  </si>
  <si>
    <t>2013AMP2013Capital ExpenditureSystem GrowthSubtransmissionconstant</t>
  </si>
  <si>
    <t>2013AMP2013Capital ExpenditureSystem GrowthSystem growth expenditureconstant</t>
  </si>
  <si>
    <t>2013AMP2013Capital ExpenditureSystem GrowthSystem growth less capital contributionsconstant</t>
  </si>
  <si>
    <t>2013AMP2013Capital ExpenditureSystem GrowthZone substationsconstant</t>
  </si>
  <si>
    <t>2013IDNetwork and DemandTotal circuit lengthOverhead (km)NA</t>
  </si>
  <si>
    <t>2013IDNetwork and DemandTotal circuit lengthTotal circuit length (km)NA</t>
  </si>
  <si>
    <t>2013IDNetwork and DemandTotal circuit lengthUnderground (km)NA</t>
  </si>
  <si>
    <t>2014AMP2013Capital ExpenditureAssets commissionedAssets commissionednominal</t>
  </si>
  <si>
    <t>2014AMP2014Capital ExpenditureAssets commissionedAssets commissionednominal</t>
  </si>
  <si>
    <t>2014AMP2013Capital ExpenditureNon-network assetsExpenditure on non-network assetsconstant</t>
  </si>
  <si>
    <t>2014AMP2014Capital ExpenditureNon-network assetsExpenditure on non-network assetsconstant</t>
  </si>
  <si>
    <t>2014AMP2013Capital ExpenditureNon-network assetsExpenditure on non-network assetsnominal</t>
  </si>
  <si>
    <t>2014AMP2014Capital ExpenditureNon-network assetsExpenditure on non-network assetsnominal</t>
  </si>
  <si>
    <t>2014AMP2013Capital ExpenditureSystem Growth2013 total system growthconstant</t>
  </si>
  <si>
    <t>2014AMP2014Capital ExpenditureSystem GrowthCapital contributions funding system growthconstant</t>
  </si>
  <si>
    <t>2014AMP2013Capital ExpenditureSystem GrowthCapital contributions funding system growthconstant</t>
  </si>
  <si>
    <t>2014AMP2013Capital ExpenditureSystem GrowthDistribution and LV cablesconstant</t>
  </si>
  <si>
    <t>2014AMP2014Capital ExpenditureSystem GrowthDistribution and LV cablesconstant</t>
  </si>
  <si>
    <t>2014AMP2014Capital ExpenditureSystem GrowthDistribution and LV linesconstant</t>
  </si>
  <si>
    <t>2014AMP2013Capital ExpenditureSystem GrowthDistribution and LV linesconstant</t>
  </si>
  <si>
    <t>2014AMP2014Capital ExpenditureSystem GrowthDistribution substations and transformersconstant</t>
  </si>
  <si>
    <t>2014AMP2013Capital ExpenditureSystem GrowthDistribution substations and transformersconstant</t>
  </si>
  <si>
    <t>2014AMP2013Capital ExpenditureSystem GrowthDistribution switchgearconstant</t>
  </si>
  <si>
    <t>2014AMP2014Capital ExpenditureSystem GrowthDistribution switchgearconstant</t>
  </si>
  <si>
    <t>2014AMP2014Capital ExpenditureSystem GrowthOther network assetsconstant</t>
  </si>
  <si>
    <t>2014AMP2013Capital ExpenditureSystem GrowthOther network assetsconstant</t>
  </si>
  <si>
    <t>2014AMP2013Capital ExpenditureSystem GrowthSubtransmissionconstant</t>
  </si>
  <si>
    <t>2014AMP2014Capital ExpenditureSystem GrowthSubtransmissionconstant</t>
  </si>
  <si>
    <t>2014AMP2014Capital ExpenditureSystem GrowthSystem growth expenditureconstant</t>
  </si>
  <si>
    <t>2014AMP2013Capital ExpenditureSystem GrowthSystem growth expenditureconstant</t>
  </si>
  <si>
    <t>2014AMP2014Capital ExpenditureSystem GrowthSystem growth less capital contributionsconstant</t>
  </si>
  <si>
    <t>2014AMP2013Capital ExpenditureSystem GrowthSystem growth less capital contributionsconstant</t>
  </si>
  <si>
    <t>2014AMP2013Capital ExpenditureSystem GrowthZone substationsconstant</t>
  </si>
  <si>
    <t>2014AMP2014Capital ExpenditureSystem GrowthZone substationsconstant</t>
  </si>
  <si>
    <t>2014IDNetwork and DemandTotal circuit lengthOverhead (km)NA</t>
  </si>
  <si>
    <t>2014IDNetwork and DemandTotal circuit lengthTotal circuit length (km)NA</t>
  </si>
  <si>
    <t>2014IDNetwork and DemandTotal circuit lengthUnderground (km)NA</t>
  </si>
  <si>
    <t>2015AMP2014Capital ExpenditureAssets commissionedAssets commissionednominal</t>
  </si>
  <si>
    <t>2015AMP2013Capital ExpenditureAssets commissionedAssets commissionednominal</t>
  </si>
  <si>
    <t>2015AMP2013Capital ExpenditureNon-network assetsExpenditure on non-network assetsconstant</t>
  </si>
  <si>
    <t>2015AMP2014Capital ExpenditureNon-network assetsExpenditure on non-network assetsconstant</t>
  </si>
  <si>
    <t>2015AMP2013Capital ExpenditureNon-network assetsExpenditure on non-network assetsnominal</t>
  </si>
  <si>
    <t>2015AMP2014Capital ExpenditureNon-network assetsExpenditure on non-network assetsnominal</t>
  </si>
  <si>
    <t>2015AMP2013Capital ExpenditureSystem Growth2013 total system growthconstant</t>
  </si>
  <si>
    <t>2015AMP2015Capital ExpenditureSystem GrowthCapital contributions funding system growthconstant</t>
  </si>
  <si>
    <t>2015AMP2013Capital ExpenditureSystem GrowthCapital contributions funding system growthconstant</t>
  </si>
  <si>
    <t>2015AMP2014Capital ExpenditureSystem GrowthCapital contributions funding system growthconstant</t>
  </si>
  <si>
    <t>2015AMP2014Capital ExpenditureSystem GrowthDistribution and LV cablesconstant</t>
  </si>
  <si>
    <t>2015AMP2013Capital ExpenditureSystem GrowthDistribution and LV cablesconstant</t>
  </si>
  <si>
    <t>2015AMP2015Capital ExpenditureSystem GrowthDistribution and LV cablesconstant</t>
  </si>
  <si>
    <t>2015AMP2014Capital ExpenditureSystem GrowthDistribution and LV linesconstant</t>
  </si>
  <si>
    <t>2015AMP2013Capital ExpenditureSystem GrowthDistribution and LV linesconstant</t>
  </si>
  <si>
    <t>2015AMP2015Capital ExpenditureSystem GrowthDistribution and LV linesconstant</t>
  </si>
  <si>
    <t>2015AMP2015Capital ExpenditureSystem GrowthDistribution substations and transformersconstant</t>
  </si>
  <si>
    <t>2015AMP2014Capital ExpenditureSystem GrowthDistribution substations and transformersconstant</t>
  </si>
  <si>
    <t>2015AMP2013Capital ExpenditureSystem GrowthDistribution substations and transformersconstant</t>
  </si>
  <si>
    <t>2015AMP2013Capital ExpenditureSystem GrowthDistribution switchgearconstant</t>
  </si>
  <si>
    <t>2015AMP2015Capital ExpenditureSystem GrowthDistribution switchgearconstant</t>
  </si>
  <si>
    <t>2015AMP2014Capital ExpenditureSystem GrowthDistribution switchgearconstant</t>
  </si>
  <si>
    <t>2015AMP2013Capital ExpenditureSystem GrowthOther network assetsconstant</t>
  </si>
  <si>
    <t>2015AMP2014Capital ExpenditureSystem GrowthOther network assetsconstant</t>
  </si>
  <si>
    <t>2015AMP2015Capital ExpenditureSystem GrowthOther network assetsconstant</t>
  </si>
  <si>
    <t>2015AMP2015Capital ExpenditureSystem GrowthSubtransmissionconstant</t>
  </si>
  <si>
    <t>2015AMP2014Capital ExpenditureSystem GrowthSubtransmissionconstant</t>
  </si>
  <si>
    <t>2015AMP2013Capital ExpenditureSystem GrowthSubtransmissionconstant</t>
  </si>
  <si>
    <t>2015AMP2013Capital ExpenditureSystem GrowthSystem growth expenditureconstant</t>
  </si>
  <si>
    <t>2015AMP2014Capital ExpenditureSystem GrowthSystem growth expenditureconstant</t>
  </si>
  <si>
    <t>2015AMP2015Capital ExpenditureSystem GrowthSystem growth expenditureconstant</t>
  </si>
  <si>
    <t>2015AMP2014Capital ExpenditureSystem GrowthSystem growth less capital contributionsconstant</t>
  </si>
  <si>
    <t>2015AMP2013Capital ExpenditureSystem GrowthSystem growth less capital contributionsconstant</t>
  </si>
  <si>
    <t>2015AMP2015Capital ExpenditureSystem GrowthSystem growth less capital contributionsconstant</t>
  </si>
  <si>
    <t>2015AMP2015Capital ExpenditureSystem GrowthZone substationsconstant</t>
  </si>
  <si>
    <t>2015AMP2013Capital ExpenditureSystem GrowthZone substationsconstant</t>
  </si>
  <si>
    <t>2015AMP2014Capital ExpenditureSystem GrowthZone substationsconstant</t>
  </si>
  <si>
    <t>2015IDNetwork and DemandTotal circuit lengthOverhead (km)NA</t>
  </si>
  <si>
    <t>2015IDNetwork and DemandTotal circuit lengthTotal circuit length (km)NA</t>
  </si>
  <si>
    <t>2015IDNetwork and DemandTotal circuit lengthUnderground (km)NA</t>
  </si>
  <si>
    <t>2016AMP2013Capital ExpenditureAssets commissionedAssets commissionednominal</t>
  </si>
  <si>
    <t>2016AMP2014Capital ExpenditureAssets commissionedAssets commissionednominal</t>
  </si>
  <si>
    <t>2016AMP2014Capital ExpenditureNon-network assetsExpenditure on non-network assetsconstant</t>
  </si>
  <si>
    <t>2016AMP2013Capital ExpenditureNon-network assetsExpenditure on non-network assetsconstant</t>
  </si>
  <si>
    <t>2016AMP2014Capital ExpenditureNon-network assetsExpenditure on non-network assetsnominal</t>
  </si>
  <si>
    <t>2016AMP2013Capital ExpenditureNon-network assetsExpenditure on non-network assetsnominal</t>
  </si>
  <si>
    <t>2016AMP2013Capital ExpenditureSystem Growth2013 total system growthconstant</t>
  </si>
  <si>
    <t>2016AMP2015Capital ExpenditureSystem GrowthCapital contributions funding system growthconstant</t>
  </si>
  <si>
    <t>2016AMP2016Capital ExpenditureSystem GrowthCapital contributions funding system growthconstant</t>
  </si>
  <si>
    <t>2016AMP2013Capital ExpenditureSystem GrowthCapital contributions funding system growthconstant</t>
  </si>
  <si>
    <t>2016AMP2014Capital ExpenditureSystem GrowthCapital contributions funding system growthconstant</t>
  </si>
  <si>
    <t>2016AMP2016Capital ExpenditureSystem GrowthDistribution and LV cablesconstant</t>
  </si>
  <si>
    <t>2016AMP2014Capital ExpenditureSystem GrowthDistribution and LV cablesconstant</t>
  </si>
  <si>
    <t>2016AMP2013Capital ExpenditureSystem GrowthDistribution and LV cablesconstant</t>
  </si>
  <si>
    <t>2016AMP2015Capital ExpenditureSystem GrowthDistribution and LV cablesconstant</t>
  </si>
  <si>
    <t>2016AMP2016Capital ExpenditureSystem GrowthDistribution and LV linesconstant</t>
  </si>
  <si>
    <t>2016AMP2014Capital ExpenditureSystem GrowthDistribution and LV linesconstant</t>
  </si>
  <si>
    <t>2016AMP2013Capital ExpenditureSystem GrowthDistribution and LV linesconstant</t>
  </si>
  <si>
    <t>2016AMP2015Capital ExpenditureSystem GrowthDistribution and LV linesconstant</t>
  </si>
  <si>
    <t>2016AMP2013Capital ExpenditureSystem GrowthDistribution substations and transformersconstant</t>
  </si>
  <si>
    <t>2016AMP2015Capital ExpenditureSystem GrowthDistribution substations and transformersconstant</t>
  </si>
  <si>
    <t>2016AMP2016Capital ExpenditureSystem GrowthDistribution substations and transformersconstant</t>
  </si>
  <si>
    <t>2016AMP2014Capital ExpenditureSystem GrowthDistribution substations and transformersconstant</t>
  </si>
  <si>
    <t>2016AMP2015Capital ExpenditureSystem GrowthDistribution switchgearconstant</t>
  </si>
  <si>
    <t>2016AMP2014Capital ExpenditureSystem GrowthDistribution switchgearconstant</t>
  </si>
  <si>
    <t>2016AMP2016Capital ExpenditureSystem GrowthDistribution switchgearconstant</t>
  </si>
  <si>
    <t>2016AMP2013Capital ExpenditureSystem GrowthDistribution switchgearconstant</t>
  </si>
  <si>
    <t>2016AMP2015Capital ExpenditureSystem GrowthOther network assetsconstant</t>
  </si>
  <si>
    <t>2016AMP2014Capital ExpenditureSystem GrowthOther network assetsconstant</t>
  </si>
  <si>
    <t>2016AMP2016Capital ExpenditureSystem GrowthOther network assetsconstant</t>
  </si>
  <si>
    <t>2016AMP2013Capital ExpenditureSystem GrowthOther network assetsconstant</t>
  </si>
  <si>
    <t>2016AMP2016Capital ExpenditureSystem GrowthSubtransmissionconstant</t>
  </si>
  <si>
    <t>2016AMP2014Capital ExpenditureSystem GrowthSubtransmissionconstant</t>
  </si>
  <si>
    <t>2016AMP2015Capital ExpenditureSystem GrowthSubtransmissionconstant</t>
  </si>
  <si>
    <t>2016AMP2013Capital ExpenditureSystem GrowthSubtransmissionconstant</t>
  </si>
  <si>
    <t>2016AMP2014Capital ExpenditureSystem GrowthSystem growth expenditureconstant</t>
  </si>
  <si>
    <t>2016AMP2015Capital ExpenditureSystem GrowthSystem growth expenditureconstant</t>
  </si>
  <si>
    <t>2016AMP2016Capital ExpenditureSystem GrowthSystem growth expenditureconstant</t>
  </si>
  <si>
    <t>2016AMP2013Capital ExpenditureSystem GrowthSystem growth expenditureconstant</t>
  </si>
  <si>
    <t>2016AMP2016Capital ExpenditureSystem GrowthSystem growth less capital contributionsconstant</t>
  </si>
  <si>
    <t>2016AMP2015Capital ExpenditureSystem GrowthSystem growth less capital contributionsconstant</t>
  </si>
  <si>
    <t>2016AMP2014Capital ExpenditureSystem GrowthSystem growth less capital contributionsconstant</t>
  </si>
  <si>
    <t>2016AMP2013Capital ExpenditureSystem GrowthSystem growth less capital contributionsconstant</t>
  </si>
  <si>
    <t>2016AMP2014Capital ExpenditureSystem GrowthZone substationsconstant</t>
  </si>
  <si>
    <t>2016AMP2016Capital ExpenditureSystem GrowthZone substationsconstant</t>
  </si>
  <si>
    <t>2016AMP2015Capital ExpenditureSystem GrowthZone substationsconstant</t>
  </si>
  <si>
    <t>2016AMP2013Capital ExpenditureSystem GrowthZone substationsconstant</t>
  </si>
  <si>
    <t>2016IDNetwork and DemandTotal circuit lengthOverhead (km)NA</t>
  </si>
  <si>
    <t>2016IDNetwork and DemandTotal circuit lengthTotal circuit length (km)NA</t>
  </si>
  <si>
    <t>2016IDNetwork and DemandTotal circuit lengthUnderground (km)NA</t>
  </si>
  <si>
    <t>2017AMP2014Capital ExpenditureAssets commissionedAssets commissionednominal</t>
  </si>
  <si>
    <t>2017AMP2013Capital ExpenditureAssets commissionedAssets commissionednominal</t>
  </si>
  <si>
    <t>2017AMP2013Capital ExpenditureNon-network assetsExpenditure on non-network assetsconstant</t>
  </si>
  <si>
    <t>2017AMP2014Capital ExpenditureNon-network assetsExpenditure on non-network assetsconstant</t>
  </si>
  <si>
    <t>2017AMP2014Capital ExpenditureNon-network assetsExpenditure on non-network assetsnominal</t>
  </si>
  <si>
    <t>2017AMP2013Capital ExpenditureNon-network assetsExpenditure on non-network assetsnominal</t>
  </si>
  <si>
    <t>2017AMP2013Capital ExpenditureSystem Growth2013 total system growthconstant</t>
  </si>
  <si>
    <t>2017AMP2017Capital ExpenditureSystem GrowthCapital contributions funding system growthconstant</t>
  </si>
  <si>
    <t>2017AMP2015Capital ExpenditureSystem GrowthCapital contributions funding system growthconstant</t>
  </si>
  <si>
    <t>2017AMP2016Capital ExpenditureSystem GrowthCapital contributions funding system growthconstant</t>
  </si>
  <si>
    <t>2017AMP2013Capital ExpenditureSystem GrowthCapital contributions funding system growthconstant</t>
  </si>
  <si>
    <t>2017AMP2014Capital ExpenditureSystem GrowthCapital contributions funding system growthconstant</t>
  </si>
  <si>
    <t>2017AMP2013Capital ExpenditureSystem GrowthDistribution and LV cablesconstant</t>
  </si>
  <si>
    <t>2017AMP2015Capital ExpenditureSystem GrowthDistribution and LV cablesconstant</t>
  </si>
  <si>
    <t>2017AMP2014Capital ExpenditureSystem GrowthDistribution and LV cablesconstant</t>
  </si>
  <si>
    <t>2017AMP2016Capital ExpenditureSystem GrowthDistribution and LV cablesconstant</t>
  </si>
  <si>
    <t>2017AMP2017Capital ExpenditureSystem GrowthDistribution and LV cablesconstant</t>
  </si>
  <si>
    <t>2017AMP2014Capital ExpenditureSystem GrowthDistribution and LV linesconstant</t>
  </si>
  <si>
    <t>2017AMP2015Capital ExpenditureSystem GrowthDistribution and LV linesconstant</t>
  </si>
  <si>
    <t>2017AMP2017Capital ExpenditureSystem GrowthDistribution and LV linesconstant</t>
  </si>
  <si>
    <t>2017AMP2016Capital ExpenditureSystem GrowthDistribution and LV linesconstant</t>
  </si>
  <si>
    <t>2017AMP2013Capital ExpenditureSystem GrowthDistribution and LV linesconstant</t>
  </si>
  <si>
    <t>2017AMP2013Capital ExpenditureSystem GrowthDistribution substations and transformersconstant</t>
  </si>
  <si>
    <t>2017AMP2017Capital ExpenditureSystem GrowthDistribution substations and transformersconstant</t>
  </si>
  <si>
    <t>2017AMP2014Capital ExpenditureSystem GrowthDistribution substations and transformersconstant</t>
  </si>
  <si>
    <t>2017AMP2016Capital ExpenditureSystem GrowthDistribution substations and transformersconstant</t>
  </si>
  <si>
    <t>2017AMP2015Capital ExpenditureSystem GrowthDistribution substations and transformersconstant</t>
  </si>
  <si>
    <t>2017AMP2017Capital ExpenditureSystem GrowthDistribution switchgearconstant</t>
  </si>
  <si>
    <t>2017AMP2016Capital ExpenditureSystem GrowthDistribution switchgearconstant</t>
  </si>
  <si>
    <t>2017AMP2015Capital ExpenditureSystem GrowthDistribution switchgearconstant</t>
  </si>
  <si>
    <t>2017AMP2014Capital ExpenditureSystem GrowthDistribution switchgearconstant</t>
  </si>
  <si>
    <t>2017AMP2013Capital ExpenditureSystem GrowthDistribution switchgearconstant</t>
  </si>
  <si>
    <t>2017AMP2013Capital ExpenditureSystem GrowthOther network assetsconstant</t>
  </si>
  <si>
    <t>2017AMP2015Capital ExpenditureSystem GrowthOther network assetsconstant</t>
  </si>
  <si>
    <t>2017AMP2014Capital ExpenditureSystem GrowthOther network assetsconstant</t>
  </si>
  <si>
    <t>2017AMP2016Capital ExpenditureSystem GrowthOther network assetsconstant</t>
  </si>
  <si>
    <t>2017AMP2017Capital ExpenditureSystem GrowthOther network assetsconstant</t>
  </si>
  <si>
    <t>2017AMP2015Capital ExpenditureSystem GrowthSubtransmissionconstant</t>
  </si>
  <si>
    <t>2017AMP2017Capital ExpenditureSystem GrowthSubtransmissionconstant</t>
  </si>
  <si>
    <t>2017AMP2014Capital ExpenditureSystem GrowthSubtransmissionconstant</t>
  </si>
  <si>
    <t>2017AMP2016Capital ExpenditureSystem GrowthSubtransmissionconstant</t>
  </si>
  <si>
    <t>2017AMP2013Capital ExpenditureSystem GrowthSubtransmissionconstant</t>
  </si>
  <si>
    <t>2017AMP2014Capital ExpenditureSystem GrowthSystem growth expenditureconstant</t>
  </si>
  <si>
    <t>2017AMP2017Capital ExpenditureSystem GrowthSystem growth expenditureconstant</t>
  </si>
  <si>
    <t>2017AMP2016Capital ExpenditureSystem GrowthSystem growth expenditureconstant</t>
  </si>
  <si>
    <t>2017AMP2015Capital ExpenditureSystem GrowthSystem growth expenditureconstant</t>
  </si>
  <si>
    <t>2017AMP2013Capital ExpenditureSystem GrowthSystem growth expenditureconstant</t>
  </si>
  <si>
    <t>2017AMP2014Capital ExpenditureSystem GrowthSystem growth less capital contributionsconstant</t>
  </si>
  <si>
    <t>2017AMP2016Capital ExpenditureSystem GrowthSystem growth less capital contributionsconstant</t>
  </si>
  <si>
    <t>2017AMP2015Capital ExpenditureSystem GrowthSystem growth less capital contributionsconstant</t>
  </si>
  <si>
    <t>2017AMP2017Capital ExpenditureSystem GrowthSystem growth less capital contributionsconstant</t>
  </si>
  <si>
    <t>2017AMP2013Capital ExpenditureSystem GrowthSystem growth less capital contributionsconstant</t>
  </si>
  <si>
    <t>2017AMP2014Capital ExpenditureSystem GrowthZone substationsconstant</t>
  </si>
  <si>
    <t>2017AMP2013Capital ExpenditureSystem GrowthZone substationsconstant</t>
  </si>
  <si>
    <t>2017AMP2017Capital ExpenditureSystem GrowthZone substationsconstant</t>
  </si>
  <si>
    <t>2017AMP2015Capital ExpenditureSystem GrowthZone substationsconstant</t>
  </si>
  <si>
    <t>2017AMP2016Capital ExpenditureSystem GrowthZone substationsconstant</t>
  </si>
  <si>
    <t>2017IDNetwork and DemandTotal circuit lengthOverhead (km)NA</t>
  </si>
  <si>
    <t>2017IDNetwork and DemandTotal circuit lengthTotal circuit length (km)NA</t>
  </si>
  <si>
    <t>2017IDNetwork and DemandTotal circuit lengthUnderground (km)NA</t>
  </si>
  <si>
    <t>2018AMP2018Capital ExpenditureAll assetsExpenditure on assetsconstant</t>
  </si>
  <si>
    <t>2018AMP2018Capital ExpenditureAll assetsExpenditure on assetsnominal</t>
  </si>
  <si>
    <t>2018AMP2018Capital ExpenditureAsset relocationsAsset relocationsconstant</t>
  </si>
  <si>
    <t>2018AMP2018Capital ExpenditureAsset relocationsAsset relocationsnominal</t>
  </si>
  <si>
    <t>2018AMP2018Capital ExpenditureAsset replacement and renewalAsset replacement and renewalconstant</t>
  </si>
  <si>
    <t>2018AMP2018Capital ExpenditureAsset replacement and renewalAsset replacement and renewalnominal</t>
  </si>
  <si>
    <t>2018AMP2013Capital ExpenditureAssets commissionedAssets commissionednominal</t>
  </si>
  <si>
    <t>2018AMP2014Capital ExpenditureAssets commissionedAssets commissionednominal</t>
  </si>
  <si>
    <t>2018AMP2018Capital ExpenditureAssets commissionedAssets commissionednominal</t>
  </si>
  <si>
    <t>2018AMP2018Capital ExpenditureCapital expenditure forecastCapital expenditure forecastnominal</t>
  </si>
  <si>
    <t>2018AMP2018Capital ExpenditureConsumer connectionConsumer connectionconstant</t>
  </si>
  <si>
    <t>2018AMP2018Capital ExpenditureConsumer connectionConsumer connectionnominal</t>
  </si>
  <si>
    <t>2018AMP2018Capital ExpenditureCost of financingCost of financingnominal</t>
  </si>
  <si>
    <t>2018AMP2018Capital ExpenditureExpenditure on subcomponentsEnergy efficiency and demand side management, reduction of energy lossesconstant</t>
  </si>
  <si>
    <t>2018AMP2018Capital ExpenditureExpenditure on subcomponentsOverhead to underground conversionconstant</t>
  </si>
  <si>
    <t>2018AMP2018Capital ExpenditureExpenditure on subcomponentsResearch and developmentconstant</t>
  </si>
  <si>
    <t>2018AMP2018Capital ExpenditureNetwork assetsExpenditure on network assetsconstant</t>
  </si>
  <si>
    <t>2018AMP2018Capital ExpenditureNetwork assetsExpenditure on network assetsnominal</t>
  </si>
  <si>
    <t>2018AMP2013Capital ExpenditureNon-network assetsExpenditure on non-network assetsconstant</t>
  </si>
  <si>
    <t>2018AMP2018Capital ExpenditureNon-network assetsExpenditure on non-network assetsconstant</t>
  </si>
  <si>
    <t>2018AMP2014Capital ExpenditureNon-network assetsExpenditure on non-network assetsconstant</t>
  </si>
  <si>
    <t>2018AMP2018Capital ExpenditureNon-network assetsExpenditure on non-network assetsnominal</t>
  </si>
  <si>
    <t>2018AMP2013Capital ExpenditureNon-network assetsExpenditure on non-network assetsnominal</t>
  </si>
  <si>
    <t>2018AMP2014Capital ExpenditureNon-network assetsExpenditure on non-network assetsnominal</t>
  </si>
  <si>
    <t>2018AMP2018Capital ExpenditureReliability, safety and environmentLegislative and regulatoryconstant</t>
  </si>
  <si>
    <t>2018AMP2018Capital ExpenditureReliability, safety and environmentLegislative and regulatorynominal</t>
  </si>
  <si>
    <t>2018AMP2018Capital ExpenditureReliability, safety and environmentOther reliability, safety and environmentconstant</t>
  </si>
  <si>
    <t>2018AMP2018Capital ExpenditureReliability, safety and environmentOther reliability, safety and environmentnominal</t>
  </si>
  <si>
    <t>2018AMP2018Capital ExpenditureReliability, safety and environmentQuality of supplyconstant</t>
  </si>
  <si>
    <t>2018AMP2018Capital ExpenditureReliability, safety and environmentQuality of supplynominal</t>
  </si>
  <si>
    <t>2018AMP2018Capital ExpenditureReliability, safety and environmentTotal reliability, safety and environmentconstant</t>
  </si>
  <si>
    <t>2018AMP2018Capital ExpenditureReliability, safety and environmentTotal reliability, safety and environmentnominal</t>
  </si>
  <si>
    <t>2018AMP2018Capital ExpenditureSystem growthSystem growthconstant</t>
  </si>
  <si>
    <t>2018AMP2018Capital ExpenditureSystem growthSystem growthnominal</t>
  </si>
  <si>
    <t>2018AMP2018Capital ExpenditureValue of capital contributionsValue of capital contributionsnominal</t>
  </si>
  <si>
    <t>2018AMP2018Capital ExpenditureValue of vested assetsValue of vested assetsnominal</t>
  </si>
  <si>
    <t>2018AMP2013Capital ExpenditureSystem Growth2013 total system growthconstant</t>
  </si>
  <si>
    <t>2018AMP2013Capital ExpenditureSystem GrowthCapital contributions funding system growthconstant</t>
  </si>
  <si>
    <t>2018AMP2015Capital ExpenditureSystem GrowthCapital contributions funding system growthconstant</t>
  </si>
  <si>
    <t>2018AMP2014Capital ExpenditureSystem GrowthCapital contributions funding system growthconstant</t>
  </si>
  <si>
    <t>2018AMP2018Capital ExpenditureSystem GrowthCapital contributions funding system growthconstant</t>
  </si>
  <si>
    <t>2018AMP2016Capital ExpenditureSystem GrowthCapital contributions funding system growthconstant</t>
  </si>
  <si>
    <t>2018AMP2017Capital ExpenditureSystem GrowthCapital contributions funding system growthconstant</t>
  </si>
  <si>
    <t>2018AMP2015Capital ExpenditureSystem GrowthDistribution and LV cablesconstant</t>
  </si>
  <si>
    <t>2018AMP2016Capital ExpenditureSystem GrowthDistribution and LV cablesconstant</t>
  </si>
  <si>
    <t>2018AMP2014Capital ExpenditureSystem GrowthDistribution and LV cablesconstant</t>
  </si>
  <si>
    <t>2018AMP2017Capital ExpenditureSystem GrowthDistribution and LV cablesconstant</t>
  </si>
  <si>
    <t>2018AMP2013Capital ExpenditureSystem GrowthDistribution and LV cablesconstant</t>
  </si>
  <si>
    <t>2018AMP2018Capital ExpenditureSystem GrowthDistribution and LV cablesconstant</t>
  </si>
  <si>
    <t>2018AMP2017Capital ExpenditureSystem GrowthDistribution and LV linesconstant</t>
  </si>
  <si>
    <t>2018AMP2016Capital ExpenditureSystem GrowthDistribution and LV linesconstant</t>
  </si>
  <si>
    <t>2018AMP2018Capital ExpenditureSystem GrowthDistribution and LV linesconstant</t>
  </si>
  <si>
    <t>2018AMP2015Capital ExpenditureSystem GrowthDistribution and LV linesconstant</t>
  </si>
  <si>
    <t>2018AMP2014Capital ExpenditureSystem GrowthDistribution and LV linesconstant</t>
  </si>
  <si>
    <t>2018AMP2013Capital ExpenditureSystem GrowthDistribution and LV linesconstant</t>
  </si>
  <si>
    <t>2018AMP2013Capital ExpenditureSystem GrowthDistribution substations and transformersconstant</t>
  </si>
  <si>
    <t>2018AMP2018Capital ExpenditureSystem GrowthDistribution substations and transformersconstant</t>
  </si>
  <si>
    <t>2018AMP2015Capital ExpenditureSystem GrowthDistribution substations and transformersconstant</t>
  </si>
  <si>
    <t>2018AMP2016Capital ExpenditureSystem GrowthDistribution substations and transformersconstant</t>
  </si>
  <si>
    <t>2018AMP2017Capital ExpenditureSystem GrowthDistribution substations and transformersconstant</t>
  </si>
  <si>
    <t>2018AMP2014Capital ExpenditureSystem GrowthDistribution substations and transformersconstant</t>
  </si>
  <si>
    <t>2018AMP2015Capital ExpenditureSystem GrowthDistribution switchgearconstant</t>
  </si>
  <si>
    <t>2018AMP2014Capital ExpenditureSystem GrowthDistribution switchgearconstant</t>
  </si>
  <si>
    <t>2018AMP2013Capital ExpenditureSystem GrowthDistribution switchgearconstant</t>
  </si>
  <si>
    <t>2018AMP2017Capital ExpenditureSystem GrowthDistribution switchgearconstant</t>
  </si>
  <si>
    <t>2018AMP2018Capital ExpenditureSystem GrowthDistribution switchgearconstant</t>
  </si>
  <si>
    <t>2018AMP2016Capital ExpenditureSystem GrowthDistribution switchgearconstant</t>
  </si>
  <si>
    <t>2018AMP2016Capital ExpenditureSystem GrowthOther network assetsconstant</t>
  </si>
  <si>
    <t>2018AMP2018Capital ExpenditureSystem GrowthOther network assetsconstant</t>
  </si>
  <si>
    <t>2018AMP2015Capital ExpenditureSystem GrowthOther network assetsconstant</t>
  </si>
  <si>
    <t>2018AMP2017Capital ExpenditureSystem GrowthOther network assetsconstant</t>
  </si>
  <si>
    <t>2018AMP2013Capital ExpenditureSystem GrowthOther network assetsconstant</t>
  </si>
  <si>
    <t>2018AMP2014Capital ExpenditureSystem GrowthOther network assetsconstant</t>
  </si>
  <si>
    <t>2018AMP2013Capital ExpenditureSystem GrowthSubtransmissionconstant</t>
  </si>
  <si>
    <t>2018AMP2016Capital ExpenditureSystem GrowthSubtransmissionconstant</t>
  </si>
  <si>
    <t>2018AMP2017Capital ExpenditureSystem GrowthSubtransmissionconstant</t>
  </si>
  <si>
    <t>2018AMP2015Capital ExpenditureSystem GrowthSubtransmissionconstant</t>
  </si>
  <si>
    <t>2018AMP2018Capital ExpenditureSystem GrowthSubtransmissionconstant</t>
  </si>
  <si>
    <t>2018AMP2014Capital ExpenditureSystem GrowthSubtransmissionconstant</t>
  </si>
  <si>
    <t>2018AMP2016Capital ExpenditureSystem GrowthSystem growth expenditureconstant</t>
  </si>
  <si>
    <t>2018AMP2013Capital ExpenditureSystem GrowthSystem growth expenditureconstant</t>
  </si>
  <si>
    <t>2018AMP2014Capital ExpenditureSystem GrowthSystem growth expenditureconstant</t>
  </si>
  <si>
    <t>2018AMP2017Capital ExpenditureSystem GrowthSystem growth expenditureconstant</t>
  </si>
  <si>
    <t>2018AMP2018Capital ExpenditureSystem GrowthSystem growth expenditureconstant</t>
  </si>
  <si>
    <t>2018AMP2015Capital ExpenditureSystem GrowthSystem growth expenditureconstant</t>
  </si>
  <si>
    <t>2018AMP2016Capital ExpenditureSystem GrowthSystem growth less capital contributionsconstant</t>
  </si>
  <si>
    <t>2018AMP2014Capital ExpenditureSystem GrowthSystem growth less capital contributionsconstant</t>
  </si>
  <si>
    <t>2018AMP2018Capital ExpenditureSystem GrowthSystem growth less capital contributionsconstant</t>
  </si>
  <si>
    <t>2018AMP2013Capital ExpenditureSystem GrowthSystem growth less capital contributionsconstant</t>
  </si>
  <si>
    <t>2018AMP2015Capital ExpenditureSystem GrowthSystem growth less capital contributionsconstant</t>
  </si>
  <si>
    <t>2018AMP2017Capital ExpenditureSystem GrowthSystem growth less capital contributionsconstant</t>
  </si>
  <si>
    <t>2018AMP2016Capital ExpenditureSystem GrowthZone substationsconstant</t>
  </si>
  <si>
    <t>2018AMP2013Capital ExpenditureSystem GrowthZone substationsconstant</t>
  </si>
  <si>
    <t>2018AMP2018Capital ExpenditureSystem GrowthZone substationsconstant</t>
  </si>
  <si>
    <t>2018AMP2014Capital ExpenditureSystem GrowthZone substationsconstant</t>
  </si>
  <si>
    <t>2018AMP2017Capital ExpenditureSystem GrowthZone substationsconstant</t>
  </si>
  <si>
    <t>2018AMP2015Capital ExpenditureSystem GrowthZone substationsconstant</t>
  </si>
  <si>
    <t>2018AMP2018Capital ExpenditureAsset replacement and renewalAsset replacement and renewal expenditureconstant</t>
  </si>
  <si>
    <t>2018AMP2018Capital ExpenditureAsset replacement and renewalAsset replacement and renewal less capital contributionsconstant</t>
  </si>
  <si>
    <t>2018AMP2018Capital ExpenditureAsset replacement and renewalCapital contributions funding asset replacement and renewalconstant</t>
  </si>
  <si>
    <t>2018AMP2018Capital ExpenditureAsset replacement and renewalDistribution and LV cablesconstant</t>
  </si>
  <si>
    <t>2018AMP2018Capital ExpenditureAsset replacement and renewalDistribution and LV linesconstant</t>
  </si>
  <si>
    <t>2018AMP2018Capital ExpenditureAsset replacement and renewalDistribution substations and transformersconstant</t>
  </si>
  <si>
    <t>2018AMP2018Capital ExpenditureAsset replacement and renewalDistribution switchgearconstant</t>
  </si>
  <si>
    <t>2018AMP2018Capital ExpenditureAsset replacement and renewalOther network assetsconstant</t>
  </si>
  <si>
    <t>2018AMP2018Capital ExpenditureAsset replacement and renewalSubtransmissionconstant</t>
  </si>
  <si>
    <t>2018AMP2018Capital ExpenditureAsset replacement and renewalZone substationsconstant</t>
  </si>
  <si>
    <t>2018IDCapital ExpenditureAll assetsExpenditure on assetsconstant</t>
  </si>
  <si>
    <t>2018IDCapital ExpenditureAll assetsExpenditure on assetsnominal</t>
  </si>
  <si>
    <t>2018IDCapital ExpenditureAsset relocationsAsset relocationsconstant</t>
  </si>
  <si>
    <t>2018IDCapital ExpenditureAsset relocationsAsset relocationsnominal</t>
  </si>
  <si>
    <t>2018IDCapital ExpenditureAsset replacement and renewalAsset replacement and renewalconstant</t>
  </si>
  <si>
    <t>2018IDCapital ExpenditureAsset replacement and renewalAsset replacement and renewalnominal</t>
  </si>
  <si>
    <t>2018IDCapital ExpenditureCapital expenditureCapital expenditureconstant</t>
  </si>
  <si>
    <t>2018IDCapital ExpenditureCapital expenditureCapital expenditurenominal</t>
  </si>
  <si>
    <t>2018IDCapital ExpenditureConsumer connectionConsumer connectionconstant</t>
  </si>
  <si>
    <t>2018IDCapital ExpenditureConsumer connectionConsumer connectionnominal</t>
  </si>
  <si>
    <t>2018IDCapital ExpenditureCost of financingCost of financingconstant</t>
  </si>
  <si>
    <t>2018IDCapital ExpenditureCost of financingCost of financingnominal</t>
  </si>
  <si>
    <t>2018IDCapital ExpenditureNetwork assetsExpenditure on network assetsconstant</t>
  </si>
  <si>
    <t>2018IDCapital ExpenditureNetwork assetsExpenditure on network assetsnominal</t>
  </si>
  <si>
    <t>2018IDCapital ExpenditureNon-network assetsExpenditure on non-network assetsconstant</t>
  </si>
  <si>
    <t>2018IDCapital ExpenditureNon-network assetsExpenditure on non-network assetsnominal</t>
  </si>
  <si>
    <t>2018IDCapital ExpenditureReliability, safety and environmentLegislative and regulatoryconstant</t>
  </si>
  <si>
    <t>2018IDCapital ExpenditureReliability, safety and environmentLegislative and regulatorynominal</t>
  </si>
  <si>
    <t>2018IDCapital ExpenditureReliability, safety and environmentOther reliability, safety and environmentconstant</t>
  </si>
  <si>
    <t>2018IDCapital ExpenditureReliability, safety and environmentOther reliability, safety and environmentnominal</t>
  </si>
  <si>
    <t>2018IDCapital ExpenditureReliability, safety and environmentQuality of supplyconstant</t>
  </si>
  <si>
    <t>2018IDCapital ExpenditureReliability, safety and environmentQuality of supplynominal</t>
  </si>
  <si>
    <t>2018IDCapital ExpenditureReliability, safety and environmentTotal reliability, safety and environmentconstant</t>
  </si>
  <si>
    <t>2018IDCapital ExpenditureReliability, safety and environmentTotal reliability, safety and environmentnominal</t>
  </si>
  <si>
    <t>2018IDCapital ExpenditureSystem growthSystem growthconstant</t>
  </si>
  <si>
    <t>2018IDCapital ExpenditureSystem growthSystem growthnominal</t>
  </si>
  <si>
    <t>2018IDCapital ExpenditureValue of capital contributionsValue of capital contributionsconstant</t>
  </si>
  <si>
    <t>2018IDCapital ExpenditureValue of capital contributionsValue of capital contributionsnominal</t>
  </si>
  <si>
    <t>2018IDCapital ExpenditureValue of vested assetsValue of vested assetsconstant</t>
  </si>
  <si>
    <t>2018IDCapital ExpenditureValue of vested assetsValue of vested assetsnominal</t>
  </si>
  <si>
    <t>2018IDCapital ExpenditureAsset replacement and renewalAsset replacement and renewal expenditureconstant</t>
  </si>
  <si>
    <t>2018IDCapital ExpenditureAsset replacement and renewalAsset replacement and renewal expenditurenominal</t>
  </si>
  <si>
    <t>2018IDCapital ExpenditureAsset replacement and renewalAsset replacement and renewal less capital contributionsconstant</t>
  </si>
  <si>
    <t>2018IDCapital ExpenditureAsset replacement and renewalAsset replacement and renewal less capital contributionsnominal</t>
  </si>
  <si>
    <t>2018IDCapital ExpenditureAsset replacement and renewalCapital contributions funding asset replacement and renewalconstant</t>
  </si>
  <si>
    <t>2018IDCapital ExpenditureAsset replacement and renewalCapital contributions funding asset replacement and renewalnominal</t>
  </si>
  <si>
    <t>2018IDCapital ExpenditureAsset replacement and renewalDistribution and LV cablesconstant</t>
  </si>
  <si>
    <t>2018IDCapital ExpenditureAsset replacement and renewalDistribution and LV cablesnominal</t>
  </si>
  <si>
    <t>2018IDCapital ExpenditureAsset replacement and renewalDistribution and LV linesconstant</t>
  </si>
  <si>
    <t>2018IDCapital ExpenditureAsset replacement and renewalDistribution and LV linesnominal</t>
  </si>
  <si>
    <t>2018IDCapital ExpenditureAsset replacement and renewalDistribution substations and transformersconstant</t>
  </si>
  <si>
    <t>2018IDCapital ExpenditureAsset replacement and renewalDistribution substations and transformersnominal</t>
  </si>
  <si>
    <t>2018IDCapital ExpenditureAsset replacement and renewalDistribution switchgearconstant</t>
  </si>
  <si>
    <t>2018IDCapital ExpenditureAsset replacement and renewalDistribution switchgearnominal</t>
  </si>
  <si>
    <t>2018IDCapital ExpenditureAsset replacement and renewalOther network assetsconstant</t>
  </si>
  <si>
    <t>2018IDCapital ExpenditureAsset replacement and renewalOther network assetsnominal</t>
  </si>
  <si>
    <t>2018IDCapital ExpenditureAsset replacement and renewalSubtransmissionconstant</t>
  </si>
  <si>
    <t>2018IDCapital ExpenditureAsset replacement and renewalSubtransmissionnominal</t>
  </si>
  <si>
    <t>2018IDCapital ExpenditureAsset replacement and renewalZone substationsconstant</t>
  </si>
  <si>
    <t>2018IDCapital ExpenditureAsset replacement and renewalZone substationsnominal</t>
  </si>
  <si>
    <t>2018IDCapital ExpenditureSystem growthCapital contributions funding system growthconstant</t>
  </si>
  <si>
    <t>2018IDCapital ExpenditureSystem growthCapital contributions funding system growthnominal</t>
  </si>
  <si>
    <t>2018IDCapital ExpenditureSystem growthDistribution and LV cablesconstant</t>
  </si>
  <si>
    <t>2018IDCapital ExpenditureSystem growthDistribution and LV cablesnominal</t>
  </si>
  <si>
    <t>2018IDCapital ExpenditureSystem growthDistribution and LV linesconstant</t>
  </si>
  <si>
    <t>2018IDCapital ExpenditureSystem growthDistribution and LV linesnominal</t>
  </si>
  <si>
    <t>2018IDCapital ExpenditureSystem growthDistribution substations and transformersconstant</t>
  </si>
  <si>
    <t>2018IDCapital ExpenditureSystem growthDistribution substations and transformersnominal</t>
  </si>
  <si>
    <t>2018IDCapital ExpenditureSystem growthDistribution switchgearconstant</t>
  </si>
  <si>
    <t>2018IDCapital ExpenditureSystem growthDistribution switchgearnominal</t>
  </si>
  <si>
    <t>2018IDCapital ExpenditureSystem growthOther network assetsconstant</t>
  </si>
  <si>
    <t>2018IDCapital ExpenditureSystem growthOther network assetsnominal</t>
  </si>
  <si>
    <t>2018IDCapital ExpenditureSystem growthSubtransmissionconstant</t>
  </si>
  <si>
    <t>2018IDCapital ExpenditureSystem growthSubtransmissionnominal</t>
  </si>
  <si>
    <t>2018IDCapital ExpenditureSystem growthSystem growth expenditureconstant</t>
  </si>
  <si>
    <t>2018IDCapital ExpenditureSystem growthSystem growth expenditurenominal</t>
  </si>
  <si>
    <t>2018IDCapital ExpenditureSystem growthSystem growth less capital contributionsconstant</t>
  </si>
  <si>
    <t>2018IDCapital ExpenditureSystem growthSystem growth less capital contributionsnominal</t>
  </si>
  <si>
    <t>2018IDCapital ExpenditureSystem growthZone substationsconstant</t>
  </si>
  <si>
    <t>2018IDCapital ExpenditureSystem growthZone substationsnominal</t>
  </si>
  <si>
    <t>2018AMP2018Network and DemandElectricity volumesElectricity entering system for supply to consumersNA</t>
  </si>
  <si>
    <t>2018AMP2018Network and DemandElectricity volumesLoad factorNA</t>
  </si>
  <si>
    <t>2018AMP2018Network and DemandElectricity volumesLoss ratioNA</t>
  </si>
  <si>
    <t>2018AMP2018Network and DemandElectricity volumesTotal energy delivered to ICPsNA</t>
  </si>
  <si>
    <t>2018AMP2018Network and DemandMaximum coincident system demandGXP demandNA</t>
  </si>
  <si>
    <t>2018AMP2018Network and DemandMaximum coincident system demandMaximum coincident system demandNA</t>
  </si>
  <si>
    <t>2018AMP2018Network and DemandMaximum coincident system demandSch 12c Maximum coincident system demand [MW]NA</t>
  </si>
  <si>
    <t>2018IDNetwork and DemandCustomer numbersAverage no. of ICPs in disclosure yearNA</t>
  </si>
  <si>
    <t>2018IDNetwork and DemandTotal circuit lengthOverhead (km)NA</t>
  </si>
  <si>
    <t>2018IDNetwork and DemandTotal circuit lengthTotal circuit length (km)NA</t>
  </si>
  <si>
    <t>2018IDNetwork and DemandTotal circuit lengthUnderground (km)NA</t>
  </si>
  <si>
    <t>2018IDNetwork and DemandElectricity volumesElectricity entering system for supply to consumersNA</t>
  </si>
  <si>
    <t>2018IDNetwork and DemandElectricity volumesLoad factorNA</t>
  </si>
  <si>
    <t>2018IDNetwork and DemandElectricity volumesLoss ratioNA</t>
  </si>
  <si>
    <t>2018IDNetwork and DemandElectricity volumesTotal energy delivered to ICPsNA</t>
  </si>
  <si>
    <t>2018IDNetwork and DemandMaximum coincident system demandGXP demandNA</t>
  </si>
  <si>
    <t>2018IDNetwork and DemandMaximum coincident system demandMaximum coincident system demandNA</t>
  </si>
  <si>
    <t>2018AMP2018Operating ExpenditureAsset replacement and renewalAsset replacement and renewalconstant</t>
  </si>
  <si>
    <t>2018AMP2018Operating ExpenditureAsset replacement and renewalAsset replacement and renewalnominal</t>
  </si>
  <si>
    <t>2018AMP2018Operating ExpenditureBusiness supportBusiness supportconstant</t>
  </si>
  <si>
    <t>2018AMP2018Operating ExpenditureBusiness supportBusiness supportnominal</t>
  </si>
  <si>
    <t>2018AMP2018Operating ExpenditureExpenditure on subcomponentsDirect billing*constant</t>
  </si>
  <si>
    <t>2018AMP2018Operating ExpenditureExpenditure on subcomponentsEnergy efficiency and demand side management, reduction of energy lossesconstant</t>
  </si>
  <si>
    <t>2018AMP2018Operating ExpenditureExpenditure on subcomponentsInsuranceconstant</t>
  </si>
  <si>
    <t>2018AMP2018Operating ExpenditureExpenditure on subcomponentsResearch and Developmentconstant</t>
  </si>
  <si>
    <t>2018AMP2018Operating ExpenditureNetwork OpexNetwork Opexconstant</t>
  </si>
  <si>
    <t>2018AMP2018Operating ExpenditureNetwork OpexNetwork Opexnominal</t>
  </si>
  <si>
    <t>2018AMP2018Operating ExpenditureNon-network opexNon-network opexconstant</t>
  </si>
  <si>
    <t>2018AMP2018Operating ExpenditureNon-network opexNon-network opexnominal</t>
  </si>
  <si>
    <t>2018AMP2018Operating ExpenditureRoutine &amp; Corrective Maint &amp; InspectionRoutine &amp; Corrective Maint &amp; Inspectionconstant</t>
  </si>
  <si>
    <t>2018AMP2018Operating ExpenditureRoutine &amp; Corrective Maint &amp; InspectionRoutine &amp; Corrective Maint &amp; Inspectionnominal</t>
  </si>
  <si>
    <t>2018AMP2018Operating ExpenditureRoutine and corrective maintenance and inspectionRoutine and corrective maintenance and inspectionconstant</t>
  </si>
  <si>
    <t>2018AMP2018Operating ExpenditureRoutine and corrective maintenance and inspectionRoutine and corrective maintenance and inspectionnominal</t>
  </si>
  <si>
    <t>2018AMP2018Operating ExpenditureService interruptions and emergenciesService interruptions and emergenciesconstant</t>
  </si>
  <si>
    <t>2018AMP2018Operating ExpenditureService interruptions and emergenciesService interruptions and emergenciesnominal</t>
  </si>
  <si>
    <t>2018AMP2018Operating ExpenditureSystem operations and network supportSystem operations and network supportconstant</t>
  </si>
  <si>
    <t>2018AMP2018Operating ExpenditureSystem operations and network supportSystem operations and network supportnominal</t>
  </si>
  <si>
    <t>2018AMP2018Operating ExpenditureTotal opexOperational expenditureconstant</t>
  </si>
  <si>
    <t>2018AMP2018Operating ExpenditureTotal opexOperational expenditurenominal</t>
  </si>
  <si>
    <t>2018AMP2018Operating ExpenditureVegetation managementVegetation managementconstant</t>
  </si>
  <si>
    <t>2018AMP2018Operating ExpenditureVegetation managementVegetation managementnominal</t>
  </si>
  <si>
    <t>2018IDOperating ExpenditureAsset replacement and renewalAsset replacement and renewalconstant</t>
  </si>
  <si>
    <t>2018IDOperating ExpenditureAsset replacement and renewalAsset replacement and renewalnominal</t>
  </si>
  <si>
    <t>2018IDOperating ExpenditureBusiness supportBusiness supportconstant</t>
  </si>
  <si>
    <t>2018IDOperating ExpenditureBusiness supportBusiness supportnominal</t>
  </si>
  <si>
    <t>2018IDOperating ExpenditureNetwork opexNetwork opexconstant</t>
  </si>
  <si>
    <t>2018IDOperating ExpenditureNetwork opexNetwork opexnominal</t>
  </si>
  <si>
    <t>2018IDOperating ExpenditureNon-network opexNon-network opexconstant</t>
  </si>
  <si>
    <t>2018IDOperating ExpenditureNon-network opexNon-network opexnominal</t>
  </si>
  <si>
    <t>2018IDOperating ExpenditureRoutine and corrective maintenance and inspectionRoutine and corrective maintenance and inspectionconstant</t>
  </si>
  <si>
    <t>2018IDOperating ExpenditureRoutine and corrective maintenance and inspectionRoutine and corrective maintenance and inspectionnominal</t>
  </si>
  <si>
    <t>2018IDOperating ExpenditureService interruptions and emergenciesService interruptions and emergenciesconstant</t>
  </si>
  <si>
    <t>2018IDOperating ExpenditureService interruptions and emergenciesService interruptions and emergenciesnominal</t>
  </si>
  <si>
    <t>2018IDOperating ExpenditureSystem operations and network supportSystem operations and network supportconstant</t>
  </si>
  <si>
    <t>2018IDOperating ExpenditureSystem operations and network supportSystem operations and network supportnominal</t>
  </si>
  <si>
    <t>2018IDOperating ExpenditureTotal opexOperational expenditureconstant</t>
  </si>
  <si>
    <t>2018IDOperating ExpenditureTotal opexOperational expenditurenominal</t>
  </si>
  <si>
    <t>2018IDOperating ExpenditureVegetation managementVegetation managementconstant</t>
  </si>
  <si>
    <t>2018IDOperating ExpenditureVegetation managementVegetation managementnominal</t>
  </si>
  <si>
    <t>2018IDOther dataRelated party transactionsCapital expenditureconstant</t>
  </si>
  <si>
    <t>2018IDOther dataRelated party transactionsCapital expenditurenominal</t>
  </si>
  <si>
    <t>2018IDOther dataRelated party transactionsMarket value of asset disposalsconstant</t>
  </si>
  <si>
    <t>2018IDOther dataRelated party transactionsMarket value of asset disposalsnominal</t>
  </si>
  <si>
    <t>2018IDOther dataRelated party transactionsOperational expenditureconstant</t>
  </si>
  <si>
    <t>2018IDOther dataRelated party transactionsOperational expenditurenominal</t>
  </si>
  <si>
    <t>2018IDOther dataRelated party transactionsOther related party transactionsconstant</t>
  </si>
  <si>
    <t>2018IDOther dataRelated party transactionsOther related party transactionsnominal</t>
  </si>
  <si>
    <t>2018IDOther dataRelated party transactionsTotal regulatory incomeconstant</t>
  </si>
  <si>
    <t>2018IDOther dataRelated party transactionsTotal regulatory incomenominal</t>
  </si>
  <si>
    <t>2018IDOther dataTransformer capacityTotal distribution transformer capacityNA</t>
  </si>
  <si>
    <t>2018IDRAB valueTotal closing RAB valueDistribution and LV cablesconstant</t>
  </si>
  <si>
    <t>2018IDRAB valueTotal closing RAB valueDistribution and LV linesconstant</t>
  </si>
  <si>
    <t>2018IDRAB valueTotal closing RAB valueDistribution substations and transformersconstant</t>
  </si>
  <si>
    <t>2018IDRAB valueTotal closing RAB valueDistribution switchgearconstant</t>
  </si>
  <si>
    <t>2018IDRAB valueTotal closing RAB valueNon-network assetsconstant</t>
  </si>
  <si>
    <t>2018IDRAB valueTotal closing RAB valueOther network assetsconstant</t>
  </si>
  <si>
    <t>2018IDRAB valueTotal closing RAB valueSubtransmission cablesconstant</t>
  </si>
  <si>
    <t>2018IDRAB valueTotal closing RAB valueSubtransmission linesconstant</t>
  </si>
  <si>
    <t>2018IDRAB valueTotal closing RAB valueTotalconstant</t>
  </si>
  <si>
    <t>2018IDRAB valueTotal closing RAB valueZone substationsconstant</t>
  </si>
  <si>
    <t>2018IDReliabilityInterruption rateInterruptions per 100 circuit kmNA</t>
  </si>
  <si>
    <t>2018IDReliabilityNumber of interruptionsClass BNA</t>
  </si>
  <si>
    <t>2018IDReliabilityNumber of interruptionsClass CNA</t>
  </si>
  <si>
    <t>2018IDReliabilitySAIDIClass BNA</t>
  </si>
  <si>
    <t>2018IDReliabilitySAIDIClass CNA</t>
  </si>
  <si>
    <t>2018IDReliabilitySAIFIClass BNA</t>
  </si>
  <si>
    <t>2018IDReliabilitySAIFIClass CNA</t>
  </si>
  <si>
    <t>2018IDReliabilitySAIDIAdverse environmentNA</t>
  </si>
  <si>
    <t>2018IDReliabilitySAIDIAdverse weatherNA</t>
  </si>
  <si>
    <t>2018IDReliabilitySAIDICause unknownNA</t>
  </si>
  <si>
    <t>2018IDReliabilitySAIDIDefective equipmentNA</t>
  </si>
  <si>
    <t>2018IDReliabilitySAIDIHuman errorNA</t>
  </si>
  <si>
    <t>2018IDReliabilitySAIDILightningNA</t>
  </si>
  <si>
    <t>2018IDReliabilitySAIDIThird party interferenceNA</t>
  </si>
  <si>
    <t>2018IDReliabilitySAIDIVegetationNA</t>
  </si>
  <si>
    <t>2018IDReliabilitySAIDIWildlifeNA</t>
  </si>
  <si>
    <t>2018IDReliabilitySAIFIAdverse environmentNA</t>
  </si>
  <si>
    <t>2018IDReliabilitySAIFIAdverse weatherNA</t>
  </si>
  <si>
    <t>2018IDReliabilitySAIFICause unknownNA</t>
  </si>
  <si>
    <t>2018IDReliabilitySAIFIDefective equipmentNA</t>
  </si>
  <si>
    <t>2018IDReliabilitySAIFIHuman errorNA</t>
  </si>
  <si>
    <t>2018IDReliabilitySAIFILightningNA</t>
  </si>
  <si>
    <t>2018IDReliabilitySAIFIThird party interferenceNA</t>
  </si>
  <si>
    <t>2018IDReliabilitySAIFIVegetationNA</t>
  </si>
  <si>
    <t>2018IDReliabilitySAIFIWildlifeNA</t>
  </si>
  <si>
    <t>2018AMP2018ReliabilitySAIDIClass BNA</t>
  </si>
  <si>
    <t>2018AMP2018ReliabilitySAIDIClass CNA</t>
  </si>
  <si>
    <t>2018AMP2018ReliabilitySAIFIClass BNA</t>
  </si>
  <si>
    <t>2018AMP2018ReliabilitySAIFIClass CNA</t>
  </si>
  <si>
    <t>2018IDRevenue and ProfitabilityReturn on investmentReturn on Investment (post tax)NA</t>
  </si>
  <si>
    <t>2018IDRevenue and ProfitabilityReturn on investmentReturn on Investment (vanilla)NA</t>
  </si>
  <si>
    <t>2018IDRevenue and ProfitabilityExpensesOperational expenditureconstant</t>
  </si>
  <si>
    <t>2018IDRevenue and ProfitabilityExpensesOperational expenditurenominal</t>
  </si>
  <si>
    <t>2018IDRevenue and ProfitabilityExpensesPass-through and recoverable costsconstant</t>
  </si>
  <si>
    <t>2018IDRevenue and ProfitabilityExpensesPass-through and recoverable costsnominal</t>
  </si>
  <si>
    <t>2018IDRevenue and ProfitabilityOperating surplus / (deficit)Operating surplus / (deficit)constant</t>
  </si>
  <si>
    <t>2018IDRevenue and ProfitabilityOperating surplus / (deficit)Operating surplus / (deficit)nominal</t>
  </si>
  <si>
    <t>2018IDRevenue and ProfitabilityRegulatory profit / (loss)Regulatory profit / (loss)constant</t>
  </si>
  <si>
    <t>2018IDRevenue and ProfitabilityRegulatory profit / (loss)Regulatory profit / (loss)nominal</t>
  </si>
  <si>
    <t>2018IDRevenue and ProfitabilityRegulatory profit / (loss) before taxRegulatory profit / (loss) before taxconstant</t>
  </si>
  <si>
    <t>2018IDRevenue and ProfitabilityRegulatory profit / (loss) before taxRegulatory profit / (loss) before taxnominal</t>
  </si>
  <si>
    <t>2018IDRevenue and ProfitabilityTaxRegulatory tax allowanceconstant</t>
  </si>
  <si>
    <t>2018IDRevenue and ProfitabilityTaxRegulatory tax allowancenominal</t>
  </si>
  <si>
    <t>2018IDRevenue and ProfitabilityTerm credit spread differentialTerm credit spread differential allowanceconstant</t>
  </si>
  <si>
    <t>2018IDRevenue and ProfitabilityTerm credit spread differentialTerm credit spread differential allowancenominal</t>
  </si>
  <si>
    <t>2018IDRevenue and ProfitabilityTotal regulatory incomeGains / (losses) on asset disposalsconstant</t>
  </si>
  <si>
    <t>2018IDRevenue and ProfitabilityTotal regulatory incomeGains / (losses) on asset disposalsnominal</t>
  </si>
  <si>
    <t>2018IDRevenue and ProfitabilityTotal regulatory incomeLine charge revenueconstant</t>
  </si>
  <si>
    <t>2018IDRevenue and ProfitabilityTotal regulatory incomeLine charge revenuenominal</t>
  </si>
  <si>
    <t>2018IDRevenue and ProfitabilityTotal regulatory incomeOther regulatory incomeconstant</t>
  </si>
  <si>
    <t>2018IDRevenue and ProfitabilityTotal regulatory incomeOther regulatory incomenominal</t>
  </si>
  <si>
    <t>2018IDRevenue and ProfitabilityTotal regulatory incomeTotal regulatory incomeconstant</t>
  </si>
  <si>
    <t>2018IDRevenue and ProfitabilityTotal regulatory incomeTotal regulatory incomenominal</t>
  </si>
  <si>
    <t>2018IDRevenue and ProfitabilityAdjustment resulting from asset allocationAdjustment resulting from asset allocationconstant</t>
  </si>
  <si>
    <t>2018IDRevenue and ProfitabilityAdjustment resulting from asset allocationAdjustment resulting from asset allocationnominal</t>
  </si>
  <si>
    <t>2018IDRevenue and ProfitabilityAsset disposalsAsset disposalsconstant</t>
  </si>
  <si>
    <t>2018IDRevenue and ProfitabilityAsset disposalsAsset disposalsnominal</t>
  </si>
  <si>
    <t>2018IDRevenue and ProfitabilityAsset valueTotal depreciationconstant</t>
  </si>
  <si>
    <t>2018IDRevenue and ProfitabilityAsset valueTotal depreciationnominal</t>
  </si>
  <si>
    <t>2018IDRevenue and ProfitabilityAsset valueTotal revaluationsconstant</t>
  </si>
  <si>
    <t>2018IDRevenue and ProfitabilityAsset valueTotal revaluationsnominal</t>
  </si>
  <si>
    <t>2018IDRevenue and ProfitabilityAssets commissionedAssets commissionedconstant</t>
  </si>
  <si>
    <t>2018IDRevenue and ProfitabilityAssets commissionedAssets commissionednominal</t>
  </si>
  <si>
    <t>2018IDRevenue and ProfitabilityLost and found assets adjustmentLost and found assets adjustmentconstant</t>
  </si>
  <si>
    <t>2018IDRevenue and ProfitabilityLost and found assets adjustmentLost and found assets adjustmentnominal</t>
  </si>
  <si>
    <t>2018IDRevenue and ProfitabilityTotal closing RAB valueTotal closing RAB valueconstant</t>
  </si>
  <si>
    <t>2018IDRevenue and ProfitabilityTotal closing RAB valueTotal closing RAB valuenominal</t>
  </si>
  <si>
    <t>2018IDRevenue and ProfitabilityTotal opening RAB valueTotal opening RAB valueconstant</t>
  </si>
  <si>
    <t>2018IDRevenue and ProfitabilityTotal opening RAB valueTotal opening RAB valuenominal</t>
  </si>
  <si>
    <t>2019AMP2018Capital ExpenditureAll assetsExpenditure on assetsconstant</t>
  </si>
  <si>
    <t>2019AMP2018Capital ExpenditureAll assetsExpenditure on assetsnominal</t>
  </si>
  <si>
    <t>2019AMP2018Capital ExpenditureAsset relocationsAsset relocationsconstant</t>
  </si>
  <si>
    <t>2019AMP2018Capital ExpenditureAsset relocationsAsset relocationsnominal</t>
  </si>
  <si>
    <t>2019AMP2018Capital ExpenditureAsset replacement and renewalAsset replacement and renewalconstant</t>
  </si>
  <si>
    <t>2019AMP2018Capital ExpenditureAsset replacement and renewalAsset replacement and renewalnominal</t>
  </si>
  <si>
    <t>2019AMP2013Capital ExpenditureAssets commissionedAssets commissionednominal</t>
  </si>
  <si>
    <t>2019AMP2014Capital ExpenditureAssets commissionedAssets commissionednominal</t>
  </si>
  <si>
    <t>2019AMP2018Capital ExpenditureAssets commissionedAssets commissionednominal</t>
  </si>
  <si>
    <t>2019AMP2018Capital ExpenditureCapital expenditure forecastCapital expenditure forecastnominal</t>
  </si>
  <si>
    <t>2019AMP2018Capital ExpenditureConsumer connectionConsumer connectionconstant</t>
  </si>
  <si>
    <t>2019AMP2018Capital ExpenditureConsumer connectionConsumer connectionnominal</t>
  </si>
  <si>
    <t>2019AMP2018Capital ExpenditureCost of financingCost of financingnominal</t>
  </si>
  <si>
    <t>2019AMP2018Capital ExpenditureExpenditure on subcomponentsEnergy efficiency and demand side management, reduction of energy lossesconstant</t>
  </si>
  <si>
    <t>2019AMP2018Capital ExpenditureExpenditure on subcomponentsOverhead to underground conversionconstant</t>
  </si>
  <si>
    <t>2019AMP2018Capital ExpenditureExpenditure on subcomponentsResearch and developmentconstant</t>
  </si>
  <si>
    <t>2019AMP2018Capital ExpenditureNetwork assetsExpenditure on network assetsconstant</t>
  </si>
  <si>
    <t>2019AMP2018Capital ExpenditureNetwork assetsExpenditure on network assetsnominal</t>
  </si>
  <si>
    <t>2019AMP2013Capital ExpenditureNon-network assetsExpenditure on non-network assetsconstant</t>
  </si>
  <si>
    <t>2019AMP2018Capital ExpenditureNon-network assetsExpenditure on non-network assetsconstant</t>
  </si>
  <si>
    <t>2019AMP2014Capital ExpenditureNon-network assetsExpenditure on non-network assetsconstant</t>
  </si>
  <si>
    <t>2019AMP2013Capital ExpenditureNon-network assetsExpenditure on non-network assetsnominal</t>
  </si>
  <si>
    <t>2019AMP2014Capital ExpenditureNon-network assetsExpenditure on non-network assetsnominal</t>
  </si>
  <si>
    <t>2019AMP2018Capital ExpenditureNon-network assetsExpenditure on non-network assetsnominal</t>
  </si>
  <si>
    <t>2019AMP2018Capital ExpenditureReliability, safety and environmentLegislative and regulatoryconstant</t>
  </si>
  <si>
    <t>2019AMP2018Capital ExpenditureReliability, safety and environmentLegislative and regulatorynominal</t>
  </si>
  <si>
    <t>2019AMP2018Capital ExpenditureReliability, safety and environmentOther reliability, safety and environmentconstant</t>
  </si>
  <si>
    <t>2019AMP2018Capital ExpenditureReliability, safety and environmentOther reliability, safety and environmentnominal</t>
  </si>
  <si>
    <t>2019AMP2018Capital ExpenditureReliability, safety and environmentQuality of supplyconstant</t>
  </si>
  <si>
    <t>2019AMP2018Capital ExpenditureReliability, safety and environmentQuality of supplynominal</t>
  </si>
  <si>
    <t>2019AMP2018Capital ExpenditureReliability, safety and environmentTotal reliability, safety and environmentconstant</t>
  </si>
  <si>
    <t>2019AMP2018Capital ExpenditureReliability, safety and environmentTotal reliability, safety and environmentnominal</t>
  </si>
  <si>
    <t>2019AMP2018Capital ExpenditureSystem growthSystem growthconstant</t>
  </si>
  <si>
    <t>2019AMP2018Capital ExpenditureSystem growthSystem growthnominal</t>
  </si>
  <si>
    <t>2019AMP2018Capital ExpenditureValue of capital contributionsValue of capital contributionsnominal</t>
  </si>
  <si>
    <t>2019AMP2018Capital ExpenditureValue of vested assetsValue of vested assetsnominal</t>
  </si>
  <si>
    <t>2019AMP2016Capital ExpenditureSystem GrowthCapital contributions funding system growthconstant</t>
  </si>
  <si>
    <t>2019AMP2014Capital ExpenditureSystem GrowthCapital contributions funding system growthconstant</t>
  </si>
  <si>
    <t>2019AMP2015Capital ExpenditureSystem GrowthCapital contributions funding system growthconstant</t>
  </si>
  <si>
    <t>2019AMP2017Capital ExpenditureSystem GrowthCapital contributions funding system growthconstant</t>
  </si>
  <si>
    <t>2019AMP2018Capital ExpenditureSystem GrowthCapital contributions funding system growthconstant</t>
  </si>
  <si>
    <t>2019AMP2016Capital ExpenditureSystem GrowthDistribution and LV cablesconstant</t>
  </si>
  <si>
    <t>2019AMP2018Capital ExpenditureSystem GrowthDistribution and LV cablesconstant</t>
  </si>
  <si>
    <t>2019AMP2015Capital ExpenditureSystem GrowthDistribution and LV cablesconstant</t>
  </si>
  <si>
    <t>2019AMP2014Capital ExpenditureSystem GrowthDistribution and LV cablesconstant</t>
  </si>
  <si>
    <t>2019AMP2017Capital ExpenditureSystem GrowthDistribution and LV cablesconstant</t>
  </si>
  <si>
    <t>2019AMP2017Capital ExpenditureSystem GrowthDistribution and LV linesconstant</t>
  </si>
  <si>
    <t>2019AMP2014Capital ExpenditureSystem GrowthDistribution and LV linesconstant</t>
  </si>
  <si>
    <t>2019AMP2018Capital ExpenditureSystem GrowthDistribution and LV linesconstant</t>
  </si>
  <si>
    <t>2019AMP2015Capital ExpenditureSystem GrowthDistribution and LV linesconstant</t>
  </si>
  <si>
    <t>2019AMP2016Capital ExpenditureSystem GrowthDistribution and LV linesconstant</t>
  </si>
  <si>
    <t>2019AMP2015Capital ExpenditureSystem GrowthDistribution substations and transformersconstant</t>
  </si>
  <si>
    <t>2019AMP2016Capital ExpenditureSystem GrowthDistribution substations and transformersconstant</t>
  </si>
  <si>
    <t>2019AMP2018Capital ExpenditureSystem GrowthDistribution substations and transformersconstant</t>
  </si>
  <si>
    <t>2019AMP2014Capital ExpenditureSystem GrowthDistribution substations and transformersconstant</t>
  </si>
  <si>
    <t>2019AMP2017Capital ExpenditureSystem GrowthDistribution substations and transformersconstant</t>
  </si>
  <si>
    <t>2019AMP2016Capital ExpenditureSystem GrowthDistribution switchgearconstant</t>
  </si>
  <si>
    <t>2019AMP2018Capital ExpenditureSystem GrowthDistribution switchgearconstant</t>
  </si>
  <si>
    <t>2019AMP2015Capital ExpenditureSystem GrowthDistribution switchgearconstant</t>
  </si>
  <si>
    <t>2019AMP2014Capital ExpenditureSystem GrowthDistribution switchgearconstant</t>
  </si>
  <si>
    <t>2019AMP2017Capital ExpenditureSystem GrowthDistribution switchgearconstant</t>
  </si>
  <si>
    <t>2019AMP2014Capital ExpenditureSystem GrowthOther network assetsconstant</t>
  </si>
  <si>
    <t>2019AMP2017Capital ExpenditureSystem GrowthOther network assetsconstant</t>
  </si>
  <si>
    <t>2019AMP2016Capital ExpenditureSystem GrowthOther network assetsconstant</t>
  </si>
  <si>
    <t>2019AMP2015Capital ExpenditureSystem GrowthOther network assetsconstant</t>
  </si>
  <si>
    <t>2019AMP2018Capital ExpenditureSystem GrowthOther network assetsconstant</t>
  </si>
  <si>
    <t>2019AMP2018Capital ExpenditureSystem GrowthSubtransmissionconstant</t>
  </si>
  <si>
    <t>2019AMP2015Capital ExpenditureSystem GrowthSubtransmissionconstant</t>
  </si>
  <si>
    <t>2019AMP2014Capital ExpenditureSystem GrowthSubtransmissionconstant</t>
  </si>
  <si>
    <t>2019AMP2016Capital ExpenditureSystem GrowthSubtransmissionconstant</t>
  </si>
  <si>
    <t>2019AMP2017Capital ExpenditureSystem GrowthSubtransmissionconstant</t>
  </si>
  <si>
    <t>2019AMP2017Capital ExpenditureSystem GrowthSystem growth expenditureconstant</t>
  </si>
  <si>
    <t>2019AMP2015Capital ExpenditureSystem GrowthSystem growth expenditureconstant</t>
  </si>
  <si>
    <t>2019AMP2014Capital ExpenditureSystem GrowthSystem growth expenditureconstant</t>
  </si>
  <si>
    <t>2019AMP2018Capital ExpenditureSystem GrowthSystem growth expenditureconstant</t>
  </si>
  <si>
    <t>2019AMP2016Capital ExpenditureSystem GrowthSystem growth expenditureconstant</t>
  </si>
  <si>
    <t>2019AMP2018Capital ExpenditureSystem GrowthSystem growth less capital contributionsconstant</t>
  </si>
  <si>
    <t>2019AMP2017Capital ExpenditureSystem GrowthSystem growth less capital contributionsconstant</t>
  </si>
  <si>
    <t>2019AMP2016Capital ExpenditureSystem GrowthSystem growth less capital contributionsconstant</t>
  </si>
  <si>
    <t>2019AMP2014Capital ExpenditureSystem GrowthSystem growth less capital contributionsconstant</t>
  </si>
  <si>
    <t>2019AMP2015Capital ExpenditureSystem GrowthSystem growth less capital contributionsconstant</t>
  </si>
  <si>
    <t>2019AMP2014Capital ExpenditureSystem GrowthZone substationsconstant</t>
  </si>
  <si>
    <t>2019AMP2016Capital ExpenditureSystem GrowthZone substationsconstant</t>
  </si>
  <si>
    <t>2019AMP2018Capital ExpenditureSystem GrowthZone substationsconstant</t>
  </si>
  <si>
    <t>2019AMP2015Capital ExpenditureSystem GrowthZone substationsconstant</t>
  </si>
  <si>
    <t>2019AMP2017Capital ExpenditureSystem GrowthZone substationsconstant</t>
  </si>
  <si>
    <t>2019AMP2018Capital ExpenditureAsset replacement and renewalAsset replacement and renewal expenditureconstant</t>
  </si>
  <si>
    <t>2019AMP2018Capital ExpenditureAsset replacement and renewalAsset replacement and renewal less capital contributionsconstant</t>
  </si>
  <si>
    <t>2019AMP2018Capital ExpenditureAsset replacement and renewalCapital contributions funding asset replacement and renewalconstant</t>
  </si>
  <si>
    <t>2019AMP2018Capital ExpenditureAsset replacement and renewalDistribution and LV cablesconstant</t>
  </si>
  <si>
    <t>2019AMP2018Capital ExpenditureAsset replacement and renewalDistribution and LV linesconstant</t>
  </si>
  <si>
    <t>2019AMP2018Capital ExpenditureAsset replacement and renewalDistribution substations and transformersconstant</t>
  </si>
  <si>
    <t>2019AMP2018Capital ExpenditureAsset replacement and renewalDistribution switchgearconstant</t>
  </si>
  <si>
    <t>2019AMP2018Capital ExpenditureAsset replacement and renewalOther network assetsconstant</t>
  </si>
  <si>
    <t>2019AMP2018Capital ExpenditureAsset replacement and renewalSubtransmissionconstant</t>
  </si>
  <si>
    <t>2019AMP2018Capital ExpenditureAsset replacement and renewalZone substationsconstant</t>
  </si>
  <si>
    <t>2019AMP2018Network and DemandElectricity volumesElectricity entering system for supply to consumersNA</t>
  </si>
  <si>
    <t>2019AMP2018Network and DemandElectricity volumesLoad factorNA</t>
  </si>
  <si>
    <t>2019AMP2018Network and DemandElectricity volumesLoss ratioNA</t>
  </si>
  <si>
    <t>2019AMP2018Network and DemandElectricity volumesTotal energy delivered to ICPsNA</t>
  </si>
  <si>
    <t>2019AMP2018Network and DemandMaximum coincident system demandGXP demandNA</t>
  </si>
  <si>
    <t>2019AMP2018Network and DemandMaximum coincident system demandMaximum coincident system demandNA</t>
  </si>
  <si>
    <t>2019AMP2018Network and DemandMaximum coincident system demandSch 12c Maximum coincident system demand [MW]NA</t>
  </si>
  <si>
    <t>2019AMP2018Operating ExpenditureAsset replacement and renewalAsset replacement and renewalconstant</t>
  </si>
  <si>
    <t>2019AMP2018Operating ExpenditureAsset replacement and renewalAsset replacement and renewalnominal</t>
  </si>
  <si>
    <t>2019AMP2018Operating ExpenditureBusiness supportBusiness supportconstant</t>
  </si>
  <si>
    <t>2019AMP2018Operating ExpenditureBusiness supportBusiness supportnominal</t>
  </si>
  <si>
    <t>2019AMP2018Operating ExpenditureExpenditure on subcomponentsDirect billing*constant</t>
  </si>
  <si>
    <t>2019AMP2018Operating ExpenditureExpenditure on subcomponentsEnergy efficiency and demand side management, reduction of energy lossesconstant</t>
  </si>
  <si>
    <t>2019AMP2018Operating ExpenditureExpenditure on subcomponentsInsuranceconstant</t>
  </si>
  <si>
    <t>2019AMP2018Operating ExpenditureExpenditure on subcomponentsResearch and Developmentconstant</t>
  </si>
  <si>
    <t>2019AMP2018Operating ExpenditureNetwork OpexNetwork Opexconstant</t>
  </si>
  <si>
    <t>2019AMP2018Operating ExpenditureNetwork OpexNetwork Opexnominal</t>
  </si>
  <si>
    <t>2019AMP2018Operating ExpenditureNon-network opexNon-network opexconstant</t>
  </si>
  <si>
    <t>2019AMP2018Operating ExpenditureNon-network opexNon-network opexnominal</t>
  </si>
  <si>
    <t>2019AMP2018Operating ExpenditureRoutine &amp; Corrective Maint &amp; InspectionRoutine &amp; Corrective Maint &amp; Inspectionconstant</t>
  </si>
  <si>
    <t>2019AMP2018Operating ExpenditureRoutine &amp; Corrective Maint &amp; InspectionRoutine &amp; Corrective Maint &amp; Inspectionnominal</t>
  </si>
  <si>
    <t>2019AMP2018Operating ExpenditureRoutine and corrective maintenance and inspectionRoutine and corrective maintenance and inspectionconstant</t>
  </si>
  <si>
    <t>2019AMP2018Operating ExpenditureRoutine and corrective maintenance and inspectionRoutine and corrective maintenance and inspectionnominal</t>
  </si>
  <si>
    <t>2019AMP2018Operating ExpenditureService interruptions and emergenciesService interruptions and emergenciesconstant</t>
  </si>
  <si>
    <t>2019AMP2018Operating ExpenditureService interruptions and emergenciesService interruptions and emergenciesnominal</t>
  </si>
  <si>
    <t>2019AMP2018Operating ExpenditureSystem operations and network supportSystem operations and network supportconstant</t>
  </si>
  <si>
    <t>2019AMP2018Operating ExpenditureSystem operations and network supportSystem operations and network supportnominal</t>
  </si>
  <si>
    <t>2019AMP2018Operating ExpenditureTotal opexOperational expenditureconstant</t>
  </si>
  <si>
    <t>2019AMP2018Operating ExpenditureTotal opexOperational expenditurenominal</t>
  </si>
  <si>
    <t>2019AMP2018Operating ExpenditureVegetation managementVegetation managementconstant</t>
  </si>
  <si>
    <t>2019AMP2018Operating ExpenditureVegetation managementVegetation managementnominal</t>
  </si>
  <si>
    <t>2019AMP2018ReliabilitySAIDIClass BNA</t>
  </si>
  <si>
    <t>2019AMP2018ReliabilitySAIDIClass CNA</t>
  </si>
  <si>
    <t>2019AMP2018ReliabilitySAIFIClass BNA</t>
  </si>
  <si>
    <t>2019AMP2018ReliabilitySAIFIClass CNA</t>
  </si>
  <si>
    <t>2020AMP2018Capital ExpenditureAll assetsExpenditure on assetsconstant</t>
  </si>
  <si>
    <t>2020AMP2018Capital ExpenditureAll assetsExpenditure on assetsnominal</t>
  </si>
  <si>
    <t>2020AMP2018Capital ExpenditureAsset relocationsAsset relocationsconstant</t>
  </si>
  <si>
    <t>2020AMP2018Capital ExpenditureAsset relocationsAsset relocationsnominal</t>
  </si>
  <si>
    <t>2020AMP2018Capital ExpenditureAsset replacement and renewalAsset replacement and renewalconstant</t>
  </si>
  <si>
    <t>2020AMP2018Capital ExpenditureAsset replacement and renewalAsset replacement and renewalnominal</t>
  </si>
  <si>
    <t>2020AMP2013Capital ExpenditureAssets commissionedAssets commissionednominal</t>
  </si>
  <si>
    <t>2020AMP2018Capital ExpenditureAssets commissionedAssets commissionednominal</t>
  </si>
  <si>
    <t>2020AMP2014Capital ExpenditureAssets commissionedAssets commissionednominal</t>
  </si>
  <si>
    <t>2020AMP2018Capital ExpenditureCapital expenditure forecastCapital expenditure forecastnominal</t>
  </si>
  <si>
    <t>2020AMP2018Capital ExpenditureConsumer connectionConsumer connectionconstant</t>
  </si>
  <si>
    <t>2020AMP2018Capital ExpenditureConsumer connectionConsumer connectionnominal</t>
  </si>
  <si>
    <t>2020AMP2018Capital ExpenditureCost of financingCost of financingnominal</t>
  </si>
  <si>
    <t>2020AMP2018Capital ExpenditureExpenditure on subcomponentsEnergy efficiency and demand side management, reduction of energy lossesconstant</t>
  </si>
  <si>
    <t>2020AMP2018Capital ExpenditureExpenditure on subcomponentsOverhead to underground conversionconstant</t>
  </si>
  <si>
    <t>2020AMP2018Capital ExpenditureExpenditure on subcomponentsResearch and developmentconstant</t>
  </si>
  <si>
    <t>2020AMP2018Capital ExpenditureNetwork assetsExpenditure on network assetsconstant</t>
  </si>
  <si>
    <t>2020AMP2018Capital ExpenditureNetwork assetsExpenditure on network assetsnominal</t>
  </si>
  <si>
    <t>2020AMP2014Capital ExpenditureNon-network assetsExpenditure on non-network assetsconstant</t>
  </si>
  <si>
    <t>2020AMP2013Capital ExpenditureNon-network assetsExpenditure on non-network assetsconstant</t>
  </si>
  <si>
    <t>2020AMP2018Capital ExpenditureNon-network assetsExpenditure on non-network assetsconstant</t>
  </si>
  <si>
    <t>2020AMP2018Capital ExpenditureNon-network assetsExpenditure on non-network assetsnominal</t>
  </si>
  <si>
    <t>2020AMP2014Capital ExpenditureNon-network assetsExpenditure on non-network assetsnominal</t>
  </si>
  <si>
    <t>2020AMP2013Capital ExpenditureNon-network assetsExpenditure on non-network assetsnominal</t>
  </si>
  <si>
    <t>2020AMP2018Capital ExpenditureReliability, safety and environmentLegislative and regulatoryconstant</t>
  </si>
  <si>
    <t>2020AMP2018Capital ExpenditureReliability, safety and environmentLegislative and regulatorynominal</t>
  </si>
  <si>
    <t>2020AMP2018Capital ExpenditureReliability, safety and environmentOther reliability, safety and environmentconstant</t>
  </si>
  <si>
    <t>2020AMP2018Capital ExpenditureReliability, safety and environmentOther reliability, safety and environmentnominal</t>
  </si>
  <si>
    <t>2020AMP2018Capital ExpenditureReliability, safety and environmentQuality of supplyconstant</t>
  </si>
  <si>
    <t>2020AMP2018Capital ExpenditureReliability, safety and environmentQuality of supplynominal</t>
  </si>
  <si>
    <t>2020AMP2018Capital ExpenditureReliability, safety and environmentTotal reliability, safety and environmentconstant</t>
  </si>
  <si>
    <t>2020AMP2018Capital ExpenditureReliability, safety and environmentTotal reliability, safety and environmentnominal</t>
  </si>
  <si>
    <t>2020AMP2018Capital ExpenditureSystem growthSystem growthconstant</t>
  </si>
  <si>
    <t>2020AMP2018Capital ExpenditureSystem growthSystem growthnominal</t>
  </si>
  <si>
    <t>2020AMP2018Capital ExpenditureValue of capital contributionsValue of capital contributionsnominal</t>
  </si>
  <si>
    <t>2020AMP2018Capital ExpenditureValue of vested assetsValue of vested assetsnominal</t>
  </si>
  <si>
    <t>2020AMP2018Capital ExpenditureSystem GrowthCapital contributions funding system growthconstant</t>
  </si>
  <si>
    <t>2020AMP2017Capital ExpenditureSystem GrowthCapital contributions funding system growthconstant</t>
  </si>
  <si>
    <t>2020AMP2016Capital ExpenditureSystem GrowthCapital contributions funding system growthconstant</t>
  </si>
  <si>
    <t>2020AMP2015Capital ExpenditureSystem GrowthCapital contributions funding system growthconstant</t>
  </si>
  <si>
    <t>2020AMP2016Capital ExpenditureSystem GrowthDistribution and LV cablesconstant</t>
  </si>
  <si>
    <t>2020AMP2017Capital ExpenditureSystem GrowthDistribution and LV cablesconstant</t>
  </si>
  <si>
    <t>2020AMP2018Capital ExpenditureSystem GrowthDistribution and LV cablesconstant</t>
  </si>
  <si>
    <t>2020AMP2015Capital ExpenditureSystem GrowthDistribution and LV cablesconstant</t>
  </si>
  <si>
    <t>2020AMP2017Capital ExpenditureSystem GrowthDistribution and LV linesconstant</t>
  </si>
  <si>
    <t>2020AMP2015Capital ExpenditureSystem GrowthDistribution and LV linesconstant</t>
  </si>
  <si>
    <t>2020AMP2018Capital ExpenditureSystem GrowthDistribution and LV linesconstant</t>
  </si>
  <si>
    <t>2020AMP2016Capital ExpenditureSystem GrowthDistribution and LV linesconstant</t>
  </si>
  <si>
    <t>2020AMP2017Capital ExpenditureSystem GrowthDistribution substations and transformersconstant</t>
  </si>
  <si>
    <t>2020AMP2018Capital ExpenditureSystem GrowthDistribution substations and transformersconstant</t>
  </si>
  <si>
    <t>2020AMP2016Capital ExpenditureSystem GrowthDistribution substations and transformersconstant</t>
  </si>
  <si>
    <t>2020AMP2015Capital ExpenditureSystem GrowthDistribution substations and transformersconstant</t>
  </si>
  <si>
    <t>2020AMP2015Capital ExpenditureSystem GrowthDistribution switchgearconstant</t>
  </si>
  <si>
    <t>2020AMP2017Capital ExpenditureSystem GrowthDistribution switchgearconstant</t>
  </si>
  <si>
    <t>2020AMP2016Capital ExpenditureSystem GrowthDistribution switchgearconstant</t>
  </si>
  <si>
    <t>2020AMP2018Capital ExpenditureSystem GrowthDistribution switchgearconstant</t>
  </si>
  <si>
    <t>2020AMP2015Capital ExpenditureSystem GrowthOther network assetsconstant</t>
  </si>
  <si>
    <t>2020AMP2016Capital ExpenditureSystem GrowthOther network assetsconstant</t>
  </si>
  <si>
    <t>2020AMP2017Capital ExpenditureSystem GrowthOther network assetsconstant</t>
  </si>
  <si>
    <t>2020AMP2018Capital ExpenditureSystem GrowthOther network assetsconstant</t>
  </si>
  <si>
    <t>2020AMP2016Capital ExpenditureSystem GrowthSubtransmissionconstant</t>
  </si>
  <si>
    <t>2020AMP2015Capital ExpenditureSystem GrowthSubtransmissionconstant</t>
  </si>
  <si>
    <t>2020AMP2018Capital ExpenditureSystem GrowthSubtransmissionconstant</t>
  </si>
  <si>
    <t>2020AMP2017Capital ExpenditureSystem GrowthSubtransmissionconstant</t>
  </si>
  <si>
    <t>2020AMP2017Capital ExpenditureSystem GrowthSystem growth expenditureconstant</t>
  </si>
  <si>
    <t>2020AMP2018Capital ExpenditureSystem GrowthSystem growth expenditureconstant</t>
  </si>
  <si>
    <t>2020AMP2015Capital ExpenditureSystem GrowthSystem growth expenditureconstant</t>
  </si>
  <si>
    <t>2020AMP2016Capital ExpenditureSystem GrowthSystem growth expenditureconstant</t>
  </si>
  <si>
    <t>2020AMP2018Capital ExpenditureSystem GrowthSystem growth less capital contributionsconstant</t>
  </si>
  <si>
    <t>2020AMP2017Capital ExpenditureSystem GrowthSystem growth less capital contributionsconstant</t>
  </si>
  <si>
    <t>2020AMP2016Capital ExpenditureSystem GrowthSystem growth less capital contributionsconstant</t>
  </si>
  <si>
    <t>2020AMP2015Capital ExpenditureSystem GrowthSystem growth less capital contributionsconstant</t>
  </si>
  <si>
    <t>2020AMP2018Capital ExpenditureSystem GrowthZone substationsconstant</t>
  </si>
  <si>
    <t>2020AMP2017Capital ExpenditureSystem GrowthZone substationsconstant</t>
  </si>
  <si>
    <t>2020AMP2016Capital ExpenditureSystem GrowthZone substationsconstant</t>
  </si>
  <si>
    <t>2020AMP2015Capital ExpenditureSystem GrowthZone substationsconstant</t>
  </si>
  <si>
    <t>2020AMP2018Capital ExpenditureAsset replacement and renewalAsset replacement and renewal expenditureconstant</t>
  </si>
  <si>
    <t>2020AMP2018Capital ExpenditureAsset replacement and renewalAsset replacement and renewal less capital contributionsconstant</t>
  </si>
  <si>
    <t>2020AMP2018Capital ExpenditureAsset replacement and renewalCapital contributions funding asset replacement and renewalconstant</t>
  </si>
  <si>
    <t>2020AMP2018Capital ExpenditureAsset replacement and renewalDistribution and LV cablesconstant</t>
  </si>
  <si>
    <t>2020AMP2018Capital ExpenditureAsset replacement and renewalDistribution and LV linesconstant</t>
  </si>
  <si>
    <t>2020AMP2018Capital ExpenditureAsset replacement and renewalDistribution substations and transformersconstant</t>
  </si>
  <si>
    <t>2020AMP2018Capital ExpenditureAsset replacement and renewalDistribution switchgearconstant</t>
  </si>
  <si>
    <t>2020AMP2018Capital ExpenditureAsset replacement and renewalOther network assetsconstant</t>
  </si>
  <si>
    <t>2020AMP2018Capital ExpenditureAsset replacement and renewalSubtransmissionconstant</t>
  </si>
  <si>
    <t>2020AMP2018Capital ExpenditureAsset replacement and renewalZone substationsconstant</t>
  </si>
  <si>
    <t>2020AMP2018Network and DemandElectricity volumesElectricity entering system for supply to consumersNA</t>
  </si>
  <si>
    <t>2020AMP2018Network and DemandElectricity volumesLoad factorNA</t>
  </si>
  <si>
    <t>2020AMP2018Network and DemandElectricity volumesLoss ratioNA</t>
  </si>
  <si>
    <t>2020AMP2018Network and DemandElectricity volumesTotal energy delivered to ICPsNA</t>
  </si>
  <si>
    <t>2020AMP2018Network and DemandMaximum coincident system demandGXP demandNA</t>
  </si>
  <si>
    <t>2020AMP2018Network and DemandMaximum coincident system demandMaximum coincident system demandNA</t>
  </si>
  <si>
    <t>2020AMP2018Network and DemandMaximum coincident system demandSch 12c Maximum coincident system demand [MW]NA</t>
  </si>
  <si>
    <t>2020AMP2018Operating ExpenditureAsset replacement and renewalAsset replacement and renewalconstant</t>
  </si>
  <si>
    <t>2020AMP2018Operating ExpenditureAsset replacement and renewalAsset replacement and renewalnominal</t>
  </si>
  <si>
    <t>2020AMP2018Operating ExpenditureBusiness supportBusiness supportconstant</t>
  </si>
  <si>
    <t>2020AMP2018Operating ExpenditureBusiness supportBusiness supportnominal</t>
  </si>
  <si>
    <t>2020AMP2018Operating ExpenditureExpenditure on subcomponentsDirect billing*constant</t>
  </si>
  <si>
    <t>2020AMP2018Operating ExpenditureExpenditure on subcomponentsEnergy efficiency and demand side management, reduction of energy lossesconstant</t>
  </si>
  <si>
    <t>2020AMP2018Operating ExpenditureExpenditure on subcomponentsInsuranceconstant</t>
  </si>
  <si>
    <t>2020AMP2018Operating ExpenditureExpenditure on subcomponentsResearch and Developmentconstant</t>
  </si>
  <si>
    <t>2020AMP2018Operating ExpenditureNetwork OpexNetwork Opexconstant</t>
  </si>
  <si>
    <t>2020AMP2018Operating ExpenditureNetwork OpexNetwork Opexnominal</t>
  </si>
  <si>
    <t>2020AMP2018Operating ExpenditureNon-network opexNon-network opexconstant</t>
  </si>
  <si>
    <t>2020AMP2018Operating ExpenditureNon-network opexNon-network opexnominal</t>
  </si>
  <si>
    <t>2020AMP2018Operating ExpenditureRoutine &amp; Corrective Maint &amp; InspectionRoutine &amp; Corrective Maint &amp; Inspectionconstant</t>
  </si>
  <si>
    <t>2020AMP2018Operating ExpenditureRoutine &amp; Corrective Maint &amp; InspectionRoutine &amp; Corrective Maint &amp; Inspectionnominal</t>
  </si>
  <si>
    <t>2020AMP2018Operating ExpenditureRoutine and corrective maintenance and inspectionRoutine and corrective maintenance and inspectionconstant</t>
  </si>
  <si>
    <t>2020AMP2018Operating ExpenditureRoutine and corrective maintenance and inspectionRoutine and corrective maintenance and inspectionnominal</t>
  </si>
  <si>
    <t>2020AMP2018Operating ExpenditureService interruptions and emergenciesService interruptions and emergenciesconstant</t>
  </si>
  <si>
    <t>2020AMP2018Operating ExpenditureService interruptions and emergenciesService interruptions and emergenciesnominal</t>
  </si>
  <si>
    <t>2020AMP2018Operating ExpenditureSystem operations and network supportSystem operations and network supportconstant</t>
  </si>
  <si>
    <t>2020AMP2018Operating ExpenditureSystem operations and network supportSystem operations and network supportnominal</t>
  </si>
  <si>
    <t>2020AMP2018Operating ExpenditureTotal opexOperational expenditureconstant</t>
  </si>
  <si>
    <t>2020AMP2018Operating ExpenditureTotal opexOperational expenditurenominal</t>
  </si>
  <si>
    <t>2020AMP2018Operating ExpenditureVegetation managementVegetation managementconstant</t>
  </si>
  <si>
    <t>2020AMP2018Operating ExpenditureVegetation managementVegetation managementnominal</t>
  </si>
  <si>
    <t>2020AMP2018ReliabilitySAIDIClass BNA</t>
  </si>
  <si>
    <t>2020AMP2018ReliabilitySAIDIClass CNA</t>
  </si>
  <si>
    <t>2020AMP2018ReliabilitySAIFIClass BNA</t>
  </si>
  <si>
    <t>2020AMP2018ReliabilitySAIFIClass CNA</t>
  </si>
  <si>
    <t>2021AMP2018Capital ExpenditureAll assetsExpenditure on assetsconstant</t>
  </si>
  <si>
    <t>2021AMP2018Capital ExpenditureAll assetsExpenditure on assetsnominal</t>
  </si>
  <si>
    <t>2021AMP2018Capital ExpenditureAsset relocationsAsset relocationsconstant</t>
  </si>
  <si>
    <t>2021AMP2018Capital ExpenditureAsset relocationsAsset relocationsnominal</t>
  </si>
  <si>
    <t>2021AMP2018Capital ExpenditureAsset replacement and renewalAsset replacement and renewalconstant</t>
  </si>
  <si>
    <t>2021AMP2018Capital ExpenditureAsset replacement and renewalAsset replacement and renewalnominal</t>
  </si>
  <si>
    <t>2021AMP2014Capital ExpenditureAssets commissionedAssets commissionednominal</t>
  </si>
  <si>
    <t>2021AMP2018Capital ExpenditureAssets commissionedAssets commissionednominal</t>
  </si>
  <si>
    <t>2021AMP2013Capital ExpenditureAssets commissionedAssets commissionednominal</t>
  </si>
  <si>
    <t>2021AMP2018Capital ExpenditureCapital expenditure forecastCapital expenditure forecastnominal</t>
  </si>
  <si>
    <t>2021AMP2018Capital ExpenditureConsumer connectionConsumer connectionconstant</t>
  </si>
  <si>
    <t>2021AMP2018Capital ExpenditureConsumer connectionConsumer connectionnominal</t>
  </si>
  <si>
    <t>2021AMP2018Capital ExpenditureCost of financingCost of financingnominal</t>
  </si>
  <si>
    <t>2021AMP2018Capital ExpenditureExpenditure on subcomponentsEnergy efficiency and demand side management, reduction of energy lossesconstant</t>
  </si>
  <si>
    <t>2021AMP2018Capital ExpenditureExpenditure on subcomponentsOverhead to underground conversionconstant</t>
  </si>
  <si>
    <t>2021AMP2018Capital ExpenditureExpenditure on subcomponentsResearch and developmentconstant</t>
  </si>
  <si>
    <t>2021AMP2018Capital ExpenditureNetwork assetsExpenditure on network assetsconstant</t>
  </si>
  <si>
    <t>2021AMP2018Capital ExpenditureNetwork assetsExpenditure on network assetsnominal</t>
  </si>
  <si>
    <t>2021AMP2014Capital ExpenditureNon-network assetsExpenditure on non-network assetsconstant</t>
  </si>
  <si>
    <t>2021AMP2013Capital ExpenditureNon-network assetsExpenditure on non-network assetsconstant</t>
  </si>
  <si>
    <t>2021AMP2018Capital ExpenditureNon-network assetsExpenditure on non-network assetsconstant</t>
  </si>
  <si>
    <t>2021AMP2013Capital ExpenditureNon-network assetsExpenditure on non-network assetsnominal</t>
  </si>
  <si>
    <t>2021AMP2014Capital ExpenditureNon-network assetsExpenditure on non-network assetsnominal</t>
  </si>
  <si>
    <t>2021AMP2018Capital ExpenditureNon-network assetsExpenditure on non-network assetsnominal</t>
  </si>
  <si>
    <t>2021AMP2018Capital ExpenditureReliability, safety and environmentLegislative and regulatoryconstant</t>
  </si>
  <si>
    <t>2021AMP2018Capital ExpenditureReliability, safety and environmentLegislative and regulatorynominal</t>
  </si>
  <si>
    <t>2021AMP2018Capital ExpenditureReliability, safety and environmentOther reliability, safety and environmentconstant</t>
  </si>
  <si>
    <t>2021AMP2018Capital ExpenditureReliability, safety and environmentOther reliability, safety and environmentnominal</t>
  </si>
  <si>
    <t>2021AMP2018Capital ExpenditureReliability, safety and environmentQuality of supplyconstant</t>
  </si>
  <si>
    <t>2021AMP2018Capital ExpenditureReliability, safety and environmentQuality of supplynominal</t>
  </si>
  <si>
    <t>2021AMP2018Capital ExpenditureReliability, safety and environmentTotal reliability, safety and environmentconstant</t>
  </si>
  <si>
    <t>2021AMP2018Capital ExpenditureReliability, safety and environmentTotal reliability, safety and environmentnominal</t>
  </si>
  <si>
    <t>2021AMP2018Capital ExpenditureSystem growthSystem growthconstant</t>
  </si>
  <si>
    <t>2021AMP2018Capital ExpenditureSystem growthSystem growthnominal</t>
  </si>
  <si>
    <t>2021AMP2018Capital ExpenditureValue of capital contributionsValue of capital contributionsnominal</t>
  </si>
  <si>
    <t>2021AMP2018Capital ExpenditureValue of vested assetsValue of vested assetsnominal</t>
  </si>
  <si>
    <t>2021AMP2018Capital ExpenditureSystem GrowthCapital contributions funding system growthconstant</t>
  </si>
  <si>
    <t>2021AMP2016Capital ExpenditureSystem GrowthCapital contributions funding system growthconstant</t>
  </si>
  <si>
    <t>2021AMP2017Capital ExpenditureSystem GrowthCapital contributions funding system growthconstant</t>
  </si>
  <si>
    <t>2021AMP2016Capital ExpenditureSystem GrowthDistribution and LV cablesconstant</t>
  </si>
  <si>
    <t>2021AMP2018Capital ExpenditureSystem GrowthDistribution and LV cablesconstant</t>
  </si>
  <si>
    <t>2021AMP2017Capital ExpenditureSystem GrowthDistribution and LV cablesconstant</t>
  </si>
  <si>
    <t>2021AMP2017Capital ExpenditureSystem GrowthDistribution and LV linesconstant</t>
  </si>
  <si>
    <t>2021AMP2018Capital ExpenditureSystem GrowthDistribution and LV linesconstant</t>
  </si>
  <si>
    <t>2021AMP2016Capital ExpenditureSystem GrowthDistribution and LV linesconstant</t>
  </si>
  <si>
    <t>2021AMP2017Capital ExpenditureSystem GrowthDistribution substations and transformersconstant</t>
  </si>
  <si>
    <t>2021AMP2016Capital ExpenditureSystem GrowthDistribution substations and transformersconstant</t>
  </si>
  <si>
    <t>2021AMP2018Capital ExpenditureSystem GrowthDistribution substations and transformersconstant</t>
  </si>
  <si>
    <t>2021AMP2016Capital ExpenditureSystem GrowthDistribution switchgearconstant</t>
  </si>
  <si>
    <t>2021AMP2018Capital ExpenditureSystem GrowthDistribution switchgearconstant</t>
  </si>
  <si>
    <t>2021AMP2017Capital ExpenditureSystem GrowthDistribution switchgearconstant</t>
  </si>
  <si>
    <t>2021AMP2016Capital ExpenditureSystem GrowthOther network assetsconstant</t>
  </si>
  <si>
    <t>2021AMP2018Capital ExpenditureSystem GrowthOther network assetsconstant</t>
  </si>
  <si>
    <t>2021AMP2017Capital ExpenditureSystem GrowthOther network assetsconstant</t>
  </si>
  <si>
    <t>2021AMP2018Capital ExpenditureSystem GrowthSubtransmissionconstant</t>
  </si>
  <si>
    <t>2021AMP2016Capital ExpenditureSystem GrowthSubtransmissionconstant</t>
  </si>
  <si>
    <t>2021AMP2017Capital ExpenditureSystem GrowthSubtransmissionconstant</t>
  </si>
  <si>
    <t>2021AMP2016Capital ExpenditureSystem GrowthSystem growth expenditureconstant</t>
  </si>
  <si>
    <t>2021AMP2017Capital ExpenditureSystem GrowthSystem growth expenditureconstant</t>
  </si>
  <si>
    <t>2021AMP2018Capital ExpenditureSystem GrowthSystem growth expenditureconstant</t>
  </si>
  <si>
    <t>2021AMP2018Capital ExpenditureSystem GrowthSystem growth less capital contributionsconstant</t>
  </si>
  <si>
    <t>2021AMP2017Capital ExpenditureSystem GrowthSystem growth less capital contributionsconstant</t>
  </si>
  <si>
    <t>2021AMP2016Capital ExpenditureSystem GrowthSystem growth less capital contributionsconstant</t>
  </si>
  <si>
    <t>2021AMP2018Capital ExpenditureSystem GrowthZone substationsconstant</t>
  </si>
  <si>
    <t>2021AMP2016Capital ExpenditureSystem GrowthZone substationsconstant</t>
  </si>
  <si>
    <t>2021AMP2017Capital ExpenditureSystem GrowthZone substationsconstant</t>
  </si>
  <si>
    <t>2021AMP2018Capital ExpenditureAsset replacement and renewalAsset replacement and renewal expenditureconstant</t>
  </si>
  <si>
    <t>2021AMP2018Capital ExpenditureAsset replacement and renewalAsset replacement and renewal less capital contributionsconstant</t>
  </si>
  <si>
    <t>2021AMP2018Capital ExpenditureAsset replacement and renewalCapital contributions funding asset replacement and renewalconstant</t>
  </si>
  <si>
    <t>2021AMP2018Capital ExpenditureAsset replacement and renewalDistribution and LV cablesconstant</t>
  </si>
  <si>
    <t>2021AMP2018Capital ExpenditureAsset replacement and renewalDistribution and LV linesconstant</t>
  </si>
  <si>
    <t>2021AMP2018Capital ExpenditureAsset replacement and renewalDistribution substations and transformersconstant</t>
  </si>
  <si>
    <t>2021AMP2018Capital ExpenditureAsset replacement and renewalDistribution switchgearconstant</t>
  </si>
  <si>
    <t>2021AMP2018Capital ExpenditureAsset replacement and renewalOther network assetsconstant</t>
  </si>
  <si>
    <t>2021AMP2018Capital ExpenditureAsset replacement and renewalSubtransmissionconstant</t>
  </si>
  <si>
    <t>2021AMP2018Capital ExpenditureAsset replacement and renewalZone substationsconstant</t>
  </si>
  <si>
    <t>2021AMP2018Network and DemandElectricity volumesElectricity entering system for supply to consumersNA</t>
  </si>
  <si>
    <t>2021AMP2018Network and DemandElectricity volumesLoad factorNA</t>
  </si>
  <si>
    <t>2021AMP2018Network and DemandElectricity volumesLoss ratioNA</t>
  </si>
  <si>
    <t>2021AMP2018Network and DemandElectricity volumesTotal energy delivered to ICPsNA</t>
  </si>
  <si>
    <t>2021AMP2018Network and DemandMaximum coincident system demandGXP demandNA</t>
  </si>
  <si>
    <t>2021AMP2018Network and DemandMaximum coincident system demandMaximum coincident system demandNA</t>
  </si>
  <si>
    <t>2021AMP2018Network and DemandMaximum coincident system demandSch 12c Maximum coincident system demand [MW]NA</t>
  </si>
  <si>
    <t>2021AMP2018Operating ExpenditureAsset replacement and renewalAsset replacement and renewalconstant</t>
  </si>
  <si>
    <t>2021AMP2018Operating ExpenditureAsset replacement and renewalAsset replacement and renewalnominal</t>
  </si>
  <si>
    <t>2021AMP2018Operating ExpenditureBusiness supportBusiness supportconstant</t>
  </si>
  <si>
    <t>2021AMP2018Operating ExpenditureBusiness supportBusiness supportnominal</t>
  </si>
  <si>
    <t>2021AMP2018Operating ExpenditureExpenditure on subcomponentsDirect billing*constant</t>
  </si>
  <si>
    <t>2021AMP2018Operating ExpenditureExpenditure on subcomponentsEnergy efficiency and demand side management, reduction of energy lossesconstant</t>
  </si>
  <si>
    <t>2021AMP2018Operating ExpenditureExpenditure on subcomponentsInsuranceconstant</t>
  </si>
  <si>
    <t>2021AMP2018Operating ExpenditureExpenditure on subcomponentsResearch and Developmentconstant</t>
  </si>
  <si>
    <t>2021AMP2018Operating ExpenditureNetwork OpexNetwork Opexconstant</t>
  </si>
  <si>
    <t>2021AMP2018Operating ExpenditureNetwork OpexNetwork Opexnominal</t>
  </si>
  <si>
    <t>2021AMP2018Operating ExpenditureNon-network opexNon-network opexconstant</t>
  </si>
  <si>
    <t>2021AMP2018Operating ExpenditureNon-network opexNon-network opexnominal</t>
  </si>
  <si>
    <t>2021AMP2018Operating ExpenditureRoutine &amp; Corrective Maint &amp; InspectionRoutine &amp; Corrective Maint &amp; Inspectionconstant</t>
  </si>
  <si>
    <t>2021AMP2018Operating ExpenditureRoutine &amp; Corrective Maint &amp; InspectionRoutine &amp; Corrective Maint &amp; Inspectionnominal</t>
  </si>
  <si>
    <t>2021AMP2018Operating ExpenditureRoutine and corrective maintenance and inspectionRoutine and corrective maintenance and inspectionconstant</t>
  </si>
  <si>
    <t>2021AMP2018Operating ExpenditureRoutine and corrective maintenance and inspectionRoutine and corrective maintenance and inspectionnominal</t>
  </si>
  <si>
    <t>2021AMP2018Operating ExpenditureService interruptions and emergenciesService interruptions and emergenciesconstant</t>
  </si>
  <si>
    <t>2021AMP2018Operating ExpenditureService interruptions and emergenciesService interruptions and emergenciesnominal</t>
  </si>
  <si>
    <t>2021AMP2018Operating ExpenditureSystem operations and network supportSystem operations and network supportconstant</t>
  </si>
  <si>
    <t>2021AMP2018Operating ExpenditureSystem operations and network supportSystem operations and network supportnominal</t>
  </si>
  <si>
    <t>2021AMP2018Operating ExpenditureTotal opexOperational expenditureconstant</t>
  </si>
  <si>
    <t>2021AMP2018Operating ExpenditureTotal opexOperational expenditurenominal</t>
  </si>
  <si>
    <t>2021AMP2018Operating ExpenditureVegetation managementVegetation managementconstant</t>
  </si>
  <si>
    <t>2021AMP2018Operating ExpenditureVegetation managementVegetation managementnominal</t>
  </si>
  <si>
    <t>2021AMP2018ReliabilitySAIDIClass BNA</t>
  </si>
  <si>
    <t>2021AMP2018ReliabilitySAIDIClass CNA</t>
  </si>
  <si>
    <t>2021AMP2018ReliabilitySAIFIClass BNA</t>
  </si>
  <si>
    <t>2021AMP2018ReliabilitySAIFIClass CNA</t>
  </si>
  <si>
    <t>2022AMP2018Capital ExpenditureAll assetsExpenditure on assetsconstant</t>
  </si>
  <si>
    <t>2022AMP2018Capital ExpenditureAll assetsExpenditure on assetsnominal</t>
  </si>
  <si>
    <t>2022AMP2018Capital ExpenditureAsset relocationsAsset relocationsconstant</t>
  </si>
  <si>
    <t>2022AMP2018Capital ExpenditureAsset relocationsAsset relocationsnominal</t>
  </si>
  <si>
    <t>2022AMP2018Capital ExpenditureAsset replacement and renewalAsset replacement and renewalconstant</t>
  </si>
  <si>
    <t>2022AMP2018Capital ExpenditureAsset replacement and renewalAsset replacement and renewalnominal</t>
  </si>
  <si>
    <t>2022AMP2018Capital ExpenditureAssets commissionedAssets commissionednominal</t>
  </si>
  <si>
    <t>2022AMP2013Capital ExpenditureAssets commissionedAssets commissionednominal</t>
  </si>
  <si>
    <t>2022AMP2014Capital ExpenditureAssets commissionedAssets commissionednominal</t>
  </si>
  <si>
    <t>2022AMP2018Capital ExpenditureCapital expenditure forecastCapital expenditure forecastnominal</t>
  </si>
  <si>
    <t>2022AMP2018Capital ExpenditureConsumer connectionConsumer connectionconstant</t>
  </si>
  <si>
    <t>2022AMP2018Capital ExpenditureConsumer connectionConsumer connectionnominal</t>
  </si>
  <si>
    <t>2022AMP2018Capital ExpenditureCost of financingCost of financingnominal</t>
  </si>
  <si>
    <t>2022AMP2018Capital ExpenditureExpenditure on subcomponentsEnergy efficiency and demand side management, reduction of energy lossesconstant</t>
  </si>
  <si>
    <t>2022AMP2018Capital ExpenditureExpenditure on subcomponentsOverhead to underground conversionconstant</t>
  </si>
  <si>
    <t>2022AMP2018Capital ExpenditureExpenditure on subcomponentsResearch and developmentconstant</t>
  </si>
  <si>
    <t>2022AMP2018Capital ExpenditureNetwork assetsExpenditure on network assetsconstant</t>
  </si>
  <si>
    <t>2022AMP2018Capital ExpenditureNetwork assetsExpenditure on network assetsnominal</t>
  </si>
  <si>
    <t>2022AMP2014Capital ExpenditureNon-network assetsExpenditure on non-network assetsconstant</t>
  </si>
  <si>
    <t>2022AMP2018Capital ExpenditureNon-network assetsExpenditure on non-network assetsconstant</t>
  </si>
  <si>
    <t>2022AMP2013Capital ExpenditureNon-network assetsExpenditure on non-network assetsconstant</t>
  </si>
  <si>
    <t>2022AMP2014Capital ExpenditureNon-network assetsExpenditure on non-network assetsnominal</t>
  </si>
  <si>
    <t>2022AMP2018Capital ExpenditureNon-network assetsExpenditure on non-network assetsnominal</t>
  </si>
  <si>
    <t>2022AMP2013Capital ExpenditureNon-network assetsExpenditure on non-network assetsnominal</t>
  </si>
  <si>
    <t>2022AMP2018Capital ExpenditureReliability, safety and environmentLegislative and regulatoryconstant</t>
  </si>
  <si>
    <t>2022AMP2018Capital ExpenditureReliability, safety and environmentLegislative and regulatorynominal</t>
  </si>
  <si>
    <t>2022AMP2018Capital ExpenditureReliability, safety and environmentOther reliability, safety and environmentconstant</t>
  </si>
  <si>
    <t>2022AMP2018Capital ExpenditureReliability, safety and environmentOther reliability, safety and environmentnominal</t>
  </si>
  <si>
    <t>2022AMP2018Capital ExpenditureReliability, safety and environmentQuality of supplyconstant</t>
  </si>
  <si>
    <t>2022AMP2018Capital ExpenditureReliability, safety and environmentQuality of supplynominal</t>
  </si>
  <si>
    <t>2022AMP2018Capital ExpenditureReliability, safety and environmentTotal reliability, safety and environmentconstant</t>
  </si>
  <si>
    <t>2022AMP2018Capital ExpenditureReliability, safety and environmentTotal reliability, safety and environmentnominal</t>
  </si>
  <si>
    <t>2022AMP2018Capital ExpenditureSystem growthSystem growthconstant</t>
  </si>
  <si>
    <t>2022AMP2018Capital ExpenditureSystem growthSystem growthnominal</t>
  </si>
  <si>
    <t>2022AMP2018Capital ExpenditureValue of capital contributionsValue of capital contributionsnominal</t>
  </si>
  <si>
    <t>2022AMP2018Capital ExpenditureValue of vested assetsValue of vested assetsnominal</t>
  </si>
  <si>
    <t>2022AMP2018Capital ExpenditureSystem GrowthCapital contributions funding system growthconstant</t>
  </si>
  <si>
    <t>2022AMP2017Capital ExpenditureSystem GrowthCapital contributions funding system growthconstant</t>
  </si>
  <si>
    <t>2022AMP2018Capital ExpenditureSystem GrowthDistribution and LV cablesconstant</t>
  </si>
  <si>
    <t>2022AMP2017Capital ExpenditureSystem GrowthDistribution and LV cablesconstant</t>
  </si>
  <si>
    <t>2022AMP2018Capital ExpenditureSystem GrowthDistribution and LV linesconstant</t>
  </si>
  <si>
    <t>2022AMP2017Capital ExpenditureSystem GrowthDistribution and LV linesconstant</t>
  </si>
  <si>
    <t>2022AMP2017Capital ExpenditureSystem GrowthDistribution substations and transformersconstant</t>
  </si>
  <si>
    <t>2022AMP2018Capital ExpenditureSystem GrowthDistribution substations and transformersconstant</t>
  </si>
  <si>
    <t>2022AMP2018Capital ExpenditureSystem GrowthDistribution switchgearconstant</t>
  </si>
  <si>
    <t>2022AMP2017Capital ExpenditureSystem GrowthDistribution switchgearconstant</t>
  </si>
  <si>
    <t>2022AMP2017Capital ExpenditureSystem GrowthOther network assetsconstant</t>
  </si>
  <si>
    <t>2022AMP2018Capital ExpenditureSystem GrowthOther network assetsconstant</t>
  </si>
  <si>
    <t>2022AMP2017Capital ExpenditureSystem GrowthSubtransmissionconstant</t>
  </si>
  <si>
    <t>2022AMP2018Capital ExpenditureSystem GrowthSubtransmissionconstant</t>
  </si>
  <si>
    <t>2022AMP2017Capital ExpenditureSystem GrowthSystem growth expenditureconstant</t>
  </si>
  <si>
    <t>2022AMP2018Capital ExpenditureSystem GrowthSystem growth expenditureconstant</t>
  </si>
  <si>
    <t>2022AMP2017Capital ExpenditureSystem GrowthSystem growth less capital contributionsconstant</t>
  </si>
  <si>
    <t>2022AMP2018Capital ExpenditureSystem GrowthSystem growth less capital contributionsconstant</t>
  </si>
  <si>
    <t>2022AMP2018Capital ExpenditureSystem GrowthZone substationsconstant</t>
  </si>
  <si>
    <t>2022AMP2017Capital ExpenditureSystem GrowthZone substationsconstant</t>
  </si>
  <si>
    <t>2022AMP2018Capital ExpenditureAsset replacement and renewalAsset replacement and renewal expenditureconstant</t>
  </si>
  <si>
    <t>2022AMP2018Capital ExpenditureAsset replacement and renewalAsset replacement and renewal less capital contributionsconstant</t>
  </si>
  <si>
    <t>2022AMP2018Capital ExpenditureAsset replacement and renewalCapital contributions funding asset replacement and renewalconstant</t>
  </si>
  <si>
    <t>2022AMP2018Capital ExpenditureAsset replacement and renewalDistribution and LV cablesconstant</t>
  </si>
  <si>
    <t>2022AMP2018Capital ExpenditureAsset replacement and renewalDistribution and LV linesconstant</t>
  </si>
  <si>
    <t>2022AMP2018Capital ExpenditureAsset replacement and renewalDistribution substations and transformersconstant</t>
  </si>
  <si>
    <t>2022AMP2018Capital ExpenditureAsset replacement and renewalDistribution switchgearconstant</t>
  </si>
  <si>
    <t>2022AMP2018Capital ExpenditureAsset replacement and renewalOther network assetsconstant</t>
  </si>
  <si>
    <t>2022AMP2018Capital ExpenditureAsset replacement and renewalSubtransmissionconstant</t>
  </si>
  <si>
    <t>2022AMP2018Capital ExpenditureAsset replacement and renewalZone substationsconstant</t>
  </si>
  <si>
    <t>2022AMP2018Network and DemandElectricity volumesElectricity entering system for supply to consumersNA</t>
  </si>
  <si>
    <t>2022AMP2018Network and DemandElectricity volumesLoad factorNA</t>
  </si>
  <si>
    <t>2022AMP2018Network and DemandElectricity volumesLoss ratioNA</t>
  </si>
  <si>
    <t>2022AMP2018Network and DemandElectricity volumesTotal energy delivered to ICPsNA</t>
  </si>
  <si>
    <t>2022AMP2018Network and DemandMaximum coincident system demandGXP demandNA</t>
  </si>
  <si>
    <t>2022AMP2018Network and DemandMaximum coincident system demandMaximum coincident system demandNA</t>
  </si>
  <si>
    <t>2022AMP2018Network and DemandMaximum coincident system demandSch 12c Maximum coincident system demand [MW]NA</t>
  </si>
  <si>
    <t>2022AMP2018Operating ExpenditureAsset replacement and renewalAsset replacement and renewalconstant</t>
  </si>
  <si>
    <t>2022AMP2018Operating ExpenditureAsset replacement and renewalAsset replacement and renewalnominal</t>
  </si>
  <si>
    <t>2022AMP2018Operating ExpenditureBusiness supportBusiness supportconstant</t>
  </si>
  <si>
    <t>2022AMP2018Operating ExpenditureBusiness supportBusiness supportnominal</t>
  </si>
  <si>
    <t>2022AMP2018Operating ExpenditureExpenditure on subcomponentsDirect billing*constant</t>
  </si>
  <si>
    <t>2022AMP2018Operating ExpenditureExpenditure on subcomponentsEnergy efficiency and demand side management, reduction of energy lossesconstant</t>
  </si>
  <si>
    <t>2022AMP2018Operating ExpenditureExpenditure on subcomponentsInsuranceconstant</t>
  </si>
  <si>
    <t>2022AMP2018Operating ExpenditureExpenditure on subcomponentsResearch and Developmentconstant</t>
  </si>
  <si>
    <t>2022AMP2018Operating ExpenditureNetwork OpexNetwork Opexconstant</t>
  </si>
  <si>
    <t>2022AMP2018Operating ExpenditureNetwork OpexNetwork Opexnominal</t>
  </si>
  <si>
    <t>2022AMP2018Operating ExpenditureNon-network opexNon-network opexconstant</t>
  </si>
  <si>
    <t>2022AMP2018Operating ExpenditureNon-network opexNon-network opexnominal</t>
  </si>
  <si>
    <t>2022AMP2018Operating ExpenditureRoutine &amp; Corrective Maint &amp; InspectionRoutine &amp; Corrective Maint &amp; Inspectionconstant</t>
  </si>
  <si>
    <t>2022AMP2018Operating ExpenditureRoutine &amp; Corrective Maint &amp; InspectionRoutine &amp; Corrective Maint &amp; Inspectionnominal</t>
  </si>
  <si>
    <t>2022AMP2018Operating ExpenditureRoutine and corrective maintenance and inspectionRoutine and corrective maintenance and inspectionconstant</t>
  </si>
  <si>
    <t>2022AMP2018Operating ExpenditureRoutine and corrective maintenance and inspectionRoutine and corrective maintenance and inspectionnominal</t>
  </si>
  <si>
    <t>2022AMP2018Operating ExpenditureService interruptions and emergenciesService interruptions and emergenciesconstant</t>
  </si>
  <si>
    <t>2022AMP2018Operating ExpenditureService interruptions and emergenciesService interruptions and emergenciesnominal</t>
  </si>
  <si>
    <t>2022AMP2018Operating ExpenditureSystem operations and network supportSystem operations and network supportconstant</t>
  </si>
  <si>
    <t>2022AMP2018Operating ExpenditureSystem operations and network supportSystem operations and network supportnominal</t>
  </si>
  <si>
    <t>2022AMP2018Operating ExpenditureTotal opexOperational expenditureconstant</t>
  </si>
  <si>
    <t>2022AMP2018Operating ExpenditureTotal opexOperational expenditurenominal</t>
  </si>
  <si>
    <t>2022AMP2018Operating ExpenditureVegetation managementVegetation managementconstant</t>
  </si>
  <si>
    <t>2022AMP2018Operating ExpenditureVegetation managementVegetation managementnominal</t>
  </si>
  <si>
    <t>2022AMP2018ReliabilitySAIDIClass BNA</t>
  </si>
  <si>
    <t>2022AMP2018ReliabilitySAIDIClass CNA</t>
  </si>
  <si>
    <t>2022AMP2018ReliabilitySAIFIClass BNA</t>
  </si>
  <si>
    <t>2022AMP2018ReliabilitySAIFIClass CNA</t>
  </si>
  <si>
    <t>2023AMP2018Capital ExpenditureAll assetsExpenditure on assetsconstant</t>
  </si>
  <si>
    <t>2023AMP2018Capital ExpenditureAll assetsExpenditure on assetsnominal</t>
  </si>
  <si>
    <t>2023AMP2018Capital ExpenditureAsset relocationsAsset relocationsconstant</t>
  </si>
  <si>
    <t>2023AMP2018Capital ExpenditureAsset relocationsAsset relocationsnominal</t>
  </si>
  <si>
    <t>2023AMP2018Capital ExpenditureAsset replacement and renewalAsset replacement and renewalconstant</t>
  </si>
  <si>
    <t>2023AMP2018Capital ExpenditureAsset replacement and renewalAsset replacement and renewalnominal</t>
  </si>
  <si>
    <t>2023AMP2014Capital ExpenditureAssets commissionedAssets commissionednominal</t>
  </si>
  <si>
    <t>2023AMP2018Capital ExpenditureAssets commissionedAssets commissionednominal</t>
  </si>
  <si>
    <t>2023AMP2013Capital ExpenditureAssets commissionedAssets commissionednominal</t>
  </si>
  <si>
    <t>2023AMP2018Capital ExpenditureCapital expenditure forecastCapital expenditure forecastnominal</t>
  </si>
  <si>
    <t>2023AMP2018Capital ExpenditureConsumer connectionConsumer connectionconstant</t>
  </si>
  <si>
    <t>2023AMP2018Capital ExpenditureConsumer connectionConsumer connectionnominal</t>
  </si>
  <si>
    <t>2023AMP2018Capital ExpenditureCost of financingCost of financingnominal</t>
  </si>
  <si>
    <t>2023AMP2018Capital ExpenditureExpenditure on subcomponentsEnergy efficiency and demand side management, reduction of energy lossesconstant</t>
  </si>
  <si>
    <t>2023AMP2018Capital ExpenditureExpenditure on subcomponentsOverhead to underground conversionconstant</t>
  </si>
  <si>
    <t>2023AMP2018Capital ExpenditureExpenditure on subcomponentsResearch and developmentconstant</t>
  </si>
  <si>
    <t>2023AMP2018Capital ExpenditureNetwork assetsExpenditure on network assetsconstant</t>
  </si>
  <si>
    <t>2023AMP2018Capital ExpenditureNetwork assetsExpenditure on network assetsnominal</t>
  </si>
  <si>
    <t>2023AMP2014Capital ExpenditureNon-network assetsExpenditure on non-network assetsconstant</t>
  </si>
  <si>
    <t>2023AMP2018Capital ExpenditureNon-network assetsExpenditure on non-network assetsconstant</t>
  </si>
  <si>
    <t>2023AMP2013Capital ExpenditureNon-network assetsExpenditure on non-network assetsconstant</t>
  </si>
  <si>
    <t>2023AMP2018Capital ExpenditureNon-network assetsExpenditure on non-network assetsnominal</t>
  </si>
  <si>
    <t>2023AMP2014Capital ExpenditureNon-network assetsExpenditure on non-network assetsnominal</t>
  </si>
  <si>
    <t>2023AMP2013Capital ExpenditureNon-network assetsExpenditure on non-network assetsnominal</t>
  </si>
  <si>
    <t>2023AMP2018Capital ExpenditureReliability, safety and environmentLegislative and regulatoryconstant</t>
  </si>
  <si>
    <t>2023AMP2018Capital ExpenditureReliability, safety and environmentLegislative and regulatorynominal</t>
  </si>
  <si>
    <t>2023AMP2018Capital ExpenditureReliability, safety and environmentOther reliability, safety and environmentconstant</t>
  </si>
  <si>
    <t>2023AMP2018Capital ExpenditureReliability, safety and environmentOther reliability, safety and environmentnominal</t>
  </si>
  <si>
    <t>2023AMP2018Capital ExpenditureReliability, safety and environmentQuality of supplyconstant</t>
  </si>
  <si>
    <t>2023AMP2018Capital ExpenditureReliability, safety and environmentQuality of supplynominal</t>
  </si>
  <si>
    <t>2023AMP2018Capital ExpenditureReliability, safety and environmentTotal reliability, safety and environmentconstant</t>
  </si>
  <si>
    <t>2023AMP2018Capital ExpenditureReliability, safety and environmentTotal reliability, safety and environmentnominal</t>
  </si>
  <si>
    <t>2023AMP2018Capital ExpenditureSystem growthSystem growthconstant</t>
  </si>
  <si>
    <t>2023AMP2018Capital ExpenditureSystem growthSystem growthnominal</t>
  </si>
  <si>
    <t>2023AMP2018Capital ExpenditureValue of capital contributionsValue of capital contributionsnominal</t>
  </si>
  <si>
    <t>2023AMP2018Capital ExpenditureValue of vested assetsValue of vested assetsnominal</t>
  </si>
  <si>
    <t>2023AMP2018Capital ExpenditureSystem GrowthCapital contributions funding system growthconstant</t>
  </si>
  <si>
    <t>2023AMP2018Capital ExpenditureSystem GrowthDistribution and LV cablesconstant</t>
  </si>
  <si>
    <t>2023AMP2018Capital ExpenditureSystem GrowthDistribution and LV linesconstant</t>
  </si>
  <si>
    <t>2023AMP2018Capital ExpenditureSystem GrowthDistribution substations and transformersconstant</t>
  </si>
  <si>
    <t>2023AMP2018Capital ExpenditureSystem GrowthDistribution switchgearconstant</t>
  </si>
  <si>
    <t>2023AMP2018Capital ExpenditureSystem GrowthOther network assetsconstant</t>
  </si>
  <si>
    <t>2023AMP2018Capital ExpenditureSystem GrowthSubtransmissionconstant</t>
  </si>
  <si>
    <t>2023AMP2018Capital ExpenditureSystem GrowthSystem growth expenditureconstant</t>
  </si>
  <si>
    <t>2023AMP2018Capital ExpenditureSystem GrowthSystem growth less capital contributionsconstant</t>
  </si>
  <si>
    <t>2023AMP2018Capital ExpenditureSystem GrowthZone substationsconstant</t>
  </si>
  <si>
    <t>2023AMP2018Capital ExpenditureAsset replacement and renewalAsset replacement and renewal expenditureconstant</t>
  </si>
  <si>
    <t>2023AMP2018Capital ExpenditureAsset replacement and renewalAsset replacement and renewal less capital contributionsconstant</t>
  </si>
  <si>
    <t>2023AMP2018Capital ExpenditureAsset replacement and renewalCapital contributions funding asset replacement and renewalconstant</t>
  </si>
  <si>
    <t>2023AMP2018Capital ExpenditureAsset replacement and renewalDistribution and LV cablesconstant</t>
  </si>
  <si>
    <t>2023AMP2018Capital ExpenditureAsset replacement and renewalDistribution and LV linesconstant</t>
  </si>
  <si>
    <t>2023AMP2018Capital ExpenditureAsset replacement and renewalDistribution substations and transformersconstant</t>
  </si>
  <si>
    <t>2023AMP2018Capital ExpenditureAsset replacement and renewalDistribution switchgearconstant</t>
  </si>
  <si>
    <t>2023AMP2018Capital ExpenditureAsset replacement and renewalOther network assetsconstant</t>
  </si>
  <si>
    <t>2023AMP2018Capital ExpenditureAsset replacement and renewalSubtransmissionconstant</t>
  </si>
  <si>
    <t>2023AMP2018Capital ExpenditureAsset replacement and renewalZone substationsconstant</t>
  </si>
  <si>
    <t>2023AMP2018Network and DemandElectricity volumesElectricity entering system for supply to consumersNA</t>
  </si>
  <si>
    <t>2023AMP2018Network and DemandElectricity volumesLoad factorNA</t>
  </si>
  <si>
    <t>2023AMP2018Network and DemandElectricity volumesLoss ratioNA</t>
  </si>
  <si>
    <t>2023AMP2018Network and DemandElectricity volumesTotal energy delivered to ICPsNA</t>
  </si>
  <si>
    <t>2023AMP2018Network and DemandMaximum coincident system demandGXP demandNA</t>
  </si>
  <si>
    <t>2023AMP2018Network and DemandMaximum coincident system demandMaximum coincident system demandNA</t>
  </si>
  <si>
    <t>2023AMP2018Network and DemandMaximum coincident system demandSch 12c Maximum coincident system demand [MW]NA</t>
  </si>
  <si>
    <t>2023AMP2018Operating ExpenditureAsset replacement and renewalAsset replacement and renewalconstant</t>
  </si>
  <si>
    <t>2023AMP2018Operating ExpenditureAsset replacement and renewalAsset replacement and renewalnominal</t>
  </si>
  <si>
    <t>2023AMP2018Operating ExpenditureBusiness supportBusiness supportconstant</t>
  </si>
  <si>
    <t>2023AMP2018Operating ExpenditureBusiness supportBusiness supportnominal</t>
  </si>
  <si>
    <t>2023AMP2018Operating ExpenditureExpenditure on subcomponentsDirect billing*constant</t>
  </si>
  <si>
    <t>2023AMP2018Operating ExpenditureExpenditure on subcomponentsEnergy efficiency and demand side management, reduction of energy lossesconstant</t>
  </si>
  <si>
    <t>2023AMP2018Operating ExpenditureExpenditure on subcomponentsInsuranceconstant</t>
  </si>
  <si>
    <t>2023AMP2018Operating ExpenditureExpenditure on subcomponentsResearch and Developmentconstant</t>
  </si>
  <si>
    <t>2023AMP2018Operating ExpenditureNetwork OpexNetwork Opexconstant</t>
  </si>
  <si>
    <t>2023AMP2018Operating ExpenditureNetwork OpexNetwork Opexnominal</t>
  </si>
  <si>
    <t>2023AMP2018Operating ExpenditureNon-network opexNon-network opexconstant</t>
  </si>
  <si>
    <t>2023AMP2018Operating ExpenditureNon-network opexNon-network opexnominal</t>
  </si>
  <si>
    <t>2023AMP2018Operating ExpenditureRoutine &amp; Corrective Maint &amp; InspectionRoutine &amp; Corrective Maint &amp; Inspectionconstant</t>
  </si>
  <si>
    <t>2023AMP2018Operating ExpenditureRoutine &amp; Corrective Maint &amp; InspectionRoutine &amp; Corrective Maint &amp; Inspectionnominal</t>
  </si>
  <si>
    <t>2023AMP2018Operating ExpenditureRoutine and corrective maintenance and inspectionRoutine and corrective maintenance and inspectionconstant</t>
  </si>
  <si>
    <t>2023AMP2018Operating ExpenditureRoutine and corrective maintenance and inspectionRoutine and corrective maintenance and inspectionnominal</t>
  </si>
  <si>
    <t>2023AMP2018Operating ExpenditureService interruptions and emergenciesService interruptions and emergenciesconstant</t>
  </si>
  <si>
    <t>2023AMP2018Operating ExpenditureService interruptions and emergenciesService interruptions and emergenciesnominal</t>
  </si>
  <si>
    <t>2023AMP2018Operating ExpenditureSystem operations and network supportSystem operations and network supportconstant</t>
  </si>
  <si>
    <t>2023AMP2018Operating ExpenditureSystem operations and network supportSystem operations and network supportnominal</t>
  </si>
  <si>
    <t>2023AMP2018Operating ExpenditureTotal opexOperational expenditureconstant</t>
  </si>
  <si>
    <t>2023AMP2018Operating ExpenditureTotal opexOperational expenditurenominal</t>
  </si>
  <si>
    <t>2023AMP2018Operating ExpenditureVegetation managementVegetation managementconstant</t>
  </si>
  <si>
    <t>2023AMP2018Operating ExpenditureVegetation managementVegetation managementnominal</t>
  </si>
  <si>
    <t>2023AMP2018ReliabilitySAIDIClass BNA</t>
  </si>
  <si>
    <t>2023AMP2018ReliabilitySAIDIClass CNA</t>
  </si>
  <si>
    <t>2023AMP2018ReliabilitySAIFIClass BNA</t>
  </si>
  <si>
    <t>2023AMP2018ReliabilitySAIFIClass CNA</t>
  </si>
  <si>
    <t>2024AMP2018Capital ExpenditureAll assetsExpenditure on assetsconstant</t>
  </si>
  <si>
    <t>2024AMP2018Capital ExpenditureAll assetsExpenditure on assetsnominal</t>
  </si>
  <si>
    <t>2024AMP2018Capital ExpenditureAsset relocationsAsset relocationsconstant</t>
  </si>
  <si>
    <t>2024AMP2018Capital ExpenditureAsset relocationsAsset relocationsnominal</t>
  </si>
  <si>
    <t>2024AMP2018Capital ExpenditureAsset replacement and renewalAsset replacement and renewalconstant</t>
  </si>
  <si>
    <t>2024AMP2018Capital ExpenditureAsset replacement and renewalAsset replacement and renewalnominal</t>
  </si>
  <si>
    <t>2024AMP2014Capital ExpenditureAssets commissionedAssets commissionednominal</t>
  </si>
  <si>
    <t>2024AMP2018Capital ExpenditureAssets commissionedAssets commissionednominal</t>
  </si>
  <si>
    <t>2024AMP2018Capital ExpenditureCapital expenditure forecastCapital expenditure forecastnominal</t>
  </si>
  <si>
    <t>2024AMP2018Capital ExpenditureConsumer connectionConsumer connectionconstant</t>
  </si>
  <si>
    <t>2024AMP2018Capital ExpenditureConsumer connectionConsumer connectionnominal</t>
  </si>
  <si>
    <t>2024AMP2018Capital ExpenditureCost of financingCost of financingnominal</t>
  </si>
  <si>
    <t>2024AMP2018Capital ExpenditureExpenditure on subcomponentsEnergy efficiency and demand side management, reduction of energy lossesconstant</t>
  </si>
  <si>
    <t>2024AMP2018Capital ExpenditureExpenditure on subcomponentsOverhead to underground conversionconstant</t>
  </si>
  <si>
    <t>2024AMP2018Capital ExpenditureExpenditure on subcomponentsResearch and developmentconstant</t>
  </si>
  <si>
    <t>2024AMP2018Capital ExpenditureNetwork assetsExpenditure on network assetsconstant</t>
  </si>
  <si>
    <t>2024AMP2018Capital ExpenditureNetwork assetsExpenditure on network assetsnominal</t>
  </si>
  <si>
    <t>2024AMP2018Capital ExpenditureNon-network assetsExpenditure on non-network assetsconstant</t>
  </si>
  <si>
    <t>2024AMP2014Capital ExpenditureNon-network assetsExpenditure on non-network assetsconstant</t>
  </si>
  <si>
    <t>2024AMP2014Capital ExpenditureNon-network assetsExpenditure on non-network assetsnominal</t>
  </si>
  <si>
    <t>2024AMP2018Capital ExpenditureNon-network assetsExpenditure on non-network assetsnominal</t>
  </si>
  <si>
    <t>2024AMP2018Capital ExpenditureReliability, safety and environmentLegislative and regulatoryconstant</t>
  </si>
  <si>
    <t>2024AMP2018Capital ExpenditureReliability, safety and environmentLegislative and regulatorynominal</t>
  </si>
  <si>
    <t>2024AMP2018Capital ExpenditureReliability, safety and environmentOther reliability, safety and environmentconstant</t>
  </si>
  <si>
    <t>2024AMP2018Capital ExpenditureReliability, safety and environmentOther reliability, safety and environmentnominal</t>
  </si>
  <si>
    <t>2024AMP2018Capital ExpenditureReliability, safety and environmentQuality of supplyconstant</t>
  </si>
  <si>
    <t>2024AMP2018Capital ExpenditureReliability, safety and environmentQuality of supplynominal</t>
  </si>
  <si>
    <t>2024AMP2018Capital ExpenditureReliability, safety and environmentTotal reliability, safety and environmentconstant</t>
  </si>
  <si>
    <t>2024AMP2018Capital ExpenditureReliability, safety and environmentTotal reliability, safety and environmentnominal</t>
  </si>
  <si>
    <t>2024AMP2018Capital ExpenditureSystem growthSystem growthconstant</t>
  </si>
  <si>
    <t>2024AMP2018Capital ExpenditureSystem growthSystem growthnominal</t>
  </si>
  <si>
    <t>2024AMP2018Capital ExpenditureValue of capital contributionsValue of capital contributionsnominal</t>
  </si>
  <si>
    <t>2024AMP2018Capital ExpenditureValue of vested assetsValue of vested assetsnominal</t>
  </si>
  <si>
    <t>2024AMP2018Operating ExpenditureAsset replacement and renewalAsset replacement and renewalconstant</t>
  </si>
  <si>
    <t>2024AMP2018Operating ExpenditureAsset replacement and renewalAsset replacement and renewalnominal</t>
  </si>
  <si>
    <t>2024AMP2018Operating ExpenditureBusiness supportBusiness supportconstant</t>
  </si>
  <si>
    <t>2024AMP2018Operating ExpenditureBusiness supportBusiness supportnominal</t>
  </si>
  <si>
    <t>2024AMP2018Operating ExpenditureExpenditure on subcomponentsDirect billing*constant</t>
  </si>
  <si>
    <t>2024AMP2018Operating ExpenditureExpenditure on subcomponentsEnergy efficiency and demand side management, reduction of energy lossesconstant</t>
  </si>
  <si>
    <t>2024AMP2018Operating ExpenditureExpenditure on subcomponentsInsuranceconstant</t>
  </si>
  <si>
    <t>2024AMP2018Operating ExpenditureExpenditure on subcomponentsResearch and Developmentconstant</t>
  </si>
  <si>
    <t>2024AMP2018Operating ExpenditureNetwork OpexNetwork Opexconstant</t>
  </si>
  <si>
    <t>2024AMP2018Operating ExpenditureNetwork OpexNetwork Opexnominal</t>
  </si>
  <si>
    <t>2024AMP2018Operating ExpenditureNon-network opexNon-network opexconstant</t>
  </si>
  <si>
    <t>2024AMP2018Operating ExpenditureNon-network opexNon-network opexnominal</t>
  </si>
  <si>
    <t>2024AMP2018Operating ExpenditureRoutine &amp; Corrective Maint &amp; InspectionRoutine &amp; Corrective Maint &amp; Inspectionconstant</t>
  </si>
  <si>
    <t>2024AMP2018Operating ExpenditureRoutine &amp; Corrective Maint &amp; InspectionRoutine &amp; Corrective Maint &amp; Inspectionnominal</t>
  </si>
  <si>
    <t>2024AMP2018Operating ExpenditureRoutine and corrective maintenance and inspectionRoutine and corrective maintenance and inspectionconstant</t>
  </si>
  <si>
    <t>2024AMP2018Operating ExpenditureRoutine and corrective maintenance and inspectionRoutine and corrective maintenance and inspectionnominal</t>
  </si>
  <si>
    <t>2024AMP2018Operating ExpenditureService interruptions and emergenciesService interruptions and emergenciesconstant</t>
  </si>
  <si>
    <t>2024AMP2018Operating ExpenditureService interruptions and emergenciesService interruptions and emergenciesnominal</t>
  </si>
  <si>
    <t>2024AMP2018Operating ExpenditureSystem operations and network supportSystem operations and network supportconstant</t>
  </si>
  <si>
    <t>2024AMP2018Operating ExpenditureSystem operations and network supportSystem operations and network supportnominal</t>
  </si>
  <si>
    <t>2024AMP2018Operating ExpenditureTotal opexOperational expenditureconstant</t>
  </si>
  <si>
    <t>2024AMP2018Operating ExpenditureTotal opexOperational expenditurenominal</t>
  </si>
  <si>
    <t>2024AMP2018Operating ExpenditureVegetation managementVegetation managementconstant</t>
  </si>
  <si>
    <t>2024AMP2018Operating ExpenditureVegetation managementVegetation managementnominal</t>
  </si>
  <si>
    <t>2025AMP2018Capital ExpenditureAll assetsExpenditure on assetsconstant</t>
  </si>
  <si>
    <t>2025AMP2018Capital ExpenditureAll assetsExpenditure on assetsnominal</t>
  </si>
  <si>
    <t>2025AMP2018Capital ExpenditureAsset relocationsAsset relocationsconstant</t>
  </si>
  <si>
    <t>2025AMP2018Capital ExpenditureAsset relocationsAsset relocationsnominal</t>
  </si>
  <si>
    <t>2025AMP2018Capital ExpenditureAsset replacement and renewalAsset replacement and renewalconstant</t>
  </si>
  <si>
    <t>2025AMP2018Capital ExpenditureAsset replacement and renewalAsset replacement and renewalnominal</t>
  </si>
  <si>
    <t>2025AMP2018Capital ExpenditureAssets commissionedAssets commissionednominal</t>
  </si>
  <si>
    <t>2025AMP2018Capital ExpenditureCapital expenditure forecastCapital expenditure forecastnominal</t>
  </si>
  <si>
    <t>2025AMP2018Capital ExpenditureConsumer connectionConsumer connectionconstant</t>
  </si>
  <si>
    <t>2025AMP2018Capital ExpenditureConsumer connectionConsumer connectionnominal</t>
  </si>
  <si>
    <t>2025AMP2018Capital ExpenditureCost of financingCost of financingnominal</t>
  </si>
  <si>
    <t>2025AMP2018Capital ExpenditureExpenditure on subcomponentsEnergy efficiency and demand side management, reduction of energy lossesconstant</t>
  </si>
  <si>
    <t>2025AMP2018Capital ExpenditureExpenditure on subcomponentsOverhead to underground conversionconstant</t>
  </si>
  <si>
    <t>2025AMP2018Capital ExpenditureExpenditure on subcomponentsResearch and developmentconstant</t>
  </si>
  <si>
    <t>2025AMP2018Capital ExpenditureNetwork assetsExpenditure on network assetsconstant</t>
  </si>
  <si>
    <t>2025AMP2018Capital ExpenditureNetwork assetsExpenditure on network assetsnominal</t>
  </si>
  <si>
    <t>2025AMP2018Capital ExpenditureNon-network assetsExpenditure on non-network assetsconstant</t>
  </si>
  <si>
    <t>2025AMP2018Capital ExpenditureNon-network assetsExpenditure on non-network assetsnominal</t>
  </si>
  <si>
    <t>2025AMP2018Capital ExpenditureReliability, safety and environmentLegislative and regulatoryconstant</t>
  </si>
  <si>
    <t>2025AMP2018Capital ExpenditureReliability, safety and environmentLegislative and regulatorynominal</t>
  </si>
  <si>
    <t>2025AMP2018Capital ExpenditureReliability, safety and environmentOther reliability, safety and environmentconstant</t>
  </si>
  <si>
    <t>2025AMP2018Capital ExpenditureReliability, safety and environmentOther reliability, safety and environmentnominal</t>
  </si>
  <si>
    <t>2025AMP2018Capital ExpenditureReliability, safety and environmentQuality of supplyconstant</t>
  </si>
  <si>
    <t>2025AMP2018Capital ExpenditureReliability, safety and environmentQuality of supplynominal</t>
  </si>
  <si>
    <t>2025AMP2018Capital ExpenditureReliability, safety and environmentTotal reliability, safety and environmentconstant</t>
  </si>
  <si>
    <t>2025AMP2018Capital ExpenditureReliability, safety and environmentTotal reliability, safety and environmentnominal</t>
  </si>
  <si>
    <t>2025AMP2018Capital ExpenditureSystem growthSystem growthconstant</t>
  </si>
  <si>
    <t>2025AMP2018Capital ExpenditureSystem growthSystem growthnominal</t>
  </si>
  <si>
    <t>2025AMP2018Capital ExpenditureValue of capital contributionsValue of capital contributionsnominal</t>
  </si>
  <si>
    <t>2025AMP2018Capital ExpenditureValue of vested assetsValue of vested assetsnominal</t>
  </si>
  <si>
    <t>2025AMP2018Operating ExpenditureAsset replacement and renewalAsset replacement and renewalconstant</t>
  </si>
  <si>
    <t>2025AMP2018Operating ExpenditureAsset replacement and renewalAsset replacement and renewalnominal</t>
  </si>
  <si>
    <t>2025AMP2018Operating ExpenditureBusiness supportBusiness supportconstant</t>
  </si>
  <si>
    <t>2025AMP2018Operating ExpenditureBusiness supportBusiness supportnominal</t>
  </si>
  <si>
    <t>2025AMP2018Operating ExpenditureExpenditure on subcomponentsDirect billing*constant</t>
  </si>
  <si>
    <t>2025AMP2018Operating ExpenditureExpenditure on subcomponentsEnergy efficiency and demand side management, reduction of energy lossesconstant</t>
  </si>
  <si>
    <t>2025AMP2018Operating ExpenditureExpenditure on subcomponentsInsuranceconstant</t>
  </si>
  <si>
    <t>2025AMP2018Operating ExpenditureExpenditure on subcomponentsResearch and Developmentconstant</t>
  </si>
  <si>
    <t>2025AMP2018Operating ExpenditureNetwork OpexNetwork Opexconstant</t>
  </si>
  <si>
    <t>2025AMP2018Operating ExpenditureNetwork OpexNetwork Opexnominal</t>
  </si>
  <si>
    <t>2025AMP2018Operating ExpenditureNon-network opexNon-network opexconstant</t>
  </si>
  <si>
    <t>2025AMP2018Operating ExpenditureNon-network opexNon-network opexnominal</t>
  </si>
  <si>
    <t>2025AMP2018Operating ExpenditureRoutine &amp; Corrective Maint &amp; InspectionRoutine &amp; Corrective Maint &amp; Inspectionconstant</t>
  </si>
  <si>
    <t>2025AMP2018Operating ExpenditureRoutine &amp; Corrective Maint &amp; InspectionRoutine &amp; Corrective Maint &amp; Inspectionnominal</t>
  </si>
  <si>
    <t>2025AMP2018Operating ExpenditureRoutine and corrective maintenance and inspectionRoutine and corrective maintenance and inspectionconstant</t>
  </si>
  <si>
    <t>2025AMP2018Operating ExpenditureRoutine and corrective maintenance and inspectionRoutine and corrective maintenance and inspectionnominal</t>
  </si>
  <si>
    <t>2025AMP2018Operating ExpenditureService interruptions and emergenciesService interruptions and emergenciesconstant</t>
  </si>
  <si>
    <t>2025AMP2018Operating ExpenditureService interruptions and emergenciesService interruptions and emergenciesnominal</t>
  </si>
  <si>
    <t>2025AMP2018Operating ExpenditureSystem operations and network supportSystem operations and network supportconstant</t>
  </si>
  <si>
    <t>2025AMP2018Operating ExpenditureSystem operations and network supportSystem operations and network supportnominal</t>
  </si>
  <si>
    <t>2025AMP2018Operating ExpenditureTotal opexOperational expenditureconstant</t>
  </si>
  <si>
    <t>2025AMP2018Operating ExpenditureTotal opexOperational expenditurenominal</t>
  </si>
  <si>
    <t>2025AMP2018Operating ExpenditureVegetation managementVegetation managementconstant</t>
  </si>
  <si>
    <t>2025AMP2018Operating ExpenditureVegetation managementVegetation managementnominal</t>
  </si>
  <si>
    <t>2026AMP2018Capital ExpenditureAll assetsExpenditure on assetsconstant</t>
  </si>
  <si>
    <t>2026AMP2018Capital ExpenditureAll assetsExpenditure on assetsnominal</t>
  </si>
  <si>
    <t>2026AMP2018Capital ExpenditureAsset relocationsAsset relocationsconstant</t>
  </si>
  <si>
    <t>2026AMP2018Capital ExpenditureAsset relocationsAsset relocationsnominal</t>
  </si>
  <si>
    <t>2026AMP2018Capital ExpenditureAsset replacement and renewalAsset replacement and renewalconstant</t>
  </si>
  <si>
    <t>2026AMP2018Capital ExpenditureAsset replacement and renewalAsset replacement and renewalnominal</t>
  </si>
  <si>
    <t>2026AMP2018Capital ExpenditureAssets commissionedAssets commissionednominal</t>
  </si>
  <si>
    <t>2026AMP2018Capital ExpenditureCapital expenditure forecastCapital expenditure forecastnominal</t>
  </si>
  <si>
    <t>2026AMP2018Capital ExpenditureConsumer connectionConsumer connectionconstant</t>
  </si>
  <si>
    <t>2026AMP2018Capital ExpenditureConsumer connectionConsumer connectionnominal</t>
  </si>
  <si>
    <t>2026AMP2018Capital ExpenditureCost of financingCost of financingnominal</t>
  </si>
  <si>
    <t>2026AMP2018Capital ExpenditureExpenditure on subcomponentsEnergy efficiency and demand side management, reduction of energy lossesconstant</t>
  </si>
  <si>
    <t>2026AMP2018Capital ExpenditureExpenditure on subcomponentsOverhead to underground conversionconstant</t>
  </si>
  <si>
    <t>2026AMP2018Capital ExpenditureExpenditure on subcomponentsResearch and developmentconstant</t>
  </si>
  <si>
    <t>2026AMP2018Capital ExpenditureNetwork assetsExpenditure on network assetsconstant</t>
  </si>
  <si>
    <t>2026AMP2018Capital ExpenditureNetwork assetsExpenditure on network assetsnominal</t>
  </si>
  <si>
    <t>2026AMP2018Capital ExpenditureNon-network assetsExpenditure on non-network assetsconstant</t>
  </si>
  <si>
    <t>2026AMP2018Capital ExpenditureNon-network assetsExpenditure on non-network assetsnominal</t>
  </si>
  <si>
    <t>2026AMP2018Capital ExpenditureReliability, safety and environmentLegislative and regulatoryconstant</t>
  </si>
  <si>
    <t>2026AMP2018Capital ExpenditureReliability, safety and environmentLegislative and regulatorynominal</t>
  </si>
  <si>
    <t>2026AMP2018Capital ExpenditureReliability, safety and environmentOther reliability, safety and environmentconstant</t>
  </si>
  <si>
    <t>2026AMP2018Capital ExpenditureReliability, safety and environmentOther reliability, safety and environmentnominal</t>
  </si>
  <si>
    <t>2026AMP2018Capital ExpenditureReliability, safety and environmentQuality of supplyconstant</t>
  </si>
  <si>
    <t>2026AMP2018Capital ExpenditureReliability, safety and environmentQuality of supplynominal</t>
  </si>
  <si>
    <t>2026AMP2018Capital ExpenditureReliability, safety and environmentTotal reliability, safety and environmentconstant</t>
  </si>
  <si>
    <t>2026AMP2018Capital ExpenditureReliability, safety and environmentTotal reliability, safety and environmentnominal</t>
  </si>
  <si>
    <t>2026AMP2018Capital ExpenditureSystem growthSystem growthconstant</t>
  </si>
  <si>
    <t>2026AMP2018Capital ExpenditureSystem growthSystem growthnominal</t>
  </si>
  <si>
    <t>2026AMP2018Capital ExpenditureValue of capital contributionsValue of capital contributionsnominal</t>
  </si>
  <si>
    <t>2026AMP2018Capital ExpenditureValue of vested assetsValue of vested assetsnominal</t>
  </si>
  <si>
    <t>2026AMP2018Operating ExpenditureAsset replacement and renewalAsset replacement and renewalconstant</t>
  </si>
  <si>
    <t>2026AMP2018Operating ExpenditureAsset replacement and renewalAsset replacement and renewalnominal</t>
  </si>
  <si>
    <t>2026AMP2018Operating ExpenditureBusiness supportBusiness supportconstant</t>
  </si>
  <si>
    <t>2026AMP2018Operating ExpenditureBusiness supportBusiness supportnominal</t>
  </si>
  <si>
    <t>2026AMP2018Operating ExpenditureExpenditure on subcomponentsDirect billing*constant</t>
  </si>
  <si>
    <t>2026AMP2018Operating ExpenditureExpenditure on subcomponentsEnergy efficiency and demand side management, reduction of energy lossesconstant</t>
  </si>
  <si>
    <t>2026AMP2018Operating ExpenditureExpenditure on subcomponentsInsuranceconstant</t>
  </si>
  <si>
    <t>2026AMP2018Operating ExpenditureExpenditure on subcomponentsResearch and Developmentconstant</t>
  </si>
  <si>
    <t>2026AMP2018Operating ExpenditureNetwork OpexNetwork Opexconstant</t>
  </si>
  <si>
    <t>2026AMP2018Operating ExpenditureNetwork OpexNetwork Opexnominal</t>
  </si>
  <si>
    <t>2026AMP2018Operating ExpenditureNon-network opexNon-network opexconstant</t>
  </si>
  <si>
    <t>2026AMP2018Operating ExpenditureNon-network opexNon-network opexnominal</t>
  </si>
  <si>
    <t>2026AMP2018Operating ExpenditureRoutine &amp; Corrective Maint &amp; InspectionRoutine &amp; Corrective Maint &amp; Inspectionconstant</t>
  </si>
  <si>
    <t>2026AMP2018Operating ExpenditureRoutine &amp; Corrective Maint &amp; InspectionRoutine &amp; Corrective Maint &amp; Inspectionnominal</t>
  </si>
  <si>
    <t>2026AMP2018Operating ExpenditureRoutine and corrective maintenance and inspectionRoutine and corrective maintenance and inspectionconstant</t>
  </si>
  <si>
    <t>2026AMP2018Operating ExpenditureRoutine and corrective maintenance and inspectionRoutine and corrective maintenance and inspectionnominal</t>
  </si>
  <si>
    <t>2026AMP2018Operating ExpenditureService interruptions and emergenciesService interruptions and emergenciesconstant</t>
  </si>
  <si>
    <t>2026AMP2018Operating ExpenditureService interruptions and emergenciesService interruptions and emergenciesnominal</t>
  </si>
  <si>
    <t>2026AMP2018Operating ExpenditureSystem operations and network supportSystem operations and network supportconstant</t>
  </si>
  <si>
    <t>2026AMP2018Operating ExpenditureSystem operations and network supportSystem operations and network supportnominal</t>
  </si>
  <si>
    <t>2026AMP2018Operating ExpenditureTotal opexOperational expenditureconstant</t>
  </si>
  <si>
    <t>2026AMP2018Operating ExpenditureTotal opexOperational expenditurenominal</t>
  </si>
  <si>
    <t>2026AMP2018Operating ExpenditureVegetation managementVegetation managementconstant</t>
  </si>
  <si>
    <t>2026AMP2018Operating ExpenditureVegetation managementVegetation managementnominal</t>
  </si>
  <si>
    <t>2027AMP2018Capital ExpenditureAll assetsExpenditure on assetsconstant</t>
  </si>
  <si>
    <t>2027AMP2018Capital ExpenditureAll assetsExpenditure on assetsnominal</t>
  </si>
  <si>
    <t>2027AMP2018Capital ExpenditureAsset relocationsAsset relocationsconstant</t>
  </si>
  <si>
    <t>2027AMP2018Capital ExpenditureAsset relocationsAsset relocationsnominal</t>
  </si>
  <si>
    <t>2027AMP2018Capital ExpenditureAsset replacement and renewalAsset replacement and renewalconstant</t>
  </si>
  <si>
    <t>2027AMP2018Capital ExpenditureAsset replacement and renewalAsset replacement and renewalnominal</t>
  </si>
  <si>
    <t>2027AMP2018Capital ExpenditureAssets commissionedAssets commissionednominal</t>
  </si>
  <si>
    <t>2027AMP2018Capital ExpenditureCapital expenditure forecastCapital expenditure forecastnominal</t>
  </si>
  <si>
    <t>2027AMP2018Capital ExpenditureConsumer connectionConsumer connectionconstant</t>
  </si>
  <si>
    <t>2027AMP2018Capital ExpenditureConsumer connectionConsumer connectionnominal</t>
  </si>
  <si>
    <t>2027AMP2018Capital ExpenditureCost of financingCost of financingnominal</t>
  </si>
  <si>
    <t>2027AMP2018Capital ExpenditureExpenditure on subcomponentsEnergy efficiency and demand side management, reduction of energy lossesconstant</t>
  </si>
  <si>
    <t>2027AMP2018Capital ExpenditureExpenditure on subcomponentsOverhead to underground conversionconstant</t>
  </si>
  <si>
    <t>2027AMP2018Capital ExpenditureExpenditure on subcomponentsResearch and developmentconstant</t>
  </si>
  <si>
    <t>2027AMP2018Capital ExpenditureNetwork assetsExpenditure on network assetsconstant</t>
  </si>
  <si>
    <t>2027AMP2018Capital ExpenditureNetwork assetsExpenditure on network assetsnominal</t>
  </si>
  <si>
    <t>2027AMP2018Capital ExpenditureNon-network assetsExpenditure on non-network assetsconstant</t>
  </si>
  <si>
    <t>2027AMP2018Capital ExpenditureNon-network assetsExpenditure on non-network assetsnominal</t>
  </si>
  <si>
    <t>2027AMP2018Capital ExpenditureReliability, safety and environmentLegislative and regulatoryconstant</t>
  </si>
  <si>
    <t>2027AMP2018Capital ExpenditureReliability, safety and environmentLegislative and regulatorynominal</t>
  </si>
  <si>
    <t>2027AMP2018Capital ExpenditureReliability, safety and environmentOther reliability, safety and environmentconstant</t>
  </si>
  <si>
    <t>2027AMP2018Capital ExpenditureReliability, safety and environmentOther reliability, safety and environmentnominal</t>
  </si>
  <si>
    <t>2027AMP2018Capital ExpenditureReliability, safety and environmentQuality of supplyconstant</t>
  </si>
  <si>
    <t>2027AMP2018Capital ExpenditureReliability, safety and environmentQuality of supplynominal</t>
  </si>
  <si>
    <t>2027AMP2018Capital ExpenditureReliability, safety and environmentTotal reliability, safety and environmentconstant</t>
  </si>
  <si>
    <t>2027AMP2018Capital ExpenditureReliability, safety and environmentTotal reliability, safety and environmentnominal</t>
  </si>
  <si>
    <t>2027AMP2018Capital ExpenditureSystem growthSystem growthconstant</t>
  </si>
  <si>
    <t>2027AMP2018Capital ExpenditureSystem growthSystem growthnominal</t>
  </si>
  <si>
    <t>2027AMP2018Capital ExpenditureValue of capital contributionsValue of capital contributionsnominal</t>
  </si>
  <si>
    <t>2027AMP2018Capital ExpenditureValue of vested assetsValue of vested assetsnominal</t>
  </si>
  <si>
    <t>2027AMP2018Operating ExpenditureAsset replacement and renewalAsset replacement and renewalconstant</t>
  </si>
  <si>
    <t>2027AMP2018Operating ExpenditureAsset replacement and renewalAsset replacement and renewalnominal</t>
  </si>
  <si>
    <t>2027AMP2018Operating ExpenditureBusiness supportBusiness supportconstant</t>
  </si>
  <si>
    <t>2027AMP2018Operating ExpenditureBusiness supportBusiness supportnominal</t>
  </si>
  <si>
    <t>2027AMP2018Operating ExpenditureExpenditure on subcomponentsDirect billing*constant</t>
  </si>
  <si>
    <t>2027AMP2018Operating ExpenditureExpenditure on subcomponentsEnergy efficiency and demand side management, reduction of energy lossesconstant</t>
  </si>
  <si>
    <t>2027AMP2018Operating ExpenditureExpenditure on subcomponentsInsuranceconstant</t>
  </si>
  <si>
    <t>2027AMP2018Operating ExpenditureExpenditure on subcomponentsResearch and Developmentconstant</t>
  </si>
  <si>
    <t>2027AMP2018Operating ExpenditureNetwork OpexNetwork Opexconstant</t>
  </si>
  <si>
    <t>2027AMP2018Operating ExpenditureNetwork OpexNetwork Opexnominal</t>
  </si>
  <si>
    <t>2027AMP2018Operating ExpenditureNon-network opexNon-network opexconstant</t>
  </si>
  <si>
    <t>2027AMP2018Operating ExpenditureNon-network opexNon-network opexnominal</t>
  </si>
  <si>
    <t>2027AMP2018Operating ExpenditureRoutine &amp; Corrective Maint &amp; InspectionRoutine &amp; Corrective Maint &amp; Inspectionconstant</t>
  </si>
  <si>
    <t>2027AMP2018Operating ExpenditureRoutine &amp; Corrective Maint &amp; InspectionRoutine &amp; Corrective Maint &amp; Inspectionnominal</t>
  </si>
  <si>
    <t>2027AMP2018Operating ExpenditureRoutine and corrective maintenance and inspectionRoutine and corrective maintenance and inspectionconstant</t>
  </si>
  <si>
    <t>2027AMP2018Operating ExpenditureRoutine and corrective maintenance and inspectionRoutine and corrective maintenance and inspectionnominal</t>
  </si>
  <si>
    <t>2027AMP2018Operating ExpenditureService interruptions and emergenciesService interruptions and emergenciesconstant</t>
  </si>
  <si>
    <t>2027AMP2018Operating ExpenditureService interruptions and emergenciesService interruptions and emergenciesnominal</t>
  </si>
  <si>
    <t>2027AMP2018Operating ExpenditureSystem operations and network supportSystem operations and network supportconstant</t>
  </si>
  <si>
    <t>2027AMP2018Operating ExpenditureSystem operations and network supportSystem operations and network supportnominal</t>
  </si>
  <si>
    <t>2027AMP2018Operating ExpenditureTotal opexOperational expenditureconstant</t>
  </si>
  <si>
    <t>2027AMP2018Operating ExpenditureTotal opexOperational expenditurenominal</t>
  </si>
  <si>
    <t>2027AMP2018Operating ExpenditureVegetation managementVegetation managementconstant</t>
  </si>
  <si>
    <t>2027AMP2018Operating ExpenditureVegetation managementVegetation managementnominal</t>
  </si>
  <si>
    <t>2028AMP2018Capital ExpenditureAll assetsExpenditure on assetsconstant</t>
  </si>
  <si>
    <t>2028AMP2018Capital ExpenditureAll assetsExpenditure on assetsnominal</t>
  </si>
  <si>
    <t>2028AMP2018Capital ExpenditureAsset relocationsAsset relocationsconstant</t>
  </si>
  <si>
    <t>2028AMP2018Capital ExpenditureAsset relocationsAsset relocationsnominal</t>
  </si>
  <si>
    <t>2028AMP2018Capital ExpenditureAsset replacement and renewalAsset replacement and renewalconstant</t>
  </si>
  <si>
    <t>2028AMP2018Capital ExpenditureAsset replacement and renewalAsset replacement and renewalnominal</t>
  </si>
  <si>
    <t>2028AMP2018Capital ExpenditureAssets commissionedAssets commissionednominal</t>
  </si>
  <si>
    <t>2028AMP2018Capital ExpenditureCapital expenditure forecastCapital expenditure forecastnominal</t>
  </si>
  <si>
    <t>2028AMP2018Capital ExpenditureConsumer connectionConsumer connectionconstant</t>
  </si>
  <si>
    <t>2028AMP2018Capital ExpenditureConsumer connectionConsumer connectionnominal</t>
  </si>
  <si>
    <t>2028AMP2018Capital ExpenditureCost of financingCost of financingnominal</t>
  </si>
  <si>
    <t>2028AMP2018Capital ExpenditureExpenditure on subcomponentsEnergy efficiency and demand side management, reduction of energy lossesconstant</t>
  </si>
  <si>
    <t>2028AMP2018Capital ExpenditureExpenditure on subcomponentsOverhead to underground conversionconstant</t>
  </si>
  <si>
    <t>2028AMP2018Capital ExpenditureExpenditure on subcomponentsResearch and developmentconstant</t>
  </si>
  <si>
    <t>2028AMP2018Capital ExpenditureNetwork assetsExpenditure on network assetsconstant</t>
  </si>
  <si>
    <t>2028AMP2018Capital ExpenditureNetwork assetsExpenditure on network assetsnominal</t>
  </si>
  <si>
    <t>2028AMP2018Capital ExpenditureNon-network assetsExpenditure on non-network assetsconstant</t>
  </si>
  <si>
    <t>2028AMP2018Capital ExpenditureNon-network assetsExpenditure on non-network assetsnominal</t>
  </si>
  <si>
    <t>2028AMP2018Capital ExpenditureReliability, safety and environmentLegislative and regulatoryconstant</t>
  </si>
  <si>
    <t>2028AMP2018Capital ExpenditureReliability, safety and environmentLegislative and regulatorynominal</t>
  </si>
  <si>
    <t>2028AMP2018Capital ExpenditureReliability, safety and environmentOther reliability, safety and environmentconstant</t>
  </si>
  <si>
    <t>2028AMP2018Capital ExpenditureReliability, safety and environmentOther reliability, safety and environmentnominal</t>
  </si>
  <si>
    <t>2028AMP2018Capital ExpenditureReliability, safety and environmentQuality of supplyconstant</t>
  </si>
  <si>
    <t>2028AMP2018Capital ExpenditureReliability, safety and environmentQuality of supplynominal</t>
  </si>
  <si>
    <t>2028AMP2018Capital ExpenditureReliability, safety and environmentTotal reliability, safety and environmentconstant</t>
  </si>
  <si>
    <t>2028AMP2018Capital ExpenditureReliability, safety and environmentTotal reliability, safety and environmentnominal</t>
  </si>
  <si>
    <t>2028AMP2018Capital ExpenditureSystem growthSystem growthconstant</t>
  </si>
  <si>
    <t>2028AMP2018Capital ExpenditureSystem growthSystem growthnominal</t>
  </si>
  <si>
    <t>2028AMP2018Capital ExpenditureValue of capital contributionsValue of capital contributionsnominal</t>
  </si>
  <si>
    <t>2028AMP2018Capital ExpenditureValue of vested assetsValue of vested assetsnominal</t>
  </si>
  <si>
    <t>2028AMP2018Operating ExpenditureAsset replacement and renewalAsset replacement and renewalconstant</t>
  </si>
  <si>
    <t>2028AMP2018Operating ExpenditureAsset replacement and renewalAsset replacement and renewalnominal</t>
  </si>
  <si>
    <t>2028AMP2018Operating ExpenditureBusiness supportBusiness supportconstant</t>
  </si>
  <si>
    <t>2028AMP2018Operating ExpenditureBusiness supportBusiness supportnominal</t>
  </si>
  <si>
    <t>2028AMP2018Operating ExpenditureExpenditure on subcomponentsDirect billing*constant</t>
  </si>
  <si>
    <t>2028AMP2018Operating ExpenditureExpenditure on subcomponentsEnergy efficiency and demand side management, reduction of energy lossesconstant</t>
  </si>
  <si>
    <t>2028AMP2018Operating ExpenditureExpenditure on subcomponentsInsuranceconstant</t>
  </si>
  <si>
    <t>2028AMP2018Operating ExpenditureExpenditure on subcomponentsResearch and Developmentconstant</t>
  </si>
  <si>
    <t>2028AMP2018Operating ExpenditureNetwork OpexNetwork Opexconstant</t>
  </si>
  <si>
    <t>2028AMP2018Operating ExpenditureNetwork OpexNetwork Opexnominal</t>
  </si>
  <si>
    <t>2028AMP2018Operating ExpenditureNon-network opexNon-network opexconstant</t>
  </si>
  <si>
    <t>2028AMP2018Operating ExpenditureNon-network opexNon-network opexnominal</t>
  </si>
  <si>
    <t>2028AMP2018Operating ExpenditureRoutine &amp; Corrective Maint &amp; InspectionRoutine &amp; Corrective Maint &amp; Inspectionconstant</t>
  </si>
  <si>
    <t>2028AMP2018Operating ExpenditureRoutine &amp; Corrective Maint &amp; InspectionRoutine &amp; Corrective Maint &amp; Inspectionnominal</t>
  </si>
  <si>
    <t>2028AMP2018Operating ExpenditureRoutine and corrective maintenance and inspectionRoutine and corrective maintenance and inspectionconstant</t>
  </si>
  <si>
    <t>2028AMP2018Operating ExpenditureRoutine and corrective maintenance and inspectionRoutine and corrective maintenance and inspectionnominal</t>
  </si>
  <si>
    <t>2028AMP2018Operating ExpenditureService interruptions and emergenciesService interruptions and emergenciesconstant</t>
  </si>
  <si>
    <t>2028AMP2018Operating ExpenditureService interruptions and emergenciesService interruptions and emergenciesnominal</t>
  </si>
  <si>
    <t>2028AMP2018Operating ExpenditureSystem operations and network supportSystem operations and network supportconstant</t>
  </si>
  <si>
    <t>2028AMP2018Operating ExpenditureSystem operations and network supportSystem operations and network supportnominal</t>
  </si>
  <si>
    <t>2028AMP2018Operating ExpenditureTotal opexOperational expenditureconstant</t>
  </si>
  <si>
    <t>2028AMP2018Operating ExpenditureTotal opexOperational expenditurenominal</t>
  </si>
  <si>
    <t>2028AMP2018Operating ExpenditureVegetation managementVegetation managementconstant</t>
  </si>
  <si>
    <t>2028AMP2018Operating ExpenditureVegetation managementVegetation managementnominal</t>
  </si>
  <si>
    <t>sub_stations</t>
  </si>
  <si>
    <t>over90</t>
  </si>
  <si>
    <t>2018Delivery</t>
  </si>
  <si>
    <t>2018Fixed</t>
  </si>
  <si>
    <t>2018Other</t>
  </si>
  <si>
    <t>2018Peak</t>
  </si>
  <si>
    <t>2018</t>
  </si>
  <si>
    <t>IDNetwork and DemandTotal circuit lengthTotal circuit length (km)NA</t>
  </si>
  <si>
    <t>2012, 2016-2018</t>
  </si>
  <si>
    <t>2015, 2016-2018</t>
  </si>
  <si>
    <t>2013-2014, 2018</t>
  </si>
  <si>
    <t>Richard Fletcher</t>
  </si>
  <si>
    <t>Judy Nicholl</t>
  </si>
  <si>
    <t>Andy Lester</t>
  </si>
  <si>
    <t>Entrust 75.1%</t>
  </si>
  <si>
    <t>Public 24.9%</t>
  </si>
  <si>
    <t>Public version</t>
  </si>
  <si>
    <t>Version 1.0. 6 November 2018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</si>
</sst>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3">
    <numFmt numFmtId="164" formatCode="_(&quot;$&quot;* #,##0_);_(&quot;$&quot;* \(#,##0\);_(&quot;$&quot;* &quot;-&quot;_);_(@_)"/>
    <numFmt numFmtId="165" formatCode="_(* #,##0_);_(* \(#,##0\);_(* &quot;-&quot;_);_(@_)"/>
    <numFmt numFmtId="166" formatCode="_(&quot;$&quot;* #,##0.00_);_(&quot;$&quot;* \(#,##0.00\);_(&quot;$&quot;* &quot;-&quot;??_);_(@_)"/>
    <numFmt numFmtId="167" formatCode="_(* #,##0.00_);_(* \(#,##0.00\);_(* &quot;-&quot;??_);_(@_)"/>
    <numFmt numFmtId="168" formatCode="_(@_)"/>
    <numFmt numFmtId="169" formatCode="_(* #,##0.0_);_(* \(#,##0.0\);_(* &quot;–&quot;???_);_(* @_)"/>
    <numFmt numFmtId="170" formatCode="_(* #,##0.00_);_(* \(#,##0.00\);_(* &quot;–&quot;???_);_(* @_)"/>
    <numFmt numFmtId="171" formatCode="_(* #,##0.0000_);_(* \(#,##0.0000\);_(* &quot;–&quot;??_);_(* @_)"/>
    <numFmt numFmtId="172" formatCode="[$-1409]d\ mmm\ yy;@"/>
    <numFmt numFmtId="173" formatCode="_(* #,##0%_);_(* \(#,##0%\);_(* &quot;–&quot;???_);_(* @_)"/>
    <numFmt numFmtId="174" formatCode="_(* #,##0.0%_);_(* \(#,##0.0%\);_(* &quot;–&quot;??_);_(* @_)"/>
    <numFmt numFmtId="175" formatCode="_(* #,##0.00%_);_(* \(#,##0.00%\);_(* &quot;–&quot;???_);_(* @_)"/>
    <numFmt numFmtId="176" formatCode="_(* #,##0.000%_);_(* \(#,##0.000%\);_(* &quot;–&quot;???_);_(* @_)"/>
    <numFmt numFmtId="177" formatCode="_(* #,##0%_);_(* \(#,##0%\);_(* &quot;–&quot;??_);_(* @_)"/>
    <numFmt numFmtId="178" formatCode="_(* 0_);_(* \(0\);_(* &quot;–&quot;??_);_(@_)"/>
    <numFmt numFmtId="179" formatCode="_(* #,##0_);_(* \(#,##0\);_(* &quot;–&quot;???_);_(* @_)"/>
    <numFmt numFmtId="180" formatCode="0.0"/>
    <numFmt numFmtId="181" formatCode="0.0\ &quot;m&quot;"/>
    <numFmt numFmtId="182" formatCode="&quot;$&quot;#,##0.00"/>
    <numFmt numFmtId="183" formatCode="_-* #,##0_-;\-* #,##0_-;_-* &quot;-&quot;??_-;_-@_-"/>
    <numFmt numFmtId="184" formatCode="dd\-mmm\-yy"/>
    <numFmt numFmtId="185" formatCode="_(* #,##0.000_);_(* \(#,##0.000\);_(* &quot;–&quot;???_);_(* @_)"/>
    <numFmt numFmtId="186" formatCode="_(* #,##0.000_);_(* \(#,##0.000\);_(* &quot;-&quot;??_);_(@_)"/>
  </numFmts>
  <fonts count="5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8"/>
      <name val="Calibri"/>
      <family val="2"/>
      <scheme val="minor"/>
    </font>
    <font>
      <b/>
      <sz val="16"/>
      <name val="Calibri"/>
      <family val="2"/>
      <scheme val="minor"/>
    </font>
    <font>
      <b/>
      <sz val="14"/>
      <name val="Calibri"/>
      <family val="2"/>
      <scheme val="minor"/>
    </font>
    <font>
      <u/>
      <sz val="10"/>
      <color theme="10"/>
      <name val="Arial"/>
      <family val="2"/>
    </font>
    <font>
      <sz val="11"/>
      <color theme="2"/>
      <name val="Calibri"/>
      <family val="2"/>
      <scheme val="minor"/>
    </font>
    <font>
      <b/>
      <sz val="10"/>
      <name val="Calibri"/>
      <family val="4"/>
      <scheme val="minor"/>
    </font>
    <font>
      <sz val="11"/>
      <color theme="9"/>
      <name val="Calibri"/>
      <family val="2"/>
      <scheme val="minor"/>
    </font>
    <font>
      <b/>
      <sz val="20"/>
      <color theme="2"/>
      <name val="Calibri"/>
      <family val="2"/>
      <scheme val="minor"/>
    </font>
    <font>
      <sz val="11"/>
      <name val="Calibri"/>
      <family val="2"/>
    </font>
    <font>
      <sz val="11"/>
      <color theme="1"/>
      <name val="Calibri"/>
      <family val="2"/>
    </font>
    <font>
      <i/>
      <sz val="10"/>
      <name val="Calibri"/>
      <family val="4"/>
      <scheme val="minor"/>
    </font>
    <font>
      <sz val="12"/>
      <color theme="1"/>
      <name val="Calibri"/>
      <family val="2"/>
      <scheme val="minor"/>
    </font>
    <font>
      <b/>
      <sz val="24"/>
      <color theme="2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1"/>
      <name val="Calibri"/>
      <family val="4"/>
      <scheme val="minor"/>
    </font>
    <font>
      <b/>
      <sz val="10"/>
      <color theme="1"/>
      <name val="Calibri"/>
      <family val="4"/>
      <scheme val="minor"/>
    </font>
    <font>
      <b/>
      <sz val="10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color rgb="FF000000"/>
      <name val="Arial"/>
      <family val="2"/>
    </font>
    <font>
      <b/>
      <u/>
      <sz val="12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0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i/>
      <sz val="8"/>
      <color theme="1"/>
      <name val="Calibri"/>
      <family val="2"/>
      <scheme val="minor"/>
    </font>
    <font>
      <i/>
      <sz val="8"/>
      <color theme="1"/>
      <name val="Calibri"/>
      <family val="2"/>
      <scheme val="minor"/>
    </font>
    <font>
      <b/>
      <u/>
      <sz val="14"/>
      <color theme="2"/>
      <name val="Calibri"/>
      <family val="2"/>
      <scheme val="minor"/>
    </font>
    <font>
      <b/>
      <sz val="24"/>
      <name val="Calibri"/>
      <family val="2"/>
      <scheme val="minor"/>
    </font>
    <font>
      <sz val="10"/>
      <color rgb="FF333333"/>
      <name val="Verdana"/>
      <family val="2"/>
    </font>
    <font>
      <i/>
      <sz val="9"/>
      <color theme="1"/>
      <name val="Calibri"/>
      <family val="2"/>
      <scheme val="minor"/>
    </font>
    <font>
      <b/>
      <sz val="22"/>
      <color theme="1"/>
      <name val="Cambria"/>
      <family val="1"/>
      <scheme val="major"/>
    </font>
    <font>
      <b/>
      <sz val="18"/>
      <color theme="1"/>
      <name val="Cambria"/>
      <family val="1"/>
      <scheme val="major"/>
    </font>
    <font>
      <b/>
      <sz val="16"/>
      <color theme="1"/>
      <name val="Cambria"/>
      <family val="1"/>
      <scheme val="major"/>
    </font>
    <font>
      <b/>
      <sz val="10"/>
      <color theme="1"/>
      <name val="Cambria"/>
      <family val="1"/>
      <scheme val="major"/>
    </font>
    <font>
      <b/>
      <sz val="20"/>
      <color rgb="FFC00000"/>
      <name val="Calibri"/>
      <family val="2"/>
      <scheme val="minor"/>
    </font>
    <font>
      <sz val="7"/>
      <color theme="1"/>
      <name val="Calibri"/>
      <family val="2"/>
      <scheme val="minor"/>
    </font>
  </fonts>
  <fills count="4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5117038483843"/>
        <bgColor indexed="65"/>
      </patternFill>
    </fill>
    <fill>
      <patternFill patternType="solid">
        <fgColor theme="4" tint="0.599963377788628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5117038483843"/>
        <bgColor indexed="65"/>
      </patternFill>
    </fill>
    <fill>
      <patternFill patternType="solid">
        <fgColor theme="5" tint="0.599963377788628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5117038483843"/>
        <bgColor indexed="65"/>
      </patternFill>
    </fill>
    <fill>
      <patternFill patternType="solid">
        <fgColor theme="6" tint="0.599963377788628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5117038483843"/>
        <bgColor indexed="65"/>
      </patternFill>
    </fill>
    <fill>
      <patternFill patternType="solid">
        <fgColor theme="7" tint="0.599963377788628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5117038483843"/>
        <bgColor indexed="65"/>
      </patternFill>
    </fill>
    <fill>
      <patternFill patternType="solid">
        <fgColor theme="8" tint="0.599963377788628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5117038483843"/>
        <bgColor indexed="65"/>
      </patternFill>
    </fill>
    <fill>
      <patternFill patternType="solid">
        <fgColor theme="9" tint="0.599963377788628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rgb="FFA0C1C4"/>
        <bgColor indexed="64"/>
      </patternFill>
    </fill>
    <fill>
      <patternFill patternType="solid">
        <fgColor rgb="FFB1D9DD"/>
        <bgColor indexed="64"/>
      </patternFill>
    </fill>
  </fills>
  <borders count="25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theme="7"/>
      </top>
      <bottom style="thin">
        <color theme="7"/>
      </bottom>
      <diagonal/>
    </border>
    <border>
      <left/>
      <right style="thin">
        <color theme="7"/>
      </right>
      <top style="thin">
        <color theme="7"/>
      </top>
      <bottom style="thin">
        <color theme="7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theme="5"/>
      </bottom>
      <diagonal/>
    </border>
    <border>
      <left/>
      <right/>
      <top style="thin">
        <color theme="5"/>
      </top>
      <bottom style="thin">
        <color theme="5"/>
      </bottom>
      <diagonal/>
    </border>
    <border>
      <left/>
      <right/>
      <top style="thin">
        <color theme="5"/>
      </top>
      <bottom/>
      <diagonal/>
    </border>
    <border>
      <left style="thin">
        <color rgb="FF499CA5"/>
      </left>
      <right/>
      <top style="thin">
        <color rgb="FF499CA5"/>
      </top>
      <bottom/>
      <diagonal/>
    </border>
    <border>
      <left/>
      <right/>
      <top style="thin">
        <color rgb="FF499CA5"/>
      </top>
      <bottom/>
      <diagonal/>
    </border>
    <border>
      <left/>
      <right style="thin">
        <color rgb="FF499CA5"/>
      </right>
      <top style="thin">
        <color rgb="FF499CA5"/>
      </top>
      <bottom/>
      <diagonal/>
    </border>
    <border>
      <left style="thin">
        <color rgb="FF499CA5"/>
      </left>
      <right/>
      <top/>
      <bottom style="thin">
        <color rgb="FF499CA5"/>
      </bottom>
      <diagonal/>
    </border>
    <border>
      <left/>
      <right/>
      <top/>
      <bottom style="thin">
        <color rgb="FF499CA5"/>
      </bottom>
      <diagonal/>
    </border>
    <border>
      <left/>
      <right style="thin">
        <color rgb="FF499CA5"/>
      </right>
      <top/>
      <bottom style="thin">
        <color rgb="FF499CA5"/>
      </bottom>
      <diagonal/>
    </border>
    <border>
      <left style="thin">
        <color rgb="FF499CA5"/>
      </left>
      <right/>
      <top style="thin">
        <color rgb="FF499CA5"/>
      </top>
      <bottom style="thin">
        <color rgb="FF499CA5"/>
      </bottom>
      <diagonal/>
    </border>
    <border>
      <left/>
      <right/>
      <top style="thin">
        <color rgb="FF499CA5"/>
      </top>
      <bottom style="thin">
        <color rgb="FF499CA5"/>
      </bottom>
      <diagonal/>
    </border>
    <border>
      <left/>
      <right style="thin">
        <color rgb="FF499CA5"/>
      </right>
      <top style="thin">
        <color rgb="FF499CA5"/>
      </top>
      <bottom style="thin">
        <color rgb="FF499CA5"/>
      </bottom>
      <diagonal/>
    </border>
    <border>
      <left style="thin">
        <color rgb="FF499CA5"/>
      </left>
      <right/>
      <top/>
      <bottom/>
      <diagonal/>
    </border>
    <border>
      <left/>
      <right style="thin">
        <color rgb="FF499CA5"/>
      </right>
      <top/>
      <bottom/>
      <diagonal/>
    </border>
    <border>
      <left/>
      <right/>
      <top/>
      <bottom style="thin">
        <color theme="7"/>
      </bottom>
      <diagonal/>
    </border>
    <border>
      <left/>
      <right/>
      <top style="thin">
        <color theme="5"/>
      </top>
      <bottom style="thin">
        <color theme="7"/>
      </bottom>
      <diagonal/>
    </border>
  </borders>
  <cellStyleXfs count="70">
    <xf numFmtId="0" fontId="0" fillId="0" borderId="0"/>
    <xf numFmtId="167" fontId="1" fillId="0" borderId="0" applyFont="0" applyFill="0" applyBorder="0" applyAlignment="0" applyProtection="0"/>
    <xf numFmtId="179" fontId="12" fillId="0" borderId="0" applyFont="0" applyFill="0" applyBorder="0" applyAlignment="0" applyProtection="0"/>
    <xf numFmtId="166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9" fontId="20" fillId="0" borderId="0" applyFill="0" applyAlignment="0"/>
    <xf numFmtId="49" fontId="13" fillId="0" borderId="0" applyFill="0" applyAlignment="0"/>
    <xf numFmtId="49" fontId="14" fillId="0" borderId="0" applyFill="0" applyAlignment="0"/>
    <xf numFmtId="49" fontId="15" fillId="33" borderId="0" applyFill="0" applyBorder="0">
      <alignment horizontal="left"/>
    </xf>
    <xf numFmtId="0" fontId="3" fillId="0" borderId="0" applyNumberFormat="0" applyFill="0" applyBorder="0" applyAlignment="0" applyProtection="0"/>
    <xf numFmtId="0" fontId="4" fillId="2" borderId="0" applyNumberFormat="0" applyBorder="0" applyAlignment="0" applyProtection="0"/>
    <xf numFmtId="0" fontId="5" fillId="3" borderId="0" applyNumberFormat="0" applyBorder="0" applyAlignment="0" applyProtection="0"/>
    <xf numFmtId="0" fontId="6" fillId="4" borderId="0" applyNumberFormat="0" applyBorder="0" applyAlignment="0" applyProtection="0"/>
    <xf numFmtId="0" fontId="17" fillId="34" borderId="6" applyNumberFormat="0" applyFill="0" applyAlignment="0">
      <protection locked="0"/>
    </xf>
    <xf numFmtId="0" fontId="1" fillId="36" borderId="6" applyNumberFormat="0" applyFill="0" applyAlignment="0"/>
    <xf numFmtId="0" fontId="7" fillId="5" borderId="1" applyNumberFormat="0" applyAlignment="0" applyProtection="0"/>
    <xf numFmtId="0" fontId="8" fillId="0" borderId="2" applyNumberFormat="0" applyFill="0" applyAlignment="0" applyProtection="0"/>
    <xf numFmtId="0" fontId="9" fillId="6" borderId="3" applyNumberFormat="0" applyAlignment="0" applyProtection="0"/>
    <xf numFmtId="0" fontId="10" fillId="0" borderId="0" applyNumberFormat="0" applyFill="0" applyBorder="0" applyAlignment="0" applyProtection="0"/>
    <xf numFmtId="0" fontId="1" fillId="7" borderId="4" applyNumberFormat="0" applyFont="0" applyAlignment="0" applyProtection="0"/>
    <xf numFmtId="49" fontId="23" fillId="0" borderId="0" applyFill="0" applyProtection="0">
      <alignment horizontal="left" indent="1"/>
    </xf>
    <xf numFmtId="0" fontId="2" fillId="0" borderId="5" applyNumberFormat="0" applyFill="0" applyAlignment="0" applyProtection="0"/>
    <xf numFmtId="0" fontId="1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1" fillId="31" borderId="0" applyNumberFormat="0" applyBorder="0" applyAlignment="0" applyProtection="0"/>
    <xf numFmtId="178" fontId="21" fillId="0" borderId="0" applyFont="0" applyFill="0" applyBorder="0" applyAlignment="0" applyProtection="0">
      <alignment horizontal="left"/>
      <protection locked="0"/>
    </xf>
    <xf numFmtId="165" fontId="1" fillId="36" borderId="7" applyNumberFormat="0" applyFont="0" applyFill="0" applyAlignment="0" applyProtection="0"/>
    <xf numFmtId="176" fontId="12" fillId="32" borderId="0" applyFont="0" applyBorder="0"/>
    <xf numFmtId="175" fontId="21" fillId="0" borderId="0" applyFont="0" applyFill="0" applyBorder="0" applyAlignment="0" applyProtection="0">
      <protection locked="0"/>
    </xf>
    <xf numFmtId="174" fontId="12" fillId="0" borderId="0" applyFont="0" applyFill="0" applyBorder="0" applyAlignment="0" applyProtection="0">
      <alignment horizontal="center" vertical="top" wrapText="1"/>
    </xf>
    <xf numFmtId="173" fontId="19" fillId="34" borderId="6" applyNumberFormat="0" applyAlignment="0"/>
    <xf numFmtId="0" fontId="18" fillId="35" borderId="6" applyNumberFormat="0" applyFill="0">
      <alignment horizontal="centerContinuous" wrapText="1"/>
    </xf>
    <xf numFmtId="172" fontId="21" fillId="0" borderId="0" applyFont="0" applyFill="0" applyBorder="0" applyAlignment="0" applyProtection="0">
      <alignment wrapText="1"/>
    </xf>
    <xf numFmtId="171" fontId="21" fillId="0" borderId="0" applyFont="0" applyFill="0" applyBorder="0" applyAlignment="0" applyProtection="0"/>
    <xf numFmtId="170" fontId="21" fillId="0" borderId="0" applyFont="0" applyFill="0" applyBorder="0" applyAlignment="0" applyProtection="0">
      <protection locked="0"/>
    </xf>
    <xf numFmtId="168" fontId="22" fillId="0" borderId="0" applyFont="0" applyFill="0" applyBorder="0" applyAlignment="0" applyProtection="0">
      <alignment horizontal="left"/>
      <protection locked="0"/>
    </xf>
    <xf numFmtId="169" fontId="21" fillId="0" borderId="0" applyFont="0" applyFill="0" applyBorder="0" applyAlignment="0" applyProtection="0">
      <protection locked="0"/>
    </xf>
    <xf numFmtId="0" fontId="16" fillId="0" borderId="0" applyNumberFormat="0" applyFill="0" applyBorder="0" applyAlignment="0" applyProtection="0">
      <alignment vertical="top"/>
      <protection locked="0"/>
    </xf>
    <xf numFmtId="9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30" fillId="0" borderId="0">
      <alignment horizontal="right"/>
    </xf>
    <xf numFmtId="0" fontId="31" fillId="37" borderId="8" applyNumberFormat="0">
      <alignment horizontal="left" indent="1"/>
    </xf>
    <xf numFmtId="0" fontId="18" fillId="35" borderId="6" applyFill="0">
      <alignment horizontal="right" wrapText="1" indent="1"/>
    </xf>
    <xf numFmtId="183" fontId="19" fillId="38" borderId="6" applyNumberFormat="0" applyFont="0" applyAlignment="0" applyProtection="0"/>
    <xf numFmtId="0" fontId="12" fillId="0" borderId="0" applyFont="0"/>
    <xf numFmtId="49" fontId="13" fillId="0" borderId="0" applyFill="0" applyAlignment="0"/>
    <xf numFmtId="0" fontId="1" fillId="0" borderId="0"/>
    <xf numFmtId="0" fontId="1" fillId="0" borderId="0"/>
    <xf numFmtId="49" fontId="49" fillId="0" borderId="0" applyFill="0" applyAlignment="0"/>
  </cellStyleXfs>
  <cellXfs count="203">
    <xf numFmtId="0" fontId="0" fillId="0" borderId="0" xfId="0"/>
    <xf numFmtId="0" fontId="0" fillId="0" borderId="0" xfId="0" applyFill="1"/>
    <xf numFmtId="49" fontId="25" fillId="0" borderId="0" xfId="5" applyFont="1" applyFill="1" applyAlignment="1"/>
    <xf numFmtId="0" fontId="28" fillId="0" borderId="0" xfId="0" applyFont="1" applyFill="1" applyAlignment="1"/>
    <xf numFmtId="0" fontId="2" fillId="0" borderId="0" xfId="0" applyFont="1" applyFill="1" applyBorder="1"/>
    <xf numFmtId="0" fontId="30" fillId="0" borderId="0" xfId="61">
      <alignment horizontal="right"/>
    </xf>
    <xf numFmtId="0" fontId="30" fillId="0" borderId="0" xfId="61" applyAlignment="1"/>
    <xf numFmtId="167" fontId="0" fillId="0" borderId="0" xfId="0" applyNumberFormat="1"/>
    <xf numFmtId="0" fontId="18" fillId="0" borderId="6" xfId="52" applyFill="1">
      <alignment horizontal="centerContinuous" wrapText="1"/>
    </xf>
    <xf numFmtId="0" fontId="17" fillId="0" borderId="6" xfId="13" applyFill="1">
      <protection locked="0"/>
    </xf>
    <xf numFmtId="170" fontId="17" fillId="0" borderId="6" xfId="13" applyNumberFormat="1" applyFill="1">
      <protection locked="0"/>
    </xf>
    <xf numFmtId="175" fontId="17" fillId="0" borderId="6" xfId="13" applyNumberFormat="1" applyFill="1">
      <protection locked="0"/>
    </xf>
    <xf numFmtId="179" fontId="17" fillId="0" borderId="6" xfId="13" applyNumberFormat="1" applyFill="1">
      <protection locked="0"/>
    </xf>
    <xf numFmtId="0" fontId="29" fillId="0" borderId="0" xfId="0" applyFont="1" applyFill="1" applyBorder="1"/>
    <xf numFmtId="177" fontId="0" fillId="0" borderId="0" xfId="0" applyNumberFormat="1"/>
    <xf numFmtId="174" fontId="1" fillId="0" borderId="6" xfId="14" applyNumberFormat="1" applyFill="1" applyAlignment="1"/>
    <xf numFmtId="0" fontId="1" fillId="0" borderId="6" xfId="14" applyFill="1"/>
    <xf numFmtId="177" fontId="1" fillId="0" borderId="6" xfId="14" applyNumberFormat="1" applyFill="1"/>
    <xf numFmtId="170" fontId="1" fillId="0" borderId="6" xfId="14" applyNumberFormat="1" applyFill="1"/>
    <xf numFmtId="175" fontId="1" fillId="0" borderId="6" xfId="14" applyNumberFormat="1" applyFill="1"/>
    <xf numFmtId="170" fontId="1" fillId="0" borderId="6" xfId="55" applyFont="1" applyFill="1" applyBorder="1" applyProtection="1"/>
    <xf numFmtId="177" fontId="17" fillId="0" borderId="6" xfId="13" applyNumberFormat="1" applyFill="1">
      <protection locked="0"/>
    </xf>
    <xf numFmtId="0" fontId="0" fillId="0" borderId="0" xfId="0" applyAlignment="1">
      <alignment horizontal="left"/>
    </xf>
    <xf numFmtId="49" fontId="14" fillId="0" borderId="0" xfId="7" applyAlignment="1">
      <alignment horizontal="left"/>
    </xf>
    <xf numFmtId="0" fontId="18" fillId="0" borderId="6" xfId="52" applyFill="1" applyAlignment="1">
      <alignment horizontal="left" wrapText="1"/>
    </xf>
    <xf numFmtId="49" fontId="15" fillId="0" borderId="0" xfId="8" applyFill="1" applyBorder="1" applyAlignment="1">
      <alignment horizontal="left"/>
    </xf>
    <xf numFmtId="171" fontId="1" fillId="0" borderId="6" xfId="54" applyFont="1" applyFill="1" applyBorder="1"/>
    <xf numFmtId="0" fontId="34" fillId="0" borderId="0" xfId="0" applyFont="1"/>
    <xf numFmtId="0" fontId="16" fillId="0" borderId="0" xfId="58" applyAlignment="1" applyProtection="1"/>
    <xf numFmtId="14" fontId="0" fillId="0" borderId="0" xfId="0" applyNumberFormat="1"/>
    <xf numFmtId="179" fontId="0" fillId="0" borderId="0" xfId="55" applyNumberFormat="1" applyFont="1" applyProtection="1"/>
    <xf numFmtId="0" fontId="30" fillId="0" borderId="0" xfId="61" applyFill="1">
      <alignment horizontal="right"/>
    </xf>
    <xf numFmtId="181" fontId="33" fillId="0" borderId="0" xfId="0" applyNumberFormat="1" applyFont="1" applyFill="1" applyBorder="1" applyAlignment="1">
      <alignment horizontal="right"/>
    </xf>
    <xf numFmtId="0" fontId="0" fillId="0" borderId="0" xfId="0" applyFill="1" applyBorder="1" applyAlignment="1">
      <alignment vertical="center"/>
    </xf>
    <xf numFmtId="0" fontId="29" fillId="0" borderId="0" xfId="0" applyFont="1" applyFill="1" applyBorder="1" applyAlignment="1">
      <alignment horizontal="right"/>
    </xf>
    <xf numFmtId="180" fontId="33" fillId="0" borderId="0" xfId="0" applyNumberFormat="1" applyFont="1" applyFill="1" applyBorder="1" applyAlignment="1"/>
    <xf numFmtId="0" fontId="29" fillId="0" borderId="0" xfId="0" applyFont="1" applyFill="1" applyBorder="1" applyAlignment="1"/>
    <xf numFmtId="0" fontId="0" fillId="0" borderId="0" xfId="0"/>
    <xf numFmtId="0" fontId="0" fillId="0" borderId="0" xfId="0" applyFill="1" applyBorder="1"/>
    <xf numFmtId="170" fontId="17" fillId="0" borderId="6" xfId="13" applyNumberFormat="1" applyFill="1">
      <protection locked="0"/>
    </xf>
    <xf numFmtId="0" fontId="0" fillId="0" borderId="0" xfId="0" applyAlignment="1">
      <alignment horizontal="left"/>
    </xf>
    <xf numFmtId="49" fontId="15" fillId="0" borderId="0" xfId="8" applyFill="1" applyBorder="1" applyAlignment="1">
      <alignment horizontal="left"/>
    </xf>
    <xf numFmtId="170" fontId="0" fillId="0" borderId="0" xfId="0" applyNumberFormat="1"/>
    <xf numFmtId="0" fontId="38" fillId="0" borderId="0" xfId="0" applyFont="1" applyFill="1" applyBorder="1"/>
    <xf numFmtId="0" fontId="38" fillId="0" borderId="0" xfId="0" applyFont="1" applyFill="1" applyBorder="1" applyAlignment="1">
      <alignment horizontal="right"/>
    </xf>
    <xf numFmtId="0" fontId="33" fillId="0" borderId="0" xfId="0" applyFont="1" applyFill="1" applyBorder="1"/>
    <xf numFmtId="0" fontId="33" fillId="0" borderId="0" xfId="0" applyFont="1" applyFill="1" applyBorder="1" applyAlignment="1">
      <alignment horizontal="right"/>
    </xf>
    <xf numFmtId="0" fontId="33" fillId="0" borderId="0" xfId="0" applyFont="1" applyFill="1" applyBorder="1" applyAlignment="1"/>
    <xf numFmtId="177" fontId="33" fillId="0" borderId="0" xfId="60" applyFont="1" applyFill="1" applyBorder="1" applyAlignment="1"/>
    <xf numFmtId="0" fontId="33" fillId="0" borderId="0" xfId="0" applyFont="1" applyFill="1" applyBorder="1" applyAlignment="1">
      <alignment vertical="center"/>
    </xf>
    <xf numFmtId="179" fontId="1" fillId="0" borderId="6" xfId="14" applyNumberFormat="1" applyFill="1"/>
    <xf numFmtId="169" fontId="1" fillId="0" borderId="6" xfId="57" applyFont="1" applyFill="1" applyBorder="1" applyProtection="1"/>
    <xf numFmtId="0" fontId="11" fillId="0" borderId="0" xfId="0" applyFont="1" applyFill="1" applyBorder="1"/>
    <xf numFmtId="0" fontId="18" fillId="0" borderId="6" xfId="52" applyFill="1" applyAlignment="1">
      <alignment horizontal="left"/>
    </xf>
    <xf numFmtId="180" fontId="33" fillId="0" borderId="0" xfId="0" applyNumberFormat="1" applyFont="1" applyFill="1" applyBorder="1" applyAlignment="1">
      <alignment horizontal="center"/>
    </xf>
    <xf numFmtId="0" fontId="33" fillId="0" borderId="0" xfId="0" applyFont="1" applyFill="1" applyBorder="1" applyAlignment="1">
      <alignment horizontal="center" vertical="center"/>
    </xf>
    <xf numFmtId="0" fontId="24" fillId="0" borderId="0" xfId="0" applyFont="1" applyFill="1" applyBorder="1"/>
    <xf numFmtId="10" fontId="33" fillId="0" borderId="0" xfId="0" quotePrefix="1" applyNumberFormat="1" applyFont="1" applyFill="1" applyBorder="1" applyAlignment="1">
      <alignment horizontal="right"/>
    </xf>
    <xf numFmtId="49" fontId="35" fillId="0" borderId="0" xfId="8" applyFont="1" applyFill="1" applyBorder="1" applyAlignment="1"/>
    <xf numFmtId="0" fontId="24" fillId="0" borderId="0" xfId="0" applyFont="1" applyFill="1" applyBorder="1" applyAlignment="1">
      <alignment vertical="top"/>
    </xf>
    <xf numFmtId="0" fontId="33" fillId="0" borderId="0" xfId="0" applyFont="1" applyFill="1" applyBorder="1" applyAlignment="1">
      <alignment vertical="top"/>
    </xf>
    <xf numFmtId="0" fontId="40" fillId="0" borderId="0" xfId="0" applyFont="1" applyFill="1" applyBorder="1" applyAlignment="1">
      <alignment horizontal="right" vertical="top"/>
    </xf>
    <xf numFmtId="0" fontId="0" fillId="0" borderId="0" xfId="0" applyFill="1" applyBorder="1" applyAlignment="1"/>
    <xf numFmtId="0" fontId="38" fillId="0" borderId="0" xfId="0" applyFont="1" applyFill="1" applyBorder="1" applyAlignment="1">
      <alignment horizontal="left" vertical="center"/>
    </xf>
    <xf numFmtId="0" fontId="38" fillId="0" borderId="0" xfId="0" applyFont="1" applyFill="1" applyBorder="1" applyAlignment="1">
      <alignment horizontal="right" vertical="center"/>
    </xf>
    <xf numFmtId="0" fontId="39" fillId="0" borderId="0" xfId="0" applyFont="1" applyFill="1" applyBorder="1" applyAlignment="1">
      <alignment horizontal="right" vertical="top"/>
    </xf>
    <xf numFmtId="0" fontId="41" fillId="0" borderId="0" xfId="0" applyFont="1" applyFill="1" applyBorder="1"/>
    <xf numFmtId="0" fontId="29" fillId="0" borderId="9" xfId="0" applyFont="1" applyFill="1" applyBorder="1" applyAlignment="1">
      <alignment horizontal="right"/>
    </xf>
    <xf numFmtId="0" fontId="29" fillId="0" borderId="9" xfId="0" applyFont="1" applyFill="1" applyBorder="1" applyAlignment="1"/>
    <xf numFmtId="0" fontId="29" fillId="0" borderId="9" xfId="0" applyFont="1" applyFill="1" applyBorder="1"/>
    <xf numFmtId="0" fontId="33" fillId="0" borderId="9" xfId="0" applyFont="1" applyFill="1" applyBorder="1"/>
    <xf numFmtId="180" fontId="33" fillId="0" borderId="9" xfId="0" applyNumberFormat="1" applyFont="1" applyFill="1" applyBorder="1" applyAlignment="1">
      <alignment horizontal="center"/>
    </xf>
    <xf numFmtId="0" fontId="0" fillId="0" borderId="9" xfId="0" applyFill="1" applyBorder="1"/>
    <xf numFmtId="0" fontId="33" fillId="0" borderId="9" xfId="0" applyFont="1" applyFill="1" applyBorder="1" applyAlignment="1">
      <alignment horizontal="right"/>
    </xf>
    <xf numFmtId="181" fontId="33" fillId="0" borderId="9" xfId="0" applyNumberFormat="1" applyFont="1" applyFill="1" applyBorder="1" applyAlignment="1">
      <alignment horizontal="right"/>
    </xf>
    <xf numFmtId="180" fontId="33" fillId="0" borderId="9" xfId="0" applyNumberFormat="1" applyFont="1" applyFill="1" applyBorder="1" applyAlignment="1"/>
    <xf numFmtId="9" fontId="33" fillId="0" borderId="9" xfId="0" applyNumberFormat="1" applyFont="1" applyFill="1" applyBorder="1" applyAlignment="1">
      <alignment horizontal="center"/>
    </xf>
    <xf numFmtId="0" fontId="33" fillId="0" borderId="9" xfId="0" applyFont="1" applyFill="1" applyBorder="1" applyAlignment="1">
      <alignment vertical="center"/>
    </xf>
    <xf numFmtId="0" fontId="33" fillId="0" borderId="9" xfId="0" applyFont="1" applyFill="1" applyBorder="1" applyAlignment="1">
      <alignment horizontal="center" vertical="center"/>
    </xf>
    <xf numFmtId="10" fontId="33" fillId="0" borderId="9" xfId="0" quotePrefix="1" applyNumberFormat="1" applyFont="1" applyFill="1" applyBorder="1" applyAlignment="1">
      <alignment horizontal="right"/>
    </xf>
    <xf numFmtId="0" fontId="33" fillId="0" borderId="10" xfId="0" applyFont="1" applyFill="1" applyBorder="1"/>
    <xf numFmtId="0" fontId="33" fillId="0" borderId="10" xfId="0" applyFont="1" applyFill="1" applyBorder="1" applyAlignment="1">
      <alignment horizontal="right"/>
    </xf>
    <xf numFmtId="49" fontId="37" fillId="0" borderId="0" xfId="5" applyFont="1" applyFill="1" applyAlignment="1">
      <alignment horizontal="right" vertical="center"/>
    </xf>
    <xf numFmtId="179" fontId="17" fillId="0" borderId="6" xfId="13" applyNumberFormat="1" applyFill="1" applyAlignment="1">
      <protection locked="0"/>
    </xf>
    <xf numFmtId="174" fontId="17" fillId="0" borderId="6" xfId="13" applyNumberFormat="1" applyFill="1" applyAlignment="1">
      <protection locked="0"/>
    </xf>
    <xf numFmtId="167" fontId="1" fillId="0" borderId="6" xfId="14" applyNumberFormat="1" applyFill="1"/>
    <xf numFmtId="179" fontId="17" fillId="0" borderId="6" xfId="2" applyFont="1" applyFill="1" applyBorder="1" applyProtection="1">
      <protection locked="0"/>
    </xf>
    <xf numFmtId="179" fontId="1" fillId="0" borderId="6" xfId="2" applyFont="1" applyFill="1" applyBorder="1"/>
    <xf numFmtId="170" fontId="17" fillId="0" borderId="6" xfId="55" applyFont="1" applyFill="1" applyBorder="1">
      <protection locked="0"/>
    </xf>
    <xf numFmtId="174" fontId="17" fillId="0" borderId="6" xfId="50" applyFont="1" applyFill="1" applyBorder="1" applyAlignment="1" applyProtection="1">
      <protection locked="0"/>
    </xf>
    <xf numFmtId="174" fontId="1" fillId="0" borderId="6" xfId="50" applyFont="1" applyFill="1" applyBorder="1" applyAlignment="1"/>
    <xf numFmtId="177" fontId="1" fillId="0" borderId="6" xfId="60" applyFill="1" applyBorder="1"/>
    <xf numFmtId="170" fontId="1" fillId="0" borderId="6" xfId="55" applyFont="1" applyFill="1" applyBorder="1" applyAlignment="1" applyProtection="1"/>
    <xf numFmtId="0" fontId="29" fillId="0" borderId="0" xfId="0" applyFont="1" applyFill="1" applyBorder="1" applyAlignment="1">
      <alignment vertical="top"/>
    </xf>
    <xf numFmtId="0" fontId="33" fillId="0" borderId="9" xfId="0" applyFont="1" applyFill="1" applyBorder="1" applyAlignment="1">
      <alignment horizontal="center"/>
    </xf>
    <xf numFmtId="16" fontId="34" fillId="0" borderId="0" xfId="0" applyNumberFormat="1" applyFont="1"/>
    <xf numFmtId="0" fontId="43" fillId="0" borderId="0" xfId="0" applyFont="1"/>
    <xf numFmtId="0" fontId="33" fillId="0" borderId="11" xfId="0" applyFont="1" applyFill="1" applyBorder="1" applyAlignment="1">
      <alignment horizontal="center"/>
    </xf>
    <xf numFmtId="170" fontId="1" fillId="0" borderId="6" xfId="2" applyNumberFormat="1" applyFont="1" applyFill="1" applyBorder="1"/>
    <xf numFmtId="0" fontId="12" fillId="0" borderId="0" xfId="65" applyBorder="1"/>
    <xf numFmtId="0" fontId="45" fillId="0" borderId="0" xfId="65" applyFont="1" applyFill="1" applyBorder="1" applyAlignment="1">
      <alignment horizontal="centerContinuous"/>
    </xf>
    <xf numFmtId="0" fontId="12" fillId="0" borderId="0" xfId="65" applyBorder="1" applyAlignment="1">
      <alignment horizontal="centerContinuous"/>
    </xf>
    <xf numFmtId="0" fontId="46" fillId="0" borderId="0" xfId="65" applyFont="1" applyFill="1" applyBorder="1" applyAlignment="1">
      <alignment horizontal="centerContinuous"/>
    </xf>
    <xf numFmtId="0" fontId="47" fillId="0" borderId="0" xfId="65" applyFont="1" applyFill="1" applyBorder="1" applyAlignment="1">
      <alignment horizontal="centerContinuous"/>
    </xf>
    <xf numFmtId="0" fontId="48" fillId="0" borderId="0" xfId="65" applyFont="1" applyFill="1" applyBorder="1" applyAlignment="1">
      <alignment horizontal="centerContinuous"/>
    </xf>
    <xf numFmtId="0" fontId="33" fillId="0" borderId="0" xfId="0" applyFont="1" applyFill="1" applyBorder="1" applyAlignment="1">
      <alignment horizontal="center"/>
    </xf>
    <xf numFmtId="49" fontId="42" fillId="0" borderId="0" xfId="5" applyFont="1" applyFill="1" applyBorder="1" applyAlignment="1">
      <alignment horizontal="left" vertical="top"/>
    </xf>
    <xf numFmtId="0" fontId="16" fillId="0" borderId="0" xfId="58" applyFill="1" applyBorder="1" applyAlignment="1" applyProtection="1">
      <alignment horizontal="left" vertical="center"/>
    </xf>
    <xf numFmtId="49" fontId="42" fillId="0" borderId="0" xfId="5" applyFont="1" applyFill="1" applyBorder="1" applyAlignment="1">
      <alignment horizontal="right" vertical="top"/>
    </xf>
    <xf numFmtId="0" fontId="0" fillId="0" borderId="0" xfId="0" quotePrefix="1"/>
    <xf numFmtId="49" fontId="20" fillId="0" borderId="0" xfId="5" applyAlignment="1"/>
    <xf numFmtId="170" fontId="1" fillId="0" borderId="0" xfId="55" applyFont="1" applyFill="1" applyBorder="1" applyProtection="1"/>
    <xf numFmtId="185" fontId="1" fillId="0" borderId="6" xfId="55" applyNumberFormat="1" applyFont="1" applyFill="1" applyBorder="1" applyProtection="1"/>
    <xf numFmtId="182" fontId="33" fillId="39" borderId="16" xfId="0" applyNumberFormat="1" applyFont="1" applyFill="1" applyBorder="1" applyAlignment="1">
      <alignment vertical="top"/>
    </xf>
    <xf numFmtId="182" fontId="33" fillId="39" borderId="16" xfId="0" applyNumberFormat="1" applyFont="1" applyFill="1" applyBorder="1" applyAlignment="1">
      <alignment horizontal="right" vertical="top"/>
    </xf>
    <xf numFmtId="0" fontId="33" fillId="39" borderId="17" xfId="0" applyFont="1" applyFill="1" applyBorder="1" applyAlignment="1">
      <alignment horizontal="left" vertical="top"/>
    </xf>
    <xf numFmtId="0" fontId="38" fillId="39" borderId="18" xfId="0" applyFont="1" applyFill="1" applyBorder="1"/>
    <xf numFmtId="0" fontId="33" fillId="39" borderId="19" xfId="0" applyFont="1" applyFill="1" applyBorder="1"/>
    <xf numFmtId="181" fontId="33" fillId="39" borderId="19" xfId="0" applyNumberFormat="1" applyFont="1" applyFill="1" applyBorder="1" applyAlignment="1">
      <alignment horizontal="right"/>
    </xf>
    <xf numFmtId="0" fontId="33" fillId="39" borderId="19" xfId="0" applyFont="1" applyFill="1" applyBorder="1" applyAlignment="1"/>
    <xf numFmtId="10" fontId="33" fillId="39" borderId="20" xfId="0" quotePrefix="1" applyNumberFormat="1" applyFont="1" applyFill="1" applyBorder="1" applyAlignment="1">
      <alignment horizontal="right"/>
    </xf>
    <xf numFmtId="0" fontId="33" fillId="39" borderId="19" xfId="0" applyFont="1" applyFill="1" applyBorder="1" applyAlignment="1">
      <alignment horizontal="right"/>
    </xf>
    <xf numFmtId="0" fontId="33" fillId="0" borderId="10" xfId="0" applyFont="1" applyFill="1" applyBorder="1" applyAlignment="1">
      <alignment horizontal="center"/>
    </xf>
    <xf numFmtId="0" fontId="33" fillId="0" borderId="0" xfId="0" applyFont="1" applyFill="1" applyBorder="1" applyAlignment="1">
      <alignment horizontal="center"/>
    </xf>
    <xf numFmtId="0" fontId="38" fillId="0" borderId="0" xfId="0" applyFont="1" applyFill="1" applyBorder="1" applyAlignment="1"/>
    <xf numFmtId="0" fontId="18" fillId="0" borderId="6" xfId="52" applyFill="1" applyAlignment="1">
      <alignment horizontal="right" wrapText="1"/>
    </xf>
    <xf numFmtId="9" fontId="17" fillId="0" borderId="6" xfId="13" applyNumberFormat="1" applyFill="1">
      <protection locked="0"/>
    </xf>
    <xf numFmtId="169" fontId="17" fillId="0" borderId="6" xfId="57" applyFont="1" applyFill="1" applyBorder="1">
      <protection locked="0"/>
    </xf>
    <xf numFmtId="0" fontId="37" fillId="0" borderId="23" xfId="0" applyFont="1" applyFill="1" applyBorder="1" applyAlignment="1">
      <alignment horizontal="right"/>
    </xf>
    <xf numFmtId="0" fontId="36" fillId="0" borderId="23" xfId="0" applyFont="1" applyFill="1" applyBorder="1"/>
    <xf numFmtId="0" fontId="29" fillId="0" borderId="24" xfId="0" applyFont="1" applyFill="1" applyBorder="1" applyAlignment="1">
      <alignment horizontal="right"/>
    </xf>
    <xf numFmtId="0" fontId="29" fillId="0" borderId="24" xfId="0" applyFont="1" applyFill="1" applyBorder="1" applyAlignment="1"/>
    <xf numFmtId="0" fontId="29" fillId="0" borderId="24" xfId="0" applyFont="1" applyFill="1" applyBorder="1"/>
    <xf numFmtId="0" fontId="38" fillId="0" borderId="23" xfId="0" applyFont="1" applyFill="1" applyBorder="1"/>
    <xf numFmtId="0" fontId="33" fillId="0" borderId="23" xfId="0" applyFont="1" applyFill="1" applyBorder="1"/>
    <xf numFmtId="0" fontId="33" fillId="0" borderId="23" xfId="0" applyFont="1" applyFill="1" applyBorder="1" applyAlignment="1">
      <alignment horizontal="right"/>
    </xf>
    <xf numFmtId="0" fontId="33" fillId="0" borderId="23" xfId="0" applyFont="1" applyFill="1" applyBorder="1" applyAlignment="1"/>
    <xf numFmtId="182" fontId="33" fillId="0" borderId="23" xfId="0" applyNumberFormat="1" applyFont="1" applyFill="1" applyBorder="1"/>
    <xf numFmtId="9" fontId="33" fillId="0" borderId="23" xfId="0" applyNumberFormat="1" applyFont="1" applyFill="1" applyBorder="1"/>
    <xf numFmtId="181" fontId="33" fillId="0" borderId="23" xfId="0" applyNumberFormat="1" applyFont="1" applyFill="1" applyBorder="1" applyAlignment="1">
      <alignment horizontal="right"/>
    </xf>
    <xf numFmtId="0" fontId="33" fillId="0" borderId="23" xfId="0" applyFont="1" applyFill="1" applyBorder="1" applyAlignment="1">
      <alignment horizontal="center"/>
    </xf>
    <xf numFmtId="0" fontId="0" fillId="0" borderId="23" xfId="0" applyFill="1" applyBorder="1"/>
    <xf numFmtId="0" fontId="11" fillId="0" borderId="23" xfId="0" applyFont="1" applyFill="1" applyBorder="1"/>
    <xf numFmtId="0" fontId="38" fillId="0" borderId="23" xfId="0" applyFont="1" applyFill="1" applyBorder="1" applyAlignment="1">
      <alignment horizontal="right"/>
    </xf>
    <xf numFmtId="0" fontId="33" fillId="0" borderId="24" xfId="0" applyFont="1" applyFill="1" applyBorder="1"/>
    <xf numFmtId="0" fontId="44" fillId="0" borderId="24" xfId="0" applyFont="1" applyFill="1" applyBorder="1"/>
    <xf numFmtId="0" fontId="33" fillId="0" borderId="24" xfId="0" applyFont="1" applyFill="1" applyBorder="1" applyAlignment="1">
      <alignment horizontal="right"/>
    </xf>
    <xf numFmtId="0" fontId="33" fillId="0" borderId="24" xfId="0" applyFont="1" applyFill="1" applyBorder="1" applyAlignment="1">
      <alignment horizontal="center"/>
    </xf>
    <xf numFmtId="10" fontId="33" fillId="0" borderId="24" xfId="0" quotePrefix="1" applyNumberFormat="1" applyFont="1" applyFill="1" applyBorder="1" applyAlignment="1">
      <alignment horizontal="right"/>
    </xf>
    <xf numFmtId="9" fontId="0" fillId="0" borderId="0" xfId="60" applyNumberFormat="1" applyFont="1"/>
    <xf numFmtId="0" fontId="50" fillId="0" borderId="0" xfId="0" applyFont="1" applyFill="1" applyBorder="1" applyAlignment="1">
      <alignment horizontal="right" vertical="top"/>
    </xf>
    <xf numFmtId="0" fontId="37" fillId="0" borderId="23" xfId="0" applyFont="1" applyFill="1" applyBorder="1" applyAlignment="1">
      <alignment wrapText="1"/>
    </xf>
    <xf numFmtId="0" fontId="38" fillId="0" borderId="0" xfId="0" applyFont="1" applyFill="1" applyBorder="1" applyAlignment="1">
      <alignment horizontal="left" indent="1"/>
    </xf>
    <xf numFmtId="0" fontId="2" fillId="0" borderId="0" xfId="0" applyFont="1" applyFill="1"/>
    <xf numFmtId="186" fontId="1" fillId="0" borderId="6" xfId="14" applyNumberFormat="1" applyFill="1"/>
    <xf numFmtId="0" fontId="10" fillId="0" borderId="0" xfId="0" applyFont="1"/>
    <xf numFmtId="0" fontId="33" fillId="0" borderId="0" xfId="0" applyFont="1" applyFill="1" applyBorder="1" applyAlignment="1">
      <alignment horizontal="center"/>
    </xf>
    <xf numFmtId="0" fontId="33" fillId="0" borderId="0" xfId="0" applyFont="1" applyFill="1" applyBorder="1" applyAlignment="1">
      <alignment horizontal="left"/>
    </xf>
    <xf numFmtId="0" fontId="29" fillId="0" borderId="0" xfId="0" applyFont="1" applyFill="1" applyBorder="1" applyAlignment="1">
      <alignment horizontal="center"/>
    </xf>
    <xf numFmtId="0" fontId="16" fillId="0" borderId="0" xfId="58" applyFill="1" applyBorder="1" applyAlignment="1" applyProtection="1">
      <alignment horizontal="left"/>
    </xf>
    <xf numFmtId="0" fontId="38" fillId="0" borderId="0" xfId="0" applyFont="1" applyFill="1" applyBorder="1" applyAlignment="1">
      <alignment horizontal="left"/>
    </xf>
    <xf numFmtId="170" fontId="29" fillId="0" borderId="9" xfId="55" applyFont="1" applyFill="1" applyBorder="1" applyAlignment="1" applyProtection="1">
      <alignment horizontal="right"/>
    </xf>
    <xf numFmtId="0" fontId="29" fillId="0" borderId="9" xfId="0" applyFont="1" applyFill="1" applyBorder="1" applyAlignment="1">
      <alignment horizontal="center"/>
    </xf>
    <xf numFmtId="49" fontId="42" fillId="0" borderId="0" xfId="5" applyFont="1" applyFill="1" applyBorder="1" applyAlignment="1">
      <alignment horizontal="right" vertical="top"/>
    </xf>
    <xf numFmtId="184" fontId="40" fillId="0" borderId="0" xfId="0" applyNumberFormat="1" applyFont="1" applyFill="1" applyBorder="1" applyAlignment="1">
      <alignment horizontal="left" vertical="top"/>
    </xf>
    <xf numFmtId="170" fontId="29" fillId="0" borderId="0" xfId="55" applyFont="1" applyFill="1" applyBorder="1" applyAlignment="1" applyProtection="1">
      <alignment horizontal="right"/>
    </xf>
    <xf numFmtId="0" fontId="38" fillId="0" borderId="0" xfId="0" applyFont="1" applyFill="1" applyBorder="1" applyAlignment="1">
      <alignment horizontal="right" wrapText="1"/>
    </xf>
    <xf numFmtId="0" fontId="38" fillId="0" borderId="23" xfId="0" applyFont="1" applyFill="1" applyBorder="1" applyAlignment="1">
      <alignment horizontal="right" wrapText="1"/>
    </xf>
    <xf numFmtId="0" fontId="37" fillId="0" borderId="0" xfId="0" applyFont="1" applyFill="1" applyBorder="1" applyAlignment="1">
      <alignment horizontal="right" vertical="center"/>
    </xf>
    <xf numFmtId="0" fontId="37" fillId="0" borderId="23" xfId="0" applyFont="1" applyFill="1" applyBorder="1" applyAlignment="1">
      <alignment horizontal="right" vertical="center"/>
    </xf>
    <xf numFmtId="49" fontId="42" fillId="0" borderId="0" xfId="5" applyFont="1" applyFill="1" applyBorder="1" applyAlignment="1">
      <alignment horizontal="left" vertical="top"/>
    </xf>
    <xf numFmtId="0" fontId="16" fillId="0" borderId="0" xfId="58" applyFill="1" applyBorder="1" applyAlignment="1" applyProtection="1">
      <alignment horizontal="left" vertical="center"/>
    </xf>
    <xf numFmtId="0" fontId="32" fillId="0" borderId="0" xfId="0" applyFont="1" applyFill="1" applyBorder="1" applyAlignment="1">
      <alignment horizontal="center" vertical="center"/>
    </xf>
    <xf numFmtId="0" fontId="32" fillId="0" borderId="23" xfId="0" applyFont="1" applyFill="1" applyBorder="1" applyAlignment="1">
      <alignment horizontal="center" vertical="center"/>
    </xf>
    <xf numFmtId="0" fontId="37" fillId="0" borderId="0" xfId="0" applyFont="1" applyFill="1" applyBorder="1" applyAlignment="1">
      <alignment horizontal="center" wrapText="1"/>
    </xf>
    <xf numFmtId="0" fontId="37" fillId="0" borderId="23" xfId="0" applyFont="1" applyFill="1" applyBorder="1" applyAlignment="1">
      <alignment horizontal="center" wrapText="1"/>
    </xf>
    <xf numFmtId="170" fontId="29" fillId="0" borderId="11" xfId="55" applyFont="1" applyFill="1" applyBorder="1" applyAlignment="1" applyProtection="1">
      <alignment horizontal="right"/>
    </xf>
    <xf numFmtId="0" fontId="29" fillId="0" borderId="11" xfId="0" applyFont="1" applyFill="1" applyBorder="1" applyAlignment="1">
      <alignment horizontal="center"/>
    </xf>
    <xf numFmtId="0" fontId="38" fillId="0" borderId="0" xfId="0" applyFont="1" applyFill="1" applyBorder="1" applyAlignment="1">
      <alignment horizontal="center" wrapText="1"/>
    </xf>
    <xf numFmtId="0" fontId="38" fillId="0" borderId="23" xfId="0" applyFont="1" applyFill="1" applyBorder="1" applyAlignment="1">
      <alignment horizontal="center" wrapText="1"/>
    </xf>
    <xf numFmtId="0" fontId="33" fillId="0" borderId="0" xfId="0" applyFont="1" applyFill="1" applyBorder="1" applyAlignment="1">
      <alignment horizontal="left" vertical="center" wrapText="1"/>
    </xf>
    <xf numFmtId="9" fontId="33" fillId="0" borderId="0" xfId="0" applyNumberFormat="1" applyFont="1" applyFill="1" applyBorder="1" applyAlignment="1">
      <alignment horizontal="center"/>
    </xf>
    <xf numFmtId="0" fontId="38" fillId="0" borderId="0" xfId="0" applyFont="1" applyFill="1" applyBorder="1" applyAlignment="1">
      <alignment horizontal="center" vertical="center" wrapText="1"/>
    </xf>
    <xf numFmtId="0" fontId="38" fillId="0" borderId="23" xfId="0" applyFont="1" applyFill="1" applyBorder="1" applyAlignment="1">
      <alignment horizontal="center" vertical="center" wrapText="1"/>
    </xf>
    <xf numFmtId="0" fontId="29" fillId="0" borderId="24" xfId="0" applyFont="1" applyFill="1" applyBorder="1" applyAlignment="1">
      <alignment horizontal="center"/>
    </xf>
    <xf numFmtId="0" fontId="33" fillId="39" borderId="12" xfId="0" applyFont="1" applyFill="1" applyBorder="1" applyAlignment="1">
      <alignment horizontal="center" vertical="center" wrapText="1"/>
    </xf>
    <xf numFmtId="0" fontId="33" fillId="39" borderId="13" xfId="0" applyFont="1" applyFill="1" applyBorder="1" applyAlignment="1">
      <alignment horizontal="center" vertical="center" wrapText="1"/>
    </xf>
    <xf numFmtId="0" fontId="33" fillId="39" borderId="14" xfId="0" applyFont="1" applyFill="1" applyBorder="1" applyAlignment="1">
      <alignment horizontal="center" vertical="center" wrapText="1"/>
    </xf>
    <xf numFmtId="0" fontId="33" fillId="39" borderId="21" xfId="0" applyFont="1" applyFill="1" applyBorder="1" applyAlignment="1">
      <alignment horizontal="center" vertical="center" wrapText="1"/>
    </xf>
    <xf numFmtId="0" fontId="33" fillId="39" borderId="0" xfId="0" applyFont="1" applyFill="1" applyBorder="1" applyAlignment="1">
      <alignment horizontal="center" vertical="center" wrapText="1"/>
    </xf>
    <xf numFmtId="0" fontId="33" fillId="39" borderId="22" xfId="0" applyFont="1" applyFill="1" applyBorder="1" applyAlignment="1">
      <alignment horizontal="center" vertical="center" wrapText="1"/>
    </xf>
    <xf numFmtId="170" fontId="29" fillId="0" borderId="24" xfId="55" applyFont="1" applyFill="1" applyBorder="1" applyAlignment="1" applyProtection="1">
      <alignment horizontal="center"/>
    </xf>
    <xf numFmtId="182" fontId="33" fillId="39" borderId="15" xfId="0" applyNumberFormat="1" applyFont="1" applyFill="1" applyBorder="1" applyAlignment="1">
      <alignment horizontal="center" vertical="top"/>
    </xf>
    <xf numFmtId="182" fontId="33" fillId="39" borderId="16" xfId="0" applyNumberFormat="1" applyFont="1" applyFill="1" applyBorder="1" applyAlignment="1">
      <alignment horizontal="center" vertical="top"/>
    </xf>
    <xf numFmtId="0" fontId="32" fillId="0" borderId="0" xfId="0" applyFont="1" applyFill="1" applyBorder="1" applyAlignment="1">
      <alignment horizontal="center" wrapText="1"/>
    </xf>
    <xf numFmtId="0" fontId="32" fillId="0" borderId="23" xfId="0" applyFont="1" applyFill="1" applyBorder="1" applyAlignment="1">
      <alignment horizontal="center" wrapText="1"/>
    </xf>
    <xf numFmtId="170" fontId="29" fillId="0" borderId="9" xfId="55" applyFont="1" applyFill="1" applyBorder="1" applyAlignment="1" applyProtection="1">
      <alignment horizontal="center"/>
    </xf>
    <xf numFmtId="0" fontId="38" fillId="0" borderId="13" xfId="0" applyFont="1" applyFill="1" applyBorder="1" applyAlignment="1">
      <alignment horizontal="right" wrapText="1"/>
    </xf>
    <xf numFmtId="0" fontId="37" fillId="0" borderId="13" xfId="0" applyFont="1" applyFill="1" applyBorder="1" applyAlignment="1">
      <alignment horizontal="center" wrapText="1"/>
    </xf>
    <xf numFmtId="10" fontId="38" fillId="0" borderId="13" xfId="0" quotePrefix="1" applyNumberFormat="1" applyFont="1" applyFill="1" applyBorder="1" applyAlignment="1">
      <alignment horizontal="right" wrapText="1"/>
    </xf>
    <xf numFmtId="10" fontId="38" fillId="0" borderId="23" xfId="0" quotePrefix="1" applyNumberFormat="1" applyFont="1" applyFill="1" applyBorder="1" applyAlignment="1">
      <alignment horizontal="right" wrapText="1"/>
    </xf>
    <xf numFmtId="0" fontId="38" fillId="0" borderId="13" xfId="0" applyFont="1" applyFill="1" applyBorder="1" applyAlignment="1">
      <alignment horizontal="left" wrapText="1"/>
    </xf>
    <xf numFmtId="0" fontId="38" fillId="0" borderId="23" xfId="0" applyFont="1" applyFill="1" applyBorder="1" applyAlignment="1">
      <alignment horizontal="left" wrapText="1"/>
    </xf>
  </cellXfs>
  <cellStyles count="70">
    <cellStyle name="20% - Accent1" xfId="23" builtinId="30" hidden="1"/>
    <cellStyle name="20% - Accent2" xfId="27" builtinId="34" hidden="1"/>
    <cellStyle name="20% - Accent3" xfId="31" builtinId="38" hidden="1"/>
    <cellStyle name="20% - Accent4" xfId="35" builtinId="42" hidden="1"/>
    <cellStyle name="20% - Accent5" xfId="39" builtinId="46" hidden="1"/>
    <cellStyle name="20% - Accent6" xfId="43" builtinId="50" hidden="1"/>
    <cellStyle name="40% - Accent1" xfId="24" builtinId="31" hidden="1"/>
    <cellStyle name="40% - Accent2" xfId="28" builtinId="35" hidden="1"/>
    <cellStyle name="40% - Accent3" xfId="32" builtinId="39" hidden="1"/>
    <cellStyle name="40% - Accent4" xfId="36" builtinId="43" hidden="1"/>
    <cellStyle name="40% - Accent5" xfId="40" builtinId="47" hidden="1"/>
    <cellStyle name="40% - Accent6" xfId="44" builtinId="51" hidden="1"/>
    <cellStyle name="60% - Accent1" xfId="25" builtinId="32" hidden="1"/>
    <cellStyle name="60% - Accent2" xfId="29" builtinId="36" hidden="1"/>
    <cellStyle name="60% - Accent3" xfId="33" builtinId="40" hidden="1"/>
    <cellStyle name="60% - Accent4" xfId="37" builtinId="44" hidden="1"/>
    <cellStyle name="60% - Accent5" xfId="41" builtinId="48" hidden="1"/>
    <cellStyle name="60% - Accent6" xfId="45" builtinId="52" hidden="1"/>
    <cellStyle name="Accent1" xfId="22" builtinId="29" hidden="1"/>
    <cellStyle name="Accent2" xfId="26" builtinId="33" hidden="1"/>
    <cellStyle name="Accent3" xfId="30" builtinId="37" hidden="1"/>
    <cellStyle name="Accent4" xfId="34" builtinId="41" hidden="1"/>
    <cellStyle name="Accent5" xfId="38" builtinId="45" hidden="1"/>
    <cellStyle name="Accent6" xfId="42" builtinId="49" hidden="1"/>
    <cellStyle name="Bad" xfId="11" builtinId="27" hidden="1"/>
    <cellStyle name="Calculation" xfId="15" builtinId="22" hidden="1"/>
    <cellStyle name="Check Cell" xfId="17" builtinId="23" hidden="1"/>
    <cellStyle name="Comma" xfId="1" builtinId="3" hidden="1"/>
    <cellStyle name="Comma [0]" xfId="2" builtinId="6" customBuiltin="1"/>
    <cellStyle name="Comma [1]" xfId="57" xr:uid="{00000000-0005-0000-0000-00001D000000}"/>
    <cellStyle name="Comma [2]" xfId="55" xr:uid="{00000000-0005-0000-0000-00001E000000}"/>
    <cellStyle name="Comma [4]" xfId="54" xr:uid="{00000000-0005-0000-0000-00001F000000}"/>
    <cellStyle name="Currency" xfId="3" builtinId="4" hidden="1"/>
    <cellStyle name="Currency [0]" xfId="4" builtinId="7" hidden="1"/>
    <cellStyle name="Date (short)" xfId="53" xr:uid="{00000000-0005-0000-0000-000022000000}"/>
    <cellStyle name="Drop down" xfId="62" xr:uid="{00000000-0005-0000-0000-000023000000}"/>
    <cellStyle name="Explanatory Text" xfId="20" builtinId="53" customBuiltin="1"/>
    <cellStyle name="Good" xfId="10" builtinId="26" hidden="1"/>
    <cellStyle name="Header" xfId="63" xr:uid="{00000000-0005-0000-0000-000026000000}"/>
    <cellStyle name="Heading 1" xfId="6" builtinId="16" customBuiltin="1"/>
    <cellStyle name="Heading 1 2" xfId="66" xr:uid="{00000000-0005-0000-0000-000028000000}"/>
    <cellStyle name="Heading 2" xfId="7" builtinId="17" customBuiltin="1"/>
    <cellStyle name="Heading 3" xfId="8" builtinId="18" customBuiltin="1"/>
    <cellStyle name="Heading 4" xfId="9" builtinId="19" hidden="1"/>
    <cellStyle name="Hyperlink" xfId="58" builtinId="8" customBuiltin="1"/>
    <cellStyle name="Input" xfId="13" builtinId="20" customBuiltin="1"/>
    <cellStyle name="Label" xfId="52" xr:uid="{00000000-0005-0000-0000-00002E000000}"/>
    <cellStyle name="Link" xfId="51" xr:uid="{00000000-0005-0000-0000-00002F000000}"/>
    <cellStyle name="Linked Cell" xfId="16" builtinId="24" hidden="1"/>
    <cellStyle name="Neutral" xfId="12" builtinId="28" hidden="1"/>
    <cellStyle name="Normal" xfId="0" builtinId="0" customBuiltin="1"/>
    <cellStyle name="Normal 2" xfId="61" xr:uid="{00000000-0005-0000-0000-000033000000}"/>
    <cellStyle name="Normal 3" xfId="67" xr:uid="{00000000-0005-0000-0000-000034000000}"/>
    <cellStyle name="Normal 4" xfId="65" xr:uid="{00000000-0005-0000-0000-000035000000}"/>
    <cellStyle name="Normal 7" xfId="68" xr:uid="{00000000-0005-0000-0000-000036000000}"/>
    <cellStyle name="Note" xfId="19" builtinId="10" hidden="1"/>
    <cellStyle name="Output" xfId="14" builtinId="21" customBuiltin="1"/>
    <cellStyle name="Percent" xfId="59" builtinId="5" hidden="1" customBuiltin="1"/>
    <cellStyle name="Percent [0]" xfId="60" xr:uid="{00000000-0005-0000-0000-00003A000000}"/>
    <cellStyle name="Percent [1]" xfId="50" xr:uid="{00000000-0005-0000-0000-00003B000000}"/>
    <cellStyle name="Percent [2]" xfId="49" xr:uid="{00000000-0005-0000-0000-00003C000000}"/>
    <cellStyle name="Percent [3]" xfId="48" xr:uid="{00000000-0005-0000-0000-00003D000000}"/>
    <cellStyle name="Rt border" xfId="47" xr:uid="{00000000-0005-0000-0000-00003E000000}"/>
    <cellStyle name="Style 1" xfId="64" xr:uid="{00000000-0005-0000-0000-00003F000000}"/>
    <cellStyle name="Text" xfId="56" xr:uid="{00000000-0005-0000-0000-000040000000}"/>
    <cellStyle name="Title" xfId="5" builtinId="15" customBuiltin="1"/>
    <cellStyle name="Title 2" xfId="69" xr:uid="{00000000-0005-0000-0000-000042000000}"/>
    <cellStyle name="Total" xfId="21" builtinId="25" hidden="1"/>
    <cellStyle name="Warning Text" xfId="18" builtinId="11" hidden="1"/>
    <cellStyle name="Year" xfId="46" xr:uid="{00000000-0005-0000-0000-000045000000}"/>
  </cellStyles>
  <dxfs count="4">
    <dxf>
      <fill>
        <patternFill>
          <bgColor rgb="FFBCE292"/>
        </patternFill>
      </fill>
    </dxf>
    <dxf>
      <fill>
        <patternFill>
          <bgColor theme="2" tint="0.79995117038483843"/>
        </patternFill>
      </fill>
    </dxf>
    <dxf>
      <fill>
        <patternFill>
          <bgColor rgb="FFBCE292"/>
        </patternFill>
      </fill>
    </dxf>
    <dxf>
      <fill>
        <patternFill>
          <bgColor theme="2" tint="0.79995117038483843"/>
        </patternFill>
      </fill>
    </dxf>
  </dxfs>
  <tableStyles count="0" defaultTableStyle="TableStyleMedium2" defaultPivotStyle="PivotStyleLight16"/>
  <colors>
    <mruColors>
      <color rgb="FF499CA5"/>
      <color rgb="FFB1D9DD"/>
      <color rgb="FFBCE292"/>
      <color rgb="FF8AC6CC"/>
      <color rgb="FF00CC99"/>
      <color rgb="FFDAE63A"/>
      <color rgb="FFFFD961"/>
      <color rgb="FFFFFF66"/>
      <color rgb="FFC7F25C"/>
      <color rgb="FFFF505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9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0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1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2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3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4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5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6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7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8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9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0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1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2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3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4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5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6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7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8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9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0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1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2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3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4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5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6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7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8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0293963254593176E-2"/>
          <c:y val="6.5119027799447893E-2"/>
          <c:w val="0.87487270341207346"/>
          <c:h val="0.75397928791644042"/>
        </c:manualLayout>
      </c:layout>
      <c:lineChart>
        <c:grouping val="standard"/>
        <c:varyColors val="0"/>
        <c:ser>
          <c:idx val="0"/>
          <c:order val="0"/>
          <c:spPr>
            <a:ln>
              <a:solidFill>
                <a:schemeClr val="accent5"/>
              </a:solidFill>
            </a:ln>
          </c:spPr>
          <c:marker>
            <c:symbol val="none"/>
          </c:marker>
          <c:cat>
            <c:strRef>
              <c:f>Calculations!$B$3:$P$3</c:f>
              <c:strCache>
                <c:ptCount val="15"/>
                <c:pt idx="0">
                  <c:v>14</c:v>
                </c:pt>
                <c:pt idx="1">
                  <c:v>15</c:v>
                </c:pt>
                <c:pt idx="2">
                  <c:v>16</c:v>
                </c:pt>
                <c:pt idx="3">
                  <c:v>17</c:v>
                </c:pt>
                <c:pt idx="4">
                  <c:v>18</c:v>
                </c:pt>
                <c:pt idx="5">
                  <c:v>19</c:v>
                </c:pt>
                <c:pt idx="6">
                  <c:v>20</c:v>
                </c:pt>
                <c:pt idx="7">
                  <c:v>21</c:v>
                </c:pt>
                <c:pt idx="8">
                  <c:v>22</c:v>
                </c:pt>
                <c:pt idx="9">
                  <c:v>23</c:v>
                </c:pt>
                <c:pt idx="10">
                  <c:v>24</c:v>
                </c:pt>
                <c:pt idx="11">
                  <c:v>25</c:v>
                </c:pt>
                <c:pt idx="12">
                  <c:v>26</c:v>
                </c:pt>
                <c:pt idx="13">
                  <c:v>27</c:v>
                </c:pt>
                <c:pt idx="14">
                  <c:v>28</c:v>
                </c:pt>
              </c:strCache>
            </c:strRef>
          </c:cat>
          <c:val>
            <c:numRef>
              <c:f>Calculations!$B$27:$P$27</c:f>
              <c:numCache>
                <c:formatCode>_(* #,##0.00_);_(* \(#,##0.00\);_(* "–"???_);_(* @_)</c:formatCode>
                <c:ptCount val="15"/>
                <c:pt idx="0">
                  <c:v>852.89131250000003</c:v>
                </c:pt>
                <c:pt idx="1">
                  <c:v>881.40287499999999</c:v>
                </c:pt>
                <c:pt idx="2">
                  <c:v>824.66099999999994</c:v>
                </c:pt>
                <c:pt idx="3">
                  <c:v>816.197</c:v>
                </c:pt>
                <c:pt idx="4">
                  <c:v>920.25487499999997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B38-4B72-99D2-A8F9AF575124}"/>
            </c:ext>
          </c:extLst>
        </c:ser>
        <c:ser>
          <c:idx val="1"/>
          <c:order val="1"/>
          <c:spPr>
            <a:ln>
              <a:solidFill>
                <a:schemeClr val="accent5"/>
              </a:solidFill>
              <a:prstDash val="sysDash"/>
            </a:ln>
          </c:spPr>
          <c:marker>
            <c:symbol val="none"/>
          </c:marker>
          <c:cat>
            <c:strRef>
              <c:f>Calculations!$B$3:$P$3</c:f>
              <c:strCache>
                <c:ptCount val="15"/>
                <c:pt idx="0">
                  <c:v>14</c:v>
                </c:pt>
                <c:pt idx="1">
                  <c:v>15</c:v>
                </c:pt>
                <c:pt idx="2">
                  <c:v>16</c:v>
                </c:pt>
                <c:pt idx="3">
                  <c:v>17</c:v>
                </c:pt>
                <c:pt idx="4">
                  <c:v>18</c:v>
                </c:pt>
                <c:pt idx="5">
                  <c:v>19</c:v>
                </c:pt>
                <c:pt idx="6">
                  <c:v>20</c:v>
                </c:pt>
                <c:pt idx="7">
                  <c:v>21</c:v>
                </c:pt>
                <c:pt idx="8">
                  <c:v>22</c:v>
                </c:pt>
                <c:pt idx="9">
                  <c:v>23</c:v>
                </c:pt>
                <c:pt idx="10">
                  <c:v>24</c:v>
                </c:pt>
                <c:pt idx="11">
                  <c:v>25</c:v>
                </c:pt>
                <c:pt idx="12">
                  <c:v>26</c:v>
                </c:pt>
                <c:pt idx="13">
                  <c:v>27</c:v>
                </c:pt>
                <c:pt idx="14">
                  <c:v>28</c:v>
                </c:pt>
              </c:strCache>
            </c:strRef>
          </c:cat>
          <c:val>
            <c:numRef>
              <c:f>Calculations!$B$28:$P$28</c:f>
              <c:numCache>
                <c:formatCode>General</c:formatCode>
                <c:ptCount val="15"/>
                <c:pt idx="5" formatCode="_(* #,##0.00_);_(* \(#,##0.00\);_(* &quot;–&quot;???_);_(* @_)">
                  <c:v>997.96974999999998</c:v>
                </c:pt>
                <c:pt idx="6" formatCode="_(* #,##0.00_);_(* \(#,##0.00\);_(* &quot;–&quot;???_);_(* @_)">
                  <c:v>955.93718750000005</c:v>
                </c:pt>
                <c:pt idx="7" formatCode="_(* #,##0.00_);_(* \(#,##0.00\);_(* &quot;–&quot;???_);_(* @_)">
                  <c:v>937.13556249999999</c:v>
                </c:pt>
                <c:pt idx="8" formatCode="_(* #,##0.00_);_(* \(#,##0.00\);_(* &quot;–&quot;???_);_(* @_)">
                  <c:v>926.68031250000001</c:v>
                </c:pt>
                <c:pt idx="9" formatCode="_(* #,##0.00_);_(* \(#,##0.00\);_(* &quot;–&quot;???_);_(* @_)">
                  <c:v>909.82018749999997</c:v>
                </c:pt>
                <c:pt idx="10" formatCode="_(* #,##0.00_);_(* \(#,##0.00\);_(* &quot;–&quot;???_);_(* @_)">
                  <c:v>883.11406250000005</c:v>
                </c:pt>
                <c:pt idx="11" formatCode="_(* #,##0.00_);_(* \(#,##0.00\);_(* &quot;–&quot;???_);_(* @_)">
                  <c:v>869.60931249999999</c:v>
                </c:pt>
                <c:pt idx="12" formatCode="_(* #,##0.00_);_(* \(#,##0.00\);_(* &quot;–&quot;???_);_(* @_)">
                  <c:v>862.84237499999995</c:v>
                </c:pt>
                <c:pt idx="13" formatCode="_(* #,##0.00_);_(* \(#,##0.00\);_(* &quot;–&quot;???_);_(* @_)">
                  <c:v>848.88668749999999</c:v>
                </c:pt>
                <c:pt idx="14" formatCode="_(* #,##0.00_);_(* \(#,##0.00\);_(* &quot;–&quot;???_);_(* @_)">
                  <c:v>824.79712500000005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B38-4B72-99D2-A8F9AF575124}"/>
            </c:ext>
          </c:extLst>
        </c:ser>
        <c:ser>
          <c:idx val="2"/>
          <c:order val="2"/>
          <c:tx>
            <c:v>y-1 forecast</c:v>
          </c:tx>
          <c:spPr>
            <a:ln>
              <a:noFill/>
            </a:ln>
          </c:spPr>
          <c:marker>
            <c:symbol val="diamond"/>
            <c:size val="5"/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Calculations!$B$3:$P$3</c:f>
              <c:strCache>
                <c:ptCount val="15"/>
                <c:pt idx="0">
                  <c:v>14</c:v>
                </c:pt>
                <c:pt idx="1">
                  <c:v>15</c:v>
                </c:pt>
                <c:pt idx="2">
                  <c:v>16</c:v>
                </c:pt>
                <c:pt idx="3">
                  <c:v>17</c:v>
                </c:pt>
                <c:pt idx="4">
                  <c:v>18</c:v>
                </c:pt>
                <c:pt idx="5">
                  <c:v>19</c:v>
                </c:pt>
                <c:pt idx="6">
                  <c:v>20</c:v>
                </c:pt>
                <c:pt idx="7">
                  <c:v>21</c:v>
                </c:pt>
                <c:pt idx="8">
                  <c:v>22</c:v>
                </c:pt>
                <c:pt idx="9">
                  <c:v>23</c:v>
                </c:pt>
                <c:pt idx="10">
                  <c:v>24</c:v>
                </c:pt>
                <c:pt idx="11">
                  <c:v>25</c:v>
                </c:pt>
                <c:pt idx="12">
                  <c:v>26</c:v>
                </c:pt>
                <c:pt idx="13">
                  <c:v>27</c:v>
                </c:pt>
                <c:pt idx="14">
                  <c:v>28</c:v>
                </c:pt>
              </c:strCache>
            </c:strRef>
          </c:cat>
          <c:val>
            <c:numRef>
              <c:f>Calculations!$B$29:$P$29</c:f>
              <c:numCache>
                <c:formatCode>_(* #,##0.00_);_(* \(#,##0.00\);_(* "–"???_);_(* @_)</c:formatCode>
                <c:ptCount val="15"/>
                <c:pt idx="0">
                  <c:v>901.22699999999998</c:v>
                </c:pt>
                <c:pt idx="1">
                  <c:v>971.68418750000001</c:v>
                </c:pt>
                <c:pt idx="2">
                  <c:v>963.407375</c:v>
                </c:pt>
                <c:pt idx="3">
                  <c:v>833.75718749999999</c:v>
                </c:pt>
                <c:pt idx="4">
                  <c:v>950.81312500000001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B38-4B72-99D2-A8F9AF575124}"/>
            </c:ext>
          </c:extLst>
        </c:ser>
        <c:ser>
          <c:idx val="3"/>
          <c:order val="3"/>
          <c:tx>
            <c:v>y-2 forecast</c:v>
          </c:tx>
          <c:spPr>
            <a:ln>
              <a:noFill/>
            </a:ln>
          </c:spPr>
          <c:marker>
            <c:symbol val="circle"/>
            <c:size val="4"/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Calculations!$B$3:$P$3</c:f>
              <c:strCache>
                <c:ptCount val="15"/>
                <c:pt idx="0">
                  <c:v>14</c:v>
                </c:pt>
                <c:pt idx="1">
                  <c:v>15</c:v>
                </c:pt>
                <c:pt idx="2">
                  <c:v>16</c:v>
                </c:pt>
                <c:pt idx="3">
                  <c:v>17</c:v>
                </c:pt>
                <c:pt idx="4">
                  <c:v>18</c:v>
                </c:pt>
                <c:pt idx="5">
                  <c:v>19</c:v>
                </c:pt>
                <c:pt idx="6">
                  <c:v>20</c:v>
                </c:pt>
                <c:pt idx="7">
                  <c:v>21</c:v>
                </c:pt>
                <c:pt idx="8">
                  <c:v>22</c:v>
                </c:pt>
                <c:pt idx="9">
                  <c:v>23</c:v>
                </c:pt>
                <c:pt idx="10">
                  <c:v>24</c:v>
                </c:pt>
                <c:pt idx="11">
                  <c:v>25</c:v>
                </c:pt>
                <c:pt idx="12">
                  <c:v>26</c:v>
                </c:pt>
                <c:pt idx="13">
                  <c:v>27</c:v>
                </c:pt>
                <c:pt idx="14">
                  <c:v>28</c:v>
                </c:pt>
              </c:strCache>
            </c:strRef>
          </c:cat>
          <c:val>
            <c:numRef>
              <c:f>Calculations!$B$30:$F$30</c:f>
              <c:numCache>
                <c:formatCode>_(* #,##0.00_);_(* \(#,##0.00\);_(* "–"???_);_(* @_)</c:formatCode>
                <c:ptCount val="5"/>
                <c:pt idx="0">
                  <c:v>#N/A</c:v>
                </c:pt>
                <c:pt idx="1">
                  <c:v>882.77168749999998</c:v>
                </c:pt>
                <c:pt idx="2">
                  <c:v>933.86287500000003</c:v>
                </c:pt>
                <c:pt idx="3">
                  <c:v>884.33550000000002</c:v>
                </c:pt>
                <c:pt idx="4">
                  <c:v>835.15093750000005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B38-4B72-99D2-A8F9AF5751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7674624"/>
        <c:axId val="376346496"/>
      </c:lineChart>
      <c:catAx>
        <c:axId val="187674624"/>
        <c:scaling>
          <c:orientation val="minMax"/>
        </c:scaling>
        <c:delete val="0"/>
        <c:axPos val="b"/>
        <c:numFmt formatCode="00##" sourceLinked="0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376346496"/>
        <c:crosses val="autoZero"/>
        <c:auto val="1"/>
        <c:lblAlgn val="ctr"/>
        <c:lblOffset val="100"/>
        <c:noMultiLvlLbl val="0"/>
      </c:catAx>
      <c:valAx>
        <c:axId val="376346496"/>
        <c:scaling>
          <c:orientation val="minMax"/>
          <c:min val="0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#0&quot;m&quot;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87674624"/>
        <c:crosses val="autoZero"/>
        <c:crossBetween val="midCat"/>
      </c:valAx>
      <c:spPr>
        <a:noFill/>
      </c:spPr>
    </c:plotArea>
    <c:legend>
      <c:legendPos val="r"/>
      <c:legendEntry>
        <c:idx val="0"/>
        <c:delete val="1"/>
      </c:legendEntry>
      <c:legendEntry>
        <c:idx val="1"/>
        <c:delete val="1"/>
      </c:legendEntry>
      <c:layout>
        <c:manualLayout>
          <c:xMode val="edge"/>
          <c:yMode val="edge"/>
          <c:x val="0.80106732885629184"/>
          <c:y val="1.3934576742478102E-3"/>
          <c:w val="0.19724567274358543"/>
          <c:h val="0.25113611919939144"/>
        </c:manualLayout>
      </c:layout>
      <c:overlay val="1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lineChart>
        <c:grouping val="standard"/>
        <c:varyColors val="0"/>
        <c:ser>
          <c:idx val="0"/>
          <c:order val="0"/>
          <c:spPr>
            <a:ln w="19050">
              <a:solidFill>
                <a:srgbClr val="968F58"/>
              </a:solidFill>
            </a:ln>
          </c:spPr>
          <c:marker>
            <c:symbol val="none"/>
          </c:marker>
          <c:val>
            <c:numRef>
              <c:f>Calculations!$B$16:$F$16</c:f>
              <c:numCache>
                <c:formatCode>_(* #,##0.00_);_(* \(#,##0.00\);_(* "–"???_);_(* @_)</c:formatCode>
                <c:ptCount val="5"/>
                <c:pt idx="0">
                  <c:v>852.89131250000003</c:v>
                </c:pt>
                <c:pt idx="1">
                  <c:v>881.40287499999999</c:v>
                </c:pt>
                <c:pt idx="2">
                  <c:v>824.66099999999994</c:v>
                </c:pt>
                <c:pt idx="3">
                  <c:v>816.197</c:v>
                </c:pt>
                <c:pt idx="4">
                  <c:v>920.25487499999997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4B4-416D-8A1D-742E39430F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8104064"/>
        <c:axId val="188130432"/>
      </c:lineChart>
      <c:catAx>
        <c:axId val="188104064"/>
        <c:scaling>
          <c:orientation val="minMax"/>
        </c:scaling>
        <c:delete val="1"/>
        <c:axPos val="b"/>
        <c:majorTickMark val="out"/>
        <c:minorTickMark val="none"/>
        <c:tickLblPos val="nextTo"/>
        <c:crossAx val="188130432"/>
        <c:crosses val="autoZero"/>
        <c:auto val="1"/>
        <c:lblAlgn val="ctr"/>
        <c:lblOffset val="100"/>
        <c:noMultiLvlLbl val="0"/>
      </c:catAx>
      <c:valAx>
        <c:axId val="188130432"/>
        <c:scaling>
          <c:orientation val="minMax"/>
          <c:min val="0"/>
        </c:scaling>
        <c:delete val="1"/>
        <c:axPos val="l"/>
        <c:numFmt formatCode="_(* #,##0.00_);_(* \(#,##0.00\);_(* &quot;–&quot;???_);_(* @_)" sourceLinked="1"/>
        <c:majorTickMark val="out"/>
        <c:minorTickMark val="none"/>
        <c:tickLblPos val="nextTo"/>
        <c:crossAx val="188104064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lineChart>
        <c:grouping val="standard"/>
        <c:varyColors val="0"/>
        <c:ser>
          <c:idx val="0"/>
          <c:order val="0"/>
          <c:spPr>
            <a:ln w="19050">
              <a:solidFill>
                <a:srgbClr val="968F58"/>
              </a:solidFill>
            </a:ln>
          </c:spPr>
          <c:marker>
            <c:symbol val="none"/>
          </c:marker>
          <c:val>
            <c:numRef>
              <c:f>Calculations!$B$17:$F$17</c:f>
              <c:numCache>
                <c:formatCode>_(* #,##0.00_);_(* \(#,##0.00\);_(* "–"???_);_(* @_)</c:formatCode>
                <c:ptCount val="5"/>
                <c:pt idx="0">
                  <c:v>545.80462499999999</c:v>
                </c:pt>
                <c:pt idx="1">
                  <c:v>547.8766875</c:v>
                </c:pt>
                <c:pt idx="2">
                  <c:v>569.87812499999995</c:v>
                </c:pt>
                <c:pt idx="3">
                  <c:v>581.4246875</c:v>
                </c:pt>
                <c:pt idx="4">
                  <c:v>594.56299999999999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474-4355-91BB-A6EB9741BF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8170624"/>
        <c:axId val="188172160"/>
      </c:lineChart>
      <c:catAx>
        <c:axId val="188170624"/>
        <c:scaling>
          <c:orientation val="minMax"/>
        </c:scaling>
        <c:delete val="1"/>
        <c:axPos val="b"/>
        <c:majorTickMark val="out"/>
        <c:minorTickMark val="none"/>
        <c:tickLblPos val="nextTo"/>
        <c:crossAx val="188172160"/>
        <c:crosses val="autoZero"/>
        <c:auto val="1"/>
        <c:lblAlgn val="ctr"/>
        <c:lblOffset val="100"/>
        <c:noMultiLvlLbl val="0"/>
      </c:catAx>
      <c:valAx>
        <c:axId val="188172160"/>
        <c:scaling>
          <c:orientation val="minMax"/>
          <c:min val="0"/>
        </c:scaling>
        <c:delete val="1"/>
        <c:axPos val="l"/>
        <c:numFmt formatCode="_(* #,##0.00_);_(* \(#,##0.00\);_(* &quot;–&quot;???_);_(* @_)" sourceLinked="1"/>
        <c:majorTickMark val="out"/>
        <c:minorTickMark val="none"/>
        <c:tickLblPos val="nextTo"/>
        <c:crossAx val="188170624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lineChart>
        <c:grouping val="standard"/>
        <c:varyColors val="0"/>
        <c:ser>
          <c:idx val="0"/>
          <c:order val="0"/>
          <c:spPr>
            <a:ln w="19050">
              <a:solidFill>
                <a:srgbClr val="968F58"/>
              </a:solidFill>
            </a:ln>
          </c:spPr>
          <c:marker>
            <c:symbol val="none"/>
          </c:marker>
          <c:val>
            <c:numRef>
              <c:f>Calculations!$B$21:$F$21</c:f>
              <c:numCache>
                <c:formatCode>_(* #,##0.00_);_(* \(#,##0.00\);_(* "–"???_);_(* @_)</c:formatCode>
                <c:ptCount val="5"/>
                <c:pt idx="0">
                  <c:v>254.79922103881836</c:v>
                </c:pt>
                <c:pt idx="1">
                  <c:v>338.03529357910156</c:v>
                </c:pt>
                <c:pt idx="2">
                  <c:v>191.56030654907227</c:v>
                </c:pt>
                <c:pt idx="3">
                  <c:v>299.3037109375</c:v>
                </c:pt>
                <c:pt idx="4">
                  <c:v>286.58380889892578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283-49AA-981D-864B722EE5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8204160"/>
        <c:axId val="188205696"/>
      </c:lineChart>
      <c:catAx>
        <c:axId val="188204160"/>
        <c:scaling>
          <c:orientation val="minMax"/>
        </c:scaling>
        <c:delete val="1"/>
        <c:axPos val="b"/>
        <c:majorTickMark val="out"/>
        <c:minorTickMark val="none"/>
        <c:tickLblPos val="nextTo"/>
        <c:crossAx val="188205696"/>
        <c:crosses val="autoZero"/>
        <c:auto val="1"/>
        <c:lblAlgn val="ctr"/>
        <c:lblOffset val="100"/>
        <c:noMultiLvlLbl val="0"/>
      </c:catAx>
      <c:valAx>
        <c:axId val="188205696"/>
        <c:scaling>
          <c:orientation val="minMax"/>
          <c:min val="0"/>
        </c:scaling>
        <c:delete val="1"/>
        <c:axPos val="l"/>
        <c:numFmt formatCode="_(* #,##0.00_);_(* \(#,##0.00\);_(* &quot;–&quot;???_);_(* @_)" sourceLinked="1"/>
        <c:majorTickMark val="out"/>
        <c:minorTickMark val="none"/>
        <c:tickLblPos val="nextTo"/>
        <c:crossAx val="188204160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lineChart>
        <c:grouping val="standard"/>
        <c:varyColors val="0"/>
        <c:ser>
          <c:idx val="0"/>
          <c:order val="0"/>
          <c:spPr>
            <a:ln w="19050">
              <a:solidFill>
                <a:srgbClr val="968F58"/>
              </a:solidFill>
            </a:ln>
          </c:spPr>
          <c:marker>
            <c:symbol val="none"/>
          </c:marker>
          <c:val>
            <c:numRef>
              <c:f>Calculations!$B$22:$F$22</c:f>
              <c:numCache>
                <c:formatCode>_(* #,##0.00_);_(* \(#,##0.00\);_(* "–"???_);_(* @_)</c:formatCode>
                <c:ptCount val="5"/>
                <c:pt idx="0">
                  <c:v>2.0779584795236588</c:v>
                </c:pt>
                <c:pt idx="1">
                  <c:v>2.2340758740901947</c:v>
                </c:pt>
                <c:pt idx="2">
                  <c:v>2.0259784162044525</c:v>
                </c:pt>
                <c:pt idx="3">
                  <c:v>2.1484831273555756</c:v>
                </c:pt>
                <c:pt idx="4">
                  <c:v>2.3832749724388123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27B-4788-AA09-FD68E5DF28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8229504"/>
        <c:axId val="188231040"/>
      </c:lineChart>
      <c:catAx>
        <c:axId val="188229504"/>
        <c:scaling>
          <c:orientation val="minMax"/>
        </c:scaling>
        <c:delete val="1"/>
        <c:axPos val="b"/>
        <c:majorTickMark val="out"/>
        <c:minorTickMark val="none"/>
        <c:tickLblPos val="nextTo"/>
        <c:crossAx val="188231040"/>
        <c:crosses val="autoZero"/>
        <c:auto val="1"/>
        <c:lblAlgn val="ctr"/>
        <c:lblOffset val="100"/>
        <c:noMultiLvlLbl val="0"/>
      </c:catAx>
      <c:valAx>
        <c:axId val="188231040"/>
        <c:scaling>
          <c:orientation val="minMax"/>
          <c:min val="0"/>
        </c:scaling>
        <c:delete val="1"/>
        <c:axPos val="l"/>
        <c:numFmt formatCode="_(* #,##0.00_);_(* \(#,##0.00\);_(* &quot;–&quot;???_);_(* @_)" sourceLinked="1"/>
        <c:majorTickMark val="out"/>
        <c:minorTickMark val="none"/>
        <c:tickLblPos val="nextTo"/>
        <c:crossAx val="188229504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lineChart>
        <c:grouping val="standard"/>
        <c:varyColors val="0"/>
        <c:ser>
          <c:idx val="0"/>
          <c:order val="0"/>
          <c:spPr>
            <a:ln w="19050">
              <a:solidFill>
                <a:srgbClr val="968F58"/>
              </a:solidFill>
            </a:ln>
          </c:spPr>
          <c:marker>
            <c:symbol val="none"/>
          </c:marker>
          <c:val>
            <c:numRef>
              <c:f>Calculations!$B$20:$F$20</c:f>
              <c:numCache>
                <c:formatCode>_(* #,##0_);_(* \(#,##0\);_(* "–"???_);_(* @_)</c:formatCode>
                <c:ptCount val="5"/>
                <c:pt idx="0">
                  <c:v>149480.71875</c:v>
                </c:pt>
                <c:pt idx="1">
                  <c:v>151244.03125</c:v>
                </c:pt>
                <c:pt idx="2">
                  <c:v>152147.84375</c:v>
                </c:pt>
                <c:pt idx="3">
                  <c:v>153044.375</c:v>
                </c:pt>
                <c:pt idx="4">
                  <c:v>154324.3125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244-476F-B1DD-8674CC8351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8246656"/>
        <c:axId val="188268928"/>
      </c:lineChart>
      <c:catAx>
        <c:axId val="188246656"/>
        <c:scaling>
          <c:orientation val="minMax"/>
        </c:scaling>
        <c:delete val="1"/>
        <c:axPos val="b"/>
        <c:majorTickMark val="out"/>
        <c:minorTickMark val="none"/>
        <c:tickLblPos val="nextTo"/>
        <c:crossAx val="188268928"/>
        <c:crosses val="autoZero"/>
        <c:auto val="1"/>
        <c:lblAlgn val="ctr"/>
        <c:lblOffset val="100"/>
        <c:noMultiLvlLbl val="0"/>
      </c:catAx>
      <c:valAx>
        <c:axId val="188268928"/>
        <c:scaling>
          <c:orientation val="minMax"/>
          <c:min val="0"/>
        </c:scaling>
        <c:delete val="1"/>
        <c:axPos val="l"/>
        <c:numFmt formatCode="_(* #,##0_);_(* \(#,##0\);_(* &quot;–&quot;???_);_(* @_)" sourceLinked="1"/>
        <c:majorTickMark val="out"/>
        <c:minorTickMark val="none"/>
        <c:tickLblPos val="nextTo"/>
        <c:crossAx val="188246656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lineChart>
        <c:grouping val="standard"/>
        <c:varyColors val="0"/>
        <c:ser>
          <c:idx val="0"/>
          <c:order val="0"/>
          <c:spPr>
            <a:ln w="19050">
              <a:solidFill>
                <a:srgbClr val="968F58"/>
              </a:solidFill>
            </a:ln>
          </c:spPr>
          <c:marker>
            <c:symbol val="none"/>
          </c:marker>
          <c:val>
            <c:numRef>
              <c:f>Calculations!$B$7:$F$7</c:f>
              <c:numCache>
                <c:formatCode>_(* #,##0.00_);_(* \(#,##0.00\);_(* "–"???_);_(* @_)</c:formatCode>
                <c:ptCount val="5"/>
                <c:pt idx="0">
                  <c:v>10380.271000000001</c:v>
                </c:pt>
                <c:pt idx="1">
                  <c:v>10567.535</c:v>
                </c:pt>
                <c:pt idx="2">
                  <c:v>10836.888000000001</c:v>
                </c:pt>
                <c:pt idx="3">
                  <c:v>11237.337</c:v>
                </c:pt>
                <c:pt idx="4">
                  <c:v>11440.09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065-4DBC-8F98-5D1E1AE17A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8366208"/>
        <c:axId val="188368000"/>
      </c:lineChart>
      <c:catAx>
        <c:axId val="188366208"/>
        <c:scaling>
          <c:orientation val="minMax"/>
        </c:scaling>
        <c:delete val="1"/>
        <c:axPos val="b"/>
        <c:majorTickMark val="out"/>
        <c:minorTickMark val="none"/>
        <c:tickLblPos val="nextTo"/>
        <c:crossAx val="188368000"/>
        <c:crosses val="autoZero"/>
        <c:auto val="1"/>
        <c:lblAlgn val="ctr"/>
        <c:lblOffset val="100"/>
        <c:noMultiLvlLbl val="0"/>
      </c:catAx>
      <c:valAx>
        <c:axId val="188368000"/>
        <c:scaling>
          <c:orientation val="minMax"/>
          <c:min val="0"/>
        </c:scaling>
        <c:delete val="1"/>
        <c:axPos val="l"/>
        <c:numFmt formatCode="_(* #,##0.00_);_(* \(#,##0.00\);_(* &quot;–&quot;???_);_(* @_)" sourceLinked="1"/>
        <c:majorTickMark val="out"/>
        <c:minorTickMark val="none"/>
        <c:tickLblPos val="nextTo"/>
        <c:crossAx val="188366208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0293963254593176E-2"/>
          <c:y val="7.6188948732319725E-2"/>
          <c:w val="0.87487270341207346"/>
          <c:h val="0.74290936698356858"/>
        </c:manualLayout>
      </c:layout>
      <c:lineChart>
        <c:grouping val="standard"/>
        <c:varyColors val="0"/>
        <c:ser>
          <c:idx val="0"/>
          <c:order val="0"/>
          <c:spPr>
            <a:ln>
              <a:solidFill>
                <a:schemeClr val="accent5"/>
              </a:solidFill>
            </a:ln>
          </c:spPr>
          <c:marker>
            <c:symbol val="none"/>
          </c:marker>
          <c:cat>
            <c:strRef>
              <c:f>Calculations!$B$3:$P$3</c:f>
              <c:strCache>
                <c:ptCount val="15"/>
                <c:pt idx="0">
                  <c:v>14</c:v>
                </c:pt>
                <c:pt idx="1">
                  <c:v>15</c:v>
                </c:pt>
                <c:pt idx="2">
                  <c:v>16</c:v>
                </c:pt>
                <c:pt idx="3">
                  <c:v>17</c:v>
                </c:pt>
                <c:pt idx="4">
                  <c:v>18</c:v>
                </c:pt>
                <c:pt idx="5">
                  <c:v>19</c:v>
                </c:pt>
                <c:pt idx="6">
                  <c:v>20</c:v>
                </c:pt>
                <c:pt idx="7">
                  <c:v>21</c:v>
                </c:pt>
                <c:pt idx="8">
                  <c:v>22</c:v>
                </c:pt>
                <c:pt idx="9">
                  <c:v>23</c:v>
                </c:pt>
                <c:pt idx="10">
                  <c:v>24</c:v>
                </c:pt>
                <c:pt idx="11">
                  <c:v>25</c:v>
                </c:pt>
                <c:pt idx="12">
                  <c:v>26</c:v>
                </c:pt>
                <c:pt idx="13">
                  <c:v>27</c:v>
                </c:pt>
                <c:pt idx="14">
                  <c:v>28</c:v>
                </c:pt>
              </c:strCache>
            </c:strRef>
          </c:cat>
          <c:val>
            <c:numRef>
              <c:f>Calculations!$B$48:$P$48</c:f>
              <c:numCache>
                <c:formatCode>_(* #,##0.00_);_(* \(#,##0.00\);_(* "–"???_);_(* @_)</c:formatCode>
                <c:ptCount val="15"/>
                <c:pt idx="0">
                  <c:v>545.80462499999999</c:v>
                </c:pt>
                <c:pt idx="1">
                  <c:v>547.8766875</c:v>
                </c:pt>
                <c:pt idx="2">
                  <c:v>569.87812499999995</c:v>
                </c:pt>
                <c:pt idx="3">
                  <c:v>581.4246875</c:v>
                </c:pt>
                <c:pt idx="4">
                  <c:v>594.56299999999999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338-49EB-8279-62C30E7E2D29}"/>
            </c:ext>
          </c:extLst>
        </c:ser>
        <c:ser>
          <c:idx val="1"/>
          <c:order val="1"/>
          <c:spPr>
            <a:ln>
              <a:solidFill>
                <a:schemeClr val="accent5"/>
              </a:solidFill>
              <a:prstDash val="sysDash"/>
            </a:ln>
          </c:spPr>
          <c:marker>
            <c:symbol val="none"/>
          </c:marker>
          <c:cat>
            <c:strRef>
              <c:f>Calculations!$B$3:$P$3</c:f>
              <c:strCache>
                <c:ptCount val="15"/>
                <c:pt idx="0">
                  <c:v>14</c:v>
                </c:pt>
                <c:pt idx="1">
                  <c:v>15</c:v>
                </c:pt>
                <c:pt idx="2">
                  <c:v>16</c:v>
                </c:pt>
                <c:pt idx="3">
                  <c:v>17</c:v>
                </c:pt>
                <c:pt idx="4">
                  <c:v>18</c:v>
                </c:pt>
                <c:pt idx="5">
                  <c:v>19</c:v>
                </c:pt>
                <c:pt idx="6">
                  <c:v>20</c:v>
                </c:pt>
                <c:pt idx="7">
                  <c:v>21</c:v>
                </c:pt>
                <c:pt idx="8">
                  <c:v>22</c:v>
                </c:pt>
                <c:pt idx="9">
                  <c:v>23</c:v>
                </c:pt>
                <c:pt idx="10">
                  <c:v>24</c:v>
                </c:pt>
                <c:pt idx="11">
                  <c:v>25</c:v>
                </c:pt>
                <c:pt idx="12">
                  <c:v>26</c:v>
                </c:pt>
                <c:pt idx="13">
                  <c:v>27</c:v>
                </c:pt>
                <c:pt idx="14">
                  <c:v>28</c:v>
                </c:pt>
              </c:strCache>
            </c:strRef>
          </c:cat>
          <c:val>
            <c:numRef>
              <c:f>Calculations!$B$49:$P$49</c:f>
              <c:numCache>
                <c:formatCode>General</c:formatCode>
                <c:ptCount val="15"/>
                <c:pt idx="5" formatCode="_(* #,##0.00_);_(* \(#,##0.00\);_(* &quot;–&quot;???_);_(* @_)">
                  <c:v>644.41537500000004</c:v>
                </c:pt>
                <c:pt idx="6" formatCode="_(* #,##0.00_);_(* \(#,##0.00\);_(* &quot;–&quot;???_);_(* @_)">
                  <c:v>649.15031250000004</c:v>
                </c:pt>
                <c:pt idx="7" formatCode="_(* #,##0.00_);_(* \(#,##0.00\);_(* &quot;–&quot;???_);_(* @_)">
                  <c:v>648.03662499999996</c:v>
                </c:pt>
                <c:pt idx="8" formatCode="_(* #,##0.00_);_(* \(#,##0.00\);_(* &quot;–&quot;???_);_(* @_)">
                  <c:v>643.75412500000004</c:v>
                </c:pt>
                <c:pt idx="9" formatCode="_(* #,##0.00_);_(* \(#,##0.00\);_(* &quot;–&quot;???_);_(* @_)">
                  <c:v>641.32356249999998</c:v>
                </c:pt>
                <c:pt idx="10" formatCode="_(* #,##0.00_);_(* \(#,##0.00\);_(* &quot;–&quot;???_);_(* @_)">
                  <c:v>640.81062499999996</c:v>
                </c:pt>
                <c:pt idx="11" formatCode="_(* #,##0.00_);_(* \(#,##0.00\);_(* &quot;–&quot;???_);_(* @_)">
                  <c:v>637.97187499999995</c:v>
                </c:pt>
                <c:pt idx="12" formatCode="_(* #,##0.00_);_(* \(#,##0.00\);_(* &quot;–&quot;???_);_(* @_)">
                  <c:v>637.21837500000004</c:v>
                </c:pt>
                <c:pt idx="13" formatCode="_(* #,##0.00_);_(* \(#,##0.00\);_(* &quot;–&quot;???_);_(* @_)">
                  <c:v>635.5915</c:v>
                </c:pt>
                <c:pt idx="14" formatCode="_(* #,##0.00_);_(* \(#,##0.00\);_(* &quot;–&quot;???_);_(* @_)">
                  <c:v>635.34775000000002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338-49EB-8279-62C30E7E2D29}"/>
            </c:ext>
          </c:extLst>
        </c:ser>
        <c:ser>
          <c:idx val="2"/>
          <c:order val="2"/>
          <c:tx>
            <c:v>y-1 forecast</c:v>
          </c:tx>
          <c:spPr>
            <a:ln>
              <a:noFill/>
            </a:ln>
          </c:spPr>
          <c:marker>
            <c:symbol val="diamond"/>
            <c:size val="5"/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Calculations!$B$3:$P$3</c:f>
              <c:strCache>
                <c:ptCount val="15"/>
                <c:pt idx="0">
                  <c:v>14</c:v>
                </c:pt>
                <c:pt idx="1">
                  <c:v>15</c:v>
                </c:pt>
                <c:pt idx="2">
                  <c:v>16</c:v>
                </c:pt>
                <c:pt idx="3">
                  <c:v>17</c:v>
                </c:pt>
                <c:pt idx="4">
                  <c:v>18</c:v>
                </c:pt>
                <c:pt idx="5">
                  <c:v>19</c:v>
                </c:pt>
                <c:pt idx="6">
                  <c:v>20</c:v>
                </c:pt>
                <c:pt idx="7">
                  <c:v>21</c:v>
                </c:pt>
                <c:pt idx="8">
                  <c:v>22</c:v>
                </c:pt>
                <c:pt idx="9">
                  <c:v>23</c:v>
                </c:pt>
                <c:pt idx="10">
                  <c:v>24</c:v>
                </c:pt>
                <c:pt idx="11">
                  <c:v>25</c:v>
                </c:pt>
                <c:pt idx="12">
                  <c:v>26</c:v>
                </c:pt>
                <c:pt idx="13">
                  <c:v>27</c:v>
                </c:pt>
                <c:pt idx="14">
                  <c:v>28</c:v>
                </c:pt>
              </c:strCache>
            </c:strRef>
          </c:cat>
          <c:val>
            <c:numRef>
              <c:f>Calculations!$B$50:$P$50</c:f>
              <c:numCache>
                <c:formatCode>_(* #,##0.00_);_(* \(#,##0.00\);_(* "–"???_);_(* @_)</c:formatCode>
                <c:ptCount val="15"/>
                <c:pt idx="0">
                  <c:v>547.05743749999999</c:v>
                </c:pt>
                <c:pt idx="1">
                  <c:v>563.85968749999995</c:v>
                </c:pt>
                <c:pt idx="2">
                  <c:v>555.54937500000005</c:v>
                </c:pt>
                <c:pt idx="3">
                  <c:v>584.05381250000005</c:v>
                </c:pt>
                <c:pt idx="4">
                  <c:v>598.89131250000003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338-49EB-8279-62C30E7E2D29}"/>
            </c:ext>
          </c:extLst>
        </c:ser>
        <c:ser>
          <c:idx val="3"/>
          <c:order val="3"/>
          <c:tx>
            <c:v>y-2 forecast</c:v>
          </c:tx>
          <c:spPr>
            <a:ln>
              <a:noFill/>
            </a:ln>
          </c:spPr>
          <c:marker>
            <c:symbol val="circle"/>
            <c:size val="4"/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Calculations!$B$3:$P$3</c:f>
              <c:strCache>
                <c:ptCount val="15"/>
                <c:pt idx="0">
                  <c:v>14</c:v>
                </c:pt>
                <c:pt idx="1">
                  <c:v>15</c:v>
                </c:pt>
                <c:pt idx="2">
                  <c:v>16</c:v>
                </c:pt>
                <c:pt idx="3">
                  <c:v>17</c:v>
                </c:pt>
                <c:pt idx="4">
                  <c:v>18</c:v>
                </c:pt>
                <c:pt idx="5">
                  <c:v>19</c:v>
                </c:pt>
                <c:pt idx="6">
                  <c:v>20</c:v>
                </c:pt>
                <c:pt idx="7">
                  <c:v>21</c:v>
                </c:pt>
                <c:pt idx="8">
                  <c:v>22</c:v>
                </c:pt>
                <c:pt idx="9">
                  <c:v>23</c:v>
                </c:pt>
                <c:pt idx="10">
                  <c:v>24</c:v>
                </c:pt>
                <c:pt idx="11">
                  <c:v>25</c:v>
                </c:pt>
                <c:pt idx="12">
                  <c:v>26</c:v>
                </c:pt>
                <c:pt idx="13">
                  <c:v>27</c:v>
                </c:pt>
                <c:pt idx="14">
                  <c:v>28</c:v>
                </c:pt>
              </c:strCache>
            </c:strRef>
          </c:cat>
          <c:val>
            <c:numRef>
              <c:f>Calculations!$B$51:$F$51</c:f>
              <c:numCache>
                <c:formatCode>_(* #,##0.00_);_(* \(#,##0.00\);_(* "–"???_);_(* @_)</c:formatCode>
                <c:ptCount val="5"/>
                <c:pt idx="0">
                  <c:v>#N/A</c:v>
                </c:pt>
                <c:pt idx="1">
                  <c:v>551.29281249999997</c:v>
                </c:pt>
                <c:pt idx="2">
                  <c:v>565.37956250000002</c:v>
                </c:pt>
                <c:pt idx="3">
                  <c:v>554.62231250000002</c:v>
                </c:pt>
                <c:pt idx="4">
                  <c:v>587.86812499999996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338-49EB-8279-62C30E7E2D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8402304"/>
        <c:axId val="188429056"/>
      </c:lineChart>
      <c:catAx>
        <c:axId val="188402304"/>
        <c:scaling>
          <c:orientation val="minMax"/>
        </c:scaling>
        <c:delete val="0"/>
        <c:axPos val="b"/>
        <c:numFmt formatCode="00##" sourceLinked="0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88429056"/>
        <c:crosses val="autoZero"/>
        <c:auto val="1"/>
        <c:lblAlgn val="ctr"/>
        <c:lblOffset val="100"/>
        <c:noMultiLvlLbl val="0"/>
      </c:catAx>
      <c:valAx>
        <c:axId val="188429056"/>
        <c:scaling>
          <c:orientation val="minMax"/>
          <c:min val="0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#0&quot;m&quot;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88402304"/>
        <c:crosses val="autoZero"/>
        <c:crossBetween val="midCat"/>
      </c:valAx>
      <c:spPr>
        <a:noFill/>
      </c:spPr>
    </c:plotArea>
    <c:legend>
      <c:legendPos val="r"/>
      <c:legendEntry>
        <c:idx val="0"/>
        <c:delete val="1"/>
      </c:legendEntry>
      <c:legendEntry>
        <c:idx val="1"/>
        <c:delete val="1"/>
      </c:legendEntry>
      <c:layout>
        <c:manualLayout>
          <c:xMode val="edge"/>
          <c:yMode val="edge"/>
          <c:x val="0.80414916374671419"/>
          <c:y val="3.6945515595078874E-3"/>
          <c:w val="0.19585083453038282"/>
          <c:h val="0.23563180399255004"/>
        </c:manualLayout>
      </c:layout>
      <c:overlay val="1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lineChart>
        <c:grouping val="standard"/>
        <c:varyColors val="0"/>
        <c:ser>
          <c:idx val="0"/>
          <c:order val="0"/>
          <c:spPr>
            <a:ln w="19050">
              <a:solidFill>
                <a:srgbClr val="968F58"/>
              </a:solidFill>
            </a:ln>
          </c:spPr>
          <c:marker>
            <c:symbol val="none"/>
          </c:marker>
          <c:val>
            <c:numRef>
              <c:f>Calculations!$B$32:$F$32</c:f>
              <c:numCache>
                <c:formatCode>_(* #,##0.00_);_(* \(#,##0.00\);_(* "–"???_);_(* @_)</c:formatCode>
                <c:ptCount val="5"/>
                <c:pt idx="0">
                  <c:v>269.33234375000001</c:v>
                </c:pt>
                <c:pt idx="1">
                  <c:v>295.35243750000001</c:v>
                </c:pt>
                <c:pt idx="2">
                  <c:v>297.04637500000001</c:v>
                </c:pt>
                <c:pt idx="3">
                  <c:v>344.02971874999997</c:v>
                </c:pt>
                <c:pt idx="4">
                  <c:v>382.16871874999998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3F3-4D24-ACB9-D6FFD2151A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8458112"/>
        <c:axId val="188459648"/>
      </c:lineChart>
      <c:catAx>
        <c:axId val="188458112"/>
        <c:scaling>
          <c:orientation val="minMax"/>
        </c:scaling>
        <c:delete val="1"/>
        <c:axPos val="b"/>
        <c:majorTickMark val="out"/>
        <c:minorTickMark val="none"/>
        <c:tickLblPos val="nextTo"/>
        <c:crossAx val="188459648"/>
        <c:crosses val="autoZero"/>
        <c:auto val="1"/>
        <c:lblAlgn val="ctr"/>
        <c:lblOffset val="100"/>
        <c:noMultiLvlLbl val="0"/>
      </c:catAx>
      <c:valAx>
        <c:axId val="188459648"/>
        <c:scaling>
          <c:orientation val="minMax"/>
          <c:min val="0"/>
        </c:scaling>
        <c:delete val="1"/>
        <c:axPos val="l"/>
        <c:numFmt formatCode="_(* #,##0.00_);_(* \(#,##0.00\);_(* &quot;–&quot;???_);_(* @_)" sourceLinked="1"/>
        <c:majorTickMark val="out"/>
        <c:minorTickMark val="none"/>
        <c:tickLblPos val="nextTo"/>
        <c:crossAx val="188458112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lineChart>
        <c:grouping val="standard"/>
        <c:varyColors val="0"/>
        <c:ser>
          <c:idx val="0"/>
          <c:order val="0"/>
          <c:spPr>
            <a:ln w="19050">
              <a:solidFill>
                <a:srgbClr val="968F58"/>
              </a:solidFill>
            </a:ln>
          </c:spPr>
          <c:marker>
            <c:symbol val="none"/>
          </c:marker>
          <c:val>
            <c:numRef>
              <c:f>Calculations!$B$33:$F$33</c:f>
              <c:numCache>
                <c:formatCode>_(* #,##0.00_);_(* \(#,##0.00\);_(* "–"???_);_(* @_)</c:formatCode>
                <c:ptCount val="5"/>
                <c:pt idx="0">
                  <c:v>142.6076875</c:v>
                </c:pt>
                <c:pt idx="1">
                  <c:v>177.86406249999999</c:v>
                </c:pt>
                <c:pt idx="2">
                  <c:v>190.7475</c:v>
                </c:pt>
                <c:pt idx="3">
                  <c:v>200.40506250000001</c:v>
                </c:pt>
                <c:pt idx="4">
                  <c:v>217.6065625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066-4F2E-9D5C-2C8926E2E7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8479360"/>
        <c:axId val="188480896"/>
      </c:lineChart>
      <c:catAx>
        <c:axId val="188479360"/>
        <c:scaling>
          <c:orientation val="minMax"/>
        </c:scaling>
        <c:delete val="1"/>
        <c:axPos val="b"/>
        <c:majorTickMark val="out"/>
        <c:minorTickMark val="none"/>
        <c:tickLblPos val="nextTo"/>
        <c:crossAx val="188480896"/>
        <c:crosses val="autoZero"/>
        <c:auto val="1"/>
        <c:lblAlgn val="ctr"/>
        <c:lblOffset val="100"/>
        <c:noMultiLvlLbl val="0"/>
      </c:catAx>
      <c:valAx>
        <c:axId val="188480896"/>
        <c:scaling>
          <c:orientation val="minMax"/>
          <c:min val="0"/>
        </c:scaling>
        <c:delete val="1"/>
        <c:axPos val="l"/>
        <c:numFmt formatCode="_(* #,##0.00_);_(* \(#,##0.00\);_(* &quot;–&quot;???_);_(* @_)" sourceLinked="1"/>
        <c:majorTickMark val="out"/>
        <c:minorTickMark val="none"/>
        <c:tickLblPos val="nextTo"/>
        <c:crossAx val="188479360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lineChart>
        <c:grouping val="standard"/>
        <c:varyColors val="0"/>
        <c:ser>
          <c:idx val="0"/>
          <c:order val="0"/>
          <c:spPr>
            <a:ln w="19050">
              <a:solidFill>
                <a:srgbClr val="968F58"/>
              </a:solidFill>
            </a:ln>
          </c:spPr>
          <c:marker>
            <c:symbol val="none"/>
          </c:marker>
          <c:val>
            <c:numRef>
              <c:f>Calculations!$B$34:$F$34</c:f>
              <c:numCache>
                <c:formatCode>_(* #,##0.00_);_(* \(#,##0.00\);_(* "–"???_);_(* @_)</c:formatCode>
                <c:ptCount val="5"/>
                <c:pt idx="0">
                  <c:v>243.41901562499999</c:v>
                </c:pt>
                <c:pt idx="1">
                  <c:v>228.22454687499999</c:v>
                </c:pt>
                <c:pt idx="2">
                  <c:v>176.58554687500001</c:v>
                </c:pt>
                <c:pt idx="3">
                  <c:v>123.1893828125</c:v>
                </c:pt>
                <c:pt idx="4">
                  <c:v>132.82567187500001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DE3-45D4-8E7D-749CD729D9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8488320"/>
        <c:axId val="188522880"/>
      </c:lineChart>
      <c:catAx>
        <c:axId val="188488320"/>
        <c:scaling>
          <c:orientation val="minMax"/>
        </c:scaling>
        <c:delete val="1"/>
        <c:axPos val="b"/>
        <c:majorTickMark val="out"/>
        <c:minorTickMark val="none"/>
        <c:tickLblPos val="nextTo"/>
        <c:crossAx val="188522880"/>
        <c:crosses val="autoZero"/>
        <c:auto val="1"/>
        <c:lblAlgn val="ctr"/>
        <c:lblOffset val="100"/>
        <c:noMultiLvlLbl val="0"/>
      </c:catAx>
      <c:valAx>
        <c:axId val="188522880"/>
        <c:scaling>
          <c:orientation val="minMax"/>
          <c:min val="0"/>
        </c:scaling>
        <c:delete val="1"/>
        <c:axPos val="l"/>
        <c:numFmt formatCode="_(* #,##0.00_);_(* \(#,##0.00\);_(* &quot;–&quot;???_);_(* @_)" sourceLinked="1"/>
        <c:majorTickMark val="out"/>
        <c:minorTickMark val="none"/>
        <c:tickLblPos val="nextTo"/>
        <c:crossAx val="188488320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lineChart>
        <c:grouping val="standard"/>
        <c:varyColors val="0"/>
        <c:ser>
          <c:idx val="0"/>
          <c:order val="0"/>
          <c:spPr>
            <a:ln w="19050">
              <a:solidFill>
                <a:srgbClr val="968F58"/>
              </a:solidFill>
            </a:ln>
          </c:spPr>
          <c:marker>
            <c:symbol val="none"/>
          </c:marker>
          <c:val>
            <c:numRef>
              <c:f>Calculations!$B$8:$F$8</c:f>
              <c:numCache>
                <c:formatCode>_(* #,##0.00_);_(* \(#,##0.00\);_(* "–"???_);_(* @_)</c:formatCode>
                <c:ptCount val="5"/>
                <c:pt idx="0">
                  <c:v>677.33337500000005</c:v>
                </c:pt>
                <c:pt idx="1">
                  <c:v>619.83256249999999</c:v>
                </c:pt>
                <c:pt idx="2">
                  <c:v>637.13181250000002</c:v>
                </c:pt>
                <c:pt idx="3">
                  <c:v>779.35318749999999</c:v>
                </c:pt>
                <c:pt idx="4">
                  <c:v>672.94381250000004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258-48CC-A06A-75A92AA0AE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7581568"/>
        <c:axId val="187583104"/>
      </c:lineChart>
      <c:catAx>
        <c:axId val="187581568"/>
        <c:scaling>
          <c:orientation val="minMax"/>
        </c:scaling>
        <c:delete val="1"/>
        <c:axPos val="b"/>
        <c:majorTickMark val="out"/>
        <c:minorTickMark val="none"/>
        <c:tickLblPos val="nextTo"/>
        <c:crossAx val="187583104"/>
        <c:crosses val="autoZero"/>
        <c:auto val="1"/>
        <c:lblAlgn val="ctr"/>
        <c:lblOffset val="100"/>
        <c:noMultiLvlLbl val="0"/>
      </c:catAx>
      <c:valAx>
        <c:axId val="187583104"/>
        <c:scaling>
          <c:orientation val="minMax"/>
          <c:min val="0"/>
        </c:scaling>
        <c:delete val="1"/>
        <c:axPos val="l"/>
        <c:numFmt formatCode="_(* #,##0.00_);_(* \(#,##0.00\);_(* &quot;–&quot;???_);_(* @_)" sourceLinked="1"/>
        <c:majorTickMark val="out"/>
        <c:minorTickMark val="none"/>
        <c:tickLblPos val="nextTo"/>
        <c:crossAx val="187581568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lineChart>
        <c:grouping val="standard"/>
        <c:varyColors val="0"/>
        <c:ser>
          <c:idx val="0"/>
          <c:order val="0"/>
          <c:spPr>
            <a:ln w="19050">
              <a:solidFill>
                <a:srgbClr val="968F58"/>
              </a:solidFill>
            </a:ln>
          </c:spPr>
          <c:marker>
            <c:symbol val="none"/>
          </c:marker>
          <c:val>
            <c:numRef>
              <c:f>Calculations!$B$35:$F$35</c:f>
              <c:numCache>
                <c:formatCode>_(* #,##0.00_);_(* \(#,##0.00\);_(* "–"???_);_(* @_)</c:formatCode>
                <c:ptCount val="5"/>
                <c:pt idx="0">
                  <c:v>77.974421875000004</c:v>
                </c:pt>
                <c:pt idx="1">
                  <c:v>56.955234375000003</c:v>
                </c:pt>
                <c:pt idx="2">
                  <c:v>50.343976562500004</c:v>
                </c:pt>
                <c:pt idx="3">
                  <c:v>44.840730468750003</c:v>
                </c:pt>
                <c:pt idx="4">
                  <c:v>92.795187499999997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15F-45A4-82C5-9DCA63E30F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8682240"/>
        <c:axId val="188683776"/>
      </c:lineChart>
      <c:catAx>
        <c:axId val="188682240"/>
        <c:scaling>
          <c:orientation val="minMax"/>
        </c:scaling>
        <c:delete val="1"/>
        <c:axPos val="b"/>
        <c:majorTickMark val="out"/>
        <c:minorTickMark val="none"/>
        <c:tickLblPos val="nextTo"/>
        <c:crossAx val="188683776"/>
        <c:crosses val="autoZero"/>
        <c:auto val="1"/>
        <c:lblAlgn val="ctr"/>
        <c:lblOffset val="100"/>
        <c:noMultiLvlLbl val="0"/>
      </c:catAx>
      <c:valAx>
        <c:axId val="188683776"/>
        <c:scaling>
          <c:orientation val="minMax"/>
          <c:min val="0"/>
        </c:scaling>
        <c:delete val="1"/>
        <c:axPos val="l"/>
        <c:numFmt formatCode="_(* #,##0.00_);_(* \(#,##0.00\);_(* &quot;–&quot;???_);_(* @_)" sourceLinked="1"/>
        <c:majorTickMark val="out"/>
        <c:minorTickMark val="none"/>
        <c:tickLblPos val="nextTo"/>
        <c:crossAx val="188682240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lineChart>
        <c:grouping val="standard"/>
        <c:varyColors val="0"/>
        <c:ser>
          <c:idx val="0"/>
          <c:order val="0"/>
          <c:spPr>
            <a:ln w="19050">
              <a:solidFill>
                <a:srgbClr val="968F58"/>
              </a:solidFill>
            </a:ln>
          </c:spPr>
          <c:marker>
            <c:symbol val="none"/>
          </c:marker>
          <c:val>
            <c:numRef>
              <c:f>Calculations!$B$36:$F$36</c:f>
              <c:numCache>
                <c:formatCode>_(* #,##0.00_);_(* \(#,##0.00\);_(* "–"???_);_(* @_)</c:formatCode>
                <c:ptCount val="5"/>
                <c:pt idx="0">
                  <c:v>79.577664062500006</c:v>
                </c:pt>
                <c:pt idx="1">
                  <c:v>87.408984375000003</c:v>
                </c:pt>
                <c:pt idx="2">
                  <c:v>70.855203125000003</c:v>
                </c:pt>
                <c:pt idx="3">
                  <c:v>56.304433593749998</c:v>
                </c:pt>
                <c:pt idx="4">
                  <c:v>45.456605468749999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BB9-468E-87C5-1526BBA9F9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8715776"/>
        <c:axId val="188717312"/>
      </c:lineChart>
      <c:catAx>
        <c:axId val="188715776"/>
        <c:scaling>
          <c:orientation val="minMax"/>
        </c:scaling>
        <c:delete val="1"/>
        <c:axPos val="b"/>
        <c:majorTickMark val="out"/>
        <c:minorTickMark val="none"/>
        <c:tickLblPos val="nextTo"/>
        <c:crossAx val="188717312"/>
        <c:crosses val="autoZero"/>
        <c:auto val="1"/>
        <c:lblAlgn val="ctr"/>
        <c:lblOffset val="100"/>
        <c:noMultiLvlLbl val="0"/>
      </c:catAx>
      <c:valAx>
        <c:axId val="188717312"/>
        <c:scaling>
          <c:orientation val="minMax"/>
          <c:min val="0"/>
        </c:scaling>
        <c:delete val="1"/>
        <c:axPos val="l"/>
        <c:numFmt formatCode="_(* #,##0.00_);_(* \(#,##0.00\);_(* &quot;–&quot;???_);_(* @_)" sourceLinked="1"/>
        <c:majorTickMark val="out"/>
        <c:minorTickMark val="none"/>
        <c:tickLblPos val="nextTo"/>
        <c:crossAx val="188715776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lineChart>
        <c:grouping val="standard"/>
        <c:varyColors val="0"/>
        <c:ser>
          <c:idx val="0"/>
          <c:order val="0"/>
          <c:spPr>
            <a:ln w="19050">
              <a:solidFill>
                <a:srgbClr val="968F58"/>
              </a:solidFill>
            </a:ln>
          </c:spPr>
          <c:marker>
            <c:symbol val="none"/>
          </c:marker>
          <c:val>
            <c:numRef>
              <c:f>Calculations!$B$37:$F$37</c:f>
              <c:numCache>
                <c:formatCode>_(* #,##0.00_);_(* \(#,##0.00\);_(* "–"???_);_(* @_)</c:formatCode>
                <c:ptCount val="5"/>
                <c:pt idx="0">
                  <c:v>39.980175781249997</c:v>
                </c:pt>
                <c:pt idx="1">
                  <c:v>35.597605468749997</c:v>
                </c:pt>
                <c:pt idx="2">
                  <c:v>39.082503906249997</c:v>
                </c:pt>
                <c:pt idx="3">
                  <c:v>47.427648437499997</c:v>
                </c:pt>
                <c:pt idx="4">
                  <c:v>49.402175781250001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9CD-4F2B-9432-FC2EA66FF3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8741120"/>
        <c:axId val="188742656"/>
      </c:lineChart>
      <c:catAx>
        <c:axId val="188741120"/>
        <c:scaling>
          <c:orientation val="minMax"/>
        </c:scaling>
        <c:delete val="1"/>
        <c:axPos val="b"/>
        <c:majorTickMark val="out"/>
        <c:minorTickMark val="none"/>
        <c:tickLblPos val="nextTo"/>
        <c:crossAx val="188742656"/>
        <c:crosses val="autoZero"/>
        <c:auto val="1"/>
        <c:lblAlgn val="ctr"/>
        <c:lblOffset val="100"/>
        <c:noMultiLvlLbl val="0"/>
      </c:catAx>
      <c:valAx>
        <c:axId val="188742656"/>
        <c:scaling>
          <c:orientation val="minMax"/>
          <c:min val="0"/>
        </c:scaling>
        <c:delete val="1"/>
        <c:axPos val="l"/>
        <c:numFmt formatCode="_(* #,##0.00_);_(* \(#,##0.00\);_(* &quot;–&quot;???_);_(* @_)" sourceLinked="1"/>
        <c:majorTickMark val="out"/>
        <c:minorTickMark val="none"/>
        <c:tickLblPos val="nextTo"/>
        <c:crossAx val="188741120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lineChart>
        <c:grouping val="standard"/>
        <c:varyColors val="0"/>
        <c:ser>
          <c:idx val="0"/>
          <c:order val="0"/>
          <c:spPr>
            <a:ln w="19050">
              <a:solidFill>
                <a:srgbClr val="968F58"/>
              </a:solidFill>
            </a:ln>
          </c:spPr>
          <c:marker>
            <c:symbol val="none"/>
          </c:marker>
          <c:val>
            <c:numRef>
              <c:f>Calculations!$B$16:$F$16</c:f>
              <c:numCache>
                <c:formatCode>_(* #,##0.00_);_(* \(#,##0.00\);_(* "–"???_);_(* @_)</c:formatCode>
                <c:ptCount val="5"/>
                <c:pt idx="0">
                  <c:v>852.89131250000003</c:v>
                </c:pt>
                <c:pt idx="1">
                  <c:v>881.40287499999999</c:v>
                </c:pt>
                <c:pt idx="2">
                  <c:v>824.66099999999994</c:v>
                </c:pt>
                <c:pt idx="3">
                  <c:v>816.197</c:v>
                </c:pt>
                <c:pt idx="4">
                  <c:v>920.25487499999997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8A8-4B18-A3CA-04F32A3444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8832000"/>
        <c:axId val="188862464"/>
      </c:lineChart>
      <c:catAx>
        <c:axId val="188832000"/>
        <c:scaling>
          <c:orientation val="minMax"/>
        </c:scaling>
        <c:delete val="1"/>
        <c:axPos val="b"/>
        <c:majorTickMark val="out"/>
        <c:minorTickMark val="none"/>
        <c:tickLblPos val="nextTo"/>
        <c:crossAx val="188862464"/>
        <c:crosses val="autoZero"/>
        <c:auto val="1"/>
        <c:lblAlgn val="ctr"/>
        <c:lblOffset val="100"/>
        <c:noMultiLvlLbl val="0"/>
      </c:catAx>
      <c:valAx>
        <c:axId val="188862464"/>
        <c:scaling>
          <c:orientation val="minMax"/>
          <c:min val="0"/>
        </c:scaling>
        <c:delete val="1"/>
        <c:axPos val="l"/>
        <c:numFmt formatCode="_(* #,##0.00_);_(* \(#,##0.00\);_(* &quot;–&quot;???_);_(* @_)" sourceLinked="1"/>
        <c:majorTickMark val="out"/>
        <c:minorTickMark val="none"/>
        <c:tickLblPos val="nextTo"/>
        <c:crossAx val="188832000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lineChart>
        <c:grouping val="standard"/>
        <c:varyColors val="0"/>
        <c:ser>
          <c:idx val="0"/>
          <c:order val="0"/>
          <c:spPr>
            <a:ln w="19050">
              <a:solidFill>
                <a:srgbClr val="968F58"/>
              </a:solidFill>
            </a:ln>
          </c:spPr>
          <c:marker>
            <c:symbol val="none"/>
          </c:marker>
          <c:val>
            <c:numRef>
              <c:f>Calculations!$B$18:$F$18</c:f>
              <c:numCache>
                <c:formatCode>_(* #,##0.00_);_(* \(#,##0.00\);_(* "–"???_);_(* @_)</c:formatCode>
                <c:ptCount val="5"/>
                <c:pt idx="0">
                  <c:v>100.332921875</c:v>
                </c:pt>
                <c:pt idx="1">
                  <c:v>117.9083984375</c:v>
                </c:pt>
                <c:pt idx="2">
                  <c:v>121.6591015625</c:v>
                </c:pt>
                <c:pt idx="3">
                  <c:v>149.21629687500001</c:v>
                </c:pt>
                <c:pt idx="4">
                  <c:v>155.98848437500001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03C-4058-9C5B-06445CA5DF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8893824"/>
        <c:axId val="188899712"/>
      </c:lineChart>
      <c:catAx>
        <c:axId val="188893824"/>
        <c:scaling>
          <c:orientation val="minMax"/>
        </c:scaling>
        <c:delete val="1"/>
        <c:axPos val="b"/>
        <c:majorTickMark val="out"/>
        <c:minorTickMark val="none"/>
        <c:tickLblPos val="nextTo"/>
        <c:crossAx val="188899712"/>
        <c:crosses val="autoZero"/>
        <c:auto val="1"/>
        <c:lblAlgn val="ctr"/>
        <c:lblOffset val="100"/>
        <c:noMultiLvlLbl val="0"/>
      </c:catAx>
      <c:valAx>
        <c:axId val="188899712"/>
        <c:scaling>
          <c:orientation val="minMax"/>
          <c:min val="0"/>
        </c:scaling>
        <c:delete val="1"/>
        <c:axPos val="l"/>
        <c:numFmt formatCode="_(* #,##0.00_);_(* \(#,##0.00\);_(* &quot;–&quot;???_);_(* @_)" sourceLinked="1"/>
        <c:majorTickMark val="out"/>
        <c:minorTickMark val="none"/>
        <c:tickLblPos val="nextTo"/>
        <c:crossAx val="188893824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0"/>
          <c:w val="0.91867314814814816"/>
          <c:h val="1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1-FC7A-408C-9E44-926F739E1E80}"/>
              </c:ext>
            </c:extLst>
          </c:dPt>
          <c:dPt>
            <c:idx val="1"/>
            <c:bubble3D val="0"/>
            <c:spPr>
              <a:solidFill>
                <a:srgbClr val="DAE63A"/>
              </a:solidFill>
            </c:spPr>
            <c:extLst>
              <c:ext xmlns:c16="http://schemas.microsoft.com/office/drawing/2014/chart" uri="{C3380CC4-5D6E-409C-BE32-E72D297353CC}">
                <c16:uniqueId val="{00000003-FC7A-408C-9E44-926F739E1E80}"/>
              </c:ext>
            </c:extLst>
          </c:dPt>
          <c:dPt>
            <c:idx val="2"/>
            <c:bubble3D val="0"/>
            <c:spPr>
              <a:solidFill>
                <a:srgbClr val="FF5050"/>
              </a:solidFill>
            </c:spPr>
            <c:extLst>
              <c:ext xmlns:c16="http://schemas.microsoft.com/office/drawing/2014/chart" uri="{C3380CC4-5D6E-409C-BE32-E72D297353CC}">
                <c16:uniqueId val="{00000005-FC7A-408C-9E44-926F739E1E80}"/>
              </c:ext>
            </c:extLst>
          </c:dPt>
          <c:dPt>
            <c:idx val="3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07-FC7A-408C-9E44-926F739E1E80}"/>
              </c:ext>
            </c:extLst>
          </c:dPt>
          <c:val>
            <c:numRef>
              <c:f>Calculations!$B$109:$E$109</c:f>
              <c:numCache>
                <c:formatCode>General</c:formatCode>
                <c:ptCount val="4"/>
                <c:pt idx="0">
                  <c:v>0.375</c:v>
                </c:pt>
                <c:pt idx="1">
                  <c:v>0.22499999999999998</c:v>
                </c:pt>
                <c:pt idx="2">
                  <c:v>0.15000000000000002</c:v>
                </c:pt>
                <c:pt idx="3" formatCode="_(* #,##0.00_);_(* \(#,##0.00\);_(* &quot;–&quot;???_);_(* @_)">
                  <c:v>0.75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C7A-408C-9E44-926F739E1E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270"/>
        <c:holeSize val="50"/>
      </c:doughnutChart>
      <c:pieChart>
        <c:varyColors val="1"/>
        <c:ser>
          <c:idx val="1"/>
          <c:order val="1"/>
          <c:dPt>
            <c:idx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0A-FC7A-408C-9E44-926F739E1E80}"/>
              </c:ext>
            </c:extLst>
          </c:dPt>
          <c:dPt>
            <c:idx val="1"/>
            <c:bubble3D val="0"/>
            <c:spPr>
              <a:solidFill>
                <a:schemeClr val="tx1"/>
              </a:solidFill>
            </c:spPr>
            <c:extLst>
              <c:ext xmlns:c16="http://schemas.microsoft.com/office/drawing/2014/chart" uri="{C3380CC4-5D6E-409C-BE32-E72D297353CC}">
                <c16:uniqueId val="{0000000C-FC7A-408C-9E44-926F739E1E80}"/>
              </c:ext>
            </c:extLst>
          </c:dPt>
          <c:dPt>
            <c:idx val="2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0E-FC7A-408C-9E44-926F739E1E80}"/>
              </c:ext>
            </c:extLst>
          </c:dPt>
          <c:val>
            <c:numRef>
              <c:f>Calculations!$B$110:$E$110</c:f>
              <c:numCache>
                <c:formatCode>_(* #,##0%_);_(* \(#,##0%\);_(* "–"??_);_(* @_)</c:formatCode>
                <c:ptCount val="4"/>
                <c:pt idx="0" formatCode="_(* #,##0.0000_);_(* \(#,##0.0000\);_(* &quot;–&quot;??_);_(* @_)">
                  <c:v>1.1022919522499741</c:v>
                </c:pt>
                <c:pt idx="1">
                  <c:v>7.4999999999999997E-3</c:v>
                </c:pt>
                <c:pt idx="2" formatCode="_(* #,##0.0000_);_(* \(#,##0.0000\);_(* &quot;–&quot;??_);_(* @_)">
                  <c:v>0.39020804775002588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FC7A-408C-9E44-926F739E1E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90"/>
      </c:pieChart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0"/>
          <c:w val="0.91867314814814816"/>
          <c:h val="1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1-F3ED-4846-A159-857137F923B3}"/>
              </c:ext>
            </c:extLst>
          </c:dPt>
          <c:dPt>
            <c:idx val="1"/>
            <c:bubble3D val="0"/>
            <c:spPr>
              <a:solidFill>
                <a:srgbClr val="DAE63A"/>
              </a:solidFill>
            </c:spPr>
            <c:extLst>
              <c:ext xmlns:c16="http://schemas.microsoft.com/office/drawing/2014/chart" uri="{C3380CC4-5D6E-409C-BE32-E72D297353CC}">
                <c16:uniqueId val="{00000003-F3ED-4846-A159-857137F923B3}"/>
              </c:ext>
            </c:extLst>
          </c:dPt>
          <c:dPt>
            <c:idx val="2"/>
            <c:bubble3D val="0"/>
            <c:spPr>
              <a:solidFill>
                <a:srgbClr val="FF5050"/>
              </a:solidFill>
            </c:spPr>
            <c:extLst>
              <c:ext xmlns:c16="http://schemas.microsoft.com/office/drawing/2014/chart" uri="{C3380CC4-5D6E-409C-BE32-E72D297353CC}">
                <c16:uniqueId val="{00000005-F3ED-4846-A159-857137F923B3}"/>
              </c:ext>
            </c:extLst>
          </c:dPt>
          <c:dPt>
            <c:idx val="3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07-F3ED-4846-A159-857137F923B3}"/>
              </c:ext>
            </c:extLst>
          </c:dPt>
          <c:val>
            <c:numRef>
              <c:f>Calculations!$B$124:$E$124</c:f>
              <c:numCache>
                <c:formatCode>General</c:formatCode>
                <c:ptCount val="4"/>
                <c:pt idx="0">
                  <c:v>0.375</c:v>
                </c:pt>
                <c:pt idx="1">
                  <c:v>0.22499999999999998</c:v>
                </c:pt>
                <c:pt idx="2">
                  <c:v>0.15000000000000002</c:v>
                </c:pt>
                <c:pt idx="3" formatCode="_(* #,##0.00_);_(* \(#,##0.00\);_(* &quot;–&quot;???_);_(* @_)">
                  <c:v>0.75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3ED-4846-A159-857137F923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270"/>
        <c:holeSize val="50"/>
      </c:doughnutChart>
      <c:pieChart>
        <c:varyColors val="1"/>
        <c:ser>
          <c:idx val="1"/>
          <c:order val="1"/>
          <c:dPt>
            <c:idx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0A-F3ED-4846-A159-857137F923B3}"/>
              </c:ext>
            </c:extLst>
          </c:dPt>
          <c:dPt>
            <c:idx val="1"/>
            <c:bubble3D val="0"/>
            <c:spPr>
              <a:solidFill>
                <a:schemeClr val="tx1"/>
              </a:solidFill>
            </c:spPr>
            <c:extLst>
              <c:ext xmlns:c16="http://schemas.microsoft.com/office/drawing/2014/chart" uri="{C3380CC4-5D6E-409C-BE32-E72D297353CC}">
                <c16:uniqueId val="{0000000C-F3ED-4846-A159-857137F923B3}"/>
              </c:ext>
            </c:extLst>
          </c:dPt>
          <c:dPt>
            <c:idx val="2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0E-F3ED-4846-A159-857137F923B3}"/>
              </c:ext>
            </c:extLst>
          </c:dPt>
          <c:val>
            <c:numRef>
              <c:f>Calculations!$B$125:$E$125</c:f>
              <c:numCache>
                <c:formatCode>_(* #,##0%_);_(* \(#,##0%\);_(* "–"??_);_(* @_)</c:formatCode>
                <c:ptCount val="4"/>
                <c:pt idx="0" formatCode="_(* #,##0.0000_);_(* \(#,##0.0000\);_(* &quot;–&quot;??_);_(* @_)">
                  <c:v>0.84005632903008332</c:v>
                </c:pt>
                <c:pt idx="1">
                  <c:v>7.4999999999999997E-3</c:v>
                </c:pt>
                <c:pt idx="2" formatCode="_(* #,##0.0000_);_(* \(#,##0.0000\);_(* &quot;–&quot;??_);_(* @_)">
                  <c:v>0.65244367096991673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F3ED-4846-A159-857137F923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90"/>
      </c:pieChart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0"/>
          <c:w val="0.91867314814814816"/>
          <c:h val="1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1-A081-4825-A076-557B5446E8B0}"/>
              </c:ext>
            </c:extLst>
          </c:dPt>
          <c:dPt>
            <c:idx val="1"/>
            <c:bubble3D val="0"/>
            <c:spPr>
              <a:solidFill>
                <a:srgbClr val="DAE63A"/>
              </a:solidFill>
            </c:spPr>
            <c:extLst>
              <c:ext xmlns:c16="http://schemas.microsoft.com/office/drawing/2014/chart" uri="{C3380CC4-5D6E-409C-BE32-E72D297353CC}">
                <c16:uniqueId val="{00000003-A081-4825-A076-557B5446E8B0}"/>
              </c:ext>
            </c:extLst>
          </c:dPt>
          <c:dPt>
            <c:idx val="2"/>
            <c:bubble3D val="0"/>
            <c:spPr>
              <a:solidFill>
                <a:srgbClr val="FF5050"/>
              </a:solidFill>
            </c:spPr>
            <c:extLst>
              <c:ext xmlns:c16="http://schemas.microsoft.com/office/drawing/2014/chart" uri="{C3380CC4-5D6E-409C-BE32-E72D297353CC}">
                <c16:uniqueId val="{00000005-A081-4825-A076-557B5446E8B0}"/>
              </c:ext>
            </c:extLst>
          </c:dPt>
          <c:dPt>
            <c:idx val="3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07-A081-4825-A076-557B5446E8B0}"/>
              </c:ext>
            </c:extLst>
          </c:dPt>
          <c:val>
            <c:numRef>
              <c:f>Calculations!$B$139:$E$139</c:f>
              <c:numCache>
                <c:formatCode>General</c:formatCode>
                <c:ptCount val="4"/>
                <c:pt idx="0">
                  <c:v>0.375</c:v>
                </c:pt>
                <c:pt idx="1">
                  <c:v>0.22499999999999998</c:v>
                </c:pt>
                <c:pt idx="2">
                  <c:v>0.15000000000000002</c:v>
                </c:pt>
                <c:pt idx="3" formatCode="_(* #,##0.00_);_(* \(#,##0.00\);_(* &quot;–&quot;???_);_(* @_)">
                  <c:v>0.75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A081-4825-A076-557B5446E8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270"/>
        <c:holeSize val="50"/>
      </c:doughnutChart>
      <c:pieChart>
        <c:varyColors val="1"/>
        <c:ser>
          <c:idx val="1"/>
          <c:order val="1"/>
          <c:dPt>
            <c:idx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0A-A081-4825-A076-557B5446E8B0}"/>
              </c:ext>
            </c:extLst>
          </c:dPt>
          <c:dPt>
            <c:idx val="1"/>
            <c:bubble3D val="0"/>
            <c:spPr>
              <a:solidFill>
                <a:schemeClr val="tx1"/>
              </a:solidFill>
            </c:spPr>
            <c:extLst>
              <c:ext xmlns:c16="http://schemas.microsoft.com/office/drawing/2014/chart" uri="{C3380CC4-5D6E-409C-BE32-E72D297353CC}">
                <c16:uniqueId val="{0000000C-A081-4825-A076-557B5446E8B0}"/>
              </c:ext>
            </c:extLst>
          </c:dPt>
          <c:dPt>
            <c:idx val="2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0E-A081-4825-A076-557B5446E8B0}"/>
              </c:ext>
            </c:extLst>
          </c:dPt>
          <c:val>
            <c:numRef>
              <c:f>Calculations!$B$140:$E$140</c:f>
              <c:numCache>
                <c:formatCode>_(* #,##0%_);_(* \(#,##0%\);_(* "–"??_);_(* @_)</c:formatCode>
                <c:ptCount val="4"/>
                <c:pt idx="0" formatCode="_(* #,##0.0000_);_(* \(#,##0.0000\);_(* &quot;–&quot;??_);_(* @_)">
                  <c:v>1.0189790157145162</c:v>
                </c:pt>
                <c:pt idx="1">
                  <c:v>7.4999999999999997E-3</c:v>
                </c:pt>
                <c:pt idx="2" formatCode="_(* #,##0.0000_);_(* \(#,##0.0000\);_(* &quot;–&quot;??_);_(* @_)">
                  <c:v>0.47352098428548378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A081-4825-A076-557B5446E8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90"/>
      </c:pieChart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0"/>
          <c:w val="0.91867314814814816"/>
          <c:h val="1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1-C454-436D-AFB1-A5DF12AF0D1C}"/>
              </c:ext>
            </c:extLst>
          </c:dPt>
          <c:dPt>
            <c:idx val="1"/>
            <c:bubble3D val="0"/>
            <c:spPr>
              <a:solidFill>
                <a:srgbClr val="DAE63A"/>
              </a:solidFill>
            </c:spPr>
            <c:extLst>
              <c:ext xmlns:c16="http://schemas.microsoft.com/office/drawing/2014/chart" uri="{C3380CC4-5D6E-409C-BE32-E72D297353CC}">
                <c16:uniqueId val="{00000003-C454-436D-AFB1-A5DF12AF0D1C}"/>
              </c:ext>
            </c:extLst>
          </c:dPt>
          <c:dPt>
            <c:idx val="2"/>
            <c:bubble3D val="0"/>
            <c:spPr>
              <a:solidFill>
                <a:srgbClr val="FF5050"/>
              </a:solidFill>
            </c:spPr>
            <c:extLst>
              <c:ext xmlns:c16="http://schemas.microsoft.com/office/drawing/2014/chart" uri="{C3380CC4-5D6E-409C-BE32-E72D297353CC}">
                <c16:uniqueId val="{00000005-C454-436D-AFB1-A5DF12AF0D1C}"/>
              </c:ext>
            </c:extLst>
          </c:dPt>
          <c:dPt>
            <c:idx val="3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07-C454-436D-AFB1-A5DF12AF0D1C}"/>
              </c:ext>
            </c:extLst>
          </c:dPt>
          <c:val>
            <c:numRef>
              <c:f>Calculations!$B$154:$E$154</c:f>
              <c:numCache>
                <c:formatCode>General</c:formatCode>
                <c:ptCount val="4"/>
                <c:pt idx="0">
                  <c:v>0.375</c:v>
                </c:pt>
                <c:pt idx="1">
                  <c:v>0.22499999999999998</c:v>
                </c:pt>
                <c:pt idx="2">
                  <c:v>0.15000000000000002</c:v>
                </c:pt>
                <c:pt idx="3" formatCode="_(* #,##0.00_);_(* \(#,##0.00\);_(* &quot;–&quot;???_);_(* @_)">
                  <c:v>0.75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C454-436D-AFB1-A5DF12AF0D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270"/>
        <c:holeSize val="50"/>
      </c:doughnutChart>
      <c:pieChart>
        <c:varyColors val="1"/>
        <c:ser>
          <c:idx val="1"/>
          <c:order val="1"/>
          <c:dPt>
            <c:idx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0A-C454-436D-AFB1-A5DF12AF0D1C}"/>
              </c:ext>
            </c:extLst>
          </c:dPt>
          <c:dPt>
            <c:idx val="1"/>
            <c:bubble3D val="0"/>
            <c:spPr>
              <a:solidFill>
                <a:schemeClr val="tx1"/>
              </a:solidFill>
            </c:spPr>
            <c:extLst>
              <c:ext xmlns:c16="http://schemas.microsoft.com/office/drawing/2014/chart" uri="{C3380CC4-5D6E-409C-BE32-E72D297353CC}">
                <c16:uniqueId val="{0000000C-C454-436D-AFB1-A5DF12AF0D1C}"/>
              </c:ext>
            </c:extLst>
          </c:dPt>
          <c:dPt>
            <c:idx val="2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0E-C454-436D-AFB1-A5DF12AF0D1C}"/>
              </c:ext>
            </c:extLst>
          </c:dPt>
          <c:val>
            <c:numRef>
              <c:f>Calculations!$B$155:$E$155</c:f>
              <c:numCache>
                <c:formatCode>_(* #,##0%_);_(* \(#,##0%\);_(* "–"??_);_(* @_)</c:formatCode>
                <c:ptCount val="4"/>
                <c:pt idx="0" formatCode="_(* #,##0.0000_);_(* \(#,##0.0000\);_(* &quot;–&quot;??_);_(* @_)">
                  <c:v>1.0283973080392337</c:v>
                </c:pt>
                <c:pt idx="1">
                  <c:v>7.4999999999999997E-3</c:v>
                </c:pt>
                <c:pt idx="2" formatCode="_(* #,##0.0000_);_(* \(#,##0.0000\);_(* &quot;–&quot;??_);_(* @_)">
                  <c:v>0.46410269196076631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C454-436D-AFB1-A5DF12AF0D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90"/>
      </c:pieChart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stacked"/>
        <c:varyColors val="0"/>
        <c:ser>
          <c:idx val="2"/>
          <c:order val="2"/>
          <c:invertIfNegative val="0"/>
          <c:dPt>
            <c:idx val="0"/>
            <c:invertIfNegative val="0"/>
            <c:bubble3D val="0"/>
            <c:spPr>
              <a:gradFill>
                <a:gsLst>
                  <a:gs pos="50000">
                    <a:srgbClr val="00B050"/>
                  </a:gs>
                  <a:gs pos="0">
                    <a:srgbClr val="FF5050">
                      <a:lumMod val="100000"/>
                    </a:srgbClr>
                  </a:gs>
                  <a:gs pos="25000">
                    <a:srgbClr val="DAE63A"/>
                  </a:gs>
                  <a:gs pos="75000">
                    <a:srgbClr val="DAE63A"/>
                  </a:gs>
                  <a:gs pos="100000">
                    <a:srgbClr val="FF5050"/>
                  </a:gs>
                </a:gsLst>
                <a:lin ang="0" scaled="0"/>
              </a:gradFill>
            </c:spPr>
            <c:extLst>
              <c:ext xmlns:c16="http://schemas.microsoft.com/office/drawing/2014/chart" uri="{C3380CC4-5D6E-409C-BE32-E72D297353CC}">
                <c16:uniqueId val="{00000001-8525-458A-8063-43639FBF30C4}"/>
              </c:ext>
            </c:extLst>
          </c:dPt>
          <c:dPt>
            <c:idx val="1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03-8525-458A-8063-43639FBF30C4}"/>
              </c:ext>
            </c:extLst>
          </c:dPt>
          <c:val>
            <c:numRef>
              <c:f>Calculations!$D$233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525-458A-8063-43639FBF30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2"/>
        <c:overlap val="100"/>
        <c:axId val="189116800"/>
        <c:axId val="189118336"/>
      </c:barChart>
      <c:barChart>
        <c:barDir val="bar"/>
        <c:grouping val="stacked"/>
        <c:varyColors val="0"/>
        <c:ser>
          <c:idx val="0"/>
          <c:order val="0"/>
          <c:spPr>
            <a:noFill/>
          </c:spPr>
          <c:invertIfNegative val="0"/>
          <c:val>
            <c:numRef>
              <c:f>Calculations!$C$234</c:f>
              <c:numCache>
                <c:formatCode>_(* #,##0%_);_(* \(#,##0%\);_(* "–"??_);_(* @_)</c:formatCode>
                <c:ptCount val="1"/>
                <c:pt idx="0">
                  <c:v>0.4640079148610432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525-458A-8063-43639FBF30C4}"/>
            </c:ext>
          </c:extLst>
        </c:ser>
        <c:ser>
          <c:idx val="1"/>
          <c:order val="1"/>
          <c:spPr>
            <a:solidFill>
              <a:schemeClr val="tx1"/>
            </a:solidFill>
          </c:spPr>
          <c:invertIfNegative val="0"/>
          <c:val>
            <c:numRef>
              <c:f>Calculations!$D$234</c:f>
              <c:numCache>
                <c:formatCode>_(* #,##0%_);_(* \(#,##0%\);_(* "–"??_);_(* @_)</c:formatCode>
                <c:ptCount val="1"/>
                <c:pt idx="0">
                  <c:v>0.04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525-458A-8063-43639FBF30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89203584"/>
        <c:axId val="189119872"/>
      </c:barChart>
      <c:catAx>
        <c:axId val="189116800"/>
        <c:scaling>
          <c:orientation val="minMax"/>
        </c:scaling>
        <c:delete val="1"/>
        <c:axPos val="l"/>
        <c:majorTickMark val="out"/>
        <c:minorTickMark val="none"/>
        <c:tickLblPos val="nextTo"/>
        <c:crossAx val="189118336"/>
        <c:crosses val="autoZero"/>
        <c:auto val="1"/>
        <c:lblAlgn val="ctr"/>
        <c:lblOffset val="100"/>
        <c:noMultiLvlLbl val="0"/>
      </c:catAx>
      <c:valAx>
        <c:axId val="189118336"/>
        <c:scaling>
          <c:orientation val="minMax"/>
          <c:max val="1"/>
          <c:min val="0"/>
        </c:scaling>
        <c:delete val="1"/>
        <c:axPos val="b"/>
        <c:numFmt formatCode="General" sourceLinked="1"/>
        <c:majorTickMark val="out"/>
        <c:minorTickMark val="none"/>
        <c:tickLblPos val="nextTo"/>
        <c:crossAx val="189116800"/>
        <c:crosses val="autoZero"/>
        <c:crossBetween val="between"/>
      </c:valAx>
      <c:valAx>
        <c:axId val="189119872"/>
        <c:scaling>
          <c:orientation val="minMax"/>
          <c:max val="1"/>
          <c:min val="0"/>
        </c:scaling>
        <c:delete val="1"/>
        <c:axPos val="t"/>
        <c:numFmt formatCode="_(* #,##0%_);_(* \(#,##0%\);_(* &quot;–&quot;??_);_(* @_)" sourceLinked="1"/>
        <c:majorTickMark val="out"/>
        <c:minorTickMark val="none"/>
        <c:tickLblPos val="nextTo"/>
        <c:crossAx val="189203584"/>
        <c:crosses val="max"/>
        <c:crossBetween val="between"/>
      </c:valAx>
      <c:catAx>
        <c:axId val="189203584"/>
        <c:scaling>
          <c:orientation val="minMax"/>
        </c:scaling>
        <c:delete val="1"/>
        <c:axPos val="l"/>
        <c:majorTickMark val="out"/>
        <c:minorTickMark val="none"/>
        <c:tickLblPos val="nextTo"/>
        <c:crossAx val="189119872"/>
        <c:crosses val="autoZero"/>
        <c:auto val="1"/>
        <c:lblAlgn val="ctr"/>
        <c:lblOffset val="100"/>
        <c:noMultiLvlLbl val="0"/>
      </c:catAx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lineChart>
        <c:grouping val="standard"/>
        <c:varyColors val="0"/>
        <c:ser>
          <c:idx val="0"/>
          <c:order val="0"/>
          <c:spPr>
            <a:ln w="19050">
              <a:solidFill>
                <a:srgbClr val="968F58"/>
              </a:solidFill>
            </a:ln>
          </c:spPr>
          <c:marker>
            <c:symbol val="none"/>
          </c:marker>
          <c:val>
            <c:numRef>
              <c:f>Calculations!$B$9:$F$9</c:f>
              <c:numCache>
                <c:formatCode>_(* #,##0.00%_);_(* \(#,##0.00%\);_(* "–"???_);_(* @_)</c:formatCode>
                <c:ptCount val="5"/>
                <c:pt idx="0">
                  <c:v>6.1188850551843643E-2</c:v>
                </c:pt>
                <c:pt idx="1">
                  <c:v>5.7504583150148392E-2</c:v>
                </c:pt>
                <c:pt idx="2">
                  <c:v>6.2132526189088821E-2</c:v>
                </c:pt>
                <c:pt idx="3">
                  <c:v>7.44590163230896E-2</c:v>
                </c:pt>
                <c:pt idx="4">
                  <c:v>6.4027465879917145E-2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605-43D6-B30B-759261B761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7615104"/>
        <c:axId val="187616640"/>
      </c:lineChart>
      <c:catAx>
        <c:axId val="187615104"/>
        <c:scaling>
          <c:orientation val="minMax"/>
        </c:scaling>
        <c:delete val="1"/>
        <c:axPos val="b"/>
        <c:majorTickMark val="out"/>
        <c:minorTickMark val="none"/>
        <c:tickLblPos val="nextTo"/>
        <c:crossAx val="187616640"/>
        <c:crosses val="autoZero"/>
        <c:auto val="1"/>
        <c:lblAlgn val="ctr"/>
        <c:lblOffset val="100"/>
        <c:noMultiLvlLbl val="0"/>
      </c:catAx>
      <c:valAx>
        <c:axId val="187616640"/>
        <c:scaling>
          <c:orientation val="minMax"/>
          <c:min val="0"/>
        </c:scaling>
        <c:delete val="1"/>
        <c:axPos val="l"/>
        <c:numFmt formatCode="_(* #,##0.00%_);_(* \(#,##0.00%\);_(* &quot;–&quot;???_);_(* @_)" sourceLinked="1"/>
        <c:majorTickMark val="out"/>
        <c:minorTickMark val="none"/>
        <c:tickLblPos val="nextTo"/>
        <c:crossAx val="187615104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stacked"/>
        <c:varyColors val="0"/>
        <c:ser>
          <c:idx val="2"/>
          <c:order val="2"/>
          <c:spPr>
            <a:gradFill>
              <a:gsLst>
                <a:gs pos="33000">
                  <a:srgbClr val="00B050"/>
                </a:gs>
                <a:gs pos="67000">
                  <a:srgbClr val="DAE63A"/>
                </a:gs>
                <a:gs pos="100000">
                  <a:srgbClr val="FF5050"/>
                </a:gs>
              </a:gsLst>
              <a:lin ang="0" scaled="0"/>
            </a:gradFill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0763-41F9-A778-E8D38E8E4452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0763-41F9-A778-E8D38E8E4452}"/>
              </c:ext>
            </c:extLst>
          </c:dPt>
          <c:val>
            <c:numRef>
              <c:f>Calculations!$D$233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763-41F9-A778-E8D38E8E44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2"/>
        <c:overlap val="100"/>
        <c:axId val="189238272"/>
        <c:axId val="189240064"/>
      </c:barChart>
      <c:barChart>
        <c:barDir val="bar"/>
        <c:grouping val="stacked"/>
        <c:varyColors val="0"/>
        <c:ser>
          <c:idx val="0"/>
          <c:order val="0"/>
          <c:spPr>
            <a:noFill/>
          </c:spPr>
          <c:invertIfNegative val="0"/>
          <c:val>
            <c:numRef>
              <c:f>Calculations!$C$237</c:f>
              <c:numCache>
                <c:formatCode>_(* #,##0%_);_(* \(#,##0%\);_(* "–"??_);_(* @_)</c:formatCode>
                <c:ptCount val="1"/>
                <c:pt idx="0">
                  <c:v>0.54391492486000059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763-41F9-A778-E8D38E8E4452}"/>
            </c:ext>
          </c:extLst>
        </c:ser>
        <c:ser>
          <c:idx val="1"/>
          <c:order val="1"/>
          <c:spPr>
            <a:solidFill>
              <a:schemeClr val="tx1"/>
            </a:solidFill>
          </c:spPr>
          <c:invertIfNegative val="0"/>
          <c:val>
            <c:numRef>
              <c:f>Calculations!$D$234</c:f>
              <c:numCache>
                <c:formatCode>_(* #,##0%_);_(* \(#,##0%\);_(* "–"??_);_(* @_)</c:formatCode>
                <c:ptCount val="1"/>
                <c:pt idx="0">
                  <c:v>0.04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763-41F9-A778-E8D38E8E44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89247488"/>
        <c:axId val="189241600"/>
      </c:barChart>
      <c:catAx>
        <c:axId val="189238272"/>
        <c:scaling>
          <c:orientation val="minMax"/>
        </c:scaling>
        <c:delete val="1"/>
        <c:axPos val="l"/>
        <c:majorTickMark val="out"/>
        <c:minorTickMark val="none"/>
        <c:tickLblPos val="nextTo"/>
        <c:crossAx val="189240064"/>
        <c:crosses val="autoZero"/>
        <c:auto val="1"/>
        <c:lblAlgn val="ctr"/>
        <c:lblOffset val="100"/>
        <c:noMultiLvlLbl val="0"/>
      </c:catAx>
      <c:valAx>
        <c:axId val="189240064"/>
        <c:scaling>
          <c:orientation val="minMax"/>
          <c:max val="1"/>
          <c:min val="0"/>
        </c:scaling>
        <c:delete val="1"/>
        <c:axPos val="b"/>
        <c:numFmt formatCode="General" sourceLinked="1"/>
        <c:majorTickMark val="out"/>
        <c:minorTickMark val="none"/>
        <c:tickLblPos val="nextTo"/>
        <c:crossAx val="189238272"/>
        <c:crosses val="autoZero"/>
        <c:crossBetween val="between"/>
      </c:valAx>
      <c:valAx>
        <c:axId val="189241600"/>
        <c:scaling>
          <c:orientation val="minMax"/>
          <c:max val="1"/>
          <c:min val="0"/>
        </c:scaling>
        <c:delete val="1"/>
        <c:axPos val="t"/>
        <c:numFmt formatCode="_(* #,##0%_);_(* \(#,##0%\);_(* &quot;–&quot;??_);_(* @_)" sourceLinked="1"/>
        <c:majorTickMark val="out"/>
        <c:minorTickMark val="none"/>
        <c:tickLblPos val="nextTo"/>
        <c:crossAx val="189247488"/>
        <c:crosses val="max"/>
        <c:crossBetween val="between"/>
      </c:valAx>
      <c:catAx>
        <c:axId val="189247488"/>
        <c:scaling>
          <c:orientation val="minMax"/>
        </c:scaling>
        <c:delete val="1"/>
        <c:axPos val="l"/>
        <c:majorTickMark val="out"/>
        <c:minorTickMark val="none"/>
        <c:tickLblPos val="nextTo"/>
        <c:crossAx val="189241600"/>
        <c:crosses val="autoZero"/>
        <c:auto val="1"/>
        <c:lblAlgn val="ctr"/>
        <c:lblOffset val="100"/>
        <c:noMultiLvlLbl val="0"/>
      </c:catAx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0"/>
          <c:w val="0.91867314814814816"/>
          <c:h val="1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1-ACD8-4D47-A61E-5CCD42F4EF97}"/>
              </c:ext>
            </c:extLst>
          </c:dPt>
          <c:dPt>
            <c:idx val="1"/>
            <c:bubble3D val="0"/>
            <c:spPr>
              <a:solidFill>
                <a:srgbClr val="DAE63A"/>
              </a:solidFill>
            </c:spPr>
            <c:extLst>
              <c:ext xmlns:c16="http://schemas.microsoft.com/office/drawing/2014/chart" uri="{C3380CC4-5D6E-409C-BE32-E72D297353CC}">
                <c16:uniqueId val="{00000003-ACD8-4D47-A61E-5CCD42F4EF97}"/>
              </c:ext>
            </c:extLst>
          </c:dPt>
          <c:dPt>
            <c:idx val="2"/>
            <c:bubble3D val="0"/>
            <c:spPr>
              <a:solidFill>
                <a:srgbClr val="FF5050"/>
              </a:solidFill>
            </c:spPr>
            <c:extLst>
              <c:ext xmlns:c16="http://schemas.microsoft.com/office/drawing/2014/chart" uri="{C3380CC4-5D6E-409C-BE32-E72D297353CC}">
                <c16:uniqueId val="{00000005-ACD8-4D47-A61E-5CCD42F4EF97}"/>
              </c:ext>
            </c:extLst>
          </c:dPt>
          <c:dPt>
            <c:idx val="3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07-ACD8-4D47-A61E-5CCD42F4EF97}"/>
              </c:ext>
            </c:extLst>
          </c:dPt>
          <c:val>
            <c:numRef>
              <c:f>Calculations!$B$169:$E$169</c:f>
              <c:numCache>
                <c:formatCode>General</c:formatCode>
                <c:ptCount val="4"/>
                <c:pt idx="0">
                  <c:v>0.375</c:v>
                </c:pt>
                <c:pt idx="1">
                  <c:v>0.22499999999999998</c:v>
                </c:pt>
                <c:pt idx="2">
                  <c:v>0.15000000000000002</c:v>
                </c:pt>
                <c:pt idx="3" formatCode="_(* #,##0.00_);_(* \(#,##0.00\);_(* &quot;–&quot;???_);_(* @_)">
                  <c:v>0.75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ACD8-4D47-A61E-5CCD42F4EF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270"/>
        <c:holeSize val="50"/>
      </c:doughnutChart>
      <c:pieChart>
        <c:varyColors val="1"/>
        <c:ser>
          <c:idx val="1"/>
          <c:order val="1"/>
          <c:dPt>
            <c:idx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0A-ACD8-4D47-A61E-5CCD42F4EF97}"/>
              </c:ext>
            </c:extLst>
          </c:dPt>
          <c:dPt>
            <c:idx val="1"/>
            <c:bubble3D val="0"/>
            <c:spPr>
              <a:solidFill>
                <a:schemeClr val="tx1"/>
              </a:solidFill>
            </c:spPr>
            <c:extLst>
              <c:ext xmlns:c16="http://schemas.microsoft.com/office/drawing/2014/chart" uri="{C3380CC4-5D6E-409C-BE32-E72D297353CC}">
                <c16:uniqueId val="{0000000C-ACD8-4D47-A61E-5CCD42F4EF97}"/>
              </c:ext>
            </c:extLst>
          </c:dPt>
          <c:dPt>
            <c:idx val="2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0E-ACD8-4D47-A61E-5CCD42F4EF97}"/>
              </c:ext>
            </c:extLst>
          </c:dPt>
          <c:val>
            <c:numRef>
              <c:f>Calculations!$B$170:$E$170</c:f>
              <c:numCache>
                <c:formatCode>_(* #,##0%_);_(* \(#,##0%\);_(* "–"??_);_(* @_)</c:formatCode>
                <c:ptCount val="4"/>
                <c:pt idx="0" formatCode="_(* #,##0.0000_);_(* \(#,##0.0000\);_(* &quot;–&quot;??_);_(* @_)">
                  <c:v>1.0548721419690994</c:v>
                </c:pt>
                <c:pt idx="1">
                  <c:v>7.4999999999999997E-3</c:v>
                </c:pt>
                <c:pt idx="2" formatCode="_(* #,##0.0000_);_(* \(#,##0.0000\);_(* &quot;–&quot;??_);_(* @_)">
                  <c:v>0.4376278580309006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ACD8-4D47-A61E-5CCD42F4EF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90"/>
      </c:pieChart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0"/>
          <c:w val="0.91867314814814816"/>
          <c:h val="1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1-E91E-4285-9D62-FD27C478B8A8}"/>
              </c:ext>
            </c:extLst>
          </c:dPt>
          <c:dPt>
            <c:idx val="1"/>
            <c:bubble3D val="0"/>
            <c:spPr>
              <a:solidFill>
                <a:srgbClr val="DAE63A"/>
              </a:solidFill>
            </c:spPr>
            <c:extLst>
              <c:ext xmlns:c16="http://schemas.microsoft.com/office/drawing/2014/chart" uri="{C3380CC4-5D6E-409C-BE32-E72D297353CC}">
                <c16:uniqueId val="{00000003-E91E-4285-9D62-FD27C478B8A8}"/>
              </c:ext>
            </c:extLst>
          </c:dPt>
          <c:dPt>
            <c:idx val="2"/>
            <c:bubble3D val="0"/>
            <c:spPr>
              <a:solidFill>
                <a:srgbClr val="FF5050"/>
              </a:solidFill>
            </c:spPr>
            <c:extLst>
              <c:ext xmlns:c16="http://schemas.microsoft.com/office/drawing/2014/chart" uri="{C3380CC4-5D6E-409C-BE32-E72D297353CC}">
                <c16:uniqueId val="{00000005-E91E-4285-9D62-FD27C478B8A8}"/>
              </c:ext>
            </c:extLst>
          </c:dPt>
          <c:dPt>
            <c:idx val="3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07-E91E-4285-9D62-FD27C478B8A8}"/>
              </c:ext>
            </c:extLst>
          </c:dPt>
          <c:val>
            <c:numRef>
              <c:f>Calculations!$B$184:$E$184</c:f>
              <c:numCache>
                <c:formatCode>General</c:formatCode>
                <c:ptCount val="4"/>
                <c:pt idx="0">
                  <c:v>0.375</c:v>
                </c:pt>
                <c:pt idx="1">
                  <c:v>0.22499999999999998</c:v>
                </c:pt>
                <c:pt idx="2">
                  <c:v>0.15000000000000002</c:v>
                </c:pt>
                <c:pt idx="3" formatCode="_(* #,##0.00_);_(* \(#,##0.00\);_(* &quot;–&quot;???_);_(* @_)">
                  <c:v>0.75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91E-4285-9D62-FD27C478B8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270"/>
        <c:holeSize val="50"/>
      </c:doughnutChart>
      <c:pieChart>
        <c:varyColors val="1"/>
        <c:ser>
          <c:idx val="1"/>
          <c:order val="1"/>
          <c:dPt>
            <c:idx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0A-E91E-4285-9D62-FD27C478B8A8}"/>
              </c:ext>
            </c:extLst>
          </c:dPt>
          <c:dPt>
            <c:idx val="1"/>
            <c:bubble3D val="0"/>
            <c:spPr>
              <a:solidFill>
                <a:schemeClr val="tx1"/>
              </a:solidFill>
            </c:spPr>
            <c:extLst>
              <c:ext xmlns:c16="http://schemas.microsoft.com/office/drawing/2014/chart" uri="{C3380CC4-5D6E-409C-BE32-E72D297353CC}">
                <c16:uniqueId val="{0000000C-E91E-4285-9D62-FD27C478B8A8}"/>
              </c:ext>
            </c:extLst>
          </c:dPt>
          <c:dPt>
            <c:idx val="2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0E-E91E-4285-9D62-FD27C478B8A8}"/>
              </c:ext>
            </c:extLst>
          </c:dPt>
          <c:val>
            <c:numRef>
              <c:f>Calculations!$B$185:$E$185</c:f>
              <c:numCache>
                <c:formatCode>_(* #,##0%_);_(* \(#,##0%\);_(* "–"??_);_(* @_)</c:formatCode>
                <c:ptCount val="4"/>
                <c:pt idx="0" formatCode="_(* #,##0.0000_);_(* \(#,##0.0000\);_(* &quot;–&quot;??_);_(* @_)">
                  <c:v>1.1810172170643352</c:v>
                </c:pt>
                <c:pt idx="1">
                  <c:v>7.4999999999999997E-3</c:v>
                </c:pt>
                <c:pt idx="2" formatCode="_(* #,##0.0000_);_(* \(#,##0.0000\);_(* &quot;–&quot;??_);_(* @_)">
                  <c:v>0.31148278293566484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E91E-4285-9D62-FD27C478B8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90"/>
      </c:pieChart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0"/>
          <c:w val="0.91867314814814816"/>
          <c:h val="1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1-7FB3-45A8-9A8F-2CD2C058FF45}"/>
              </c:ext>
            </c:extLst>
          </c:dPt>
          <c:dPt>
            <c:idx val="1"/>
            <c:bubble3D val="0"/>
            <c:spPr>
              <a:solidFill>
                <a:srgbClr val="DAE63A"/>
              </a:solidFill>
            </c:spPr>
            <c:extLst>
              <c:ext xmlns:c16="http://schemas.microsoft.com/office/drawing/2014/chart" uri="{C3380CC4-5D6E-409C-BE32-E72D297353CC}">
                <c16:uniqueId val="{00000003-7FB3-45A8-9A8F-2CD2C058FF45}"/>
              </c:ext>
            </c:extLst>
          </c:dPt>
          <c:dPt>
            <c:idx val="2"/>
            <c:bubble3D val="0"/>
            <c:spPr>
              <a:solidFill>
                <a:srgbClr val="FF5050"/>
              </a:solidFill>
            </c:spPr>
            <c:extLst>
              <c:ext xmlns:c16="http://schemas.microsoft.com/office/drawing/2014/chart" uri="{C3380CC4-5D6E-409C-BE32-E72D297353CC}">
                <c16:uniqueId val="{00000005-7FB3-45A8-9A8F-2CD2C058FF45}"/>
              </c:ext>
            </c:extLst>
          </c:dPt>
          <c:dPt>
            <c:idx val="3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07-7FB3-45A8-9A8F-2CD2C058FF45}"/>
              </c:ext>
            </c:extLst>
          </c:dPt>
          <c:val>
            <c:numRef>
              <c:f>Calculations!$B$199:$E$199</c:f>
              <c:numCache>
                <c:formatCode>General</c:formatCode>
                <c:ptCount val="4"/>
                <c:pt idx="0">
                  <c:v>0.375</c:v>
                </c:pt>
                <c:pt idx="1">
                  <c:v>0.22499999999999998</c:v>
                </c:pt>
                <c:pt idx="2">
                  <c:v>0.15000000000000002</c:v>
                </c:pt>
                <c:pt idx="3" formatCode="_(* #,##0.00_);_(* \(#,##0.00\);_(* &quot;–&quot;???_);_(* @_)">
                  <c:v>0.75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7FB3-45A8-9A8F-2CD2C058FF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270"/>
        <c:holeSize val="50"/>
      </c:doughnutChart>
      <c:pieChart>
        <c:varyColors val="1"/>
        <c:ser>
          <c:idx val="1"/>
          <c:order val="1"/>
          <c:dPt>
            <c:idx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0A-7FB3-45A8-9A8F-2CD2C058FF45}"/>
              </c:ext>
            </c:extLst>
          </c:dPt>
          <c:dPt>
            <c:idx val="1"/>
            <c:bubble3D val="0"/>
            <c:spPr>
              <a:solidFill>
                <a:schemeClr val="tx1"/>
              </a:solidFill>
            </c:spPr>
            <c:extLst>
              <c:ext xmlns:c16="http://schemas.microsoft.com/office/drawing/2014/chart" uri="{C3380CC4-5D6E-409C-BE32-E72D297353CC}">
                <c16:uniqueId val="{0000000C-7FB3-45A8-9A8F-2CD2C058FF45}"/>
              </c:ext>
            </c:extLst>
          </c:dPt>
          <c:dPt>
            <c:idx val="2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0E-7FB3-45A8-9A8F-2CD2C058FF45}"/>
              </c:ext>
            </c:extLst>
          </c:dPt>
          <c:val>
            <c:numRef>
              <c:f>Calculations!$B$200:$E$200</c:f>
              <c:numCache>
                <c:formatCode>_(* #,##0%_);_(* \(#,##0%\);_(* "–"??_);_(* @_)</c:formatCode>
                <c:ptCount val="4"/>
                <c:pt idx="0" formatCode="_(* #,##0.0000_);_(* \(#,##0.0000\);_(* &quot;–&quot;??_);_(* @_)">
                  <c:v>1.3267726984529553</c:v>
                </c:pt>
                <c:pt idx="1">
                  <c:v>7.4999999999999997E-3</c:v>
                </c:pt>
                <c:pt idx="2" formatCode="_(* #,##0.0000_);_(* \(#,##0.0000\);_(* &quot;–&quot;??_);_(* @_)">
                  <c:v>0.16572730154704468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7FB3-45A8-9A8F-2CD2C058FF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90"/>
      </c:pieChart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0"/>
          <c:w val="0.91867314814814816"/>
          <c:h val="1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1-9674-4080-8F9E-C7476DE8051D}"/>
              </c:ext>
            </c:extLst>
          </c:dPt>
          <c:dPt>
            <c:idx val="1"/>
            <c:bubble3D val="0"/>
            <c:spPr>
              <a:solidFill>
                <a:srgbClr val="DAE63A"/>
              </a:solidFill>
            </c:spPr>
            <c:extLst>
              <c:ext xmlns:c16="http://schemas.microsoft.com/office/drawing/2014/chart" uri="{C3380CC4-5D6E-409C-BE32-E72D297353CC}">
                <c16:uniqueId val="{00000003-9674-4080-8F9E-C7476DE8051D}"/>
              </c:ext>
            </c:extLst>
          </c:dPt>
          <c:dPt>
            <c:idx val="2"/>
            <c:bubble3D val="0"/>
            <c:spPr>
              <a:solidFill>
                <a:srgbClr val="FF5050"/>
              </a:solidFill>
            </c:spPr>
            <c:extLst>
              <c:ext xmlns:c16="http://schemas.microsoft.com/office/drawing/2014/chart" uri="{C3380CC4-5D6E-409C-BE32-E72D297353CC}">
                <c16:uniqueId val="{00000005-9674-4080-8F9E-C7476DE8051D}"/>
              </c:ext>
            </c:extLst>
          </c:dPt>
          <c:dPt>
            <c:idx val="3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07-9674-4080-8F9E-C7476DE8051D}"/>
              </c:ext>
            </c:extLst>
          </c:dPt>
          <c:val>
            <c:numRef>
              <c:f>Calculations!$B$214:$E$214</c:f>
              <c:numCache>
                <c:formatCode>General</c:formatCode>
                <c:ptCount val="4"/>
                <c:pt idx="0">
                  <c:v>0.375</c:v>
                </c:pt>
                <c:pt idx="1">
                  <c:v>0.22499999999999998</c:v>
                </c:pt>
                <c:pt idx="2">
                  <c:v>0.15000000000000002</c:v>
                </c:pt>
                <c:pt idx="3" formatCode="_(* #,##0.00_);_(* \(#,##0.00\);_(* &quot;–&quot;???_);_(* @_)">
                  <c:v>0.75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674-4080-8F9E-C7476DE805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270"/>
        <c:holeSize val="50"/>
      </c:doughnutChart>
      <c:pieChart>
        <c:varyColors val="1"/>
        <c:ser>
          <c:idx val="1"/>
          <c:order val="1"/>
          <c:dPt>
            <c:idx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0A-9674-4080-8F9E-C7476DE8051D}"/>
              </c:ext>
            </c:extLst>
          </c:dPt>
          <c:dPt>
            <c:idx val="1"/>
            <c:bubble3D val="0"/>
            <c:spPr>
              <a:solidFill>
                <a:schemeClr val="tx1"/>
              </a:solidFill>
            </c:spPr>
            <c:extLst>
              <c:ext xmlns:c16="http://schemas.microsoft.com/office/drawing/2014/chart" uri="{C3380CC4-5D6E-409C-BE32-E72D297353CC}">
                <c16:uniqueId val="{0000000C-9674-4080-8F9E-C7476DE8051D}"/>
              </c:ext>
            </c:extLst>
          </c:dPt>
          <c:dPt>
            <c:idx val="2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0E-9674-4080-8F9E-C7476DE8051D}"/>
              </c:ext>
            </c:extLst>
          </c:dPt>
          <c:val>
            <c:numRef>
              <c:f>Calculations!$B$215:$E$215</c:f>
              <c:numCache>
                <c:formatCode>_(* #,##0%_);_(* \(#,##0%\);_(* "–"??_);_(* @_)</c:formatCode>
                <c:ptCount val="4"/>
                <c:pt idx="0" formatCode="_(* #,##0.0000_);_(* \(#,##0.0000\);_(* &quot;–&quot;??_);_(* @_)">
                  <c:v>1.2833961544603159</c:v>
                </c:pt>
                <c:pt idx="1">
                  <c:v>7.4999999999999997E-3</c:v>
                </c:pt>
                <c:pt idx="2" formatCode="_(* #,##0.0000_);_(* \(#,##0.0000\);_(* &quot;–&quot;??_);_(* @_)">
                  <c:v>0.20910384553968414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9674-4080-8F9E-C7476DE805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90"/>
      </c:pieChart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5.0925925925925923E-2"/>
          <c:w val="1"/>
          <c:h val="0.89814814814814814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Calculations!$A$249</c:f>
              <c:strCache>
                <c:ptCount val="1"/>
                <c:pt idx="0">
                  <c:v>Fixed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val>
            <c:numRef>
              <c:f>Calculations!$F$249</c:f>
              <c:numCache>
                <c:formatCode>_(* #,##0.0%_);_(* \(#,##0.0%\);_(* "–"??_);_(* @_)</c:formatCode>
                <c:ptCount val="1"/>
                <c:pt idx="0">
                  <c:v>0.20450004472833125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814-4562-8787-5C72F5670A0E}"/>
            </c:ext>
          </c:extLst>
        </c:ser>
        <c:ser>
          <c:idx val="1"/>
          <c:order val="1"/>
          <c:tx>
            <c:strRef>
              <c:f>Calculations!$A$250</c:f>
              <c:strCache>
                <c:ptCount val="1"/>
                <c:pt idx="0">
                  <c:v>Delivery</c:v>
                </c:pt>
              </c:strCache>
            </c:strRef>
          </c:tx>
          <c:spPr>
            <a:solidFill>
              <a:srgbClr val="FF8C6D"/>
            </a:solidFill>
          </c:spPr>
          <c:invertIfNegative val="0"/>
          <c:val>
            <c:numRef>
              <c:f>Calculations!$F$250</c:f>
              <c:numCache>
                <c:formatCode>_(* #,##0.0%_);_(* \(#,##0.0%\);_(* "–"??_);_(* @_)</c:formatCode>
                <c:ptCount val="1"/>
                <c:pt idx="0">
                  <c:v>0.58573056586687977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814-4562-8787-5C72F5670A0E}"/>
            </c:ext>
          </c:extLst>
        </c:ser>
        <c:ser>
          <c:idx val="2"/>
          <c:order val="2"/>
          <c:tx>
            <c:strRef>
              <c:f>Calculations!$A$251</c:f>
              <c:strCache>
                <c:ptCount val="1"/>
                <c:pt idx="0">
                  <c:v>Peak</c:v>
                </c:pt>
              </c:strCache>
            </c:strRef>
          </c:tx>
          <c:spPr>
            <a:solidFill>
              <a:srgbClr val="009999"/>
            </a:solidFill>
          </c:spPr>
          <c:invertIfNegative val="0"/>
          <c:val>
            <c:numRef>
              <c:f>Calculations!$F$251</c:f>
              <c:numCache>
                <c:formatCode>_(* #,##0.0%_);_(* \(#,##0.0%\);_(* "–"??_);_(* @_)</c:formatCode>
                <c:ptCount val="1"/>
                <c:pt idx="0">
                  <c:v>0.20777020361357068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814-4562-8787-5C72F5670A0E}"/>
            </c:ext>
          </c:extLst>
        </c:ser>
        <c:ser>
          <c:idx val="3"/>
          <c:order val="3"/>
          <c:tx>
            <c:strRef>
              <c:f>Calculations!$A$247</c:f>
              <c:strCache>
                <c:ptCount val="1"/>
                <c:pt idx="0">
                  <c:v>Other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val>
            <c:numRef>
              <c:f>Calculations!$F$247</c:f>
              <c:numCache>
                <c:formatCode>_(* #,##0_);_(* \(#,##0\);_(* "–"???_);_(* @_)</c:formatCode>
                <c:ptCount val="1"/>
                <c:pt idx="0">
                  <c:v>5218.22509765625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814-4562-8787-5C72F5670A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9"/>
        <c:overlap val="100"/>
        <c:axId val="189398016"/>
        <c:axId val="189469440"/>
      </c:barChart>
      <c:catAx>
        <c:axId val="189398016"/>
        <c:scaling>
          <c:orientation val="minMax"/>
        </c:scaling>
        <c:delete val="1"/>
        <c:axPos val="l"/>
        <c:majorTickMark val="out"/>
        <c:minorTickMark val="none"/>
        <c:tickLblPos val="nextTo"/>
        <c:crossAx val="189469440"/>
        <c:crosses val="autoZero"/>
        <c:auto val="1"/>
        <c:lblAlgn val="ctr"/>
        <c:lblOffset val="100"/>
        <c:noMultiLvlLbl val="0"/>
      </c:catAx>
      <c:valAx>
        <c:axId val="189469440"/>
        <c:scaling>
          <c:orientation val="minMax"/>
          <c:max val="1"/>
          <c:min val="0"/>
        </c:scaling>
        <c:delete val="1"/>
        <c:axPos val="b"/>
        <c:numFmt formatCode="_(* #,##0.0%_);_(* \(#,##0.0%\);_(* &quot;–&quot;??_);_(* @_)" sourceLinked="1"/>
        <c:majorTickMark val="out"/>
        <c:minorTickMark val="none"/>
        <c:tickLblPos val="nextTo"/>
        <c:crossAx val="189398016"/>
        <c:crosses val="autoZero"/>
        <c:crossBetween val="between"/>
      </c:valAx>
      <c:spPr>
        <a:noFill/>
        <a:ln>
          <a:noFill/>
        </a:ln>
      </c:spPr>
    </c:plotArea>
    <c:legend>
      <c:legendPos val="b"/>
      <c:layout>
        <c:manualLayout>
          <c:xMode val="edge"/>
          <c:yMode val="edge"/>
          <c:x val="0"/>
          <c:y val="0.78065598290598293"/>
          <c:w val="1"/>
          <c:h val="0.2193440170940171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5.0925925925925923E-2"/>
          <c:w val="1"/>
          <c:h val="0.89814814814814814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Calculations!$A$249</c:f>
              <c:strCache>
                <c:ptCount val="1"/>
                <c:pt idx="0">
                  <c:v>Fixed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val>
            <c:numRef>
              <c:f>Calculations!$C$249</c:f>
              <c:numCache>
                <c:formatCode>_(* #,##0.0%_);_(* \(#,##0.0%\);_(* "–"??_);_(* @_)</c:formatCode>
                <c:ptCount val="1"/>
                <c:pt idx="0">
                  <c:v>0.19939256116839171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3B-4BB0-A3F2-DEBD3E96D9AC}"/>
            </c:ext>
          </c:extLst>
        </c:ser>
        <c:ser>
          <c:idx val="1"/>
          <c:order val="1"/>
          <c:tx>
            <c:strRef>
              <c:f>Calculations!$A$250</c:f>
              <c:strCache>
                <c:ptCount val="1"/>
                <c:pt idx="0">
                  <c:v>Delivery</c:v>
                </c:pt>
              </c:strCache>
            </c:strRef>
          </c:tx>
          <c:spPr>
            <a:solidFill>
              <a:srgbClr val="FF8C6D"/>
            </a:solidFill>
          </c:spPr>
          <c:invertIfNegative val="0"/>
          <c:val>
            <c:numRef>
              <c:f>Calculations!$C$250</c:f>
              <c:numCache>
                <c:formatCode>_(* #,##0.0%_);_(* \(#,##0.0%\);_(* "–"??_);_(* @_)</c:formatCode>
                <c:ptCount val="1"/>
                <c:pt idx="0">
                  <c:v>0.5938946059994149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3B-4BB0-A3F2-DEBD3E96D9AC}"/>
            </c:ext>
          </c:extLst>
        </c:ser>
        <c:ser>
          <c:idx val="2"/>
          <c:order val="2"/>
          <c:tx>
            <c:strRef>
              <c:f>Calculations!$A$251</c:f>
              <c:strCache>
                <c:ptCount val="1"/>
                <c:pt idx="0">
                  <c:v>Peak</c:v>
                </c:pt>
              </c:strCache>
            </c:strRef>
          </c:tx>
          <c:spPr>
            <a:solidFill>
              <a:srgbClr val="009999"/>
            </a:solidFill>
          </c:spPr>
          <c:invertIfNegative val="0"/>
          <c:val>
            <c:numRef>
              <c:f>Calculations!$C$251</c:f>
              <c:numCache>
                <c:formatCode>_(* #,##0.0%_);_(* \(#,##0.0%\);_(* "–"??_);_(* @_)</c:formatCode>
                <c:ptCount val="1"/>
                <c:pt idx="0">
                  <c:v>0.20513498437545261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D3B-4BB0-A3F2-DEBD3E96D9AC}"/>
            </c:ext>
          </c:extLst>
        </c:ser>
        <c:ser>
          <c:idx val="3"/>
          <c:order val="3"/>
          <c:tx>
            <c:strRef>
              <c:f>Calculations!$A$247</c:f>
              <c:strCache>
                <c:ptCount val="1"/>
                <c:pt idx="0">
                  <c:v>Other</c:v>
                </c:pt>
              </c:strCache>
            </c:strRef>
          </c:tx>
          <c:invertIfNegative val="0"/>
          <c:val>
            <c:numRef>
              <c:f>Calculations!$C$247</c:f>
              <c:numCache>
                <c:formatCode>_(* #,##0_);_(* \(#,##0\);_(* "–"???_);_(* @_)</c:formatCode>
                <c:ptCount val="1"/>
                <c:pt idx="0">
                  <c:v>3886.585693359375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D3B-4BB0-A3F2-DEBD3E96D9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9"/>
        <c:overlap val="100"/>
        <c:axId val="189491840"/>
        <c:axId val="189510016"/>
      </c:barChart>
      <c:catAx>
        <c:axId val="189491840"/>
        <c:scaling>
          <c:orientation val="minMax"/>
        </c:scaling>
        <c:delete val="1"/>
        <c:axPos val="l"/>
        <c:majorTickMark val="out"/>
        <c:minorTickMark val="none"/>
        <c:tickLblPos val="nextTo"/>
        <c:crossAx val="189510016"/>
        <c:crosses val="autoZero"/>
        <c:auto val="1"/>
        <c:lblAlgn val="ctr"/>
        <c:lblOffset val="100"/>
        <c:noMultiLvlLbl val="0"/>
      </c:catAx>
      <c:valAx>
        <c:axId val="189510016"/>
        <c:scaling>
          <c:orientation val="minMax"/>
          <c:max val="1"/>
          <c:min val="0"/>
        </c:scaling>
        <c:delete val="1"/>
        <c:axPos val="b"/>
        <c:numFmt formatCode="_(* #,##0.0%_);_(* \(#,##0.0%\);_(* &quot;–&quot;??_);_(* @_)" sourceLinked="1"/>
        <c:majorTickMark val="out"/>
        <c:minorTickMark val="none"/>
        <c:tickLblPos val="nextTo"/>
        <c:crossAx val="189491840"/>
        <c:crosses val="autoZero"/>
        <c:crossBetween val="between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lineChart>
        <c:grouping val="standard"/>
        <c:varyColors val="0"/>
        <c:ser>
          <c:idx val="0"/>
          <c:order val="0"/>
          <c:spPr>
            <a:ln w="19050">
              <a:solidFill>
                <a:srgbClr val="968F58"/>
              </a:solidFill>
            </a:ln>
          </c:spPr>
          <c:marker>
            <c:symbol val="none"/>
          </c:marker>
          <c:dPt>
            <c:idx val="3"/>
            <c:bubble3D val="0"/>
            <c:spPr>
              <a:ln w="19050">
                <a:solidFill>
                  <a:srgbClr val="968F58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EB1-47FD-BA0E-36FD94801C65}"/>
              </c:ext>
            </c:extLst>
          </c:dPt>
          <c:dPt>
            <c:idx val="4"/>
            <c:bubble3D val="0"/>
            <c:spPr>
              <a:ln w="19050">
                <a:solidFill>
                  <a:srgbClr val="968F58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5EB1-47FD-BA0E-36FD94801C65}"/>
              </c:ext>
            </c:extLst>
          </c:dPt>
          <c:dPt>
            <c:idx val="5"/>
            <c:bubble3D val="0"/>
            <c:spPr>
              <a:ln w="19050">
                <a:solidFill>
                  <a:srgbClr val="968F58"/>
                </a:solidFill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5-5EB1-47FD-BA0E-36FD94801C65}"/>
              </c:ext>
            </c:extLst>
          </c:dPt>
          <c:dPt>
            <c:idx val="6"/>
            <c:bubble3D val="0"/>
            <c:spPr>
              <a:ln w="19050">
                <a:solidFill>
                  <a:srgbClr val="968F58"/>
                </a:solidFill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7-5EB1-47FD-BA0E-36FD94801C65}"/>
              </c:ext>
            </c:extLst>
          </c:dPt>
          <c:dPt>
            <c:idx val="7"/>
            <c:bubble3D val="0"/>
            <c:spPr>
              <a:ln w="19050">
                <a:solidFill>
                  <a:srgbClr val="968F58"/>
                </a:solidFill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9-5EB1-47FD-BA0E-36FD94801C65}"/>
              </c:ext>
            </c:extLst>
          </c:dPt>
          <c:dPt>
            <c:idx val="8"/>
            <c:bubble3D val="0"/>
            <c:spPr>
              <a:ln w="19050">
                <a:solidFill>
                  <a:srgbClr val="968F58"/>
                </a:solidFill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B-5EB1-47FD-BA0E-36FD94801C65}"/>
              </c:ext>
            </c:extLst>
          </c:dPt>
          <c:dPt>
            <c:idx val="9"/>
            <c:bubble3D val="0"/>
            <c:spPr>
              <a:ln w="19050">
                <a:solidFill>
                  <a:srgbClr val="968F58"/>
                </a:solidFill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D-5EB1-47FD-BA0E-36FD94801C65}"/>
              </c:ext>
            </c:extLst>
          </c:dPt>
          <c:cat>
            <c:numRef>
              <c:f>Calculations!$B$218:$K$218</c:f>
              <c:numCache>
                <c:formatCode>General</c:formatCod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</c:numCache>
            </c:numRef>
          </c:cat>
          <c:val>
            <c:numRef>
              <c:f>Calculations!$B$222:$K$222</c:f>
              <c:numCache>
                <c:formatCode>_(* #,##0.00_);_(* \(#,##0.00\);_(* "–"???_);_(* @_)</c:formatCode>
                <c:ptCount val="10"/>
                <c:pt idx="0">
                  <c:v>32.287343749999998</c:v>
                </c:pt>
                <c:pt idx="1">
                  <c:v>34.217140624999999</c:v>
                </c:pt>
                <c:pt idx="2">
                  <c:v>37.540097656249998</c:v>
                </c:pt>
                <c:pt idx="3">
                  <c:v>45.964960937500003</c:v>
                </c:pt>
                <c:pt idx="4">
                  <c:v>42.112039062500003</c:v>
                </c:pt>
                <c:pt idx="5">
                  <c:v>38.743488281250002</c:v>
                </c:pt>
                <c:pt idx="6">
                  <c:v>36.465878906249998</c:v>
                </c:pt>
                <c:pt idx="7">
                  <c:v>35.644781250000001</c:v>
                </c:pt>
                <c:pt idx="8">
                  <c:v>38.080433593750001</c:v>
                </c:pt>
                <c:pt idx="9">
                  <c:v>39.525359375000001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5EB1-47FD-BA0E-36FD94801C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9549184"/>
        <c:axId val="189550976"/>
      </c:lineChart>
      <c:catAx>
        <c:axId val="189549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89550976"/>
        <c:crosses val="autoZero"/>
        <c:auto val="1"/>
        <c:lblAlgn val="ctr"/>
        <c:lblOffset val="100"/>
        <c:noMultiLvlLbl val="0"/>
      </c:catAx>
      <c:valAx>
        <c:axId val="189550976"/>
        <c:scaling>
          <c:orientation val="minMax"/>
        </c:scaling>
        <c:delete val="1"/>
        <c:axPos val="l"/>
        <c:numFmt formatCode="_(* #,##0.00_);_(* \(#,##0.00\);_(* &quot;–&quot;???_);_(* @_)" sourceLinked="1"/>
        <c:majorTickMark val="out"/>
        <c:minorTickMark val="none"/>
        <c:tickLblPos val="nextTo"/>
        <c:crossAx val="189549184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lineChart>
        <c:grouping val="standard"/>
        <c:varyColors val="0"/>
        <c:ser>
          <c:idx val="0"/>
          <c:order val="0"/>
          <c:spPr>
            <a:ln w="19050">
              <a:solidFill>
                <a:srgbClr val="968F58"/>
              </a:solidFill>
            </a:ln>
          </c:spPr>
          <c:marker>
            <c:symbol val="none"/>
          </c:marker>
          <c:dPt>
            <c:idx val="3"/>
            <c:bubble3D val="0"/>
            <c:spPr>
              <a:ln w="19050">
                <a:solidFill>
                  <a:srgbClr val="968F58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05A-4AE6-ABC6-8F32F5B2EB45}"/>
              </c:ext>
            </c:extLst>
          </c:dPt>
          <c:dPt>
            <c:idx val="4"/>
            <c:bubble3D val="0"/>
            <c:spPr>
              <a:ln w="19050">
                <a:solidFill>
                  <a:srgbClr val="968F58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605A-4AE6-ABC6-8F32F5B2EB45}"/>
              </c:ext>
            </c:extLst>
          </c:dPt>
          <c:dPt>
            <c:idx val="5"/>
            <c:bubble3D val="0"/>
            <c:spPr>
              <a:ln w="19050">
                <a:solidFill>
                  <a:srgbClr val="968F58"/>
                </a:solidFill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5-605A-4AE6-ABC6-8F32F5B2EB45}"/>
              </c:ext>
            </c:extLst>
          </c:dPt>
          <c:dPt>
            <c:idx val="6"/>
            <c:bubble3D val="0"/>
            <c:spPr>
              <a:ln w="19050">
                <a:solidFill>
                  <a:srgbClr val="968F58"/>
                </a:solidFill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7-605A-4AE6-ABC6-8F32F5B2EB45}"/>
              </c:ext>
            </c:extLst>
          </c:dPt>
          <c:dPt>
            <c:idx val="7"/>
            <c:bubble3D val="0"/>
            <c:spPr>
              <a:ln w="19050">
                <a:solidFill>
                  <a:srgbClr val="968F58"/>
                </a:solidFill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9-605A-4AE6-ABC6-8F32F5B2EB45}"/>
              </c:ext>
            </c:extLst>
          </c:dPt>
          <c:dPt>
            <c:idx val="8"/>
            <c:bubble3D val="0"/>
            <c:spPr>
              <a:ln w="19050">
                <a:solidFill>
                  <a:srgbClr val="968F58"/>
                </a:solidFill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B-605A-4AE6-ABC6-8F32F5B2EB45}"/>
              </c:ext>
            </c:extLst>
          </c:dPt>
          <c:dPt>
            <c:idx val="9"/>
            <c:bubble3D val="0"/>
            <c:spPr>
              <a:ln w="19050">
                <a:solidFill>
                  <a:srgbClr val="968F58"/>
                </a:solidFill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D-605A-4AE6-ABC6-8F32F5B2EB45}"/>
              </c:ext>
            </c:extLst>
          </c:dPt>
          <c:cat>
            <c:numRef>
              <c:f>Calculations!$B$218:$K$218</c:f>
              <c:numCache>
                <c:formatCode>General</c:formatCod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</c:numCache>
            </c:numRef>
          </c:cat>
          <c:val>
            <c:numRef>
              <c:f>Calculations!$B$223:$K$223</c:f>
              <c:numCache>
                <c:formatCode>_(* #,##0.00_);_(* \(#,##0.00\);_(* "–"???_);_(* @_)</c:formatCode>
                <c:ptCount val="10"/>
                <c:pt idx="0">
                  <c:v>28.552253906250002</c:v>
                </c:pt>
                <c:pt idx="1">
                  <c:v>30.279978515625</c:v>
                </c:pt>
                <c:pt idx="2">
                  <c:v>27.621869140625002</c:v>
                </c:pt>
                <c:pt idx="3">
                  <c:v>37.321789062500002</c:v>
                </c:pt>
                <c:pt idx="4">
                  <c:v>37.404847656249999</c:v>
                </c:pt>
                <c:pt idx="5">
                  <c:v>44.986226562500001</c:v>
                </c:pt>
                <c:pt idx="6">
                  <c:v>51.067597656250001</c:v>
                </c:pt>
                <c:pt idx="7">
                  <c:v>55.504542968750002</c:v>
                </c:pt>
                <c:pt idx="8">
                  <c:v>58.632624999999997</c:v>
                </c:pt>
                <c:pt idx="9">
                  <c:v>56.273632812499997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605A-4AE6-ABC6-8F32F5B2EB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9573376"/>
        <c:axId val="189579264"/>
      </c:lineChart>
      <c:catAx>
        <c:axId val="1895733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89579264"/>
        <c:crosses val="autoZero"/>
        <c:auto val="1"/>
        <c:lblAlgn val="ctr"/>
        <c:lblOffset val="100"/>
        <c:noMultiLvlLbl val="0"/>
      </c:catAx>
      <c:valAx>
        <c:axId val="189579264"/>
        <c:scaling>
          <c:orientation val="minMax"/>
        </c:scaling>
        <c:delete val="1"/>
        <c:axPos val="l"/>
        <c:numFmt formatCode="_(* #,##0.00_);_(* \(#,##0.00\);_(* &quot;–&quot;???_);_(* @_)" sourceLinked="1"/>
        <c:majorTickMark val="out"/>
        <c:minorTickMark val="none"/>
        <c:tickLblPos val="nextTo"/>
        <c:crossAx val="189573376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lineChart>
        <c:grouping val="standard"/>
        <c:varyColors val="0"/>
        <c:ser>
          <c:idx val="0"/>
          <c:order val="0"/>
          <c:spPr>
            <a:ln w="19050">
              <a:solidFill>
                <a:srgbClr val="968F58"/>
              </a:solidFill>
            </a:ln>
          </c:spPr>
          <c:marker>
            <c:symbol val="none"/>
          </c:marker>
          <c:dPt>
            <c:idx val="3"/>
            <c:bubble3D val="0"/>
            <c:spPr>
              <a:ln w="19050">
                <a:solidFill>
                  <a:srgbClr val="968F58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C63-4157-8B37-CB2A47C1E9D1}"/>
              </c:ext>
            </c:extLst>
          </c:dPt>
          <c:dPt>
            <c:idx val="4"/>
            <c:bubble3D val="0"/>
            <c:spPr>
              <a:ln w="19050">
                <a:solidFill>
                  <a:srgbClr val="968F58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0C63-4157-8B37-CB2A47C1E9D1}"/>
              </c:ext>
            </c:extLst>
          </c:dPt>
          <c:dPt>
            <c:idx val="5"/>
            <c:bubble3D val="0"/>
            <c:spPr>
              <a:ln w="19050">
                <a:solidFill>
                  <a:srgbClr val="968F58"/>
                </a:solidFill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5-0C63-4157-8B37-CB2A47C1E9D1}"/>
              </c:ext>
            </c:extLst>
          </c:dPt>
          <c:dPt>
            <c:idx val="6"/>
            <c:bubble3D val="0"/>
            <c:spPr>
              <a:ln w="19050">
                <a:solidFill>
                  <a:srgbClr val="968F58"/>
                </a:solidFill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7-0C63-4157-8B37-CB2A47C1E9D1}"/>
              </c:ext>
            </c:extLst>
          </c:dPt>
          <c:dPt>
            <c:idx val="7"/>
            <c:bubble3D val="0"/>
            <c:spPr>
              <a:ln w="19050">
                <a:solidFill>
                  <a:srgbClr val="968F58"/>
                </a:solidFill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9-0C63-4157-8B37-CB2A47C1E9D1}"/>
              </c:ext>
            </c:extLst>
          </c:dPt>
          <c:dPt>
            <c:idx val="8"/>
            <c:bubble3D val="0"/>
            <c:spPr>
              <a:ln w="19050">
                <a:solidFill>
                  <a:srgbClr val="968F58"/>
                </a:solidFill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B-0C63-4157-8B37-CB2A47C1E9D1}"/>
              </c:ext>
            </c:extLst>
          </c:dPt>
          <c:dPt>
            <c:idx val="9"/>
            <c:bubble3D val="0"/>
            <c:spPr>
              <a:ln w="19050">
                <a:solidFill>
                  <a:srgbClr val="968F58"/>
                </a:solidFill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D-0C63-4157-8B37-CB2A47C1E9D1}"/>
              </c:ext>
            </c:extLst>
          </c:dPt>
          <c:cat>
            <c:numRef>
              <c:f>Calculations!$B$218:$K$218</c:f>
              <c:numCache>
                <c:formatCode>General</c:formatCod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</c:numCache>
            </c:numRef>
          </c:cat>
          <c:val>
            <c:numRef>
              <c:f>Calculations!$B$224:$K$224</c:f>
              <c:numCache>
                <c:formatCode>_(* #,##0.00_);_(* \(#,##0.00\);_(* "–"???_);_(* @_)</c:formatCode>
                <c:ptCount val="10"/>
                <c:pt idx="0">
                  <c:v>43.082281250000001</c:v>
                </c:pt>
                <c:pt idx="1">
                  <c:v>40.27078515625</c:v>
                </c:pt>
                <c:pt idx="2">
                  <c:v>52.437843749999999</c:v>
                </c:pt>
                <c:pt idx="3">
                  <c:v>41.636363281249999</c:v>
                </c:pt>
                <c:pt idx="4">
                  <c:v>51.913769531249997</c:v>
                </c:pt>
                <c:pt idx="5">
                  <c:v>64.663984374999998</c:v>
                </c:pt>
                <c:pt idx="6">
                  <c:v>55.638406250000003</c:v>
                </c:pt>
                <c:pt idx="7">
                  <c:v>77.435273437500001</c:v>
                </c:pt>
                <c:pt idx="8">
                  <c:v>74.744703125000001</c:v>
                </c:pt>
                <c:pt idx="9">
                  <c:v>64.934890624999994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0C63-4157-8B37-CB2A47C1E9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9618048"/>
        <c:axId val="189619584"/>
      </c:lineChart>
      <c:catAx>
        <c:axId val="1896180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89619584"/>
        <c:crosses val="autoZero"/>
        <c:auto val="1"/>
        <c:lblAlgn val="ctr"/>
        <c:lblOffset val="100"/>
        <c:noMultiLvlLbl val="0"/>
      </c:catAx>
      <c:valAx>
        <c:axId val="189619584"/>
        <c:scaling>
          <c:orientation val="minMax"/>
        </c:scaling>
        <c:delete val="1"/>
        <c:axPos val="l"/>
        <c:numFmt formatCode="_(* #,##0.00_);_(* \(#,##0.00\);_(* &quot;–&quot;???_);_(* @_)" sourceLinked="1"/>
        <c:majorTickMark val="out"/>
        <c:minorTickMark val="none"/>
        <c:tickLblPos val="nextTo"/>
        <c:crossAx val="189618048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lineChart>
        <c:grouping val="standard"/>
        <c:varyColors val="0"/>
        <c:ser>
          <c:idx val="0"/>
          <c:order val="0"/>
          <c:spPr>
            <a:ln w="19050">
              <a:solidFill>
                <a:srgbClr val="968F58"/>
              </a:solidFill>
            </a:ln>
          </c:spPr>
          <c:marker>
            <c:symbol val="none"/>
          </c:marker>
          <c:val>
            <c:numRef>
              <c:f>Calculations!$B$10:$F$10</c:f>
              <c:numCache>
                <c:formatCode>_(* #,##0.00_);_(* \(#,##0.00\);_(* "–"???_);_(* @_)</c:formatCode>
                <c:ptCount val="5"/>
                <c:pt idx="0">
                  <c:v>2378.9070000000002</c:v>
                </c:pt>
                <c:pt idx="1">
                  <c:v>2542.8845000000001</c:v>
                </c:pt>
                <c:pt idx="2">
                  <c:v>2549.0337500000001</c:v>
                </c:pt>
                <c:pt idx="3">
                  <c:v>2561.2472499999999</c:v>
                </c:pt>
                <c:pt idx="4">
                  <c:v>2613.3222500000002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226-4FDC-81B9-514D884C85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7789696"/>
        <c:axId val="187791232"/>
      </c:lineChart>
      <c:catAx>
        <c:axId val="187789696"/>
        <c:scaling>
          <c:orientation val="minMax"/>
        </c:scaling>
        <c:delete val="1"/>
        <c:axPos val="b"/>
        <c:majorTickMark val="out"/>
        <c:minorTickMark val="none"/>
        <c:tickLblPos val="nextTo"/>
        <c:crossAx val="187791232"/>
        <c:crosses val="autoZero"/>
        <c:auto val="1"/>
        <c:lblAlgn val="ctr"/>
        <c:lblOffset val="100"/>
        <c:noMultiLvlLbl val="0"/>
      </c:catAx>
      <c:valAx>
        <c:axId val="187791232"/>
        <c:scaling>
          <c:orientation val="minMax"/>
          <c:min val="0"/>
        </c:scaling>
        <c:delete val="1"/>
        <c:axPos val="l"/>
        <c:numFmt formatCode="_(* #,##0.00_);_(* \(#,##0.00\);_(* &quot;–&quot;???_);_(* @_)" sourceLinked="1"/>
        <c:majorTickMark val="out"/>
        <c:minorTickMark val="none"/>
        <c:tickLblPos val="nextTo"/>
        <c:crossAx val="187789696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lineChart>
        <c:grouping val="standard"/>
        <c:varyColors val="0"/>
        <c:ser>
          <c:idx val="0"/>
          <c:order val="0"/>
          <c:spPr>
            <a:ln w="19050">
              <a:solidFill>
                <a:srgbClr val="968F58"/>
              </a:solidFill>
            </a:ln>
          </c:spPr>
          <c:marker>
            <c:symbol val="none"/>
          </c:marker>
          <c:dPt>
            <c:idx val="3"/>
            <c:bubble3D val="0"/>
            <c:spPr>
              <a:ln w="19050">
                <a:solidFill>
                  <a:srgbClr val="968F58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8B1-4342-AA33-EA870BE176D0}"/>
              </c:ext>
            </c:extLst>
          </c:dPt>
          <c:dPt>
            <c:idx val="4"/>
            <c:bubble3D val="0"/>
            <c:spPr>
              <a:ln w="19050">
                <a:solidFill>
                  <a:srgbClr val="968F58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B8B1-4342-AA33-EA870BE176D0}"/>
              </c:ext>
            </c:extLst>
          </c:dPt>
          <c:dPt>
            <c:idx val="5"/>
            <c:bubble3D val="0"/>
            <c:spPr>
              <a:ln w="19050">
                <a:solidFill>
                  <a:srgbClr val="968F58"/>
                </a:solidFill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5-B8B1-4342-AA33-EA870BE176D0}"/>
              </c:ext>
            </c:extLst>
          </c:dPt>
          <c:dPt>
            <c:idx val="6"/>
            <c:bubble3D val="0"/>
            <c:spPr>
              <a:ln w="19050">
                <a:solidFill>
                  <a:srgbClr val="968F58"/>
                </a:solidFill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7-B8B1-4342-AA33-EA870BE176D0}"/>
              </c:ext>
            </c:extLst>
          </c:dPt>
          <c:dPt>
            <c:idx val="7"/>
            <c:bubble3D val="0"/>
            <c:spPr>
              <a:ln w="19050">
                <a:solidFill>
                  <a:srgbClr val="968F58"/>
                </a:solidFill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9-B8B1-4342-AA33-EA870BE176D0}"/>
              </c:ext>
            </c:extLst>
          </c:dPt>
          <c:dPt>
            <c:idx val="8"/>
            <c:bubble3D val="0"/>
            <c:spPr>
              <a:ln w="19050">
                <a:solidFill>
                  <a:srgbClr val="968F58"/>
                </a:solidFill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B-B8B1-4342-AA33-EA870BE176D0}"/>
              </c:ext>
            </c:extLst>
          </c:dPt>
          <c:dPt>
            <c:idx val="9"/>
            <c:bubble3D val="0"/>
            <c:spPr>
              <a:ln w="19050">
                <a:solidFill>
                  <a:srgbClr val="968F58"/>
                </a:solidFill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D-B8B1-4342-AA33-EA870BE176D0}"/>
              </c:ext>
            </c:extLst>
          </c:dPt>
          <c:cat>
            <c:numRef>
              <c:f>Calculations!$B$218:$K$218</c:f>
              <c:numCache>
                <c:formatCode>General</c:formatCod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</c:numCache>
            </c:numRef>
          </c:cat>
          <c:val>
            <c:numRef>
              <c:f>Calculations!$B$219:$K$219</c:f>
              <c:numCache>
                <c:formatCode>_(* #,##0.00_);_(* \(#,##0.00\);_(* "–"???_);_(* @_)</c:formatCode>
                <c:ptCount val="10"/>
                <c:pt idx="0">
                  <c:v>107.7848828125</c:v>
                </c:pt>
                <c:pt idx="1">
                  <c:v>120.28936718750001</c:v>
                </c:pt>
                <c:pt idx="2">
                  <c:v>117.04335937499999</c:v>
                </c:pt>
                <c:pt idx="3">
                  <c:v>139.637671875</c:v>
                </c:pt>
                <c:pt idx="4">
                  <c:v>173.80185937499999</c:v>
                </c:pt>
                <c:pt idx="5">
                  <c:v>150.80881249999999</c:v>
                </c:pt>
                <c:pt idx="6">
                  <c:v>158.98737499999999</c:v>
                </c:pt>
                <c:pt idx="7">
                  <c:v>164.60368750000001</c:v>
                </c:pt>
                <c:pt idx="8">
                  <c:v>173.61792187500001</c:v>
                </c:pt>
                <c:pt idx="9">
                  <c:v>179.41287500000001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B8B1-4342-AA33-EA870BE176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9658624"/>
        <c:axId val="189660160"/>
      </c:lineChart>
      <c:catAx>
        <c:axId val="1896586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89660160"/>
        <c:crosses val="autoZero"/>
        <c:auto val="1"/>
        <c:lblAlgn val="ctr"/>
        <c:lblOffset val="100"/>
        <c:noMultiLvlLbl val="0"/>
      </c:catAx>
      <c:valAx>
        <c:axId val="189660160"/>
        <c:scaling>
          <c:orientation val="minMax"/>
        </c:scaling>
        <c:delete val="1"/>
        <c:axPos val="l"/>
        <c:numFmt formatCode="_(* #,##0.00_);_(* \(#,##0.00\);_(* &quot;–&quot;???_);_(* @_)" sourceLinked="1"/>
        <c:majorTickMark val="out"/>
        <c:minorTickMark val="none"/>
        <c:tickLblPos val="nextTo"/>
        <c:crossAx val="189658624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lineChart>
        <c:grouping val="standard"/>
        <c:varyColors val="0"/>
        <c:ser>
          <c:idx val="0"/>
          <c:order val="0"/>
          <c:spPr>
            <a:ln w="19050">
              <a:solidFill>
                <a:srgbClr val="968F58"/>
              </a:solidFill>
            </a:ln>
          </c:spPr>
          <c:marker>
            <c:symbol val="none"/>
          </c:marker>
          <c:dPt>
            <c:idx val="3"/>
            <c:bubble3D val="0"/>
            <c:spPr>
              <a:ln w="19050">
                <a:solidFill>
                  <a:srgbClr val="968F58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7B6-4114-9F03-EC6717BEE445}"/>
              </c:ext>
            </c:extLst>
          </c:dPt>
          <c:dPt>
            <c:idx val="4"/>
            <c:bubble3D val="0"/>
            <c:spPr>
              <a:ln w="19050">
                <a:solidFill>
                  <a:srgbClr val="968F58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E7B6-4114-9F03-EC6717BEE445}"/>
              </c:ext>
            </c:extLst>
          </c:dPt>
          <c:dPt>
            <c:idx val="5"/>
            <c:bubble3D val="0"/>
            <c:spPr>
              <a:ln w="19050">
                <a:solidFill>
                  <a:srgbClr val="968F58"/>
                </a:solidFill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5-E7B6-4114-9F03-EC6717BEE445}"/>
              </c:ext>
            </c:extLst>
          </c:dPt>
          <c:dPt>
            <c:idx val="6"/>
            <c:bubble3D val="0"/>
            <c:spPr>
              <a:ln w="19050">
                <a:solidFill>
                  <a:srgbClr val="968F58"/>
                </a:solidFill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7-E7B6-4114-9F03-EC6717BEE445}"/>
              </c:ext>
            </c:extLst>
          </c:dPt>
          <c:dPt>
            <c:idx val="7"/>
            <c:bubble3D val="0"/>
            <c:spPr>
              <a:ln w="19050">
                <a:solidFill>
                  <a:srgbClr val="968F58"/>
                </a:solidFill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9-E7B6-4114-9F03-EC6717BEE445}"/>
              </c:ext>
            </c:extLst>
          </c:dPt>
          <c:dPt>
            <c:idx val="8"/>
            <c:bubble3D val="0"/>
            <c:spPr>
              <a:ln w="19050">
                <a:solidFill>
                  <a:srgbClr val="968F58"/>
                </a:solidFill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B-E7B6-4114-9F03-EC6717BEE445}"/>
              </c:ext>
            </c:extLst>
          </c:dPt>
          <c:dPt>
            <c:idx val="9"/>
            <c:bubble3D val="0"/>
            <c:spPr>
              <a:ln w="19050">
                <a:solidFill>
                  <a:srgbClr val="968F58"/>
                </a:solidFill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D-E7B6-4114-9F03-EC6717BEE445}"/>
              </c:ext>
            </c:extLst>
          </c:dPt>
          <c:cat>
            <c:numRef>
              <c:f>Calculations!$B$218:$K$218</c:f>
              <c:numCache>
                <c:formatCode>General</c:formatCod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</c:numCache>
            </c:numRef>
          </c:cat>
          <c:val>
            <c:numRef>
              <c:f>Calculations!$B$220:$K$220</c:f>
              <c:numCache>
                <c:formatCode>_(* #,##0.00_);_(* \(#,##0.00\);_(* "–"???_);_(* @_)</c:formatCode>
                <c:ptCount val="10"/>
                <c:pt idx="0">
                  <c:v>24.818453125000001</c:v>
                </c:pt>
                <c:pt idx="1">
                  <c:v>18.36293359375</c:v>
                </c:pt>
                <c:pt idx="2">
                  <c:v>25.767853515624999</c:v>
                </c:pt>
                <c:pt idx="3">
                  <c:v>28.099132812499999</c:v>
                </c:pt>
                <c:pt idx="4">
                  <c:v>27.16373046875</c:v>
                </c:pt>
                <c:pt idx="5">
                  <c:v>33.985585937499998</c:v>
                </c:pt>
                <c:pt idx="6">
                  <c:v>36.276484375000003</c:v>
                </c:pt>
                <c:pt idx="7">
                  <c:v>38.045515625</c:v>
                </c:pt>
                <c:pt idx="8">
                  <c:v>38.002312500000002</c:v>
                </c:pt>
                <c:pt idx="9">
                  <c:v>38.607988281250002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E7B6-4114-9F03-EC6717BEE4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9781120"/>
        <c:axId val="189782656"/>
      </c:lineChart>
      <c:catAx>
        <c:axId val="1897811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89782656"/>
        <c:crosses val="autoZero"/>
        <c:auto val="1"/>
        <c:lblAlgn val="ctr"/>
        <c:lblOffset val="100"/>
        <c:noMultiLvlLbl val="0"/>
      </c:catAx>
      <c:valAx>
        <c:axId val="189782656"/>
        <c:scaling>
          <c:orientation val="minMax"/>
        </c:scaling>
        <c:delete val="1"/>
        <c:axPos val="l"/>
        <c:numFmt formatCode="_(* #,##0.00_);_(* \(#,##0.00\);_(* &quot;–&quot;???_);_(* @_)" sourceLinked="1"/>
        <c:majorTickMark val="out"/>
        <c:minorTickMark val="none"/>
        <c:tickLblPos val="nextTo"/>
        <c:crossAx val="189781120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lineChart>
        <c:grouping val="standard"/>
        <c:varyColors val="0"/>
        <c:ser>
          <c:idx val="0"/>
          <c:order val="0"/>
          <c:spPr>
            <a:ln w="19050">
              <a:solidFill>
                <a:srgbClr val="968F58"/>
              </a:solidFill>
            </a:ln>
          </c:spPr>
          <c:marker>
            <c:symbol val="none"/>
          </c:marker>
          <c:dPt>
            <c:idx val="3"/>
            <c:bubble3D val="0"/>
            <c:spPr>
              <a:ln w="19050">
                <a:solidFill>
                  <a:srgbClr val="968F58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9B3-4D1A-B908-EA959CC9CB6C}"/>
              </c:ext>
            </c:extLst>
          </c:dPt>
          <c:dPt>
            <c:idx val="4"/>
            <c:bubble3D val="0"/>
            <c:spPr>
              <a:ln w="19050">
                <a:solidFill>
                  <a:srgbClr val="968F58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D9B3-4D1A-B908-EA959CC9CB6C}"/>
              </c:ext>
            </c:extLst>
          </c:dPt>
          <c:dPt>
            <c:idx val="5"/>
            <c:bubble3D val="0"/>
            <c:spPr>
              <a:ln w="19050">
                <a:solidFill>
                  <a:srgbClr val="968F58"/>
                </a:solidFill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5-D9B3-4D1A-B908-EA959CC9CB6C}"/>
              </c:ext>
            </c:extLst>
          </c:dPt>
          <c:dPt>
            <c:idx val="6"/>
            <c:bubble3D val="0"/>
            <c:spPr>
              <a:ln w="19050">
                <a:solidFill>
                  <a:srgbClr val="968F58"/>
                </a:solidFill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7-D9B3-4D1A-B908-EA959CC9CB6C}"/>
              </c:ext>
            </c:extLst>
          </c:dPt>
          <c:dPt>
            <c:idx val="7"/>
            <c:bubble3D val="0"/>
            <c:spPr>
              <a:ln w="19050">
                <a:solidFill>
                  <a:srgbClr val="968F58"/>
                </a:solidFill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9-D9B3-4D1A-B908-EA959CC9CB6C}"/>
              </c:ext>
            </c:extLst>
          </c:dPt>
          <c:dPt>
            <c:idx val="8"/>
            <c:bubble3D val="0"/>
            <c:spPr>
              <a:ln w="19050">
                <a:solidFill>
                  <a:srgbClr val="968F58"/>
                </a:solidFill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B-D9B3-4D1A-B908-EA959CC9CB6C}"/>
              </c:ext>
            </c:extLst>
          </c:dPt>
          <c:dPt>
            <c:idx val="9"/>
            <c:bubble3D val="0"/>
            <c:spPr>
              <a:ln w="19050">
                <a:solidFill>
                  <a:srgbClr val="968F58"/>
                </a:solidFill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D-D9B3-4D1A-B908-EA959CC9CB6C}"/>
              </c:ext>
            </c:extLst>
          </c:dPt>
          <c:cat>
            <c:numRef>
              <c:f>Calculations!$B$218:$K$218</c:f>
              <c:numCache>
                <c:formatCode>General</c:formatCod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</c:numCache>
            </c:numRef>
          </c:cat>
          <c:val>
            <c:numRef>
              <c:f>Calculations!$B$221:$K$221</c:f>
              <c:numCache>
                <c:formatCode>_(* #,##0.00_);_(* \(#,##0.00\);_(* "–"???_);_(* @_)</c:formatCode>
                <c:ptCount val="10"/>
                <c:pt idx="0">
                  <c:v>16.405039062499998</c:v>
                </c:pt>
                <c:pt idx="1">
                  <c:v>34.544589843750003</c:v>
                </c:pt>
                <c:pt idx="2">
                  <c:v>20.286029296875</c:v>
                </c:pt>
                <c:pt idx="3">
                  <c:v>28.511404296875</c:v>
                </c:pt>
                <c:pt idx="4">
                  <c:v>25.86256640625</c:v>
                </c:pt>
                <c:pt idx="5">
                  <c:v>39.952179687499999</c:v>
                </c:pt>
                <c:pt idx="6">
                  <c:v>56.085679687499997</c:v>
                </c:pt>
                <c:pt idx="7">
                  <c:v>39.040898437499997</c:v>
                </c:pt>
                <c:pt idx="8">
                  <c:v>28.867880859374999</c:v>
                </c:pt>
                <c:pt idx="9">
                  <c:v>25.038117187499999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D9B3-4D1A-B908-EA959CC9CB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9829888"/>
        <c:axId val="189831424"/>
      </c:lineChart>
      <c:catAx>
        <c:axId val="1898298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89831424"/>
        <c:crosses val="autoZero"/>
        <c:auto val="1"/>
        <c:lblAlgn val="ctr"/>
        <c:lblOffset val="100"/>
        <c:noMultiLvlLbl val="0"/>
      </c:catAx>
      <c:valAx>
        <c:axId val="189831424"/>
        <c:scaling>
          <c:orientation val="minMax"/>
        </c:scaling>
        <c:delete val="1"/>
        <c:axPos val="l"/>
        <c:numFmt formatCode="_(* #,##0.00_);_(* \(#,##0.00\);_(* &quot;–&quot;???_);_(* @_)" sourceLinked="1"/>
        <c:majorTickMark val="out"/>
        <c:minorTickMark val="none"/>
        <c:tickLblPos val="nextTo"/>
        <c:crossAx val="189829888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lineChart>
        <c:grouping val="standard"/>
        <c:varyColors val="0"/>
        <c:ser>
          <c:idx val="0"/>
          <c:order val="0"/>
          <c:spPr>
            <a:ln w="19050">
              <a:solidFill>
                <a:srgbClr val="968F58"/>
              </a:solidFill>
            </a:ln>
          </c:spPr>
          <c:marker>
            <c:symbol val="none"/>
          </c:marker>
          <c:val>
            <c:numRef>
              <c:f>Calculations!$B$53:$F$53</c:f>
              <c:numCache>
                <c:formatCode>_(* #,##0.00_);_(* \(#,##0.00\);_(* "–"???_);_(* @_)</c:formatCode>
                <c:ptCount val="5"/>
                <c:pt idx="0">
                  <c:v>185.09990625</c:v>
                </c:pt>
                <c:pt idx="1">
                  <c:v>188.76656249999999</c:v>
                </c:pt>
                <c:pt idx="2">
                  <c:v>196.02067187500001</c:v>
                </c:pt>
                <c:pt idx="3">
                  <c:v>206.168921875</c:v>
                </c:pt>
                <c:pt idx="4">
                  <c:v>208.00679687499999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9CB-4CDC-BED0-9205FDFB9E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9839232"/>
        <c:axId val="189840768"/>
      </c:lineChart>
      <c:catAx>
        <c:axId val="189839232"/>
        <c:scaling>
          <c:orientation val="minMax"/>
        </c:scaling>
        <c:delete val="1"/>
        <c:axPos val="b"/>
        <c:majorTickMark val="out"/>
        <c:minorTickMark val="none"/>
        <c:tickLblPos val="nextTo"/>
        <c:crossAx val="189840768"/>
        <c:crosses val="autoZero"/>
        <c:auto val="1"/>
        <c:lblAlgn val="ctr"/>
        <c:lblOffset val="100"/>
        <c:noMultiLvlLbl val="0"/>
      </c:catAx>
      <c:valAx>
        <c:axId val="189840768"/>
        <c:scaling>
          <c:orientation val="minMax"/>
          <c:min val="0"/>
        </c:scaling>
        <c:delete val="1"/>
        <c:axPos val="l"/>
        <c:numFmt formatCode="_(* #,##0.00_);_(* \(#,##0.00\);_(* &quot;–&quot;???_);_(* @_)" sourceLinked="1"/>
        <c:majorTickMark val="out"/>
        <c:minorTickMark val="none"/>
        <c:tickLblPos val="nextTo"/>
        <c:crossAx val="189839232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lineChart>
        <c:grouping val="standard"/>
        <c:varyColors val="0"/>
        <c:ser>
          <c:idx val="0"/>
          <c:order val="0"/>
          <c:spPr>
            <a:ln w="19050">
              <a:solidFill>
                <a:srgbClr val="968F58"/>
              </a:solidFill>
            </a:ln>
          </c:spPr>
          <c:marker>
            <c:symbol val="none"/>
          </c:marker>
          <c:val>
            <c:numRef>
              <c:f>Calculations!$B$54:$F$54</c:f>
              <c:numCache>
                <c:formatCode>_(* #,##0.00_);_(* \(#,##0.00\);_(* "–"???_);_(* @_)</c:formatCode>
                <c:ptCount val="5"/>
                <c:pt idx="0">
                  <c:v>132.21703124999999</c:v>
                </c:pt>
                <c:pt idx="1">
                  <c:v>130.567953125</c:v>
                </c:pt>
                <c:pt idx="2">
                  <c:v>139.06168750000001</c:v>
                </c:pt>
                <c:pt idx="3">
                  <c:v>135.14670312499999</c:v>
                </c:pt>
                <c:pt idx="4">
                  <c:v>141.82135937499999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E75-4A28-A228-0FDFE6BADE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9905536"/>
        <c:axId val="189911424"/>
      </c:lineChart>
      <c:catAx>
        <c:axId val="189905536"/>
        <c:scaling>
          <c:orientation val="minMax"/>
        </c:scaling>
        <c:delete val="1"/>
        <c:axPos val="b"/>
        <c:majorTickMark val="out"/>
        <c:minorTickMark val="none"/>
        <c:tickLblPos val="nextTo"/>
        <c:crossAx val="189911424"/>
        <c:crosses val="autoZero"/>
        <c:auto val="1"/>
        <c:lblAlgn val="ctr"/>
        <c:lblOffset val="100"/>
        <c:noMultiLvlLbl val="0"/>
      </c:catAx>
      <c:valAx>
        <c:axId val="189911424"/>
        <c:scaling>
          <c:orientation val="minMax"/>
          <c:min val="0"/>
        </c:scaling>
        <c:delete val="1"/>
        <c:axPos val="l"/>
        <c:numFmt formatCode="_(* #,##0.00_);_(* \(#,##0.00\);_(* &quot;–&quot;???_);_(* @_)" sourceLinked="1"/>
        <c:majorTickMark val="out"/>
        <c:minorTickMark val="none"/>
        <c:tickLblPos val="nextTo"/>
        <c:crossAx val="189905536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lineChart>
        <c:grouping val="standard"/>
        <c:varyColors val="0"/>
        <c:ser>
          <c:idx val="0"/>
          <c:order val="0"/>
          <c:spPr>
            <a:ln w="19050">
              <a:solidFill>
                <a:srgbClr val="968F58"/>
              </a:solidFill>
            </a:ln>
          </c:spPr>
          <c:marker>
            <c:symbol val="none"/>
          </c:marker>
          <c:val>
            <c:numRef>
              <c:f>Calculations!$B$55:$F$55</c:f>
              <c:numCache>
                <c:formatCode>_(* #,##0.00_);_(* \(#,##0.00\);_(* "–"???_);_(* @_)</c:formatCode>
                <c:ptCount val="5"/>
                <c:pt idx="0">
                  <c:v>79.828648437499993</c:v>
                </c:pt>
                <c:pt idx="1">
                  <c:v>77.292570312500004</c:v>
                </c:pt>
                <c:pt idx="2">
                  <c:v>80.249242187500002</c:v>
                </c:pt>
                <c:pt idx="3">
                  <c:v>86.781265625000003</c:v>
                </c:pt>
                <c:pt idx="4">
                  <c:v>86.445820312500004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49D-4D66-BCA2-85229AC3CC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9926784"/>
        <c:axId val="189932672"/>
      </c:lineChart>
      <c:catAx>
        <c:axId val="189926784"/>
        <c:scaling>
          <c:orientation val="minMax"/>
        </c:scaling>
        <c:delete val="1"/>
        <c:axPos val="b"/>
        <c:majorTickMark val="out"/>
        <c:minorTickMark val="none"/>
        <c:tickLblPos val="nextTo"/>
        <c:crossAx val="189932672"/>
        <c:crosses val="autoZero"/>
        <c:auto val="1"/>
        <c:lblAlgn val="ctr"/>
        <c:lblOffset val="100"/>
        <c:noMultiLvlLbl val="0"/>
      </c:catAx>
      <c:valAx>
        <c:axId val="189932672"/>
        <c:scaling>
          <c:orientation val="minMax"/>
          <c:min val="0"/>
        </c:scaling>
        <c:delete val="1"/>
        <c:axPos val="l"/>
        <c:numFmt formatCode="_(* #,##0.00_);_(* \(#,##0.00\);_(* &quot;–&quot;???_);_(* @_)" sourceLinked="1"/>
        <c:majorTickMark val="out"/>
        <c:minorTickMark val="none"/>
        <c:tickLblPos val="nextTo"/>
        <c:crossAx val="189926784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lineChart>
        <c:grouping val="standard"/>
        <c:varyColors val="0"/>
        <c:ser>
          <c:idx val="0"/>
          <c:order val="0"/>
          <c:spPr>
            <a:ln w="19050">
              <a:solidFill>
                <a:srgbClr val="968F58"/>
              </a:solidFill>
            </a:ln>
          </c:spPr>
          <c:marker>
            <c:symbol val="none"/>
          </c:marker>
          <c:val>
            <c:numRef>
              <c:f>Calculations!$B$56:$F$56</c:f>
              <c:numCache>
                <c:formatCode>_(* #,##0.00_);_(* \(#,##0.00\);_(* "–"???_);_(* @_)</c:formatCode>
                <c:ptCount val="5"/>
                <c:pt idx="0">
                  <c:v>67.5673828125</c:v>
                </c:pt>
                <c:pt idx="1">
                  <c:v>67.063070312500003</c:v>
                </c:pt>
                <c:pt idx="2">
                  <c:v>63.618667968750003</c:v>
                </c:pt>
                <c:pt idx="3">
                  <c:v>66.950671874999998</c:v>
                </c:pt>
                <c:pt idx="4">
                  <c:v>65.566554687500002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0C6-4F29-B999-6AC16493A6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9956480"/>
        <c:axId val="189958016"/>
      </c:lineChart>
      <c:catAx>
        <c:axId val="189956480"/>
        <c:scaling>
          <c:orientation val="minMax"/>
        </c:scaling>
        <c:delete val="1"/>
        <c:axPos val="b"/>
        <c:majorTickMark val="out"/>
        <c:minorTickMark val="none"/>
        <c:tickLblPos val="nextTo"/>
        <c:crossAx val="189958016"/>
        <c:crosses val="autoZero"/>
        <c:auto val="1"/>
        <c:lblAlgn val="ctr"/>
        <c:lblOffset val="100"/>
        <c:noMultiLvlLbl val="0"/>
      </c:catAx>
      <c:valAx>
        <c:axId val="189958016"/>
        <c:scaling>
          <c:orientation val="minMax"/>
          <c:min val="0"/>
        </c:scaling>
        <c:delete val="1"/>
        <c:axPos val="l"/>
        <c:numFmt formatCode="_(* #,##0.00_);_(* \(#,##0.00\);_(* &quot;–&quot;???_);_(* @_)" sourceLinked="1"/>
        <c:majorTickMark val="out"/>
        <c:minorTickMark val="none"/>
        <c:tickLblPos val="nextTo"/>
        <c:crossAx val="189956480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lineChart>
        <c:grouping val="standard"/>
        <c:varyColors val="0"/>
        <c:ser>
          <c:idx val="0"/>
          <c:order val="0"/>
          <c:spPr>
            <a:ln w="19050">
              <a:solidFill>
                <a:srgbClr val="968F58"/>
              </a:solidFill>
            </a:ln>
          </c:spPr>
          <c:marker>
            <c:symbol val="none"/>
          </c:marker>
          <c:val>
            <c:numRef>
              <c:f>Calculations!$B$57:$F$57</c:f>
              <c:numCache>
                <c:formatCode>_(* #,##0.00_);_(* \(#,##0.00\);_(* "–"???_);_(* @_)</c:formatCode>
                <c:ptCount val="5"/>
                <c:pt idx="0">
                  <c:v>46.187867187499997</c:v>
                </c:pt>
                <c:pt idx="1">
                  <c:v>45.945371093749998</c:v>
                </c:pt>
                <c:pt idx="2">
                  <c:v>47.492804687499998</c:v>
                </c:pt>
                <c:pt idx="3">
                  <c:v>43.630316406250003</c:v>
                </c:pt>
                <c:pt idx="4">
                  <c:v>47.409113281250001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64D-4E2B-997C-544F90DFEA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0059264"/>
        <c:axId val="190060800"/>
      </c:lineChart>
      <c:catAx>
        <c:axId val="190059264"/>
        <c:scaling>
          <c:orientation val="minMax"/>
        </c:scaling>
        <c:delete val="1"/>
        <c:axPos val="b"/>
        <c:majorTickMark val="out"/>
        <c:minorTickMark val="none"/>
        <c:tickLblPos val="nextTo"/>
        <c:crossAx val="190060800"/>
        <c:crosses val="autoZero"/>
        <c:auto val="1"/>
        <c:lblAlgn val="ctr"/>
        <c:lblOffset val="100"/>
        <c:noMultiLvlLbl val="0"/>
      </c:catAx>
      <c:valAx>
        <c:axId val="190060800"/>
        <c:scaling>
          <c:orientation val="minMax"/>
          <c:min val="0"/>
        </c:scaling>
        <c:delete val="1"/>
        <c:axPos val="l"/>
        <c:numFmt formatCode="_(* #,##0.00_);_(* \(#,##0.00\);_(* &quot;–&quot;???_);_(* @_)" sourceLinked="1"/>
        <c:majorTickMark val="out"/>
        <c:minorTickMark val="none"/>
        <c:tickLblPos val="nextTo"/>
        <c:crossAx val="190059264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lineChart>
        <c:grouping val="standard"/>
        <c:varyColors val="0"/>
        <c:ser>
          <c:idx val="0"/>
          <c:order val="0"/>
          <c:spPr>
            <a:ln w="19050">
              <a:solidFill>
                <a:srgbClr val="968F58"/>
              </a:solidFill>
            </a:ln>
          </c:spPr>
          <c:marker>
            <c:symbol val="none"/>
          </c:marker>
          <c:val>
            <c:numRef>
              <c:f>Calculations!$B$58:$F$58</c:f>
              <c:numCache>
                <c:formatCode>_(* #,##0.00_);_(* \(#,##0.00\);_(* "–"???_);_(* @_)</c:formatCode>
                <c:ptCount val="5"/>
                <c:pt idx="0">
                  <c:v>34.903746093750001</c:v>
                </c:pt>
                <c:pt idx="1">
                  <c:v>38.241121093750003</c:v>
                </c:pt>
                <c:pt idx="2">
                  <c:v>43.435105468750002</c:v>
                </c:pt>
                <c:pt idx="3">
                  <c:v>42.746859375</c:v>
                </c:pt>
                <c:pt idx="4">
                  <c:v>45.313417968750002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44A-4387-B26F-58B8CF6A92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0096896"/>
        <c:axId val="190098432"/>
      </c:lineChart>
      <c:catAx>
        <c:axId val="190096896"/>
        <c:scaling>
          <c:orientation val="minMax"/>
        </c:scaling>
        <c:delete val="1"/>
        <c:axPos val="b"/>
        <c:majorTickMark val="out"/>
        <c:minorTickMark val="none"/>
        <c:tickLblPos val="nextTo"/>
        <c:crossAx val="190098432"/>
        <c:crosses val="autoZero"/>
        <c:auto val="1"/>
        <c:lblAlgn val="ctr"/>
        <c:lblOffset val="100"/>
        <c:noMultiLvlLbl val="0"/>
      </c:catAx>
      <c:valAx>
        <c:axId val="190098432"/>
        <c:scaling>
          <c:orientation val="minMax"/>
          <c:min val="0"/>
        </c:scaling>
        <c:delete val="1"/>
        <c:axPos val="l"/>
        <c:numFmt formatCode="_(* #,##0.00_);_(* \(#,##0.00\);_(* &quot;–&quot;???_);_(* @_)" sourceLinked="1"/>
        <c:majorTickMark val="out"/>
        <c:minorTickMark val="none"/>
        <c:tickLblPos val="nextTo"/>
        <c:crossAx val="190096896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lineChart>
        <c:grouping val="standard"/>
        <c:varyColors val="0"/>
        <c:ser>
          <c:idx val="0"/>
          <c:order val="0"/>
          <c:spPr>
            <a:ln w="19050">
              <a:solidFill>
                <a:srgbClr val="968F58"/>
              </a:solidFill>
            </a:ln>
          </c:spPr>
          <c:marker>
            <c:symbol val="none"/>
          </c:marker>
          <c:val>
            <c:numRef>
              <c:f>Calculations!$B$17:$F$17</c:f>
              <c:numCache>
                <c:formatCode>_(* #,##0.00_);_(* \(#,##0.00\);_(* "–"???_);_(* @_)</c:formatCode>
                <c:ptCount val="5"/>
                <c:pt idx="0">
                  <c:v>545.80462499999999</c:v>
                </c:pt>
                <c:pt idx="1">
                  <c:v>547.8766875</c:v>
                </c:pt>
                <c:pt idx="2">
                  <c:v>569.87812499999995</c:v>
                </c:pt>
                <c:pt idx="3">
                  <c:v>581.4246875</c:v>
                </c:pt>
                <c:pt idx="4">
                  <c:v>594.56299999999999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AED-400F-A61F-0A8041777D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0187776"/>
        <c:axId val="190201856"/>
      </c:lineChart>
      <c:catAx>
        <c:axId val="190187776"/>
        <c:scaling>
          <c:orientation val="minMax"/>
        </c:scaling>
        <c:delete val="1"/>
        <c:axPos val="b"/>
        <c:majorTickMark val="out"/>
        <c:minorTickMark val="none"/>
        <c:tickLblPos val="nextTo"/>
        <c:crossAx val="190201856"/>
        <c:crosses val="autoZero"/>
        <c:auto val="1"/>
        <c:lblAlgn val="ctr"/>
        <c:lblOffset val="100"/>
        <c:noMultiLvlLbl val="0"/>
      </c:catAx>
      <c:valAx>
        <c:axId val="190201856"/>
        <c:scaling>
          <c:orientation val="minMax"/>
          <c:min val="0"/>
        </c:scaling>
        <c:delete val="1"/>
        <c:axPos val="l"/>
        <c:numFmt formatCode="_(* #,##0.00_);_(* \(#,##0.00\);_(* &quot;–&quot;???_);_(* @_)" sourceLinked="1"/>
        <c:majorTickMark val="out"/>
        <c:minorTickMark val="none"/>
        <c:tickLblPos val="nextTo"/>
        <c:crossAx val="190187776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lineChart>
        <c:grouping val="standard"/>
        <c:varyColors val="0"/>
        <c:ser>
          <c:idx val="0"/>
          <c:order val="0"/>
          <c:spPr>
            <a:ln w="19050">
              <a:solidFill>
                <a:srgbClr val="968F58"/>
              </a:solidFill>
            </a:ln>
          </c:spPr>
          <c:marker>
            <c:symbol val="none"/>
          </c:marker>
          <c:val>
            <c:numRef>
              <c:f>Calculations!$B$11:$F$11</c:f>
              <c:numCache>
                <c:formatCode>_(* #,##0.00_);_(* \(#,##0.00\);_(* "–"???_);_(* @_)</c:formatCode>
                <c:ptCount val="5"/>
                <c:pt idx="0">
                  <c:v>23.836685546875</c:v>
                </c:pt>
                <c:pt idx="1">
                  <c:v>50.639085937499999</c:v>
                </c:pt>
                <c:pt idx="2">
                  <c:v>22.302017578125</c:v>
                </c:pt>
                <c:pt idx="3">
                  <c:v>24.437999999999999</c:v>
                </c:pt>
                <c:pt idx="4">
                  <c:v>24.4054296875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660-47D9-BEBE-46137884C5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7796864"/>
        <c:axId val="187823232"/>
      </c:lineChart>
      <c:catAx>
        <c:axId val="187796864"/>
        <c:scaling>
          <c:orientation val="minMax"/>
        </c:scaling>
        <c:delete val="1"/>
        <c:axPos val="b"/>
        <c:majorTickMark val="out"/>
        <c:minorTickMark val="none"/>
        <c:tickLblPos val="nextTo"/>
        <c:crossAx val="187823232"/>
        <c:crosses val="autoZero"/>
        <c:auto val="1"/>
        <c:lblAlgn val="ctr"/>
        <c:lblOffset val="100"/>
        <c:noMultiLvlLbl val="0"/>
      </c:catAx>
      <c:valAx>
        <c:axId val="187823232"/>
        <c:scaling>
          <c:orientation val="minMax"/>
          <c:min val="0"/>
        </c:scaling>
        <c:delete val="1"/>
        <c:axPos val="l"/>
        <c:numFmt formatCode="_(* #,##0.00_);_(* \(#,##0.00\);_(* &quot;–&quot;???_);_(* @_)" sourceLinked="1"/>
        <c:majorTickMark val="out"/>
        <c:minorTickMark val="none"/>
        <c:tickLblPos val="nextTo"/>
        <c:crossAx val="187796864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lineChart>
        <c:grouping val="standard"/>
        <c:varyColors val="0"/>
        <c:ser>
          <c:idx val="0"/>
          <c:order val="0"/>
          <c:spPr>
            <a:ln w="19050">
              <a:solidFill>
                <a:srgbClr val="968F58"/>
              </a:solidFill>
            </a:ln>
          </c:spPr>
          <c:marker>
            <c:symbol val="none"/>
          </c:marker>
          <c:val>
            <c:numRef>
              <c:f>Calculations!$B$19:$F$19</c:f>
              <c:numCache>
                <c:formatCode>_(* #,##0.00_);_(* \(#,##0.00\);_(* "–"???_);_(* @_)</c:formatCode>
                <c:ptCount val="5"/>
                <c:pt idx="0">
                  <c:v>2.111230224609375</c:v>
                </c:pt>
                <c:pt idx="1">
                  <c:v>370.04655511474613</c:v>
                </c:pt>
                <c:pt idx="2">
                  <c:v>390.03175109863275</c:v>
                </c:pt>
                <c:pt idx="3">
                  <c:v>469.00134069824219</c:v>
                </c:pt>
                <c:pt idx="4">
                  <c:v>383.28923336410526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36C-4025-B5D4-FEF41CBE1C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0209024"/>
        <c:axId val="190223104"/>
      </c:lineChart>
      <c:catAx>
        <c:axId val="190209024"/>
        <c:scaling>
          <c:orientation val="minMax"/>
        </c:scaling>
        <c:delete val="1"/>
        <c:axPos val="b"/>
        <c:majorTickMark val="out"/>
        <c:minorTickMark val="none"/>
        <c:tickLblPos val="nextTo"/>
        <c:crossAx val="190223104"/>
        <c:crosses val="autoZero"/>
        <c:auto val="1"/>
        <c:lblAlgn val="ctr"/>
        <c:lblOffset val="100"/>
        <c:noMultiLvlLbl val="0"/>
      </c:catAx>
      <c:valAx>
        <c:axId val="190223104"/>
        <c:scaling>
          <c:orientation val="minMax"/>
          <c:min val="0"/>
        </c:scaling>
        <c:delete val="1"/>
        <c:axPos val="l"/>
        <c:numFmt formatCode="_(* #,##0.00_);_(* \(#,##0.00\);_(* &quot;–&quot;???_);_(* @_)" sourceLinked="1"/>
        <c:majorTickMark val="out"/>
        <c:minorTickMark val="none"/>
        <c:tickLblPos val="nextTo"/>
        <c:crossAx val="190209024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stacked"/>
        <c:varyColors val="0"/>
        <c:ser>
          <c:idx val="2"/>
          <c:order val="2"/>
          <c:spPr>
            <a:gradFill>
              <a:gsLst>
                <a:gs pos="33000">
                  <a:srgbClr val="00B050"/>
                </a:gs>
                <a:gs pos="67000">
                  <a:srgbClr val="DAE63A"/>
                </a:gs>
                <a:gs pos="100000">
                  <a:srgbClr val="FF5050"/>
                </a:gs>
              </a:gsLst>
              <a:lin ang="0" scaled="0"/>
            </a:gradFill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3165-40E2-914A-7849F5EA6D9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3165-40E2-914A-7849F5EA6D91}"/>
              </c:ext>
            </c:extLst>
          </c:dPt>
          <c:val>
            <c:numRef>
              <c:f>Calculations!$D$233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165-40E2-914A-7849F5EA6D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2"/>
        <c:overlap val="100"/>
        <c:axId val="190249600"/>
        <c:axId val="190259584"/>
      </c:barChart>
      <c:barChart>
        <c:barDir val="bar"/>
        <c:grouping val="stacked"/>
        <c:varyColors val="0"/>
        <c:ser>
          <c:idx val="0"/>
          <c:order val="0"/>
          <c:spPr>
            <a:noFill/>
          </c:spPr>
          <c:invertIfNegative val="0"/>
          <c:val>
            <c:numRef>
              <c:f>Calculations!$C$240</c:f>
              <c:numCache>
                <c:formatCode>_(* #,##0%_);_(* \(#,##0%\);_(* "–"??_);_(* @_)</c:formatCode>
                <c:ptCount val="1"/>
                <c:pt idx="0">
                  <c:v>0.55284507180292808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165-40E2-914A-7849F5EA6D91}"/>
            </c:ext>
          </c:extLst>
        </c:ser>
        <c:ser>
          <c:idx val="1"/>
          <c:order val="1"/>
          <c:spPr>
            <a:solidFill>
              <a:schemeClr val="tx1"/>
            </a:solidFill>
          </c:spPr>
          <c:invertIfNegative val="0"/>
          <c:val>
            <c:numRef>
              <c:f>Calculations!$D$234</c:f>
              <c:numCache>
                <c:formatCode>_(* #,##0%_);_(* \(#,##0%\);_(* "–"??_);_(* @_)</c:formatCode>
                <c:ptCount val="1"/>
                <c:pt idx="0">
                  <c:v>0.04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165-40E2-914A-7849F5EA6D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90262656"/>
        <c:axId val="190261120"/>
      </c:barChart>
      <c:catAx>
        <c:axId val="190249600"/>
        <c:scaling>
          <c:orientation val="minMax"/>
        </c:scaling>
        <c:delete val="1"/>
        <c:axPos val="l"/>
        <c:majorTickMark val="out"/>
        <c:minorTickMark val="none"/>
        <c:tickLblPos val="nextTo"/>
        <c:crossAx val="190259584"/>
        <c:crosses val="autoZero"/>
        <c:auto val="1"/>
        <c:lblAlgn val="ctr"/>
        <c:lblOffset val="100"/>
        <c:noMultiLvlLbl val="0"/>
      </c:catAx>
      <c:valAx>
        <c:axId val="190259584"/>
        <c:scaling>
          <c:orientation val="minMax"/>
          <c:max val="1"/>
          <c:min val="0"/>
        </c:scaling>
        <c:delete val="1"/>
        <c:axPos val="b"/>
        <c:numFmt formatCode="General" sourceLinked="1"/>
        <c:majorTickMark val="out"/>
        <c:minorTickMark val="none"/>
        <c:tickLblPos val="nextTo"/>
        <c:crossAx val="190249600"/>
        <c:crosses val="autoZero"/>
        <c:crossBetween val="between"/>
      </c:valAx>
      <c:valAx>
        <c:axId val="190261120"/>
        <c:scaling>
          <c:orientation val="minMax"/>
          <c:max val="1"/>
          <c:min val="0"/>
        </c:scaling>
        <c:delete val="1"/>
        <c:axPos val="t"/>
        <c:numFmt formatCode="_(* #,##0%_);_(* \(#,##0%\);_(* &quot;–&quot;??_);_(* @_)" sourceLinked="1"/>
        <c:majorTickMark val="out"/>
        <c:minorTickMark val="none"/>
        <c:tickLblPos val="nextTo"/>
        <c:crossAx val="190262656"/>
        <c:crosses val="max"/>
        <c:crossBetween val="between"/>
      </c:valAx>
      <c:catAx>
        <c:axId val="190262656"/>
        <c:scaling>
          <c:orientation val="minMax"/>
        </c:scaling>
        <c:delete val="1"/>
        <c:axPos val="l"/>
        <c:majorTickMark val="out"/>
        <c:minorTickMark val="none"/>
        <c:tickLblPos val="nextTo"/>
        <c:crossAx val="190261120"/>
        <c:crosses val="autoZero"/>
        <c:auto val="1"/>
        <c:lblAlgn val="ctr"/>
        <c:lblOffset val="100"/>
        <c:noMultiLvlLbl val="0"/>
      </c:catAx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lineChart>
        <c:grouping val="standard"/>
        <c:varyColors val="0"/>
        <c:ser>
          <c:idx val="0"/>
          <c:order val="0"/>
          <c:spPr>
            <a:ln w="19050">
              <a:solidFill>
                <a:srgbClr val="968F58"/>
              </a:solidFill>
            </a:ln>
          </c:spPr>
          <c:marker>
            <c:symbol val="none"/>
          </c:marker>
          <c:val>
            <c:numRef>
              <c:f>Calculations!$B$39:$F$39</c:f>
              <c:numCache>
                <c:formatCode>_(* #,##0.00_);_(* \(#,##0.00\);_(* "–"???_);_(* @_)</c:formatCode>
                <c:ptCount val="5"/>
                <c:pt idx="0">
                  <c:v>154.90620312499999</c:v>
                </c:pt>
                <c:pt idx="1">
                  <c:v>196.06492187500001</c:v>
                </c:pt>
                <c:pt idx="2">
                  <c:v>215.28510937499999</c:v>
                </c:pt>
                <c:pt idx="3">
                  <c:v>284.08778124999998</c:v>
                </c:pt>
                <c:pt idx="4">
                  <c:v>213.10706250000001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469-4DBB-9362-67EEDBC50F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0306944"/>
        <c:axId val="190312832"/>
      </c:lineChart>
      <c:catAx>
        <c:axId val="190306944"/>
        <c:scaling>
          <c:orientation val="minMax"/>
        </c:scaling>
        <c:delete val="1"/>
        <c:axPos val="b"/>
        <c:majorTickMark val="out"/>
        <c:minorTickMark val="none"/>
        <c:tickLblPos val="nextTo"/>
        <c:crossAx val="190312832"/>
        <c:crosses val="autoZero"/>
        <c:auto val="1"/>
        <c:lblAlgn val="ctr"/>
        <c:lblOffset val="100"/>
        <c:noMultiLvlLbl val="0"/>
      </c:catAx>
      <c:valAx>
        <c:axId val="190312832"/>
        <c:scaling>
          <c:orientation val="minMax"/>
        </c:scaling>
        <c:delete val="1"/>
        <c:axPos val="l"/>
        <c:numFmt formatCode="_(* #,##0.00_);_(* \(#,##0.00\);_(* &quot;–&quot;???_);_(* @_)" sourceLinked="1"/>
        <c:majorTickMark val="out"/>
        <c:minorTickMark val="none"/>
        <c:tickLblPos val="nextTo"/>
        <c:crossAx val="190306944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lineChart>
        <c:grouping val="standard"/>
        <c:varyColors val="0"/>
        <c:ser>
          <c:idx val="0"/>
          <c:order val="0"/>
          <c:spPr>
            <a:ln w="19050">
              <a:solidFill>
                <a:srgbClr val="968F58"/>
              </a:solidFill>
            </a:ln>
          </c:spPr>
          <c:marker>
            <c:symbol val="none"/>
          </c:marker>
          <c:val>
            <c:numRef>
              <c:f>Calculations!$B$62:$F$62</c:f>
              <c:numCache>
                <c:formatCode>_(* #,##0.00_);_(* \(#,##0.00\);_(* "–"???_);_(* @_)</c:formatCode>
                <c:ptCount val="5"/>
                <c:pt idx="0">
                  <c:v>144.35453125000001</c:v>
                </c:pt>
                <c:pt idx="1">
                  <c:v>162.37990625</c:v>
                </c:pt>
                <c:pt idx="2">
                  <c:v>168.46299999999999</c:v>
                </c:pt>
                <c:pt idx="3">
                  <c:v>170.55795312500001</c:v>
                </c:pt>
                <c:pt idx="4">
                  <c:v>163.54974999999999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936-48F7-A33C-BE74057C76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0385536"/>
        <c:axId val="190416000"/>
      </c:lineChart>
      <c:catAx>
        <c:axId val="190385536"/>
        <c:scaling>
          <c:orientation val="minMax"/>
        </c:scaling>
        <c:delete val="1"/>
        <c:axPos val="b"/>
        <c:majorTickMark val="out"/>
        <c:minorTickMark val="none"/>
        <c:tickLblPos val="nextTo"/>
        <c:crossAx val="190416000"/>
        <c:crosses val="autoZero"/>
        <c:auto val="1"/>
        <c:lblAlgn val="ctr"/>
        <c:lblOffset val="100"/>
        <c:noMultiLvlLbl val="0"/>
      </c:catAx>
      <c:valAx>
        <c:axId val="190416000"/>
        <c:scaling>
          <c:orientation val="minMax"/>
          <c:min val="0"/>
        </c:scaling>
        <c:delete val="1"/>
        <c:axPos val="l"/>
        <c:numFmt formatCode="_(* #,##0.00_);_(* \(#,##0.00\);_(* &quot;–&quot;???_);_(* @_)" sourceLinked="1"/>
        <c:majorTickMark val="out"/>
        <c:minorTickMark val="none"/>
        <c:tickLblPos val="nextTo"/>
        <c:crossAx val="190385536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8985103824699959E-3"/>
          <c:y val="6.1367407110842695E-2"/>
          <c:w val="0.99210148961752997"/>
          <c:h val="0.87726518577831458"/>
        </c:manualLayout>
      </c:layout>
      <c:barChart>
        <c:barDir val="col"/>
        <c:grouping val="clustered"/>
        <c:varyColors val="0"/>
        <c:ser>
          <c:idx val="1"/>
          <c:order val="0"/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0"/>
            <c:showBubbleSize val="0"/>
            <c:separator>,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Calculations!$A$80:$A$84</c:f>
              <c:strCache>
                <c:ptCount val="5"/>
                <c:pt idx="0">
                  <c:v>Revaluations</c:v>
                </c:pt>
                <c:pt idx="1">
                  <c:v>Assets commissioned</c:v>
                </c:pt>
                <c:pt idx="2">
                  <c:v>Depreciation</c:v>
                </c:pt>
                <c:pt idx="3">
                  <c:v>Asset disposals</c:v>
                </c:pt>
                <c:pt idx="4">
                  <c:v>Other adjustments</c:v>
                </c:pt>
              </c:strCache>
            </c:strRef>
          </c:cat>
          <c:val>
            <c:numRef>
              <c:f>Calculations!$H$80:$H$84</c:f>
              <c:numCache>
                <c:formatCode>_(* #,##0.0%_);_(* \(#,##0.0%\);_(* "–"??_);_(* @_)</c:formatCode>
                <c:ptCount val="5"/>
                <c:pt idx="0">
                  <c:v>1.2610964218432441E-2</c:v>
                </c:pt>
                <c:pt idx="1">
                  <c:v>6.7641652850175316E-2</c:v>
                </c:pt>
                <c:pt idx="2">
                  <c:v>-4.0160919557495456E-2</c:v>
                </c:pt>
                <c:pt idx="3">
                  <c:v>-3.3382985866188264E-3</c:v>
                </c:pt>
                <c:pt idx="4">
                  <c:v>3.0871038754476388E-4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9C-4780-8DF6-17FE9998B6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90428288"/>
        <c:axId val="190429824"/>
      </c:barChart>
      <c:catAx>
        <c:axId val="19042828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one"/>
        <c:txPr>
          <a:bodyPr/>
          <a:lstStyle/>
          <a:p>
            <a:pPr>
              <a:defRPr sz="800"/>
            </a:pPr>
            <a:endParaRPr lang="en-US"/>
          </a:p>
        </c:txPr>
        <c:crossAx val="190429824"/>
        <c:crosses val="autoZero"/>
        <c:auto val="1"/>
        <c:lblAlgn val="ctr"/>
        <c:lblOffset val="100"/>
        <c:noMultiLvlLbl val="0"/>
      </c:catAx>
      <c:valAx>
        <c:axId val="190429824"/>
        <c:scaling>
          <c:orientation val="minMax"/>
        </c:scaling>
        <c:delete val="0"/>
        <c:axPos val="l"/>
        <c:numFmt formatCode="0%" sourceLinked="0"/>
        <c:majorTickMark val="out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190428288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627422372885765E-3"/>
          <c:y val="0"/>
          <c:w val="0.99483711725658874"/>
          <c:h val="0.8498170726571120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3"/>
            </a:solidFill>
          </c:spPr>
          <c:invertIfNegative val="0"/>
          <c:cat>
            <c:strRef>
              <c:f>Calculations!$L$312:$L$316</c:f>
              <c:strCache>
                <c:ptCount val="5"/>
                <c:pt idx="0">
                  <c:v>Weather &amp; external</c:v>
                </c:pt>
                <c:pt idx="1">
                  <c:v>Obstruction</c:v>
                </c:pt>
                <c:pt idx="2">
                  <c:v>Equipment &amp; human error</c:v>
                </c:pt>
                <c:pt idx="3">
                  <c:v>Unknown</c:v>
                </c:pt>
                <c:pt idx="4">
                  <c:v>Planned</c:v>
                </c:pt>
              </c:strCache>
            </c:strRef>
          </c:cat>
          <c:val>
            <c:numRef>
              <c:f>Calculations!$M$312:$M$316</c:f>
              <c:numCache>
                <c:formatCode>0%</c:formatCode>
                <c:ptCount val="5"/>
                <c:pt idx="0">
                  <c:v>0.26212681155400802</c:v>
                </c:pt>
                <c:pt idx="1">
                  <c:v>0.22636346968107673</c:v>
                </c:pt>
                <c:pt idx="2">
                  <c:v>0.16881430703065428</c:v>
                </c:pt>
                <c:pt idx="3">
                  <c:v>6.1419483145799647E-2</c:v>
                </c:pt>
                <c:pt idx="4">
                  <c:v>0.28127592858846134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65-4255-BF2A-4E62B2EC82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190453632"/>
        <c:axId val="190455168"/>
      </c:barChart>
      <c:catAx>
        <c:axId val="190453632"/>
        <c:scaling>
          <c:orientation val="maxMin"/>
        </c:scaling>
        <c:delete val="1"/>
        <c:axPos val="l"/>
        <c:numFmt formatCode="General" sourceLinked="0"/>
        <c:majorTickMark val="none"/>
        <c:minorTickMark val="none"/>
        <c:tickLblPos val="nextTo"/>
        <c:crossAx val="190455168"/>
        <c:crosses val="autoZero"/>
        <c:auto val="1"/>
        <c:lblAlgn val="ctr"/>
        <c:lblOffset val="100"/>
        <c:noMultiLvlLbl val="0"/>
      </c:catAx>
      <c:valAx>
        <c:axId val="190455168"/>
        <c:scaling>
          <c:orientation val="minMax"/>
          <c:min val="0"/>
        </c:scaling>
        <c:delete val="0"/>
        <c:axPos val="b"/>
        <c:majorGridlines>
          <c:spPr>
            <a:ln>
              <a:noFill/>
            </a:ln>
          </c:spPr>
        </c:majorGridlines>
        <c:numFmt formatCode="0%" sourceLinked="1"/>
        <c:majorTickMark val="out"/>
        <c:minorTickMark val="none"/>
        <c:tickLblPos val="nextTo"/>
        <c:spPr>
          <a:noFill/>
          <a:ln>
            <a:noFill/>
          </a:ln>
        </c:spPr>
        <c:txPr>
          <a:bodyPr/>
          <a:lstStyle/>
          <a:p>
            <a:pPr>
              <a:defRPr sz="600"/>
            </a:pPr>
            <a:endParaRPr lang="en-US"/>
          </a:p>
        </c:txPr>
        <c:crossAx val="190453632"/>
        <c:crosses val="max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627422372885765E-3"/>
          <c:y val="0"/>
          <c:w val="0.99483711725658874"/>
          <c:h val="0.8498170726571120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3"/>
            </a:solidFill>
          </c:spPr>
          <c:invertIfNegative val="0"/>
          <c:cat>
            <c:strRef>
              <c:f>Calculations!$L$294:$L$298</c:f>
              <c:strCache>
                <c:ptCount val="5"/>
                <c:pt idx="0">
                  <c:v>Equipment &amp; human error</c:v>
                </c:pt>
                <c:pt idx="1">
                  <c:v>Obstruction</c:v>
                </c:pt>
                <c:pt idx="2">
                  <c:v>Weather &amp; external</c:v>
                </c:pt>
                <c:pt idx="3">
                  <c:v>Unknown</c:v>
                </c:pt>
                <c:pt idx="4">
                  <c:v>Planned</c:v>
                </c:pt>
              </c:strCache>
            </c:strRef>
          </c:cat>
          <c:val>
            <c:numRef>
              <c:f>Calculations!$M$294:$M$298</c:f>
              <c:numCache>
                <c:formatCode>0%</c:formatCode>
                <c:ptCount val="5"/>
                <c:pt idx="0">
                  <c:v>0.28759340028889407</c:v>
                </c:pt>
                <c:pt idx="1">
                  <c:v>0.20258716642827335</c:v>
                </c:pt>
                <c:pt idx="2">
                  <c:v>0.19854653181090579</c:v>
                </c:pt>
                <c:pt idx="3">
                  <c:v>0.15952923420167239</c:v>
                </c:pt>
                <c:pt idx="4">
                  <c:v>0.15174366727025437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22-44EC-8D3A-94B2E69031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190644992"/>
        <c:axId val="190646528"/>
      </c:barChart>
      <c:catAx>
        <c:axId val="190644992"/>
        <c:scaling>
          <c:orientation val="maxMin"/>
        </c:scaling>
        <c:delete val="1"/>
        <c:axPos val="l"/>
        <c:numFmt formatCode="General" sourceLinked="0"/>
        <c:majorTickMark val="none"/>
        <c:minorTickMark val="none"/>
        <c:tickLblPos val="nextTo"/>
        <c:crossAx val="190646528"/>
        <c:crosses val="autoZero"/>
        <c:auto val="1"/>
        <c:lblAlgn val="ctr"/>
        <c:lblOffset val="100"/>
        <c:noMultiLvlLbl val="0"/>
      </c:catAx>
      <c:valAx>
        <c:axId val="190646528"/>
        <c:scaling>
          <c:orientation val="minMax"/>
          <c:min val="0"/>
        </c:scaling>
        <c:delete val="0"/>
        <c:axPos val="b"/>
        <c:majorGridlines>
          <c:spPr>
            <a:ln>
              <a:noFill/>
            </a:ln>
          </c:spPr>
        </c:majorGridlines>
        <c:numFmt formatCode="0%" sourceLinked="1"/>
        <c:majorTickMark val="out"/>
        <c:minorTickMark val="none"/>
        <c:tickLblPos val="nextTo"/>
        <c:spPr>
          <a:noFill/>
          <a:ln>
            <a:noFill/>
          </a:ln>
        </c:spPr>
        <c:txPr>
          <a:bodyPr/>
          <a:lstStyle/>
          <a:p>
            <a:pPr>
              <a:defRPr sz="600"/>
            </a:pPr>
            <a:endParaRPr lang="en-US"/>
          </a:p>
        </c:txPr>
        <c:crossAx val="190644992"/>
        <c:crosses val="max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stacked"/>
        <c:varyColors val="0"/>
        <c:ser>
          <c:idx val="2"/>
          <c:order val="2"/>
          <c:invertIfNegative val="0"/>
          <c:dPt>
            <c:idx val="0"/>
            <c:invertIfNegative val="0"/>
            <c:bubble3D val="0"/>
            <c:spPr>
              <a:gradFill>
                <a:gsLst>
                  <a:gs pos="50000">
                    <a:srgbClr val="00B050"/>
                  </a:gs>
                  <a:gs pos="0">
                    <a:srgbClr val="FF5050">
                      <a:lumMod val="100000"/>
                    </a:srgbClr>
                  </a:gs>
                  <a:gs pos="25000">
                    <a:srgbClr val="DAE63A"/>
                  </a:gs>
                  <a:gs pos="75000">
                    <a:srgbClr val="DAE63A"/>
                  </a:gs>
                  <a:gs pos="100000">
                    <a:srgbClr val="FF5050"/>
                  </a:gs>
                </a:gsLst>
                <a:lin ang="0" scaled="0"/>
              </a:gradFill>
            </c:spPr>
            <c:extLst>
              <c:ext xmlns:c16="http://schemas.microsoft.com/office/drawing/2014/chart" uri="{C3380CC4-5D6E-409C-BE32-E72D297353CC}">
                <c16:uniqueId val="{00000001-5CAF-4C51-B5F8-CDBA71D50385}"/>
              </c:ext>
            </c:extLst>
          </c:dPt>
          <c:dPt>
            <c:idx val="1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03-5CAF-4C51-B5F8-CDBA71D50385}"/>
              </c:ext>
            </c:extLst>
          </c:dPt>
          <c:val>
            <c:numRef>
              <c:f>Calculations!$D$233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CAF-4C51-B5F8-CDBA71D503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2"/>
        <c:overlap val="100"/>
        <c:axId val="185790464"/>
        <c:axId val="185792000"/>
      </c:barChart>
      <c:barChart>
        <c:barDir val="bar"/>
        <c:grouping val="stacked"/>
        <c:varyColors val="0"/>
        <c:ser>
          <c:idx val="0"/>
          <c:order val="0"/>
          <c:spPr>
            <a:noFill/>
          </c:spPr>
          <c:invertIfNegative val="0"/>
          <c:val>
            <c:numRef>
              <c:f>Calculations!$C$234</c:f>
              <c:numCache>
                <c:formatCode>_(* #,##0%_);_(* \(#,##0%\);_(* "–"??_);_(* @_)</c:formatCode>
                <c:ptCount val="1"/>
                <c:pt idx="0">
                  <c:v>0.4640079148610432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CAF-4C51-B5F8-CDBA71D50385}"/>
            </c:ext>
          </c:extLst>
        </c:ser>
        <c:ser>
          <c:idx val="1"/>
          <c:order val="1"/>
          <c:spPr>
            <a:solidFill>
              <a:schemeClr val="tx1"/>
            </a:solidFill>
          </c:spPr>
          <c:invertIfNegative val="0"/>
          <c:val>
            <c:numRef>
              <c:f>Calculations!$D$234</c:f>
              <c:numCache>
                <c:formatCode>_(* #,##0%_);_(* \(#,##0%\);_(* "–"??_);_(* @_)</c:formatCode>
                <c:ptCount val="1"/>
                <c:pt idx="0">
                  <c:v>0.04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CAF-4C51-B5F8-CDBA71D503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87134720"/>
        <c:axId val="185793536"/>
      </c:barChart>
      <c:catAx>
        <c:axId val="185790464"/>
        <c:scaling>
          <c:orientation val="minMax"/>
        </c:scaling>
        <c:delete val="1"/>
        <c:axPos val="l"/>
        <c:majorTickMark val="out"/>
        <c:minorTickMark val="none"/>
        <c:tickLblPos val="nextTo"/>
        <c:crossAx val="185792000"/>
        <c:crosses val="autoZero"/>
        <c:auto val="1"/>
        <c:lblAlgn val="ctr"/>
        <c:lblOffset val="100"/>
        <c:noMultiLvlLbl val="0"/>
      </c:catAx>
      <c:valAx>
        <c:axId val="185792000"/>
        <c:scaling>
          <c:orientation val="minMax"/>
          <c:max val="1"/>
          <c:min val="0"/>
        </c:scaling>
        <c:delete val="1"/>
        <c:axPos val="b"/>
        <c:numFmt formatCode="General" sourceLinked="1"/>
        <c:majorTickMark val="out"/>
        <c:minorTickMark val="none"/>
        <c:tickLblPos val="nextTo"/>
        <c:crossAx val="185790464"/>
        <c:crosses val="autoZero"/>
        <c:crossBetween val="between"/>
      </c:valAx>
      <c:valAx>
        <c:axId val="185793536"/>
        <c:scaling>
          <c:orientation val="minMax"/>
          <c:max val="1"/>
          <c:min val="0"/>
        </c:scaling>
        <c:delete val="1"/>
        <c:axPos val="t"/>
        <c:numFmt formatCode="_(* #,##0%_);_(* \(#,##0%\);_(* &quot;–&quot;??_);_(* @_)" sourceLinked="1"/>
        <c:majorTickMark val="out"/>
        <c:minorTickMark val="none"/>
        <c:tickLblPos val="nextTo"/>
        <c:crossAx val="187134720"/>
        <c:crosses val="max"/>
        <c:crossBetween val="between"/>
      </c:valAx>
      <c:catAx>
        <c:axId val="187134720"/>
        <c:scaling>
          <c:orientation val="minMax"/>
        </c:scaling>
        <c:delete val="1"/>
        <c:axPos val="l"/>
        <c:majorTickMark val="out"/>
        <c:minorTickMark val="none"/>
        <c:tickLblPos val="nextTo"/>
        <c:crossAx val="185793536"/>
        <c:crosses val="autoZero"/>
        <c:auto val="1"/>
        <c:lblAlgn val="ctr"/>
        <c:lblOffset val="100"/>
        <c:noMultiLvlLbl val="0"/>
      </c:catAx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5.0925925925925923E-2"/>
          <c:w val="1"/>
          <c:h val="0.89814814814814814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Calculations!$A$249</c:f>
              <c:strCache>
                <c:ptCount val="1"/>
                <c:pt idx="0">
                  <c:v>Fixed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val>
            <c:numRef>
              <c:f>Calculations!$F$249</c:f>
              <c:numCache>
                <c:formatCode>_(* #,##0.0%_);_(* \(#,##0.0%\);_(* "–"??_);_(* @_)</c:formatCode>
                <c:ptCount val="1"/>
                <c:pt idx="0">
                  <c:v>0.20450004472833125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802-433E-BBDB-B3C4932B5EA4}"/>
            </c:ext>
          </c:extLst>
        </c:ser>
        <c:ser>
          <c:idx val="1"/>
          <c:order val="1"/>
          <c:tx>
            <c:strRef>
              <c:f>Calculations!$A$250</c:f>
              <c:strCache>
                <c:ptCount val="1"/>
                <c:pt idx="0">
                  <c:v>Delivery</c:v>
                </c:pt>
              </c:strCache>
            </c:strRef>
          </c:tx>
          <c:spPr>
            <a:solidFill>
              <a:srgbClr val="FF8C6D"/>
            </a:solidFill>
          </c:spPr>
          <c:invertIfNegative val="0"/>
          <c:val>
            <c:numRef>
              <c:f>Calculations!$F$250</c:f>
              <c:numCache>
                <c:formatCode>_(* #,##0.0%_);_(* \(#,##0.0%\);_(* "–"??_);_(* @_)</c:formatCode>
                <c:ptCount val="1"/>
                <c:pt idx="0">
                  <c:v>0.58573056586687977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802-433E-BBDB-B3C4932B5EA4}"/>
            </c:ext>
          </c:extLst>
        </c:ser>
        <c:ser>
          <c:idx val="2"/>
          <c:order val="2"/>
          <c:tx>
            <c:strRef>
              <c:f>Calculations!$A$251</c:f>
              <c:strCache>
                <c:ptCount val="1"/>
                <c:pt idx="0">
                  <c:v>Peak</c:v>
                </c:pt>
              </c:strCache>
            </c:strRef>
          </c:tx>
          <c:spPr>
            <a:solidFill>
              <a:srgbClr val="009999"/>
            </a:solidFill>
          </c:spPr>
          <c:invertIfNegative val="0"/>
          <c:val>
            <c:numRef>
              <c:f>Calculations!$F$251</c:f>
              <c:numCache>
                <c:formatCode>_(* #,##0.0%_);_(* \(#,##0.0%\);_(* "–"??_);_(* @_)</c:formatCode>
                <c:ptCount val="1"/>
                <c:pt idx="0">
                  <c:v>0.20777020361357068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802-433E-BBDB-B3C4932B5E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9"/>
        <c:overlap val="100"/>
        <c:axId val="187160064"/>
        <c:axId val="187161600"/>
      </c:barChart>
      <c:catAx>
        <c:axId val="187160064"/>
        <c:scaling>
          <c:orientation val="minMax"/>
        </c:scaling>
        <c:delete val="1"/>
        <c:axPos val="l"/>
        <c:majorTickMark val="out"/>
        <c:minorTickMark val="none"/>
        <c:tickLblPos val="nextTo"/>
        <c:crossAx val="187161600"/>
        <c:crosses val="autoZero"/>
        <c:auto val="1"/>
        <c:lblAlgn val="ctr"/>
        <c:lblOffset val="100"/>
        <c:noMultiLvlLbl val="0"/>
      </c:catAx>
      <c:valAx>
        <c:axId val="187161600"/>
        <c:scaling>
          <c:orientation val="minMax"/>
          <c:max val="1"/>
          <c:min val="0"/>
        </c:scaling>
        <c:delete val="1"/>
        <c:axPos val="b"/>
        <c:numFmt formatCode="_(* #,##0.0%_);_(* \(#,##0.0%\);_(* &quot;–&quot;??_);_(* @_)" sourceLinked="1"/>
        <c:majorTickMark val="out"/>
        <c:minorTickMark val="none"/>
        <c:tickLblPos val="nextTo"/>
        <c:crossAx val="187160064"/>
        <c:crosses val="autoZero"/>
        <c:crossBetween val="between"/>
      </c:valAx>
      <c:spPr>
        <a:noFill/>
        <a:ln>
          <a:noFill/>
        </a:ln>
      </c:spPr>
    </c:plotArea>
    <c:legend>
      <c:legendPos val="r"/>
      <c:layout>
        <c:manualLayout>
          <c:xMode val="edge"/>
          <c:yMode val="edge"/>
          <c:x val="4.3889545056867818E-2"/>
          <c:y val="0.74479440069991265"/>
          <c:w val="0.91999934383202098"/>
          <c:h val="0.25115157480314959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1"/>
          <c:order val="1"/>
          <c:spPr>
            <a:noFill/>
          </c:spPr>
          <c:dLbls>
            <c:dLbl>
              <c:idx val="0"/>
              <c:layout>
                <c:manualLayout>
                  <c:x val="9.6565616797900267E-2"/>
                  <c:y val="-1.3258955722152729E-2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0AB-4DE2-830C-FA50ED540747}"/>
                </c:ext>
              </c:extLst>
            </c:dLbl>
            <c:dLbl>
              <c:idx val="1"/>
              <c:layout>
                <c:manualLayout>
                  <c:x val="-1.7631889763779527E-2"/>
                  <c:y val="5.3995336918914998E-2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0AB-4DE2-830C-FA50ED540747}"/>
                </c:ext>
              </c:extLst>
            </c:dLbl>
            <c:dLbl>
              <c:idx val="2"/>
              <c:layout>
                <c:manualLayout>
                  <c:x val="-2.388713910761155E-2"/>
                  <c:y val="-2.8907294187096904E-2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0AB-4DE2-830C-FA50ED540747}"/>
                </c:ext>
              </c:extLst>
            </c:dLbl>
            <c:dLbl>
              <c:idx val="3"/>
              <c:layout>
                <c:manualLayout>
                  <c:x val="3.3333333333333361E-2"/>
                  <c:y val="2.2260915930051403E-2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0AB-4DE2-830C-FA50ED540747}"/>
                </c:ext>
              </c:extLst>
            </c:dLbl>
            <c:dLbl>
              <c:idx val="4"/>
              <c:layout>
                <c:manualLayout>
                  <c:x val="-8.9182852143482066E-2"/>
                  <c:y val="-1.233514675375528E-2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0AB-4DE2-830C-FA50ED54074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Calculations!$A$294:$A$298</c:f>
              <c:strCache>
                <c:ptCount val="5"/>
                <c:pt idx="0">
                  <c:v>Planned</c:v>
                </c:pt>
                <c:pt idx="1">
                  <c:v>Weather &amp; external</c:v>
                </c:pt>
                <c:pt idx="2">
                  <c:v>Obstruction</c:v>
                </c:pt>
                <c:pt idx="3">
                  <c:v>Equipment &amp; human error</c:v>
                </c:pt>
                <c:pt idx="4">
                  <c:v>Unknown</c:v>
                </c:pt>
              </c:strCache>
            </c:strRef>
          </c:cat>
          <c:val>
            <c:numRef>
              <c:f>Calculations!$H$294:$H$298</c:f>
              <c:numCache>
                <c:formatCode>_(* #,##0.00_);_(* \(#,##0.00\);_(* "–"???_);_(* @_)</c:formatCode>
                <c:ptCount val="5"/>
                <c:pt idx="0">
                  <c:v>0.15174366727025437</c:v>
                </c:pt>
                <c:pt idx="1">
                  <c:v>0.19854653181090579</c:v>
                </c:pt>
                <c:pt idx="2">
                  <c:v>0.20258716642827335</c:v>
                </c:pt>
                <c:pt idx="3">
                  <c:v>0.28759340028889407</c:v>
                </c:pt>
                <c:pt idx="4">
                  <c:v>0.15952923420167239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0AB-4DE2-830C-FA50ED5407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doughnutChart>
        <c:varyColors val="1"/>
        <c:ser>
          <c:idx val="0"/>
          <c:order val="0"/>
          <c:cat>
            <c:strRef>
              <c:f>Calculations!$A$294:$A$298</c:f>
              <c:strCache>
                <c:ptCount val="5"/>
                <c:pt idx="0">
                  <c:v>Planned</c:v>
                </c:pt>
                <c:pt idx="1">
                  <c:v>Weather &amp; external</c:v>
                </c:pt>
                <c:pt idx="2">
                  <c:v>Obstruction</c:v>
                </c:pt>
                <c:pt idx="3">
                  <c:v>Equipment &amp; human error</c:v>
                </c:pt>
                <c:pt idx="4">
                  <c:v>Unknown</c:v>
                </c:pt>
              </c:strCache>
            </c:strRef>
          </c:cat>
          <c:val>
            <c:numRef>
              <c:f>Calculations!$H$294:$H$298</c:f>
              <c:numCache>
                <c:formatCode>_(* #,##0.00_);_(* \(#,##0.00\);_(* "–"???_);_(* @_)</c:formatCode>
                <c:ptCount val="5"/>
                <c:pt idx="0">
                  <c:v>0.15174366727025437</c:v>
                </c:pt>
                <c:pt idx="1">
                  <c:v>0.19854653181090579</c:v>
                </c:pt>
                <c:pt idx="2">
                  <c:v>0.20258716642827335</c:v>
                </c:pt>
                <c:pt idx="3">
                  <c:v>0.28759340028889407</c:v>
                </c:pt>
                <c:pt idx="4">
                  <c:v>0.15952923420167239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0AB-4DE2-830C-FA50ED5407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"/>
          <c:y val="6.6216188033118517E-2"/>
          <c:w val="1"/>
          <c:h val="0.93378381196688143"/>
        </c:manualLayout>
      </c:layout>
      <c:lineChart>
        <c:grouping val="standard"/>
        <c:varyColors val="0"/>
        <c:ser>
          <c:idx val="0"/>
          <c:order val="0"/>
          <c:spPr>
            <a:ln w="19050">
              <a:solidFill>
                <a:srgbClr val="968F58"/>
              </a:solidFill>
            </a:ln>
          </c:spPr>
          <c:marker>
            <c:symbol val="none"/>
          </c:marker>
          <c:val>
            <c:numRef>
              <c:f>Calculations!$B$12:$F$12</c:f>
              <c:numCache>
                <c:formatCode>_(* #,##0_);_(* \(#,##0\);_(* "–"???_);_(* @_)</c:formatCode>
                <c:ptCount val="5"/>
                <c:pt idx="0">
                  <c:v>2032486.25</c:v>
                </c:pt>
                <c:pt idx="1">
                  <c:v>2047573.625</c:v>
                </c:pt>
                <c:pt idx="2">
                  <c:v>2066129.25</c:v>
                </c:pt>
                <c:pt idx="3">
                  <c:v>2087897.375</c:v>
                </c:pt>
                <c:pt idx="4">
                  <c:v>2109747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676-4421-A230-C6DB10664C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7851520"/>
        <c:axId val="187853056"/>
      </c:lineChart>
      <c:catAx>
        <c:axId val="187851520"/>
        <c:scaling>
          <c:orientation val="minMax"/>
        </c:scaling>
        <c:delete val="1"/>
        <c:axPos val="b"/>
        <c:majorTickMark val="out"/>
        <c:minorTickMark val="none"/>
        <c:tickLblPos val="nextTo"/>
        <c:crossAx val="187853056"/>
        <c:crosses val="autoZero"/>
        <c:auto val="1"/>
        <c:lblAlgn val="ctr"/>
        <c:lblOffset val="100"/>
        <c:noMultiLvlLbl val="0"/>
      </c:catAx>
      <c:valAx>
        <c:axId val="187853056"/>
        <c:scaling>
          <c:orientation val="minMax"/>
          <c:min val="0"/>
        </c:scaling>
        <c:delete val="1"/>
        <c:axPos val="l"/>
        <c:numFmt formatCode="_(* #,##0_);_(* \(#,##0\);_(* &quot;–&quot;???_);_(* @_)" sourceLinked="1"/>
        <c:majorTickMark val="out"/>
        <c:minorTickMark val="none"/>
        <c:tickLblPos val="nextTo"/>
        <c:crossAx val="187851520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Calculations!$L$294:$L$298</c:f>
              <c:strCache>
                <c:ptCount val="5"/>
                <c:pt idx="0">
                  <c:v>Equipment &amp; human error</c:v>
                </c:pt>
                <c:pt idx="1">
                  <c:v>Obstruction</c:v>
                </c:pt>
                <c:pt idx="2">
                  <c:v>Weather &amp; external</c:v>
                </c:pt>
                <c:pt idx="3">
                  <c:v>Unknown</c:v>
                </c:pt>
                <c:pt idx="4">
                  <c:v>Planned</c:v>
                </c:pt>
              </c:strCache>
            </c:strRef>
          </c:cat>
          <c:val>
            <c:numRef>
              <c:f>Calculations!$M$294:$M$298</c:f>
              <c:numCache>
                <c:formatCode>0%</c:formatCode>
                <c:ptCount val="5"/>
                <c:pt idx="0">
                  <c:v>0.28759340028889407</c:v>
                </c:pt>
                <c:pt idx="1">
                  <c:v>0.20258716642827335</c:v>
                </c:pt>
                <c:pt idx="2">
                  <c:v>0.19854653181090579</c:v>
                </c:pt>
                <c:pt idx="3">
                  <c:v>0.15952923420167239</c:v>
                </c:pt>
                <c:pt idx="4">
                  <c:v>0.15174366727025437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29-4C1A-BC1D-74ED2BF547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190876288"/>
        <c:axId val="190878080"/>
      </c:barChart>
      <c:catAx>
        <c:axId val="190876288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crossAx val="190878080"/>
        <c:crosses val="autoZero"/>
        <c:auto val="1"/>
        <c:lblAlgn val="ctr"/>
        <c:lblOffset val="100"/>
        <c:noMultiLvlLbl val="0"/>
      </c:catAx>
      <c:valAx>
        <c:axId val="190878080"/>
        <c:scaling>
          <c:orientation val="minMax"/>
        </c:scaling>
        <c:delete val="0"/>
        <c:axPos val="b"/>
        <c:majorGridlines>
          <c:spPr>
            <a:ln>
              <a:solidFill>
                <a:schemeClr val="accent1"/>
              </a:solidFill>
            </a:ln>
          </c:spPr>
        </c:majorGridlines>
        <c:numFmt formatCode="0%" sourceLinked="1"/>
        <c:majorTickMark val="out"/>
        <c:minorTickMark val="none"/>
        <c:tickLblPos val="nextTo"/>
        <c:spPr>
          <a:noFill/>
          <a:ln>
            <a:noFill/>
          </a:ln>
        </c:spPr>
        <c:crossAx val="190876288"/>
        <c:crosses val="max"/>
        <c:crossBetween val="between"/>
      </c:valAx>
      <c:spPr>
        <a:noFill/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lineChart>
        <c:grouping val="standard"/>
        <c:varyColors val="0"/>
        <c:ser>
          <c:idx val="0"/>
          <c:order val="0"/>
          <c:spPr>
            <a:ln w="19050">
              <a:solidFill>
                <a:srgbClr val="968F58"/>
              </a:solidFill>
            </a:ln>
          </c:spPr>
          <c:marker>
            <c:symbol val="none"/>
          </c:marker>
          <c:val>
            <c:numRef>
              <c:f>Calculations!$B$13:$F$13</c:f>
              <c:numCache>
                <c:formatCode>_(* #,##0.00_);_(* \(#,##0.00\);_(* "–"???_);_(* @_)</c:formatCode>
                <c:ptCount val="5"/>
                <c:pt idx="0">
                  <c:v>30662.158203125</c:v>
                </c:pt>
                <c:pt idx="1">
                  <c:v>31304.8046875</c:v>
                </c:pt>
                <c:pt idx="2">
                  <c:v>31784.91015625</c:v>
                </c:pt>
                <c:pt idx="3">
                  <c:v>31368.673828125</c:v>
                </c:pt>
                <c:pt idx="4">
                  <c:v>32036.15234375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EBB-49DD-8740-0E84EB9670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7872768"/>
        <c:axId val="187874304"/>
      </c:lineChart>
      <c:catAx>
        <c:axId val="187872768"/>
        <c:scaling>
          <c:orientation val="minMax"/>
        </c:scaling>
        <c:delete val="1"/>
        <c:axPos val="b"/>
        <c:majorTickMark val="out"/>
        <c:minorTickMark val="none"/>
        <c:tickLblPos val="nextTo"/>
        <c:crossAx val="187874304"/>
        <c:crosses val="autoZero"/>
        <c:auto val="1"/>
        <c:lblAlgn val="ctr"/>
        <c:lblOffset val="100"/>
        <c:noMultiLvlLbl val="0"/>
      </c:catAx>
      <c:valAx>
        <c:axId val="187874304"/>
        <c:scaling>
          <c:orientation val="minMax"/>
          <c:min val="0"/>
        </c:scaling>
        <c:delete val="1"/>
        <c:axPos val="l"/>
        <c:numFmt formatCode="_(* #,##0.00_);_(* \(#,##0.00\);_(* &quot;–&quot;???_);_(* @_)" sourceLinked="1"/>
        <c:majorTickMark val="out"/>
        <c:minorTickMark val="none"/>
        <c:tickLblPos val="nextTo"/>
        <c:crossAx val="187872768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lineChart>
        <c:grouping val="standard"/>
        <c:varyColors val="0"/>
        <c:ser>
          <c:idx val="0"/>
          <c:order val="0"/>
          <c:spPr>
            <a:ln w="19050">
              <a:solidFill>
                <a:srgbClr val="968F58"/>
              </a:solidFill>
            </a:ln>
          </c:spPr>
          <c:marker>
            <c:symbol val="none"/>
          </c:marker>
          <c:val>
            <c:numRef>
              <c:f>Calculations!$B$14:$F$14</c:f>
              <c:numCache>
                <c:formatCode>_(* #,##0.00_);_(* \(#,##0.00\);_(* "–"???_);_(* @_)</c:formatCode>
                <c:ptCount val="5"/>
                <c:pt idx="0">
                  <c:v>6442.96630859375</c:v>
                </c:pt>
                <c:pt idx="1">
                  <c:v>6323.93115234375</c:v>
                </c:pt>
                <c:pt idx="2">
                  <c:v>6571.47802734375</c:v>
                </c:pt>
                <c:pt idx="3">
                  <c:v>6466.029296875</c:v>
                </c:pt>
                <c:pt idx="4">
                  <c:v>6638.31005859375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21D-43EB-AFFC-20F469DDB6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8065664"/>
        <c:axId val="188067200"/>
      </c:lineChart>
      <c:catAx>
        <c:axId val="188065664"/>
        <c:scaling>
          <c:orientation val="minMax"/>
        </c:scaling>
        <c:delete val="1"/>
        <c:axPos val="b"/>
        <c:majorTickMark val="out"/>
        <c:minorTickMark val="none"/>
        <c:tickLblPos val="nextTo"/>
        <c:crossAx val="188067200"/>
        <c:crosses val="autoZero"/>
        <c:auto val="1"/>
        <c:lblAlgn val="ctr"/>
        <c:lblOffset val="100"/>
        <c:noMultiLvlLbl val="0"/>
      </c:catAx>
      <c:valAx>
        <c:axId val="188067200"/>
        <c:scaling>
          <c:orientation val="minMax"/>
          <c:min val="0"/>
        </c:scaling>
        <c:delete val="1"/>
        <c:axPos val="l"/>
        <c:numFmt formatCode="_(* #,##0.00_);_(* \(#,##0.00\);_(* &quot;–&quot;???_);_(* @_)" sourceLinked="1"/>
        <c:majorTickMark val="out"/>
        <c:minorTickMark val="none"/>
        <c:tickLblPos val="nextTo"/>
        <c:crossAx val="188065664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lineChart>
        <c:grouping val="standard"/>
        <c:varyColors val="0"/>
        <c:ser>
          <c:idx val="1"/>
          <c:order val="0"/>
          <c:spPr>
            <a:ln w="19050">
              <a:solidFill>
                <a:srgbClr val="968F58"/>
              </a:solidFill>
            </a:ln>
          </c:spPr>
          <c:marker>
            <c:symbol val="none"/>
          </c:marker>
          <c:val>
            <c:numRef>
              <c:f>Calculations!$B$15:$F$15</c:f>
              <c:numCache>
                <c:formatCode>_(* #,##0.00_);_(* \(#,##0.00\);_(* "–"???_);_(* @_)</c:formatCode>
                <c:ptCount val="5"/>
                <c:pt idx="0">
                  <c:v>20222.1875</c:v>
                </c:pt>
                <c:pt idx="1">
                  <c:v>20609.05859375</c:v>
                </c:pt>
                <c:pt idx="2">
                  <c:v>21055.052734375</c:v>
                </c:pt>
                <c:pt idx="3">
                  <c:v>21370.5625</c:v>
                </c:pt>
                <c:pt idx="4">
                  <c:v>21936.150390625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AFC-4A0E-AF58-82FE5F2369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8078720"/>
        <c:axId val="188092800"/>
      </c:lineChart>
      <c:catAx>
        <c:axId val="188078720"/>
        <c:scaling>
          <c:orientation val="minMax"/>
        </c:scaling>
        <c:delete val="1"/>
        <c:axPos val="b"/>
        <c:majorTickMark val="out"/>
        <c:minorTickMark val="none"/>
        <c:tickLblPos val="nextTo"/>
        <c:crossAx val="188092800"/>
        <c:crosses val="autoZero"/>
        <c:auto val="1"/>
        <c:lblAlgn val="ctr"/>
        <c:lblOffset val="100"/>
        <c:noMultiLvlLbl val="0"/>
      </c:catAx>
      <c:valAx>
        <c:axId val="188092800"/>
        <c:scaling>
          <c:orientation val="minMax"/>
          <c:min val="0"/>
        </c:scaling>
        <c:delete val="1"/>
        <c:axPos val="l"/>
        <c:numFmt formatCode="_(* #,##0.00_);_(* \(#,##0.00\);_(* &quot;–&quot;???_);_(* @_)" sourceLinked="1"/>
        <c:majorTickMark val="out"/>
        <c:minorTickMark val="none"/>
        <c:tickLblPos val="nextTo"/>
        <c:crossAx val="188078720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13.xml"/><Relationship Id="rId18" Type="http://schemas.openxmlformats.org/officeDocument/2006/relationships/chart" Target="../charts/chart18.xml"/><Relationship Id="rId26" Type="http://schemas.openxmlformats.org/officeDocument/2006/relationships/chart" Target="../charts/chart26.xml"/><Relationship Id="rId39" Type="http://schemas.openxmlformats.org/officeDocument/2006/relationships/chart" Target="../charts/chart39.xml"/><Relationship Id="rId21" Type="http://schemas.openxmlformats.org/officeDocument/2006/relationships/chart" Target="../charts/chart21.xml"/><Relationship Id="rId34" Type="http://schemas.openxmlformats.org/officeDocument/2006/relationships/chart" Target="../charts/chart34.xml"/><Relationship Id="rId42" Type="http://schemas.openxmlformats.org/officeDocument/2006/relationships/chart" Target="../charts/chart42.xml"/><Relationship Id="rId47" Type="http://schemas.openxmlformats.org/officeDocument/2006/relationships/chart" Target="../charts/chart47.xml"/><Relationship Id="rId50" Type="http://schemas.openxmlformats.org/officeDocument/2006/relationships/chart" Target="../charts/chart50.xml"/><Relationship Id="rId55" Type="http://schemas.openxmlformats.org/officeDocument/2006/relationships/chart" Target="../charts/chart54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6" Type="http://schemas.openxmlformats.org/officeDocument/2006/relationships/chart" Target="../charts/chart16.xml"/><Relationship Id="rId29" Type="http://schemas.openxmlformats.org/officeDocument/2006/relationships/chart" Target="../charts/chart29.xml"/><Relationship Id="rId11" Type="http://schemas.openxmlformats.org/officeDocument/2006/relationships/chart" Target="../charts/chart11.xml"/><Relationship Id="rId24" Type="http://schemas.openxmlformats.org/officeDocument/2006/relationships/chart" Target="../charts/chart24.xml"/><Relationship Id="rId32" Type="http://schemas.openxmlformats.org/officeDocument/2006/relationships/chart" Target="../charts/chart32.xml"/><Relationship Id="rId37" Type="http://schemas.openxmlformats.org/officeDocument/2006/relationships/chart" Target="../charts/chart37.xml"/><Relationship Id="rId40" Type="http://schemas.openxmlformats.org/officeDocument/2006/relationships/chart" Target="../charts/chart40.xml"/><Relationship Id="rId45" Type="http://schemas.openxmlformats.org/officeDocument/2006/relationships/chart" Target="../charts/chart45.xml"/><Relationship Id="rId53" Type="http://schemas.openxmlformats.org/officeDocument/2006/relationships/chart" Target="../charts/chart53.xml"/><Relationship Id="rId5" Type="http://schemas.openxmlformats.org/officeDocument/2006/relationships/chart" Target="../charts/chart5.xml"/><Relationship Id="rId19" Type="http://schemas.openxmlformats.org/officeDocument/2006/relationships/chart" Target="../charts/chart19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4.xml"/><Relationship Id="rId22" Type="http://schemas.openxmlformats.org/officeDocument/2006/relationships/chart" Target="../charts/chart22.xml"/><Relationship Id="rId27" Type="http://schemas.openxmlformats.org/officeDocument/2006/relationships/chart" Target="../charts/chart27.xml"/><Relationship Id="rId30" Type="http://schemas.openxmlformats.org/officeDocument/2006/relationships/chart" Target="../charts/chart30.xml"/><Relationship Id="rId35" Type="http://schemas.openxmlformats.org/officeDocument/2006/relationships/chart" Target="../charts/chart35.xml"/><Relationship Id="rId43" Type="http://schemas.openxmlformats.org/officeDocument/2006/relationships/chart" Target="../charts/chart43.xml"/><Relationship Id="rId48" Type="http://schemas.openxmlformats.org/officeDocument/2006/relationships/chart" Target="../charts/chart48.xml"/><Relationship Id="rId56" Type="http://schemas.openxmlformats.org/officeDocument/2006/relationships/chart" Target="../charts/chart55.xml"/><Relationship Id="rId8" Type="http://schemas.openxmlformats.org/officeDocument/2006/relationships/chart" Target="../charts/chart8.xml"/><Relationship Id="rId51" Type="http://schemas.openxmlformats.org/officeDocument/2006/relationships/chart" Target="../charts/chart51.xml"/><Relationship Id="rId3" Type="http://schemas.openxmlformats.org/officeDocument/2006/relationships/chart" Target="../charts/chart3.xml"/><Relationship Id="rId12" Type="http://schemas.openxmlformats.org/officeDocument/2006/relationships/chart" Target="../charts/chart12.xml"/><Relationship Id="rId17" Type="http://schemas.openxmlformats.org/officeDocument/2006/relationships/chart" Target="../charts/chart17.xml"/><Relationship Id="rId25" Type="http://schemas.openxmlformats.org/officeDocument/2006/relationships/chart" Target="../charts/chart25.xml"/><Relationship Id="rId33" Type="http://schemas.openxmlformats.org/officeDocument/2006/relationships/chart" Target="../charts/chart33.xml"/><Relationship Id="rId38" Type="http://schemas.openxmlformats.org/officeDocument/2006/relationships/chart" Target="../charts/chart38.xml"/><Relationship Id="rId46" Type="http://schemas.openxmlformats.org/officeDocument/2006/relationships/chart" Target="../charts/chart46.xml"/><Relationship Id="rId20" Type="http://schemas.openxmlformats.org/officeDocument/2006/relationships/chart" Target="../charts/chart20.xml"/><Relationship Id="rId41" Type="http://schemas.openxmlformats.org/officeDocument/2006/relationships/chart" Target="../charts/chart41.xml"/><Relationship Id="rId54" Type="http://schemas.openxmlformats.org/officeDocument/2006/relationships/image" Target="../media/image2.png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5" Type="http://schemas.openxmlformats.org/officeDocument/2006/relationships/chart" Target="../charts/chart15.xml"/><Relationship Id="rId23" Type="http://schemas.openxmlformats.org/officeDocument/2006/relationships/chart" Target="../charts/chart23.xml"/><Relationship Id="rId28" Type="http://schemas.openxmlformats.org/officeDocument/2006/relationships/chart" Target="../charts/chart28.xml"/><Relationship Id="rId36" Type="http://schemas.openxmlformats.org/officeDocument/2006/relationships/chart" Target="../charts/chart36.xml"/><Relationship Id="rId49" Type="http://schemas.openxmlformats.org/officeDocument/2006/relationships/chart" Target="../charts/chart49.xml"/><Relationship Id="rId57" Type="http://schemas.openxmlformats.org/officeDocument/2006/relationships/chart" Target="../charts/chart56.xml"/><Relationship Id="rId10" Type="http://schemas.openxmlformats.org/officeDocument/2006/relationships/chart" Target="../charts/chart10.xml"/><Relationship Id="rId31" Type="http://schemas.openxmlformats.org/officeDocument/2006/relationships/chart" Target="../charts/chart31.xml"/><Relationship Id="rId44" Type="http://schemas.openxmlformats.org/officeDocument/2006/relationships/chart" Target="../charts/chart44.xml"/><Relationship Id="rId52" Type="http://schemas.openxmlformats.org/officeDocument/2006/relationships/chart" Target="../charts/chart52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9.xml"/><Relationship Id="rId2" Type="http://schemas.openxmlformats.org/officeDocument/2006/relationships/chart" Target="../charts/chart58.xml"/><Relationship Id="rId1" Type="http://schemas.openxmlformats.org/officeDocument/2006/relationships/chart" Target="../charts/chart57.xml"/><Relationship Id="rId4" Type="http://schemas.openxmlformats.org/officeDocument/2006/relationships/chart" Target="../charts/chart60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1980510</xdr:rowOff>
    </xdr:from>
    <xdr:to>
      <xdr:col>4</xdr:col>
      <xdr:colOff>0</xdr:colOff>
      <xdr:row>15</xdr:row>
      <xdr:rowOff>13338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71010"/>
          <a:ext cx="8982075" cy="33001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295292</xdr:colOff>
      <xdr:row>1</xdr:row>
      <xdr:rowOff>0</xdr:rowOff>
    </xdr:from>
    <xdr:to>
      <xdr:col>1</xdr:col>
      <xdr:colOff>860727</xdr:colOff>
      <xdr:row>1</xdr:row>
      <xdr:rowOff>705600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92" y="190500"/>
          <a:ext cx="2337085" cy="705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23</xdr:row>
      <xdr:rowOff>0</xdr:rowOff>
    </xdr:from>
    <xdr:to>
      <xdr:col>15</xdr:col>
      <xdr:colOff>205200</xdr:colOff>
      <xdr:row>27</xdr:row>
      <xdr:rowOff>219600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212506</xdr:colOff>
      <xdr:row>5</xdr:row>
      <xdr:rowOff>214313</xdr:rowOff>
    </xdr:from>
    <xdr:to>
      <xdr:col>12</xdr:col>
      <xdr:colOff>189502</xdr:colOff>
      <xdr:row>7</xdr:row>
      <xdr:rowOff>17861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212506</xdr:colOff>
      <xdr:row>6</xdr:row>
      <xdr:rowOff>214313</xdr:rowOff>
    </xdr:from>
    <xdr:to>
      <xdr:col>12</xdr:col>
      <xdr:colOff>189502</xdr:colOff>
      <xdr:row>8</xdr:row>
      <xdr:rowOff>17861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212506</xdr:colOff>
      <xdr:row>7</xdr:row>
      <xdr:rowOff>214312</xdr:rowOff>
    </xdr:from>
    <xdr:to>
      <xdr:col>12</xdr:col>
      <xdr:colOff>189502</xdr:colOff>
      <xdr:row>9</xdr:row>
      <xdr:rowOff>17860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9</xdr:col>
      <xdr:colOff>212506</xdr:colOff>
      <xdr:row>8</xdr:row>
      <xdr:rowOff>214312</xdr:rowOff>
    </xdr:from>
    <xdr:to>
      <xdr:col>12</xdr:col>
      <xdr:colOff>189502</xdr:colOff>
      <xdr:row>10</xdr:row>
      <xdr:rowOff>17860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220788</xdr:colOff>
      <xdr:row>10</xdr:row>
      <xdr:rowOff>57978</xdr:rowOff>
    </xdr:from>
    <xdr:to>
      <xdr:col>12</xdr:col>
      <xdr:colOff>197784</xdr:colOff>
      <xdr:row>11</xdr:row>
      <xdr:rowOff>59274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9</xdr:col>
      <xdr:colOff>212506</xdr:colOff>
      <xdr:row>11</xdr:row>
      <xdr:rowOff>24848</xdr:rowOff>
    </xdr:from>
    <xdr:to>
      <xdr:col>12</xdr:col>
      <xdr:colOff>189502</xdr:colOff>
      <xdr:row>12</xdr:row>
      <xdr:rowOff>17861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9</xdr:col>
      <xdr:colOff>212506</xdr:colOff>
      <xdr:row>11</xdr:row>
      <xdr:rowOff>214313</xdr:rowOff>
    </xdr:from>
    <xdr:to>
      <xdr:col>12</xdr:col>
      <xdr:colOff>189502</xdr:colOff>
      <xdr:row>13</xdr:row>
      <xdr:rowOff>17861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212506</xdr:colOff>
      <xdr:row>13</xdr:row>
      <xdr:rowOff>24848</xdr:rowOff>
    </xdr:from>
    <xdr:to>
      <xdr:col>12</xdr:col>
      <xdr:colOff>189502</xdr:colOff>
      <xdr:row>14</xdr:row>
      <xdr:rowOff>17860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9</xdr:col>
      <xdr:colOff>212506</xdr:colOff>
      <xdr:row>13</xdr:row>
      <xdr:rowOff>214312</xdr:rowOff>
    </xdr:from>
    <xdr:to>
      <xdr:col>12</xdr:col>
      <xdr:colOff>189502</xdr:colOff>
      <xdr:row>15</xdr:row>
      <xdr:rowOff>17860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9</xdr:col>
      <xdr:colOff>212506</xdr:colOff>
      <xdr:row>14</xdr:row>
      <xdr:rowOff>214313</xdr:rowOff>
    </xdr:from>
    <xdr:to>
      <xdr:col>12</xdr:col>
      <xdr:colOff>189502</xdr:colOff>
      <xdr:row>16</xdr:row>
      <xdr:rowOff>17861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212506</xdr:colOff>
      <xdr:row>18</xdr:row>
      <xdr:rowOff>214312</xdr:rowOff>
    </xdr:from>
    <xdr:to>
      <xdr:col>12</xdr:col>
      <xdr:colOff>189502</xdr:colOff>
      <xdr:row>20</xdr:row>
      <xdr:rowOff>17860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9</xdr:col>
      <xdr:colOff>212506</xdr:colOff>
      <xdr:row>20</xdr:row>
      <xdr:rowOff>4762</xdr:rowOff>
    </xdr:from>
    <xdr:to>
      <xdr:col>12</xdr:col>
      <xdr:colOff>189502</xdr:colOff>
      <xdr:row>21</xdr:row>
      <xdr:rowOff>17860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9</xdr:col>
      <xdr:colOff>212506</xdr:colOff>
      <xdr:row>18</xdr:row>
      <xdr:rowOff>80010</xdr:rowOff>
    </xdr:from>
    <xdr:to>
      <xdr:col>12</xdr:col>
      <xdr:colOff>189502</xdr:colOff>
      <xdr:row>19</xdr:row>
      <xdr:rowOff>17861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9</xdr:col>
      <xdr:colOff>212506</xdr:colOff>
      <xdr:row>4</xdr:row>
      <xdr:rowOff>214313</xdr:rowOff>
    </xdr:from>
    <xdr:to>
      <xdr:col>12</xdr:col>
      <xdr:colOff>189502</xdr:colOff>
      <xdr:row>6</xdr:row>
      <xdr:rowOff>17861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17</xdr:col>
      <xdr:colOff>0</xdr:colOff>
      <xdr:row>23</xdr:row>
      <xdr:rowOff>0</xdr:rowOff>
    </xdr:from>
    <xdr:to>
      <xdr:col>31</xdr:col>
      <xdr:colOff>201600</xdr:colOff>
      <xdr:row>27</xdr:row>
      <xdr:rowOff>219600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11</xdr:col>
      <xdr:colOff>87321</xdr:colOff>
      <xdr:row>33</xdr:row>
      <xdr:rowOff>218013</xdr:rowOff>
    </xdr:from>
    <xdr:to>
      <xdr:col>14</xdr:col>
      <xdr:colOff>64317</xdr:colOff>
      <xdr:row>35</xdr:row>
      <xdr:rowOff>9213</xdr:rowOff>
    </xdr:to>
    <xdr:graphicFrame macro="">
      <xdr:nvGraphicFramePr>
        <xdr:cNvPr id="19" name="Chart 18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11</xdr:col>
      <xdr:colOff>87321</xdr:colOff>
      <xdr:row>34</xdr:row>
      <xdr:rowOff>218013</xdr:rowOff>
    </xdr:from>
    <xdr:to>
      <xdr:col>14</xdr:col>
      <xdr:colOff>64317</xdr:colOff>
      <xdr:row>36</xdr:row>
      <xdr:rowOff>9213</xdr:rowOff>
    </xdr:to>
    <xdr:graphicFrame macro="">
      <xdr:nvGraphicFramePr>
        <xdr:cNvPr id="20" name="Chart 19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11</xdr:col>
      <xdr:colOff>87321</xdr:colOff>
      <xdr:row>35</xdr:row>
      <xdr:rowOff>218013</xdr:rowOff>
    </xdr:from>
    <xdr:to>
      <xdr:col>14</xdr:col>
      <xdr:colOff>64317</xdr:colOff>
      <xdr:row>37</xdr:row>
      <xdr:rowOff>9213</xdr:rowOff>
    </xdr:to>
    <xdr:graphicFrame macro="">
      <xdr:nvGraphicFramePr>
        <xdr:cNvPr id="21" name="Chart 20"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11</xdr:col>
      <xdr:colOff>87321</xdr:colOff>
      <xdr:row>36</xdr:row>
      <xdr:rowOff>218013</xdr:rowOff>
    </xdr:from>
    <xdr:to>
      <xdr:col>14</xdr:col>
      <xdr:colOff>64317</xdr:colOff>
      <xdr:row>38</xdr:row>
      <xdr:rowOff>9213</xdr:rowOff>
    </xdr:to>
    <xdr:graphicFrame macro="">
      <xdr:nvGraphicFramePr>
        <xdr:cNvPr id="22" name="Chart 21"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11</xdr:col>
      <xdr:colOff>87321</xdr:colOff>
      <xdr:row>37</xdr:row>
      <xdr:rowOff>218013</xdr:rowOff>
    </xdr:from>
    <xdr:to>
      <xdr:col>14</xdr:col>
      <xdr:colOff>64317</xdr:colOff>
      <xdr:row>39</xdr:row>
      <xdr:rowOff>9213</xdr:rowOff>
    </xdr:to>
    <xdr:graphicFrame macro="">
      <xdr:nvGraphicFramePr>
        <xdr:cNvPr id="23" name="Chart 22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11</xdr:col>
      <xdr:colOff>87321</xdr:colOff>
      <xdr:row>38</xdr:row>
      <xdr:rowOff>218013</xdr:rowOff>
    </xdr:from>
    <xdr:to>
      <xdr:col>14</xdr:col>
      <xdr:colOff>64317</xdr:colOff>
      <xdr:row>40</xdr:row>
      <xdr:rowOff>9213</xdr:rowOff>
    </xdr:to>
    <xdr:graphicFrame macro="">
      <xdr:nvGraphicFramePr>
        <xdr:cNvPr id="24" name="Chart 23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11</xdr:col>
      <xdr:colOff>87321</xdr:colOff>
      <xdr:row>39</xdr:row>
      <xdr:rowOff>218013</xdr:rowOff>
    </xdr:from>
    <xdr:to>
      <xdr:col>14</xdr:col>
      <xdr:colOff>64317</xdr:colOff>
      <xdr:row>41</xdr:row>
      <xdr:rowOff>9213</xdr:rowOff>
    </xdr:to>
    <xdr:graphicFrame macro="">
      <xdr:nvGraphicFramePr>
        <xdr:cNvPr id="25" name="Chart 24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9</xdr:col>
      <xdr:colOff>212506</xdr:colOff>
      <xdr:row>15</xdr:row>
      <xdr:rowOff>214313</xdr:rowOff>
    </xdr:from>
    <xdr:to>
      <xdr:col>12</xdr:col>
      <xdr:colOff>189502</xdr:colOff>
      <xdr:row>17</xdr:row>
      <xdr:rowOff>17861</xdr:rowOff>
    </xdr:to>
    <xdr:graphicFrame macro="">
      <xdr:nvGraphicFramePr>
        <xdr:cNvPr id="26" name="Chart 25">
          <a:extLst>
            <a:ext uri="{FF2B5EF4-FFF2-40B4-BE49-F238E27FC236}">
              <a16:creationId xmlns:a16="http://schemas.microsoft.com/office/drawing/2014/main" id="{00000000-0008-0000-0100-00001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37</xdr:col>
      <xdr:colOff>57151</xdr:colOff>
      <xdr:row>15</xdr:row>
      <xdr:rowOff>4762</xdr:rowOff>
    </xdr:from>
    <xdr:to>
      <xdr:col>41</xdr:col>
      <xdr:colOff>638</xdr:colOff>
      <xdr:row>19</xdr:row>
      <xdr:rowOff>95259</xdr:rowOff>
    </xdr:to>
    <xdr:graphicFrame macro="">
      <xdr:nvGraphicFramePr>
        <xdr:cNvPr id="31" name="Chart 30">
          <a:extLst>
            <a:ext uri="{FF2B5EF4-FFF2-40B4-BE49-F238E27FC236}">
              <a16:creationId xmlns:a16="http://schemas.microsoft.com/office/drawing/2014/main" id="{00000000-0008-0000-0100-00001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41</xdr:col>
      <xdr:colOff>63501</xdr:colOff>
      <xdr:row>15</xdr:row>
      <xdr:rowOff>4762</xdr:rowOff>
    </xdr:from>
    <xdr:to>
      <xdr:col>45</xdr:col>
      <xdr:colOff>6988</xdr:colOff>
      <xdr:row>19</xdr:row>
      <xdr:rowOff>95259</xdr:rowOff>
    </xdr:to>
    <xdr:graphicFrame macro="">
      <xdr:nvGraphicFramePr>
        <xdr:cNvPr id="32" name="Chart 31">
          <a:extLst>
            <a:ext uri="{FF2B5EF4-FFF2-40B4-BE49-F238E27FC236}">
              <a16:creationId xmlns:a16="http://schemas.microsoft.com/office/drawing/2014/main" id="{00000000-0008-0000-0100-00002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45</xdr:col>
      <xdr:colOff>79376</xdr:colOff>
      <xdr:row>15</xdr:row>
      <xdr:rowOff>14287</xdr:rowOff>
    </xdr:from>
    <xdr:to>
      <xdr:col>49</xdr:col>
      <xdr:colOff>22863</xdr:colOff>
      <xdr:row>19</xdr:row>
      <xdr:rowOff>94059</xdr:rowOff>
    </xdr:to>
    <xdr:graphicFrame macro="">
      <xdr:nvGraphicFramePr>
        <xdr:cNvPr id="33" name="Chart 32">
          <a:extLst>
            <a:ext uri="{FF2B5EF4-FFF2-40B4-BE49-F238E27FC236}">
              <a16:creationId xmlns:a16="http://schemas.microsoft.com/office/drawing/2014/main" id="{00000000-0008-0000-0100-00002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49</xdr:col>
      <xdr:colOff>49600</xdr:colOff>
      <xdr:row>15</xdr:row>
      <xdr:rowOff>9525</xdr:rowOff>
    </xdr:from>
    <xdr:to>
      <xdr:col>53</xdr:col>
      <xdr:colOff>27384</xdr:colOff>
      <xdr:row>19</xdr:row>
      <xdr:rowOff>100022</xdr:rowOff>
    </xdr:to>
    <xdr:graphicFrame macro="">
      <xdr:nvGraphicFramePr>
        <xdr:cNvPr id="34" name="Chart 33">
          <a:extLst>
            <a:ext uri="{FF2B5EF4-FFF2-40B4-BE49-F238E27FC236}">
              <a16:creationId xmlns:a16="http://schemas.microsoft.com/office/drawing/2014/main" id="{00000000-0008-0000-0100-00002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28</xdr:col>
      <xdr:colOff>115955</xdr:colOff>
      <xdr:row>5</xdr:row>
      <xdr:rowOff>63361</xdr:rowOff>
    </xdr:from>
    <xdr:to>
      <xdr:col>37</xdr:col>
      <xdr:colOff>87380</xdr:colOff>
      <xdr:row>8</xdr:row>
      <xdr:rowOff>31861</xdr:rowOff>
    </xdr:to>
    <xdr:graphicFrame macro="">
      <xdr:nvGraphicFramePr>
        <xdr:cNvPr id="35" name="Chart 34">
          <a:extLst>
            <a:ext uri="{FF2B5EF4-FFF2-40B4-BE49-F238E27FC236}">
              <a16:creationId xmlns:a16="http://schemas.microsoft.com/office/drawing/2014/main" id="{00000000-0008-0000-0100-00002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28</xdr:col>
      <xdr:colOff>115955</xdr:colOff>
      <xdr:row>8</xdr:row>
      <xdr:rowOff>63982</xdr:rowOff>
    </xdr:from>
    <xdr:to>
      <xdr:col>37</xdr:col>
      <xdr:colOff>87380</xdr:colOff>
      <xdr:row>11</xdr:row>
      <xdr:rowOff>32482</xdr:rowOff>
    </xdr:to>
    <xdr:graphicFrame macro="">
      <xdr:nvGraphicFramePr>
        <xdr:cNvPr id="36" name="Chart 35">
          <a:extLst>
            <a:ext uri="{FF2B5EF4-FFF2-40B4-BE49-F238E27FC236}">
              <a16:creationId xmlns:a16="http://schemas.microsoft.com/office/drawing/2014/main" id="{00000000-0008-0000-0100-00002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37</xdr:col>
      <xdr:colOff>47626</xdr:colOff>
      <xdr:row>33</xdr:row>
      <xdr:rowOff>19050</xdr:rowOff>
    </xdr:from>
    <xdr:to>
      <xdr:col>40</xdr:col>
      <xdr:colOff>217332</xdr:colOff>
      <xdr:row>37</xdr:row>
      <xdr:rowOff>98822</xdr:rowOff>
    </xdr:to>
    <xdr:graphicFrame macro="">
      <xdr:nvGraphicFramePr>
        <xdr:cNvPr id="37" name="Chart 36">
          <a:extLst>
            <a:ext uri="{FF2B5EF4-FFF2-40B4-BE49-F238E27FC236}">
              <a16:creationId xmlns:a16="http://schemas.microsoft.com/office/drawing/2014/main" id="{00000000-0008-0000-0100-00002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41</xdr:col>
      <xdr:colOff>53976</xdr:colOff>
      <xdr:row>33</xdr:row>
      <xdr:rowOff>28575</xdr:rowOff>
    </xdr:from>
    <xdr:to>
      <xdr:col>44</xdr:col>
      <xdr:colOff>223682</xdr:colOff>
      <xdr:row>37</xdr:row>
      <xdr:rowOff>108347</xdr:rowOff>
    </xdr:to>
    <xdr:graphicFrame macro="">
      <xdr:nvGraphicFramePr>
        <xdr:cNvPr id="38" name="Chart 37">
          <a:extLst>
            <a:ext uri="{FF2B5EF4-FFF2-40B4-BE49-F238E27FC236}">
              <a16:creationId xmlns:a16="http://schemas.microsoft.com/office/drawing/2014/main" id="{00000000-0008-0000-0100-00002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45</xdr:col>
      <xdr:colOff>69851</xdr:colOff>
      <xdr:row>33</xdr:row>
      <xdr:rowOff>38100</xdr:rowOff>
    </xdr:from>
    <xdr:to>
      <xdr:col>49</xdr:col>
      <xdr:colOff>13338</xdr:colOff>
      <xdr:row>37</xdr:row>
      <xdr:rowOff>117872</xdr:rowOff>
    </xdr:to>
    <xdr:graphicFrame macro="">
      <xdr:nvGraphicFramePr>
        <xdr:cNvPr id="39" name="Chart 38">
          <a:extLst>
            <a:ext uri="{FF2B5EF4-FFF2-40B4-BE49-F238E27FC236}">
              <a16:creationId xmlns:a16="http://schemas.microsoft.com/office/drawing/2014/main" id="{00000000-0008-0000-0100-00002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49</xdr:col>
      <xdr:colOff>40075</xdr:colOff>
      <xdr:row>33</xdr:row>
      <xdr:rowOff>33338</xdr:rowOff>
    </xdr:from>
    <xdr:to>
      <xdr:col>53</xdr:col>
      <xdr:colOff>17859</xdr:colOff>
      <xdr:row>37</xdr:row>
      <xdr:rowOff>113110</xdr:rowOff>
    </xdr:to>
    <xdr:graphicFrame macro="">
      <xdr:nvGraphicFramePr>
        <xdr:cNvPr id="40" name="Chart 39">
          <a:extLst>
            <a:ext uri="{FF2B5EF4-FFF2-40B4-BE49-F238E27FC236}">
              <a16:creationId xmlns:a16="http://schemas.microsoft.com/office/drawing/2014/main" id="{00000000-0008-0000-0100-00002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17</xdr:col>
      <xdr:colOff>43543</xdr:colOff>
      <xdr:row>11</xdr:row>
      <xdr:rowOff>70757</xdr:rowOff>
    </xdr:from>
    <xdr:to>
      <xdr:col>27</xdr:col>
      <xdr:colOff>214329</xdr:colOff>
      <xdr:row>13</xdr:row>
      <xdr:rowOff>157757</xdr:rowOff>
    </xdr:to>
    <xdr:graphicFrame macro="">
      <xdr:nvGraphicFramePr>
        <xdr:cNvPr id="41" name="Chart 40">
          <a:extLst>
            <a:ext uri="{FF2B5EF4-FFF2-40B4-BE49-F238E27FC236}">
              <a16:creationId xmlns:a16="http://schemas.microsoft.com/office/drawing/2014/main" id="{00000000-0008-0000-0100-00002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17</xdr:col>
      <xdr:colOff>43543</xdr:colOff>
      <xdr:row>9</xdr:row>
      <xdr:rowOff>65315</xdr:rowOff>
    </xdr:from>
    <xdr:to>
      <xdr:col>27</xdr:col>
      <xdr:colOff>214329</xdr:colOff>
      <xdr:row>11</xdr:row>
      <xdr:rowOff>152315</xdr:rowOff>
    </xdr:to>
    <xdr:graphicFrame macro="">
      <xdr:nvGraphicFramePr>
        <xdr:cNvPr id="42" name="Chart 41">
          <a:extLst>
            <a:ext uri="{FF2B5EF4-FFF2-40B4-BE49-F238E27FC236}">
              <a16:creationId xmlns:a16="http://schemas.microsoft.com/office/drawing/2014/main" id="{00000000-0008-0000-0100-00002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37</xdr:col>
      <xdr:colOff>50131</xdr:colOff>
      <xdr:row>48</xdr:row>
      <xdr:rowOff>25065</xdr:rowOff>
    </xdr:from>
    <xdr:to>
      <xdr:col>40</xdr:col>
      <xdr:colOff>180473</xdr:colOff>
      <xdr:row>48</xdr:row>
      <xdr:rowOff>175460</xdr:rowOff>
    </xdr:to>
    <xdr:graphicFrame macro="">
      <xdr:nvGraphicFramePr>
        <xdr:cNvPr id="43" name="Chart 42">
          <a:extLst>
            <a:ext uri="{FF2B5EF4-FFF2-40B4-BE49-F238E27FC236}">
              <a16:creationId xmlns:a16="http://schemas.microsoft.com/office/drawing/2014/main" id="{00000000-0008-0000-0100-00002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41</xdr:col>
      <xdr:colOff>47625</xdr:colOff>
      <xdr:row>48</xdr:row>
      <xdr:rowOff>25065</xdr:rowOff>
    </xdr:from>
    <xdr:to>
      <xdr:col>44</xdr:col>
      <xdr:colOff>177967</xdr:colOff>
      <xdr:row>48</xdr:row>
      <xdr:rowOff>175460</xdr:rowOff>
    </xdr:to>
    <xdr:graphicFrame macro="">
      <xdr:nvGraphicFramePr>
        <xdr:cNvPr id="44" name="Chart 43">
          <a:extLst>
            <a:ext uri="{FF2B5EF4-FFF2-40B4-BE49-F238E27FC236}">
              <a16:creationId xmlns:a16="http://schemas.microsoft.com/office/drawing/2014/main" id="{00000000-0008-0000-0100-00002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47</xdr:col>
      <xdr:colOff>180147</xdr:colOff>
      <xdr:row>47</xdr:row>
      <xdr:rowOff>182217</xdr:rowOff>
    </xdr:from>
    <xdr:to>
      <xdr:col>51</xdr:col>
      <xdr:colOff>78575</xdr:colOff>
      <xdr:row>48</xdr:row>
      <xdr:rowOff>183742</xdr:rowOff>
    </xdr:to>
    <xdr:graphicFrame macro="">
      <xdr:nvGraphicFramePr>
        <xdr:cNvPr id="45" name="Chart 44">
          <a:extLst>
            <a:ext uri="{FF2B5EF4-FFF2-40B4-BE49-F238E27FC236}">
              <a16:creationId xmlns:a16="http://schemas.microsoft.com/office/drawing/2014/main" id="{00000000-0008-0000-0100-00002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37</xdr:col>
      <xdr:colOff>47625</xdr:colOff>
      <xdr:row>30</xdr:row>
      <xdr:rowOff>12988</xdr:rowOff>
    </xdr:from>
    <xdr:to>
      <xdr:col>40</xdr:col>
      <xdr:colOff>177967</xdr:colOff>
      <xdr:row>30</xdr:row>
      <xdr:rowOff>163383</xdr:rowOff>
    </xdr:to>
    <xdr:graphicFrame macro="">
      <xdr:nvGraphicFramePr>
        <xdr:cNvPr id="46" name="Chart 45">
          <a:extLst>
            <a:ext uri="{FF2B5EF4-FFF2-40B4-BE49-F238E27FC236}">
              <a16:creationId xmlns:a16="http://schemas.microsoft.com/office/drawing/2014/main" id="{00000000-0008-0000-0100-00002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41</xdr:col>
      <xdr:colOff>47625</xdr:colOff>
      <xdr:row>30</xdr:row>
      <xdr:rowOff>12988</xdr:rowOff>
    </xdr:from>
    <xdr:to>
      <xdr:col>44</xdr:col>
      <xdr:colOff>177967</xdr:colOff>
      <xdr:row>30</xdr:row>
      <xdr:rowOff>163383</xdr:rowOff>
    </xdr:to>
    <xdr:graphicFrame macro="">
      <xdr:nvGraphicFramePr>
        <xdr:cNvPr id="47" name="Chart 46">
          <a:extLst>
            <a:ext uri="{FF2B5EF4-FFF2-40B4-BE49-F238E27FC236}">
              <a16:creationId xmlns:a16="http://schemas.microsoft.com/office/drawing/2014/main" id="{00000000-0008-0000-0100-00002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45</xdr:col>
      <xdr:colOff>47625</xdr:colOff>
      <xdr:row>30</xdr:row>
      <xdr:rowOff>12988</xdr:rowOff>
    </xdr:from>
    <xdr:to>
      <xdr:col>48</xdr:col>
      <xdr:colOff>177967</xdr:colOff>
      <xdr:row>30</xdr:row>
      <xdr:rowOff>163383</xdr:rowOff>
    </xdr:to>
    <xdr:graphicFrame macro="">
      <xdr:nvGraphicFramePr>
        <xdr:cNvPr id="48" name="Chart 47">
          <a:extLst>
            <a:ext uri="{FF2B5EF4-FFF2-40B4-BE49-F238E27FC236}">
              <a16:creationId xmlns:a16="http://schemas.microsoft.com/office/drawing/2014/main" id="{00000000-0008-0000-0100-00003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26</xdr:col>
      <xdr:colOff>231913</xdr:colOff>
      <xdr:row>33</xdr:row>
      <xdr:rowOff>190500</xdr:rowOff>
    </xdr:from>
    <xdr:to>
      <xdr:col>29</xdr:col>
      <xdr:colOff>208908</xdr:colOff>
      <xdr:row>35</xdr:row>
      <xdr:rowOff>10275</xdr:rowOff>
    </xdr:to>
    <xdr:graphicFrame macro="">
      <xdr:nvGraphicFramePr>
        <xdr:cNvPr id="49" name="Chart 48">
          <a:extLst>
            <a:ext uri="{FF2B5EF4-FFF2-40B4-BE49-F238E27FC236}">
              <a16:creationId xmlns:a16="http://schemas.microsoft.com/office/drawing/2014/main" id="{00000000-0008-0000-0100-00003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26</xdr:col>
      <xdr:colOff>231913</xdr:colOff>
      <xdr:row>34</xdr:row>
      <xdr:rowOff>190500</xdr:rowOff>
    </xdr:from>
    <xdr:to>
      <xdr:col>29</xdr:col>
      <xdr:colOff>208908</xdr:colOff>
      <xdr:row>36</xdr:row>
      <xdr:rowOff>10275</xdr:rowOff>
    </xdr:to>
    <xdr:graphicFrame macro="">
      <xdr:nvGraphicFramePr>
        <xdr:cNvPr id="50" name="Chart 49">
          <a:extLst>
            <a:ext uri="{FF2B5EF4-FFF2-40B4-BE49-F238E27FC236}">
              <a16:creationId xmlns:a16="http://schemas.microsoft.com/office/drawing/2014/main" id="{00000000-0008-0000-0100-00003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26</xdr:col>
      <xdr:colOff>231913</xdr:colOff>
      <xdr:row>35</xdr:row>
      <xdr:rowOff>190500</xdr:rowOff>
    </xdr:from>
    <xdr:to>
      <xdr:col>29</xdr:col>
      <xdr:colOff>208908</xdr:colOff>
      <xdr:row>37</xdr:row>
      <xdr:rowOff>10275</xdr:rowOff>
    </xdr:to>
    <xdr:graphicFrame macro="">
      <xdr:nvGraphicFramePr>
        <xdr:cNvPr id="51" name="Chart 50">
          <a:extLst>
            <a:ext uri="{FF2B5EF4-FFF2-40B4-BE49-F238E27FC236}">
              <a16:creationId xmlns:a16="http://schemas.microsoft.com/office/drawing/2014/main" id="{00000000-0008-0000-0100-00003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26</xdr:col>
      <xdr:colOff>231913</xdr:colOff>
      <xdr:row>36</xdr:row>
      <xdr:rowOff>190500</xdr:rowOff>
    </xdr:from>
    <xdr:to>
      <xdr:col>29</xdr:col>
      <xdr:colOff>208908</xdr:colOff>
      <xdr:row>38</xdr:row>
      <xdr:rowOff>10275</xdr:rowOff>
    </xdr:to>
    <xdr:graphicFrame macro="">
      <xdr:nvGraphicFramePr>
        <xdr:cNvPr id="52" name="Chart 51">
          <a:extLst>
            <a:ext uri="{FF2B5EF4-FFF2-40B4-BE49-F238E27FC236}">
              <a16:creationId xmlns:a16="http://schemas.microsoft.com/office/drawing/2014/main" id="{00000000-0008-0000-0100-00003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26</xdr:col>
      <xdr:colOff>231913</xdr:colOff>
      <xdr:row>37</xdr:row>
      <xdr:rowOff>190500</xdr:rowOff>
    </xdr:from>
    <xdr:to>
      <xdr:col>29</xdr:col>
      <xdr:colOff>208908</xdr:colOff>
      <xdr:row>39</xdr:row>
      <xdr:rowOff>10275</xdr:rowOff>
    </xdr:to>
    <xdr:graphicFrame macro="">
      <xdr:nvGraphicFramePr>
        <xdr:cNvPr id="53" name="Chart 52">
          <a:extLst>
            <a:ext uri="{FF2B5EF4-FFF2-40B4-BE49-F238E27FC236}">
              <a16:creationId xmlns:a16="http://schemas.microsoft.com/office/drawing/2014/main" id="{00000000-0008-0000-0100-00003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26</xdr:col>
      <xdr:colOff>231913</xdr:colOff>
      <xdr:row>38</xdr:row>
      <xdr:rowOff>190500</xdr:rowOff>
    </xdr:from>
    <xdr:to>
      <xdr:col>29</xdr:col>
      <xdr:colOff>208908</xdr:colOff>
      <xdr:row>40</xdr:row>
      <xdr:rowOff>10275</xdr:rowOff>
    </xdr:to>
    <xdr:graphicFrame macro="">
      <xdr:nvGraphicFramePr>
        <xdr:cNvPr id="54" name="Chart 53">
          <a:extLst>
            <a:ext uri="{FF2B5EF4-FFF2-40B4-BE49-F238E27FC236}">
              <a16:creationId xmlns:a16="http://schemas.microsoft.com/office/drawing/2014/main" id="{00000000-0008-0000-0100-00003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26</xdr:col>
      <xdr:colOff>231913</xdr:colOff>
      <xdr:row>39</xdr:row>
      <xdr:rowOff>190500</xdr:rowOff>
    </xdr:from>
    <xdr:to>
      <xdr:col>29</xdr:col>
      <xdr:colOff>208908</xdr:colOff>
      <xdr:row>41</xdr:row>
      <xdr:rowOff>10275</xdr:rowOff>
    </xdr:to>
    <xdr:graphicFrame macro="">
      <xdr:nvGraphicFramePr>
        <xdr:cNvPr id="55" name="Chart 54">
          <a:extLst>
            <a:ext uri="{FF2B5EF4-FFF2-40B4-BE49-F238E27FC236}">
              <a16:creationId xmlns:a16="http://schemas.microsoft.com/office/drawing/2014/main" id="{00000000-0008-0000-0100-00003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10</xdr:col>
      <xdr:colOff>0</xdr:colOff>
      <xdr:row>16</xdr:row>
      <xdr:rowOff>190500</xdr:rowOff>
    </xdr:from>
    <xdr:to>
      <xdr:col>12</xdr:col>
      <xdr:colOff>208909</xdr:colOff>
      <xdr:row>18</xdr:row>
      <xdr:rowOff>22623</xdr:rowOff>
    </xdr:to>
    <xdr:graphicFrame macro="">
      <xdr:nvGraphicFramePr>
        <xdr:cNvPr id="56" name="Chart 55">
          <a:extLst>
            <a:ext uri="{FF2B5EF4-FFF2-40B4-BE49-F238E27FC236}">
              <a16:creationId xmlns:a16="http://schemas.microsoft.com/office/drawing/2014/main" id="{00000000-0008-0000-0100-00003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28</xdr:col>
      <xdr:colOff>123892</xdr:colOff>
      <xdr:row>11</xdr:row>
      <xdr:rowOff>89037</xdr:rowOff>
    </xdr:from>
    <xdr:to>
      <xdr:col>37</xdr:col>
      <xdr:colOff>95317</xdr:colOff>
      <xdr:row>14</xdr:row>
      <xdr:rowOff>57537</xdr:rowOff>
    </xdr:to>
    <xdr:graphicFrame macro="">
      <xdr:nvGraphicFramePr>
        <xdr:cNvPr id="57" name="Chart 56">
          <a:extLst>
            <a:ext uri="{FF2B5EF4-FFF2-40B4-BE49-F238E27FC236}">
              <a16:creationId xmlns:a16="http://schemas.microsoft.com/office/drawing/2014/main" id="{00000000-0008-0000-0100-00003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11</xdr:col>
      <xdr:colOff>99392</xdr:colOff>
      <xdr:row>41</xdr:row>
      <xdr:rowOff>0</xdr:rowOff>
    </xdr:from>
    <xdr:to>
      <xdr:col>14</xdr:col>
      <xdr:colOff>76388</xdr:colOff>
      <xdr:row>42</xdr:row>
      <xdr:rowOff>10275</xdr:rowOff>
    </xdr:to>
    <xdr:graphicFrame macro="">
      <xdr:nvGraphicFramePr>
        <xdr:cNvPr id="60" name="Chart 59">
          <a:extLst>
            <a:ext uri="{FF2B5EF4-FFF2-40B4-BE49-F238E27FC236}">
              <a16:creationId xmlns:a16="http://schemas.microsoft.com/office/drawing/2014/main" id="{00000000-0008-0000-0100-00003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26</xdr:col>
      <xdr:colOff>231913</xdr:colOff>
      <xdr:row>40</xdr:row>
      <xdr:rowOff>190500</xdr:rowOff>
    </xdr:from>
    <xdr:to>
      <xdr:col>29</xdr:col>
      <xdr:colOff>208908</xdr:colOff>
      <xdr:row>42</xdr:row>
      <xdr:rowOff>10275</xdr:rowOff>
    </xdr:to>
    <xdr:graphicFrame macro="">
      <xdr:nvGraphicFramePr>
        <xdr:cNvPr id="61" name="Chart 60">
          <a:extLst>
            <a:ext uri="{FF2B5EF4-FFF2-40B4-BE49-F238E27FC236}">
              <a16:creationId xmlns:a16="http://schemas.microsoft.com/office/drawing/2014/main" id="{00000000-0008-0000-0100-00003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14</xdr:col>
      <xdr:colOff>24848</xdr:colOff>
      <xdr:row>0</xdr:row>
      <xdr:rowOff>33133</xdr:rowOff>
    </xdr:from>
    <xdr:to>
      <xdr:col>20</xdr:col>
      <xdr:colOff>223629</xdr:colOff>
      <xdr:row>1</xdr:row>
      <xdr:rowOff>314740</xdr:rowOff>
    </xdr:to>
    <xdr:sp macro="" textlink="">
      <xdr:nvSpPr>
        <xdr:cNvPr id="62" name="Left Arrow 61">
          <a:extLst>
            <a:ext uri="{FF2B5EF4-FFF2-40B4-BE49-F238E27FC236}">
              <a16:creationId xmlns:a16="http://schemas.microsoft.com/office/drawing/2014/main" id="{00000000-0008-0000-0100-00003E000000}"/>
            </a:ext>
          </a:extLst>
        </xdr:cNvPr>
        <xdr:cNvSpPr/>
      </xdr:nvSpPr>
      <xdr:spPr>
        <a:xfrm>
          <a:off x="3110948" y="33133"/>
          <a:ext cx="1598956" cy="319707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NZ" sz="8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drop-down</a:t>
          </a:r>
          <a:r>
            <a:rPr lang="en-NZ" sz="8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to change company</a:t>
          </a:r>
          <a:endParaRPr lang="en-NZ" sz="800" b="1">
            <a:solidFill>
              <a:sysClr val="windowText" lastClr="000000"/>
            </a:solidFill>
            <a:effectLst/>
          </a:endParaRPr>
        </a:p>
        <a:p>
          <a:pPr algn="l"/>
          <a:endParaRPr lang="en-NZ" sz="900">
            <a:solidFill>
              <a:sysClr val="windowText" lastClr="000000"/>
            </a:solidFill>
          </a:endParaRPr>
        </a:p>
      </xdr:txBody>
    </xdr:sp>
    <xdr:clientData/>
  </xdr:twoCellAnchor>
  <xdr:twoCellAnchor editAs="oneCell">
    <xdr:from>
      <xdr:col>0</xdr:col>
      <xdr:colOff>47628</xdr:colOff>
      <xdr:row>44</xdr:row>
      <xdr:rowOff>136538</xdr:rowOff>
    </xdr:from>
    <xdr:to>
      <xdr:col>11</xdr:col>
      <xdr:colOff>111126</xdr:colOff>
      <xdr:row>48</xdr:row>
      <xdr:rowOff>127734</xdr:rowOff>
    </xdr:to>
    <xdr:pic>
      <xdr:nvPicPr>
        <xdr:cNvPr id="66" name="Picture 65">
          <a:extLst>
            <a:ext uri="{FF2B5EF4-FFF2-40B4-BE49-F238E27FC236}">
              <a16:creationId xmlns:a16="http://schemas.microsoft.com/office/drawing/2014/main" id="{00000000-0008-0000-0100-00004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8" y="8415351"/>
          <a:ext cx="2476498" cy="7531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223632</xdr:colOff>
      <xdr:row>17</xdr:row>
      <xdr:rowOff>99393</xdr:rowOff>
    </xdr:from>
    <xdr:to>
      <xdr:col>31</xdr:col>
      <xdr:colOff>226926</xdr:colOff>
      <xdr:row>22</xdr:row>
      <xdr:rowOff>8283</xdr:rowOff>
    </xdr:to>
    <xdr:graphicFrame macro="">
      <xdr:nvGraphicFramePr>
        <xdr:cNvPr id="64" name="Chart 63">
          <a:extLst>
            <a:ext uri="{FF2B5EF4-FFF2-40B4-BE49-F238E27FC236}">
              <a16:creationId xmlns:a16="http://schemas.microsoft.com/office/drawing/2014/main" id="{00000000-0008-0000-0100-00004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21</xdr:col>
      <xdr:colOff>93663</xdr:colOff>
      <xdr:row>43</xdr:row>
      <xdr:rowOff>171450</xdr:rowOff>
    </xdr:from>
    <xdr:to>
      <xdr:col>27</xdr:col>
      <xdr:colOff>152464</xdr:colOff>
      <xdr:row>49</xdr:row>
      <xdr:rowOff>30234</xdr:rowOff>
    </xdr:to>
    <xdr:graphicFrame macro="">
      <xdr:nvGraphicFramePr>
        <xdr:cNvPr id="65" name="Chart 64">
          <a:extLst>
            <a:ext uri="{FF2B5EF4-FFF2-40B4-BE49-F238E27FC236}">
              <a16:creationId xmlns:a16="http://schemas.microsoft.com/office/drawing/2014/main" id="{00000000-0008-0000-0100-00004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27</xdr:col>
      <xdr:colOff>20637</xdr:colOff>
      <xdr:row>43</xdr:row>
      <xdr:rowOff>171450</xdr:rowOff>
    </xdr:from>
    <xdr:to>
      <xdr:col>33</xdr:col>
      <xdr:colOff>77924</xdr:colOff>
      <xdr:row>49</xdr:row>
      <xdr:rowOff>30234</xdr:rowOff>
    </xdr:to>
    <xdr:graphicFrame macro="">
      <xdr:nvGraphicFramePr>
        <xdr:cNvPr id="63" name="Chart 62">
          <a:extLst>
            <a:ext uri="{FF2B5EF4-FFF2-40B4-BE49-F238E27FC236}">
              <a16:creationId xmlns:a16="http://schemas.microsoft.com/office/drawing/2014/main" id="{00000000-0008-0000-0100-00003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0.00775</cdr:y>
    </cdr:from>
    <cdr:to>
      <cdr:x>0.94231</cdr:x>
      <cdr:y>0.15504</cdr:y>
    </cdr:to>
    <cdr:sp macro="" textlink="Calculations!$L$312">
      <cdr:nvSpPr>
        <cdr:cNvPr id="2" name="TextBox 1"/>
        <cdr:cNvSpPr txBox="1"/>
      </cdr:nvSpPr>
      <cdr:spPr>
        <a:xfrm xmlns:a="http://schemas.openxmlformats.org/drawingml/2006/main">
          <a:off x="0" y="8283"/>
          <a:ext cx="1303394" cy="15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D53DFF6-CAE5-445C-866E-DE484002C2D6}" type="TxLink">
            <a:rPr lang="en-US" sz="700" b="0" i="0" u="none" strike="noStrike">
              <a:solidFill>
                <a:srgbClr val="000000"/>
              </a:solidFill>
              <a:latin typeface="Calibri"/>
            </a:rPr>
            <a:pPr/>
            <a:t>Weather &amp; external</a:t>
          </a:fld>
          <a:endParaRPr lang="en-NZ" sz="100"/>
        </a:p>
      </cdr:txBody>
    </cdr:sp>
  </cdr:relSizeAnchor>
  <cdr:relSizeAnchor xmlns:cdr="http://schemas.openxmlformats.org/drawingml/2006/chartDrawing">
    <cdr:from>
      <cdr:x>0</cdr:x>
      <cdr:y>0.17442</cdr:y>
    </cdr:from>
    <cdr:to>
      <cdr:x>0.94231</cdr:x>
      <cdr:y>0.32171</cdr:y>
    </cdr:to>
    <cdr:sp macro="" textlink="Calculations!$L$313">
      <cdr:nvSpPr>
        <cdr:cNvPr id="3" name="TextBox 1"/>
        <cdr:cNvSpPr txBox="1"/>
      </cdr:nvSpPr>
      <cdr:spPr>
        <a:xfrm xmlns:a="http://schemas.openxmlformats.org/drawingml/2006/main">
          <a:off x="0" y="186359"/>
          <a:ext cx="1303394" cy="15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7B7144CA-CCB8-40E5-9AEC-CF4990B2CBB6}" type="TxLink">
            <a:rPr lang="en-US" sz="700" b="0" i="0" u="none" strike="noStrike">
              <a:solidFill>
                <a:srgbClr val="000000"/>
              </a:solidFill>
              <a:latin typeface="Calibri"/>
            </a:rPr>
            <a:pPr/>
            <a:t>Obstruction</a:t>
          </a:fld>
          <a:endParaRPr lang="en-NZ" sz="200"/>
        </a:p>
      </cdr:txBody>
    </cdr:sp>
  </cdr:relSizeAnchor>
  <cdr:relSizeAnchor xmlns:cdr="http://schemas.openxmlformats.org/drawingml/2006/chartDrawing">
    <cdr:from>
      <cdr:x>0</cdr:x>
      <cdr:y>0.34109</cdr:y>
    </cdr:from>
    <cdr:to>
      <cdr:x>0.94231</cdr:x>
      <cdr:y>0.48837</cdr:y>
    </cdr:to>
    <cdr:sp macro="" textlink="Calculations!$L$314">
      <cdr:nvSpPr>
        <cdr:cNvPr id="4" name="TextBox 1"/>
        <cdr:cNvSpPr txBox="1"/>
      </cdr:nvSpPr>
      <cdr:spPr>
        <a:xfrm xmlns:a="http://schemas.openxmlformats.org/drawingml/2006/main">
          <a:off x="0" y="364435"/>
          <a:ext cx="1303394" cy="15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5A1101E2-7AB9-423F-A222-E4FDAFCD486A}" type="TxLink">
            <a:rPr lang="en-US" sz="700" b="0" i="0" u="none" strike="noStrike">
              <a:solidFill>
                <a:srgbClr val="000000"/>
              </a:solidFill>
              <a:latin typeface="Calibri"/>
            </a:rPr>
            <a:pPr/>
            <a:t>Equipment &amp; human error</a:t>
          </a:fld>
          <a:endParaRPr lang="en-NZ" sz="100"/>
        </a:p>
      </cdr:txBody>
    </cdr:sp>
  </cdr:relSizeAnchor>
  <cdr:relSizeAnchor xmlns:cdr="http://schemas.openxmlformats.org/drawingml/2006/chartDrawing">
    <cdr:from>
      <cdr:x>0</cdr:x>
      <cdr:y>0.50775</cdr:y>
    </cdr:from>
    <cdr:to>
      <cdr:x>0.94231</cdr:x>
      <cdr:y>0.65504</cdr:y>
    </cdr:to>
    <cdr:sp macro="" textlink="Calculations!$L$315">
      <cdr:nvSpPr>
        <cdr:cNvPr id="5" name="TextBox 1"/>
        <cdr:cNvSpPr txBox="1"/>
      </cdr:nvSpPr>
      <cdr:spPr>
        <a:xfrm xmlns:a="http://schemas.openxmlformats.org/drawingml/2006/main">
          <a:off x="0" y="542511"/>
          <a:ext cx="1303394" cy="15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656F11EE-D000-4B8F-AD4F-B01949956C13}" type="TxLink">
            <a:rPr lang="en-US" sz="700" b="0" i="0" u="none" strike="noStrike">
              <a:solidFill>
                <a:srgbClr val="000000"/>
              </a:solidFill>
              <a:latin typeface="Calibri"/>
            </a:rPr>
            <a:pPr/>
            <a:t>Unknown</a:t>
          </a:fld>
          <a:endParaRPr lang="en-NZ" sz="100"/>
        </a:p>
      </cdr:txBody>
    </cdr:sp>
  </cdr:relSizeAnchor>
  <cdr:relSizeAnchor xmlns:cdr="http://schemas.openxmlformats.org/drawingml/2006/chartDrawing">
    <cdr:from>
      <cdr:x>0</cdr:x>
      <cdr:y>0.67442</cdr:y>
    </cdr:from>
    <cdr:to>
      <cdr:x>0.94231</cdr:x>
      <cdr:y>0.82171</cdr:y>
    </cdr:to>
    <cdr:sp macro="" textlink="Calculations!$L$316">
      <cdr:nvSpPr>
        <cdr:cNvPr id="6" name="TextBox 1"/>
        <cdr:cNvSpPr txBox="1"/>
      </cdr:nvSpPr>
      <cdr:spPr>
        <a:xfrm xmlns:a="http://schemas.openxmlformats.org/drawingml/2006/main">
          <a:off x="0" y="720587"/>
          <a:ext cx="1303394" cy="15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A707F53-9D43-4D1A-9A1E-1BF3600513A9}" type="TxLink">
            <a:rPr lang="en-US" sz="700" b="0" i="0" u="none" strike="noStrike">
              <a:solidFill>
                <a:srgbClr val="000000"/>
              </a:solidFill>
              <a:latin typeface="Calibri"/>
            </a:rPr>
            <a:pPr/>
            <a:t>Planned</a:t>
          </a:fld>
          <a:endParaRPr lang="en-NZ" sz="100"/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0.00775</cdr:y>
    </cdr:from>
    <cdr:to>
      <cdr:x>0.94231</cdr:x>
      <cdr:y>0.15504</cdr:y>
    </cdr:to>
    <cdr:sp macro="" textlink="Calculations!$L$294">
      <cdr:nvSpPr>
        <cdr:cNvPr id="2" name="TextBox 1"/>
        <cdr:cNvSpPr txBox="1"/>
      </cdr:nvSpPr>
      <cdr:spPr>
        <a:xfrm xmlns:a="http://schemas.openxmlformats.org/drawingml/2006/main">
          <a:off x="0" y="8283"/>
          <a:ext cx="1303394" cy="15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D0796DB-0563-4AAA-891A-026533518627}" type="TxLink">
            <a:rPr lang="en-US" sz="700" b="0" i="0" u="none" strike="noStrike">
              <a:solidFill>
                <a:srgbClr val="000000"/>
              </a:solidFill>
              <a:latin typeface="Calibri"/>
            </a:rPr>
            <a:pPr/>
            <a:t>Equipment &amp; human error</a:t>
          </a:fld>
          <a:endParaRPr lang="en-NZ" sz="200"/>
        </a:p>
      </cdr:txBody>
    </cdr:sp>
  </cdr:relSizeAnchor>
  <cdr:relSizeAnchor xmlns:cdr="http://schemas.openxmlformats.org/drawingml/2006/chartDrawing">
    <cdr:from>
      <cdr:x>0</cdr:x>
      <cdr:y>0.17442</cdr:y>
    </cdr:from>
    <cdr:to>
      <cdr:x>0.94231</cdr:x>
      <cdr:y>0.32171</cdr:y>
    </cdr:to>
    <cdr:sp macro="" textlink="Calculations!$L$295">
      <cdr:nvSpPr>
        <cdr:cNvPr id="3" name="TextBox 1"/>
        <cdr:cNvSpPr txBox="1"/>
      </cdr:nvSpPr>
      <cdr:spPr>
        <a:xfrm xmlns:a="http://schemas.openxmlformats.org/drawingml/2006/main">
          <a:off x="0" y="186359"/>
          <a:ext cx="1303394" cy="15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5175CF8A-8872-46D1-BA21-0E95F5EFBD7B}" type="TxLink">
            <a:rPr lang="en-US" sz="700" b="0" i="0" u="none" strike="noStrike">
              <a:solidFill>
                <a:srgbClr val="000000"/>
              </a:solidFill>
              <a:latin typeface="Calibri"/>
            </a:rPr>
            <a:pPr/>
            <a:t>Obstruction</a:t>
          </a:fld>
          <a:endParaRPr lang="en-NZ" sz="200"/>
        </a:p>
      </cdr:txBody>
    </cdr:sp>
  </cdr:relSizeAnchor>
  <cdr:relSizeAnchor xmlns:cdr="http://schemas.openxmlformats.org/drawingml/2006/chartDrawing">
    <cdr:from>
      <cdr:x>0</cdr:x>
      <cdr:y>0.34109</cdr:y>
    </cdr:from>
    <cdr:to>
      <cdr:x>0.94231</cdr:x>
      <cdr:y>0.48837</cdr:y>
    </cdr:to>
    <cdr:sp macro="" textlink="Calculations!$L$296">
      <cdr:nvSpPr>
        <cdr:cNvPr id="4" name="TextBox 1"/>
        <cdr:cNvSpPr txBox="1"/>
      </cdr:nvSpPr>
      <cdr:spPr>
        <a:xfrm xmlns:a="http://schemas.openxmlformats.org/drawingml/2006/main">
          <a:off x="0" y="364435"/>
          <a:ext cx="1303394" cy="15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E3E1BAD1-4F71-4300-A3A1-A1C61A67B842}" type="TxLink">
            <a:rPr lang="en-US" sz="700" b="0" i="0" u="none" strike="noStrike">
              <a:solidFill>
                <a:srgbClr val="000000"/>
              </a:solidFill>
              <a:latin typeface="Calibri"/>
            </a:rPr>
            <a:pPr/>
            <a:t>Weather &amp; external</a:t>
          </a:fld>
          <a:endParaRPr lang="en-NZ" sz="100"/>
        </a:p>
      </cdr:txBody>
    </cdr:sp>
  </cdr:relSizeAnchor>
  <cdr:relSizeAnchor xmlns:cdr="http://schemas.openxmlformats.org/drawingml/2006/chartDrawing">
    <cdr:from>
      <cdr:x>0</cdr:x>
      <cdr:y>0.50775</cdr:y>
    </cdr:from>
    <cdr:to>
      <cdr:x>0.94231</cdr:x>
      <cdr:y>0.65504</cdr:y>
    </cdr:to>
    <cdr:sp macro="" textlink="Calculations!$L$297">
      <cdr:nvSpPr>
        <cdr:cNvPr id="5" name="TextBox 1"/>
        <cdr:cNvSpPr txBox="1"/>
      </cdr:nvSpPr>
      <cdr:spPr>
        <a:xfrm xmlns:a="http://schemas.openxmlformats.org/drawingml/2006/main">
          <a:off x="0" y="542511"/>
          <a:ext cx="1303394" cy="15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A61F824-740F-4A69-83ED-3B0EE098D8CE}" type="TxLink">
            <a:rPr lang="en-US" sz="700" b="0" i="0" u="none" strike="noStrike">
              <a:solidFill>
                <a:srgbClr val="000000"/>
              </a:solidFill>
              <a:latin typeface="Calibri"/>
            </a:rPr>
            <a:pPr/>
            <a:t>Unknown</a:t>
          </a:fld>
          <a:endParaRPr lang="en-NZ" sz="100"/>
        </a:p>
      </cdr:txBody>
    </cdr:sp>
  </cdr:relSizeAnchor>
  <cdr:relSizeAnchor xmlns:cdr="http://schemas.openxmlformats.org/drawingml/2006/chartDrawing">
    <cdr:from>
      <cdr:x>0</cdr:x>
      <cdr:y>0.67442</cdr:y>
    </cdr:from>
    <cdr:to>
      <cdr:x>0.94231</cdr:x>
      <cdr:y>0.82171</cdr:y>
    </cdr:to>
    <cdr:sp macro="" textlink="Calculations!$L$298">
      <cdr:nvSpPr>
        <cdr:cNvPr id="6" name="TextBox 1"/>
        <cdr:cNvSpPr txBox="1"/>
      </cdr:nvSpPr>
      <cdr:spPr>
        <a:xfrm xmlns:a="http://schemas.openxmlformats.org/drawingml/2006/main">
          <a:off x="0" y="720587"/>
          <a:ext cx="1303394" cy="15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31B359C-0F84-4605-A56D-98ACD510AEC8}" type="TxLink">
            <a:rPr lang="en-US" sz="700" b="0" i="0" u="none" strike="noStrike">
              <a:solidFill>
                <a:srgbClr val="000000"/>
              </a:solidFill>
              <a:latin typeface="Calibri"/>
            </a:rPr>
            <a:pPr/>
            <a:t>Planned</a:t>
          </a:fld>
          <a:endParaRPr lang="en-NZ" sz="100"/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504263</xdr:colOff>
      <xdr:row>231</xdr:row>
      <xdr:rowOff>146798</xdr:rowOff>
    </xdr:from>
    <xdr:to>
      <xdr:col>13</xdr:col>
      <xdr:colOff>369793</xdr:colOff>
      <xdr:row>236</xdr:row>
      <xdr:rowOff>156884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379463</xdr:colOff>
      <xdr:row>245</xdr:row>
      <xdr:rowOff>44823</xdr:rowOff>
    </xdr:from>
    <xdr:to>
      <xdr:col>13</xdr:col>
      <xdr:colOff>496692</xdr:colOff>
      <xdr:row>249</xdr:row>
      <xdr:rowOff>163347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18</xdr:col>
      <xdr:colOff>526679</xdr:colOff>
      <xdr:row>286</xdr:row>
      <xdr:rowOff>145676</xdr:rowOff>
    </xdr:from>
    <xdr:to>
      <xdr:col>25</xdr:col>
      <xdr:colOff>392208</xdr:colOff>
      <xdr:row>320</xdr:row>
      <xdr:rowOff>78440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18</xdr:col>
      <xdr:colOff>526677</xdr:colOff>
      <xdr:row>272</xdr:row>
      <xdr:rowOff>68356</xdr:rowOff>
    </xdr:from>
    <xdr:to>
      <xdr:col>25</xdr:col>
      <xdr:colOff>392206</xdr:colOff>
      <xdr:row>286</xdr:row>
      <xdr:rowOff>99732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Commission Bronze">
  <a:themeElements>
    <a:clrScheme name="Office">
      <a:dk1>
        <a:srgbClr val="000000"/>
      </a:dk1>
      <a:lt1>
        <a:srgbClr val="FFFFFF"/>
      </a:lt1>
      <a:dk2>
        <a:srgbClr val="F9F9F5"/>
      </a:dk2>
      <a:lt2>
        <a:srgbClr val="C00000"/>
      </a:lt2>
      <a:accent1>
        <a:srgbClr val="EAE8DA"/>
      </a:accent1>
      <a:accent2>
        <a:srgbClr val="D7D3BB"/>
      </a:accent2>
      <a:accent3>
        <a:srgbClr val="C9C4A3"/>
      </a:accent3>
      <a:accent4>
        <a:srgbClr val="B0A978"/>
      </a:accent4>
      <a:accent5>
        <a:srgbClr val="968F58"/>
      </a:accent5>
      <a:accent6>
        <a:srgbClr val="645F3A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rgbClr val="000000"/>
    </a:dk1>
    <a:lt1>
      <a:srgbClr val="FFFFFF"/>
    </a:lt1>
    <a:dk2>
      <a:srgbClr val="F9F9F5"/>
    </a:dk2>
    <a:lt2>
      <a:srgbClr val="C00000"/>
    </a:lt2>
    <a:accent1>
      <a:srgbClr val="EAE8DA"/>
    </a:accent1>
    <a:accent2>
      <a:srgbClr val="D7D3BB"/>
    </a:accent2>
    <a:accent3>
      <a:srgbClr val="C9C4A3"/>
    </a:accent3>
    <a:accent4>
      <a:srgbClr val="B0A978"/>
    </a:accent4>
    <a:accent5>
      <a:srgbClr val="968F58"/>
    </a:accent5>
    <a:accent6>
      <a:srgbClr val="645F3A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rgbClr val="000000"/>
    </a:dk1>
    <a:lt1>
      <a:srgbClr val="FFFFFF"/>
    </a:lt1>
    <a:dk2>
      <a:srgbClr val="F9F9F5"/>
    </a:dk2>
    <a:lt2>
      <a:srgbClr val="C00000"/>
    </a:lt2>
    <a:accent1>
      <a:srgbClr val="EAE8DA"/>
    </a:accent1>
    <a:accent2>
      <a:srgbClr val="D7D3BB"/>
    </a:accent2>
    <a:accent3>
      <a:srgbClr val="C9C4A3"/>
    </a:accent3>
    <a:accent4>
      <a:srgbClr val="B0A978"/>
    </a:accent4>
    <a:accent5>
      <a:srgbClr val="968F58"/>
    </a:accent5>
    <a:accent6>
      <a:srgbClr val="645F3A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rgbClr val="000000"/>
    </a:dk1>
    <a:lt1>
      <a:srgbClr val="FFFFFF"/>
    </a:lt1>
    <a:dk2>
      <a:srgbClr val="F9F9F5"/>
    </a:dk2>
    <a:lt2>
      <a:srgbClr val="C00000"/>
    </a:lt2>
    <a:accent1>
      <a:srgbClr val="EAE8DA"/>
    </a:accent1>
    <a:accent2>
      <a:srgbClr val="D7D3BB"/>
    </a:accent2>
    <a:accent3>
      <a:srgbClr val="C9C4A3"/>
    </a:accent3>
    <a:accent4>
      <a:srgbClr val="B0A978"/>
    </a:accent4>
    <a:accent5>
      <a:srgbClr val="968F58"/>
    </a:accent5>
    <a:accent6>
      <a:srgbClr val="645F3A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Office">
    <a:dk1>
      <a:srgbClr val="000000"/>
    </a:dk1>
    <a:lt1>
      <a:srgbClr val="FFFFFF"/>
    </a:lt1>
    <a:dk2>
      <a:srgbClr val="F9F9F5"/>
    </a:dk2>
    <a:lt2>
      <a:srgbClr val="C00000"/>
    </a:lt2>
    <a:accent1>
      <a:srgbClr val="EAE8DA"/>
    </a:accent1>
    <a:accent2>
      <a:srgbClr val="D7D3BB"/>
    </a:accent2>
    <a:accent3>
      <a:srgbClr val="C9C4A3"/>
    </a:accent3>
    <a:accent4>
      <a:srgbClr val="B0A978"/>
    </a:accent4>
    <a:accent5>
      <a:srgbClr val="968F58"/>
    </a:accent5>
    <a:accent6>
      <a:srgbClr val="645F3A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Office">
    <a:dk1>
      <a:srgbClr val="000000"/>
    </a:dk1>
    <a:lt1>
      <a:srgbClr val="FFFFFF"/>
    </a:lt1>
    <a:dk2>
      <a:srgbClr val="F9F9F5"/>
    </a:dk2>
    <a:lt2>
      <a:srgbClr val="C00000"/>
    </a:lt2>
    <a:accent1>
      <a:srgbClr val="EAE8DA"/>
    </a:accent1>
    <a:accent2>
      <a:srgbClr val="D7D3BB"/>
    </a:accent2>
    <a:accent3>
      <a:srgbClr val="C9C4A3"/>
    </a:accent3>
    <a:accent4>
      <a:srgbClr val="B0A978"/>
    </a:accent4>
    <a:accent5>
      <a:srgbClr val="968F58"/>
    </a:accent5>
    <a:accent6>
      <a:srgbClr val="645F3A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Office">
    <a:dk1>
      <a:srgbClr val="000000"/>
    </a:dk1>
    <a:lt1>
      <a:srgbClr val="FFFFFF"/>
    </a:lt1>
    <a:dk2>
      <a:srgbClr val="F9F9F5"/>
    </a:dk2>
    <a:lt2>
      <a:srgbClr val="C00000"/>
    </a:lt2>
    <a:accent1>
      <a:srgbClr val="EAE8DA"/>
    </a:accent1>
    <a:accent2>
      <a:srgbClr val="D7D3BB"/>
    </a:accent2>
    <a:accent3>
      <a:srgbClr val="C9C4A3"/>
    </a:accent3>
    <a:accent4>
      <a:srgbClr val="B0A978"/>
    </a:accent4>
    <a:accent5>
      <a:srgbClr val="968F58"/>
    </a:accent5>
    <a:accent6>
      <a:srgbClr val="645F3A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Office">
    <a:dk1>
      <a:srgbClr val="000000"/>
    </a:dk1>
    <a:lt1>
      <a:srgbClr val="FFFFFF"/>
    </a:lt1>
    <a:dk2>
      <a:srgbClr val="F9F9F5"/>
    </a:dk2>
    <a:lt2>
      <a:srgbClr val="C00000"/>
    </a:lt2>
    <a:accent1>
      <a:srgbClr val="EAE8DA"/>
    </a:accent1>
    <a:accent2>
      <a:srgbClr val="D7D3BB"/>
    </a:accent2>
    <a:accent3>
      <a:srgbClr val="C9C4A3"/>
    </a:accent3>
    <a:accent4>
      <a:srgbClr val="B0A978"/>
    </a:accent4>
    <a:accent5>
      <a:srgbClr val="968F58"/>
    </a:accent5>
    <a:accent6>
      <a:srgbClr val="645F3A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Office">
    <a:dk1>
      <a:srgbClr val="000000"/>
    </a:dk1>
    <a:lt1>
      <a:srgbClr val="FFFFFF"/>
    </a:lt1>
    <a:dk2>
      <a:srgbClr val="F9F9F5"/>
    </a:dk2>
    <a:lt2>
      <a:srgbClr val="C00000"/>
    </a:lt2>
    <a:accent1>
      <a:srgbClr val="EAE8DA"/>
    </a:accent1>
    <a:accent2>
      <a:srgbClr val="D7D3BB"/>
    </a:accent2>
    <a:accent3>
      <a:srgbClr val="C9C4A3"/>
    </a:accent3>
    <a:accent4>
      <a:srgbClr val="B0A978"/>
    </a:accent4>
    <a:accent5>
      <a:srgbClr val="968F58"/>
    </a:accent5>
    <a:accent6>
      <a:srgbClr val="645F3A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Office">
    <a:dk1>
      <a:srgbClr val="000000"/>
    </a:dk1>
    <a:lt1>
      <a:srgbClr val="FFFFFF"/>
    </a:lt1>
    <a:dk2>
      <a:srgbClr val="F9F9F5"/>
    </a:dk2>
    <a:lt2>
      <a:srgbClr val="C00000"/>
    </a:lt2>
    <a:accent1>
      <a:srgbClr val="EAE8DA"/>
    </a:accent1>
    <a:accent2>
      <a:srgbClr val="D7D3BB"/>
    </a:accent2>
    <a:accent3>
      <a:srgbClr val="C9C4A3"/>
    </a:accent3>
    <a:accent4>
      <a:srgbClr val="B0A978"/>
    </a:accent4>
    <a:accent5>
      <a:srgbClr val="968F58"/>
    </a:accent5>
    <a:accent6>
      <a:srgbClr val="645F3A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Office">
    <a:dk1>
      <a:srgbClr val="000000"/>
    </a:dk1>
    <a:lt1>
      <a:srgbClr val="FFFFFF"/>
    </a:lt1>
    <a:dk2>
      <a:srgbClr val="F9F9F5"/>
    </a:dk2>
    <a:lt2>
      <a:srgbClr val="C00000"/>
    </a:lt2>
    <a:accent1>
      <a:srgbClr val="EAE8DA"/>
    </a:accent1>
    <a:accent2>
      <a:srgbClr val="D7D3BB"/>
    </a:accent2>
    <a:accent3>
      <a:srgbClr val="C9C4A3"/>
    </a:accent3>
    <a:accent4>
      <a:srgbClr val="B0A978"/>
    </a:accent4>
    <a:accent5>
      <a:srgbClr val="968F58"/>
    </a:accent5>
    <a:accent6>
      <a:srgbClr val="645F3A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Office">
    <a:dk1>
      <a:srgbClr val="000000"/>
    </a:dk1>
    <a:lt1>
      <a:srgbClr val="FFFFFF"/>
    </a:lt1>
    <a:dk2>
      <a:srgbClr val="F9F9F5"/>
    </a:dk2>
    <a:lt2>
      <a:srgbClr val="C00000"/>
    </a:lt2>
    <a:accent1>
      <a:srgbClr val="EAE8DA"/>
    </a:accent1>
    <a:accent2>
      <a:srgbClr val="D7D3BB"/>
    </a:accent2>
    <a:accent3>
      <a:srgbClr val="C9C4A3"/>
    </a:accent3>
    <a:accent4>
      <a:srgbClr val="B0A978"/>
    </a:accent4>
    <a:accent5>
      <a:srgbClr val="968F58"/>
    </a:accent5>
    <a:accent6>
      <a:srgbClr val="645F3A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rgbClr val="000000"/>
    </a:dk1>
    <a:lt1>
      <a:srgbClr val="FFFFFF"/>
    </a:lt1>
    <a:dk2>
      <a:srgbClr val="F9F9F5"/>
    </a:dk2>
    <a:lt2>
      <a:srgbClr val="C00000"/>
    </a:lt2>
    <a:accent1>
      <a:srgbClr val="EAE8DA"/>
    </a:accent1>
    <a:accent2>
      <a:srgbClr val="D7D3BB"/>
    </a:accent2>
    <a:accent3>
      <a:srgbClr val="C9C4A3"/>
    </a:accent3>
    <a:accent4>
      <a:srgbClr val="B0A978"/>
    </a:accent4>
    <a:accent5>
      <a:srgbClr val="968F58"/>
    </a:accent5>
    <a:accent6>
      <a:srgbClr val="645F3A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Office">
    <a:dk1>
      <a:srgbClr val="000000"/>
    </a:dk1>
    <a:lt1>
      <a:srgbClr val="FFFFFF"/>
    </a:lt1>
    <a:dk2>
      <a:srgbClr val="F9F9F5"/>
    </a:dk2>
    <a:lt2>
      <a:srgbClr val="C00000"/>
    </a:lt2>
    <a:accent1>
      <a:srgbClr val="EAE8DA"/>
    </a:accent1>
    <a:accent2>
      <a:srgbClr val="D7D3BB"/>
    </a:accent2>
    <a:accent3>
      <a:srgbClr val="C9C4A3"/>
    </a:accent3>
    <a:accent4>
      <a:srgbClr val="B0A978"/>
    </a:accent4>
    <a:accent5>
      <a:srgbClr val="968F58"/>
    </a:accent5>
    <a:accent6>
      <a:srgbClr val="645F3A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Office">
    <a:dk1>
      <a:srgbClr val="000000"/>
    </a:dk1>
    <a:lt1>
      <a:srgbClr val="FFFFFF"/>
    </a:lt1>
    <a:dk2>
      <a:srgbClr val="F9F9F5"/>
    </a:dk2>
    <a:lt2>
      <a:srgbClr val="C00000"/>
    </a:lt2>
    <a:accent1>
      <a:srgbClr val="EAE8DA"/>
    </a:accent1>
    <a:accent2>
      <a:srgbClr val="D7D3BB"/>
    </a:accent2>
    <a:accent3>
      <a:srgbClr val="C9C4A3"/>
    </a:accent3>
    <a:accent4>
      <a:srgbClr val="B0A978"/>
    </a:accent4>
    <a:accent5>
      <a:srgbClr val="968F58"/>
    </a:accent5>
    <a:accent6>
      <a:srgbClr val="645F3A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Office">
    <a:dk1>
      <a:srgbClr val="000000"/>
    </a:dk1>
    <a:lt1>
      <a:srgbClr val="FFFFFF"/>
    </a:lt1>
    <a:dk2>
      <a:srgbClr val="F9F9F5"/>
    </a:dk2>
    <a:lt2>
      <a:srgbClr val="C00000"/>
    </a:lt2>
    <a:accent1>
      <a:srgbClr val="EAE8DA"/>
    </a:accent1>
    <a:accent2>
      <a:srgbClr val="D7D3BB"/>
    </a:accent2>
    <a:accent3>
      <a:srgbClr val="C9C4A3"/>
    </a:accent3>
    <a:accent4>
      <a:srgbClr val="B0A978"/>
    </a:accent4>
    <a:accent5>
      <a:srgbClr val="968F58"/>
    </a:accent5>
    <a:accent6>
      <a:srgbClr val="645F3A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Office">
    <a:dk1>
      <a:srgbClr val="000000"/>
    </a:dk1>
    <a:lt1>
      <a:srgbClr val="FFFFFF"/>
    </a:lt1>
    <a:dk2>
      <a:srgbClr val="F9F9F5"/>
    </a:dk2>
    <a:lt2>
      <a:srgbClr val="C00000"/>
    </a:lt2>
    <a:accent1>
      <a:srgbClr val="EAE8DA"/>
    </a:accent1>
    <a:accent2>
      <a:srgbClr val="D7D3BB"/>
    </a:accent2>
    <a:accent3>
      <a:srgbClr val="C9C4A3"/>
    </a:accent3>
    <a:accent4>
      <a:srgbClr val="B0A978"/>
    </a:accent4>
    <a:accent5>
      <a:srgbClr val="968F58"/>
    </a:accent5>
    <a:accent6>
      <a:srgbClr val="645F3A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Office">
    <a:dk1>
      <a:srgbClr val="000000"/>
    </a:dk1>
    <a:lt1>
      <a:srgbClr val="FFFFFF"/>
    </a:lt1>
    <a:dk2>
      <a:srgbClr val="F9F9F5"/>
    </a:dk2>
    <a:lt2>
      <a:srgbClr val="C00000"/>
    </a:lt2>
    <a:accent1>
      <a:srgbClr val="EAE8DA"/>
    </a:accent1>
    <a:accent2>
      <a:srgbClr val="D7D3BB"/>
    </a:accent2>
    <a:accent3>
      <a:srgbClr val="C9C4A3"/>
    </a:accent3>
    <a:accent4>
      <a:srgbClr val="B0A978"/>
    </a:accent4>
    <a:accent5>
      <a:srgbClr val="968F58"/>
    </a:accent5>
    <a:accent6>
      <a:srgbClr val="645F3A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Office">
    <a:dk1>
      <a:srgbClr val="000000"/>
    </a:dk1>
    <a:lt1>
      <a:srgbClr val="FFFFFF"/>
    </a:lt1>
    <a:dk2>
      <a:srgbClr val="F9F9F5"/>
    </a:dk2>
    <a:lt2>
      <a:srgbClr val="C00000"/>
    </a:lt2>
    <a:accent1>
      <a:srgbClr val="EAE8DA"/>
    </a:accent1>
    <a:accent2>
      <a:srgbClr val="D7D3BB"/>
    </a:accent2>
    <a:accent3>
      <a:srgbClr val="C9C4A3"/>
    </a:accent3>
    <a:accent4>
      <a:srgbClr val="B0A978"/>
    </a:accent4>
    <a:accent5>
      <a:srgbClr val="968F58"/>
    </a:accent5>
    <a:accent6>
      <a:srgbClr val="645F3A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Office">
    <a:dk1>
      <a:srgbClr val="000000"/>
    </a:dk1>
    <a:lt1>
      <a:srgbClr val="FFFFFF"/>
    </a:lt1>
    <a:dk2>
      <a:srgbClr val="F9F9F5"/>
    </a:dk2>
    <a:lt2>
      <a:srgbClr val="C00000"/>
    </a:lt2>
    <a:accent1>
      <a:srgbClr val="EAE8DA"/>
    </a:accent1>
    <a:accent2>
      <a:srgbClr val="D7D3BB"/>
    </a:accent2>
    <a:accent3>
      <a:srgbClr val="C9C4A3"/>
    </a:accent3>
    <a:accent4>
      <a:srgbClr val="B0A978"/>
    </a:accent4>
    <a:accent5>
      <a:srgbClr val="968F58"/>
    </a:accent5>
    <a:accent6>
      <a:srgbClr val="645F3A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Office">
    <a:dk1>
      <a:srgbClr val="000000"/>
    </a:dk1>
    <a:lt1>
      <a:srgbClr val="FFFFFF"/>
    </a:lt1>
    <a:dk2>
      <a:srgbClr val="F9F9F5"/>
    </a:dk2>
    <a:lt2>
      <a:srgbClr val="C00000"/>
    </a:lt2>
    <a:accent1>
      <a:srgbClr val="EAE8DA"/>
    </a:accent1>
    <a:accent2>
      <a:srgbClr val="D7D3BB"/>
    </a:accent2>
    <a:accent3>
      <a:srgbClr val="C9C4A3"/>
    </a:accent3>
    <a:accent4>
      <a:srgbClr val="B0A978"/>
    </a:accent4>
    <a:accent5>
      <a:srgbClr val="968F58"/>
    </a:accent5>
    <a:accent6>
      <a:srgbClr val="645F3A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Office">
    <a:dk1>
      <a:srgbClr val="000000"/>
    </a:dk1>
    <a:lt1>
      <a:srgbClr val="FFFFFF"/>
    </a:lt1>
    <a:dk2>
      <a:srgbClr val="F9F9F5"/>
    </a:dk2>
    <a:lt2>
      <a:srgbClr val="C00000"/>
    </a:lt2>
    <a:accent1>
      <a:srgbClr val="EAE8DA"/>
    </a:accent1>
    <a:accent2>
      <a:srgbClr val="D7D3BB"/>
    </a:accent2>
    <a:accent3>
      <a:srgbClr val="C9C4A3"/>
    </a:accent3>
    <a:accent4>
      <a:srgbClr val="B0A978"/>
    </a:accent4>
    <a:accent5>
      <a:srgbClr val="968F58"/>
    </a:accent5>
    <a:accent6>
      <a:srgbClr val="645F3A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Office">
    <a:dk1>
      <a:srgbClr val="000000"/>
    </a:dk1>
    <a:lt1>
      <a:srgbClr val="FFFFFF"/>
    </a:lt1>
    <a:dk2>
      <a:srgbClr val="F9F9F5"/>
    </a:dk2>
    <a:lt2>
      <a:srgbClr val="C00000"/>
    </a:lt2>
    <a:accent1>
      <a:srgbClr val="EAE8DA"/>
    </a:accent1>
    <a:accent2>
      <a:srgbClr val="D7D3BB"/>
    </a:accent2>
    <a:accent3>
      <a:srgbClr val="C9C4A3"/>
    </a:accent3>
    <a:accent4>
      <a:srgbClr val="B0A978"/>
    </a:accent4>
    <a:accent5>
      <a:srgbClr val="968F58"/>
    </a:accent5>
    <a:accent6>
      <a:srgbClr val="645F3A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rgbClr val="000000"/>
    </a:dk1>
    <a:lt1>
      <a:srgbClr val="FFFFFF"/>
    </a:lt1>
    <a:dk2>
      <a:srgbClr val="F9F9F5"/>
    </a:dk2>
    <a:lt2>
      <a:srgbClr val="C00000"/>
    </a:lt2>
    <a:accent1>
      <a:srgbClr val="EAE8DA"/>
    </a:accent1>
    <a:accent2>
      <a:srgbClr val="D7D3BB"/>
    </a:accent2>
    <a:accent3>
      <a:srgbClr val="C9C4A3"/>
    </a:accent3>
    <a:accent4>
      <a:srgbClr val="B0A978"/>
    </a:accent4>
    <a:accent5>
      <a:srgbClr val="968F58"/>
    </a:accent5>
    <a:accent6>
      <a:srgbClr val="645F3A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0.xml><?xml version="1.0" encoding="utf-8"?>
<a:themeOverride xmlns:a="http://schemas.openxmlformats.org/drawingml/2006/main">
  <a:clrScheme name="Office">
    <a:dk1>
      <a:srgbClr val="000000"/>
    </a:dk1>
    <a:lt1>
      <a:srgbClr val="FFFFFF"/>
    </a:lt1>
    <a:dk2>
      <a:srgbClr val="F9F9F5"/>
    </a:dk2>
    <a:lt2>
      <a:srgbClr val="C00000"/>
    </a:lt2>
    <a:accent1>
      <a:srgbClr val="EAE8DA"/>
    </a:accent1>
    <a:accent2>
      <a:srgbClr val="D7D3BB"/>
    </a:accent2>
    <a:accent3>
      <a:srgbClr val="C9C4A3"/>
    </a:accent3>
    <a:accent4>
      <a:srgbClr val="B0A978"/>
    </a:accent4>
    <a:accent5>
      <a:srgbClr val="968F58"/>
    </a:accent5>
    <a:accent6>
      <a:srgbClr val="645F3A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1.xml><?xml version="1.0" encoding="utf-8"?>
<a:themeOverride xmlns:a="http://schemas.openxmlformats.org/drawingml/2006/main">
  <a:clrScheme name="Office">
    <a:dk1>
      <a:srgbClr val="000000"/>
    </a:dk1>
    <a:lt1>
      <a:srgbClr val="FFFFFF"/>
    </a:lt1>
    <a:dk2>
      <a:srgbClr val="F9F9F5"/>
    </a:dk2>
    <a:lt2>
      <a:srgbClr val="C00000"/>
    </a:lt2>
    <a:accent1>
      <a:srgbClr val="EAE8DA"/>
    </a:accent1>
    <a:accent2>
      <a:srgbClr val="D7D3BB"/>
    </a:accent2>
    <a:accent3>
      <a:srgbClr val="C9C4A3"/>
    </a:accent3>
    <a:accent4>
      <a:srgbClr val="B0A978"/>
    </a:accent4>
    <a:accent5>
      <a:srgbClr val="968F58"/>
    </a:accent5>
    <a:accent6>
      <a:srgbClr val="645F3A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2.xml><?xml version="1.0" encoding="utf-8"?>
<a:themeOverride xmlns:a="http://schemas.openxmlformats.org/drawingml/2006/main">
  <a:clrScheme name="Office">
    <a:dk1>
      <a:srgbClr val="000000"/>
    </a:dk1>
    <a:lt1>
      <a:srgbClr val="FFFFFF"/>
    </a:lt1>
    <a:dk2>
      <a:srgbClr val="F9F9F5"/>
    </a:dk2>
    <a:lt2>
      <a:srgbClr val="C00000"/>
    </a:lt2>
    <a:accent1>
      <a:srgbClr val="EAE8DA"/>
    </a:accent1>
    <a:accent2>
      <a:srgbClr val="D7D3BB"/>
    </a:accent2>
    <a:accent3>
      <a:srgbClr val="C9C4A3"/>
    </a:accent3>
    <a:accent4>
      <a:srgbClr val="B0A978"/>
    </a:accent4>
    <a:accent5>
      <a:srgbClr val="968F58"/>
    </a:accent5>
    <a:accent6>
      <a:srgbClr val="645F3A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3.xml><?xml version="1.0" encoding="utf-8"?>
<a:themeOverride xmlns:a="http://schemas.openxmlformats.org/drawingml/2006/main">
  <a:clrScheme name="Office">
    <a:dk1>
      <a:srgbClr val="000000"/>
    </a:dk1>
    <a:lt1>
      <a:srgbClr val="FFFFFF"/>
    </a:lt1>
    <a:dk2>
      <a:srgbClr val="F9F9F5"/>
    </a:dk2>
    <a:lt2>
      <a:srgbClr val="C00000"/>
    </a:lt2>
    <a:accent1>
      <a:srgbClr val="EAE8DA"/>
    </a:accent1>
    <a:accent2>
      <a:srgbClr val="D7D3BB"/>
    </a:accent2>
    <a:accent3>
      <a:srgbClr val="C9C4A3"/>
    </a:accent3>
    <a:accent4>
      <a:srgbClr val="B0A978"/>
    </a:accent4>
    <a:accent5>
      <a:srgbClr val="968F58"/>
    </a:accent5>
    <a:accent6>
      <a:srgbClr val="645F3A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4.xml><?xml version="1.0" encoding="utf-8"?>
<a:themeOverride xmlns:a="http://schemas.openxmlformats.org/drawingml/2006/main">
  <a:clrScheme name="Office">
    <a:dk1>
      <a:srgbClr val="000000"/>
    </a:dk1>
    <a:lt1>
      <a:srgbClr val="FFFFFF"/>
    </a:lt1>
    <a:dk2>
      <a:srgbClr val="F9F9F5"/>
    </a:dk2>
    <a:lt2>
      <a:srgbClr val="C00000"/>
    </a:lt2>
    <a:accent1>
      <a:srgbClr val="EAE8DA"/>
    </a:accent1>
    <a:accent2>
      <a:srgbClr val="D7D3BB"/>
    </a:accent2>
    <a:accent3>
      <a:srgbClr val="C9C4A3"/>
    </a:accent3>
    <a:accent4>
      <a:srgbClr val="B0A978"/>
    </a:accent4>
    <a:accent5>
      <a:srgbClr val="968F58"/>
    </a:accent5>
    <a:accent6>
      <a:srgbClr val="645F3A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5.xml><?xml version="1.0" encoding="utf-8"?>
<a:themeOverride xmlns:a="http://schemas.openxmlformats.org/drawingml/2006/main">
  <a:clrScheme name="Office">
    <a:dk1>
      <a:srgbClr val="000000"/>
    </a:dk1>
    <a:lt1>
      <a:srgbClr val="FFFFFF"/>
    </a:lt1>
    <a:dk2>
      <a:srgbClr val="F9F9F5"/>
    </a:dk2>
    <a:lt2>
      <a:srgbClr val="C00000"/>
    </a:lt2>
    <a:accent1>
      <a:srgbClr val="EAE8DA"/>
    </a:accent1>
    <a:accent2>
      <a:srgbClr val="D7D3BB"/>
    </a:accent2>
    <a:accent3>
      <a:srgbClr val="C9C4A3"/>
    </a:accent3>
    <a:accent4>
      <a:srgbClr val="B0A978"/>
    </a:accent4>
    <a:accent5>
      <a:srgbClr val="968F58"/>
    </a:accent5>
    <a:accent6>
      <a:srgbClr val="645F3A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6.xml><?xml version="1.0" encoding="utf-8"?>
<a:themeOverride xmlns:a="http://schemas.openxmlformats.org/drawingml/2006/main">
  <a:clrScheme name="Office">
    <a:dk1>
      <a:srgbClr val="000000"/>
    </a:dk1>
    <a:lt1>
      <a:srgbClr val="FFFFFF"/>
    </a:lt1>
    <a:dk2>
      <a:srgbClr val="F9F9F5"/>
    </a:dk2>
    <a:lt2>
      <a:srgbClr val="C00000"/>
    </a:lt2>
    <a:accent1>
      <a:srgbClr val="EAE8DA"/>
    </a:accent1>
    <a:accent2>
      <a:srgbClr val="D7D3BB"/>
    </a:accent2>
    <a:accent3>
      <a:srgbClr val="C9C4A3"/>
    </a:accent3>
    <a:accent4>
      <a:srgbClr val="B0A978"/>
    </a:accent4>
    <a:accent5>
      <a:srgbClr val="968F58"/>
    </a:accent5>
    <a:accent6>
      <a:srgbClr val="645F3A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7.xml><?xml version="1.0" encoding="utf-8"?>
<a:themeOverride xmlns:a="http://schemas.openxmlformats.org/drawingml/2006/main">
  <a:clrScheme name="Office">
    <a:dk1>
      <a:srgbClr val="000000"/>
    </a:dk1>
    <a:lt1>
      <a:srgbClr val="FFFFFF"/>
    </a:lt1>
    <a:dk2>
      <a:srgbClr val="F9F9F5"/>
    </a:dk2>
    <a:lt2>
      <a:srgbClr val="C00000"/>
    </a:lt2>
    <a:accent1>
      <a:srgbClr val="EAE8DA"/>
    </a:accent1>
    <a:accent2>
      <a:srgbClr val="D7D3BB"/>
    </a:accent2>
    <a:accent3>
      <a:srgbClr val="C9C4A3"/>
    </a:accent3>
    <a:accent4>
      <a:srgbClr val="B0A978"/>
    </a:accent4>
    <a:accent5>
      <a:srgbClr val="968F58"/>
    </a:accent5>
    <a:accent6>
      <a:srgbClr val="645F3A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8.xml><?xml version="1.0" encoding="utf-8"?>
<a:themeOverride xmlns:a="http://schemas.openxmlformats.org/drawingml/2006/main">
  <a:clrScheme name="Office">
    <a:dk1>
      <a:srgbClr val="000000"/>
    </a:dk1>
    <a:lt1>
      <a:srgbClr val="FFFFFF"/>
    </a:lt1>
    <a:dk2>
      <a:srgbClr val="F9F9F5"/>
    </a:dk2>
    <a:lt2>
      <a:srgbClr val="C00000"/>
    </a:lt2>
    <a:accent1>
      <a:srgbClr val="EAE8DA"/>
    </a:accent1>
    <a:accent2>
      <a:srgbClr val="D7D3BB"/>
    </a:accent2>
    <a:accent3>
      <a:srgbClr val="C9C4A3"/>
    </a:accent3>
    <a:accent4>
      <a:srgbClr val="B0A978"/>
    </a:accent4>
    <a:accent5>
      <a:srgbClr val="968F58"/>
    </a:accent5>
    <a:accent6>
      <a:srgbClr val="645F3A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rgbClr val="000000"/>
    </a:dk1>
    <a:lt1>
      <a:srgbClr val="FFFFFF"/>
    </a:lt1>
    <a:dk2>
      <a:srgbClr val="F9F9F5"/>
    </a:dk2>
    <a:lt2>
      <a:srgbClr val="C00000"/>
    </a:lt2>
    <a:accent1>
      <a:srgbClr val="EAE8DA"/>
    </a:accent1>
    <a:accent2>
      <a:srgbClr val="D7D3BB"/>
    </a:accent2>
    <a:accent3>
      <a:srgbClr val="C9C4A3"/>
    </a:accent3>
    <a:accent4>
      <a:srgbClr val="B0A978"/>
    </a:accent4>
    <a:accent5>
      <a:srgbClr val="968F58"/>
    </a:accent5>
    <a:accent6>
      <a:srgbClr val="645F3A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rgbClr val="000000"/>
    </a:dk1>
    <a:lt1>
      <a:srgbClr val="FFFFFF"/>
    </a:lt1>
    <a:dk2>
      <a:srgbClr val="F9F9F5"/>
    </a:dk2>
    <a:lt2>
      <a:srgbClr val="C00000"/>
    </a:lt2>
    <a:accent1>
      <a:srgbClr val="EAE8DA"/>
    </a:accent1>
    <a:accent2>
      <a:srgbClr val="D7D3BB"/>
    </a:accent2>
    <a:accent3>
      <a:srgbClr val="C9C4A3"/>
    </a:accent3>
    <a:accent4>
      <a:srgbClr val="B0A978"/>
    </a:accent4>
    <a:accent5>
      <a:srgbClr val="968F58"/>
    </a:accent5>
    <a:accent6>
      <a:srgbClr val="645F3A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rgbClr val="000000"/>
    </a:dk1>
    <a:lt1>
      <a:srgbClr val="FFFFFF"/>
    </a:lt1>
    <a:dk2>
      <a:srgbClr val="F9F9F5"/>
    </a:dk2>
    <a:lt2>
      <a:srgbClr val="C00000"/>
    </a:lt2>
    <a:accent1>
      <a:srgbClr val="EAE8DA"/>
    </a:accent1>
    <a:accent2>
      <a:srgbClr val="D7D3BB"/>
    </a:accent2>
    <a:accent3>
      <a:srgbClr val="C9C4A3"/>
    </a:accent3>
    <a:accent4>
      <a:srgbClr val="B0A978"/>
    </a:accent4>
    <a:accent5>
      <a:srgbClr val="968F58"/>
    </a:accent5>
    <a:accent6>
      <a:srgbClr val="645F3A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rgbClr val="000000"/>
    </a:dk1>
    <a:lt1>
      <a:srgbClr val="FFFFFF"/>
    </a:lt1>
    <a:dk2>
      <a:srgbClr val="F9F9F5"/>
    </a:dk2>
    <a:lt2>
      <a:srgbClr val="C00000"/>
    </a:lt2>
    <a:accent1>
      <a:srgbClr val="EAE8DA"/>
    </a:accent1>
    <a:accent2>
      <a:srgbClr val="D7D3BB"/>
    </a:accent2>
    <a:accent3>
      <a:srgbClr val="C9C4A3"/>
    </a:accent3>
    <a:accent4>
      <a:srgbClr val="B0A978"/>
    </a:accent4>
    <a:accent5>
      <a:srgbClr val="968F58"/>
    </a:accent5>
    <a:accent6>
      <a:srgbClr val="645F3A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rgbClr val="000000"/>
    </a:dk1>
    <a:lt1>
      <a:srgbClr val="FFFFFF"/>
    </a:lt1>
    <a:dk2>
      <a:srgbClr val="F9F9F5"/>
    </a:dk2>
    <a:lt2>
      <a:srgbClr val="C00000"/>
    </a:lt2>
    <a:accent1>
      <a:srgbClr val="EAE8DA"/>
    </a:accent1>
    <a:accent2>
      <a:srgbClr val="D7D3BB"/>
    </a:accent2>
    <a:accent3>
      <a:srgbClr val="C9C4A3"/>
    </a:accent3>
    <a:accent4>
      <a:srgbClr val="B0A978"/>
    </a:accent4>
    <a:accent5>
      <a:srgbClr val="968F58"/>
    </a:accent5>
    <a:accent6>
      <a:srgbClr val="645F3A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rgbClr val="000000"/>
    </a:dk1>
    <a:lt1>
      <a:srgbClr val="FFFFFF"/>
    </a:lt1>
    <a:dk2>
      <a:srgbClr val="F9F9F5"/>
    </a:dk2>
    <a:lt2>
      <a:srgbClr val="C00000"/>
    </a:lt2>
    <a:accent1>
      <a:srgbClr val="EAE8DA"/>
    </a:accent1>
    <a:accent2>
      <a:srgbClr val="D7D3BB"/>
    </a:accent2>
    <a:accent3>
      <a:srgbClr val="C9C4A3"/>
    </a:accent3>
    <a:accent4>
      <a:srgbClr val="B0A978"/>
    </a:accent4>
    <a:accent5>
      <a:srgbClr val="968F58"/>
    </a:accent5>
    <a:accent6>
      <a:srgbClr val="645F3A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https://comcom.govt.nz/regulated-industries/electricity-lines/electricity-distributor-performance-and-data/performance-summaries-for-electricity-distributors" TargetMode="External"/><Relationship Id="rId7" Type="http://schemas.openxmlformats.org/officeDocument/2006/relationships/comments" Target="../comments1.xml"/><Relationship Id="rId2" Type="http://schemas.openxmlformats.org/officeDocument/2006/relationships/hyperlink" Target="https://comcom.govt.nz/regulated-industries/electricity-lines/electricity-distributor-performance-and-data/performance-summaries-for-electricity-distributors" TargetMode="External"/><Relationship Id="rId1" Type="http://schemas.openxmlformats.org/officeDocument/2006/relationships/hyperlink" Target="iwl:dms=COPPER&amp;&amp;lib=iManage&amp;&amp;num=1847068&amp;&amp;ver=18&amp;&amp;latest=1" TargetMode="External"/><Relationship Id="rId6" Type="http://schemas.openxmlformats.org/officeDocument/2006/relationships/vmlDrawing" Target="../drawings/vmlDrawing1.vml"/><Relationship Id="rId5" Type="http://schemas.openxmlformats.org/officeDocument/2006/relationships/drawing" Target="../drawings/drawing2.xml"/><Relationship Id="rId4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hyperlink" Target="http://www.unison.co.nz/" TargetMode="External"/><Relationship Id="rId13" Type="http://schemas.openxmlformats.org/officeDocument/2006/relationships/hyperlink" Target="http://www.centralines.co.nz/" TargetMode="External"/><Relationship Id="rId18" Type="http://schemas.openxmlformats.org/officeDocument/2006/relationships/hyperlink" Target="http://www.scanpower.co.nz/" TargetMode="External"/><Relationship Id="rId26" Type="http://schemas.openxmlformats.org/officeDocument/2006/relationships/hyperlink" Target="http://www.northpower.com/" TargetMode="External"/><Relationship Id="rId3" Type="http://schemas.openxmlformats.org/officeDocument/2006/relationships/hyperlink" Target="http://www.welectricity.co.nz/" TargetMode="External"/><Relationship Id="rId21" Type="http://schemas.openxmlformats.org/officeDocument/2006/relationships/hyperlink" Target="http://www.oriongroup.co.nz/" TargetMode="External"/><Relationship Id="rId7" Type="http://schemas.openxmlformats.org/officeDocument/2006/relationships/hyperlink" Target="http://www.bullerelectricity.co.nz/" TargetMode="External"/><Relationship Id="rId12" Type="http://schemas.openxmlformats.org/officeDocument/2006/relationships/hyperlink" Target="http://www.horizonnetworks.nz/" TargetMode="External"/><Relationship Id="rId17" Type="http://schemas.openxmlformats.org/officeDocument/2006/relationships/hyperlink" Target="http://www.westpower.co.nz/" TargetMode="External"/><Relationship Id="rId25" Type="http://schemas.openxmlformats.org/officeDocument/2006/relationships/hyperlink" Target="http://www.networkwaitaki.co.nz/" TargetMode="External"/><Relationship Id="rId2" Type="http://schemas.openxmlformats.org/officeDocument/2006/relationships/hyperlink" Target="http://www.eil.co.nz/" TargetMode="External"/><Relationship Id="rId16" Type="http://schemas.openxmlformats.org/officeDocument/2006/relationships/hyperlink" Target="http://www.waipanetworks.co.nz/" TargetMode="External"/><Relationship Id="rId20" Type="http://schemas.openxmlformats.org/officeDocument/2006/relationships/hyperlink" Target="http://www.otagonet.co.nz/" TargetMode="External"/><Relationship Id="rId29" Type="http://schemas.openxmlformats.org/officeDocument/2006/relationships/hyperlink" Target="http://www.eanetworks.co.nz/" TargetMode="External"/><Relationship Id="rId1" Type="http://schemas.openxmlformats.org/officeDocument/2006/relationships/hyperlink" Target="http://www.alpineenergy.co.nz/" TargetMode="External"/><Relationship Id="rId6" Type="http://schemas.openxmlformats.org/officeDocument/2006/relationships/hyperlink" Target="http://www.auroraenergy.co.nz/" TargetMode="External"/><Relationship Id="rId11" Type="http://schemas.openxmlformats.org/officeDocument/2006/relationships/hyperlink" Target="http://www.mainpower.co.nz/" TargetMode="External"/><Relationship Id="rId24" Type="http://schemas.openxmlformats.org/officeDocument/2006/relationships/hyperlink" Target="http://www.networktasman.co.nz/" TargetMode="External"/><Relationship Id="rId5" Type="http://schemas.openxmlformats.org/officeDocument/2006/relationships/hyperlink" Target="http://www.tpcl.co.nz/" TargetMode="External"/><Relationship Id="rId15" Type="http://schemas.openxmlformats.org/officeDocument/2006/relationships/hyperlink" Target="http://www.topenergy.co.nz/" TargetMode="External"/><Relationship Id="rId23" Type="http://schemas.openxmlformats.org/officeDocument/2006/relationships/hyperlink" Target="http://www.nel.co.nz/" TargetMode="External"/><Relationship Id="rId28" Type="http://schemas.openxmlformats.org/officeDocument/2006/relationships/hyperlink" Target="http://www.nel.co.nz/" TargetMode="External"/><Relationship Id="rId10" Type="http://schemas.openxmlformats.org/officeDocument/2006/relationships/hyperlink" Target="http://www.marlboroughlines.co.nz/" TargetMode="External"/><Relationship Id="rId19" Type="http://schemas.openxmlformats.org/officeDocument/2006/relationships/hyperlink" Target="http://www.powerco.co.nz/" TargetMode="External"/><Relationship Id="rId4" Type="http://schemas.openxmlformats.org/officeDocument/2006/relationships/hyperlink" Target="http://www.vector.co.nz/" TargetMode="External"/><Relationship Id="rId9" Type="http://schemas.openxmlformats.org/officeDocument/2006/relationships/hyperlink" Target="http://www.wel.co.nz/" TargetMode="External"/><Relationship Id="rId14" Type="http://schemas.openxmlformats.org/officeDocument/2006/relationships/hyperlink" Target="http://www.thelinescompany.co.nz/" TargetMode="External"/><Relationship Id="rId22" Type="http://schemas.openxmlformats.org/officeDocument/2006/relationships/hyperlink" Target="http://www.countiespower.co.nz/" TargetMode="External"/><Relationship Id="rId27" Type="http://schemas.openxmlformats.org/officeDocument/2006/relationships/hyperlink" Target="http://www.eastland.co.nz/" TargetMode="External"/><Relationship Id="rId30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theme="0" tint="-0.24994659260841701"/>
    <pageSetUpPr fitToPage="1"/>
  </sheetPr>
  <dimension ref="A2:D17"/>
  <sheetViews>
    <sheetView showGridLines="0" tabSelected="1" view="pageBreakPreview" zoomScaleNormal="100" zoomScaleSheetLayoutView="100" workbookViewId="0"/>
  </sheetViews>
  <sheetFormatPr defaultColWidth="9.1328125" defaultRowHeight="14.25" x14ac:dyDescent="0.45"/>
  <cols>
    <col min="1" max="1" width="26.59765625" style="99" customWidth="1"/>
    <col min="2" max="2" width="43.1328125" style="99" customWidth="1"/>
    <col min="3" max="3" width="32.73046875" style="99" customWidth="1"/>
    <col min="4" max="4" width="32.265625" style="99" customWidth="1"/>
    <col min="5" max="16384" width="9.1328125" style="99"/>
  </cols>
  <sheetData>
    <row r="2" spans="1:4" ht="193.5" customHeight="1" x14ac:dyDescent="0.45"/>
    <row r="3" spans="1:4" ht="27.4" x14ac:dyDescent="0.7">
      <c r="A3" s="100" t="str">
        <f>"EDB one-pager —"&amp;latest_year</f>
        <v>EDB one-pager —2018</v>
      </c>
      <c r="B3" s="101"/>
      <c r="C3" s="101"/>
      <c r="D3" s="101"/>
    </row>
    <row r="4" spans="1:4" ht="22.5" x14ac:dyDescent="0.6">
      <c r="A4" s="102" t="s">
        <v>6402</v>
      </c>
      <c r="B4" s="101"/>
      <c r="C4" s="101"/>
      <c r="D4" s="101"/>
    </row>
    <row r="5" spans="1:4" ht="20.25" x14ac:dyDescent="0.55000000000000004">
      <c r="A5" s="103"/>
      <c r="B5" s="101"/>
      <c r="C5" s="101"/>
      <c r="D5" s="101"/>
    </row>
    <row r="17" spans="1:4" x14ac:dyDescent="0.45">
      <c r="A17" s="104" t="s">
        <v>6403</v>
      </c>
      <c r="B17" s="101"/>
      <c r="C17" s="101"/>
      <c r="D17" s="101"/>
    </row>
  </sheetData>
  <sheetProtection formatColumns="0" formatRows="0"/>
  <pageMargins left="0.70866141732282995" right="0.70866141732282995" top="0.74803149606299002" bottom="0.74803149606299002" header="0.31496062992126" footer="0.31496062992126"/>
  <pageSetup paperSize="9" scale="97" fitToHeight="10" orientation="landscape" r:id="rId1"/>
  <headerFooter>
    <oddHeader>&amp;R&amp;D &amp;T</oddHeader>
    <oddFooter>&amp;L&amp;F&amp;C&amp;A&amp;R&amp;P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00CC99"/>
  </sheetPr>
  <dimension ref="B1:BF59"/>
  <sheetViews>
    <sheetView showGridLines="0" view="pageBreakPreview" zoomScale="115" zoomScaleNormal="100" zoomScaleSheetLayoutView="115" workbookViewId="0">
      <selection activeCell="B2" sqref="B2:Q2"/>
    </sheetView>
  </sheetViews>
  <sheetFormatPr defaultColWidth="9.1328125" defaultRowHeight="14.25" x14ac:dyDescent="0.45"/>
  <cols>
    <col min="1" max="1" width="1.73046875" style="1" customWidth="1"/>
    <col min="2" max="15" width="3.3984375" style="1" customWidth="1"/>
    <col min="16" max="16" width="4.1328125" style="1" customWidth="1"/>
    <col min="17" max="17" width="3.3984375" style="1" customWidth="1"/>
    <col min="18" max="18" width="3.86328125" style="1" customWidth="1"/>
    <col min="19" max="52" width="3.3984375" style="1" customWidth="1"/>
    <col min="53" max="53" width="3.73046875" style="1" customWidth="1"/>
    <col min="54" max="54" width="1.73046875" style="1" customWidth="1"/>
    <col min="55" max="67" width="3.3984375" style="1" customWidth="1"/>
    <col min="68" max="16384" width="9.1328125" style="1"/>
  </cols>
  <sheetData>
    <row r="1" spans="2:54" ht="3" customHeight="1" x14ac:dyDescent="0.45"/>
    <row r="2" spans="2:54" ht="30" customHeight="1" x14ac:dyDescent="0.9">
      <c r="B2" s="170" t="s">
        <v>76</v>
      </c>
      <c r="C2" s="170"/>
      <c r="D2" s="170"/>
      <c r="E2" s="170"/>
      <c r="F2" s="170"/>
      <c r="G2" s="170"/>
      <c r="H2" s="170"/>
      <c r="I2" s="170"/>
      <c r="J2" s="170"/>
      <c r="K2" s="170"/>
      <c r="L2" s="170"/>
      <c r="M2" s="170"/>
      <c r="N2" s="170"/>
      <c r="O2" s="170"/>
      <c r="P2" s="170"/>
      <c r="Q2" s="170"/>
      <c r="R2" s="3"/>
      <c r="S2" s="3"/>
      <c r="T2" s="3"/>
      <c r="U2" s="3"/>
      <c r="V2" s="3"/>
      <c r="W2" s="3"/>
      <c r="X2" s="3"/>
      <c r="Z2" s="82"/>
      <c r="AC2" s="82" t="s">
        <v>4014</v>
      </c>
      <c r="AD2" s="171" t="s">
        <v>4030</v>
      </c>
      <c r="AE2" s="171"/>
      <c r="AF2" s="171"/>
      <c r="AK2" s="2"/>
      <c r="AL2" s="2"/>
      <c r="AM2" s="82" t="s">
        <v>4015</v>
      </c>
      <c r="AN2" s="171" t="s">
        <v>4030</v>
      </c>
      <c r="AO2" s="171"/>
      <c r="AP2" s="171"/>
      <c r="AQ2" s="171"/>
      <c r="AR2" s="2"/>
      <c r="AS2" s="2"/>
      <c r="AT2" s="2"/>
      <c r="AU2" s="2"/>
      <c r="AV2" s="163" t="s">
        <v>6392</v>
      </c>
      <c r="AW2" s="163"/>
      <c r="AX2" s="163"/>
      <c r="AY2" s="163"/>
      <c r="AZ2" s="163"/>
      <c r="BA2" s="163"/>
    </row>
    <row r="3" spans="2:54" ht="3.75" customHeight="1" x14ac:dyDescent="0.9"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06"/>
      <c r="N3" s="106"/>
      <c r="O3" s="106"/>
      <c r="P3" s="106"/>
      <c r="Q3" s="106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82"/>
      <c r="AD3" s="107"/>
      <c r="AE3" s="107"/>
      <c r="AF3" s="107"/>
      <c r="AG3" s="107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108"/>
      <c r="AW3" s="108"/>
      <c r="AX3" s="108"/>
      <c r="AY3" s="108"/>
      <c r="AZ3" s="108"/>
      <c r="BA3" s="108"/>
    </row>
    <row r="4" spans="2:54" ht="15" customHeight="1" x14ac:dyDescent="0.55000000000000004">
      <c r="B4" s="66" t="s">
        <v>10</v>
      </c>
      <c r="C4" s="58"/>
      <c r="D4" s="58"/>
      <c r="E4" s="58"/>
      <c r="F4" s="58"/>
      <c r="G4" s="58"/>
      <c r="I4" s="174" t="str">
        <f>latest_year&amp;"
value"</f>
        <v>2018
value</v>
      </c>
      <c r="J4" s="174"/>
      <c r="K4" s="174" t="s">
        <v>4032</v>
      </c>
      <c r="L4" s="174"/>
      <c r="M4" s="174"/>
      <c r="N4" s="194" t="s">
        <v>4031</v>
      </c>
      <c r="O4" s="194"/>
      <c r="P4" s="172" t="s">
        <v>4041</v>
      </c>
      <c r="Q4" s="38"/>
      <c r="R4" s="66" t="s">
        <v>39</v>
      </c>
      <c r="S4" s="56"/>
      <c r="T4" s="56"/>
      <c r="U4" s="56"/>
      <c r="V4" s="56"/>
      <c r="W4" s="56"/>
      <c r="X4" s="56"/>
      <c r="Y4" s="56"/>
      <c r="Z4" s="56"/>
      <c r="AA4" s="56"/>
      <c r="AB4" s="56"/>
      <c r="AC4" s="38"/>
      <c r="AD4" s="66" t="s">
        <v>31</v>
      </c>
      <c r="AE4" s="56"/>
      <c r="AF4" s="56"/>
      <c r="AG4" s="56"/>
      <c r="AH4" s="56"/>
      <c r="AI4" s="56"/>
      <c r="AJ4" s="56"/>
      <c r="AK4" s="56"/>
      <c r="AL4" s="38"/>
      <c r="AM4" s="66" t="s">
        <v>5</v>
      </c>
      <c r="AN4" s="56"/>
      <c r="AO4" s="56"/>
      <c r="AP4" s="56"/>
      <c r="AQ4" s="56"/>
      <c r="AR4" s="56"/>
      <c r="AS4" s="56"/>
      <c r="AT4" s="56"/>
      <c r="AU4" s="59"/>
      <c r="AV4" s="60"/>
      <c r="AW4" s="60"/>
      <c r="AX4" s="61"/>
      <c r="AY4" s="164"/>
      <c r="AZ4" s="164"/>
      <c r="BA4" s="164"/>
      <c r="BB4" s="38"/>
    </row>
    <row r="5" spans="2:54" ht="15" customHeight="1" x14ac:dyDescent="0.45">
      <c r="B5" s="129"/>
      <c r="C5" s="128"/>
      <c r="D5" s="128"/>
      <c r="E5" s="128"/>
      <c r="F5" s="128"/>
      <c r="G5" s="128"/>
      <c r="H5" s="151"/>
      <c r="I5" s="175"/>
      <c r="J5" s="175"/>
      <c r="K5" s="175"/>
      <c r="L5" s="175"/>
      <c r="M5" s="175"/>
      <c r="N5" s="195"/>
      <c r="O5" s="195"/>
      <c r="P5" s="173"/>
      <c r="Q5" s="38"/>
      <c r="U5" s="166" t="s">
        <v>4039</v>
      </c>
      <c r="V5" s="166"/>
      <c r="W5" s="166"/>
      <c r="X5" s="166" t="s">
        <v>4040</v>
      </c>
      <c r="Y5" s="166"/>
      <c r="Z5" s="166"/>
      <c r="AA5" s="168" t="s">
        <v>4041</v>
      </c>
      <c r="AB5" s="168"/>
      <c r="AC5" s="38"/>
      <c r="AD5" s="45"/>
      <c r="AE5" s="45"/>
      <c r="AF5" s="45"/>
      <c r="AG5" s="45"/>
      <c r="AH5" s="45"/>
      <c r="AI5" s="45"/>
      <c r="AJ5" s="45"/>
      <c r="AK5" s="45"/>
      <c r="AL5" s="38"/>
      <c r="AM5" s="43" t="s">
        <v>1455</v>
      </c>
      <c r="AN5" s="45"/>
      <c r="AO5" s="45"/>
      <c r="AP5" s="45"/>
      <c r="AQ5" s="157" t="str">
        <f>INDEX('company details'!$A$1:$AE$13,2,MATCH(edb_name,'company details'!$A$1:$AE$1,0))</f>
        <v>-</v>
      </c>
      <c r="AR5" s="157"/>
      <c r="AS5" s="47"/>
      <c r="AT5" s="47"/>
      <c r="AU5" s="44" t="str">
        <f>IF($AQ$5="Yes","Price breach:","")</f>
        <v/>
      </c>
      <c r="AV5" s="157" t="str">
        <f>IF($AQ$5="Yes",INDEX('company details'!$A$1:$AE$13,3,MATCH(edb_name,'company details'!$A$1:$AE$1,0)),"")</f>
        <v/>
      </c>
      <c r="AW5" s="157"/>
      <c r="AX5" s="157"/>
      <c r="AY5" s="157"/>
      <c r="AZ5" s="157"/>
      <c r="BA5" s="157"/>
      <c r="BB5" s="38"/>
    </row>
    <row r="6" spans="2:54" ht="15" customHeight="1" x14ac:dyDescent="0.45">
      <c r="B6" s="13" t="s">
        <v>1409</v>
      </c>
      <c r="C6" s="34"/>
      <c r="D6" s="34"/>
      <c r="E6" s="34"/>
      <c r="F6" s="34"/>
      <c r="G6" s="34"/>
      <c r="H6" s="165" t="str">
        <f>"$"&amp;TEXT(Calculations!F7,"#,##0")&amp;"m"</f>
        <v>$11,440m</v>
      </c>
      <c r="I6" s="165"/>
      <c r="J6" s="165"/>
      <c r="K6" s="36"/>
      <c r="L6" s="36"/>
      <c r="M6" s="36"/>
      <c r="N6" s="158" t="str">
        <f>IFERROR(TEXT(Calculations!H7,"+0.0%;-0.0%"),"")</f>
        <v>+2.7%</v>
      </c>
      <c r="O6" s="158"/>
      <c r="P6" s="34" t="str">
        <f t="shared" ref="P6:P21" si="0">IFERROR(INDEX(r_rank,MATCH(B6,y_rank,0),MATCH(edb_name,x_rank,0)),"")</f>
        <v/>
      </c>
      <c r="Q6" s="38"/>
      <c r="R6" s="133"/>
      <c r="S6" s="133"/>
      <c r="T6" s="133"/>
      <c r="U6" s="167"/>
      <c r="V6" s="167"/>
      <c r="W6" s="167"/>
      <c r="X6" s="167"/>
      <c r="Y6" s="167"/>
      <c r="Z6" s="167"/>
      <c r="AA6" s="169"/>
      <c r="AB6" s="169"/>
      <c r="AC6" s="38"/>
      <c r="AD6" s="156" t="str">
        <f>"Load factor: "&amp;TEXT(Calculations!F229,"0%")</f>
        <v>Load factor: 59%</v>
      </c>
      <c r="AE6" s="156"/>
      <c r="AF6" s="156"/>
      <c r="AG6" s="156"/>
      <c r="AH6" s="156"/>
      <c r="AI6" s="156"/>
      <c r="AJ6" s="156"/>
      <c r="AK6" s="156"/>
      <c r="AL6" s="38"/>
      <c r="AM6" s="45"/>
      <c r="AN6" s="45"/>
      <c r="AO6" s="45"/>
      <c r="AP6" s="45"/>
      <c r="AQ6" s="45"/>
      <c r="AR6" s="47"/>
      <c r="AS6" s="47"/>
      <c r="AT6" s="47"/>
      <c r="AU6" s="44" t="str">
        <f>IF($AQ$5="Yes","Quality breach:","")</f>
        <v/>
      </c>
      <c r="AV6" s="157" t="str">
        <f>IF($AQ$5="Yes",INDEX('company details'!$A$1:$AE$13,4,MATCH(edb_name,'company details'!$A$1:$AE$1,0)),"")</f>
        <v/>
      </c>
      <c r="AW6" s="157"/>
      <c r="AX6" s="157"/>
      <c r="AY6" s="157"/>
      <c r="AZ6" s="157"/>
      <c r="BA6" s="157"/>
      <c r="BB6" s="38"/>
    </row>
    <row r="7" spans="2:54" ht="15" customHeight="1" x14ac:dyDescent="0.45">
      <c r="B7" s="13" t="s">
        <v>11</v>
      </c>
      <c r="C7" s="34"/>
      <c r="D7" s="34"/>
      <c r="E7" s="34"/>
      <c r="F7" s="34"/>
      <c r="G7" s="34"/>
      <c r="H7" s="165" t="str">
        <f>"$"&amp;TEXT(Calculations!F8,"#,##0.0")&amp;"m"</f>
        <v>$672.9m</v>
      </c>
      <c r="I7" s="165"/>
      <c r="J7" s="165"/>
      <c r="K7" s="36"/>
      <c r="L7" s="36"/>
      <c r="M7" s="36"/>
      <c r="N7" s="158" t="str">
        <f>IFERROR(TEXT(Calculations!H8,"+0.0%;-0.0%"),"")</f>
        <v>+2.8%</v>
      </c>
      <c r="O7" s="158"/>
      <c r="P7" s="34" t="str">
        <f t="shared" si="0"/>
        <v/>
      </c>
      <c r="Q7" s="38"/>
      <c r="R7" s="45" t="s">
        <v>4061</v>
      </c>
      <c r="S7" s="45"/>
      <c r="T7" s="45"/>
      <c r="U7" s="45"/>
      <c r="V7" s="44"/>
      <c r="W7" s="46" t="str">
        <f>TEXT(Calculations!F249,"0.0%")</f>
        <v>20.5%</v>
      </c>
      <c r="X7" s="45"/>
      <c r="Y7" s="45"/>
      <c r="Z7" s="46" t="str">
        <f>IF(Calculations!F254=0,"N/A",TEXT(Calculations!F254,"0.0")&amp;"¢/ICP")</f>
        <v>69.3¢/ICP</v>
      </c>
      <c r="AA7" s="45"/>
      <c r="AB7" s="45" t="str">
        <f>IFERROR(INDEX(r_rank,MATCH(R7,y_rank,0),MATCH(edb_name,x_rank,0)),"")</f>
        <v/>
      </c>
      <c r="AC7" s="38"/>
      <c r="AD7" s="45"/>
      <c r="AE7" s="45"/>
      <c r="AF7" s="45"/>
      <c r="AG7" s="47"/>
      <c r="AH7" s="47"/>
      <c r="AI7" s="47"/>
      <c r="AJ7" s="47"/>
      <c r="AK7" s="47"/>
      <c r="AL7" s="38"/>
      <c r="AM7" s="43" t="str">
        <f>INDEX('company details'!$A$1:$AE$13,5,MATCH(edb_name,'company details'!$A$1:$AE$1,0))&amp;":"</f>
        <v>:</v>
      </c>
      <c r="AN7" s="45"/>
      <c r="AO7" s="45"/>
      <c r="AP7" s="45"/>
      <c r="AQ7" s="157" t="str">
        <f>INDEX('company details'!$A$1:$AE$13,6,MATCH(edb_name,'company details'!$A$1:$AE$1,0))</f>
        <v>-</v>
      </c>
      <c r="AR7" s="157"/>
      <c r="AS7" s="157"/>
      <c r="AT7" s="157"/>
      <c r="AU7" s="157"/>
      <c r="AV7" s="157"/>
      <c r="AW7" s="157"/>
      <c r="AX7" s="157"/>
      <c r="AY7" s="157"/>
      <c r="AZ7" s="157"/>
      <c r="BA7" s="157"/>
      <c r="BB7" s="38"/>
    </row>
    <row r="8" spans="2:54" ht="15" customHeight="1" x14ac:dyDescent="0.45">
      <c r="B8" s="69" t="s">
        <v>12</v>
      </c>
      <c r="C8" s="67"/>
      <c r="D8" s="67"/>
      <c r="E8" s="67"/>
      <c r="F8" s="67"/>
      <c r="G8" s="67"/>
      <c r="H8" s="161" t="str">
        <f>TEXT(Calculations!F9,"0.00%")</f>
        <v>6.40%</v>
      </c>
      <c r="I8" s="161"/>
      <c r="J8" s="161"/>
      <c r="K8" s="68"/>
      <c r="L8" s="68"/>
      <c r="M8" s="68"/>
      <c r="N8" s="162"/>
      <c r="O8" s="162"/>
      <c r="P8" s="67" t="str">
        <f t="shared" si="0"/>
        <v/>
      </c>
      <c r="Q8" s="38"/>
      <c r="R8" s="45" t="s">
        <v>3721</v>
      </c>
      <c r="S8" s="45"/>
      <c r="T8" s="45"/>
      <c r="U8" s="45"/>
      <c r="V8" s="44"/>
      <c r="W8" s="46" t="str">
        <f>TEXT(Calculations!F250,"0.0%")</f>
        <v>58.6%</v>
      </c>
      <c r="X8" s="45"/>
      <c r="Y8" s="45"/>
      <c r="Z8" s="46" t="str">
        <f>IF(Calculations!F255=0,"N/A",TEXT(Calculations!F255,"0.0")&amp;"¢/kWh")</f>
        <v>4.8¢/kWh</v>
      </c>
      <c r="AA8" s="45"/>
      <c r="AB8" s="45" t="str">
        <f>IFERROR(INDEX(r_rank,MATCH(R8,y_rank,0),MATCH(edb_name,x_rank,0)),"")</f>
        <v/>
      </c>
      <c r="AC8" s="38"/>
      <c r="AD8" s="156"/>
      <c r="AE8" s="156"/>
      <c r="AF8" s="156"/>
      <c r="AG8" s="156"/>
      <c r="AH8" s="156"/>
      <c r="AI8" s="156"/>
      <c r="AJ8" s="156"/>
      <c r="AK8" s="156"/>
      <c r="AL8" s="38"/>
      <c r="AM8" s="43" t="s">
        <v>2</v>
      </c>
      <c r="AN8" s="45"/>
      <c r="AO8" s="45"/>
      <c r="AP8" s="45"/>
      <c r="AQ8" s="157" t="str">
        <f>INDEX('company details'!$A$1:$AE$13,7,MATCH(edb_name,'company details'!$A$1:$AE$1,0))</f>
        <v>-</v>
      </c>
      <c r="AR8" s="157"/>
      <c r="AS8" s="157"/>
      <c r="AT8" s="157"/>
      <c r="AU8" s="157"/>
      <c r="AV8" s="157"/>
      <c r="AW8" s="157"/>
      <c r="AX8" s="157"/>
      <c r="AY8" s="157"/>
      <c r="AZ8" s="157"/>
      <c r="BA8" s="157"/>
      <c r="BB8" s="38"/>
    </row>
    <row r="9" spans="2:54" ht="15" customHeight="1" x14ac:dyDescent="0.45">
      <c r="B9" s="13" t="s">
        <v>13</v>
      </c>
      <c r="C9" s="34"/>
      <c r="D9" s="34"/>
      <c r="E9" s="34"/>
      <c r="F9" s="34"/>
      <c r="G9" s="34"/>
      <c r="H9" s="176" t="str">
        <f>"$"&amp;TEXT(Calculations!F10,"#,##0.0")&amp;"m"</f>
        <v>$2,613.3m</v>
      </c>
      <c r="I9" s="176"/>
      <c r="J9" s="176"/>
      <c r="K9" s="36"/>
      <c r="L9" s="36"/>
      <c r="M9" s="36"/>
      <c r="N9" s="177" t="str">
        <f>IFERROR(TEXT(Calculations!H10,"+0.0%;-0.0%"),"")</f>
        <v>+0.9%</v>
      </c>
      <c r="O9" s="177"/>
      <c r="P9" s="34" t="str">
        <f t="shared" si="0"/>
        <v/>
      </c>
      <c r="Q9" s="38"/>
      <c r="R9" s="134" t="s">
        <v>3720</v>
      </c>
      <c r="S9" s="134"/>
      <c r="T9" s="134"/>
      <c r="U9" s="134"/>
      <c r="V9" s="134"/>
      <c r="W9" s="135" t="str">
        <f>TEXT(Calculations!F251,"0.0%")</f>
        <v>20.8%</v>
      </c>
      <c r="X9" s="134"/>
      <c r="Y9" s="134"/>
      <c r="Z9" s="135" t="str">
        <f>IF(Calculations!F256=0,"N/A",TEXT(Calculations!F256,"$0")&amp;"/kW")</f>
        <v>$82/kW</v>
      </c>
      <c r="AA9" s="134"/>
      <c r="AB9" s="134" t="str">
        <f>IFERROR(INDEX(r_rank,MATCH(R9,y_rank,0),MATCH(edb_name,x_rank,0)),"")</f>
        <v/>
      </c>
      <c r="AC9" s="38"/>
      <c r="AD9" s="156" t="str">
        <f>"Loss ratio: "&amp;TEXT(Calculations!F230,"0.0%")</f>
        <v>Loss ratio: 5.6%</v>
      </c>
      <c r="AE9" s="156"/>
      <c r="AF9" s="156"/>
      <c r="AG9" s="156"/>
      <c r="AH9" s="156"/>
      <c r="AI9" s="156"/>
      <c r="AJ9" s="156"/>
      <c r="AK9" s="156"/>
      <c r="AL9" s="38"/>
      <c r="AM9" s="45"/>
      <c r="AN9" s="45"/>
      <c r="AO9" s="45"/>
      <c r="AP9" s="45"/>
      <c r="AQ9" s="157" t="str">
        <f>INDEX('company details'!$A$1:$AE$13,8,MATCH(edb_name,'company details'!$A$1:$AE$1,0))</f>
        <v xml:space="preserve"> </v>
      </c>
      <c r="AR9" s="157"/>
      <c r="AS9" s="157"/>
      <c r="AT9" s="157"/>
      <c r="AU9" s="157"/>
      <c r="AV9" s="157"/>
      <c r="AW9" s="157"/>
      <c r="AX9" s="157"/>
      <c r="AY9" s="157"/>
      <c r="AZ9" s="157"/>
      <c r="BA9" s="157"/>
      <c r="BB9" s="38"/>
    </row>
    <row r="10" spans="2:54" ht="15" customHeight="1" x14ac:dyDescent="0.45">
      <c r="B10" s="13" t="s">
        <v>23</v>
      </c>
      <c r="C10" s="34"/>
      <c r="D10" s="34"/>
      <c r="E10" s="34"/>
      <c r="F10" s="34"/>
      <c r="G10" s="34"/>
      <c r="H10" s="165" t="str">
        <f>"$"&amp;TEXT(Calculations!F11,"#,##0.0")&amp;"m"</f>
        <v>$24.4m</v>
      </c>
      <c r="I10" s="165"/>
      <c r="J10" s="165"/>
      <c r="K10" s="36"/>
      <c r="L10" s="36"/>
      <c r="M10" s="36"/>
      <c r="N10" s="158" t="str">
        <f>IFERROR(TEXT(Calculations!H11,"+0.0%;-0.0%"),"")</f>
        <v>-21.6%</v>
      </c>
      <c r="O10" s="158"/>
      <c r="P10" s="34" t="str">
        <f t="shared" si="0"/>
        <v/>
      </c>
      <c r="Q10" s="38"/>
      <c r="R10" s="160">
        <f>latest_year-3</f>
        <v>2015</v>
      </c>
      <c r="S10" s="160"/>
      <c r="T10" s="45"/>
      <c r="U10" s="45"/>
      <c r="V10" s="45"/>
      <c r="W10" s="45"/>
      <c r="X10" s="45"/>
      <c r="Y10" s="45"/>
      <c r="Z10" s="45"/>
      <c r="AA10" s="45"/>
      <c r="AB10" s="45"/>
      <c r="AC10" s="38"/>
      <c r="AD10" s="156"/>
      <c r="AE10" s="156"/>
      <c r="AF10" s="156"/>
      <c r="AG10" s="156"/>
      <c r="AH10" s="156"/>
      <c r="AI10" s="156"/>
      <c r="AJ10" s="156"/>
      <c r="AK10" s="156"/>
      <c r="AL10" s="38"/>
      <c r="AM10" s="45"/>
      <c r="AN10" s="45"/>
      <c r="AO10" s="45"/>
      <c r="AP10" s="45"/>
      <c r="AQ10" s="157" t="str">
        <f>INDEX('company details'!$A$1:$AE$13,9,MATCH(edb_name,'company details'!$A$1:$AE$1,0))</f>
        <v xml:space="preserve"> </v>
      </c>
      <c r="AR10" s="157"/>
      <c r="AS10" s="157"/>
      <c r="AT10" s="157"/>
      <c r="AU10" s="157"/>
      <c r="AV10" s="157"/>
      <c r="AW10" s="157"/>
      <c r="AX10" s="157"/>
      <c r="AY10" s="157"/>
      <c r="AZ10" s="157"/>
      <c r="BA10" s="157"/>
      <c r="BB10" s="38"/>
    </row>
    <row r="11" spans="2:54" ht="15" customHeight="1" x14ac:dyDescent="0.45">
      <c r="B11" s="69" t="s">
        <v>3765</v>
      </c>
      <c r="C11" s="67"/>
      <c r="D11" s="67"/>
      <c r="E11" s="67"/>
      <c r="F11" s="67"/>
      <c r="G11" s="67"/>
      <c r="H11" s="161" t="str">
        <f>TEXT(Calculations!F12,"#,##0")</f>
        <v>2,109,747</v>
      </c>
      <c r="I11" s="161"/>
      <c r="J11" s="161"/>
      <c r="K11" s="68"/>
      <c r="L11" s="68"/>
      <c r="M11" s="68"/>
      <c r="N11" s="162" t="str">
        <f>IFERROR(TEXT(Calculations!H12,"+0.0%;-0.0%"),"")</f>
        <v>+1.0%</v>
      </c>
      <c r="O11" s="162"/>
      <c r="P11" s="67" t="str">
        <f t="shared" si="0"/>
        <v/>
      </c>
      <c r="Q11" s="38"/>
      <c r="R11" s="45"/>
      <c r="S11" s="45"/>
      <c r="T11" s="45"/>
      <c r="U11" s="45"/>
      <c r="V11" s="46"/>
      <c r="W11" s="46"/>
      <c r="X11" s="46"/>
      <c r="Y11" s="46"/>
      <c r="Z11" s="46"/>
      <c r="AA11" s="46"/>
      <c r="AB11" s="46"/>
      <c r="AC11" s="38"/>
      <c r="AD11" s="45"/>
      <c r="AE11" s="47"/>
      <c r="AF11" s="47"/>
      <c r="AG11" s="47"/>
      <c r="AH11" s="47"/>
      <c r="AI11" s="47"/>
      <c r="AJ11" s="47"/>
      <c r="AK11" s="47"/>
      <c r="AL11" s="38"/>
      <c r="AM11" s="43" t="s">
        <v>3</v>
      </c>
      <c r="AN11" s="45"/>
      <c r="AO11" s="45"/>
      <c r="AP11" s="45"/>
      <c r="AQ11" s="157" t="str">
        <f>INDEX('company details'!$A$1:$AE$13,10,MATCH(edb_name,'company details'!$A$1:$AE$1,0))</f>
        <v>New Zealand</v>
      </c>
      <c r="AR11" s="157"/>
      <c r="AS11" s="157"/>
      <c r="AT11" s="157"/>
      <c r="AU11" s="157"/>
      <c r="AV11" s="157"/>
      <c r="AW11" s="157"/>
      <c r="AX11" s="157"/>
      <c r="AY11" s="157"/>
      <c r="AZ11" s="157"/>
      <c r="BA11" s="157"/>
      <c r="BB11" s="38"/>
    </row>
    <row r="12" spans="2:54" ht="15" customHeight="1" x14ac:dyDescent="0.45">
      <c r="B12" s="13" t="s">
        <v>21</v>
      </c>
      <c r="C12" s="34"/>
      <c r="D12" s="34"/>
      <c r="E12" s="34"/>
      <c r="F12" s="34"/>
      <c r="G12" s="176" t="str">
        <f>TEXT(Calculations!F13,"#,##0")&amp;" GWh"</f>
        <v>32,036 GWh</v>
      </c>
      <c r="H12" s="176"/>
      <c r="I12" s="176"/>
      <c r="J12" s="176"/>
      <c r="K12" s="36"/>
      <c r="L12" s="36"/>
      <c r="M12" s="36"/>
      <c r="N12" s="177" t="str">
        <f>IFERROR(TEXT(Calculations!H13,"+0.0%;-0.0%"),"")</f>
        <v>+0.8%</v>
      </c>
      <c r="O12" s="177"/>
      <c r="P12" s="34" t="str">
        <f t="shared" si="0"/>
        <v/>
      </c>
      <c r="Q12" s="38"/>
      <c r="R12" s="160" t="str">
        <f>latest_year</f>
        <v>2018</v>
      </c>
      <c r="S12" s="160"/>
      <c r="T12" s="45"/>
      <c r="U12" s="45"/>
      <c r="V12" s="45"/>
      <c r="W12" s="45"/>
      <c r="X12" s="45"/>
      <c r="Y12" s="45"/>
      <c r="Z12" s="45"/>
      <c r="AA12" s="45"/>
      <c r="AB12" s="45"/>
      <c r="AC12" s="38"/>
      <c r="AD12" s="156" t="str">
        <f>"Interruption rate: "&amp;TEXT(Calculations!F231,"0.0")&amp;"/100km"</f>
        <v>Interruption rate: 16.5/100km</v>
      </c>
      <c r="AE12" s="156"/>
      <c r="AF12" s="156"/>
      <c r="AG12" s="156"/>
      <c r="AH12" s="156"/>
      <c r="AI12" s="156"/>
      <c r="AJ12" s="156"/>
      <c r="AK12" s="156"/>
      <c r="AL12" s="38"/>
      <c r="AM12" s="43" t="s">
        <v>4</v>
      </c>
      <c r="AN12" s="45"/>
      <c r="AO12" s="45"/>
      <c r="AP12" s="45"/>
      <c r="AQ12" s="157" t="str">
        <f>INDEX('company details'!$A$1:$AE$13,11,MATCH(edb_name,'company details'!$A$1:$AE$1,0))</f>
        <v>-</v>
      </c>
      <c r="AR12" s="157"/>
      <c r="AS12" s="157"/>
      <c r="AT12" s="157"/>
      <c r="AU12" s="157"/>
      <c r="AV12" s="157"/>
      <c r="AW12" s="157"/>
      <c r="AX12" s="157"/>
      <c r="AY12" s="157"/>
      <c r="AZ12" s="157"/>
      <c r="BA12" s="157"/>
      <c r="BB12" s="38"/>
    </row>
    <row r="13" spans="2:54" ht="15" customHeight="1" x14ac:dyDescent="0.45">
      <c r="B13" s="13" t="s">
        <v>20</v>
      </c>
      <c r="C13" s="34"/>
      <c r="D13" s="34"/>
      <c r="E13" s="34"/>
      <c r="F13" s="34"/>
      <c r="G13" s="34"/>
      <c r="H13" s="165" t="str">
        <f>TEXT(Calculations!F14,"#,##0")&amp;" MW"</f>
        <v>6,638 MW</v>
      </c>
      <c r="I13" s="165"/>
      <c r="J13" s="165"/>
      <c r="K13" s="36"/>
      <c r="L13" s="36"/>
      <c r="M13" s="36"/>
      <c r="N13" s="158" t="str">
        <f>IFERROR(TEXT(Calculations!H14,"+0.0%;-0.0%"),"")</f>
        <v>+1.6%</v>
      </c>
      <c r="O13" s="158"/>
      <c r="P13" s="34" t="str">
        <f t="shared" si="0"/>
        <v/>
      </c>
      <c r="Q13" s="38"/>
      <c r="R13" s="45"/>
      <c r="S13" s="45"/>
      <c r="T13" s="45"/>
      <c r="U13" s="45"/>
      <c r="V13" s="45"/>
      <c r="W13" s="45"/>
      <c r="X13" s="45"/>
      <c r="Y13" s="45"/>
      <c r="Z13" s="45"/>
      <c r="AA13" s="45"/>
      <c r="AB13" s="45"/>
      <c r="AC13" s="4"/>
      <c r="AD13" s="43"/>
      <c r="AE13" s="43"/>
      <c r="AF13" s="43"/>
      <c r="AG13" s="44"/>
      <c r="AH13" s="47"/>
      <c r="AI13" s="45"/>
      <c r="AJ13" s="45"/>
      <c r="AK13" s="45"/>
      <c r="AL13" s="38"/>
      <c r="AM13" s="43" t="s">
        <v>6</v>
      </c>
      <c r="AN13" s="45"/>
      <c r="AO13" s="45"/>
      <c r="AP13" s="45"/>
      <c r="AQ13" s="159" t="str">
        <f>HYPERLINK(INDEX('company details'!$A$1:$AE$12,12,MATCH(edb_name,'company details'!$A$1:$AE$1,0)))</f>
        <v xml:space="preserve"> </v>
      </c>
      <c r="AR13" s="157"/>
      <c r="AS13" s="157"/>
      <c r="AT13" s="157"/>
      <c r="AU13" s="157"/>
      <c r="AV13" s="157"/>
      <c r="AW13" s="157"/>
      <c r="AX13" s="157"/>
      <c r="AY13" s="157"/>
      <c r="AZ13" s="157"/>
      <c r="BA13" s="157"/>
      <c r="BB13" s="38"/>
    </row>
    <row r="14" spans="2:54" ht="15" customHeight="1" x14ac:dyDescent="0.45">
      <c r="B14" s="69" t="s">
        <v>0</v>
      </c>
      <c r="C14" s="67"/>
      <c r="D14" s="67"/>
      <c r="E14" s="67"/>
      <c r="F14" s="67"/>
      <c r="G14" s="196" t="str">
        <f>TEXT(Calculations!E15,"#,##0")&amp;" MVA"</f>
        <v>21,371 MVA</v>
      </c>
      <c r="H14" s="196"/>
      <c r="I14" s="196"/>
      <c r="J14" s="196"/>
      <c r="K14" s="68"/>
      <c r="L14" s="68"/>
      <c r="M14" s="68"/>
      <c r="N14" s="162" t="str">
        <f>IFERROR(TEXT(Calculations!H15,"+0.0%;-0.0%"),"")</f>
        <v>+2.1%</v>
      </c>
      <c r="O14" s="162"/>
      <c r="P14" s="67" t="str">
        <f t="shared" si="0"/>
        <v/>
      </c>
      <c r="Q14" s="38"/>
      <c r="R14" s="45"/>
      <c r="S14" s="45"/>
      <c r="T14" s="45"/>
      <c r="U14" s="44"/>
      <c r="V14" s="43"/>
      <c r="W14" s="43"/>
      <c r="X14" s="45"/>
      <c r="Y14" s="45"/>
      <c r="Z14" s="45"/>
      <c r="AA14" s="45"/>
      <c r="AB14" s="45"/>
      <c r="AC14" s="38"/>
      <c r="AD14" s="38"/>
      <c r="AE14" s="38"/>
      <c r="AF14" s="38"/>
      <c r="AG14" s="38"/>
      <c r="AH14" s="38"/>
      <c r="AI14" s="38"/>
      <c r="AJ14" s="38"/>
      <c r="AK14" s="38"/>
      <c r="AL14" s="38"/>
      <c r="AM14" s="38"/>
      <c r="AN14" s="38"/>
      <c r="AO14" s="38"/>
      <c r="AP14" s="38"/>
      <c r="AQ14" s="38"/>
      <c r="AR14" s="38"/>
      <c r="AS14" s="38"/>
      <c r="AT14" s="38"/>
      <c r="AU14" s="38"/>
      <c r="AV14" s="38"/>
      <c r="AW14" s="38"/>
      <c r="AX14" s="38"/>
      <c r="AY14" s="38"/>
      <c r="AZ14" s="38"/>
      <c r="BA14" s="38"/>
      <c r="BB14" s="38"/>
    </row>
    <row r="15" spans="2:54" ht="15" customHeight="1" x14ac:dyDescent="0.55000000000000004">
      <c r="B15" s="13" t="s">
        <v>19</v>
      </c>
      <c r="C15" s="34"/>
      <c r="D15" s="34"/>
      <c r="E15" s="34"/>
      <c r="F15" s="34"/>
      <c r="G15" s="34"/>
      <c r="H15" s="176" t="str">
        <f>"$"&amp;TEXT(Calculations!F16,"#,##0.0")&amp;"m"</f>
        <v>$920.3m</v>
      </c>
      <c r="I15" s="176"/>
      <c r="J15" s="176"/>
      <c r="K15" s="36"/>
      <c r="L15" s="36"/>
      <c r="M15" s="36"/>
      <c r="N15" s="177" t="str">
        <f>IFERROR(TEXT(Calculations!H16,"+0.0%;-0.0%"),"")</f>
        <v>+1.4%</v>
      </c>
      <c r="O15" s="177"/>
      <c r="P15" s="34" t="str">
        <f t="shared" si="0"/>
        <v/>
      </c>
      <c r="Q15" s="38"/>
      <c r="R15" s="38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  <c r="AF15" s="38"/>
      <c r="AG15" s="38"/>
      <c r="AH15" s="66" t="s">
        <v>3538</v>
      </c>
      <c r="AI15" s="62"/>
      <c r="AJ15" s="38"/>
      <c r="AK15" s="38"/>
      <c r="AL15" s="38"/>
      <c r="AM15" s="38"/>
      <c r="AN15" s="38"/>
      <c r="AO15" s="38"/>
      <c r="AP15" s="38"/>
      <c r="AQ15" s="38"/>
      <c r="AR15" s="153"/>
      <c r="AS15" s="38"/>
      <c r="AT15" s="38"/>
      <c r="AU15" s="38"/>
      <c r="AV15" s="38"/>
      <c r="AW15" s="38"/>
      <c r="AX15" s="38"/>
      <c r="AY15" s="38"/>
      <c r="AZ15" s="38"/>
      <c r="BA15" s="38"/>
      <c r="BB15" s="38"/>
    </row>
    <row r="16" spans="2:54" ht="15" customHeight="1" x14ac:dyDescent="0.55000000000000004">
      <c r="B16" s="13" t="s">
        <v>18</v>
      </c>
      <c r="C16" s="34"/>
      <c r="D16" s="34"/>
      <c r="E16" s="34"/>
      <c r="F16" s="34"/>
      <c r="G16" s="34"/>
      <c r="H16" s="165" t="str">
        <f>"$"&amp;TEXT(Calculations!F17,"#,##0.0")&amp;"m"</f>
        <v>$594.6m</v>
      </c>
      <c r="I16" s="165"/>
      <c r="J16" s="165"/>
      <c r="K16" s="36"/>
      <c r="L16" s="36"/>
      <c r="M16" s="36"/>
      <c r="N16" s="158" t="str">
        <f>IFERROR(TEXT(Calculations!H17,"+0.0%;-0.0%"),"")</f>
        <v>+2.8%</v>
      </c>
      <c r="O16" s="158"/>
      <c r="P16" s="34" t="str">
        <f t="shared" si="0"/>
        <v/>
      </c>
      <c r="Q16" s="38"/>
      <c r="R16" s="66" t="str">
        <f>"Annualised RAB changes ("&amp;latest_year-2&amp;"–"&amp;latest_year&amp;")"</f>
        <v>Annualised RAB changes (2016–2018)</v>
      </c>
      <c r="S16" s="66"/>
      <c r="T16" s="56"/>
      <c r="U16" s="56"/>
      <c r="V16" s="56"/>
      <c r="W16" s="56"/>
      <c r="X16" s="56"/>
      <c r="Y16" s="56"/>
      <c r="Z16" s="56"/>
      <c r="AA16" s="56"/>
      <c r="AB16" s="56"/>
      <c r="AC16" s="56"/>
      <c r="AD16" s="56"/>
      <c r="AE16" s="56"/>
      <c r="AF16" s="38"/>
      <c r="AG16" s="38"/>
      <c r="AH16" s="45"/>
      <c r="AI16" s="45"/>
      <c r="AJ16" s="45"/>
      <c r="AK16" s="45"/>
      <c r="AL16" s="45"/>
      <c r="AM16" s="45"/>
      <c r="AN16" s="45"/>
      <c r="AO16" s="45"/>
      <c r="AP16" s="45"/>
      <c r="AQ16" s="45"/>
      <c r="AR16" s="45"/>
      <c r="AS16" s="45"/>
      <c r="AT16" s="45"/>
      <c r="AU16" s="45"/>
      <c r="AV16" s="45"/>
      <c r="AW16" s="45"/>
      <c r="AX16" s="45"/>
      <c r="AY16" s="45"/>
      <c r="AZ16" s="45"/>
      <c r="BA16" s="45"/>
      <c r="BB16" s="38"/>
    </row>
    <row r="17" spans="2:58" ht="15" customHeight="1" x14ac:dyDescent="0.45">
      <c r="B17" s="69" t="s">
        <v>3767</v>
      </c>
      <c r="C17" s="67"/>
      <c r="D17" s="67"/>
      <c r="E17" s="67"/>
      <c r="F17" s="67"/>
      <c r="G17" s="67"/>
      <c r="H17" s="161" t="str">
        <f>"$"&amp;TEXT(Calculations!F18,"#,##0.0")&amp;"m"</f>
        <v>$156.0m</v>
      </c>
      <c r="I17" s="161"/>
      <c r="J17" s="161"/>
      <c r="K17" s="68"/>
      <c r="L17" s="68"/>
      <c r="M17" s="68"/>
      <c r="N17" s="162" t="str">
        <f>IFERROR(TEXT(Calculations!H18,"+0.0%;-0.0%"),"")</f>
        <v>+9.8%</v>
      </c>
      <c r="O17" s="162"/>
      <c r="P17" s="67" t="str">
        <f t="shared" si="0"/>
        <v/>
      </c>
      <c r="Q17" s="38"/>
      <c r="R17" s="63" t="str">
        <f>"Opening RAB: $"&amp;TEXT(Calculations!D71,"#,##0.0")&amp;"million"</f>
        <v>Opening RAB: $10,257.1million</v>
      </c>
      <c r="S17" s="63"/>
      <c r="T17" s="49"/>
      <c r="U17" s="33"/>
      <c r="V17" s="33"/>
      <c r="W17" s="33"/>
      <c r="X17" s="33"/>
      <c r="Y17" s="33"/>
      <c r="Z17" s="49"/>
      <c r="AA17" s="49"/>
      <c r="AB17" s="49"/>
      <c r="AC17" s="49"/>
      <c r="AD17" s="49"/>
      <c r="AE17" s="49"/>
      <c r="AF17" s="64" t="str">
        <f>"Closing RAB: $"&amp;TEXT(Calculations!F77,"#,##0.0")&amp;"million"</f>
        <v>Closing RAB: $11,440.1million</v>
      </c>
      <c r="AG17" s="38"/>
      <c r="AH17" s="180" t="s">
        <v>4029</v>
      </c>
      <c r="AI17" s="180"/>
      <c r="AJ17" s="180"/>
      <c r="AK17" s="180"/>
      <c r="AL17" s="45"/>
      <c r="AM17" s="45"/>
      <c r="AN17" s="45"/>
      <c r="AO17" s="45"/>
      <c r="AP17" s="45"/>
      <c r="AQ17" s="45"/>
      <c r="AR17" s="45"/>
      <c r="AS17" s="45"/>
      <c r="AT17" s="45"/>
      <c r="AU17" s="45"/>
      <c r="AV17" s="45"/>
      <c r="AW17" s="45"/>
      <c r="AX17" s="45"/>
      <c r="AY17" s="45"/>
      <c r="AZ17" s="45"/>
      <c r="BA17" s="45"/>
      <c r="BB17" s="38"/>
    </row>
    <row r="18" spans="2:58" ht="15" customHeight="1" x14ac:dyDescent="0.45">
      <c r="B18" s="13" t="s">
        <v>3768</v>
      </c>
      <c r="C18" s="34"/>
      <c r="D18" s="34"/>
      <c r="E18" s="34"/>
      <c r="F18" s="34"/>
      <c r="G18" s="34"/>
      <c r="H18" s="176" t="str">
        <f>"$"&amp;TEXT(Calculations!F19,"#,##0.0")&amp;"m"</f>
        <v>$383.3m</v>
      </c>
      <c r="I18" s="176"/>
      <c r="J18" s="176"/>
      <c r="K18" s="36"/>
      <c r="L18" s="36"/>
      <c r="M18" s="36"/>
      <c r="N18" s="177" t="str">
        <f>IFERROR(TEXT(Calculations!H19,"+0.0%;-0.0%"),"")</f>
        <v>+1.2%</v>
      </c>
      <c r="O18" s="177"/>
      <c r="P18" s="34" t="str">
        <f t="shared" si="0"/>
        <v/>
      </c>
      <c r="Q18" s="38"/>
      <c r="R18" s="45"/>
      <c r="S18" s="49"/>
      <c r="T18" s="49"/>
      <c r="U18" s="49"/>
      <c r="V18" s="49"/>
      <c r="W18" s="49"/>
      <c r="X18" s="49"/>
      <c r="Y18" s="49"/>
      <c r="Z18" s="49"/>
      <c r="AA18" s="49"/>
      <c r="AB18" s="49"/>
      <c r="AC18" s="49"/>
      <c r="AD18" s="49"/>
      <c r="AE18" s="49"/>
      <c r="AF18" s="65" t="str">
        <f>"change: $"&amp;TEXT(Calculations!H77,"#,##0.0")&amp;"m ("&amp;TEXT(Calculations!H85,"+0.0%;-0.0%")&amp;" p.a.)"</f>
        <v>change: $1,183.0m (+3.7% p.a.)</v>
      </c>
      <c r="AG18" s="38"/>
      <c r="AH18" s="180"/>
      <c r="AI18" s="180"/>
      <c r="AJ18" s="180"/>
      <c r="AK18" s="180"/>
      <c r="AL18" s="178" t="s">
        <v>3792</v>
      </c>
      <c r="AM18" s="178"/>
      <c r="AN18" s="178"/>
      <c r="AO18" s="178"/>
      <c r="AP18" s="178" t="s">
        <v>3793</v>
      </c>
      <c r="AQ18" s="178"/>
      <c r="AR18" s="178"/>
      <c r="AS18" s="178"/>
      <c r="AT18" s="178" t="s">
        <v>3791</v>
      </c>
      <c r="AU18" s="178"/>
      <c r="AV18" s="178"/>
      <c r="AW18" s="178"/>
      <c r="AX18" s="182" t="s">
        <v>3794</v>
      </c>
      <c r="AY18" s="182"/>
      <c r="AZ18" s="182"/>
      <c r="BA18" s="182"/>
      <c r="BB18" s="38"/>
    </row>
    <row r="19" spans="2:58" ht="15" customHeight="1" x14ac:dyDescent="0.45">
      <c r="B19" s="13" t="s">
        <v>1448</v>
      </c>
      <c r="C19" s="34"/>
      <c r="D19" s="34"/>
      <c r="E19" s="34"/>
      <c r="F19" s="34"/>
      <c r="G19" s="34"/>
      <c r="H19" s="165" t="str">
        <f>TEXT(Calculations!F20,"#,##0")&amp;"km"</f>
        <v>154,324km</v>
      </c>
      <c r="I19" s="165"/>
      <c r="J19" s="165"/>
      <c r="K19" s="36"/>
      <c r="L19" s="36"/>
      <c r="M19" s="36"/>
      <c r="N19" s="158" t="str">
        <f>IFERROR(TEXT(Calculations!H20,"+0.0%;-0.0%"),"")</f>
        <v>+0.7%</v>
      </c>
      <c r="O19" s="158"/>
      <c r="P19" s="34" t="str">
        <f t="shared" si="0"/>
        <v/>
      </c>
      <c r="Q19" s="38"/>
      <c r="R19" s="45"/>
      <c r="S19" s="45"/>
      <c r="T19" s="45"/>
      <c r="U19" s="181"/>
      <c r="V19" s="181"/>
      <c r="W19" s="45"/>
      <c r="X19" s="45"/>
      <c r="Y19" s="45"/>
      <c r="Z19" s="181"/>
      <c r="AA19" s="181"/>
      <c r="AB19" s="45"/>
      <c r="AC19" s="45"/>
      <c r="AD19" s="45"/>
      <c r="AE19" s="48"/>
      <c r="AF19" s="48"/>
      <c r="AG19" s="38"/>
      <c r="AH19" s="136"/>
      <c r="AI19" s="136"/>
      <c r="AJ19" s="136"/>
      <c r="AK19" s="136"/>
      <c r="AL19" s="179"/>
      <c r="AM19" s="179"/>
      <c r="AN19" s="179"/>
      <c r="AO19" s="179"/>
      <c r="AP19" s="179"/>
      <c r="AQ19" s="179"/>
      <c r="AR19" s="179"/>
      <c r="AS19" s="179"/>
      <c r="AT19" s="179"/>
      <c r="AU19" s="179"/>
      <c r="AV19" s="179"/>
      <c r="AW19" s="179"/>
      <c r="AX19" s="183"/>
      <c r="AY19" s="183"/>
      <c r="AZ19" s="183"/>
      <c r="BA19" s="183"/>
      <c r="BB19" s="38"/>
    </row>
    <row r="20" spans="2:58" ht="15" customHeight="1" x14ac:dyDescent="0.45">
      <c r="B20" s="69" t="s">
        <v>3763</v>
      </c>
      <c r="C20" s="67"/>
      <c r="D20" s="67"/>
      <c r="E20" s="67"/>
      <c r="F20" s="67"/>
      <c r="G20" s="161" t="str">
        <f>TEXT(Calculations!F21,"0")&amp;" minutes"</f>
        <v>287 minutes</v>
      </c>
      <c r="H20" s="161"/>
      <c r="I20" s="161"/>
      <c r="J20" s="161"/>
      <c r="K20" s="68"/>
      <c r="L20" s="68"/>
      <c r="M20" s="68"/>
      <c r="N20" s="162" t="str">
        <f>IFERROR(TEXT(Calculations!H21,"+0.0%;-0.0%"),"")</f>
        <v>-5.4%</v>
      </c>
      <c r="O20" s="162"/>
      <c r="P20" s="67" t="str">
        <f t="shared" si="0"/>
        <v/>
      </c>
      <c r="Q20" s="38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5"/>
      <c r="AC20" s="45"/>
      <c r="AD20" s="45"/>
      <c r="AE20" s="45"/>
      <c r="AF20" s="45"/>
      <c r="AG20" s="38"/>
      <c r="AH20" s="45" t="s">
        <v>3599</v>
      </c>
      <c r="AI20" s="45"/>
      <c r="AJ20" s="45"/>
      <c r="AK20" s="45"/>
      <c r="AL20" s="45"/>
      <c r="AM20" s="54"/>
      <c r="AN20" s="105" t="str">
        <f>TEXT(Calculations!$B98,"#,##0")&amp;"km"</f>
        <v>98,920km</v>
      </c>
      <c r="AO20" s="105"/>
      <c r="AP20" s="105"/>
      <c r="AQ20" s="105"/>
      <c r="AR20" s="105" t="str">
        <f>TEXT(Calculations!$B113,"#,##0")&amp;"km"</f>
        <v>43,043km</v>
      </c>
      <c r="AS20" s="105"/>
      <c r="AT20" s="105"/>
      <c r="AU20" s="105"/>
      <c r="AV20" s="105" t="str">
        <f>TEXT(Calculations!$B128,"#,##0")&amp;"km"</f>
        <v>11,637km</v>
      </c>
      <c r="AW20" s="54"/>
      <c r="AX20" s="105"/>
      <c r="AY20" s="105"/>
      <c r="AZ20" s="105" t="str">
        <f>TEXT(Calculations!$B143,"#,##0")</f>
        <v>1,358,255</v>
      </c>
      <c r="BA20" s="38"/>
      <c r="BB20" s="38"/>
    </row>
    <row r="21" spans="2:58" ht="15" customHeight="1" x14ac:dyDescent="0.45">
      <c r="B21" s="132" t="s">
        <v>3764</v>
      </c>
      <c r="C21" s="130"/>
      <c r="D21" s="130"/>
      <c r="E21" s="130"/>
      <c r="F21" s="130"/>
      <c r="G21" s="191" t="str">
        <f>TEXT(Calculations!F22,"0.00")&amp;" faults"</f>
        <v>2.38 faults</v>
      </c>
      <c r="H21" s="191"/>
      <c r="I21" s="191"/>
      <c r="J21" s="191"/>
      <c r="K21" s="131"/>
      <c r="L21" s="131"/>
      <c r="M21" s="131"/>
      <c r="N21" s="184" t="str">
        <f>IFERROR(TEXT(Calculations!H22,"+0.0%;-0.0%"),"")</f>
        <v>+2.2%</v>
      </c>
      <c r="O21" s="184"/>
      <c r="P21" s="130" t="str">
        <f t="shared" si="0"/>
        <v/>
      </c>
      <c r="Q21" s="38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5"/>
      <c r="AC21" s="45"/>
      <c r="AD21" s="45"/>
      <c r="AE21" s="45"/>
      <c r="AF21" s="45"/>
      <c r="AG21" s="38"/>
      <c r="AH21" s="45" t="s">
        <v>4013</v>
      </c>
      <c r="AI21" s="45"/>
      <c r="AJ21" s="45"/>
      <c r="AK21" s="45"/>
      <c r="AL21" s="45"/>
      <c r="AM21" s="54"/>
      <c r="AN21" s="105" t="str">
        <f>TEXT(Calculations!$B99,"$#,##0.0")&amp;"m"</f>
        <v>$2,351.9m</v>
      </c>
      <c r="AO21" s="105"/>
      <c r="AP21" s="105"/>
      <c r="AQ21" s="105"/>
      <c r="AR21" s="105" t="str">
        <f>TEXT(Calculations!$B114,"$#,##0.0")&amp;"m"</f>
        <v>$2,717.9m</v>
      </c>
      <c r="AS21" s="105"/>
      <c r="AT21" s="105"/>
      <c r="AU21" s="105"/>
      <c r="AV21" s="105" t="str">
        <f>TEXT(Calculations!$B129,"$#,##0.0")&amp;"m"</f>
        <v>$1,291.1m</v>
      </c>
      <c r="AW21" s="54"/>
      <c r="AX21" s="105"/>
      <c r="AY21" s="105"/>
      <c r="AZ21" s="105" t="s">
        <v>3810</v>
      </c>
      <c r="BA21" s="38"/>
      <c r="BB21" s="38"/>
    </row>
    <row r="22" spans="2:58" ht="15" customHeight="1" x14ac:dyDescent="0.45">
      <c r="B22" s="38"/>
      <c r="C22" s="38"/>
      <c r="D22" s="38"/>
      <c r="E22" s="38"/>
      <c r="F22" s="38"/>
      <c r="G22" s="38"/>
      <c r="H22" s="38"/>
      <c r="I22" s="38"/>
      <c r="J22" s="38"/>
      <c r="K22" s="38"/>
      <c r="L22" s="38"/>
      <c r="M22" s="38"/>
      <c r="N22" s="38"/>
      <c r="O22" s="38"/>
      <c r="P22" s="38"/>
      <c r="Q22" s="45"/>
      <c r="R22" s="38"/>
      <c r="S22" s="45"/>
      <c r="T22" s="38"/>
      <c r="U22" s="44"/>
      <c r="V22" s="38"/>
      <c r="W22" s="45"/>
      <c r="X22" s="45"/>
      <c r="Y22" s="45"/>
      <c r="Z22" s="45"/>
      <c r="AA22" s="45"/>
      <c r="AB22" s="45"/>
      <c r="AC22" s="44"/>
      <c r="AD22" s="38"/>
      <c r="AE22" s="45"/>
      <c r="AF22" s="45"/>
      <c r="AG22" s="38"/>
      <c r="AH22" s="70" t="s">
        <v>3596</v>
      </c>
      <c r="AI22" s="70"/>
      <c r="AJ22" s="70"/>
      <c r="AK22" s="70"/>
      <c r="AL22" s="70"/>
      <c r="AM22" s="71"/>
      <c r="AN22" s="94" t="str">
        <f>IFERROR(TEXT(Calculations!$B104,"0.00"),"·")</f>
        <v>3.21</v>
      </c>
      <c r="AO22" s="94"/>
      <c r="AP22" s="94"/>
      <c r="AQ22" s="94"/>
      <c r="AR22" s="94" t="str">
        <f>IFERROR(TEXT(Calculations!$B119,"0.00"),"·")</f>
        <v>3.52</v>
      </c>
      <c r="AS22" s="94"/>
      <c r="AT22" s="94"/>
      <c r="AU22" s="94"/>
      <c r="AV22" s="94" t="str">
        <f>IFERROR(TEXT(Calculations!$B134,"0.00"),"·")</f>
        <v>3.31</v>
      </c>
      <c r="AW22" s="71"/>
      <c r="AX22" s="94"/>
      <c r="AY22" s="94"/>
      <c r="AZ22" s="94" t="str">
        <f>IFERROR(TEXT(Calculations!$B149,"0.00"),"·")</f>
        <v>3.43</v>
      </c>
      <c r="BA22" s="72"/>
      <c r="BB22" s="38"/>
    </row>
    <row r="23" spans="2:58" ht="15" customHeight="1" x14ac:dyDescent="0.55000000000000004">
      <c r="B23" s="66" t="s">
        <v>19</v>
      </c>
      <c r="C23" s="56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38"/>
      <c r="R23" s="66" t="s">
        <v>18</v>
      </c>
      <c r="S23" s="56"/>
      <c r="T23" s="56"/>
      <c r="U23" s="56"/>
      <c r="V23" s="56"/>
      <c r="W23" s="56"/>
      <c r="X23" s="56"/>
      <c r="Y23" s="56"/>
      <c r="Z23" s="56"/>
      <c r="AA23" s="56"/>
      <c r="AB23" s="56"/>
      <c r="AC23" s="56"/>
      <c r="AD23" s="56"/>
      <c r="AE23" s="56"/>
      <c r="AF23" s="56"/>
      <c r="AG23" s="38"/>
      <c r="AH23" s="45" t="s">
        <v>3603</v>
      </c>
      <c r="AI23" s="45"/>
      <c r="AJ23" s="45"/>
      <c r="AK23" s="45"/>
      <c r="AL23" s="45"/>
      <c r="AM23" s="54"/>
      <c r="AN23" s="105" t="str">
        <f>IFERROR(TEXT(Calculations!$B102,"0.0%")&amp;" / "&amp;TEXT(Calculations!$B103,"0.0%"),"·")</f>
        <v>4.5% / 5.0%</v>
      </c>
      <c r="AO23" s="105"/>
      <c r="AP23" s="105"/>
      <c r="AQ23" s="105"/>
      <c r="AR23" s="105" t="str">
        <f>IFERROR(TEXT(Calculations!$B117,"0.0%")&amp;" / "&amp;TEXT(Calculations!$B118,"0.0%"),"·")</f>
        <v>0.5% / 3.1%</v>
      </c>
      <c r="AS23" s="105"/>
      <c r="AT23" s="105"/>
      <c r="AU23" s="105"/>
      <c r="AV23" s="105" t="str">
        <f>IFERROR(TEXT(Calculations!$B132,"0.0%")&amp;" / "&amp;TEXT(Calculations!$B133,"0.0%"),"·")</f>
        <v>2.3% / 3.4%</v>
      </c>
      <c r="AW23" s="54"/>
      <c r="AX23" s="105"/>
      <c r="AY23" s="105"/>
      <c r="AZ23" s="105" t="str">
        <f>IFERROR(TEXT(Calculations!$B147,"0.0%")&amp;" / "&amp;TEXT(Calculations!$B148,"0.0%"),"·")</f>
        <v>1.7% / 4.0%</v>
      </c>
      <c r="BA23" s="38"/>
      <c r="BB23" s="38"/>
    </row>
    <row r="24" spans="2:58" ht="15" customHeight="1" x14ac:dyDescent="0.45"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38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5"/>
      <c r="AC24" s="45"/>
      <c r="AD24" s="45"/>
      <c r="AE24" s="45"/>
      <c r="AF24" s="45"/>
      <c r="AG24" s="38"/>
      <c r="AH24" s="45" t="s">
        <v>3771</v>
      </c>
      <c r="AI24" s="45"/>
      <c r="AJ24" s="45"/>
      <c r="AK24" s="45"/>
      <c r="AL24" s="45"/>
      <c r="AM24" s="54"/>
      <c r="AN24" s="105" t="str">
        <f>IFERROR(TEXT(Calculations!$B106,"0.0%"),"·")</f>
        <v>3.5%</v>
      </c>
      <c r="AO24" s="105"/>
      <c r="AP24" s="105"/>
      <c r="AQ24" s="105"/>
      <c r="AR24" s="105" t="str">
        <f>IFERROR(TEXT(Calculations!$B121,"0.0%"),"·")</f>
        <v>2.9%</v>
      </c>
      <c r="AS24" s="105"/>
      <c r="AT24" s="105"/>
      <c r="AU24" s="105"/>
      <c r="AV24" s="105" t="str">
        <f>IFERROR(TEXT(Calculations!$B136,"0.0%"),"·")</f>
        <v>4.1%</v>
      </c>
      <c r="AW24" s="54"/>
      <c r="AX24" s="105"/>
      <c r="AY24" s="105"/>
      <c r="AZ24" s="105" t="str">
        <f>IFERROR(TEXT(Calculations!$B151,"0.0%"),"·")</f>
        <v>5.3%</v>
      </c>
      <c r="BA24" s="38"/>
      <c r="BB24" s="38"/>
    </row>
    <row r="25" spans="2:58" ht="15" customHeight="1" x14ac:dyDescent="0.45"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38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5"/>
      <c r="AC25" s="45"/>
      <c r="AD25" s="45"/>
      <c r="AE25" s="45"/>
      <c r="AF25" s="45"/>
      <c r="AG25" s="38"/>
      <c r="AH25" s="70" t="s">
        <v>3540</v>
      </c>
      <c r="AI25" s="70"/>
      <c r="AJ25" s="70"/>
      <c r="AK25" s="70"/>
      <c r="AL25" s="70"/>
      <c r="AM25" s="71"/>
      <c r="AN25" s="94" t="str">
        <f>IFERROR(TEXT(Calculations!$B101,"0")&amp;" years","·")</f>
        <v>37 years</v>
      </c>
      <c r="AO25" s="94"/>
      <c r="AP25" s="94"/>
      <c r="AQ25" s="94"/>
      <c r="AR25" s="94" t="str">
        <f>IFERROR(TEXT(Calculations!$B116,"0")&amp;" years","·")</f>
        <v>25 years</v>
      </c>
      <c r="AS25" s="94"/>
      <c r="AT25" s="94"/>
      <c r="AU25" s="94"/>
      <c r="AV25" s="94" t="str">
        <f>IFERROR(TEXT(Calculations!$B131,"0")&amp;" years","·")</f>
        <v>35 years</v>
      </c>
      <c r="AW25" s="71"/>
      <c r="AX25" s="94"/>
      <c r="AY25" s="94"/>
      <c r="AZ25" s="94" t="str">
        <f>IFERROR(TEXT(Calculations!$B146,"0")&amp;" years","·")</f>
        <v>33 years</v>
      </c>
      <c r="BA25" s="72"/>
      <c r="BB25" s="38"/>
    </row>
    <row r="26" spans="2:58" ht="15" customHeight="1" x14ac:dyDescent="0.45"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38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5"/>
      <c r="AC26" s="45"/>
      <c r="AD26" s="45"/>
      <c r="AE26" s="45"/>
      <c r="AF26" s="45"/>
      <c r="AG26" s="38"/>
      <c r="AH26" s="45" t="s">
        <v>5026</v>
      </c>
      <c r="AI26" s="45"/>
      <c r="AJ26" s="45"/>
      <c r="AK26" s="45"/>
      <c r="AL26" s="45"/>
      <c r="AM26" s="54"/>
      <c r="AN26" s="105" t="str">
        <f>IFERROR(TEXT(Calculations!$B100,"#,##0")&amp;"km ("&amp;TEXT(Calculations!$C100,"0.0%")&amp;")","·")</f>
        <v>8,384km (8.5%)</v>
      </c>
      <c r="AO26" s="105"/>
      <c r="AP26" s="105"/>
      <c r="AQ26" s="105"/>
      <c r="AR26" s="105" t="str">
        <f>IFERROR(TEXT(Calculations!$B115,"#,##0")&amp;"km ("&amp;TEXT(Calculations!$C115,"0.0%")&amp;")","·")</f>
        <v>502km (1.2%)</v>
      </c>
      <c r="AS26" s="105"/>
      <c r="AT26" s="105"/>
      <c r="AU26" s="105"/>
      <c r="AV26" s="105" t="str">
        <f>IFERROR(TEXT(Calculations!$B130,"#,##0")&amp;"km ("&amp;TEXT(Calculations!$C130,"0.0%")&amp;")","·")</f>
        <v>1,192km (10.2%)</v>
      </c>
      <c r="AW26" s="54"/>
      <c r="AX26" s="105"/>
      <c r="AY26" s="105"/>
      <c r="AZ26" s="105" t="str">
        <f>IFERROR(TEXT(Calculations!$B145,"#,##0")&amp;" ("&amp;TEXT(Calculations!$C145,"0.0%")&amp;")","·")</f>
        <v>159,462 (11.7%)</v>
      </c>
      <c r="BA26" s="38"/>
      <c r="BB26" s="38"/>
    </row>
    <row r="27" spans="2:58" ht="15" customHeight="1" x14ac:dyDescent="0.45"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38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5"/>
      <c r="AC27" s="45"/>
      <c r="AD27" s="45"/>
      <c r="AE27" s="45"/>
      <c r="AF27" s="45"/>
      <c r="AG27" s="38"/>
      <c r="AH27" s="45" t="s">
        <v>3770</v>
      </c>
      <c r="AI27" s="45"/>
      <c r="AJ27" s="45"/>
      <c r="AK27" s="45"/>
      <c r="AL27" s="45"/>
      <c r="AM27" s="54"/>
      <c r="AN27" s="105" t="str">
        <f>IFERROR(TEXT(Calculations!$C105,"0.0%"),"·")</f>
        <v>1.2%</v>
      </c>
      <c r="AO27" s="105"/>
      <c r="AP27" s="105"/>
      <c r="AQ27" s="105"/>
      <c r="AR27" s="105" t="str">
        <f>IFERROR(TEXT(Calculations!$C120,"0.0%"),"·")</f>
        <v>0.9%</v>
      </c>
      <c r="AS27" s="105"/>
      <c r="AT27" s="105"/>
      <c r="AU27" s="105"/>
      <c r="AV27" s="105" t="str">
        <f>IFERROR(TEXT(Calculations!$C135,"0.0%"),"·")</f>
        <v>1.3%</v>
      </c>
      <c r="AW27" s="54"/>
      <c r="AX27" s="105"/>
      <c r="AY27" s="105"/>
      <c r="AZ27" s="105" t="str">
        <f>IFERROR(TEXT(Calculations!$C150,"0.0%"),"·")</f>
        <v>3.1%</v>
      </c>
      <c r="BA27" s="38"/>
      <c r="BB27" s="38"/>
    </row>
    <row r="28" spans="2:58" ht="15" customHeight="1" x14ac:dyDescent="0.45"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38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5"/>
      <c r="AC28" s="46"/>
      <c r="AD28" s="45"/>
      <c r="AE28" s="45"/>
      <c r="AF28" s="57"/>
      <c r="AG28" s="38"/>
      <c r="AH28" s="70" t="s">
        <v>4043</v>
      </c>
      <c r="AI28" s="70"/>
      <c r="AJ28" s="70"/>
      <c r="AK28" s="70"/>
      <c r="AL28" s="70"/>
      <c r="AM28" s="71"/>
      <c r="AN28" s="94" t="str">
        <f>IFERROR(TEXT(Calculations!$C107,"0.0%"),"·")</f>
        <v>7.1%</v>
      </c>
      <c r="AO28" s="94"/>
      <c r="AP28" s="94"/>
      <c r="AQ28" s="94"/>
      <c r="AR28" s="94" t="str">
        <f>IFERROR(TEXT(Calculations!$C122,"0.0%"),"·")</f>
        <v>2.0%</v>
      </c>
      <c r="AS28" s="94"/>
      <c r="AT28" s="94"/>
      <c r="AU28" s="94"/>
      <c r="AV28" s="94" t="str">
        <f>IFERROR(TEXT(Calculations!$C137,"0.0%"),"·")</f>
        <v>4.0%</v>
      </c>
      <c r="AW28" s="71"/>
      <c r="AX28" s="94"/>
      <c r="AY28" s="94"/>
      <c r="AZ28" s="94" t="str">
        <f>IFERROR(TEXT(Calculations!$C152,"0.0%"),"·")</f>
        <v>3.7%</v>
      </c>
      <c r="BA28" s="72"/>
      <c r="BB28" s="38"/>
      <c r="BF28" s="153"/>
    </row>
    <row r="29" spans="2:58" ht="15" customHeight="1" x14ac:dyDescent="0.45">
      <c r="B29" s="116" t="s">
        <v>3529</v>
      </c>
      <c r="C29" s="117"/>
      <c r="D29" s="117"/>
      <c r="E29" s="117"/>
      <c r="F29" s="117"/>
      <c r="G29" s="117"/>
      <c r="H29" s="117"/>
      <c r="I29" s="117"/>
      <c r="J29" s="117"/>
      <c r="K29" s="118"/>
      <c r="L29" s="119"/>
      <c r="M29" s="119"/>
      <c r="N29" s="119"/>
      <c r="O29" s="117"/>
      <c r="P29" s="120"/>
      <c r="Q29" s="38"/>
      <c r="R29" s="116" t="s">
        <v>3529</v>
      </c>
      <c r="S29" s="117"/>
      <c r="T29" s="117"/>
      <c r="U29" s="117"/>
      <c r="V29" s="117"/>
      <c r="W29" s="117"/>
      <c r="X29" s="117"/>
      <c r="Y29" s="117"/>
      <c r="Z29" s="117"/>
      <c r="AA29" s="117"/>
      <c r="AB29" s="117"/>
      <c r="AC29" s="121"/>
      <c r="AD29" s="117"/>
      <c r="AE29" s="117"/>
      <c r="AF29" s="120"/>
      <c r="AG29" s="38"/>
      <c r="AH29" s="45" t="s">
        <v>4044</v>
      </c>
      <c r="AI29" s="45"/>
      <c r="AJ29" s="45"/>
      <c r="AK29" s="45"/>
      <c r="AL29" s="45"/>
      <c r="AM29" s="54"/>
      <c r="AN29" s="105" t="str">
        <f>IFERROR(TEXT(Calculations!$B107,"0.0%"),"·")</f>
        <v>4.2%</v>
      </c>
      <c r="AO29" s="105"/>
      <c r="AP29" s="105"/>
      <c r="AQ29" s="105"/>
      <c r="AR29" s="105" t="str">
        <f>IFERROR(TEXT(Calculations!$B122,"0.0%"),"·")</f>
        <v>1.2%</v>
      </c>
      <c r="AS29" s="105"/>
      <c r="AT29" s="105"/>
      <c r="AU29" s="105"/>
      <c r="AV29" s="105" t="str">
        <f>IFERROR(TEXT(Calculations!$B137,"0.0%"),"·")</f>
        <v>5.2%</v>
      </c>
      <c r="AW29" s="54"/>
      <c r="AX29" s="105"/>
      <c r="AY29" s="105"/>
      <c r="AZ29" s="105" t="str">
        <f>IFERROR(TEXT(Calculations!$B152,"0.0%"),"·")</f>
        <v>5.8%</v>
      </c>
      <c r="BA29" s="38"/>
      <c r="BB29" s="38"/>
    </row>
    <row r="30" spans="2:58" ht="15" customHeight="1" x14ac:dyDescent="0.45">
      <c r="B30" s="185" t="s">
        <v>1446</v>
      </c>
      <c r="C30" s="186"/>
      <c r="D30" s="186"/>
      <c r="E30" s="186"/>
      <c r="F30" s="187"/>
      <c r="G30" s="185" t="s">
        <v>1445</v>
      </c>
      <c r="H30" s="186"/>
      <c r="I30" s="186"/>
      <c r="J30" s="186"/>
      <c r="K30" s="187"/>
      <c r="L30" s="185" t="s">
        <v>3537</v>
      </c>
      <c r="M30" s="186"/>
      <c r="N30" s="186"/>
      <c r="O30" s="186"/>
      <c r="P30" s="187"/>
      <c r="Q30" s="38"/>
      <c r="R30" s="185" t="s">
        <v>4016</v>
      </c>
      <c r="S30" s="186"/>
      <c r="T30" s="186"/>
      <c r="U30" s="186"/>
      <c r="V30" s="187"/>
      <c r="W30" s="185" t="s">
        <v>4042</v>
      </c>
      <c r="X30" s="186"/>
      <c r="Y30" s="186"/>
      <c r="Z30" s="186"/>
      <c r="AA30" s="187"/>
      <c r="AB30" s="185" t="s">
        <v>4047</v>
      </c>
      <c r="AC30" s="186"/>
      <c r="AD30" s="186"/>
      <c r="AE30" s="186"/>
      <c r="AF30" s="187"/>
      <c r="AG30" s="38"/>
      <c r="AH30" s="45" t="s">
        <v>3808</v>
      </c>
      <c r="AI30" s="45"/>
      <c r="AJ30" s="45"/>
      <c r="AK30" s="45"/>
      <c r="AL30" s="45"/>
      <c r="AM30" s="54"/>
      <c r="AN30" s="105" t="str">
        <f>TEXT(Calculations!$N219,"$0.0")&amp;"m  "&amp;IFERROR(TEXT(Calculations!$O219,"+0%;-0%"),"")</f>
        <v>$165.5m  +15%</v>
      </c>
      <c r="AO30" s="105"/>
      <c r="AP30" s="105"/>
      <c r="AQ30" s="105"/>
      <c r="AR30" s="105" t="str">
        <f>TEXT(Calculations!$N220,"$0.0")&amp;"m  "&amp;IFERROR(TEXT(Calculations!$O220,"+0%;-0%"),"")</f>
        <v>$37.0m  +37%</v>
      </c>
      <c r="AS30" s="105"/>
      <c r="AT30" s="105"/>
      <c r="AU30" s="105"/>
      <c r="AV30" s="105" t="str">
        <f>TEXT(Calculations!$N221,"$0.0")&amp;"m  "&amp;IFERROR(TEXT(Calculations!$O221,"+0%;-0%"),"")</f>
        <v>$37.8m  +52%</v>
      </c>
      <c r="AW30" s="54"/>
      <c r="AX30" s="105"/>
      <c r="AY30" s="105"/>
      <c r="AZ30" s="105" t="s">
        <v>3810</v>
      </c>
      <c r="BA30" s="38"/>
      <c r="BB30" s="38"/>
    </row>
    <row r="31" spans="2:58" ht="15" customHeight="1" x14ac:dyDescent="0.45">
      <c r="B31" s="188"/>
      <c r="C31" s="189"/>
      <c r="D31" s="189"/>
      <c r="E31" s="189"/>
      <c r="F31" s="190"/>
      <c r="G31" s="188"/>
      <c r="H31" s="189"/>
      <c r="I31" s="189"/>
      <c r="J31" s="189"/>
      <c r="K31" s="190"/>
      <c r="L31" s="188"/>
      <c r="M31" s="189"/>
      <c r="N31" s="189"/>
      <c r="O31" s="189"/>
      <c r="P31" s="190"/>
      <c r="Q31" s="38"/>
      <c r="R31" s="188"/>
      <c r="S31" s="189"/>
      <c r="T31" s="189"/>
      <c r="U31" s="189"/>
      <c r="V31" s="190"/>
      <c r="W31" s="188"/>
      <c r="X31" s="189"/>
      <c r="Y31" s="189"/>
      <c r="Z31" s="189"/>
      <c r="AA31" s="190"/>
      <c r="AB31" s="188"/>
      <c r="AC31" s="189"/>
      <c r="AD31" s="189"/>
      <c r="AE31" s="189"/>
      <c r="AF31" s="190"/>
      <c r="AG31" s="38"/>
      <c r="AH31" s="134" t="s">
        <v>3809</v>
      </c>
      <c r="AI31" s="137"/>
      <c r="AJ31" s="134"/>
      <c r="AK31" s="134"/>
      <c r="AL31" s="134"/>
      <c r="AM31" s="138"/>
      <c r="AN31" s="134"/>
      <c r="AO31" s="135"/>
      <c r="AP31" s="134"/>
      <c r="AQ31" s="134"/>
      <c r="AR31" s="139"/>
      <c r="AS31" s="137"/>
      <c r="AT31" s="139"/>
      <c r="AU31" s="134"/>
      <c r="AV31" s="134"/>
      <c r="AW31" s="138"/>
      <c r="AX31" s="134"/>
      <c r="AY31" s="134"/>
      <c r="AZ31" s="140" t="s">
        <v>3810</v>
      </c>
      <c r="BA31" s="135"/>
      <c r="BB31" s="38"/>
    </row>
    <row r="32" spans="2:58" ht="15" customHeight="1" x14ac:dyDescent="0.45">
      <c r="B32" s="192" t="str">
        <f>TEXT(Calculations!H41,"0.0%")</f>
        <v>7.6%</v>
      </c>
      <c r="C32" s="193"/>
      <c r="D32" s="113"/>
      <c r="E32" s="114" t="s">
        <v>3724</v>
      </c>
      <c r="F32" s="115" t="str">
        <f>IFERROR(INDEX(r_rank,MATCH(B30,y_rank,0),MATCH(edb_name,x_rank,0)),"")</f>
        <v/>
      </c>
      <c r="G32" s="192" t="str">
        <f>TEXT(Calculations!H42,"$#,##0")</f>
        <v>$409</v>
      </c>
      <c r="H32" s="193"/>
      <c r="I32" s="113"/>
      <c r="J32" s="114" t="s">
        <v>3724</v>
      </c>
      <c r="K32" s="115" t="str">
        <f>IFERROR(INDEX(r_rank,MATCH(G30,y_rank,0),MATCH(edb_name,x_rank,0)),"")</f>
        <v/>
      </c>
      <c r="L32" s="192" t="str">
        <f>TEXT(Calculations!H43,"0.00")</f>
        <v>2.00</v>
      </c>
      <c r="M32" s="193"/>
      <c r="N32" s="113"/>
      <c r="O32" s="114" t="s">
        <v>3724</v>
      </c>
      <c r="P32" s="115" t="str">
        <f>IFERROR(INDEX(r_rank,MATCH(L30,y_rank,0),MATCH(edb_name,x_rank,0)),"")</f>
        <v/>
      </c>
      <c r="Q32" s="93"/>
      <c r="R32" s="192" t="str">
        <f>TEXT(Calculations!H64,"$0.00")</f>
        <v>$1.57</v>
      </c>
      <c r="S32" s="193"/>
      <c r="T32" s="113"/>
      <c r="U32" s="114" t="s">
        <v>3724</v>
      </c>
      <c r="V32" s="115" t="str">
        <f>IFERROR(INDEX(r_rank,MATCH(R30,y_rank,0),MATCH(edb_name,x_rank,0)),"")</f>
        <v/>
      </c>
      <c r="W32" s="192" t="str">
        <f>TEXT(Calculations!H65,"$#,##0")</f>
        <v>$164</v>
      </c>
      <c r="X32" s="193"/>
      <c r="Y32" s="113"/>
      <c r="Z32" s="114" t="s">
        <v>3724</v>
      </c>
      <c r="AA32" s="115" t="str">
        <f>IFERROR(INDEX(r_rank,MATCH(W30,y_rank,0),MATCH(edb_name,x_rank,0)),"")</f>
        <v/>
      </c>
      <c r="AB32" s="192" t="str">
        <f>TEXT(Calculations!H66,"$0")</f>
        <v>$89</v>
      </c>
      <c r="AC32" s="193"/>
      <c r="AD32" s="113"/>
      <c r="AE32" s="114" t="s">
        <v>3724</v>
      </c>
      <c r="AF32" s="115" t="str">
        <f>IFERROR(INDEX(r_rank,MATCH(AB30,y_rank,0),MATCH(edb_name,x_rank,0)),"")</f>
        <v/>
      </c>
      <c r="AG32" s="38"/>
      <c r="AH32" s="38"/>
      <c r="AI32" s="38"/>
      <c r="AJ32" s="38"/>
      <c r="AK32" s="38"/>
      <c r="AL32" s="38"/>
      <c r="AM32" s="38"/>
      <c r="AN32" s="38"/>
      <c r="AO32" s="38"/>
      <c r="AP32" s="38"/>
      <c r="AQ32" s="38"/>
      <c r="AR32" s="38"/>
      <c r="AS32" s="38"/>
      <c r="AT32" s="38"/>
      <c r="AU32" s="38"/>
      <c r="AV32" s="38"/>
      <c r="AW32" s="38"/>
      <c r="AX32" s="38"/>
      <c r="AY32" s="38"/>
      <c r="AZ32" s="38"/>
      <c r="BA32" s="150" t="s">
        <v>4045</v>
      </c>
      <c r="BB32" s="38"/>
    </row>
    <row r="33" spans="2:54" ht="15" customHeight="1" x14ac:dyDescent="0.55000000000000004">
      <c r="B33" s="201" t="s">
        <v>4035</v>
      </c>
      <c r="C33" s="201"/>
      <c r="D33" s="201"/>
      <c r="E33" s="201"/>
      <c r="F33" s="201"/>
      <c r="G33" s="197" t="str">
        <f>"Average
("&amp;latest_year-2&amp;"–"&amp;latest_year&amp;")"</f>
        <v>Average
(2016–2018)</v>
      </c>
      <c r="H33" s="197"/>
      <c r="I33" s="197"/>
      <c r="J33" s="197"/>
      <c r="K33" s="197"/>
      <c r="L33" s="198" t="s">
        <v>4032</v>
      </c>
      <c r="M33" s="198"/>
      <c r="N33" s="198"/>
      <c r="O33" s="199" t="s">
        <v>4036</v>
      </c>
      <c r="P33" s="199"/>
      <c r="Q33" s="38"/>
      <c r="R33" s="201" t="s">
        <v>4037</v>
      </c>
      <c r="S33" s="201"/>
      <c r="T33" s="201"/>
      <c r="U33" s="201"/>
      <c r="V33" s="201"/>
      <c r="W33" s="197" t="str">
        <f>"Average
("&amp;latest_year-2&amp;"–"&amp;latest_year&amp;")"</f>
        <v>Average
(2016–2018)</v>
      </c>
      <c r="X33" s="197"/>
      <c r="Y33" s="197"/>
      <c r="Z33" s="197"/>
      <c r="AA33" s="197"/>
      <c r="AB33" s="198" t="s">
        <v>4032</v>
      </c>
      <c r="AC33" s="198"/>
      <c r="AD33" s="198"/>
      <c r="AE33" s="199" t="s">
        <v>4038</v>
      </c>
      <c r="AF33" s="199"/>
      <c r="AG33" s="38"/>
      <c r="AH33" s="66" t="s">
        <v>3714</v>
      </c>
      <c r="AI33" s="56"/>
      <c r="AJ33" s="56"/>
      <c r="AK33" s="56"/>
      <c r="AL33" s="56"/>
      <c r="AM33" s="56"/>
      <c r="AN33" s="56"/>
      <c r="AO33" s="56"/>
      <c r="AP33" s="56"/>
      <c r="AQ33" s="56"/>
      <c r="AR33" s="153"/>
      <c r="AS33" s="56"/>
      <c r="AT33" s="56"/>
      <c r="AU33" s="56"/>
      <c r="AV33" s="56"/>
      <c r="AW33" s="56"/>
      <c r="AX33" s="56"/>
      <c r="AY33" s="56"/>
      <c r="AZ33" s="56"/>
      <c r="BA33" s="56"/>
      <c r="BB33" s="38"/>
    </row>
    <row r="34" spans="2:54" ht="15" customHeight="1" x14ac:dyDescent="0.45">
      <c r="B34" s="202"/>
      <c r="C34" s="202"/>
      <c r="D34" s="202"/>
      <c r="E34" s="202"/>
      <c r="F34" s="202"/>
      <c r="G34" s="167"/>
      <c r="H34" s="167"/>
      <c r="I34" s="167"/>
      <c r="J34" s="167"/>
      <c r="K34" s="167"/>
      <c r="L34" s="175"/>
      <c r="M34" s="175"/>
      <c r="N34" s="175"/>
      <c r="O34" s="200"/>
      <c r="P34" s="200"/>
      <c r="R34" s="202"/>
      <c r="S34" s="202"/>
      <c r="T34" s="202"/>
      <c r="U34" s="202"/>
      <c r="V34" s="202"/>
      <c r="W34" s="167"/>
      <c r="X34" s="167"/>
      <c r="Y34" s="167"/>
      <c r="Z34" s="167"/>
      <c r="AA34" s="167"/>
      <c r="AB34" s="175"/>
      <c r="AC34" s="175"/>
      <c r="AD34" s="175"/>
      <c r="AE34" s="200"/>
      <c r="AF34" s="200"/>
      <c r="AG34" s="38"/>
      <c r="AH34" s="45"/>
      <c r="AI34" s="45"/>
      <c r="AJ34" s="45"/>
      <c r="AK34" s="45"/>
      <c r="AL34" s="45"/>
      <c r="AM34" s="45"/>
      <c r="AN34" s="45"/>
      <c r="AO34" s="45"/>
      <c r="AP34" s="45"/>
      <c r="AQ34" s="45"/>
      <c r="AR34" s="45"/>
      <c r="AS34" s="45"/>
      <c r="AT34" s="45"/>
      <c r="AU34" s="45"/>
      <c r="AV34" s="45"/>
      <c r="AW34" s="45"/>
      <c r="AX34" s="45"/>
      <c r="AY34" s="45"/>
      <c r="AZ34" s="45"/>
      <c r="BA34" s="45"/>
      <c r="BB34" s="38"/>
    </row>
    <row r="35" spans="2:54" ht="15" customHeight="1" x14ac:dyDescent="0.45">
      <c r="B35" s="45" t="str">
        <f>Calculations!A32</f>
        <v>Asset replacement &amp; renewal</v>
      </c>
      <c r="C35" s="45"/>
      <c r="D35" s="45"/>
      <c r="E35" s="45"/>
      <c r="F35" s="45"/>
      <c r="G35" s="45"/>
      <c r="H35" s="45"/>
      <c r="I35" s="45"/>
      <c r="J35" s="45"/>
      <c r="K35" s="32" t="str">
        <f>TEXT(Calculations!H32,"$0.0")&amp;"m"</f>
        <v>$341.1m</v>
      </c>
      <c r="L35" s="123"/>
      <c r="M35" s="123"/>
      <c r="N35" s="123"/>
      <c r="O35" s="45"/>
      <c r="P35" s="57" t="str">
        <f>TEXT(Calculations!I32,"0.0%")</f>
        <v>40.0%</v>
      </c>
      <c r="Q35" s="13"/>
      <c r="R35" s="45" t="str">
        <f>Calculations!A53</f>
        <v>Business support</v>
      </c>
      <c r="S35" s="45"/>
      <c r="T35" s="45"/>
      <c r="U35" s="45"/>
      <c r="V35" s="45"/>
      <c r="W35" s="45"/>
      <c r="X35" s="45"/>
      <c r="Y35" s="45"/>
      <c r="Z35" s="45"/>
      <c r="AA35" s="46" t="str">
        <f>TEXT(Calculations!H53,"$0.0")&amp;"m"</f>
        <v>$203.4m</v>
      </c>
      <c r="AB35" s="123"/>
      <c r="AC35" s="123"/>
      <c r="AD35" s="123"/>
      <c r="AE35" s="45"/>
      <c r="AF35" s="57" t="str">
        <f>TEXT(Calculations!I53,"0.0%")</f>
        <v>35.0%</v>
      </c>
      <c r="AG35" s="38"/>
      <c r="AH35" s="180" t="s">
        <v>4029</v>
      </c>
      <c r="AI35" s="180"/>
      <c r="AJ35" s="180"/>
      <c r="AK35" s="180"/>
      <c r="AL35" s="45"/>
      <c r="AM35" s="45"/>
      <c r="AN35" s="45"/>
      <c r="AO35" s="45"/>
      <c r="AP35" s="45"/>
      <c r="AQ35" s="45"/>
      <c r="AR35" s="45"/>
      <c r="AS35" s="45"/>
      <c r="AT35" s="45"/>
      <c r="AU35" s="45"/>
      <c r="AV35" s="45"/>
      <c r="AW35" s="45"/>
      <c r="AX35" s="45"/>
      <c r="AY35" s="45"/>
      <c r="AZ35" s="45"/>
      <c r="BA35" s="45"/>
      <c r="BB35" s="38"/>
    </row>
    <row r="36" spans="2:54" ht="15" customHeight="1" x14ac:dyDescent="0.45">
      <c r="B36" s="45" t="str">
        <f>Calculations!A33</f>
        <v>Consumer connection</v>
      </c>
      <c r="C36" s="45"/>
      <c r="D36" s="45"/>
      <c r="E36" s="45"/>
      <c r="F36" s="45"/>
      <c r="G36" s="45"/>
      <c r="H36" s="45"/>
      <c r="I36" s="45"/>
      <c r="J36" s="45"/>
      <c r="K36" s="32" t="str">
        <f>TEXT(Calculations!H33,"$0.0")&amp;"m"</f>
        <v>$202.9m</v>
      </c>
      <c r="L36" s="123"/>
      <c r="M36" s="123"/>
      <c r="N36" s="123"/>
      <c r="O36" s="45"/>
      <c r="P36" s="57" t="str">
        <f>TEXT(Calculations!I33,"0.0%")</f>
        <v>23.8%</v>
      </c>
      <c r="Q36" s="13"/>
      <c r="R36" s="45" t="str">
        <f>Calculations!A54</f>
        <v>System operations &amp; network support</v>
      </c>
      <c r="S36" s="45"/>
      <c r="T36" s="45"/>
      <c r="U36" s="45"/>
      <c r="V36" s="45"/>
      <c r="W36" s="45"/>
      <c r="X36" s="45"/>
      <c r="Y36" s="45"/>
      <c r="Z36" s="45"/>
      <c r="AA36" s="46" t="str">
        <f>TEXT(Calculations!H54,"$0.0")&amp;"m"</f>
        <v>$138.7m</v>
      </c>
      <c r="AB36" s="123"/>
      <c r="AC36" s="123"/>
      <c r="AD36" s="123"/>
      <c r="AE36" s="45"/>
      <c r="AF36" s="57" t="str">
        <f>TEXT(Calculations!I54,"0.0%")</f>
        <v>23.8%</v>
      </c>
      <c r="AG36" s="38"/>
      <c r="AH36" s="180"/>
      <c r="AI36" s="180"/>
      <c r="AJ36" s="180"/>
      <c r="AK36" s="180"/>
      <c r="AL36" s="178" t="s">
        <v>3795</v>
      </c>
      <c r="AM36" s="178"/>
      <c r="AN36" s="178"/>
      <c r="AO36" s="178"/>
      <c r="AP36" s="178" t="s">
        <v>3796</v>
      </c>
      <c r="AQ36" s="178"/>
      <c r="AR36" s="178"/>
      <c r="AS36" s="178"/>
      <c r="AT36" s="178" t="s">
        <v>3804</v>
      </c>
      <c r="AU36" s="178"/>
      <c r="AV36" s="178"/>
      <c r="AW36" s="178"/>
      <c r="AX36" s="178" t="s">
        <v>3803</v>
      </c>
      <c r="AY36" s="178"/>
      <c r="AZ36" s="178"/>
      <c r="BA36" s="178"/>
      <c r="BB36" s="38"/>
    </row>
    <row r="37" spans="2:54" ht="15" customHeight="1" x14ac:dyDescent="0.45">
      <c r="B37" s="70" t="str">
        <f>Calculations!A34</f>
        <v>System growth</v>
      </c>
      <c r="C37" s="70"/>
      <c r="D37" s="70"/>
      <c r="E37" s="70"/>
      <c r="F37" s="70"/>
      <c r="G37" s="70"/>
      <c r="H37" s="70"/>
      <c r="I37" s="70"/>
      <c r="J37" s="70"/>
      <c r="K37" s="74" t="str">
        <f>TEXT(Calculations!H34,"$0.0")&amp;"m"</f>
        <v>$144.2m</v>
      </c>
      <c r="L37" s="94"/>
      <c r="M37" s="94"/>
      <c r="N37" s="94"/>
      <c r="O37" s="70"/>
      <c r="P37" s="79" t="str">
        <f>TEXT(Calculations!I34,"0.0%")</f>
        <v>16.9%</v>
      </c>
      <c r="Q37" s="13"/>
      <c r="R37" s="70" t="str">
        <f>Calculations!A55</f>
        <v>Routine &amp; corrective maintenance</v>
      </c>
      <c r="S37" s="70"/>
      <c r="T37" s="70"/>
      <c r="U37" s="70"/>
      <c r="V37" s="70"/>
      <c r="W37" s="70"/>
      <c r="X37" s="70"/>
      <c r="Y37" s="70"/>
      <c r="Z37" s="70"/>
      <c r="AA37" s="73" t="str">
        <f>TEXT(Calculations!H55,"$0.0")&amp;"m"</f>
        <v>$84.5m</v>
      </c>
      <c r="AB37" s="94"/>
      <c r="AC37" s="94"/>
      <c r="AD37" s="94"/>
      <c r="AE37" s="70"/>
      <c r="AF37" s="79" t="str">
        <f>TEXT(Calculations!I55,"0.0%")</f>
        <v>14.5%</v>
      </c>
      <c r="AG37" s="38"/>
      <c r="AH37" s="134"/>
      <c r="AI37" s="134"/>
      <c r="AJ37" s="134"/>
      <c r="AK37" s="134"/>
      <c r="AL37" s="179"/>
      <c r="AM37" s="179"/>
      <c r="AN37" s="179"/>
      <c r="AO37" s="179"/>
      <c r="AP37" s="179"/>
      <c r="AQ37" s="179"/>
      <c r="AR37" s="179"/>
      <c r="AS37" s="179"/>
      <c r="AT37" s="179"/>
      <c r="AU37" s="179"/>
      <c r="AV37" s="179"/>
      <c r="AW37" s="179"/>
      <c r="AX37" s="179"/>
      <c r="AY37" s="179"/>
      <c r="AZ37" s="179"/>
      <c r="BA37" s="179"/>
      <c r="BB37" s="38"/>
    </row>
    <row r="38" spans="2:54" ht="15" customHeight="1" x14ac:dyDescent="0.45">
      <c r="B38" s="45" t="str">
        <f>Calculations!A35</f>
        <v>Non-network assets</v>
      </c>
      <c r="C38" s="45"/>
      <c r="D38" s="45"/>
      <c r="E38" s="45"/>
      <c r="F38" s="45"/>
      <c r="G38" s="45"/>
      <c r="H38" s="45"/>
      <c r="I38" s="45"/>
      <c r="J38" s="45"/>
      <c r="K38" s="32" t="str">
        <f>TEXT(Calculations!H35,"$0.0")&amp;"m"</f>
        <v>$62.7m</v>
      </c>
      <c r="L38" s="97"/>
      <c r="M38" s="97"/>
      <c r="N38" s="97"/>
      <c r="O38" s="45"/>
      <c r="P38" s="57" t="str">
        <f>TEXT(Calculations!I35,"0.0%")</f>
        <v>7.3%</v>
      </c>
      <c r="Q38" s="13"/>
      <c r="R38" s="45" t="str">
        <f>Calculations!A56</f>
        <v>Service interruptions &amp; emergencies</v>
      </c>
      <c r="S38" s="45"/>
      <c r="T38" s="45"/>
      <c r="U38" s="45"/>
      <c r="V38" s="45"/>
      <c r="W38" s="45"/>
      <c r="X38" s="45"/>
      <c r="Y38" s="45"/>
      <c r="Z38" s="45"/>
      <c r="AA38" s="46" t="str">
        <f>TEXT(Calculations!H56,"$0.0")&amp;"m"</f>
        <v>$65.4m</v>
      </c>
      <c r="AB38" s="97"/>
      <c r="AC38" s="97"/>
      <c r="AD38" s="97"/>
      <c r="AE38" s="45"/>
      <c r="AF38" s="57" t="str">
        <f>TEXT(Calculations!I56,"0.0%")</f>
        <v>11.2%</v>
      </c>
      <c r="AG38" s="38"/>
      <c r="AH38" s="45" t="s">
        <v>3599</v>
      </c>
      <c r="AI38" s="45"/>
      <c r="AJ38" s="45"/>
      <c r="AK38" s="49"/>
      <c r="AL38" s="49"/>
      <c r="AM38" s="49"/>
      <c r="AN38" s="105" t="str">
        <f>TEXT(Calculations!$B158,"#,##0")</f>
        <v>188,035</v>
      </c>
      <c r="AO38" s="105"/>
      <c r="AP38" s="105"/>
      <c r="AQ38" s="105"/>
      <c r="AR38" s="105" t="str">
        <f>TEXT(Calculations!$B173,"#,##0")</f>
        <v>213,655</v>
      </c>
      <c r="AS38" s="105"/>
      <c r="AT38" s="55"/>
      <c r="AU38" s="55"/>
      <c r="AV38" s="105" t="str">
        <f>TEXT(Calculations!$B188,"#,##0")</f>
        <v>1,273</v>
      </c>
      <c r="AW38" s="55"/>
      <c r="AX38" s="105"/>
      <c r="AY38" s="105"/>
      <c r="AZ38" s="105" t="str">
        <f>TEXT(Calculations!$B203,"#,##0")</f>
        <v>12,253</v>
      </c>
      <c r="BA38" s="38"/>
      <c r="BB38" s="38"/>
    </row>
    <row r="39" spans="2:54" ht="15" customHeight="1" x14ac:dyDescent="0.45">
      <c r="B39" s="45" t="str">
        <f>Calculations!A36</f>
        <v>Reliability, safety &amp; environment</v>
      </c>
      <c r="C39" s="45"/>
      <c r="D39" s="45"/>
      <c r="E39" s="45"/>
      <c r="F39" s="45"/>
      <c r="G39" s="45"/>
      <c r="H39" s="45"/>
      <c r="I39" s="45"/>
      <c r="J39" s="45"/>
      <c r="K39" s="32" t="str">
        <f>TEXT(Calculations!H36,"$0.0")&amp;"m"</f>
        <v>$57.5m</v>
      </c>
      <c r="L39" s="123"/>
      <c r="M39" s="123"/>
      <c r="N39" s="123"/>
      <c r="O39" s="45"/>
      <c r="P39" s="57" t="str">
        <f>TEXT(Calculations!I36,"0.0%")</f>
        <v>6.7%</v>
      </c>
      <c r="Q39" s="13"/>
      <c r="R39" s="45" t="str">
        <f>Calculations!A57</f>
        <v>Asset replacement &amp; renewal</v>
      </c>
      <c r="S39" s="45"/>
      <c r="T39" s="45"/>
      <c r="U39" s="45"/>
      <c r="V39" s="45"/>
      <c r="W39" s="45"/>
      <c r="X39" s="45"/>
      <c r="Y39" s="45"/>
      <c r="Z39" s="45"/>
      <c r="AA39" s="46" t="str">
        <f>TEXT(Calculations!H57,"$0.0")&amp;"m"</f>
        <v>$46.2m</v>
      </c>
      <c r="AB39" s="123"/>
      <c r="AC39" s="123"/>
      <c r="AD39" s="123"/>
      <c r="AE39" s="45"/>
      <c r="AF39" s="57" t="str">
        <f>TEXT(Calculations!I57,"0.0%")</f>
        <v>7.9%</v>
      </c>
      <c r="AG39" s="38"/>
      <c r="AH39" s="45" t="s">
        <v>4013</v>
      </c>
      <c r="AI39" s="45"/>
      <c r="AJ39" s="45"/>
      <c r="AK39" s="45"/>
      <c r="AL39" s="45"/>
      <c r="AM39" s="35"/>
      <c r="AN39" s="105" t="str">
        <f>TEXT(Calculations!$B159,"$#,##0.0")&amp;"m"</f>
        <v>$1,489.9m</v>
      </c>
      <c r="AO39" s="105"/>
      <c r="AP39" s="105"/>
      <c r="AQ39" s="105"/>
      <c r="AR39" s="105" t="str">
        <f>TEXT(Calculations!$B174,"$#,##0.0")&amp;"m"</f>
        <v>$825.4m</v>
      </c>
      <c r="AS39" s="105"/>
      <c r="AT39" s="105"/>
      <c r="AU39" s="105"/>
      <c r="AV39" s="105"/>
      <c r="AW39" s="54"/>
      <c r="AX39" s="105" t="str">
        <f>"&lt;----- "&amp;TEXT(Calculations!$B204,"$#,##0.0")&amp;"m"&amp;" -----&gt;"</f>
        <v>&lt;----- $1,379.5m -----&gt;</v>
      </c>
      <c r="AY39" s="105"/>
      <c r="AZ39" s="105"/>
      <c r="BA39" s="38"/>
      <c r="BB39" s="38"/>
    </row>
    <row r="40" spans="2:54" ht="15" customHeight="1" x14ac:dyDescent="0.45">
      <c r="B40" s="70" t="str">
        <f>Calculations!A37</f>
        <v>Asset relocations</v>
      </c>
      <c r="C40" s="70"/>
      <c r="D40" s="70"/>
      <c r="E40" s="70"/>
      <c r="F40" s="70"/>
      <c r="G40" s="70"/>
      <c r="H40" s="70"/>
      <c r="I40" s="70"/>
      <c r="J40" s="70"/>
      <c r="K40" s="74" t="str">
        <f>TEXT(Calculations!H37,"$0.0")&amp;"m"</f>
        <v>$45.3m</v>
      </c>
      <c r="L40" s="94"/>
      <c r="M40" s="94"/>
      <c r="N40" s="94"/>
      <c r="O40" s="70"/>
      <c r="P40" s="79" t="str">
        <f>TEXT(Calculations!I37,"0.0%")</f>
        <v>5.3%</v>
      </c>
      <c r="Q40" s="13"/>
      <c r="R40" s="70" t="str">
        <f>Calculations!A58</f>
        <v>Vegetation management</v>
      </c>
      <c r="S40" s="70"/>
      <c r="T40" s="70"/>
      <c r="U40" s="70"/>
      <c r="V40" s="70"/>
      <c r="W40" s="70"/>
      <c r="X40" s="70"/>
      <c r="Y40" s="70"/>
      <c r="Z40" s="70"/>
      <c r="AA40" s="73" t="str">
        <f>TEXT(Calculations!H58,"$0.0")&amp;"m"</f>
        <v>$43.8m</v>
      </c>
      <c r="AB40" s="94"/>
      <c r="AC40" s="94"/>
      <c r="AD40" s="94"/>
      <c r="AE40" s="70"/>
      <c r="AF40" s="79" t="str">
        <f>TEXT(Calculations!I58,"0.0%")</f>
        <v>7.5%</v>
      </c>
      <c r="AG40" s="38"/>
      <c r="AH40" s="70" t="s">
        <v>3596</v>
      </c>
      <c r="AI40" s="70"/>
      <c r="AJ40" s="70"/>
      <c r="AK40" s="70"/>
      <c r="AL40" s="70"/>
      <c r="AM40" s="75"/>
      <c r="AN40" s="94" t="str">
        <f>IFERROR(TEXT(Calculations!$B164,"0.00"),"·")</f>
        <v>3.41</v>
      </c>
      <c r="AO40" s="94"/>
      <c r="AP40" s="94"/>
      <c r="AQ40" s="94"/>
      <c r="AR40" s="94" t="str">
        <f>IFERROR(TEXT(Calculations!$B179,"0.00"),"·")</f>
        <v>3.31</v>
      </c>
      <c r="AS40" s="94"/>
      <c r="AT40" s="94"/>
      <c r="AU40" s="94"/>
      <c r="AV40" s="94" t="str">
        <f>IFERROR(TEXT(Calculations!$B194,"0.00"),"·")</f>
        <v>3.20</v>
      </c>
      <c r="AW40" s="71"/>
      <c r="AX40" s="94"/>
      <c r="AY40" s="94"/>
      <c r="AZ40" s="94" t="str">
        <f>IFERROR(TEXT(Calculations!$B209,"0.00"),"·")</f>
        <v>3.19</v>
      </c>
      <c r="BA40" s="72"/>
      <c r="BB40" s="38"/>
    </row>
    <row r="41" spans="2:54" ht="15" customHeight="1" x14ac:dyDescent="0.45">
      <c r="B41" s="80" t="s">
        <v>1450</v>
      </c>
      <c r="C41" s="80"/>
      <c r="D41" s="80"/>
      <c r="E41" s="80"/>
      <c r="F41" s="80"/>
      <c r="G41" s="80"/>
      <c r="H41" s="80"/>
      <c r="I41" s="80"/>
      <c r="J41" s="80"/>
      <c r="K41" s="81" t="str">
        <f>"$"&amp;TEXT(Calculations!H38,"0.0")&amp;"m"</f>
        <v>$853.7m</v>
      </c>
      <c r="L41" s="122"/>
      <c r="M41" s="122"/>
      <c r="N41" s="122"/>
      <c r="O41" s="80"/>
      <c r="P41" s="79" t="str">
        <f>TEXT(Calculations!I38,"0.0%")</f>
        <v>100.0%</v>
      </c>
      <c r="Q41" s="13"/>
      <c r="R41" s="80" t="s">
        <v>1451</v>
      </c>
      <c r="S41" s="80"/>
      <c r="T41" s="80"/>
      <c r="U41" s="80"/>
      <c r="V41" s="80"/>
      <c r="W41" s="80"/>
      <c r="X41" s="80"/>
      <c r="Y41" s="80"/>
      <c r="Z41" s="80"/>
      <c r="AA41" s="81" t="str">
        <f>TEXT(Calculations!H61,"$0.0")&amp;"m"</f>
        <v>$582.0m</v>
      </c>
      <c r="AB41" s="122"/>
      <c r="AC41" s="122"/>
      <c r="AD41" s="122"/>
      <c r="AE41" s="80"/>
      <c r="AF41" s="79" t="str">
        <f>TEXT(Calculations!I61,"0.0%")</f>
        <v>100.0%</v>
      </c>
      <c r="AG41" s="38"/>
      <c r="AH41" s="45" t="s">
        <v>3603</v>
      </c>
      <c r="AI41" s="45"/>
      <c r="AJ41" s="45"/>
      <c r="AK41" s="45"/>
      <c r="AL41" s="45"/>
      <c r="AM41" s="35"/>
      <c r="AN41" s="105" t="str">
        <f>IFERROR(TEXT(Calculations!$B162,"0.0%")&amp;" / "&amp;TEXT(Calculations!$B163,"0.0%"),"·")</f>
        <v>2.0% / 3.1%</v>
      </c>
      <c r="AO41" s="105"/>
      <c r="AP41" s="105"/>
      <c r="AQ41" s="105"/>
      <c r="AR41" s="105" t="str">
        <f>IFERROR(TEXT(Calculations!$B177,"0.0%")&amp;" / "&amp;TEXT(Calculations!$B178,"0.0%"),"·")</f>
        <v>2.9% / 4.8%</v>
      </c>
      <c r="AS41" s="105"/>
      <c r="AT41" s="105"/>
      <c r="AU41" s="105"/>
      <c r="AV41" s="105" t="str">
        <f>IFERROR(TEXT(Calculations!$B192,"0.0%")&amp;" / "&amp;TEXT(Calculations!$B193,"0.0%"),"·")</f>
        <v>2.6% / 5.0%</v>
      </c>
      <c r="AW41" s="54"/>
      <c r="AX41" s="105"/>
      <c r="AY41" s="105"/>
      <c r="AZ41" s="105" t="str">
        <f>IFERROR(TEXT(Calculations!$B207,"0.0%")&amp;" / "&amp;TEXT(Calculations!$B208,"0.0%"),"·")</f>
        <v>4.4% / 4.7%</v>
      </c>
      <c r="BA41" s="38"/>
      <c r="BB41" s="38"/>
    </row>
    <row r="42" spans="2:54" ht="15" customHeight="1" x14ac:dyDescent="0.45">
      <c r="B42" s="144"/>
      <c r="C42" s="145" t="s">
        <v>3768</v>
      </c>
      <c r="D42" s="144"/>
      <c r="E42" s="144"/>
      <c r="F42" s="144"/>
      <c r="G42" s="144"/>
      <c r="H42" s="144"/>
      <c r="I42" s="144"/>
      <c r="J42" s="144"/>
      <c r="K42" s="146" t="str">
        <f>"$"&amp;TEXT(Calculations!H39,"0.0")&amp;"m"</f>
        <v>$237.5m</v>
      </c>
      <c r="L42" s="147"/>
      <c r="M42" s="147"/>
      <c r="N42" s="147"/>
      <c r="O42" s="144"/>
      <c r="P42" s="148" t="str">
        <f>TEXT(Calculations!I39,"0.0%")</f>
        <v>27.8%</v>
      </c>
      <c r="R42" s="144"/>
      <c r="S42" s="145" t="s">
        <v>3768</v>
      </c>
      <c r="T42" s="144"/>
      <c r="U42" s="144"/>
      <c r="V42" s="144"/>
      <c r="W42" s="144"/>
      <c r="X42" s="144"/>
      <c r="Y42" s="144"/>
      <c r="Z42" s="144"/>
      <c r="AA42" s="146" t="str">
        <f>TEXT(Calculations!H62,"$0.0")&amp;"m"</f>
        <v>$167.5m</v>
      </c>
      <c r="AB42" s="147"/>
      <c r="AC42" s="147"/>
      <c r="AD42" s="147"/>
      <c r="AE42" s="144"/>
      <c r="AF42" s="148" t="str">
        <f>TEXT(Calculations!I62,"0.0%")</f>
        <v>28.8%</v>
      </c>
      <c r="AG42" s="38"/>
      <c r="AH42" s="45" t="s">
        <v>3771</v>
      </c>
      <c r="AI42" s="45"/>
      <c r="AJ42" s="45"/>
      <c r="AK42" s="45"/>
      <c r="AL42" s="45"/>
      <c r="AM42" s="35"/>
      <c r="AN42" s="105" t="str">
        <f>IFERROR(TEXT(Calculations!$B166,"0.0%"),"·")</f>
        <v>3.8%</v>
      </c>
      <c r="AO42" s="105"/>
      <c r="AP42" s="105"/>
      <c r="AQ42" s="105"/>
      <c r="AR42" s="105" t="str">
        <f>IFERROR(TEXT(Calculations!$B181,"0.0%"),"·")</f>
        <v>2.3%</v>
      </c>
      <c r="AS42" s="105"/>
      <c r="AT42" s="105"/>
      <c r="AU42" s="105"/>
      <c r="AV42" s="105" t="str">
        <f>IFERROR(TEXT(Calculations!$B196,"0.0%"),"·")</f>
        <v>0.0%</v>
      </c>
      <c r="AW42" s="54"/>
      <c r="AX42" s="105"/>
      <c r="AY42" s="105"/>
      <c r="AZ42" s="105" t="str">
        <f>IFERROR(TEXT(Calculations!$B211,"0.0%"),"·")</f>
        <v>1.2%</v>
      </c>
      <c r="BA42" s="38"/>
      <c r="BB42" s="38"/>
    </row>
    <row r="43" spans="2:54" ht="15" customHeight="1" x14ac:dyDescent="0.55000000000000004">
      <c r="B43" s="66"/>
      <c r="C43" s="56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66"/>
      <c r="S43" s="66"/>
      <c r="T43" s="56"/>
      <c r="U43" s="56"/>
      <c r="V43" s="56"/>
      <c r="W43" s="56"/>
      <c r="X43" s="56"/>
      <c r="Y43" s="56"/>
      <c r="Z43" s="56"/>
      <c r="AA43" s="56"/>
      <c r="AB43" s="56"/>
      <c r="AC43" s="56"/>
      <c r="AD43" s="56"/>
      <c r="AE43" s="56"/>
      <c r="AF43" s="38"/>
      <c r="AG43" s="38"/>
      <c r="AH43" s="70" t="s">
        <v>3540</v>
      </c>
      <c r="AI43" s="70"/>
      <c r="AJ43" s="70"/>
      <c r="AK43" s="70"/>
      <c r="AL43" s="70"/>
      <c r="AM43" s="70"/>
      <c r="AN43" s="94" t="str">
        <f>IFERROR(TEXT(Calculations!$B161,"0")&amp;" years","·")</f>
        <v>24 years</v>
      </c>
      <c r="AO43" s="94"/>
      <c r="AP43" s="94"/>
      <c r="AQ43" s="94"/>
      <c r="AR43" s="94" t="str">
        <f>IFERROR(TEXT(Calculations!$B176,"0")&amp;" years","·")</f>
        <v>22 years</v>
      </c>
      <c r="AS43" s="94"/>
      <c r="AT43" s="94"/>
      <c r="AU43" s="94"/>
      <c r="AV43" s="94" t="str">
        <f>IFERROR(TEXT(Calculations!$B191,"0")&amp;" years","·")</f>
        <v>31 years</v>
      </c>
      <c r="AW43" s="76"/>
      <c r="AX43" s="76"/>
      <c r="AY43" s="94"/>
      <c r="AZ43" s="94" t="str">
        <f>IFERROR(TEXT(Calculations!$B206,"0")&amp;" years","·")</f>
        <v>23 years</v>
      </c>
      <c r="BA43" s="72"/>
      <c r="BB43" s="38"/>
    </row>
    <row r="44" spans="2:54" ht="15" customHeight="1" x14ac:dyDescent="0.55000000000000004">
      <c r="B44" s="66"/>
      <c r="C44" s="56"/>
      <c r="D44" s="56"/>
      <c r="E44" s="56"/>
      <c r="F44" s="56"/>
      <c r="G44" s="56"/>
      <c r="H44" s="56"/>
      <c r="I44" s="56"/>
      <c r="J44" s="56"/>
      <c r="K44" s="56"/>
      <c r="L44" s="56"/>
      <c r="M44" s="66" t="s">
        <v>7</v>
      </c>
      <c r="N44" s="38"/>
      <c r="O44" s="38"/>
      <c r="P44" s="38"/>
      <c r="Q44" s="38"/>
      <c r="R44" s="38"/>
      <c r="S44" s="38"/>
      <c r="T44" s="38"/>
      <c r="U44" s="38"/>
      <c r="V44" s="152" t="s">
        <v>4060</v>
      </c>
      <c r="AA44" s="38"/>
      <c r="AB44" s="124" t="s">
        <v>4050</v>
      </c>
      <c r="AC44" s="45"/>
      <c r="AD44" s="45"/>
      <c r="AE44" s="45"/>
      <c r="AF44" s="45"/>
      <c r="AG44" s="38"/>
      <c r="AH44" s="45" t="s">
        <v>5026</v>
      </c>
      <c r="AI44" s="45"/>
      <c r="AJ44" s="45"/>
      <c r="AK44" s="49"/>
      <c r="AL44" s="49"/>
      <c r="AM44" s="49"/>
      <c r="AN44" s="105" t="str">
        <f>IFERROR(TEXT(Calculations!$B160,"#,##0")&amp;" ("&amp;TEXT(Calculations!$C160,"0.0%")&amp;")","·")</f>
        <v>29,539 (15.7%)</v>
      </c>
      <c r="AO44" s="105"/>
      <c r="AP44" s="105"/>
      <c r="AQ44" s="105"/>
      <c r="AR44" s="105" t="str">
        <f>IFERROR(TEXT(Calculations!$B175,"#,##0")&amp;" ("&amp;TEXT(Calculations!$C175,"0.0%")&amp;")","·")</f>
        <v>51,754 (24.2%)</v>
      </c>
      <c r="AS44" s="105"/>
      <c r="AT44" s="55"/>
      <c r="AU44" s="55"/>
      <c r="AV44" s="105" t="str">
        <f>IFERROR(TEXT(Calculations!$B190,"#,##0")&amp;" ("&amp;TEXT(Calculations!$C190,"0.0%")&amp;")","·")</f>
        <v>541 (42.5%)</v>
      </c>
      <c r="AW44" s="55"/>
      <c r="AX44" s="105"/>
      <c r="AY44" s="105"/>
      <c r="AZ44" s="105" t="str">
        <f>IFERROR(TEXT(Calculations!$B205,"#,##0")&amp;" ("&amp;TEXT(Calculations!$C205,"0.0%")&amp;")","·")</f>
        <v>3,644 (29.7%)</v>
      </c>
      <c r="BA44" s="38"/>
      <c r="BB44" s="38"/>
    </row>
    <row r="45" spans="2:54" ht="15" customHeight="1" x14ac:dyDescent="0.55000000000000004">
      <c r="B45" s="66"/>
      <c r="C45" s="56"/>
      <c r="D45" s="56"/>
      <c r="E45" s="56"/>
      <c r="F45" s="56"/>
      <c r="G45" s="56"/>
      <c r="H45" s="56"/>
      <c r="I45" s="56"/>
      <c r="J45" s="56"/>
      <c r="K45" s="56"/>
      <c r="L45" s="56"/>
      <c r="M45" s="134"/>
      <c r="N45" s="134"/>
      <c r="O45" s="134"/>
      <c r="P45" s="133"/>
      <c r="Q45" s="143" t="s">
        <v>3969</v>
      </c>
      <c r="R45" s="133"/>
      <c r="S45" s="143" t="s">
        <v>3970</v>
      </c>
      <c r="T45" s="143"/>
      <c r="U45" s="143" t="s">
        <v>4003</v>
      </c>
      <c r="AA45" s="45"/>
      <c r="AB45" s="45"/>
      <c r="AC45" s="45"/>
      <c r="AD45" s="45"/>
      <c r="AE45" s="45"/>
      <c r="AF45" s="45"/>
      <c r="AG45" s="38"/>
      <c r="AH45" s="45" t="s">
        <v>3770</v>
      </c>
      <c r="AI45" s="45"/>
      <c r="AJ45" s="45"/>
      <c r="AK45" s="49"/>
      <c r="AL45" s="49"/>
      <c r="AM45" s="49"/>
      <c r="AN45" s="105" t="str">
        <f>IFERROR(TEXT(Calculations!$C165,"0.0%"),"·")</f>
        <v>0.5%</v>
      </c>
      <c r="AO45" s="105"/>
      <c r="AP45" s="105"/>
      <c r="AQ45" s="105"/>
      <c r="AR45" s="105" t="str">
        <f>IFERROR(TEXT(Calculations!$C180,"0.0%"),"·")</f>
        <v>5.3%</v>
      </c>
      <c r="AS45" s="105"/>
      <c r="AT45" s="55"/>
      <c r="AU45" s="55"/>
      <c r="AV45" s="105" t="str">
        <f>IFERROR(TEXT(Calculations!$C195,"0.0%"),"·")</f>
        <v>0.2%</v>
      </c>
      <c r="AW45" s="55"/>
      <c r="AX45" s="105"/>
      <c r="AY45" s="105"/>
      <c r="AZ45" s="105" t="str">
        <f>IFERROR(TEXT(Calculations!$C210,"0.0%"),"·")</f>
        <v>0.9%</v>
      </c>
      <c r="BA45" s="38"/>
      <c r="BB45" s="38"/>
    </row>
    <row r="46" spans="2:54" ht="15" customHeight="1" x14ac:dyDescent="0.55000000000000004">
      <c r="B46" s="66"/>
      <c r="C46" s="56"/>
      <c r="D46" s="56"/>
      <c r="E46" s="56"/>
      <c r="F46" s="56"/>
      <c r="G46" s="56"/>
      <c r="H46" s="56"/>
      <c r="I46" s="56"/>
      <c r="J46" s="56"/>
      <c r="K46" s="56"/>
      <c r="L46" s="56"/>
      <c r="M46" s="45" t="s">
        <v>3967</v>
      </c>
      <c r="N46" s="45"/>
      <c r="O46" s="45"/>
      <c r="P46" s="45"/>
      <c r="Q46" s="32" t="str">
        <f>TEXT(Calculations!F262,"#,##")</f>
        <v>13,773</v>
      </c>
      <c r="R46" s="45"/>
      <c r="S46" s="32" t="str">
        <f>TEXT(Calculations!F270,"#,##")</f>
        <v>11,624</v>
      </c>
      <c r="T46" s="45"/>
      <c r="U46" s="52">
        <f>Calculations!H278</f>
        <v>1218</v>
      </c>
      <c r="AA46" s="45"/>
      <c r="AB46" s="45"/>
      <c r="AC46" s="45"/>
      <c r="AD46" s="45"/>
      <c r="AE46" s="45"/>
      <c r="AF46" s="45"/>
      <c r="AG46" s="38"/>
      <c r="AH46" s="70" t="s">
        <v>4043</v>
      </c>
      <c r="AI46" s="70"/>
      <c r="AJ46" s="70"/>
      <c r="AK46" s="70"/>
      <c r="AL46" s="70"/>
      <c r="AM46" s="77"/>
      <c r="AN46" s="94" t="str">
        <f>IFERROR(TEXT(Calculations!$C167,"0.0%"),"·")</f>
        <v>3.5%</v>
      </c>
      <c r="AO46" s="94"/>
      <c r="AP46" s="94"/>
      <c r="AQ46" s="94"/>
      <c r="AR46" s="94" t="str">
        <f>IFERROR(TEXT(Calculations!$C182,"0.0%"),"·")</f>
        <v>5.3%</v>
      </c>
      <c r="AS46" s="94"/>
      <c r="AT46" s="78"/>
      <c r="AU46" s="78"/>
      <c r="AV46" s="94" t="str">
        <f>IFERROR(TEXT(Calculations!$C197,"0.0%"),"·")</f>
        <v>5.0%</v>
      </c>
      <c r="AW46" s="78"/>
      <c r="AX46" s="94"/>
      <c r="AY46" s="94"/>
      <c r="AZ46" s="94" t="str">
        <f>IFERROR(TEXT(Calculations!$C212,"0.0%"),"·")</f>
        <v>6.8%</v>
      </c>
      <c r="BA46" s="72"/>
      <c r="BB46" s="38"/>
    </row>
    <row r="47" spans="2:54" ht="15" customHeight="1" x14ac:dyDescent="0.55000000000000004">
      <c r="B47" s="66"/>
      <c r="C47" s="56"/>
      <c r="D47" s="56"/>
      <c r="E47" s="56"/>
      <c r="F47" s="56"/>
      <c r="G47" s="56"/>
      <c r="H47" s="56"/>
      <c r="I47" s="56"/>
      <c r="J47" s="56"/>
      <c r="K47" s="56"/>
      <c r="L47" s="56"/>
      <c r="M47" s="45" t="s">
        <v>1</v>
      </c>
      <c r="N47" s="45"/>
      <c r="O47" s="45"/>
      <c r="P47" s="45"/>
      <c r="Q47" s="32" t="str">
        <f>TEXT(Calculations!F263,"0.0")</f>
        <v>202.8</v>
      </c>
      <c r="R47" s="45"/>
      <c r="S47" s="32" t="str">
        <f>TEXT(Calculations!F271,"0.0")</f>
        <v>83.8</v>
      </c>
      <c r="T47" s="45"/>
      <c r="U47" s="52">
        <f>Calculations!H279</f>
        <v>2.483759307861328</v>
      </c>
      <c r="AA47" s="45"/>
      <c r="AB47" s="45"/>
      <c r="AC47" s="45"/>
      <c r="AD47" s="45"/>
      <c r="AE47" s="45"/>
      <c r="AF47" s="45"/>
      <c r="AG47" s="38"/>
      <c r="AH47" s="45" t="s">
        <v>4044</v>
      </c>
      <c r="AI47" s="45"/>
      <c r="AJ47" s="45"/>
      <c r="AK47" s="45"/>
      <c r="AL47" s="45"/>
      <c r="AM47" s="49"/>
      <c r="AN47" s="105" t="str">
        <f>IFERROR(TEXT(Calculations!$B167,"0.0%"),"·")</f>
        <v>5.6%</v>
      </c>
      <c r="AO47" s="105"/>
      <c r="AP47" s="105"/>
      <c r="AQ47" s="105"/>
      <c r="AR47" s="105" t="str">
        <f>IFERROR(TEXT(Calculations!$B182,"0.0%"),"·")</f>
        <v>7.2%</v>
      </c>
      <c r="AS47" s="105"/>
      <c r="AT47" s="55"/>
      <c r="AU47" s="55"/>
      <c r="AV47" s="105" t="str">
        <f>IFERROR(TEXT(Calculations!$B197,"0.0%"),"·")</f>
        <v>6.9%</v>
      </c>
      <c r="AW47" s="55"/>
      <c r="AX47" s="105"/>
      <c r="AY47" s="105"/>
      <c r="AZ47" s="105" t="str">
        <f>IFERROR(TEXT(Calculations!$B212,"0.0%"),"·")</f>
        <v>11.7%</v>
      </c>
      <c r="BA47" s="38"/>
      <c r="BB47" s="38"/>
    </row>
    <row r="48" spans="2:54" ht="15" customHeight="1" x14ac:dyDescent="0.55000000000000004">
      <c r="B48" s="66"/>
      <c r="C48" s="56"/>
      <c r="D48" s="56"/>
      <c r="E48" s="56"/>
      <c r="F48" s="56"/>
      <c r="G48" s="56"/>
      <c r="H48" s="56"/>
      <c r="I48" s="56"/>
      <c r="J48" s="56"/>
      <c r="K48" s="56"/>
      <c r="L48" s="56"/>
      <c r="M48" s="70" t="s">
        <v>118</v>
      </c>
      <c r="N48" s="70"/>
      <c r="O48" s="70"/>
      <c r="P48" s="70"/>
      <c r="Q48" s="74" t="str">
        <f>TEXT(Calculations!F264,"0.00")</f>
        <v>2.00</v>
      </c>
      <c r="R48" s="70"/>
      <c r="S48" s="74" t="str">
        <f>TEXT(Calculations!F272,"0.00")</f>
        <v>0.39</v>
      </c>
      <c r="T48" s="70"/>
      <c r="U48" s="52">
        <f>Calculations!H280</f>
        <v>5.2504023909568785E-2</v>
      </c>
      <c r="AA48" s="45"/>
      <c r="AB48" s="45"/>
      <c r="AC48" s="45"/>
      <c r="AD48" s="45"/>
      <c r="AE48" s="45"/>
      <c r="AF48" s="45"/>
      <c r="AG48" s="38"/>
      <c r="AH48" s="45" t="s">
        <v>3808</v>
      </c>
      <c r="AI48" s="45"/>
      <c r="AJ48" s="45"/>
      <c r="AK48" s="49"/>
      <c r="AL48" s="45"/>
      <c r="AM48" s="49"/>
      <c r="AN48" s="105" t="str">
        <f>TEXT(Calculations!$N222,"$0.0")&amp;"m  "&amp;IFERROR(TEXT(Calculations!$O222,"+0%;-0%"),"")</f>
        <v>$37.7m  -10%</v>
      </c>
      <c r="AO48" s="105"/>
      <c r="AP48" s="105"/>
      <c r="AQ48" s="105"/>
      <c r="AR48" s="105" t="str">
        <f>TEXT(Calculations!$N223,"$0.0")&amp;"m  "&amp;IFERROR(TEXT(Calculations!$O223,"+0%;-0%"),"")</f>
        <v>$53.3m  +56%</v>
      </c>
      <c r="AS48" s="105"/>
      <c r="AT48" s="55"/>
      <c r="AU48" s="55"/>
      <c r="AV48" s="105"/>
      <c r="AW48" s="55"/>
      <c r="AX48" s="105" t="str">
        <f>TEXT(Calculations!$N224,"$0.0")&amp;"m  "&amp;IFERROR(TEXT(Calculations!$O224,"+0%;-0%"),"")</f>
        <v>$67.5m  +39%</v>
      </c>
      <c r="AY48" s="105"/>
      <c r="AZ48" s="105"/>
      <c r="BA48" s="38"/>
      <c r="BB48" s="38"/>
    </row>
    <row r="49" spans="2:54" ht="15" customHeight="1" x14ac:dyDescent="0.55000000000000004">
      <c r="B49" s="66"/>
      <c r="C49" s="56"/>
      <c r="D49" s="56"/>
      <c r="E49" s="56"/>
      <c r="F49" s="56"/>
      <c r="G49" s="56"/>
      <c r="H49" s="56"/>
      <c r="I49" s="56"/>
      <c r="J49" s="56"/>
      <c r="K49" s="56"/>
      <c r="L49" s="56"/>
      <c r="M49" s="134" t="s">
        <v>3968</v>
      </c>
      <c r="N49" s="134"/>
      <c r="O49" s="134"/>
      <c r="P49" s="134"/>
      <c r="Q49" s="139" t="str">
        <f>TEXT(Calculations!F265,"0.0")</f>
        <v>101.6</v>
      </c>
      <c r="R49" s="134"/>
      <c r="S49" s="139" t="str">
        <f>TEXT(Calculations!F273,"0.0")</f>
        <v>216.6</v>
      </c>
      <c r="T49" s="134"/>
      <c r="U49" s="142">
        <f>Calculations!H281</f>
        <v>-1.6743620703830089</v>
      </c>
      <c r="AA49" s="45"/>
      <c r="AB49" s="45"/>
      <c r="AC49" s="45"/>
      <c r="AD49" s="45"/>
      <c r="AE49" s="45"/>
      <c r="AF49" s="45"/>
      <c r="AG49" s="38"/>
      <c r="AH49" s="134" t="s">
        <v>3809</v>
      </c>
      <c r="AI49" s="141"/>
      <c r="AJ49" s="141"/>
      <c r="AK49" s="141"/>
      <c r="AL49" s="141"/>
      <c r="AM49" s="141"/>
      <c r="AN49" s="141"/>
      <c r="AO49" s="141"/>
      <c r="AP49" s="141"/>
      <c r="AQ49" s="141"/>
      <c r="AR49" s="141"/>
      <c r="AS49" s="141"/>
      <c r="AT49" s="141"/>
      <c r="AU49" s="141"/>
      <c r="AV49" s="141"/>
      <c r="AW49" s="141"/>
      <c r="AX49" s="141"/>
      <c r="AY49" s="141"/>
      <c r="AZ49" s="141"/>
      <c r="BA49" s="141"/>
      <c r="BB49" s="38"/>
    </row>
    <row r="50" spans="2:54" ht="3.75" customHeight="1" x14ac:dyDescent="0.55000000000000004">
      <c r="B50" s="66"/>
      <c r="C50" s="56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5"/>
      <c r="AC50" s="38"/>
      <c r="AD50" s="38"/>
      <c r="AE50" s="38"/>
      <c r="AF50" s="38"/>
      <c r="AG50" s="38"/>
    </row>
    <row r="51" spans="2:54" ht="18" customHeight="1" x14ac:dyDescent="0.45"/>
    <row r="52" spans="2:54" ht="18" customHeight="1" x14ac:dyDescent="0.45"/>
    <row r="53" spans="2:54" ht="18" customHeight="1" x14ac:dyDescent="0.45"/>
    <row r="54" spans="2:54" ht="18" customHeight="1" x14ac:dyDescent="0.45"/>
    <row r="55" spans="2:54" ht="18" customHeight="1" x14ac:dyDescent="0.45"/>
    <row r="56" spans="2:54" ht="18" customHeight="1" x14ac:dyDescent="0.45"/>
    <row r="57" spans="2:54" ht="18" customHeight="1" x14ac:dyDescent="0.45"/>
    <row r="58" spans="2:54" ht="18" customHeight="1" x14ac:dyDescent="0.45"/>
    <row r="59" spans="2:54" ht="18" customHeight="1" x14ac:dyDescent="0.45"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5"/>
      <c r="AC59" s="38"/>
      <c r="AD59" s="38"/>
      <c r="AE59" s="38"/>
      <c r="AF59" s="38"/>
      <c r="AG59" s="38"/>
    </row>
  </sheetData>
  <mergeCells count="93">
    <mergeCell ref="W33:AA34"/>
    <mergeCell ref="AB33:AD34"/>
    <mergeCell ref="AE33:AF34"/>
    <mergeCell ref="B33:F34"/>
    <mergeCell ref="G33:K34"/>
    <mergeCell ref="L33:N34"/>
    <mergeCell ref="O33:P34"/>
    <mergeCell ref="R33:V34"/>
    <mergeCell ref="H16:J16"/>
    <mergeCell ref="N16:O16"/>
    <mergeCell ref="G12:J12"/>
    <mergeCell ref="N12:O12"/>
    <mergeCell ref="H10:J10"/>
    <mergeCell ref="H13:J13"/>
    <mergeCell ref="N4:O5"/>
    <mergeCell ref="K4:M5"/>
    <mergeCell ref="N14:O14"/>
    <mergeCell ref="H15:J15"/>
    <mergeCell ref="N15:O15"/>
    <mergeCell ref="H7:J7"/>
    <mergeCell ref="N7:O7"/>
    <mergeCell ref="G14:J14"/>
    <mergeCell ref="H9:J9"/>
    <mergeCell ref="N9:O9"/>
    <mergeCell ref="AB32:AC32"/>
    <mergeCell ref="AL36:AO37"/>
    <mergeCell ref="AP36:AS37"/>
    <mergeCell ref="AT36:AW37"/>
    <mergeCell ref="AX36:BA37"/>
    <mergeCell ref="AH35:AK36"/>
    <mergeCell ref="B32:C32"/>
    <mergeCell ref="G32:H32"/>
    <mergeCell ref="L32:M32"/>
    <mergeCell ref="R32:S32"/>
    <mergeCell ref="W32:X32"/>
    <mergeCell ref="AT18:AW19"/>
    <mergeCell ref="AX18:BA19"/>
    <mergeCell ref="AP18:AS19"/>
    <mergeCell ref="N21:O21"/>
    <mergeCell ref="B30:F31"/>
    <mergeCell ref="G30:K31"/>
    <mergeCell ref="L30:P31"/>
    <mergeCell ref="R30:V31"/>
    <mergeCell ref="G21:J21"/>
    <mergeCell ref="W30:AA31"/>
    <mergeCell ref="AB30:AF31"/>
    <mergeCell ref="N20:O20"/>
    <mergeCell ref="N19:O19"/>
    <mergeCell ref="H19:J19"/>
    <mergeCell ref="G20:J20"/>
    <mergeCell ref="H17:J17"/>
    <mergeCell ref="N17:O17"/>
    <mergeCell ref="H18:J18"/>
    <mergeCell ref="N18:O18"/>
    <mergeCell ref="AL18:AO19"/>
    <mergeCell ref="AH17:AK18"/>
    <mergeCell ref="U19:V19"/>
    <mergeCell ref="Z19:AA19"/>
    <mergeCell ref="AV2:BA2"/>
    <mergeCell ref="AY4:BA4"/>
    <mergeCell ref="H6:J6"/>
    <mergeCell ref="N6:O6"/>
    <mergeCell ref="AD6:AK6"/>
    <mergeCell ref="AV6:BA6"/>
    <mergeCell ref="U5:W6"/>
    <mergeCell ref="X5:Z6"/>
    <mergeCell ref="AA5:AB6"/>
    <mergeCell ref="AQ5:AR5"/>
    <mergeCell ref="AV5:BA5"/>
    <mergeCell ref="B2:Q2"/>
    <mergeCell ref="AD2:AF2"/>
    <mergeCell ref="AN2:AQ2"/>
    <mergeCell ref="P4:P5"/>
    <mergeCell ref="I4:J5"/>
    <mergeCell ref="AQ7:BA7"/>
    <mergeCell ref="H8:J8"/>
    <mergeCell ref="N8:O8"/>
    <mergeCell ref="AD8:AK8"/>
    <mergeCell ref="AQ8:BA8"/>
    <mergeCell ref="AQ9:BA9"/>
    <mergeCell ref="N10:O10"/>
    <mergeCell ref="AD10:AK10"/>
    <mergeCell ref="AQ10:BA10"/>
    <mergeCell ref="H11:J11"/>
    <mergeCell ref="N11:O11"/>
    <mergeCell ref="AQ11:BA11"/>
    <mergeCell ref="R10:S10"/>
    <mergeCell ref="AD9:AK9"/>
    <mergeCell ref="AD12:AK12"/>
    <mergeCell ref="AQ12:BA12"/>
    <mergeCell ref="N13:O13"/>
    <mergeCell ref="AQ13:BA13"/>
    <mergeCell ref="R12:S12"/>
  </mergeCells>
  <conditionalFormatting sqref="U46">
    <cfRule type="iconSet" priority="4">
      <iconSet iconSet="3ArrowsGray">
        <cfvo type="percent" val="0"/>
        <cfvo type="percent" val="0" gte="0"/>
        <cfvo type="num" val="0" gte="0"/>
      </iconSet>
    </cfRule>
  </conditionalFormatting>
  <conditionalFormatting sqref="U47">
    <cfRule type="iconSet" priority="3">
      <iconSet iconSet="3ArrowsGray">
        <cfvo type="percent" val="0"/>
        <cfvo type="percent" val="0" gte="0"/>
        <cfvo type="num" val="0" gte="0"/>
      </iconSet>
    </cfRule>
  </conditionalFormatting>
  <conditionalFormatting sqref="U48">
    <cfRule type="iconSet" priority="2">
      <iconSet iconSet="3ArrowsGray">
        <cfvo type="percent" val="0"/>
        <cfvo type="percent" val="0" gte="0"/>
        <cfvo type="num" val="0" gte="0"/>
      </iconSet>
    </cfRule>
  </conditionalFormatting>
  <conditionalFormatting sqref="U49">
    <cfRule type="iconSet" priority="1">
      <iconSet iconSet="3ArrowsGray">
        <cfvo type="percent" val="0"/>
        <cfvo type="percent" val="0" gte="0"/>
        <cfvo type="num" val="0" gte="0"/>
      </iconSet>
    </cfRule>
  </conditionalFormatting>
  <hyperlinks>
    <hyperlink ref="AD2" r:id="rId1" location="Doc Num: 1847068_x000d__x000a_Description: [INTERNAL] Information Disclosure database - EDBs (2013-2016)" tooltip="iwl:dms=COPPER&amp;&amp;lib=iManage&amp;&amp;num=1847068&amp;&amp;ver=18&amp;&amp;latest=1" display="1847068" xr:uid="{00000000-0004-0000-0100-000000000000}"/>
    <hyperlink ref="AD2:AF2" r:id="rId2" tooltip="iwl:dms=COPPER&amp;&amp;lib=iManage&amp;&amp;num=1847068&amp;&amp;ver=18&amp;&amp;latest=1" display="Link" xr:uid="{00000000-0004-0000-0100-000001000000}"/>
    <hyperlink ref="AN2:AQ2" r:id="rId3" display="Link" xr:uid="{00000000-0004-0000-0100-000002000000}"/>
  </hyperlinks>
  <pageMargins left="0" right="0" top="0.39370078740157" bottom="0.19685039370078999" header="0" footer="0"/>
  <pageSetup paperSize="8" scale="112" orientation="landscape" r:id="rId4"/>
  <colBreaks count="1" manualBreakCount="1">
    <brk id="54" min="1" max="35" man="1"/>
  </colBreaks>
  <drawing r:id="rId5"/>
  <legacyDrawing r:id="rId6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0000000}">
          <x14:formula1>
            <xm:f>'company details'!$B$1:$AE$1</xm:f>
          </x14:formula1>
          <xm:sqref>B2:Q2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DAE63A"/>
  </sheetPr>
  <dimension ref="A1:AE376"/>
  <sheetViews>
    <sheetView showGridLines="0" zoomScale="85" zoomScaleNormal="85" workbookViewId="0"/>
  </sheetViews>
  <sheetFormatPr defaultRowHeight="14.25" x14ac:dyDescent="0.45"/>
  <cols>
    <col min="1" max="1" width="37" style="22" customWidth="1"/>
    <col min="2" max="6" width="12.73046875" customWidth="1"/>
    <col min="7" max="19" width="10" customWidth="1"/>
    <col min="20" max="20" width="11.59765625" customWidth="1"/>
    <col min="21" max="37" width="10" customWidth="1"/>
  </cols>
  <sheetData>
    <row r="1" spans="1:22" ht="25.5" x14ac:dyDescent="0.75">
      <c r="A1" s="110" t="str">
        <f>'One-pager'!B2</f>
        <v>Industry</v>
      </c>
    </row>
    <row r="2" spans="1:22" x14ac:dyDescent="0.45">
      <c r="B2" s="8">
        <v>-4</v>
      </c>
      <c r="C2" s="8">
        <v>-3</v>
      </c>
      <c r="D2" s="8">
        <v>-2</v>
      </c>
      <c r="E2" s="8">
        <v>-1</v>
      </c>
      <c r="F2" s="8">
        <v>0</v>
      </c>
      <c r="G2" s="8">
        <v>1</v>
      </c>
      <c r="H2" s="8">
        <v>2</v>
      </c>
      <c r="I2" s="8">
        <v>3</v>
      </c>
      <c r="J2" s="8">
        <v>4</v>
      </c>
      <c r="K2" s="8">
        <v>5</v>
      </c>
      <c r="L2" s="8">
        <v>6</v>
      </c>
      <c r="M2" s="8">
        <v>7</v>
      </c>
      <c r="N2" s="8">
        <v>8</v>
      </c>
      <c r="O2" s="8">
        <v>9</v>
      </c>
      <c r="P2" s="8">
        <v>10</v>
      </c>
    </row>
    <row r="3" spans="1:22" x14ac:dyDescent="0.45">
      <c r="B3" s="8" t="str">
        <f t="shared" ref="B3:G3" si="0">RIGHT(TEXT(B26,0),2)</f>
        <v>14</v>
      </c>
      <c r="C3" s="8" t="str">
        <f t="shared" si="0"/>
        <v>15</v>
      </c>
      <c r="D3" s="8" t="str">
        <f t="shared" si="0"/>
        <v>16</v>
      </c>
      <c r="E3" s="8" t="str">
        <f t="shared" si="0"/>
        <v>17</v>
      </c>
      <c r="F3" s="8" t="str">
        <f t="shared" si="0"/>
        <v>18</v>
      </c>
      <c r="G3" s="8" t="str">
        <f t="shared" si="0"/>
        <v>19</v>
      </c>
      <c r="H3" s="8" t="str">
        <f t="shared" ref="H3:P3" si="1">RIGHT(TEXT(H26,0),2)</f>
        <v>20</v>
      </c>
      <c r="I3" s="8" t="str">
        <f t="shared" si="1"/>
        <v>21</v>
      </c>
      <c r="J3" s="8" t="str">
        <f t="shared" si="1"/>
        <v>22</v>
      </c>
      <c r="K3" s="8" t="str">
        <f t="shared" si="1"/>
        <v>23</v>
      </c>
      <c r="L3" s="8" t="str">
        <f t="shared" si="1"/>
        <v>24</v>
      </c>
      <c r="M3" s="8" t="str">
        <f t="shared" si="1"/>
        <v>25</v>
      </c>
      <c r="N3" s="8" t="str">
        <f t="shared" si="1"/>
        <v>26</v>
      </c>
      <c r="O3" s="8" t="str">
        <f t="shared" si="1"/>
        <v>27</v>
      </c>
      <c r="P3" s="8" t="str">
        <f t="shared" si="1"/>
        <v>28</v>
      </c>
    </row>
    <row r="5" spans="1:22" ht="21" x14ac:dyDescent="0.65">
      <c r="A5" s="23" t="s">
        <v>1410</v>
      </c>
    </row>
    <row r="6" spans="1:22" x14ac:dyDescent="0.45">
      <c r="B6" s="8">
        <f>latest_year+B$2</f>
        <v>2014</v>
      </c>
      <c r="C6" s="8">
        <f>latest_year+C$2</f>
        <v>2015</v>
      </c>
      <c r="D6" s="8">
        <f>latest_year+D$2</f>
        <v>2016</v>
      </c>
      <c r="E6" s="8">
        <f>latest_year+E$2</f>
        <v>2017</v>
      </c>
      <c r="F6" s="8">
        <f>latest_year+F$2</f>
        <v>2018</v>
      </c>
      <c r="G6" s="37"/>
      <c r="H6" s="8" t="s">
        <v>3766</v>
      </c>
    </row>
    <row r="7" spans="1:22" x14ac:dyDescent="0.45">
      <c r="A7" s="24" t="s">
        <v>1409</v>
      </c>
      <c r="B7" s="10">
        <f>INDEX(dataset!$A:$AO,MATCH(B$6&amp;$O7,dataset!$AO:$AO,0),MATCH($A$1,dataset!$A$1:$AO$1,0))/1000</f>
        <v>10380.271000000001</v>
      </c>
      <c r="C7" s="10">
        <f>INDEX(dataset!$A:$AO,MATCH(C$6&amp;$O7,dataset!$AO:$AO,0),MATCH($A$1,dataset!$A$1:$AO$1,0))/1000</f>
        <v>10567.535</v>
      </c>
      <c r="D7" s="10">
        <f>INDEX(dataset!$A:$AO,MATCH(D$6&amp;$O7,dataset!$AO:$AO,0),MATCH($A$1,dataset!$A$1:$AO$1,0))/1000</f>
        <v>10836.888000000001</v>
      </c>
      <c r="E7" s="10">
        <f>INDEX(dataset!$A:$AO,MATCH(E$6&amp;$O7,dataset!$AO:$AO,0),MATCH($A$1,dataset!$A$1:$AO$1,0))/1000</f>
        <v>11237.337</v>
      </c>
      <c r="F7" s="10">
        <f>INDEX(dataset!$A:$AO,MATCH(F$6&amp;$O7,dataset!$AO:$AO,0),MATCH($A$1,dataset!$A$1:$AO$1,0))/1000</f>
        <v>11440.09</v>
      </c>
      <c r="G7" s="16"/>
      <c r="H7" s="16">
        <f>(F7/C7)^(1/3)-1</f>
        <v>2.6798554784832174E-2</v>
      </c>
      <c r="O7" s="6" t="s">
        <v>1498</v>
      </c>
      <c r="P7" s="6"/>
      <c r="Q7" s="6"/>
      <c r="R7" s="6"/>
      <c r="S7" s="6"/>
      <c r="T7" s="6"/>
      <c r="U7" s="6"/>
      <c r="V7" s="6"/>
    </row>
    <row r="8" spans="1:22" x14ac:dyDescent="0.45">
      <c r="A8" s="24" t="s">
        <v>11</v>
      </c>
      <c r="B8" s="10">
        <f>INDEX(dataset!$A:$AO,MATCH(B$6&amp;$O8,dataset!$AO:$AO,0),MATCH($A$1,dataset!$A$1:$AO$1,0))/1000</f>
        <v>677.33337500000005</v>
      </c>
      <c r="C8" s="10">
        <f>INDEX(dataset!$A:$AO,MATCH(C$6&amp;$O8,dataset!$AO:$AO,0),MATCH($A$1,dataset!$A$1:$AO$1,0))/1000</f>
        <v>619.83256249999999</v>
      </c>
      <c r="D8" s="10">
        <f>INDEX(dataset!$A:$AO,MATCH(D$6&amp;$O8,dataset!$AO:$AO,0),MATCH($A$1,dataset!$A$1:$AO$1,0))/1000</f>
        <v>637.13181250000002</v>
      </c>
      <c r="E8" s="10">
        <f>INDEX(dataset!$A:$AO,MATCH(E$6&amp;$O8,dataset!$AO:$AO,0),MATCH($A$1,dataset!$A$1:$AO$1,0))/1000</f>
        <v>779.35318749999999</v>
      </c>
      <c r="F8" s="10">
        <f>INDEX(dataset!$A:$AO,MATCH(F$6&amp;$O8,dataset!$AO:$AO,0),MATCH($A$1,dataset!$A$1:$AO$1,0))/1000</f>
        <v>672.94381250000004</v>
      </c>
      <c r="G8" s="16"/>
      <c r="H8" s="16">
        <f t="shared" ref="H8:H22" si="2">(F8/C8)^(1/3)-1</f>
        <v>2.7783099761846231E-2</v>
      </c>
      <c r="I8" s="7"/>
      <c r="O8" s="6" t="s">
        <v>1411</v>
      </c>
      <c r="P8" s="6"/>
      <c r="Q8" s="6"/>
      <c r="R8" s="6"/>
      <c r="S8" s="6"/>
      <c r="T8" s="6"/>
      <c r="U8" s="6"/>
      <c r="V8" s="6"/>
    </row>
    <row r="9" spans="1:22" x14ac:dyDescent="0.45">
      <c r="A9" s="24" t="s">
        <v>12</v>
      </c>
      <c r="B9" s="11">
        <f>INDEX(dataset!$A:$AO,MATCH(B$6&amp;$O9,dataset!$AO:$AO,0),MATCH($A$1,dataset!$A$1:$AO$1,0))</f>
        <v>6.1188850551843643E-2</v>
      </c>
      <c r="C9" s="11">
        <f>INDEX(dataset!$A:$AO,MATCH(C$6&amp;$O9,dataset!$AO:$AO,0),MATCH($A$1,dataset!$A$1:$AO$1,0))</f>
        <v>5.7504583150148392E-2</v>
      </c>
      <c r="D9" s="11">
        <f>INDEX(dataset!$A:$AO,MATCH(D$6&amp;$O9,dataset!$AO:$AO,0),MATCH($A$1,dataset!$A$1:$AO$1,0))</f>
        <v>6.2132526189088821E-2</v>
      </c>
      <c r="E9" s="11">
        <f>INDEX(dataset!$A:$AO,MATCH(E$6&amp;$O9,dataset!$AO:$AO,0),MATCH($A$1,dataset!$A$1:$AO$1,0))</f>
        <v>7.44590163230896E-2</v>
      </c>
      <c r="F9" s="11">
        <f>INDEX(dataset!$A:$AO,MATCH(F$6&amp;$O9,dataset!$AO:$AO,0),MATCH($A$1,dataset!$A$1:$AO$1,0))</f>
        <v>6.4027465879917145E-2</v>
      </c>
      <c r="G9" s="16"/>
      <c r="H9" s="16">
        <f t="shared" si="2"/>
        <v>3.6464944575558933E-2</v>
      </c>
      <c r="O9" s="6" t="s">
        <v>1412</v>
      </c>
      <c r="P9" s="6"/>
      <c r="Q9" s="6"/>
      <c r="R9" s="6"/>
      <c r="S9" s="6"/>
      <c r="T9" s="6"/>
      <c r="U9" s="6"/>
      <c r="V9" s="6"/>
    </row>
    <row r="10" spans="1:22" x14ac:dyDescent="0.45">
      <c r="A10" s="24" t="s">
        <v>13</v>
      </c>
      <c r="B10" s="10">
        <f>INDEX(dataset!$A:$AO,MATCH(B$6&amp;$O10,dataset!$AO:$AO,0),MATCH($A$1,dataset!$A$1:$AO$1,0))/1000</f>
        <v>2378.9070000000002</v>
      </c>
      <c r="C10" s="10">
        <f>INDEX(dataset!$A:$AO,MATCH(C$6&amp;$O10,dataset!$AO:$AO,0),MATCH($A$1,dataset!$A$1:$AO$1,0))/1000</f>
        <v>2542.8845000000001</v>
      </c>
      <c r="D10" s="10">
        <f>INDEX(dataset!$A:$AO,MATCH(D$6&amp;$O10,dataset!$AO:$AO,0),MATCH($A$1,dataset!$A$1:$AO$1,0))/1000</f>
        <v>2549.0337500000001</v>
      </c>
      <c r="E10" s="10">
        <f>INDEX(dataset!$A:$AO,MATCH(E$6&amp;$O10,dataset!$AO:$AO,0),MATCH($A$1,dataset!$A$1:$AO$1,0))/1000</f>
        <v>2561.2472499999999</v>
      </c>
      <c r="F10" s="10">
        <f>INDEX(dataset!$A:$AO,MATCH(F$6&amp;$O10,dataset!$AO:$AO,0),MATCH($A$1,dataset!$A$1:$AO$1,0))/1000</f>
        <v>2613.3222500000002</v>
      </c>
      <c r="G10" s="16"/>
      <c r="H10" s="16">
        <f t="shared" si="2"/>
        <v>9.1493477226498587E-3</v>
      </c>
      <c r="O10" s="6" t="s">
        <v>1413</v>
      </c>
      <c r="P10" s="6"/>
      <c r="Q10" s="6"/>
      <c r="R10" s="6"/>
      <c r="S10" s="6"/>
      <c r="T10" s="6"/>
      <c r="U10" s="6"/>
      <c r="V10" s="6"/>
    </row>
    <row r="11" spans="1:22" x14ac:dyDescent="0.45">
      <c r="A11" s="24" t="s">
        <v>23</v>
      </c>
      <c r="B11" s="10">
        <f>INDEX(dataset!$A:$AO,MATCH(B$6&amp;$O11,dataset!$AO:$AO,0),MATCH($A$1,dataset!$A$1:$AO$1,0))/1000</f>
        <v>23.836685546875</v>
      </c>
      <c r="C11" s="10">
        <f>INDEX(dataset!$A:$AO,MATCH(C$6&amp;$O11,dataset!$AO:$AO,0),MATCH($A$1,dataset!$A$1:$AO$1,0))/1000</f>
        <v>50.639085937499999</v>
      </c>
      <c r="D11" s="10">
        <f>INDEX(dataset!$A:$AO,MATCH(D$6&amp;$O11,dataset!$AO:$AO,0),MATCH($A$1,dataset!$A$1:$AO$1,0))/1000</f>
        <v>22.302017578125</v>
      </c>
      <c r="E11" s="10">
        <f>INDEX(dataset!$A:$AO,MATCH(E$6&amp;$O11,dataset!$AO:$AO,0),MATCH($A$1,dataset!$A$1:$AO$1,0))/1000</f>
        <v>24.437999999999999</v>
      </c>
      <c r="F11" s="10">
        <f>INDEX(dataset!$A:$AO,MATCH(F$6&amp;$O11,dataset!$AO:$AO,0),MATCH($A$1,dataset!$A$1:$AO$1,0))/1000</f>
        <v>24.4054296875</v>
      </c>
      <c r="G11" s="16"/>
      <c r="H11" s="16">
        <f t="shared" si="2"/>
        <v>-0.21596846057463281</v>
      </c>
      <c r="O11" s="6" t="s">
        <v>1414</v>
      </c>
      <c r="P11" s="6"/>
      <c r="Q11" s="6"/>
      <c r="R11" s="6"/>
      <c r="S11" s="6"/>
      <c r="T11" s="6"/>
      <c r="U11" s="6"/>
      <c r="V11" s="6"/>
    </row>
    <row r="12" spans="1:22" x14ac:dyDescent="0.45">
      <c r="A12" s="24" t="s">
        <v>14</v>
      </c>
      <c r="B12" s="12">
        <f>INDEX(dataset!$A:$AO,MATCH(B$6&amp;$O12,dataset!$AO:$AO,0),MATCH($A$1,dataset!$A$1:$AO$1,0))</f>
        <v>2032486.25</v>
      </c>
      <c r="C12" s="12">
        <f>INDEX(dataset!$A:$AO,MATCH(C$6&amp;$O12,dataset!$AO:$AO,0),MATCH($A$1,dataset!$A$1:$AO$1,0))</f>
        <v>2047573.625</v>
      </c>
      <c r="D12" s="12">
        <f>INDEX(dataset!$A:$AO,MATCH(D$6&amp;$O12,dataset!$AO:$AO,0),MATCH($A$1,dataset!$A$1:$AO$1,0))</f>
        <v>2066129.25</v>
      </c>
      <c r="E12" s="12">
        <f>INDEX(dataset!$A:$AO,MATCH(E$6&amp;$O12,dataset!$AO:$AO,0),MATCH($A$1,dataset!$A$1:$AO$1,0))</f>
        <v>2087897.375</v>
      </c>
      <c r="F12" s="12">
        <f>INDEX(dataset!$A:$AO,MATCH(F$6&amp;$O12,dataset!$AO:$AO,0),MATCH($A$1,dataset!$A$1:$AO$1,0))</f>
        <v>2109747</v>
      </c>
      <c r="G12" s="16"/>
      <c r="H12" s="16">
        <f t="shared" si="2"/>
        <v>1.002072135284382E-2</v>
      </c>
      <c r="O12" s="6" t="s">
        <v>1415</v>
      </c>
      <c r="P12" s="6"/>
      <c r="Q12" s="6"/>
      <c r="R12" s="6"/>
      <c r="S12" s="6"/>
      <c r="T12" s="6"/>
      <c r="U12" s="6"/>
      <c r="V12" s="6"/>
    </row>
    <row r="13" spans="1:22" x14ac:dyDescent="0.45">
      <c r="A13" s="24" t="s">
        <v>21</v>
      </c>
      <c r="B13" s="10">
        <f>INDEX(dataset!$A:$AO,MATCH(B$6&amp;$O13,dataset!$AO:$AO,0),MATCH($A$1,dataset!$A$1:$AO$1,0))</f>
        <v>30662.158203125</v>
      </c>
      <c r="C13" s="10">
        <f>INDEX(dataset!$A:$AO,MATCH(C$6&amp;$O13,dataset!$AO:$AO,0),MATCH($A$1,dataset!$A$1:$AO$1,0))</f>
        <v>31304.8046875</v>
      </c>
      <c r="D13" s="10">
        <f>INDEX(dataset!$A:$AO,MATCH(D$6&amp;$O13,dataset!$AO:$AO,0),MATCH($A$1,dataset!$A$1:$AO$1,0))</f>
        <v>31784.91015625</v>
      </c>
      <c r="E13" s="10">
        <f>INDEX(dataset!$A:$AO,MATCH(E$6&amp;$O13,dataset!$AO:$AO,0),MATCH($A$1,dataset!$A$1:$AO$1,0))</f>
        <v>31368.673828125</v>
      </c>
      <c r="F13" s="10">
        <f>INDEX(dataset!$A:$AO,MATCH(F$6&amp;$O13,dataset!$AO:$AO,0),MATCH($A$1,dataset!$A$1:$AO$1,0))</f>
        <v>32036.15234375</v>
      </c>
      <c r="G13" s="16"/>
      <c r="H13" s="16">
        <f t="shared" si="2"/>
        <v>7.7275162191701163E-3</v>
      </c>
      <c r="O13" s="6" t="s">
        <v>1416</v>
      </c>
      <c r="P13" s="6"/>
      <c r="Q13" s="6"/>
      <c r="R13" s="6"/>
      <c r="S13" s="6"/>
      <c r="T13" s="6"/>
      <c r="U13" s="6"/>
      <c r="V13" s="6"/>
    </row>
    <row r="14" spans="1:22" x14ac:dyDescent="0.45">
      <c r="A14" s="24" t="s">
        <v>20</v>
      </c>
      <c r="B14" s="10">
        <f>INDEX(dataset!$A:$AO,MATCH(B$6&amp;$O14,dataset!$AO:$AO,0),MATCH($A$1,dataset!$A$1:$AO$1,0))</f>
        <v>6442.96630859375</v>
      </c>
      <c r="C14" s="10">
        <f>INDEX(dataset!$A:$AO,MATCH(C$6&amp;$O14,dataset!$AO:$AO,0),MATCH($A$1,dataset!$A$1:$AO$1,0))</f>
        <v>6323.93115234375</v>
      </c>
      <c r="D14" s="10">
        <f>INDEX(dataset!$A:$AO,MATCH(D$6&amp;$O14,dataset!$AO:$AO,0),MATCH($A$1,dataset!$A$1:$AO$1,0))</f>
        <v>6571.47802734375</v>
      </c>
      <c r="E14" s="10">
        <f>INDEX(dataset!$A:$AO,MATCH(E$6&amp;$O14,dataset!$AO:$AO,0),MATCH($A$1,dataset!$A$1:$AO$1,0))</f>
        <v>6466.029296875</v>
      </c>
      <c r="F14" s="10">
        <f>INDEX(dataset!$A:$AO,MATCH(F$6&amp;$O14,dataset!$AO:$AO,0),MATCH($A$1,dataset!$A$1:$AO$1,0))</f>
        <v>6638.31005859375</v>
      </c>
      <c r="G14" s="16"/>
      <c r="H14" s="16">
        <f t="shared" si="2"/>
        <v>1.6303606448878627E-2</v>
      </c>
      <c r="O14" s="6" t="s">
        <v>1417</v>
      </c>
      <c r="P14" s="6"/>
      <c r="Q14" s="6"/>
      <c r="R14" s="6"/>
      <c r="S14" s="6"/>
      <c r="T14" s="6"/>
      <c r="U14" s="6"/>
      <c r="V14" s="6"/>
    </row>
    <row r="15" spans="1:22" x14ac:dyDescent="0.45">
      <c r="A15" s="24" t="s">
        <v>0</v>
      </c>
      <c r="B15" s="39">
        <f>INDEX(dataset!$A:$AO,MATCH(B$6&amp;$O15,dataset!$AO:$AO,0),MATCH($A$1,dataset!$A$1:$AO$1,0))</f>
        <v>20222.1875</v>
      </c>
      <c r="C15" s="39">
        <f>INDEX(dataset!$A:$AO,MATCH(C$6&amp;$O15,dataset!$AO:$AO,0),MATCH($A$1,dataset!$A$1:$AO$1,0))</f>
        <v>20609.05859375</v>
      </c>
      <c r="D15" s="39">
        <f>INDEX(dataset!$A:$AO,MATCH(D$6&amp;$O15,dataset!$AO:$AO,0),MATCH($A$1,dataset!$A$1:$AO$1,0))</f>
        <v>21055.052734375</v>
      </c>
      <c r="E15" s="39">
        <f>INDEX(dataset!$A:$AO,MATCH(E$6&amp;$O15,dataset!$AO:$AO,0),MATCH($A$1,dataset!$A$1:$AO$1,0))</f>
        <v>21370.5625</v>
      </c>
      <c r="F15" s="39">
        <f>INDEX(dataset!$A:$AO,MATCH(F$6&amp;$O15,dataset!$AO:$AO,0),MATCH($A$1,dataset!$A$1:$AO$1,0))</f>
        <v>21936.150390625</v>
      </c>
      <c r="G15" s="16"/>
      <c r="H15" s="16">
        <f t="shared" si="2"/>
        <v>2.1019618509753313E-2</v>
      </c>
      <c r="O15" s="6" t="s">
        <v>3875</v>
      </c>
      <c r="P15" s="6"/>
      <c r="Q15" s="6"/>
      <c r="R15" s="6"/>
      <c r="S15" s="6"/>
      <c r="T15" s="6"/>
      <c r="U15" s="6"/>
      <c r="V15" s="6"/>
    </row>
    <row r="16" spans="1:22" x14ac:dyDescent="0.45">
      <c r="A16" s="24" t="s">
        <v>19</v>
      </c>
      <c r="B16" s="10">
        <f>INDEX(dataset!$A:$AO,MATCH(B$6&amp;$O16,dataset!$AO:$AO,0),MATCH($A$1,dataset!$A$1:$AO$1,0))/1000</f>
        <v>852.89131250000003</v>
      </c>
      <c r="C16" s="10">
        <f>INDEX(dataset!$A:$AO,MATCH(C$6&amp;$O16,dataset!$AO:$AO,0),MATCH($A$1,dataset!$A$1:$AO$1,0))/1000</f>
        <v>881.40287499999999</v>
      </c>
      <c r="D16" s="10">
        <f>INDEX(dataset!$A:$AO,MATCH(D$6&amp;$O16,dataset!$AO:$AO,0),MATCH($A$1,dataset!$A$1:$AO$1,0))/1000</f>
        <v>824.66099999999994</v>
      </c>
      <c r="E16" s="10">
        <f>INDEX(dataset!$A:$AO,MATCH(E$6&amp;$O16,dataset!$AO:$AO,0),MATCH($A$1,dataset!$A$1:$AO$1,0))/1000</f>
        <v>816.197</v>
      </c>
      <c r="F16" s="10">
        <f>INDEX(dataset!$A:$AO,MATCH(F$6&amp;$O16,dataset!$AO:$AO,0),MATCH($A$1,dataset!$A$1:$AO$1,0))/1000</f>
        <v>920.25487499999997</v>
      </c>
      <c r="G16" s="16"/>
      <c r="H16" s="16">
        <f t="shared" si="2"/>
        <v>1.4482488057989462E-2</v>
      </c>
      <c r="O16" s="6" t="s">
        <v>1418</v>
      </c>
      <c r="P16" s="6"/>
      <c r="Q16" s="6"/>
      <c r="R16" s="6"/>
      <c r="S16" s="6"/>
      <c r="T16" s="6"/>
      <c r="U16" s="6"/>
      <c r="V16" s="6"/>
    </row>
    <row r="17" spans="1:22" x14ac:dyDescent="0.45">
      <c r="A17" s="24" t="s">
        <v>18</v>
      </c>
      <c r="B17" s="10">
        <f>INDEX(dataset!$A:$AO,MATCH(B$6&amp;$O17,dataset!$AO:$AO,0),MATCH($A$1,dataset!$A$1:$AO$1,0))/1000</f>
        <v>545.80462499999999</v>
      </c>
      <c r="C17" s="10">
        <f>INDEX(dataset!$A:$AO,MATCH(C$6&amp;$O17,dataset!$AO:$AO,0),MATCH($A$1,dataset!$A$1:$AO$1,0))/1000</f>
        <v>547.8766875</v>
      </c>
      <c r="D17" s="10">
        <f>INDEX(dataset!$A:$AO,MATCH(D$6&amp;$O17,dataset!$AO:$AO,0),MATCH($A$1,dataset!$A$1:$AO$1,0))/1000</f>
        <v>569.87812499999995</v>
      </c>
      <c r="E17" s="10">
        <f>INDEX(dataset!$A:$AO,MATCH(E$6&amp;$O17,dataset!$AO:$AO,0),MATCH($A$1,dataset!$A$1:$AO$1,0))/1000</f>
        <v>581.4246875</v>
      </c>
      <c r="F17" s="10">
        <f>INDEX(dataset!$A:$AO,MATCH(F$6&amp;$O17,dataset!$AO:$AO,0),MATCH($A$1,dataset!$A$1:$AO$1,0))/1000</f>
        <v>594.56299999999999</v>
      </c>
      <c r="G17" s="16"/>
      <c r="H17" s="16">
        <f t="shared" si="2"/>
        <v>2.7633734724237691E-2</v>
      </c>
      <c r="O17" s="6" t="s">
        <v>1419</v>
      </c>
      <c r="P17" s="6"/>
      <c r="Q17" s="6"/>
      <c r="R17" s="6"/>
      <c r="S17" s="6"/>
      <c r="T17" s="6"/>
      <c r="U17" s="6"/>
      <c r="V17" s="6"/>
    </row>
    <row r="18" spans="1:22" x14ac:dyDescent="0.45">
      <c r="A18" s="24" t="s">
        <v>260</v>
      </c>
      <c r="B18" s="10">
        <f>INDEX(dataset!$A:$AO,MATCH(B$6&amp;$O18,dataset!$AO:$AO,0),MATCH($A$1,dataset!$A$1:$AO$1,0))/1000</f>
        <v>100.332921875</v>
      </c>
      <c r="C18" s="10">
        <f>INDEX(dataset!$A:$AO,MATCH(C$6&amp;$O18,dataset!$AO:$AO,0),MATCH($A$1,dataset!$A$1:$AO$1,0))/1000</f>
        <v>117.9083984375</v>
      </c>
      <c r="D18" s="10">
        <f>INDEX(dataset!$A:$AO,MATCH(D$6&amp;$O18,dataset!$AO:$AO,0),MATCH($A$1,dataset!$A$1:$AO$1,0))/1000</f>
        <v>121.6591015625</v>
      </c>
      <c r="E18" s="10">
        <f>INDEX(dataset!$A:$AO,MATCH(E$6&amp;$O18,dataset!$AO:$AO,0),MATCH($A$1,dataset!$A$1:$AO$1,0))/1000</f>
        <v>149.21629687500001</v>
      </c>
      <c r="F18" s="10">
        <f>INDEX(dataset!$A:$AO,MATCH(F$6&amp;$O18,dataset!$AO:$AO,0),MATCH($A$1,dataset!$A$1:$AO$1,0))/1000</f>
        <v>155.98848437500001</v>
      </c>
      <c r="G18" s="16"/>
      <c r="H18" s="16">
        <f t="shared" si="2"/>
        <v>9.778156313149533E-2</v>
      </c>
      <c r="O18" s="6" t="s">
        <v>3769</v>
      </c>
      <c r="P18" s="6"/>
      <c r="Q18" s="6"/>
      <c r="R18" s="6"/>
      <c r="S18" s="6"/>
      <c r="T18" s="6"/>
      <c r="U18" s="6"/>
      <c r="V18" s="6"/>
    </row>
    <row r="19" spans="1:22" x14ac:dyDescent="0.45">
      <c r="A19" s="24" t="s">
        <v>3768</v>
      </c>
      <c r="B19" s="39">
        <f>INDEX(dataset!$A:$AO,MATCH(B$6&amp;$S19,dataset!$AO:$AO,0),MATCH($A$1,dataset!$A$1:$AO$1,0))/1000</f>
        <v>2.111230224609375</v>
      </c>
      <c r="C19" s="39">
        <f>INDEX(dataset!$A:$AO,MATCH(C$6&amp;$S19,dataset!$AO:$AO,0),MATCH($A$1,dataset!$A$1:$AO$1,0))/1000+INDEX(dataset!$A:$AO,MATCH(C$6&amp;$R19,dataset!$AO:$AO,0),MATCH($A$1,dataset!$A$1:$AO$1,0))/1000+INDEX(dataset!$A:$AO,MATCH(C$6&amp;$Q19,dataset!$AO:$AO,0),MATCH($A$1,dataset!$A$1:$AO$1,0))/1000+INDEX(dataset!$A:$AO,MATCH(C$6&amp;$P19,dataset!$AO:$AO,0),MATCH($A$1,dataset!$A$1:$AO$1,0))/1000+INDEX(dataset!$A:$AO,MATCH(C$6&amp;$O19,dataset!$AO:$AO,0),MATCH($A$1,dataset!$A$1:$AO$1,0))/1000</f>
        <v>370.04655511474613</v>
      </c>
      <c r="D19" s="39">
        <f>INDEX(dataset!$A:$AO,MATCH(D$6&amp;$S19,dataset!$AO:$AO,0),MATCH($A$1,dataset!$A$1:$AO$1,0))/1000+INDEX(dataset!$A:$AO,MATCH(D$6&amp;$R19,dataset!$AO:$AO,0),MATCH($A$1,dataset!$A$1:$AO$1,0))/1000+INDEX(dataset!$A:$AO,MATCH(D$6&amp;$Q19,dataset!$AO:$AO,0),MATCH($A$1,dataset!$A$1:$AO$1,0))/1000+INDEX(dataset!$A:$AO,MATCH(D$6&amp;$P19,dataset!$AO:$AO,0),MATCH($A$1,dataset!$A$1:$AO$1,0))/1000+INDEX(dataset!$A:$AO,MATCH(D$6&amp;$O19,dataset!$AO:$AO,0),MATCH($A$1,dataset!$A$1:$AO$1,0))/1000</f>
        <v>390.03175109863275</v>
      </c>
      <c r="E19" s="39">
        <f>INDEX(dataset!$A:$AO,MATCH(E$6&amp;$S19,dataset!$AO:$AO,0),MATCH($A$1,dataset!$A$1:$AO$1,0))/1000+INDEX(dataset!$A:$AO,MATCH(E$6&amp;$R19,dataset!$AO:$AO,0),MATCH($A$1,dataset!$A$1:$AO$1,0))/1000+INDEX(dataset!$A:$AO,MATCH(E$6&amp;$Q19,dataset!$AO:$AO,0),MATCH($A$1,dataset!$A$1:$AO$1,0))/1000+INDEX(dataset!$A:$AO,MATCH(E$6&amp;$P19,dataset!$AO:$AO,0),MATCH($A$1,dataset!$A$1:$AO$1,0))/1000+INDEX(dataset!$A:$AO,MATCH(E$6&amp;$O19,dataset!$AO:$AO,0),MATCH($A$1,dataset!$A$1:$AO$1,0))/1000</f>
        <v>469.00134069824219</v>
      </c>
      <c r="F19" s="39">
        <f>INDEX(dataset!$A:$AO,MATCH(F$6&amp;$S19,dataset!$AO:$AO,0),MATCH($A$1,dataset!$A$1:$AO$1,0))/1000+INDEX(dataset!$A:$AO,MATCH(F$6&amp;$R19,dataset!$AO:$AO,0),MATCH($A$1,dataset!$A$1:$AO$1,0))/1000+INDEX(dataset!$A:$AO,MATCH(F$6&amp;$Q19,dataset!$AO:$AO,0),MATCH($A$1,dataset!$A$1:$AO$1,0))/1000+INDEX(dataset!$A:$AO,MATCH(F$6&amp;$P19,dataset!$AO:$AO,0),MATCH($A$1,dataset!$A$1:$AO$1,0))/1000+INDEX(dataset!$A:$AO,MATCH(F$6&amp;$O19,dataset!$AO:$AO,0),MATCH($A$1,dataset!$A$1:$AO$1,0))/1000</f>
        <v>383.28923336410526</v>
      </c>
      <c r="G19" s="16"/>
      <c r="H19" s="16">
        <f t="shared" si="2"/>
        <v>1.1789305900037572E-2</v>
      </c>
      <c r="O19" s="6" t="s">
        <v>3880</v>
      </c>
      <c r="P19" s="6" t="s">
        <v>3881</v>
      </c>
      <c r="Q19" s="6" t="s">
        <v>3882</v>
      </c>
      <c r="R19" s="6" t="s">
        <v>3883</v>
      </c>
      <c r="S19" s="6" t="s">
        <v>3884</v>
      </c>
      <c r="T19" s="6"/>
      <c r="U19" s="6"/>
      <c r="V19" s="6"/>
    </row>
    <row r="20" spans="1:22" x14ac:dyDescent="0.45">
      <c r="A20" s="24" t="s">
        <v>1448</v>
      </c>
      <c r="B20" s="12">
        <f>INDEX(dataset!$A:$AO,MATCH(B$6&amp;$O20,dataset!$AO:$AO,0),MATCH($A$1,dataset!$A$1:$AO$1,0))</f>
        <v>149480.71875</v>
      </c>
      <c r="C20" s="12">
        <f>INDEX(dataset!$A:$AO,MATCH(C$6&amp;$O20,dataset!$AO:$AO,0),MATCH($A$1,dataset!$A$1:$AO$1,0))</f>
        <v>151244.03125</v>
      </c>
      <c r="D20" s="12">
        <f>INDEX(dataset!$A:$AO,MATCH(D$6&amp;$O20,dataset!$AO:$AO,0),MATCH($A$1,dataset!$A$1:$AO$1,0))</f>
        <v>152147.84375</v>
      </c>
      <c r="E20" s="12">
        <f>INDEX(dataset!$A:$AO,MATCH(E$6&amp;$O20,dataset!$AO:$AO,0),MATCH($A$1,dataset!$A$1:$AO$1,0))</f>
        <v>153044.375</v>
      </c>
      <c r="F20" s="12">
        <f>INDEX(dataset!$A:$AO,MATCH(F$6&amp;$O20,dataset!$AO:$AO,0),MATCH($A$1,dataset!$A$1:$AO$1,0))</f>
        <v>154324.3125</v>
      </c>
      <c r="G20" s="16"/>
      <c r="H20" s="16">
        <f t="shared" si="2"/>
        <v>6.7431936598347786E-3</v>
      </c>
      <c r="O20" s="6" t="s">
        <v>6393</v>
      </c>
      <c r="P20" s="6"/>
      <c r="Q20" s="6"/>
      <c r="R20" s="6"/>
      <c r="S20" s="6"/>
      <c r="T20" s="6"/>
      <c r="U20" s="6"/>
      <c r="V20" s="6"/>
    </row>
    <row r="21" spans="1:22" x14ac:dyDescent="0.45">
      <c r="A21" s="24" t="s">
        <v>3763</v>
      </c>
      <c r="B21" s="10">
        <f>INDEX(dataset!$A:$AO,MATCH(B$6&amp;$P21,dataset!$AO:$AO,0),MATCH($A$1,dataset!$A$1:$AO$1,0))+INDEX(dataset!$A:$AO,MATCH(B$6&amp;$O21,dataset!$AO:$AO,0),MATCH($A$1,dataset!$A$1:$AO$1,0))</f>
        <v>254.79922103881836</v>
      </c>
      <c r="C21" s="39">
        <f>INDEX(dataset!$A:$AO,MATCH(C$6&amp;$P21,dataset!$AO:$AO,0),MATCH($A$1,dataset!$A$1:$AO$1,0))+INDEX(dataset!$A:$AO,MATCH(C$6&amp;$O21,dataset!$AO:$AO,0),MATCH($A$1,dataset!$A$1:$AO$1,0))</f>
        <v>338.03529357910156</v>
      </c>
      <c r="D21" s="39">
        <f>INDEX(dataset!$A:$AO,MATCH(D$6&amp;$P21,dataset!$AO:$AO,0),MATCH($A$1,dataset!$A$1:$AO$1,0))+INDEX(dataset!$A:$AO,MATCH(D$6&amp;$O21,dataset!$AO:$AO,0),MATCH($A$1,dataset!$A$1:$AO$1,0))</f>
        <v>191.56030654907227</v>
      </c>
      <c r="E21" s="39">
        <f>INDEX(dataset!$A:$AO,MATCH(E$6&amp;$P21,dataset!$AO:$AO,0),MATCH($A$1,dataset!$A$1:$AO$1,0))+INDEX(dataset!$A:$AO,MATCH(E$6&amp;$O21,dataset!$AO:$AO,0),MATCH($A$1,dataset!$A$1:$AO$1,0))</f>
        <v>299.3037109375</v>
      </c>
      <c r="F21" s="39">
        <f>INDEX(dataset!$A:$AO,MATCH(F$6&amp;$P21,dataset!$AO:$AO,0),MATCH($A$1,dataset!$A$1:$AO$1,0))+INDEX(dataset!$A:$AO,MATCH(F$6&amp;$O21,dataset!$AO:$AO,0),MATCH($A$1,dataset!$A$1:$AO$1,0))</f>
        <v>286.58380889892578</v>
      </c>
      <c r="G21" s="16"/>
      <c r="H21" s="16">
        <f t="shared" si="2"/>
        <v>-5.3552486333528937E-2</v>
      </c>
      <c r="O21" s="6" t="s">
        <v>3987</v>
      </c>
      <c r="P21" s="6" t="s">
        <v>3984</v>
      </c>
      <c r="Q21" s="6"/>
      <c r="R21" s="6"/>
      <c r="S21" s="6"/>
      <c r="T21" s="6"/>
      <c r="U21" s="6"/>
      <c r="V21" s="6"/>
    </row>
    <row r="22" spans="1:22" x14ac:dyDescent="0.45">
      <c r="A22" s="24" t="s">
        <v>3764</v>
      </c>
      <c r="B22" s="39">
        <f>INDEX(dataset!$A:$AO,MATCH(B$6&amp;$P22,dataset!$AO:$AO,0),MATCH($A$1,dataset!$A$1:$AO$1,0))+INDEX(dataset!$A:$AO,MATCH(B$6&amp;$O22,dataset!$AO:$AO,0),MATCH($A$1,dataset!$A$1:$AO$1,0))</f>
        <v>2.0779584795236588</v>
      </c>
      <c r="C22" s="39">
        <f>INDEX(dataset!$A:$AO,MATCH(C$6&amp;$P22,dataset!$AO:$AO,0),MATCH($A$1,dataset!$A$1:$AO$1,0))+INDEX(dataset!$A:$AO,MATCH(C$6&amp;$O22,dataset!$AO:$AO,0),MATCH($A$1,dataset!$A$1:$AO$1,0))</f>
        <v>2.2340758740901947</v>
      </c>
      <c r="D22" s="39">
        <f>INDEX(dataset!$A:$AO,MATCH(D$6&amp;$P22,dataset!$AO:$AO,0),MATCH($A$1,dataset!$A$1:$AO$1,0))+INDEX(dataset!$A:$AO,MATCH(D$6&amp;$O22,dataset!$AO:$AO,0),MATCH($A$1,dataset!$A$1:$AO$1,0))</f>
        <v>2.0259784162044525</v>
      </c>
      <c r="E22" s="39">
        <f>INDEX(dataset!$A:$AO,MATCH(E$6&amp;$P22,dataset!$AO:$AO,0),MATCH($A$1,dataset!$A$1:$AO$1,0))+INDEX(dataset!$A:$AO,MATCH(E$6&amp;$O22,dataset!$AO:$AO,0),MATCH($A$1,dataset!$A$1:$AO$1,0))</f>
        <v>2.1484831273555756</v>
      </c>
      <c r="F22" s="39">
        <f>INDEX(dataset!$A:$AO,MATCH(F$6&amp;$P22,dataset!$AO:$AO,0),MATCH($A$1,dataset!$A$1:$AO$1,0))+INDEX(dataset!$A:$AO,MATCH(F$6&amp;$O22,dataset!$AO:$AO,0),MATCH($A$1,dataset!$A$1:$AO$1,0))</f>
        <v>2.3832749724388123</v>
      </c>
      <c r="G22" s="16"/>
      <c r="H22" s="16">
        <f t="shared" si="2"/>
        <v>2.1783168878900083E-2</v>
      </c>
      <c r="O22" s="6" t="s">
        <v>3988</v>
      </c>
      <c r="P22" s="6" t="s">
        <v>3985</v>
      </c>
      <c r="Q22" s="6"/>
      <c r="R22" s="6"/>
      <c r="S22" s="6"/>
      <c r="T22" s="6"/>
      <c r="U22" s="6"/>
      <c r="V22" s="6"/>
    </row>
    <row r="23" spans="1:22" x14ac:dyDescent="0.45">
      <c r="B23" s="37"/>
      <c r="C23" s="37"/>
      <c r="D23" s="37"/>
      <c r="E23" s="37"/>
      <c r="F23" s="37"/>
      <c r="O23" s="6" t="s">
        <v>3880</v>
      </c>
      <c r="P23" s="6"/>
      <c r="Q23" s="6"/>
      <c r="R23" s="6"/>
      <c r="S23" s="6"/>
      <c r="T23" s="6"/>
      <c r="U23" s="6"/>
      <c r="V23" s="6"/>
    </row>
    <row r="25" spans="1:22" ht="21" x14ac:dyDescent="0.65">
      <c r="A25" s="23" t="s">
        <v>83</v>
      </c>
    </row>
    <row r="26" spans="1:22" x14ac:dyDescent="0.45">
      <c r="B26" s="8">
        <f t="shared" ref="B26:P26" si="3">latest_year+B$2</f>
        <v>2014</v>
      </c>
      <c r="C26" s="8">
        <f t="shared" si="3"/>
        <v>2015</v>
      </c>
      <c r="D26" s="8">
        <f t="shared" si="3"/>
        <v>2016</v>
      </c>
      <c r="E26" s="8">
        <f t="shared" si="3"/>
        <v>2017</v>
      </c>
      <c r="F26" s="8">
        <f t="shared" si="3"/>
        <v>2018</v>
      </c>
      <c r="G26" s="8">
        <f t="shared" si="3"/>
        <v>2019</v>
      </c>
      <c r="H26" s="8">
        <f t="shared" si="3"/>
        <v>2020</v>
      </c>
      <c r="I26" s="8">
        <f t="shared" si="3"/>
        <v>2021</v>
      </c>
      <c r="J26" s="8">
        <f t="shared" si="3"/>
        <v>2022</v>
      </c>
      <c r="K26" s="8">
        <f t="shared" si="3"/>
        <v>2023</v>
      </c>
      <c r="L26" s="8">
        <f t="shared" si="3"/>
        <v>2024</v>
      </c>
      <c r="M26" s="8">
        <f t="shared" si="3"/>
        <v>2025</v>
      </c>
      <c r="N26" s="8">
        <f t="shared" si="3"/>
        <v>2026</v>
      </c>
      <c r="O26" s="8">
        <f t="shared" si="3"/>
        <v>2027</v>
      </c>
      <c r="P26" s="8">
        <f t="shared" si="3"/>
        <v>2028</v>
      </c>
    </row>
    <row r="27" spans="1:22" x14ac:dyDescent="0.45">
      <c r="A27" s="24" t="s">
        <v>1420</v>
      </c>
      <c r="B27" s="10">
        <f>INDEX(dataset!$A:$AO,MATCH(B$26&amp;$R27,dataset!$AO:$AO,0),MATCH($A$1,dataset!$A$1:$AO$1,0))/1000</f>
        <v>852.89131250000003</v>
      </c>
      <c r="C27" s="10">
        <f>INDEX(dataset!$A:$AO,MATCH(C$26&amp;$R27,dataset!$AO:$AO,0),MATCH($A$1,dataset!$A$1:$AO$1,0))/1000</f>
        <v>881.40287499999999</v>
      </c>
      <c r="D27" s="10">
        <f>INDEX(dataset!$A:$AO,MATCH(D$26&amp;$R27,dataset!$AO:$AO,0),MATCH($A$1,dataset!$A$1:$AO$1,0))/1000</f>
        <v>824.66099999999994</v>
      </c>
      <c r="E27" s="10">
        <f>INDEX(dataset!$A:$AO,MATCH(E$26&amp;$R27,dataset!$AO:$AO,0),MATCH($A$1,dataset!$A$1:$AO$1,0))/1000</f>
        <v>816.197</v>
      </c>
      <c r="F27" s="10">
        <f>INDEX(dataset!$A:$AO,MATCH(F$26&amp;$R27,dataset!$AO:$AO,0),MATCH($A$1,dataset!$A$1:$AO$1,0))/1000</f>
        <v>920.25487499999997</v>
      </c>
      <c r="G27" s="9"/>
      <c r="H27" s="9"/>
      <c r="I27" s="9"/>
      <c r="J27" s="9"/>
      <c r="K27" s="9"/>
      <c r="L27" s="9"/>
      <c r="M27" s="9"/>
      <c r="N27" s="9"/>
      <c r="O27" s="9"/>
      <c r="P27" s="9"/>
      <c r="R27" s="6" t="s">
        <v>1418</v>
      </c>
    </row>
    <row r="28" spans="1:22" x14ac:dyDescent="0.45">
      <c r="A28" s="24" t="s">
        <v>1421</v>
      </c>
      <c r="B28" s="9"/>
      <c r="C28" s="9"/>
      <c r="D28" s="9"/>
      <c r="E28" s="9"/>
      <c r="F28" s="9"/>
      <c r="G28" s="10">
        <f>INDEX(dataset!$A:$AO,MATCH(G$26&amp;$R28,dataset!$AO:$AO,0),MATCH($A$1,dataset!$A$1:$AO$1,0))/1000</f>
        <v>997.96974999999998</v>
      </c>
      <c r="H28" s="10">
        <f>INDEX(dataset!$A:$AO,MATCH(H$26&amp;$R28,dataset!$AO:$AO,0),MATCH($A$1,dataset!$A$1:$AO$1,0))/1000</f>
        <v>955.93718750000005</v>
      </c>
      <c r="I28" s="10">
        <f>INDEX(dataset!$A:$AO,MATCH(I$26&amp;$R28,dataset!$AO:$AO,0),MATCH($A$1,dataset!$A$1:$AO$1,0))/1000</f>
        <v>937.13556249999999</v>
      </c>
      <c r="J28" s="10">
        <f>INDEX(dataset!$A:$AO,MATCH(J$26&amp;$R28,dataset!$AO:$AO,0),MATCH($A$1,dataset!$A$1:$AO$1,0))/1000</f>
        <v>926.68031250000001</v>
      </c>
      <c r="K28" s="10">
        <f>INDEX(dataset!$A:$AO,MATCH(K$26&amp;$R28,dataset!$AO:$AO,0),MATCH($A$1,dataset!$A$1:$AO$1,0))/1000</f>
        <v>909.82018749999997</v>
      </c>
      <c r="L28" s="10">
        <f>INDEX(dataset!$A:$AO,MATCH(L$26&amp;$R28,dataset!$AO:$AO,0),MATCH($A$1,dataset!$A$1:$AO$1,0))/1000</f>
        <v>883.11406250000005</v>
      </c>
      <c r="M28" s="10">
        <f>INDEX(dataset!$A:$AO,MATCH(M$26&amp;$R28,dataset!$AO:$AO,0),MATCH($A$1,dataset!$A$1:$AO$1,0))/1000</f>
        <v>869.60931249999999</v>
      </c>
      <c r="N28" s="10">
        <f>INDEX(dataset!$A:$AO,MATCH(N$26&amp;$R28,dataset!$AO:$AO,0),MATCH($A$1,dataset!$A$1:$AO$1,0))/1000</f>
        <v>862.84237499999995</v>
      </c>
      <c r="O28" s="10">
        <f>INDEX(dataset!$A:$AO,MATCH(O$26&amp;$R28,dataset!$AO:$AO,0),MATCH($A$1,dataset!$A$1:$AO$1,0))/1000</f>
        <v>848.88668749999999</v>
      </c>
      <c r="P28" s="10">
        <f>INDEX(dataset!$A:$AO,MATCH(P$26&amp;$R28,dataset!$AO:$AO,0),MATCH($A$1,dataset!$A$1:$AO$1,0))/1000</f>
        <v>824.79712500000005</v>
      </c>
      <c r="R28" s="6" t="str">
        <f>"AMP"&amp;latest_year&amp;"Capital ExpenditureAll assetsExpenditure on assetsconstant"</f>
        <v>AMP2018Capital ExpenditureAll assetsExpenditure on assetsconstant</v>
      </c>
    </row>
    <row r="29" spans="1:22" x14ac:dyDescent="0.45">
      <c r="A29" s="24" t="s">
        <v>1422</v>
      </c>
      <c r="B29" s="10">
        <f>INDEX(dataset!$A:$AO,MATCH(B$26&amp;"AMP"&amp;B$26-1&amp;$R29,dataset!$AO:$AO,0),MATCH($A$1,dataset!$A$1:$AO$1,0))/1000</f>
        <v>901.22699999999998</v>
      </c>
      <c r="C29" s="10">
        <f>INDEX(dataset!$A:$AO,MATCH(C$26&amp;"AMP"&amp;C$26-1&amp;$R29,dataset!$AO:$AO,0),MATCH($A$1,dataset!$A$1:$AO$1,0))/1000</f>
        <v>971.68418750000001</v>
      </c>
      <c r="D29" s="10">
        <f>INDEX(dataset!$A:$AO,MATCH(D$26&amp;"AMP"&amp;D$26-1&amp;$R29,dataset!$AO:$AO,0),MATCH($A$1,dataset!$A$1:$AO$1,0))/1000</f>
        <v>963.407375</v>
      </c>
      <c r="E29" s="10">
        <f>INDEX(dataset!$A:$AO,MATCH(E$26&amp;"AMP"&amp;E$26-1&amp;$R29,dataset!$AO:$AO,0),MATCH($A$1,dataset!$A$1:$AO$1,0))/1000</f>
        <v>833.75718749999999</v>
      </c>
      <c r="F29" s="10">
        <f>INDEX(dataset!$A:$AO,MATCH(F$26&amp;"AMP"&amp;F$26-1&amp;$R29,dataset!$AO:$AO,0),MATCH($A$1,dataset!$A$1:$AO$1,0))/1000</f>
        <v>950.81312500000001</v>
      </c>
      <c r="R29" s="6" t="s">
        <v>1423</v>
      </c>
    </row>
    <row r="30" spans="1:22" x14ac:dyDescent="0.45">
      <c r="A30" s="24" t="s">
        <v>3527</v>
      </c>
      <c r="B30" s="10" t="e">
        <f>INDEX(dataset!$A:$AO,MATCH(B$26&amp;"AMP"&amp;B$26-2&amp;$R30,dataset!$AO:$AO,0),MATCH($A$1,dataset!$A$1:$AO$1,0))/1000</f>
        <v>#N/A</v>
      </c>
      <c r="C30" s="10">
        <f>INDEX(dataset!$A:$AO,MATCH(C$26&amp;"AMP"&amp;C$26-2&amp;$R30,dataset!$AO:$AO,0),MATCH($A$1,dataset!$A$1:$AO$1,0))/1000</f>
        <v>882.77168749999998</v>
      </c>
      <c r="D30" s="10">
        <f>INDEX(dataset!$A:$AO,MATCH(D$26&amp;"AMP"&amp;D$26-2&amp;$R30,dataset!$AO:$AO,0),MATCH($A$1,dataset!$A$1:$AO$1,0))/1000</f>
        <v>933.86287500000003</v>
      </c>
      <c r="E30" s="10">
        <f>INDEX(dataset!$A:$AO,MATCH(E$26&amp;"AMP"&amp;E$26-2&amp;$R30,dataset!$AO:$AO,0),MATCH($A$1,dataset!$A$1:$AO$1,0))/1000</f>
        <v>884.33550000000002</v>
      </c>
      <c r="F30" s="10">
        <f>INDEX(dataset!$A:$AO,MATCH(F$26&amp;"AMP"&amp;F$26-2&amp;$R30,dataset!$AO:$AO,0),MATCH($A$1,dataset!$A$1:$AO$1,0))/1000</f>
        <v>835.15093750000005</v>
      </c>
      <c r="R30" s="6" t="s">
        <v>1423</v>
      </c>
    </row>
    <row r="31" spans="1:22" ht="15.75" customHeight="1" x14ac:dyDescent="0.45">
      <c r="A31" s="24"/>
      <c r="H31" s="8" t="s">
        <v>1452</v>
      </c>
      <c r="I31" s="8" t="s">
        <v>1453</v>
      </c>
    </row>
    <row r="32" spans="1:22" x14ac:dyDescent="0.45">
      <c r="A32" s="24" t="str">
        <f t="shared" ref="A32:A37" si="4">VLOOKUP(V32,$O$32:$R$37,4,FALSE)</f>
        <v>Asset replacement &amp; renewal</v>
      </c>
      <c r="B32" s="10">
        <f>INDEX(dataset!$A:$AO,MATCH(B$26&amp;$V32,dataset!$AO:$AO,0),MATCH($A$1,dataset!$A$1:$AO$1,0))/1000</f>
        <v>269.33234375000001</v>
      </c>
      <c r="C32" s="10">
        <f>INDEX(dataset!$A:$AO,MATCH(C$26&amp;$V32,dataset!$AO:$AO,0),MATCH($A$1,dataset!$A$1:$AO$1,0))/1000</f>
        <v>295.35243750000001</v>
      </c>
      <c r="D32" s="10">
        <f>INDEX(dataset!$A:$AO,MATCH(D$26&amp;$V32,dataset!$AO:$AO,0),MATCH($A$1,dataset!$A$1:$AO$1,0))/1000</f>
        <v>297.04637500000001</v>
      </c>
      <c r="E32" s="10">
        <f>INDEX(dataset!$A:$AO,MATCH(E$26&amp;$V32,dataset!$AO:$AO,0),MATCH($A$1,dataset!$A$1:$AO$1,0))/1000</f>
        <v>344.02971874999997</v>
      </c>
      <c r="F32" s="10">
        <f>INDEX(dataset!$A:$AO,MATCH(F$26&amp;$V32,dataset!$AO:$AO,0),MATCH($A$1,dataset!$A$1:$AO$1,0))/1000</f>
        <v>382.16871874999998</v>
      </c>
      <c r="G32" s="9"/>
      <c r="H32" s="18">
        <f t="shared" ref="H32:H38" si="5">AVERAGE(D32:F32)</f>
        <v>341.08160416666664</v>
      </c>
      <c r="I32" s="19">
        <f>H32/$H$38</f>
        <v>0.39953132190630219</v>
      </c>
      <c r="N32">
        <f>RANK(T32,$T$32:$T$37,0)+COUNTIF($T$32:T32,T32:T37)-1</f>
        <v>6</v>
      </c>
      <c r="O32" s="6" t="s">
        <v>1424</v>
      </c>
      <c r="R32" s="6" t="s">
        <v>27</v>
      </c>
      <c r="T32" s="30">
        <f>INDEX(dataset!$A:$AO,MATCH(latest_year&amp;$O32,dataset!$AO:$AO,0),MATCH($A$1,dataset!$A$1:$AO$1,0))+INDEX(dataset!$A:$AO,MATCH(latest_year-1&amp;$O32,dataset!$AO:$AO,0),MATCH($A$1,dataset!$A$1:$AO$1,0))+INDEX(dataset!$A:$AO,MATCH(latest_year-2&amp;$O32,dataset!$AO:$AO,0),MATCH($A$1,dataset!$A$1:$AO$1,0))</f>
        <v>135912.328125</v>
      </c>
      <c r="U32">
        <v>1</v>
      </c>
      <c r="V32" s="6" t="str">
        <f t="shared" ref="V32:V37" si="6">VLOOKUP(U32,$N$32:$O$37,2,FALSE)</f>
        <v>IDCapital ExpenditureAsset replacement and renewalAsset replacement and renewalconstant</v>
      </c>
    </row>
    <row r="33" spans="1:22" x14ac:dyDescent="0.45">
      <c r="A33" s="24" t="str">
        <f t="shared" si="4"/>
        <v>Consumer connection</v>
      </c>
      <c r="B33" s="10">
        <f>INDEX(dataset!$A:$AO,MATCH(B$26&amp;$V33,dataset!$AO:$AO,0),MATCH($A$1,dataset!$A$1:$AO$1,0))/1000</f>
        <v>142.6076875</v>
      </c>
      <c r="C33" s="10">
        <f>INDEX(dataset!$A:$AO,MATCH(C$26&amp;$V33,dataset!$AO:$AO,0),MATCH($A$1,dataset!$A$1:$AO$1,0))/1000</f>
        <v>177.86406249999999</v>
      </c>
      <c r="D33" s="10">
        <f>INDEX(dataset!$A:$AO,MATCH(D$26&amp;$V33,dataset!$AO:$AO,0),MATCH($A$1,dataset!$A$1:$AO$1,0))/1000</f>
        <v>190.7475</v>
      </c>
      <c r="E33" s="10">
        <f>INDEX(dataset!$A:$AO,MATCH(E$26&amp;$V33,dataset!$AO:$AO,0),MATCH($A$1,dataset!$A$1:$AO$1,0))/1000</f>
        <v>200.40506250000001</v>
      </c>
      <c r="F33" s="10">
        <f>INDEX(dataset!$A:$AO,MATCH(F$26&amp;$V33,dataset!$AO:$AO,0),MATCH($A$1,dataset!$A$1:$AO$1,0))/1000</f>
        <v>217.6065625</v>
      </c>
      <c r="G33" s="9"/>
      <c r="H33" s="18">
        <f t="shared" si="5"/>
        <v>202.91970833333335</v>
      </c>
      <c r="I33" s="19">
        <f t="shared" ref="I33:I39" si="7">H33/$H$38</f>
        <v>0.23769320397485413</v>
      </c>
      <c r="N33">
        <f>RANK(T33,$T$32:$T$37,0)+COUNTIF($T$32:T33,T33:T38)-1</f>
        <v>1</v>
      </c>
      <c r="O33" s="6" t="s">
        <v>1425</v>
      </c>
      <c r="R33" s="6" t="s">
        <v>26</v>
      </c>
      <c r="T33" s="30">
        <f>INDEX(dataset!$A:$AO,MATCH(latest_year&amp;$O33,dataset!$AO:$AO,0),MATCH($A$1,dataset!$A$1:$AO$1,0))+INDEX(dataset!$A:$AO,MATCH(latest_year-1&amp;$O33,dataset!$AO:$AO,0),MATCH($A$1,dataset!$A$1:$AO$1,0))+INDEX(dataset!$A:$AO,MATCH(latest_year-2&amp;$O33,dataset!$AO:$AO,0),MATCH($A$1,dataset!$A$1:$AO$1,0))</f>
        <v>1023244.8125</v>
      </c>
      <c r="U33">
        <v>2</v>
      </c>
      <c r="V33" s="6" t="str">
        <f t="shared" si="6"/>
        <v>IDCapital ExpenditureConsumer connectionConsumer connectionconstant</v>
      </c>
    </row>
    <row r="34" spans="1:22" x14ac:dyDescent="0.45">
      <c r="A34" s="24" t="str">
        <f t="shared" si="4"/>
        <v>System growth</v>
      </c>
      <c r="B34" s="10">
        <f>INDEX(dataset!$A:$AO,MATCH(B$26&amp;$V34,dataset!$AO:$AO,0),MATCH($A$1,dataset!$A$1:$AO$1,0))/1000</f>
        <v>243.41901562499999</v>
      </c>
      <c r="C34" s="10">
        <f>INDEX(dataset!$A:$AO,MATCH(C$26&amp;$V34,dataset!$AO:$AO,0),MATCH($A$1,dataset!$A$1:$AO$1,0))/1000</f>
        <v>228.22454687499999</v>
      </c>
      <c r="D34" s="10">
        <f>INDEX(dataset!$A:$AO,MATCH(D$26&amp;$V34,dataset!$AO:$AO,0),MATCH($A$1,dataset!$A$1:$AO$1,0))/1000</f>
        <v>176.58554687500001</v>
      </c>
      <c r="E34" s="10">
        <f>INDEX(dataset!$A:$AO,MATCH(E$26&amp;$V34,dataset!$AO:$AO,0),MATCH($A$1,dataset!$A$1:$AO$1,0))/1000</f>
        <v>123.1893828125</v>
      </c>
      <c r="F34" s="10">
        <f>INDEX(dataset!$A:$AO,MATCH(F$26&amp;$V34,dataset!$AO:$AO,0),MATCH($A$1,dataset!$A$1:$AO$1,0))/1000</f>
        <v>132.82567187500001</v>
      </c>
      <c r="G34" s="9"/>
      <c r="H34" s="18">
        <f t="shared" si="5"/>
        <v>144.20020052083333</v>
      </c>
      <c r="I34" s="19">
        <f t="shared" si="7"/>
        <v>0.16891118145759196</v>
      </c>
      <c r="N34">
        <f>RANK(T34,$T$32:$T$37,0)+COUNTIF($T$32:T34,T34:T45)-1</f>
        <v>2</v>
      </c>
      <c r="O34" s="6" t="s">
        <v>1426</v>
      </c>
      <c r="R34" s="6" t="s">
        <v>24</v>
      </c>
      <c r="T34" s="30">
        <f>INDEX(dataset!$A:$AO,MATCH(latest_year&amp;$O34,dataset!$AO:$AO,0),MATCH($A$1,dataset!$A$1:$AO$1,0))+INDEX(dataset!$A:$AO,MATCH(latest_year-1&amp;$O34,dataset!$AO:$AO,0),MATCH($A$1,dataset!$A$1:$AO$1,0))+INDEX(dataset!$A:$AO,MATCH(latest_year-2&amp;$O34,dataset!$AO:$AO,0),MATCH($A$1,dataset!$A$1:$AO$1,0))</f>
        <v>608759.125</v>
      </c>
      <c r="U34">
        <v>3</v>
      </c>
      <c r="V34" s="6" t="str">
        <f t="shared" si="6"/>
        <v>IDCapital ExpenditureSystem growthSystem growthconstant</v>
      </c>
    </row>
    <row r="35" spans="1:22" x14ac:dyDescent="0.45">
      <c r="A35" s="24" t="str">
        <f t="shared" si="4"/>
        <v>Non-network assets</v>
      </c>
      <c r="B35" s="10">
        <f>INDEX(dataset!$A:$AO,MATCH(B$26&amp;$V35,dataset!$AO:$AO,0),MATCH($A$1,dataset!$A$1:$AO$1,0))/1000</f>
        <v>77.974421875000004</v>
      </c>
      <c r="C35" s="10">
        <f>INDEX(dataset!$A:$AO,MATCH(C$26&amp;$V35,dataset!$AO:$AO,0),MATCH($A$1,dataset!$A$1:$AO$1,0))/1000</f>
        <v>56.955234375000003</v>
      </c>
      <c r="D35" s="10">
        <f>INDEX(dataset!$A:$AO,MATCH(D$26&amp;$V35,dataset!$AO:$AO,0),MATCH($A$1,dataset!$A$1:$AO$1,0))/1000</f>
        <v>50.343976562500004</v>
      </c>
      <c r="E35" s="10">
        <f>INDEX(dataset!$A:$AO,MATCH(E$26&amp;$V35,dataset!$AO:$AO,0),MATCH($A$1,dataset!$A$1:$AO$1,0))/1000</f>
        <v>44.840730468750003</v>
      </c>
      <c r="F35" s="10">
        <f>INDEX(dataset!$A:$AO,MATCH(F$26&amp;$V35,dataset!$AO:$AO,0),MATCH($A$1,dataset!$A$1:$AO$1,0))/1000</f>
        <v>92.795187499999997</v>
      </c>
      <c r="G35" s="9"/>
      <c r="H35" s="18">
        <f t="shared" si="5"/>
        <v>62.659964843750004</v>
      </c>
      <c r="I35" s="19">
        <f t="shared" si="7"/>
        <v>7.3397739071242626E-2</v>
      </c>
      <c r="N35">
        <f>RANK(T35,$T$32:$T$37,0)+COUNTIF($T$32:T35,T35:T46)-1</f>
        <v>4</v>
      </c>
      <c r="O35" s="6" t="s">
        <v>1427</v>
      </c>
      <c r="R35" s="6" t="s">
        <v>90</v>
      </c>
      <c r="T35" s="30">
        <f>INDEX(dataset!$A:$AO,MATCH(latest_year&amp;$O35,dataset!$AO:$AO,0),MATCH($A$1,dataset!$A$1:$AO$1,0))+INDEX(dataset!$A:$AO,MATCH(latest_year-1&amp;$O35,dataset!$AO:$AO,0),MATCH($A$1,dataset!$A$1:$AO$1,0))+INDEX(dataset!$A:$AO,MATCH(latest_year-2&amp;$O35,dataset!$AO:$AO,0),MATCH($A$1,dataset!$A$1:$AO$1,0))</f>
        <v>187979.89453125</v>
      </c>
      <c r="U35">
        <v>4</v>
      </c>
      <c r="V35" s="6" t="str">
        <f t="shared" si="6"/>
        <v>IDCapital ExpenditureNon-network assetsExpenditure on non-network assetsconstant</v>
      </c>
    </row>
    <row r="36" spans="1:22" x14ac:dyDescent="0.45">
      <c r="A36" s="24" t="str">
        <f t="shared" si="4"/>
        <v>Reliability, safety &amp; environment</v>
      </c>
      <c r="B36" s="10">
        <f>INDEX(dataset!$A:$AO,MATCH(B$26&amp;$V36,dataset!$AO:$AO,0),MATCH($A$1,dataset!$A$1:$AO$1,0))/1000</f>
        <v>79.577664062500006</v>
      </c>
      <c r="C36" s="10">
        <f>INDEX(dataset!$A:$AO,MATCH(C$26&amp;$V36,dataset!$AO:$AO,0),MATCH($A$1,dataset!$A$1:$AO$1,0))/1000</f>
        <v>87.408984375000003</v>
      </c>
      <c r="D36" s="10">
        <f>INDEX(dataset!$A:$AO,MATCH(D$26&amp;$V36,dataset!$AO:$AO,0),MATCH($A$1,dataset!$A$1:$AO$1,0))/1000</f>
        <v>70.855203125000003</v>
      </c>
      <c r="E36" s="10">
        <f>INDEX(dataset!$A:$AO,MATCH(E$26&amp;$V36,dataset!$AO:$AO,0),MATCH($A$1,dataset!$A$1:$AO$1,0))/1000</f>
        <v>56.304433593749998</v>
      </c>
      <c r="F36" s="10">
        <f>INDEX(dataset!$A:$AO,MATCH(F$26&amp;$V36,dataset!$AO:$AO,0),MATCH($A$1,dataset!$A$1:$AO$1,0))/1000</f>
        <v>45.456605468749999</v>
      </c>
      <c r="G36" s="9"/>
      <c r="H36" s="18">
        <f t="shared" si="5"/>
        <v>57.538747395833333</v>
      </c>
      <c r="I36" s="19">
        <f t="shared" si="7"/>
        <v>6.7398920161806625E-2</v>
      </c>
      <c r="N36">
        <f>RANK(T36,$T$32:$T$37,0)+COUNTIF($T$32:T36,T36:T47)-1</f>
        <v>5</v>
      </c>
      <c r="O36" s="6" t="s">
        <v>1428</v>
      </c>
      <c r="R36" s="6" t="s">
        <v>28</v>
      </c>
      <c r="T36" s="30">
        <f>INDEX(dataset!$A:$AO,MATCH(latest_year&amp;$O36,dataset!$AO:$AO,0),MATCH($A$1,dataset!$A$1:$AO$1,0))+INDEX(dataset!$A:$AO,MATCH(latest_year-1&amp;$O36,dataset!$AO:$AO,0),MATCH($A$1,dataset!$A$1:$AO$1,0))+INDEX(dataset!$A:$AO,MATCH(latest_year-2&amp;$O36,dataset!$AO:$AO,0),MATCH($A$1,dataset!$A$1:$AO$1,0))</f>
        <v>172616.2421875</v>
      </c>
      <c r="U36">
        <v>5</v>
      </c>
      <c r="V36" s="6" t="str">
        <f t="shared" si="6"/>
        <v>IDCapital ExpenditureReliability, safety and environmentTotal reliability, safety and environmentconstant</v>
      </c>
    </row>
    <row r="37" spans="1:22" x14ac:dyDescent="0.45">
      <c r="A37" s="24" t="str">
        <f t="shared" si="4"/>
        <v>Asset relocations</v>
      </c>
      <c r="B37" s="10">
        <f>INDEX(dataset!$A:$AO,MATCH(B$26&amp;$V37,dataset!$AO:$AO,0),MATCH($A$1,dataset!$A$1:$AO$1,0))/1000</f>
        <v>39.980175781249997</v>
      </c>
      <c r="C37" s="10">
        <f>INDEX(dataset!$A:$AO,MATCH(C$26&amp;$V37,dataset!$AO:$AO,0),MATCH($A$1,dataset!$A$1:$AO$1,0))/1000</f>
        <v>35.597605468749997</v>
      </c>
      <c r="D37" s="10">
        <f>INDEX(dataset!$A:$AO,MATCH(D$26&amp;$V37,dataset!$AO:$AO,0),MATCH($A$1,dataset!$A$1:$AO$1,0))/1000</f>
        <v>39.082503906249997</v>
      </c>
      <c r="E37" s="10">
        <f>INDEX(dataset!$A:$AO,MATCH(E$26&amp;$V37,dataset!$AO:$AO,0),MATCH($A$1,dataset!$A$1:$AO$1,0))/1000</f>
        <v>47.427648437499997</v>
      </c>
      <c r="F37" s="10">
        <f>INDEX(dataset!$A:$AO,MATCH(F$26&amp;$V37,dataset!$AO:$AO,0),MATCH($A$1,dataset!$A$1:$AO$1,0))/1000</f>
        <v>49.402175781250001</v>
      </c>
      <c r="G37" s="9"/>
      <c r="H37" s="18">
        <f t="shared" si="5"/>
        <v>45.304109374999996</v>
      </c>
      <c r="I37" s="19">
        <f t="shared" si="7"/>
        <v>5.3067683760326265E-2</v>
      </c>
      <c r="N37">
        <f>RANK(T37,$T$32:$T$37,0)+COUNTIF($T$32:T37,T37:T48)-1</f>
        <v>3</v>
      </c>
      <c r="O37" s="6" t="s">
        <v>1429</v>
      </c>
      <c r="R37" s="6" t="s">
        <v>25</v>
      </c>
      <c r="T37" s="30">
        <f>INDEX(dataset!$A:$AO,MATCH(latest_year&amp;$O37,dataset!$AO:$AO,0),MATCH($A$1,dataset!$A$1:$AO$1,0))+INDEX(dataset!$A:$AO,MATCH(latest_year-1&amp;$O37,dataset!$AO:$AO,0),MATCH($A$1,dataset!$A$1:$AO$1,0))+INDEX(dataset!$A:$AO,MATCH(latest_year-2&amp;$O37,dataset!$AO:$AO,0),MATCH($A$1,dataset!$A$1:$AO$1,0))</f>
        <v>432600.6015625</v>
      </c>
      <c r="U37">
        <v>6</v>
      </c>
      <c r="V37" s="6" t="str">
        <f t="shared" si="6"/>
        <v>IDCapital ExpenditureAsset relocationsAsset relocationsconstant</v>
      </c>
    </row>
    <row r="38" spans="1:22" x14ac:dyDescent="0.45">
      <c r="A38" s="24" t="s">
        <v>19</v>
      </c>
      <c r="B38" s="10">
        <f>INDEX(dataset!$A:$AO,MATCH(B$6&amp;$O38,dataset!$AO:$AO,0),MATCH($A$1,dataset!$A$1:$AO$1,0))/1000</f>
        <v>852.89131250000003</v>
      </c>
      <c r="C38" s="10">
        <f>INDEX(dataset!$A:$AO,MATCH(C$6&amp;$O38,dataset!$AO:$AO,0),MATCH($A$1,dataset!$A$1:$AO$1,0))/1000</f>
        <v>881.40287499999999</v>
      </c>
      <c r="D38" s="10">
        <f>INDEX(dataset!$A:$AO,MATCH(D$6&amp;$O38,dataset!$AO:$AO,0),MATCH($A$1,dataset!$A$1:$AO$1,0))/1000</f>
        <v>824.66099999999994</v>
      </c>
      <c r="E38" s="10">
        <f>INDEX(dataset!$A:$AO,MATCH(E$6&amp;$O38,dataset!$AO:$AO,0),MATCH($A$1,dataset!$A$1:$AO$1,0))/1000</f>
        <v>816.197</v>
      </c>
      <c r="F38" s="10">
        <f>INDEX(dataset!$A:$AO,MATCH(F$6&amp;$O38,dataset!$AO:$AO,0),MATCH($A$1,dataset!$A$1:$AO$1,0))/1000</f>
        <v>920.25487499999997</v>
      </c>
      <c r="H38" s="18">
        <f t="shared" si="5"/>
        <v>853.70429166666656</v>
      </c>
      <c r="I38" s="19">
        <f t="shared" si="7"/>
        <v>1</v>
      </c>
      <c r="J38" t="b">
        <f>ROUND(SUM(I32:I37),5)=I38</f>
        <v>1</v>
      </c>
      <c r="O38" s="6" t="s">
        <v>1418</v>
      </c>
    </row>
    <row r="39" spans="1:22" s="37" customFormat="1" x14ac:dyDescent="0.45">
      <c r="A39" s="24" t="s">
        <v>4011</v>
      </c>
      <c r="B39" s="39">
        <f>INDEX(dataset!$A:$AO,MATCH(B$6&amp;$O39,dataset!$AO:$AO,0),MATCH($A$1,dataset!$A$1:$AO$1,0))/1000</f>
        <v>154.90620312499999</v>
      </c>
      <c r="C39" s="39">
        <f>INDEX(dataset!$A:$AO,MATCH(C$6&amp;$O39,dataset!$AO:$AO,0),MATCH($A$1,dataset!$A$1:$AO$1,0))/1000</f>
        <v>196.06492187500001</v>
      </c>
      <c r="D39" s="39">
        <f>INDEX(dataset!$A:$AO,MATCH(D$6&amp;$O39,dataset!$AO:$AO,0),MATCH($A$1,dataset!$A$1:$AO$1,0))/1000</f>
        <v>215.28510937499999</v>
      </c>
      <c r="E39" s="39">
        <f>INDEX(dataset!$A:$AO,MATCH(E$6&amp;$O39,dataset!$AO:$AO,0),MATCH($A$1,dataset!$A$1:$AO$1,0))/1000</f>
        <v>284.08778124999998</v>
      </c>
      <c r="F39" s="39">
        <f>INDEX(dataset!$A:$AO,MATCH(F$6&amp;$O39,dataset!$AO:$AO,0),MATCH($A$1,dataset!$A$1:$AO$1,0))/1000</f>
        <v>213.10706250000001</v>
      </c>
      <c r="H39" s="18">
        <f>AVERAGE(D39:F39)</f>
        <v>237.49331770833331</v>
      </c>
      <c r="I39" s="19">
        <f t="shared" si="7"/>
        <v>0.2781915471511579</v>
      </c>
      <c r="O39" s="6" t="s">
        <v>3880</v>
      </c>
    </row>
    <row r="40" spans="1:22" ht="22.5" customHeight="1" x14ac:dyDescent="0.45">
      <c r="H40" s="8" t="s">
        <v>4020</v>
      </c>
    </row>
    <row r="41" spans="1:22" s="37" customFormat="1" x14ac:dyDescent="0.45">
      <c r="A41" s="53" t="s">
        <v>1446</v>
      </c>
      <c r="B41" s="20"/>
      <c r="C41" s="20"/>
      <c r="D41" s="20"/>
      <c r="E41" s="20"/>
      <c r="F41" s="20"/>
      <c r="G41" s="20"/>
      <c r="H41" s="112">
        <f>SUM(D38:F38)/SUM(D7:F7)</f>
        <v>7.6418475955722195E-2</v>
      </c>
    </row>
    <row r="42" spans="1:22" s="37" customFormat="1" x14ac:dyDescent="0.45">
      <c r="A42" s="53" t="s">
        <v>1445</v>
      </c>
      <c r="B42" s="20"/>
      <c r="C42" s="20"/>
      <c r="D42" s="20"/>
      <c r="E42" s="20"/>
      <c r="F42" s="20"/>
      <c r="G42" s="20"/>
      <c r="H42" s="20">
        <f>SUM(D38:F38)*1000000/SUM(D12:F12)</f>
        <v>408.87698507782517</v>
      </c>
    </row>
    <row r="43" spans="1:22" s="37" customFormat="1" x14ac:dyDescent="0.45">
      <c r="A43" s="53" t="s">
        <v>3537</v>
      </c>
      <c r="B43" s="20"/>
      <c r="C43" s="20"/>
      <c r="D43" s="20"/>
      <c r="E43" s="20"/>
      <c r="F43" s="20"/>
      <c r="G43" s="20"/>
      <c r="H43" s="20">
        <f>SUM(D38:F38)/-SUM(D74:F74)</f>
        <v>2.0005350179866173</v>
      </c>
    </row>
    <row r="44" spans="1:22" s="37" customFormat="1" x14ac:dyDescent="0.45">
      <c r="A44" s="111"/>
      <c r="B44" s="111"/>
      <c r="C44" s="111"/>
      <c r="D44" s="111"/>
      <c r="E44" s="111"/>
      <c r="F44" s="111"/>
    </row>
    <row r="46" spans="1:22" ht="21" x14ac:dyDescent="0.65">
      <c r="A46" s="23" t="s">
        <v>107</v>
      </c>
    </row>
    <row r="47" spans="1:22" x14ac:dyDescent="0.45">
      <c r="B47" s="8">
        <f t="shared" ref="B47:P47" si="8">latest_year+B$2</f>
        <v>2014</v>
      </c>
      <c r="C47" s="8">
        <f t="shared" si="8"/>
        <v>2015</v>
      </c>
      <c r="D47" s="8">
        <f t="shared" si="8"/>
        <v>2016</v>
      </c>
      <c r="E47" s="8">
        <f t="shared" si="8"/>
        <v>2017</v>
      </c>
      <c r="F47" s="8">
        <f t="shared" si="8"/>
        <v>2018</v>
      </c>
      <c r="G47" s="8">
        <f t="shared" si="8"/>
        <v>2019</v>
      </c>
      <c r="H47" s="8">
        <f t="shared" si="8"/>
        <v>2020</v>
      </c>
      <c r="I47" s="8">
        <f t="shared" si="8"/>
        <v>2021</v>
      </c>
      <c r="J47" s="8">
        <f t="shared" si="8"/>
        <v>2022</v>
      </c>
      <c r="K47" s="8">
        <f t="shared" si="8"/>
        <v>2023</v>
      </c>
      <c r="L47" s="8">
        <f t="shared" si="8"/>
        <v>2024</v>
      </c>
      <c r="M47" s="8">
        <f t="shared" si="8"/>
        <v>2025</v>
      </c>
      <c r="N47" s="8">
        <f t="shared" si="8"/>
        <v>2026</v>
      </c>
      <c r="O47" s="8">
        <f t="shared" si="8"/>
        <v>2027</v>
      </c>
      <c r="P47" s="8">
        <f t="shared" si="8"/>
        <v>2028</v>
      </c>
    </row>
    <row r="48" spans="1:22" x14ac:dyDescent="0.45">
      <c r="A48" s="24" t="s">
        <v>1430</v>
      </c>
      <c r="B48" s="10">
        <f>INDEX(dataset!$A:$AO,MATCH(B$26&amp;$R48,dataset!$AO:$AO,0),MATCH($A$1,dataset!$A$1:$AO$1,0))/1000</f>
        <v>545.80462499999999</v>
      </c>
      <c r="C48" s="10">
        <f>INDEX(dataset!$A:$AO,MATCH(C$26&amp;$R48,dataset!$AO:$AO,0),MATCH($A$1,dataset!$A$1:$AO$1,0))/1000</f>
        <v>547.8766875</v>
      </c>
      <c r="D48" s="10">
        <f>INDEX(dataset!$A:$AO,MATCH(D$26&amp;$R48,dataset!$AO:$AO,0),MATCH($A$1,dataset!$A$1:$AO$1,0))/1000</f>
        <v>569.87812499999995</v>
      </c>
      <c r="E48" s="10">
        <f>INDEX(dataset!$A:$AO,MATCH(E$26&amp;$R48,dataset!$AO:$AO,0),MATCH($A$1,dataset!$A$1:$AO$1,0))/1000</f>
        <v>581.4246875</v>
      </c>
      <c r="F48" s="10">
        <f>INDEX(dataset!$A:$AO,MATCH(F$26&amp;$R48,dataset!$AO:$AO,0),MATCH($A$1,dataset!$A$1:$AO$1,0))/1000</f>
        <v>594.56299999999999</v>
      </c>
      <c r="G48" s="9"/>
      <c r="H48" s="9"/>
      <c r="I48" s="9"/>
      <c r="J48" s="9"/>
      <c r="K48" s="9"/>
      <c r="L48" s="9"/>
      <c r="M48" s="9"/>
      <c r="N48" s="9"/>
      <c r="O48" s="9"/>
      <c r="P48" s="9"/>
      <c r="R48" s="6" t="s">
        <v>1419</v>
      </c>
    </row>
    <row r="49" spans="1:22" x14ac:dyDescent="0.45">
      <c r="A49" s="24" t="s">
        <v>1431</v>
      </c>
      <c r="B49" s="9"/>
      <c r="C49" s="9"/>
      <c r="D49" s="9"/>
      <c r="E49" s="9"/>
      <c r="F49" s="9"/>
      <c r="G49" s="10">
        <f>INDEX(dataset!$A:$AO,MATCH(G$26&amp;$R49,dataset!$AO:$AO,0),MATCH($A$1,dataset!$A$1:$AO$1,0))/1000</f>
        <v>644.41537500000004</v>
      </c>
      <c r="H49" s="10">
        <f>INDEX(dataset!$A:$AO,MATCH(H$26&amp;$R49,dataset!$AO:$AO,0),MATCH($A$1,dataset!$A$1:$AO$1,0))/1000</f>
        <v>649.15031250000004</v>
      </c>
      <c r="I49" s="10">
        <f>INDEX(dataset!$A:$AO,MATCH(I$26&amp;$R49,dataset!$AO:$AO,0),MATCH($A$1,dataset!$A$1:$AO$1,0))/1000</f>
        <v>648.03662499999996</v>
      </c>
      <c r="J49" s="10">
        <f>INDEX(dataset!$A:$AO,MATCH(J$26&amp;$R49,dataset!$AO:$AO,0),MATCH($A$1,dataset!$A$1:$AO$1,0))/1000</f>
        <v>643.75412500000004</v>
      </c>
      <c r="K49" s="10">
        <f>INDEX(dataset!$A:$AO,MATCH(K$26&amp;$R49,dataset!$AO:$AO,0),MATCH($A$1,dataset!$A$1:$AO$1,0))/1000</f>
        <v>641.32356249999998</v>
      </c>
      <c r="L49" s="10">
        <f>INDEX(dataset!$A:$AO,MATCH(L$26&amp;$R49,dataset!$AO:$AO,0),MATCH($A$1,dataset!$A$1:$AO$1,0))/1000</f>
        <v>640.81062499999996</v>
      </c>
      <c r="M49" s="10">
        <f>INDEX(dataset!$A:$AO,MATCH(M$26&amp;$R49,dataset!$AO:$AO,0),MATCH($A$1,dataset!$A$1:$AO$1,0))/1000</f>
        <v>637.97187499999995</v>
      </c>
      <c r="N49" s="10">
        <f>INDEX(dataset!$A:$AO,MATCH(N$26&amp;$R49,dataset!$AO:$AO,0),MATCH($A$1,dataset!$A$1:$AO$1,0))/1000</f>
        <v>637.21837500000004</v>
      </c>
      <c r="O49" s="10">
        <f>INDEX(dataset!$A:$AO,MATCH(O$26&amp;$R49,dataset!$AO:$AO,0),MATCH($A$1,dataset!$A$1:$AO$1,0))/1000</f>
        <v>635.5915</v>
      </c>
      <c r="P49" s="10">
        <f>INDEX(dataset!$A:$AO,MATCH(P$26&amp;$R49,dataset!$AO:$AO,0),MATCH($A$1,dataset!$A$1:$AO$1,0))/1000</f>
        <v>635.34775000000002</v>
      </c>
      <c r="R49" s="6" t="str">
        <f>"AMP"&amp;latest_year&amp;"Operating ExpenditureTotal opexOperational expenditureconstant"</f>
        <v>AMP2018Operating ExpenditureTotal opexOperational expenditureconstant</v>
      </c>
    </row>
    <row r="50" spans="1:22" x14ac:dyDescent="0.45">
      <c r="A50" s="24" t="s">
        <v>1432</v>
      </c>
      <c r="B50" s="10">
        <f>INDEX(dataset!$A:$AO,MATCH(B$26&amp;"AMP"&amp;B$26-1&amp;$R50,dataset!$AO:$AO,0),MATCH($A$1,dataset!$A$1:$AO$1,0))/1000</f>
        <v>547.05743749999999</v>
      </c>
      <c r="C50" s="10">
        <f>INDEX(dataset!$A:$AO,MATCH(C$26&amp;"AMP"&amp;C$26-1&amp;$R50,dataset!$AO:$AO,0),MATCH($A$1,dataset!$A$1:$AO$1,0))/1000</f>
        <v>563.85968749999995</v>
      </c>
      <c r="D50" s="10">
        <f>INDEX(dataset!$A:$AO,MATCH(D$26&amp;"AMP"&amp;D$26-1&amp;$R50,dataset!$AO:$AO,0),MATCH($A$1,dataset!$A$1:$AO$1,0))/1000</f>
        <v>555.54937500000005</v>
      </c>
      <c r="E50" s="10">
        <f>INDEX(dataset!$A:$AO,MATCH(E$26&amp;"AMP"&amp;E$26-1&amp;$R50,dataset!$AO:$AO,0),MATCH($A$1,dataset!$A$1:$AO$1,0))/1000</f>
        <v>584.05381250000005</v>
      </c>
      <c r="F50" s="10">
        <f>INDEX(dataset!$A:$AO,MATCH(F$26&amp;"AMP"&amp;F$26-1&amp;$R50,dataset!$AO:$AO,0),MATCH($A$1,dataset!$A$1:$AO$1,0))/1000</f>
        <v>598.89131250000003</v>
      </c>
      <c r="R50" s="6" t="s">
        <v>1439</v>
      </c>
    </row>
    <row r="51" spans="1:22" x14ac:dyDescent="0.45">
      <c r="A51" s="24" t="s">
        <v>3528</v>
      </c>
      <c r="B51" s="10" t="e">
        <f>INDEX(dataset!$A:$AO,MATCH(B$26&amp;"AMP"&amp;B$26-2&amp;$R51,dataset!$AO:$AO,0),MATCH($A$1,dataset!$A$1:$AO$1,0))/1000</f>
        <v>#N/A</v>
      </c>
      <c r="C51" s="10">
        <f>INDEX(dataset!$A:$AO,MATCH(C$26&amp;"AMP"&amp;C$26-2&amp;$R51,dataset!$AO:$AO,0),MATCH($A$1,dataset!$A$1:$AO$1,0))/1000</f>
        <v>551.29281249999997</v>
      </c>
      <c r="D51" s="10">
        <f>INDEX(dataset!$A:$AO,MATCH(D$26&amp;"AMP"&amp;D$26-2&amp;$R51,dataset!$AO:$AO,0),MATCH($A$1,dataset!$A$1:$AO$1,0))/1000</f>
        <v>565.37956250000002</v>
      </c>
      <c r="E51" s="10">
        <f>INDEX(dataset!$A:$AO,MATCH(E$26&amp;"AMP"&amp;E$26-2&amp;$R51,dataset!$AO:$AO,0),MATCH($A$1,dataset!$A$1:$AO$1,0))/1000</f>
        <v>554.62231250000002</v>
      </c>
      <c r="F51" s="10">
        <f>INDEX(dataset!$A:$AO,MATCH(F$26&amp;"AMP"&amp;F$26-2&amp;$R51,dataset!$AO:$AO,0),MATCH($A$1,dataset!$A$1:$AO$1,0))/1000</f>
        <v>587.86812499999996</v>
      </c>
      <c r="R51" s="6" t="s">
        <v>1439</v>
      </c>
    </row>
    <row r="52" spans="1:22" x14ac:dyDescent="0.45">
      <c r="A52" s="24"/>
      <c r="H52" s="8" t="s">
        <v>1452</v>
      </c>
      <c r="I52" s="8" t="s">
        <v>1454</v>
      </c>
    </row>
    <row r="53" spans="1:22" x14ac:dyDescent="0.45">
      <c r="A53" s="24" t="str">
        <f t="shared" ref="A53:A58" si="9">VLOOKUP(V53,$O$53:$R$58,4,FALSE)</f>
        <v>Business support</v>
      </c>
      <c r="B53" s="39">
        <f>INDEX(dataset!$A:$AO,MATCH(B$26&amp;$V53,dataset!$AO:$AO,0),MATCH($A$1,dataset!$A$1:$AO$1,0))/1000</f>
        <v>185.09990625</v>
      </c>
      <c r="C53" s="10">
        <f>INDEX(dataset!$A:$AO,MATCH(C$26&amp;$V53,dataset!$AO:$AO,0),MATCH($A$1,dataset!$A$1:$AO$1,0))/1000</f>
        <v>188.76656249999999</v>
      </c>
      <c r="D53" s="10">
        <f>INDEX(dataset!$A:$AO,MATCH(D$26&amp;$V53,dataset!$AO:$AO,0),MATCH($A$1,dataset!$A$1:$AO$1,0))/1000</f>
        <v>196.02067187500001</v>
      </c>
      <c r="E53" s="10">
        <f>INDEX(dataset!$A:$AO,MATCH(E$26&amp;$V53,dataset!$AO:$AO,0),MATCH($A$1,dataset!$A$1:$AO$1,0))/1000</f>
        <v>206.168921875</v>
      </c>
      <c r="F53" s="10">
        <f>INDEX(dataset!$A:$AO,MATCH(F$26&amp;$V53,dataset!$AO:$AO,0),MATCH($A$1,dataset!$A$1:$AO$1,0))/1000</f>
        <v>208.00679687499999</v>
      </c>
      <c r="G53" s="9"/>
      <c r="H53" s="18">
        <f>AVERAGE(D53:F53)</f>
        <v>203.39879687499999</v>
      </c>
      <c r="I53" s="19">
        <f>H53/$H$61</f>
        <v>0.34950933013071983</v>
      </c>
      <c r="N53">
        <f>RANK(T53,$T$53:$T$58,0)+COUNTIF($T$53:T53,T53:T58)-1</f>
        <v>5</v>
      </c>
      <c r="O53" s="6" t="s">
        <v>1433</v>
      </c>
      <c r="R53" s="6" t="s">
        <v>26</v>
      </c>
      <c r="T53" s="30">
        <f>INDEX(dataset!$A:$AO,MATCH(latest_year&amp;$O53,dataset!$AO:$AO,0),MATCH($A$1,dataset!$A$1:$AO$1,0))+INDEX(dataset!$A:$AO,MATCH(latest_year-1&amp;$O53,dataset!$AO:$AO,0),MATCH($A$1,dataset!$A$1:$AO$1,0))+INDEX(dataset!$A:$AO,MATCH(latest_year-2&amp;$O53,dataset!$AO:$AO,0),MATCH($A$1,dataset!$A$1:$AO$1,0))</f>
        <v>138532.234375</v>
      </c>
      <c r="U53">
        <v>1</v>
      </c>
      <c r="V53" s="6" t="str">
        <f t="shared" ref="V53:V58" si="10">VLOOKUP(U53,$N$53:$O$58,2,FALSE)</f>
        <v>IDOperating ExpenditureBusiness supportBusiness supportconstant</v>
      </c>
    </row>
    <row r="54" spans="1:22" x14ac:dyDescent="0.45">
      <c r="A54" s="24" t="str">
        <f t="shared" si="9"/>
        <v>System operations &amp; network support</v>
      </c>
      <c r="B54" s="39">
        <f>INDEX(dataset!$A:$AO,MATCH(B$26&amp;$V54,dataset!$AO:$AO,0),MATCH($A$1,dataset!$A$1:$AO$1,0))/1000</f>
        <v>132.21703124999999</v>
      </c>
      <c r="C54" s="10">
        <f>INDEX(dataset!$A:$AO,MATCH(C$26&amp;$V54,dataset!$AO:$AO,0),MATCH($A$1,dataset!$A$1:$AO$1,0))/1000</f>
        <v>130.567953125</v>
      </c>
      <c r="D54" s="10">
        <f>INDEX(dataset!$A:$AO,MATCH(D$26&amp;$V54,dataset!$AO:$AO,0),MATCH($A$1,dataset!$A$1:$AO$1,0))/1000</f>
        <v>139.06168750000001</v>
      </c>
      <c r="E54" s="10">
        <f>INDEX(dataset!$A:$AO,MATCH(E$26&amp;$V54,dataset!$AO:$AO,0),MATCH($A$1,dataset!$A$1:$AO$1,0))/1000</f>
        <v>135.14670312499999</v>
      </c>
      <c r="F54" s="10">
        <f>INDEX(dataset!$A:$AO,MATCH(F$26&amp;$V54,dataset!$AO:$AO,0),MATCH($A$1,dataset!$A$1:$AO$1,0))/1000</f>
        <v>141.82135937499999</v>
      </c>
      <c r="G54" s="9"/>
      <c r="H54" s="18">
        <f t="shared" ref="H54:H60" si="11">AVERAGE(D54:F54)</f>
        <v>138.67658333333333</v>
      </c>
      <c r="I54" s="19">
        <f t="shared" ref="I54:I62" si="12">H54/$H$61</f>
        <v>0.2382942303018491</v>
      </c>
      <c r="N54">
        <f>RANK(T54,$T$53:$T$58,0)+COUNTIF($T$53:T54,T54:T59)-1</f>
        <v>1</v>
      </c>
      <c r="O54" s="6" t="s">
        <v>1434</v>
      </c>
      <c r="R54" s="6" t="s">
        <v>30</v>
      </c>
      <c r="T54" s="30">
        <f>INDEX(dataset!$A:$AO,MATCH(latest_year&amp;$O54,dataset!$AO:$AO,0),MATCH($A$1,dataset!$A$1:$AO$1,0))+INDEX(dataset!$A:$AO,MATCH(latest_year-1&amp;$O54,dataset!$AO:$AO,0),MATCH($A$1,dataset!$A$1:$AO$1,0))+INDEX(dataset!$A:$AO,MATCH(latest_year-2&amp;$O54,dataset!$AO:$AO,0),MATCH($A$1,dataset!$A$1:$AO$1,0))</f>
        <v>610196.390625</v>
      </c>
      <c r="U54">
        <v>2</v>
      </c>
      <c r="V54" s="6" t="str">
        <f t="shared" si="10"/>
        <v>IDOperating ExpenditureSystem operations and network supportSystem operations and network supportconstant</v>
      </c>
    </row>
    <row r="55" spans="1:22" x14ac:dyDescent="0.45">
      <c r="A55" s="24" t="str">
        <f t="shared" si="9"/>
        <v>Routine &amp; corrective maintenance</v>
      </c>
      <c r="B55" s="39">
        <f>INDEX(dataset!$A:$AO,MATCH(B$26&amp;$V55,dataset!$AO:$AO,0),MATCH($A$1,dataset!$A$1:$AO$1,0))/1000</f>
        <v>79.828648437499993</v>
      </c>
      <c r="C55" s="10">
        <f>INDEX(dataset!$A:$AO,MATCH(C$26&amp;$V55,dataset!$AO:$AO,0),MATCH($A$1,dataset!$A$1:$AO$1,0))/1000</f>
        <v>77.292570312500004</v>
      </c>
      <c r="D55" s="10">
        <f>INDEX(dataset!$A:$AO,MATCH(D$26&amp;$V55,dataset!$AO:$AO,0),MATCH($A$1,dataset!$A$1:$AO$1,0))/1000</f>
        <v>80.249242187500002</v>
      </c>
      <c r="E55" s="10">
        <f>INDEX(dataset!$A:$AO,MATCH(E$26&amp;$V55,dataset!$AO:$AO,0),MATCH($A$1,dataset!$A$1:$AO$1,0))/1000</f>
        <v>86.781265625000003</v>
      </c>
      <c r="F55" s="10">
        <f>INDEX(dataset!$A:$AO,MATCH(F$26&amp;$V55,dataset!$AO:$AO,0),MATCH($A$1,dataset!$A$1:$AO$1,0))/1000</f>
        <v>86.445820312500004</v>
      </c>
      <c r="G55" s="9"/>
      <c r="H55" s="18">
        <f t="shared" si="11"/>
        <v>84.492109374999998</v>
      </c>
      <c r="I55" s="19">
        <f t="shared" si="12"/>
        <v>0.14518660386735763</v>
      </c>
      <c r="N55">
        <f>RANK(T55,$T$53:$T$58,0)+COUNTIF($T$53:T55,T55:T60)-1</f>
        <v>3</v>
      </c>
      <c r="O55" s="6" t="s">
        <v>1435</v>
      </c>
      <c r="R55" s="6" t="s">
        <v>1444</v>
      </c>
      <c r="T55" s="30">
        <f>INDEX(dataset!$A:$AO,MATCH(latest_year&amp;$O55,dataset!$AO:$AO,0),MATCH($A$1,dataset!$A$1:$AO$1,0))+INDEX(dataset!$A:$AO,MATCH(latest_year-1&amp;$O55,dataset!$AO:$AO,0),MATCH($A$1,dataset!$A$1:$AO$1,0))+INDEX(dataset!$A:$AO,MATCH(latest_year-2&amp;$O55,dataset!$AO:$AO,0),MATCH($A$1,dataset!$A$1:$AO$1,0))</f>
        <v>253476.328125</v>
      </c>
      <c r="U55">
        <v>3</v>
      </c>
      <c r="V55" s="6" t="str">
        <f t="shared" si="10"/>
        <v>IDOperating ExpenditureRoutine and corrective maintenance and inspectionRoutine and corrective maintenance and inspectionconstant</v>
      </c>
    </row>
    <row r="56" spans="1:22" x14ac:dyDescent="0.45">
      <c r="A56" s="24" t="str">
        <f t="shared" si="9"/>
        <v>Service interruptions &amp; emergencies</v>
      </c>
      <c r="B56" s="39">
        <f>INDEX(dataset!$A:$AO,MATCH(B$26&amp;$V56,dataset!$AO:$AO,0),MATCH($A$1,dataset!$A$1:$AO$1,0))/1000</f>
        <v>67.5673828125</v>
      </c>
      <c r="C56" s="10">
        <f>INDEX(dataset!$A:$AO,MATCH(C$26&amp;$V56,dataset!$AO:$AO,0),MATCH($A$1,dataset!$A$1:$AO$1,0))/1000</f>
        <v>67.063070312500003</v>
      </c>
      <c r="D56" s="10">
        <f>INDEX(dataset!$A:$AO,MATCH(D$26&amp;$V56,dataset!$AO:$AO,0),MATCH($A$1,dataset!$A$1:$AO$1,0))/1000</f>
        <v>63.618667968750003</v>
      </c>
      <c r="E56" s="10">
        <f>INDEX(dataset!$A:$AO,MATCH(E$26&amp;$V56,dataset!$AO:$AO,0),MATCH($A$1,dataset!$A$1:$AO$1,0))/1000</f>
        <v>66.950671874999998</v>
      </c>
      <c r="F56" s="10">
        <f>INDEX(dataset!$A:$AO,MATCH(F$26&amp;$V56,dataset!$AO:$AO,0),MATCH($A$1,dataset!$A$1:$AO$1,0))/1000</f>
        <v>65.566554687500002</v>
      </c>
      <c r="G56" s="9"/>
      <c r="H56" s="18">
        <f t="shared" si="11"/>
        <v>65.378631510416668</v>
      </c>
      <c r="I56" s="19">
        <f t="shared" si="12"/>
        <v>0.1123430524424969</v>
      </c>
      <c r="N56">
        <f>RANK(T56,$T$53:$T$58,0)+COUNTIF($T$53:T56,T56:T63)-1</f>
        <v>4</v>
      </c>
      <c r="O56" s="6" t="s">
        <v>1436</v>
      </c>
      <c r="R56" s="6" t="s">
        <v>1443</v>
      </c>
      <c r="T56" s="30">
        <f>INDEX(dataset!$A:$AO,MATCH(latest_year&amp;$O56,dataset!$AO:$AO,0),MATCH($A$1,dataset!$A$1:$AO$1,0))+INDEX(dataset!$A:$AO,MATCH(latest_year-1&amp;$O56,dataset!$AO:$AO,0),MATCH($A$1,dataset!$A$1:$AO$1,0))+INDEX(dataset!$A:$AO,MATCH(latest_year-2&amp;$O56,dataset!$AO:$AO,0),MATCH($A$1,dataset!$A$1:$AO$1,0))</f>
        <v>196135.89453125</v>
      </c>
      <c r="U56">
        <v>4</v>
      </c>
      <c r="V56" s="6" t="str">
        <f t="shared" si="10"/>
        <v>IDOperating ExpenditureService interruptions and emergenciesService interruptions and emergenciesconstant</v>
      </c>
    </row>
    <row r="57" spans="1:22" x14ac:dyDescent="0.45">
      <c r="A57" s="24" t="str">
        <f t="shared" si="9"/>
        <v>Asset replacement &amp; renewal</v>
      </c>
      <c r="B57" s="39">
        <f>INDEX(dataset!$A:$AO,MATCH(B$26&amp;$V57,dataset!$AO:$AO,0),MATCH($A$1,dataset!$A$1:$AO$1,0))/1000</f>
        <v>46.187867187499997</v>
      </c>
      <c r="C57" s="10">
        <f>INDEX(dataset!$A:$AO,MATCH(C$26&amp;$V57,dataset!$AO:$AO,0),MATCH($A$1,dataset!$A$1:$AO$1,0))/1000</f>
        <v>45.945371093749998</v>
      </c>
      <c r="D57" s="10">
        <f>INDEX(dataset!$A:$AO,MATCH(D$26&amp;$V57,dataset!$AO:$AO,0),MATCH($A$1,dataset!$A$1:$AO$1,0))/1000</f>
        <v>47.492804687499998</v>
      </c>
      <c r="E57" s="10">
        <f>INDEX(dataset!$A:$AO,MATCH(E$26&amp;$V57,dataset!$AO:$AO,0),MATCH($A$1,dataset!$A$1:$AO$1,0))/1000</f>
        <v>43.630316406250003</v>
      </c>
      <c r="F57" s="10">
        <f>INDEX(dataset!$A:$AO,MATCH(F$26&amp;$V57,dataset!$AO:$AO,0),MATCH($A$1,dataset!$A$1:$AO$1,0))/1000</f>
        <v>47.409113281250001</v>
      </c>
      <c r="G57" s="9"/>
      <c r="H57" s="18">
        <f t="shared" si="11"/>
        <v>46.177411458333331</v>
      </c>
      <c r="I57" s="19">
        <f t="shared" si="12"/>
        <v>7.9348729657881409E-2</v>
      </c>
      <c r="N57">
        <f>RANK(T57,$T$53:$T$58,0)+COUNTIF($T$53:T57,T57:T68)-1</f>
        <v>2</v>
      </c>
      <c r="O57" s="6" t="s">
        <v>1437</v>
      </c>
      <c r="R57" s="6" t="s">
        <v>1442</v>
      </c>
      <c r="T57" s="30">
        <f>INDEX(dataset!$A:$AO,MATCH(latest_year&amp;$O57,dataset!$AO:$AO,0),MATCH($A$1,dataset!$A$1:$AO$1,0))+INDEX(dataset!$A:$AO,MATCH(latest_year-1&amp;$O57,dataset!$AO:$AO,0),MATCH($A$1,dataset!$A$1:$AO$1,0))+INDEX(dataset!$A:$AO,MATCH(latest_year-2&amp;$O57,dataset!$AO:$AO,0),MATCH($A$1,dataset!$A$1:$AO$1,0))</f>
        <v>416029.75</v>
      </c>
      <c r="U57">
        <v>5</v>
      </c>
      <c r="V57" s="6" t="str">
        <f t="shared" si="10"/>
        <v>IDOperating ExpenditureAsset replacement and renewalAsset replacement and renewalconstant</v>
      </c>
    </row>
    <row r="58" spans="1:22" x14ac:dyDescent="0.45">
      <c r="A58" s="24" t="str">
        <f t="shared" si="9"/>
        <v>Vegetation management</v>
      </c>
      <c r="B58" s="39">
        <f>INDEX(dataset!$A:$AO,MATCH(B$26&amp;$V58,dataset!$AO:$AO,0),MATCH($A$1,dataset!$A$1:$AO$1,0))/1000</f>
        <v>34.903746093750001</v>
      </c>
      <c r="C58" s="10">
        <f>INDEX(dataset!$A:$AO,MATCH(C$26&amp;$V58,dataset!$AO:$AO,0),MATCH($A$1,dataset!$A$1:$AO$1,0))/1000</f>
        <v>38.241121093750003</v>
      </c>
      <c r="D58" s="10">
        <f>INDEX(dataset!$A:$AO,MATCH(D$26&amp;$V58,dataset!$AO:$AO,0),MATCH($A$1,dataset!$A$1:$AO$1,0))/1000</f>
        <v>43.435105468750002</v>
      </c>
      <c r="E58" s="10">
        <f>INDEX(dataset!$A:$AO,MATCH(E$26&amp;$V58,dataset!$AO:$AO,0),MATCH($A$1,dataset!$A$1:$AO$1,0))/1000</f>
        <v>42.746859375</v>
      </c>
      <c r="F58" s="10">
        <f>INDEX(dataset!$A:$AO,MATCH(F$26&amp;$V58,dataset!$AO:$AO,0),MATCH($A$1,dataset!$A$1:$AO$1,0))/1000</f>
        <v>45.313417968750002</v>
      </c>
      <c r="G58" s="9"/>
      <c r="H58" s="18">
        <f t="shared" si="11"/>
        <v>43.831794270833335</v>
      </c>
      <c r="I58" s="19">
        <f t="shared" si="12"/>
        <v>7.531814980912227E-2</v>
      </c>
      <c r="N58" s="6">
        <f>RANK(T58,$T$53:$T$58,0)+COUNTIF($T$53:T58,T58:T69)-1</f>
        <v>6</v>
      </c>
      <c r="O58" s="6" t="s">
        <v>1438</v>
      </c>
      <c r="R58" s="6" t="s">
        <v>29</v>
      </c>
      <c r="T58" s="30">
        <f>INDEX(dataset!$A:$AO,MATCH(latest_year&amp;$O58,dataset!$AO:$AO,0),MATCH($A$1,dataset!$A$1:$AO$1,0))+INDEX(dataset!$A:$AO,MATCH(latest_year-1&amp;$O58,dataset!$AO:$AO,0),MATCH($A$1,dataset!$A$1:$AO$1,0))+INDEX(dataset!$A:$AO,MATCH(latest_year-2&amp;$O58,dataset!$AO:$AO,0),MATCH($A$1,dataset!$A$1:$AO$1,0))</f>
        <v>131495.3828125</v>
      </c>
      <c r="U58">
        <v>6</v>
      </c>
      <c r="V58" s="6" t="str">
        <f t="shared" si="10"/>
        <v>IDOperating ExpenditureVegetation managementVegetation managementconstant</v>
      </c>
    </row>
    <row r="59" spans="1:22" x14ac:dyDescent="0.45">
      <c r="A59" s="24" t="s">
        <v>109</v>
      </c>
      <c r="B59" s="39">
        <f>INDEX(dataset!$A:$AO,MATCH(B$26&amp;$O59,dataset!$AO:$AO,0),MATCH($A$1,dataset!$A$1:$AO$1,0))/1000</f>
        <v>228.48765624999999</v>
      </c>
      <c r="C59" s="10">
        <f>INDEX(dataset!$A:$AO,MATCH(C$26&amp;$O59,dataset!$AO:$AO,0),MATCH($A$1,dataset!$A$1:$AO$1,0))/1000</f>
        <v>228.542125</v>
      </c>
      <c r="D59" s="10">
        <f>INDEX(dataset!$A:$AO,MATCH(D$26&amp;$O59,dataset!$AO:$AO,0),MATCH($A$1,dataset!$A$1:$AO$1,0))/1000</f>
        <v>234.79581250000001</v>
      </c>
      <c r="E59" s="10">
        <f>INDEX(dataset!$A:$AO,MATCH(E$26&amp;$O59,dataset!$AO:$AO,0),MATCH($A$1,dataset!$A$1:$AO$1,0))/1000</f>
        <v>240.10912500000001</v>
      </c>
      <c r="F59" s="10">
        <f>INDEX(dataset!$A:$AO,MATCH(F$26&amp;$O59,dataset!$AO:$AO,0),MATCH($A$1,dataset!$A$1:$AO$1,0))/1000</f>
        <v>244.734921875</v>
      </c>
      <c r="G59" s="9"/>
      <c r="H59" s="18">
        <f t="shared" si="11"/>
        <v>239.87995312500001</v>
      </c>
      <c r="I59" s="19">
        <f t="shared" si="12"/>
        <v>0.41219654696400093</v>
      </c>
      <c r="N59" s="6"/>
      <c r="O59" s="6" t="s">
        <v>1440</v>
      </c>
    </row>
    <row r="60" spans="1:22" x14ac:dyDescent="0.45">
      <c r="A60" s="24" t="s">
        <v>110</v>
      </c>
      <c r="B60" s="39">
        <f>INDEX(dataset!$A:$AO,MATCH(B$26&amp;$O60,dataset!$AO:$AO,0),MATCH($A$1,dataset!$A$1:$AO$1,0))/1000</f>
        <v>317.31693749999999</v>
      </c>
      <c r="C60" s="10">
        <f>INDEX(dataset!$A:$AO,MATCH(C$26&amp;$O60,dataset!$AO:$AO,0),MATCH($A$1,dataset!$A$1:$AO$1,0))/1000</f>
        <v>319.33443749999998</v>
      </c>
      <c r="D60" s="10">
        <f>INDEX(dataset!$A:$AO,MATCH(D$26&amp;$O60,dataset!$AO:$AO,0),MATCH($A$1,dataset!$A$1:$AO$1,0))/1000</f>
        <v>335.0823125</v>
      </c>
      <c r="E60" s="10">
        <f>INDEX(dataset!$A:$AO,MATCH(E$26&amp;$O60,dataset!$AO:$AO,0),MATCH($A$1,dataset!$A$1:$AO$1,0))/1000</f>
        <v>341.31562500000001</v>
      </c>
      <c r="F60" s="10">
        <f>INDEX(dataset!$A:$AO,MATCH(F$26&amp;$O60,dataset!$AO:$AO,0),MATCH($A$1,dataset!$A$1:$AO$1,0))/1000</f>
        <v>349.828125</v>
      </c>
      <c r="G60" s="9"/>
      <c r="H60" s="18">
        <f t="shared" si="11"/>
        <v>342.07535416666661</v>
      </c>
      <c r="I60" s="19">
        <f t="shared" si="12"/>
        <v>0.58780351568399802</v>
      </c>
      <c r="N60" s="6"/>
      <c r="O60" s="6" t="s">
        <v>1441</v>
      </c>
    </row>
    <row r="61" spans="1:22" s="37" customFormat="1" x14ac:dyDescent="0.45">
      <c r="A61" s="24" t="s">
        <v>1451</v>
      </c>
      <c r="B61" s="39">
        <f>INDEX(dataset!$A:$AO,MATCH(B$26&amp;$O61,dataset!$AO:$AO,0),MATCH($A$1,dataset!$A$1:$AO$1,0))/1000</f>
        <v>545.80462499999999</v>
      </c>
      <c r="C61" s="39">
        <f>INDEX(dataset!$A:$AO,MATCH(C$26&amp;$O61,dataset!$AO:$AO,0),MATCH($A$1,dataset!$A$1:$AO$1,0))/1000</f>
        <v>547.8766875</v>
      </c>
      <c r="D61" s="39">
        <f>INDEX(dataset!$A:$AO,MATCH(D$26&amp;$O61,dataset!$AO:$AO,0),MATCH($A$1,dataset!$A$1:$AO$1,0))/1000</f>
        <v>569.87812499999995</v>
      </c>
      <c r="E61" s="39">
        <f>INDEX(dataset!$A:$AO,MATCH(E$26&amp;$O61,dataset!$AO:$AO,0),MATCH($A$1,dataset!$A$1:$AO$1,0))/1000</f>
        <v>581.4246875</v>
      </c>
      <c r="F61" s="39">
        <f>INDEX(dataset!$A:$AO,MATCH(F$26&amp;$O61,dataset!$AO:$AO,0),MATCH($A$1,dataset!$A$1:$AO$1,0))/1000</f>
        <v>594.56299999999999</v>
      </c>
      <c r="G61" s="9"/>
      <c r="H61" s="18">
        <f>AVERAGE(D61:F61)</f>
        <v>581.95527083333343</v>
      </c>
      <c r="I61" s="19">
        <f t="shared" si="12"/>
        <v>1</v>
      </c>
      <c r="J61" s="37" t="b">
        <f>ROUND(SUM(I53:I58),5)=I61</f>
        <v>1</v>
      </c>
      <c r="N61" s="6"/>
      <c r="O61" s="6" t="s">
        <v>1419</v>
      </c>
    </row>
    <row r="62" spans="1:22" s="37" customFormat="1" x14ac:dyDescent="0.45">
      <c r="A62" s="24" t="s">
        <v>4012</v>
      </c>
      <c r="B62" s="39">
        <f>INDEX(dataset!$A:$AO,MATCH(B$26&amp;$O62,dataset!$AO:$AO,0),MATCH($A$1,dataset!$A$1:$AO$1,0))/1000</f>
        <v>144.35453125000001</v>
      </c>
      <c r="C62" s="39">
        <f>INDEX(dataset!$A:$AO,MATCH(C$26&amp;$O62,dataset!$AO:$AO,0),MATCH($A$1,dataset!$A$1:$AO$1,0))/1000</f>
        <v>162.37990625</v>
      </c>
      <c r="D62" s="39">
        <f>INDEX(dataset!$A:$AO,MATCH(D$26&amp;$O62,dataset!$AO:$AO,0),MATCH($A$1,dataset!$A$1:$AO$1,0))/1000</f>
        <v>168.46299999999999</v>
      </c>
      <c r="E62" s="39">
        <f>INDEX(dataset!$A:$AO,MATCH(E$26&amp;$O62,dataset!$AO:$AO,0),MATCH($A$1,dataset!$A$1:$AO$1,0))/1000</f>
        <v>170.55795312500001</v>
      </c>
      <c r="F62" s="39">
        <f>INDEX(dataset!$A:$AO,MATCH(F$26&amp;$O62,dataset!$AO:$AO,0),MATCH($A$1,dataset!$A$1:$AO$1,0))/1000</f>
        <v>163.54974999999999</v>
      </c>
      <c r="G62" s="9"/>
      <c r="H62" s="18">
        <f>AVERAGE(D62:F62)</f>
        <v>167.52356770833333</v>
      </c>
      <c r="I62" s="19">
        <f t="shared" si="12"/>
        <v>0.28786330514447822</v>
      </c>
      <c r="N62" s="6"/>
      <c r="O62" s="6" t="s">
        <v>3882</v>
      </c>
    </row>
    <row r="63" spans="1:22" ht="21.75" customHeight="1" x14ac:dyDescent="0.45">
      <c r="H63" s="8" t="s">
        <v>4020</v>
      </c>
      <c r="O63" s="6"/>
    </row>
    <row r="64" spans="1:22" s="37" customFormat="1" x14ac:dyDescent="0.45">
      <c r="A64" s="24" t="s">
        <v>4021</v>
      </c>
      <c r="B64" s="20"/>
      <c r="C64" s="20"/>
      <c r="D64" s="20"/>
      <c r="E64" s="20"/>
      <c r="F64" s="20"/>
      <c r="G64" s="20"/>
      <c r="H64" s="20">
        <f>SUM(D59:F59)*1000/SUM(D20:F20)</f>
        <v>1.5660804572523199</v>
      </c>
      <c r="O64" s="6"/>
    </row>
    <row r="65" spans="1:16" s="37" customFormat="1" x14ac:dyDescent="0.45">
      <c r="A65" s="53" t="s">
        <v>1447</v>
      </c>
      <c r="B65" s="20"/>
      <c r="C65" s="20"/>
      <c r="D65" s="20"/>
      <c r="E65" s="20"/>
      <c r="F65" s="20"/>
      <c r="G65" s="20"/>
      <c r="H65" s="20">
        <f>SUM(D60:F60)*1000000/SUM(D12:F12)</f>
        <v>163.83511345367305</v>
      </c>
      <c r="O65" s="6"/>
    </row>
    <row r="66" spans="1:16" s="37" customFormat="1" x14ac:dyDescent="0.45">
      <c r="A66" s="53" t="s">
        <v>4047</v>
      </c>
      <c r="B66" s="20"/>
      <c r="C66" s="20"/>
      <c r="D66" s="20"/>
      <c r="E66" s="20"/>
      <c r="F66" s="20"/>
      <c r="G66" s="20"/>
      <c r="H66" s="20">
        <f>SUM(D61:F61)*1000/SUM(D14:F14)</f>
        <v>88.731551962109279</v>
      </c>
      <c r="O66" s="6"/>
    </row>
    <row r="67" spans="1:16" s="37" customFormat="1" x14ac:dyDescent="0.45">
      <c r="A67" s="40"/>
      <c r="O67" s="6"/>
    </row>
    <row r="69" spans="1:16" ht="21" x14ac:dyDescent="0.65">
      <c r="A69" s="23" t="s">
        <v>1449</v>
      </c>
    </row>
    <row r="70" spans="1:16" x14ac:dyDescent="0.45">
      <c r="A70" s="24"/>
      <c r="B70" s="8">
        <f>latest_year+B$2</f>
        <v>2014</v>
      </c>
      <c r="C70" s="8">
        <f>latest_year+C$2</f>
        <v>2015</v>
      </c>
      <c r="D70" s="8">
        <f>latest_year+D$2</f>
        <v>2016</v>
      </c>
      <c r="E70" s="8">
        <f>latest_year+E$2</f>
        <v>2017</v>
      </c>
      <c r="F70" s="8">
        <f>latest_year+F$2</f>
        <v>2018</v>
      </c>
    </row>
    <row r="71" spans="1:16" x14ac:dyDescent="0.45">
      <c r="A71" s="24" t="s">
        <v>35</v>
      </c>
      <c r="B71" s="10">
        <f>INDEX(dataset!$A:$AO,MATCH(B$26&amp;$O71,dataset!$AO:$AO,0),MATCH($A$1,dataset!$A$1:$AO$1,0))/1000</f>
        <v>9635.5889999999999</v>
      </c>
      <c r="C71" s="10">
        <f>INDEX(dataset!$A:$AO,MATCH(C$26&amp;$O71,dataset!$AO:$AO,0),MATCH($A$1,dataset!$A$1:$AO$1,0))/1000</f>
        <v>9984.8310000000001</v>
      </c>
      <c r="D71" s="10">
        <f>INDEX(dataset!$A:$AO,MATCH(D$26&amp;$O71,dataset!$AO:$AO,0),MATCH($A$1,dataset!$A$1:$AO$1,0))/1000</f>
        <v>10257.118</v>
      </c>
      <c r="E71" s="10">
        <f>INDEX(dataset!$A:$AO,MATCH(E$26&amp;$O71,dataset!$AO:$AO,0),MATCH($A$1,dataset!$A$1:$AO$1,0))/1000</f>
        <v>10553.72</v>
      </c>
      <c r="F71" s="10">
        <f>INDEX(dataset!$A:$AO,MATCH(F$26&amp;$O71,dataset!$AO:$AO,0),MATCH($A$1,dataset!$A$1:$AO$1,0))/1000</f>
        <v>11062.215</v>
      </c>
      <c r="O71" s="6" t="s">
        <v>1499</v>
      </c>
      <c r="P71" s="6"/>
    </row>
    <row r="72" spans="1:16" x14ac:dyDescent="0.45">
      <c r="A72" s="24" t="s">
        <v>33</v>
      </c>
      <c r="B72" s="10">
        <f>INDEX(dataset!$A:$AO,MATCH(B$26&amp;$O72,dataset!$AO:$AO,0),MATCH($A$1,dataset!$A$1:$AO$1,0))/1000</f>
        <v>146.617765625</v>
      </c>
      <c r="C72" s="10">
        <f>INDEX(dataset!$A:$AO,MATCH(C$26&amp;$O72,dataset!$AO:$AO,0),MATCH($A$1,dataset!$A$1:$AO$1,0))/1000</f>
        <v>12.719139648437499</v>
      </c>
      <c r="D72" s="10">
        <f>INDEX(dataset!$A:$AO,MATCH(D$26&amp;$O72,dataset!$AO:$AO,0),MATCH($A$1,dataset!$A$1:$AO$1,0))/1000</f>
        <v>55.383640624999998</v>
      </c>
      <c r="E72" s="10">
        <f>INDEX(dataset!$A:$AO,MATCH(E$26&amp;$O72,dataset!$AO:$AO,0),MATCH($A$1,dataset!$A$1:$AO$1,0))/1000</f>
        <v>227.42878124999999</v>
      </c>
      <c r="F72" s="10">
        <f>INDEX(dataset!$A:$AO,MATCH(F$26&amp;$O72,dataset!$AO:$AO,0),MATCH($A$1,dataset!$A$1:$AO$1,0))/1000</f>
        <v>121.1325234375</v>
      </c>
      <c r="O72" s="6" t="s">
        <v>1503</v>
      </c>
      <c r="P72" s="6"/>
    </row>
    <row r="73" spans="1:16" x14ac:dyDescent="0.45">
      <c r="A73" s="24" t="s">
        <v>487</v>
      </c>
      <c r="B73" s="10">
        <f>INDEX(dataset!$A:$AO,MATCH(B$26&amp;$O73,dataset!$AO:$AO,0),MATCH($A$1,dataset!$A$1:$AO$1,0))/1000</f>
        <v>653.89800000000002</v>
      </c>
      <c r="C73" s="10">
        <f>INDEX(dataset!$A:$AO,MATCH(C$26&amp;$O73,dataset!$AO:$AO,0),MATCH($A$1,dataset!$A$1:$AO$1,0))/1000</f>
        <v>683.83718750000003</v>
      </c>
      <c r="D73" s="10">
        <f>INDEX(dataset!$A:$AO,MATCH(D$26&amp;$O73,dataset!$AO:$AO,0),MATCH($A$1,dataset!$A$1:$AO$1,0))/1000</f>
        <v>687.544625</v>
      </c>
      <c r="E73" s="10">
        <f>INDEX(dataset!$A:$AO,MATCH(E$26&amp;$O73,dataset!$AO:$AO,0),MATCH($A$1,dataset!$A$1:$AO$1,0))/1000</f>
        <v>737.38374999999996</v>
      </c>
      <c r="F73" s="10">
        <f>INDEX(dataset!$A:$AO,MATCH(F$26&amp;$O73,dataset!$AO:$AO,0),MATCH($A$1,dataset!$A$1:$AO$1,0))/1000</f>
        <v>730.41750000000002</v>
      </c>
      <c r="O73" s="6" t="s">
        <v>1504</v>
      </c>
      <c r="P73" s="6"/>
    </row>
    <row r="74" spans="1:16" x14ac:dyDescent="0.45">
      <c r="A74" s="24" t="s">
        <v>32</v>
      </c>
      <c r="B74" s="10">
        <f>-INDEX(dataset!$A:$AO,MATCH(B$26&amp;$O74,dataset!$AO:$AO,0),MATCH($A$1,dataset!$A$1:$AO$1,0))/1000</f>
        <v>-391.51765625000002</v>
      </c>
      <c r="C74" s="10">
        <f>-INDEX(dataset!$A:$AO,MATCH(C$26&amp;$O74,dataset!$AO:$AO,0),MATCH($A$1,dataset!$A$1:$AO$1,0))/1000</f>
        <v>-394.83693749999998</v>
      </c>
      <c r="D74" s="10">
        <f>-INDEX(dataset!$A:$AO,MATCH(D$26&amp;$O74,dataset!$AO:$AO,0),MATCH($A$1,dataset!$A$1:$AO$1,0))/1000</f>
        <v>-410.73634375</v>
      </c>
      <c r="E74" s="10">
        <f>-INDEX(dataset!$A:$AO,MATCH(E$26&amp;$O74,dataset!$AO:$AO,0),MATCH($A$1,dataset!$A$1:$AO$1,0))/1000</f>
        <v>-422.40881250000001</v>
      </c>
      <c r="F74" s="10">
        <f>-INDEX(dataset!$A:$AO,MATCH(F$26&amp;$O74,dataset!$AO:$AO,0),MATCH($A$1,dataset!$A$1:$AO$1,0))/1000</f>
        <v>-447.06881249999998</v>
      </c>
      <c r="O74" s="6" t="s">
        <v>1506</v>
      </c>
      <c r="P74" s="6"/>
    </row>
    <row r="75" spans="1:16" x14ac:dyDescent="0.45">
      <c r="A75" s="24" t="s">
        <v>37</v>
      </c>
      <c r="B75" s="10">
        <f>-INDEX(dataset!$A:$AO,MATCH(B$26&amp;$O75,dataset!$AO:$AO,0),MATCH($A$1,dataset!$A$1:$AO$1,0))/1000</f>
        <v>-57.945722656249998</v>
      </c>
      <c r="C75" s="10">
        <f>-INDEX(dataset!$A:$AO,MATCH(C$26&amp;$O75,dataset!$AO:$AO,0),MATCH($A$1,dataset!$A$1:$AO$1,0))/1000</f>
        <v>-30.665935546875001</v>
      </c>
      <c r="D75" s="10">
        <f>-INDEX(dataset!$A:$AO,MATCH(D$26&amp;$O75,dataset!$AO:$AO,0),MATCH($A$1,dataset!$A$1:$AO$1,0))/1000</f>
        <v>-33.530402343749998</v>
      </c>
      <c r="E75" s="10">
        <f>-INDEX(dataset!$A:$AO,MATCH(E$26&amp;$O75,dataset!$AO:$AO,0),MATCH($A$1,dataset!$A$1:$AO$1,0))/1000</f>
        <v>-43.521652343749999</v>
      </c>
      <c r="F75" s="10">
        <f>-INDEX(dataset!$A:$AO,MATCH(F$26&amp;$O75,dataset!$AO:$AO,0),MATCH($A$1,dataset!$A$1:$AO$1,0))/1000</f>
        <v>-28.999777343750001</v>
      </c>
      <c r="O75" s="6" t="s">
        <v>1501</v>
      </c>
    </row>
    <row r="76" spans="1:16" x14ac:dyDescent="0.45">
      <c r="A76" s="24" t="s">
        <v>38</v>
      </c>
      <c r="B76" s="10">
        <f>INDEX(dataset!$A:$AO,MATCH(B$26&amp;$P76,dataset!$AO:$AO,0),MATCH($A$1,dataset!$A$1:$AO$1,0))/1000+INDEX(dataset!$A:$AO,MATCH(B$26&amp;$O76,dataset!$AO:$AO,0),MATCH($A$1,dataset!$A$1:$AO$1,0))/1000</f>
        <v>-1.8094881591796874</v>
      </c>
      <c r="C76" s="10">
        <f>INDEX(dataset!$A:$AO,MATCH(C$26&amp;$P76,dataset!$AO:$AO,0),MATCH($A$1,dataset!$A$1:$AO$1,0))/1000+INDEX(dataset!$A:$AO,MATCH(C$26&amp;$O76,dataset!$AO:$AO,0),MATCH($A$1,dataset!$A$1:$AO$1,0))/1000</f>
        <v>1.2322595672607424</v>
      </c>
      <c r="D76" s="10">
        <f>INDEX(dataset!$A:$AO,MATCH(D$26&amp;$P76,dataset!$AO:$AO,0),MATCH($A$1,dataset!$A$1:$AO$1,0))/1000+INDEX(dataset!$A:$AO,MATCH(D$26&amp;$O76,dataset!$AO:$AO,0),MATCH($A$1,dataset!$A$1:$AO$1,0))/1000</f>
        <v>-2.0579084396362304</v>
      </c>
      <c r="E76" s="10">
        <f>INDEX(dataset!$A:$AO,MATCH(E$26&amp;$P76,dataset!$AO:$AO,0),MATCH($A$1,dataset!$A$1:$AO$1,0))/1000+INDEX(dataset!$A:$AO,MATCH(E$26&amp;$O76,dataset!$AO:$AO,0),MATCH($A$1,dataset!$A$1:$AO$1,0))/1000</f>
        <v>9.6107460937499987</v>
      </c>
      <c r="F76" s="10">
        <f>INDEX(dataset!$A:$AO,MATCH(F$26&amp;$P76,dataset!$AO:$AO,0),MATCH($A$1,dataset!$A$1:$AO$1,0))/1000+INDEX(dataset!$A:$AO,MATCH(F$26&amp;$O76,dataset!$AO:$AO,0),MATCH($A$1,dataset!$A$1:$AO$1,0))/1000</f>
        <v>2.3941765136718747</v>
      </c>
      <c r="O76" s="6" t="s">
        <v>1502</v>
      </c>
      <c r="P76" s="6" t="s">
        <v>1505</v>
      </c>
    </row>
    <row r="77" spans="1:16" x14ac:dyDescent="0.45">
      <c r="A77" s="24" t="s">
        <v>36</v>
      </c>
      <c r="B77" s="10">
        <f>INDEX(dataset!$A:$AO,MATCH(B$26&amp;$O77,dataset!$AO:$AO,0),MATCH($A$1,dataset!$A$1:$AO$1,0))/1000</f>
        <v>9984.8310000000001</v>
      </c>
      <c r="C77" s="10">
        <f>INDEX(dataset!$A:$AO,MATCH(C$26&amp;$O77,dataset!$AO:$AO,0),MATCH($A$1,dataset!$A$1:$AO$1,0))/1000</f>
        <v>10257.118</v>
      </c>
      <c r="D77" s="10">
        <f>INDEX(dataset!$A:$AO,MATCH(D$26&amp;$O77,dataset!$AO:$AO,0),MATCH($A$1,dataset!$A$1:$AO$1,0))/1000</f>
        <v>10553.72</v>
      </c>
      <c r="E77" s="10">
        <f>INDEX(dataset!$A:$AO,MATCH(E$26&amp;$O77,dataset!$AO:$AO,0),MATCH($A$1,dataset!$A$1:$AO$1,0))/1000</f>
        <v>11062.215</v>
      </c>
      <c r="F77" s="10">
        <f>INDEX(dataset!$A:$AO,MATCH(F$26&amp;$O77,dataset!$AO:$AO,0),MATCH($A$1,dataset!$A$1:$AO$1,0))/1000</f>
        <v>11440.09</v>
      </c>
      <c r="G77" s="10"/>
      <c r="H77" s="18">
        <f>F77-D71</f>
        <v>1182.9719999999998</v>
      </c>
      <c r="O77" s="6" t="s">
        <v>1500</v>
      </c>
      <c r="P77" s="6"/>
    </row>
    <row r="78" spans="1:16" x14ac:dyDescent="0.45">
      <c r="A78" s="24"/>
      <c r="B78" s="10"/>
      <c r="C78" s="10"/>
      <c r="D78" s="10"/>
      <c r="E78" s="10"/>
      <c r="F78" s="10"/>
      <c r="O78" s="6"/>
      <c r="P78" s="6"/>
    </row>
    <row r="79" spans="1:16" x14ac:dyDescent="0.45">
      <c r="A79" s="24"/>
      <c r="H79" s="8" t="s">
        <v>1452</v>
      </c>
    </row>
    <row r="80" spans="1:16" x14ac:dyDescent="0.45">
      <c r="A80" s="24" t="s">
        <v>33</v>
      </c>
      <c r="B80" s="15">
        <f>B72/B$71+1</f>
        <v>1.0152162743372513</v>
      </c>
      <c r="C80" s="15">
        <f>C72/C$71+1</f>
        <v>1.001273846262239</v>
      </c>
      <c r="D80" s="15">
        <f>D72/D$71+1</f>
        <v>1.0053995323662066</v>
      </c>
      <c r="E80" s="15">
        <f>E72/E$71+1</f>
        <v>1.0215496319070432</v>
      </c>
      <c r="F80" s="15">
        <f>F72/F$71+1</f>
        <v>1.0109501147317694</v>
      </c>
      <c r="G80" s="15"/>
      <c r="H80" s="15">
        <f t="shared" ref="H80:H85" si="13">PRODUCT(D80:F80)^(1/3)-1</f>
        <v>1.2610964218432441E-2</v>
      </c>
      <c r="O80" s="6"/>
    </row>
    <row r="81" spans="1:8" x14ac:dyDescent="0.45">
      <c r="A81" s="24" t="s">
        <v>487</v>
      </c>
      <c r="B81" s="15">
        <f t="shared" ref="B81:F84" si="14">B73/B$71+1</f>
        <v>1.0678627948950501</v>
      </c>
      <c r="C81" s="15">
        <f t="shared" si="14"/>
        <v>1.0684876076019714</v>
      </c>
      <c r="D81" s="15">
        <f t="shared" si="14"/>
        <v>1.067030975465038</v>
      </c>
      <c r="E81" s="15">
        <f t="shared" si="14"/>
        <v>1.0698695578431112</v>
      </c>
      <c r="F81" s="15">
        <f t="shared" si="14"/>
        <v>1.0660281417419568</v>
      </c>
      <c r="G81" s="15"/>
      <c r="H81" s="15">
        <f t="shared" si="13"/>
        <v>6.7641652850175316E-2</v>
      </c>
    </row>
    <row r="82" spans="1:8" x14ac:dyDescent="0.45">
      <c r="A82" s="24" t="s">
        <v>32</v>
      </c>
      <c r="B82" s="15">
        <f t="shared" si="14"/>
        <v>0.95936754294418325</v>
      </c>
      <c r="C82" s="15">
        <f t="shared" si="14"/>
        <v>0.9604563224455176</v>
      </c>
      <c r="D82" s="15">
        <f t="shared" si="14"/>
        <v>0.95995596972268427</v>
      </c>
      <c r="E82" s="15">
        <f t="shared" si="14"/>
        <v>0.95997536295258923</v>
      </c>
      <c r="F82" s="15">
        <f t="shared" si="14"/>
        <v>0.95958595882470188</v>
      </c>
      <c r="G82" s="15"/>
      <c r="H82" s="15">
        <f t="shared" si="13"/>
        <v>-4.0160919557495456E-2</v>
      </c>
    </row>
    <row r="83" spans="1:8" x14ac:dyDescent="0.45">
      <c r="A83" s="24" t="s">
        <v>37</v>
      </c>
      <c r="B83" s="15">
        <f t="shared" si="14"/>
        <v>0.99398628120644728</v>
      </c>
      <c r="C83" s="15">
        <f t="shared" si="14"/>
        <v>0.99692874766264195</v>
      </c>
      <c r="D83" s="15">
        <f t="shared" si="14"/>
        <v>0.99673101134804631</v>
      </c>
      <c r="E83" s="15">
        <f t="shared" si="14"/>
        <v>0.99587617898297942</v>
      </c>
      <c r="F83" s="15">
        <f t="shared" si="14"/>
        <v>0.99737848366319493</v>
      </c>
      <c r="G83" s="15"/>
      <c r="H83" s="15">
        <f t="shared" si="13"/>
        <v>-3.3382985866188264E-3</v>
      </c>
    </row>
    <row r="84" spans="1:8" x14ac:dyDescent="0.45">
      <c r="A84" s="24" t="s">
        <v>38</v>
      </c>
      <c r="B84" s="15">
        <f t="shared" si="14"/>
        <v>0.99981220783086744</v>
      </c>
      <c r="C84" s="15">
        <f t="shared" si="14"/>
        <v>1.0001234131621517</v>
      </c>
      <c r="D84" s="15">
        <f t="shared" si="14"/>
        <v>0.99979936777176237</v>
      </c>
      <c r="E84" s="15">
        <f t="shared" si="14"/>
        <v>1.0009106500924556</v>
      </c>
      <c r="F84" s="15">
        <f t="shared" si="14"/>
        <v>1.0002164283114794</v>
      </c>
      <c r="G84" s="15"/>
      <c r="H84" s="15">
        <f t="shared" si="13"/>
        <v>3.0871038754476388E-4</v>
      </c>
    </row>
    <row r="85" spans="1:8" x14ac:dyDescent="0.45">
      <c r="A85" s="24" t="s">
        <v>36</v>
      </c>
      <c r="B85" s="15">
        <f>B77/B$71</f>
        <v>1.0362450079595549</v>
      </c>
      <c r="C85" s="15">
        <f>C77/C$71</f>
        <v>1.0272700659630594</v>
      </c>
      <c r="D85" s="15">
        <f>D77/D$71</f>
        <v>1.0289166996031438</v>
      </c>
      <c r="E85" s="15">
        <f>E77/E$71</f>
        <v>1.0481815890510646</v>
      </c>
      <c r="F85" s="15">
        <f>F77/F$71</f>
        <v>1.0341590721207281</v>
      </c>
      <c r="G85" s="15"/>
      <c r="H85" s="15">
        <f t="shared" si="13"/>
        <v>3.7053981304027594E-2</v>
      </c>
    </row>
    <row r="87" spans="1:8" x14ac:dyDescent="0.45">
      <c r="B87" s="14"/>
      <c r="C87" s="14"/>
    </row>
    <row r="88" spans="1:8" ht="21" x14ac:dyDescent="0.65">
      <c r="A88" s="23" t="s">
        <v>3799</v>
      </c>
      <c r="B88" s="14"/>
      <c r="C88" s="14"/>
    </row>
    <row r="89" spans="1:8" s="37" customFormat="1" ht="26.65" x14ac:dyDescent="0.45">
      <c r="A89" s="14"/>
      <c r="B89" s="125" t="s">
        <v>3790</v>
      </c>
      <c r="C89" s="125" t="s">
        <v>4034</v>
      </c>
    </row>
    <row r="90" spans="1:8" s="37" customFormat="1" x14ac:dyDescent="0.45">
      <c r="A90" s="24" t="s">
        <v>3604</v>
      </c>
      <c r="B90" s="126">
        <v>1</v>
      </c>
      <c r="C90" s="127">
        <v>4</v>
      </c>
    </row>
    <row r="91" spans="1:8" s="37" customFormat="1" x14ac:dyDescent="0.45">
      <c r="A91" s="24" t="s">
        <v>3605</v>
      </c>
      <c r="B91" s="126">
        <v>0.5</v>
      </c>
      <c r="C91" s="127">
        <v>1</v>
      </c>
    </row>
    <row r="92" spans="1:8" s="37" customFormat="1" x14ac:dyDescent="0.45">
      <c r="A92" s="24" t="s">
        <v>3771</v>
      </c>
      <c r="B92" s="126">
        <v>0</v>
      </c>
      <c r="C92" s="127">
        <v>1</v>
      </c>
    </row>
    <row r="93" spans="1:8" s="37" customFormat="1" x14ac:dyDescent="0.45">
      <c r="A93" s="24" t="s">
        <v>4048</v>
      </c>
      <c r="B93" s="126">
        <v>0</v>
      </c>
      <c r="C93" s="127">
        <v>1</v>
      </c>
    </row>
    <row r="94" spans="1:8" s="37" customFormat="1" x14ac:dyDescent="0.45">
      <c r="A94" s="24" t="s">
        <v>4033</v>
      </c>
      <c r="B94" s="126"/>
      <c r="C94" s="88">
        <v>0.75</v>
      </c>
    </row>
    <row r="95" spans="1:8" s="37" customFormat="1" x14ac:dyDescent="0.45">
      <c r="A95" s="14"/>
      <c r="B95" s="14"/>
      <c r="C95" s="14"/>
    </row>
    <row r="96" spans="1:8" x14ac:dyDescent="0.45">
      <c r="A96" s="37"/>
    </row>
    <row r="97" spans="1:5" ht="18" x14ac:dyDescent="0.55000000000000004">
      <c r="A97" s="41" t="s">
        <v>3800</v>
      </c>
    </row>
    <row r="98" spans="1:5" x14ac:dyDescent="0.45">
      <c r="A98" s="24" t="s">
        <v>3539</v>
      </c>
      <c r="B98" s="9">
        <f>SUMIFS(assets!$F$1:$F$2000,assets!$A$1:$A$2000,edb_name,assets!$C$1:$C$2000,"Distribution lines")+SUMIFS(assets!$F$1:$F$2000,assets!$A$1:$A$2000,edb_name,assets!$C$1:$C$2000,"LV lines")</f>
        <v>98920.442271888256</v>
      </c>
      <c r="C98" s="90"/>
    </row>
    <row r="99" spans="1:5" s="37" customFormat="1" x14ac:dyDescent="0.45">
      <c r="A99" s="24" t="s">
        <v>3802</v>
      </c>
      <c r="B99" s="88">
        <f>INDEX(dataset!$A:$AO,MATCH($E99,dataset!$AO:$AO,0),MATCH($A$1,dataset!$A$1:$AO$1,0))/1000</f>
        <v>2351.8539999999998</v>
      </c>
      <c r="C99" s="90"/>
      <c r="E99" s="37" t="str">
        <f>latest_year&amp;"IDRAB valueTotal closing RAB valueDistribution and LV linesconstant"</f>
        <v>2018IDRAB valueTotal closing RAB valueDistribution and LV linesconstant</v>
      </c>
    </row>
    <row r="100" spans="1:5" x14ac:dyDescent="0.45">
      <c r="A100" s="24" t="s">
        <v>5026</v>
      </c>
      <c r="B100" s="88">
        <f>SUMIFS(assets!$G$1:$G$2000,assets!$A$1:$A$2000,edb_name,assets!$C$1:$C$2000,"Distribution lines")+SUMIFS(assets!$G$1:$G$2000,assets!$A$1:$A$2000,edb_name,assets!$C$1:$C$2000,"LV lines")</f>
        <v>8384.1541551351547</v>
      </c>
      <c r="C100" s="90">
        <f>B100/B98</f>
        <v>8.4756537299852011E-2</v>
      </c>
    </row>
    <row r="101" spans="1:5" x14ac:dyDescent="0.45">
      <c r="A101" s="24" t="s">
        <v>3540</v>
      </c>
      <c r="B101" s="88">
        <f>(SUMPRODUCT(--(assets!$A$1:$A$2000=edb_name),--(assets!$C$1:$C$2000="Distribution lines"),assets!$F$1:$F$2000,assets!$H$1:$H$2000)+SUMPRODUCT(--(assets!$A$1:$A$2000=edb_name),--(assets!$C$1:$C$2000="LV lines"),assets!$F$1:$F$2000,assets!$H$1:$H$2000))/(SUMPRODUCT(--(assets!$A$1:$A$2000=edb_name),--(assets!$C$1:$C$2000="Distribution lines"),assets!$F$1:$F$2000)+SUMPRODUCT(--(assets!$A$1:$A$2000=edb_name),--(assets!$C$1:$C$2000="LV lines"),assets!$F$1:$F$2000))</f>
        <v>37.104719608765841</v>
      </c>
      <c r="C101" s="90"/>
    </row>
    <row r="102" spans="1:5" x14ac:dyDescent="0.45">
      <c r="A102" s="24" t="s">
        <v>3604</v>
      </c>
      <c r="B102" s="89">
        <f>(SUMPRODUCT(--(assets!$A$1:$A$2000=edb_name),--(assets!$C$1:$C$2000="Distribution lines"),assets!$F$1:$F$2000,assets!$I$1:$I$2000)+SUMPRODUCT(--(assets!$A$1:$A$2000=edb_name),--(assets!$C$1:$C$2000="LV lines"),assets!$F$1:$F$2000,assets!$I$1:$I$2000))/(SUMPRODUCT(--(assets!$A$1:$A$2000=edb_name),--(assets!$C$1:$C$2000="Distribution lines"),assets!$F$1:$F$2000)+SUMPRODUCT(--(assets!$A$1:$A$2000=edb_name),--(assets!$C$1:$C$2000="LV lines"),assets!$F$1:$F$2000))</f>
        <v>4.5484878097184732E-2</v>
      </c>
      <c r="C102" s="90"/>
    </row>
    <row r="103" spans="1:5" x14ac:dyDescent="0.45">
      <c r="A103" s="24" t="s">
        <v>3605</v>
      </c>
      <c r="B103" s="89">
        <f>(SUMPRODUCT(--(assets!$A$1:$A$2000=edb_name),--(assets!$C$1:$C$2000="Distribution lines"),assets!$F$1:$F$2000,assets!$J$1:$J$2000)+SUMPRODUCT(--(assets!$A$1:$A$2000=edb_name),--(assets!$C$1:$C$2000="LV lines"),assets!$F$1:$F$2000,assets!$J$1:$J$2000))/(SUMPRODUCT(--(assets!$A$1:$A$2000=edb_name),--(assets!$C$1:$C$2000="Distribution lines"),assets!$F$1:$F$2000)+SUMPRODUCT(--(assets!$A$1:$A$2000=edb_name),--(assets!$C$1:$C$2000="LV lines"),assets!$F$1:$F$2000))</f>
        <v>5.0134357136378635E-2</v>
      </c>
      <c r="C103" s="90"/>
    </row>
    <row r="104" spans="1:5" s="37" customFormat="1" x14ac:dyDescent="0.45">
      <c r="A104" s="24" t="s">
        <v>3596</v>
      </c>
      <c r="B104" s="88">
        <f>(SUMPRODUCT(--(assets!$A$1:$A$2000=edb_name),--(assets!$C$1:$C$2000="Distribution lines"),assets!$F$1:$F$2000,assets!$N$1:$N$2000)+SUMPRODUCT(--(assets!$A$1:$A$2000=edb_name),--(assets!$C$1:$C$2000="LV lines"),assets!$F$1:$F$2000,assets!$N$1:$N$2000))/(SUMPRODUCT(--(assets!$A$1:$A$2000=edb_name),--(assets!$C$1:$C$2000="Distribution lines"),assets!$F$1:$F$2000)+SUMPRODUCT(--(assets!$A$1:$A$2000=edb_name),--(assets!$C$1:$C$2000="LV lines"),assets!$F$1:$F$2000))</f>
        <v>3.209397352511405</v>
      </c>
      <c r="C104" s="90"/>
    </row>
    <row r="105" spans="1:5" x14ac:dyDescent="0.45">
      <c r="A105" s="24" t="s">
        <v>3770</v>
      </c>
      <c r="B105" s="9">
        <f>SUMIFS(assets!$M$1:$M$2000,assets!$A$1:$A$2000,edb_name,assets!$C$1:$C$2000,"Distribution lines")+SUMIFS(assets!$M$1:$M$2000,assets!$A$1:$A$2000,edb_name,assets!$C$1:$C$2000,"LV lines")</f>
        <v>1235.3733039927442</v>
      </c>
      <c r="C105" s="90">
        <f>B105/B98</f>
        <v>1.2488554191834818E-2</v>
      </c>
    </row>
    <row r="106" spans="1:5" x14ac:dyDescent="0.45">
      <c r="A106" s="24" t="s">
        <v>3771</v>
      </c>
      <c r="B106" s="89">
        <f>(SUMPRODUCT(--(assets!$A$1:$A$2000=edb_name),--(assets!$C$1:$C$2000="Distribution lines"),assets!$F$1:$F$2000,assets!$L$1:$L$2000)+SUMPRODUCT(--(assets!$A$1:$A$2000=edb_name),--(assets!$C$1:$C$2000="LV lines"),assets!$F$1:$F$2000,assets!$L$1:$L$2000))/(SUMPRODUCT(--(assets!$A$1:$A$2000=edb_name),--(assets!$C$1:$C$2000="Distribution lines"),assets!$F$1:$F$2000)+SUMPRODUCT(--(assets!$A$1:$A$2000=edb_name),--(assets!$C$1:$C$2000="LV lines"),assets!$F$1:$F$2000))</f>
        <v>3.5461545425004515E-2</v>
      </c>
      <c r="C106" s="90"/>
    </row>
    <row r="107" spans="1:5" x14ac:dyDescent="0.45">
      <c r="A107" s="24" t="s">
        <v>3606</v>
      </c>
      <c r="B107" s="89">
        <f>(SUMPRODUCT(--(assets!$A$1:$A$2000=edb_name),--(assets!$C$1:$C$2000="Distribution lines"),assets!$F$1:$F$2000,assets!$K$1:$K$2000)+SUMPRODUCT(--(assets!$A$1:$A$2000=edb_name),--(assets!$C$1:$C$2000="LV lines"),assets!$F$1:$F$2000,assets!$K$1:$K$2000))/(SUMPRODUCT(--(assets!$A$1:$A$2000=edb_name),--(assets!$C$1:$C$2000="Distribution lines"),assets!$F$1:$F$2000)+SUMPRODUCT(--(assets!$A$1:$A$2000=edb_name),--(assets!$C$1:$C$2000="LV lines"),assets!$F$1:$F$2000))</f>
        <v>4.1511860198226669E-2</v>
      </c>
      <c r="C107" s="90">
        <f>B102*$B$90+B103*$B$91+B106*$B$92</f>
        <v>7.0552056665374049E-2</v>
      </c>
    </row>
    <row r="108" spans="1:5" s="37" customFormat="1" x14ac:dyDescent="0.45">
      <c r="A108" s="24"/>
      <c r="B108" s="9"/>
      <c r="C108" s="92">
        <f>C100*$C$93+B102*$C$90+B103*$C$91+B106*$C$92</f>
        <v>0.35229195224997412</v>
      </c>
    </row>
    <row r="109" spans="1:5" x14ac:dyDescent="0.45">
      <c r="A109" s="24" t="s">
        <v>3542</v>
      </c>
      <c r="B109" s="16">
        <f>$E109*0.5</f>
        <v>0.375</v>
      </c>
      <c r="C109" s="16">
        <f>$E109*0.3</f>
        <v>0.22499999999999998</v>
      </c>
      <c r="D109" s="16">
        <f>$E109*0.2</f>
        <v>0.15000000000000002</v>
      </c>
      <c r="E109" s="20">
        <f>$C$94</f>
        <v>0.75</v>
      </c>
    </row>
    <row r="110" spans="1:5" x14ac:dyDescent="0.45">
      <c r="A110" s="24" t="s">
        <v>3543</v>
      </c>
      <c r="B110" s="26">
        <f>MIN(C108,E109)+E109</f>
        <v>1.1022919522499741</v>
      </c>
      <c r="C110" s="21">
        <f>IF(B98=0,0,E109/100)</f>
        <v>7.4999999999999997E-3</v>
      </c>
      <c r="D110" s="26">
        <f>E109*2-B110-C110</f>
        <v>0.39020804775002588</v>
      </c>
      <c r="E110" s="16"/>
    </row>
    <row r="112" spans="1:5" ht="18" x14ac:dyDescent="0.55000000000000004">
      <c r="A112" s="41" t="s">
        <v>3801</v>
      </c>
    </row>
    <row r="113" spans="1:5" x14ac:dyDescent="0.45">
      <c r="A113" s="24" t="s">
        <v>3539</v>
      </c>
      <c r="B113" s="9">
        <f>SUMIFS(assets!$F$1:$F$2000,assets!$A$1:$A$2000,edb_name,assets!$C$1:$C$2000,"Distribution cables")+SUMIFS(assets!$F$1:$F$2000,assets!$A$1:$A$2000,edb_name,assets!$C$1:$C$2000,"LV cables")</f>
        <v>43042.856242060661</v>
      </c>
      <c r="C113" s="90"/>
    </row>
    <row r="114" spans="1:5" s="37" customFormat="1" x14ac:dyDescent="0.45">
      <c r="A114" s="24" t="s">
        <v>3802</v>
      </c>
      <c r="B114" s="88">
        <f>INDEX(dataset!$A:$AO,MATCH($E114,dataset!$AO:$AO,0),MATCH($A$1,dataset!$A$1:$AO$1,0))/1000</f>
        <v>2717.88625</v>
      </c>
      <c r="C114" s="90"/>
      <c r="E114" s="37" t="str">
        <f>latest_year&amp;"IDRAB valueTotal closing RAB valueDistribution and LV cablesconstant"</f>
        <v>2018IDRAB valueTotal closing RAB valueDistribution and LV cablesconstant</v>
      </c>
    </row>
    <row r="115" spans="1:5" x14ac:dyDescent="0.45">
      <c r="A115" s="24" t="s">
        <v>5026</v>
      </c>
      <c r="B115" s="88">
        <f>SUMIFS(assets!$G$1:$G$2000,assets!$A$1:$A$2000,edb_name,assets!$C$1:$C$2000,"Distribution cables")+SUMIFS(assets!$G$1:$G$2000,assets!$A$1:$A$2000,edb_name,assets!$C$1:$C$2000,"LV cables")</f>
        <v>502.44229086018458</v>
      </c>
      <c r="C115" s="90">
        <f>B115/B113</f>
        <v>1.1673070393716288E-2</v>
      </c>
    </row>
    <row r="116" spans="1:5" x14ac:dyDescent="0.45">
      <c r="A116" s="24" t="s">
        <v>3540</v>
      </c>
      <c r="B116" s="88">
        <f>(SUMPRODUCT(--(assets!$A$1:$A$2000=edb_name),--(assets!$C$1:$C$2000="Distribution cables"),assets!$F$1:$F$2000,assets!$H$1:$H$2000)+SUMPRODUCT(--(assets!$A$1:$A$2000=edb_name),--(assets!$C$1:$C$2000="LV cables"),assets!$F$1:$F$2000,assets!$H$1:$H$2000))/(SUMPRODUCT(--(assets!$A$1:$A$2000=edb_name),--(assets!$C$1:$C$2000="Distribution cables"),assets!$F$1:$F$2000)+SUMPRODUCT(--(assets!$A$1:$A$2000=edb_name),--(assets!$C$1:$C$2000="LV cables"),assets!$F$1:$F$2000))</f>
        <v>25.350910759573118</v>
      </c>
      <c r="C116" s="90"/>
    </row>
    <row r="117" spans="1:5" x14ac:dyDescent="0.45">
      <c r="A117" s="24" t="s">
        <v>3604</v>
      </c>
      <c r="B117" s="89">
        <f>(SUMPRODUCT(--(assets!$A$1:$A$2000=edb_name),--(assets!$C$1:$C$2000="Distribution cables"),assets!$F$1:$F$2000,assets!$I$1:$I$2000)+SUMPRODUCT(--(assets!$A$1:$A$2000=edb_name),--(assets!$C$1:$C$2000="LV cables"),assets!$F$1:$F$2000,assets!$I$1:$I$2000))/(SUMPRODUCT(--(assets!$A$1:$A$2000=edb_name),--(assets!$C$1:$C$2000="Distribution cables"),assets!$F$1:$F$2000)+SUMPRODUCT(--(assets!$A$1:$A$2000=edb_name),--(assets!$C$1:$C$2000="LV cables"),assets!$F$1:$F$2000))</f>
        <v>4.6138509878009201E-3</v>
      </c>
      <c r="C117" s="90"/>
    </row>
    <row r="118" spans="1:5" x14ac:dyDescent="0.45">
      <c r="A118" s="24" t="s">
        <v>3605</v>
      </c>
      <c r="B118" s="89">
        <f>(SUMPRODUCT(--(assets!$A$1:$A$2000=edb_name),--(assets!$C$1:$C$2000="Distribution cables"),assets!$F$1:$F$2000,assets!$J$1:$J$2000)+SUMPRODUCT(--(assets!$A$1:$A$2000=edb_name),--(assets!$C$1:$C$2000="LV cables"),assets!$F$1:$F$2000,assets!$J$1:$J$2000))/(SUMPRODUCT(--(assets!$A$1:$A$2000=edb_name),--(assets!$C$1:$C$2000="Distribution cables"),assets!$F$1:$F$2000)+SUMPRODUCT(--(assets!$A$1:$A$2000=edb_name),--(assets!$C$1:$C$2000="LV cables"),assets!$F$1:$F$2000))</f>
        <v>3.1088301269397746E-2</v>
      </c>
      <c r="C118" s="90"/>
    </row>
    <row r="119" spans="1:5" s="37" customFormat="1" x14ac:dyDescent="0.45">
      <c r="A119" s="24" t="s">
        <v>3596</v>
      </c>
      <c r="B119" s="88">
        <f>(SUMPRODUCT(--(assets!$A$1:$A$2000=edb_name),--(assets!$C$1:$C$2000="Distribution cables"),assets!$F$1:$F$2000,assets!$N$1:$N$2000)+SUMPRODUCT(--(assets!$A$1:$A$2000=edb_name),--(assets!$C$1:$C$2000="LV cables"),assets!$F$1:$F$2000,assets!$N$1:$N$2000))/(SUMPRODUCT(--(assets!$A$1:$A$2000=edb_name),--(assets!$C$1:$C$2000="Distribution cables"),assets!$F$1:$F$2000)+SUMPRODUCT(--(assets!$A$1:$A$2000=edb_name),--(assets!$C$1:$C$2000="LV cables"),assets!$F$1:$F$2000))</f>
        <v>3.5206925450037625</v>
      </c>
      <c r="C119" s="90"/>
    </row>
    <row r="120" spans="1:5" x14ac:dyDescent="0.45">
      <c r="A120" s="24" t="s">
        <v>3770</v>
      </c>
      <c r="B120" s="9">
        <f>SUMIFS(assets!$M$1:$M$2000,assets!$A$1:$A$2000,edb_name,assets!$C$1:$C$2000,"Distribution cables")+SUMIFS(assets!$M$1:$M$2000,assets!$A$1:$A$2000,edb_name,assets!$C$1:$C$2000,"LV cables")</f>
        <v>385.59733341319469</v>
      </c>
      <c r="C120" s="90">
        <f>B120/B113</f>
        <v>8.9584513454382779E-3</v>
      </c>
    </row>
    <row r="121" spans="1:5" x14ac:dyDescent="0.45">
      <c r="A121" s="24" t="s">
        <v>3771</v>
      </c>
      <c r="B121" s="89">
        <f>(SUMPRODUCT(--(assets!$A$1:$A$2000=edb_name),--(assets!$C$1:$C$2000="Distribution cables"),assets!$F$1:$F$2000,assets!$L$1:$L$2000)+SUMPRODUCT(--(assets!$A$1:$A$2000=edb_name),--(assets!$C$1:$C$2000="LV cables"),assets!$F$1:$F$2000,assets!$L$1:$L$2000))/(SUMPRODUCT(--(assets!$A$1:$A$2000=edb_name),--(assets!$C$1:$C$2000="Distribution cables"),assets!$F$1:$F$2000)+SUMPRODUCT(--(assets!$A$1:$A$2000=edb_name),--(assets!$C$1:$C$2000="LV cables"),assets!$F$1:$F$2000))</f>
        <v>2.883955341576554E-2</v>
      </c>
      <c r="C121" s="90"/>
    </row>
    <row r="122" spans="1:5" x14ac:dyDescent="0.45">
      <c r="A122" s="24" t="s">
        <v>3606</v>
      </c>
      <c r="B122" s="89">
        <f>(SUMPRODUCT(--(assets!$A$1:$A$2000=edb_name),--(assets!$C$1:$C$2000="Distribution cables"),assets!$F$1:$F$2000,assets!$K$1:$K$2000)+SUMPRODUCT(--(assets!$A$1:$A$2000=edb_name),--(assets!$C$1:$C$2000="LV cables"),assets!$F$1:$F$2000,assets!$K$1:$K$2000))/(SUMPRODUCT(--(assets!$A$1:$A$2000=edb_name),--(assets!$C$1:$C$2000="Distribution cables"),assets!$F$1:$F$2000)+SUMPRODUCT(--(assets!$A$1:$A$2000=edb_name),--(assets!$C$1:$C$2000="LV cables"),assets!$F$1:$F$2000))</f>
        <v>1.2073939091408617E-2</v>
      </c>
      <c r="C122" s="90">
        <f>B117*$B$90+B118*$B$91+B121*$B$92</f>
        <v>2.0158001622499793E-2</v>
      </c>
    </row>
    <row r="123" spans="1:5" s="37" customFormat="1" x14ac:dyDescent="0.45">
      <c r="A123" s="24"/>
      <c r="B123" s="9"/>
      <c r="C123" s="92">
        <f>C115*$C$93+B117*$C$90+B118*$C$91+B121*$C$92</f>
        <v>9.005632903008326E-2</v>
      </c>
    </row>
    <row r="124" spans="1:5" x14ac:dyDescent="0.45">
      <c r="A124" s="24" t="s">
        <v>3542</v>
      </c>
      <c r="B124" s="16">
        <f>$E124*0.5</f>
        <v>0.375</v>
      </c>
      <c r="C124" s="16">
        <f>$E124*0.3</f>
        <v>0.22499999999999998</v>
      </c>
      <c r="D124" s="16">
        <f>$E124*0.2</f>
        <v>0.15000000000000002</v>
      </c>
      <c r="E124" s="20">
        <f>$C$94</f>
        <v>0.75</v>
      </c>
    </row>
    <row r="125" spans="1:5" x14ac:dyDescent="0.45">
      <c r="A125" s="24" t="s">
        <v>3543</v>
      </c>
      <c r="B125" s="26">
        <f>MIN(C123,E124)+E124</f>
        <v>0.84005632903008332</v>
      </c>
      <c r="C125" s="21">
        <f>IF(B113=0,0,E124/100)</f>
        <v>7.4999999999999997E-3</v>
      </c>
      <c r="D125" s="26">
        <f>E124*2-B125-C125</f>
        <v>0.65244367096991673</v>
      </c>
      <c r="E125" s="16"/>
    </row>
    <row r="127" spans="1:5" ht="18" x14ac:dyDescent="0.55000000000000004">
      <c r="A127" s="25" t="s">
        <v>202</v>
      </c>
    </row>
    <row r="128" spans="1:5" x14ac:dyDescent="0.45">
      <c r="A128" s="24" t="s">
        <v>3539</v>
      </c>
      <c r="B128" s="9">
        <f>SUMIFS(assets!$F$1:$F$2000,assets!$A$1:$A$2000,edb_name,assets!$C$1:$C$2000,"Subtransmission lines")+SUMIFS(assets!$F$1:$F$2000,assets!$A$1:$A$2000,edb_name,assets!$C$1:$C$2000,"Subtransmission cables")</f>
        <v>11636.93104205234</v>
      </c>
      <c r="C128" s="90"/>
    </row>
    <row r="129" spans="1:6" s="37" customFormat="1" x14ac:dyDescent="0.45">
      <c r="A129" s="24" t="s">
        <v>3802</v>
      </c>
      <c r="B129" s="88">
        <f>INDEX(dataset!$A:$AO,MATCH($E129,dataset!$AO:$AO,0),MATCH($A$1,dataset!$A$1:$AO$1,0))/1000+INDEX(dataset!$A:$AO,MATCH($F129,dataset!$AO:$AO,0),MATCH($A$1,dataset!$A$1:$AO$1,0))/1000</f>
        <v>1291.1339375</v>
      </c>
      <c r="C129" s="90"/>
      <c r="E129" s="37" t="str">
        <f>latest_year&amp;"IDRAB valueTotal closing RAB valueSubtransmission linesconstant"</f>
        <v>2018IDRAB valueTotal closing RAB valueSubtransmission linesconstant</v>
      </c>
      <c r="F129" s="37" t="str">
        <f>latest_year&amp;"IDRAB valueTotal closing RAB valueSubtransmission cablesconstant"</f>
        <v>2018IDRAB valueTotal closing RAB valueSubtransmission cablesconstant</v>
      </c>
    </row>
    <row r="130" spans="1:6" x14ac:dyDescent="0.45">
      <c r="A130" s="24" t="s">
        <v>5026</v>
      </c>
      <c r="B130" s="88">
        <f>SUMIFS(assets!$G$1:$G$2000,assets!$A$1:$A$2000,edb_name,assets!$C$1:$C$2000,"Subtransmission lines")+SUMIFS(assets!$G$1:$G$2000,assets!$A$1:$A$2000,edb_name,assets!$C$1:$C$2000,"Subtransmission cables")</f>
        <v>1192.0352803259157</v>
      </c>
      <c r="C130" s="90">
        <f>B130/B128</f>
        <v>0.10243553700011297</v>
      </c>
    </row>
    <row r="131" spans="1:6" x14ac:dyDescent="0.45">
      <c r="A131" s="24" t="s">
        <v>3540</v>
      </c>
      <c r="B131" s="88">
        <f>(SUMPRODUCT(--(assets!$A$1:$A$2000=edb_name),--(assets!$C$1:$C$2000="Subtransmission lines"),assets!$F$1:$F$2000,assets!$H$1:$H$2000)+SUMPRODUCT(--(assets!$A$1:$A$2000=edb_name),--(assets!$C$1:$C$2000="Subtransmission cables"),assets!$F$1:$F$2000,assets!$H$1:$H$2000))/(SUMPRODUCT(--(assets!$A$1:$A$2000=edb_name),--(assets!$C$1:$C$2000="Subtransmission lines"),assets!$F$1:$F$2000)+SUMPRODUCT(--(assets!$A$1:$A$2000=edb_name),--(assets!$C$1:$C$2000="Subtransmission cables"),assets!$F$1:$F$2000))</f>
        <v>35.089361208976946</v>
      </c>
      <c r="C131" s="90"/>
    </row>
    <row r="132" spans="1:6" x14ac:dyDescent="0.45">
      <c r="A132" s="24" t="s">
        <v>3604</v>
      </c>
      <c r="B132" s="89">
        <f>(SUMPRODUCT(--(assets!$A$1:$A$2000=edb_name),--(assets!$C$1:$C$2000="Subtransmission lines"),assets!$F$1:$F$2000,assets!$I$1:$I$2000)+SUMPRODUCT(--(assets!$A$1:$A$2000=edb_name),--(assets!$C$1:$C$2000="Subtransmission cables"),assets!$F$1:$F$2000,assets!$I$1:$I$2000))/(SUMPRODUCT(--(assets!$A$1:$A$2000=edb_name),--(assets!$C$1:$C$2000="Subtransmission lines"),assets!$F$1:$F$2000)+SUMPRODUCT(--(assets!$A$1:$A$2000=edb_name),--(assets!$C$1:$C$2000="Subtransmission cables"),assets!$F$1:$F$2000))</f>
        <v>2.2756114599631762E-2</v>
      </c>
      <c r="C132" s="90"/>
    </row>
    <row r="133" spans="1:6" x14ac:dyDescent="0.45">
      <c r="A133" s="24" t="s">
        <v>3605</v>
      </c>
      <c r="B133" s="89">
        <f>(SUMPRODUCT(--(assets!$A$1:$A$2000=edb_name),--(assets!$C$1:$C$2000="Subtransmission lines"),assets!$F$1:$F$2000,assets!$J$1:$J$2000)+SUMPRODUCT(--(assets!$A$1:$A$2000=edb_name),--(assets!$C$1:$C$2000="Subtransmission cables"),assets!$F$1:$F$2000,assets!$J$1:$J$2000))/(SUMPRODUCT(--(assets!$A$1:$A$2000=edb_name),--(assets!$C$1:$C$2000="Subtransmission lines"),assets!$F$1:$F$2000)+SUMPRODUCT(--(assets!$A$1:$A$2000=edb_name),--(assets!$C$1:$C$2000="Subtransmission cables"),assets!$F$1:$F$2000))</f>
        <v>3.4137212861943503E-2</v>
      </c>
      <c r="C133" s="90"/>
    </row>
    <row r="134" spans="1:6" s="37" customFormat="1" x14ac:dyDescent="0.45">
      <c r="A134" s="24" t="s">
        <v>3596</v>
      </c>
      <c r="B134" s="88">
        <f>(SUMPRODUCT(--(assets!$A$1:$A$2000=edb_name),--(assets!$C$1:$C$2000="Subtransmission lines"),assets!$F$1:$F$2000,assets!$N$1:$N$2000)+SUMPRODUCT(--(assets!$A$1:$A$2000=edb_name),--(assets!$C$1:$C$2000="Subtransmission cables"),assets!$F$1:$F$2000,assets!$N$1:$N$2000))/(SUMPRODUCT(--(assets!$A$1:$A$2000=edb_name),--(assets!$C$1:$C$2000="Subtransmission lines"),assets!$F$1:$F$2000)+SUMPRODUCT(--(assets!$A$1:$A$2000=edb_name),--(assets!$C$1:$C$2000="Subtransmission cables"),assets!$F$1:$F$2000))</f>
        <v>3.3104718537856526</v>
      </c>
      <c r="C134" s="90"/>
    </row>
    <row r="135" spans="1:6" x14ac:dyDescent="0.45">
      <c r="A135" s="24" t="s">
        <v>3770</v>
      </c>
      <c r="B135" s="9">
        <f>SUMIFS(assets!$M$1:$M$2000,assets!$A$1:$A$2000,edb_name,assets!$C$1:$C$2000,"Subtransmission lines")+SUMIFS(assets!$M$1:$M$2000,assets!$A$1:$A$2000,edb_name,assets!$C$1:$C$2000,"Subtransmission cables")</f>
        <v>154.95217519430634</v>
      </c>
      <c r="C135" s="90">
        <f>B135/B128</f>
        <v>1.3315553270390291E-2</v>
      </c>
    </row>
    <row r="136" spans="1:6" x14ac:dyDescent="0.45">
      <c r="A136" s="24" t="s">
        <v>3771</v>
      </c>
      <c r="B136" s="89">
        <f>(SUMPRODUCT(--(assets!$A$1:$A$2000=edb_name),--(assets!$C$1:$C$2000="Subtransmission lines"),assets!$F$1:$F$2000,assets!$L$1:$L$2000)+SUMPRODUCT(--(assets!$A$1:$A$2000=edb_name),--(assets!$C$1:$C$2000="Subtransmission cables"),assets!$F$1:$F$2000,assets!$L$1:$L$2000))/(SUMPRODUCT(--(assets!$A$1:$A$2000=edb_name),--(assets!$C$1:$C$2000="Subtransmission lines"),assets!$F$1:$F$2000)+SUMPRODUCT(--(assets!$A$1:$A$2000=edb_name),--(assets!$C$1:$C$2000="Subtransmission cables"),assets!$F$1:$F$2000))</f>
        <v>4.1381807453932745E-2</v>
      </c>
      <c r="C136" s="90"/>
    </row>
    <row r="137" spans="1:6" x14ac:dyDescent="0.45">
      <c r="A137" s="24" t="s">
        <v>3606</v>
      </c>
      <c r="B137" s="89">
        <f>(SUMPRODUCT(--(assets!$A$1:$A$2000=edb_name),--(assets!$C$1:$C$2000="Subtransmission lines"),assets!$F$1:$F$2000,assets!$K$1:$K$2000)+SUMPRODUCT(--(assets!$A$1:$A$2000=edb_name),--(assets!$C$1:$C$2000="Subtransmission cables"),assets!$F$1:$F$2000,assets!$K$1:$K$2000))/(SUMPRODUCT(--(assets!$A$1:$A$2000=edb_name),--(assets!$C$1:$C$2000="Subtransmission lines"),assets!$F$1:$F$2000)+SUMPRODUCT(--(assets!$A$1:$A$2000=edb_name),--(assets!$C$1:$C$2000="Subtransmission cables"),assets!$F$1:$F$2000))</f>
        <v>5.2068658501792736E-2</v>
      </c>
      <c r="C137" s="90">
        <f>B132*$B$90+B133*$B$91+B136*$B$92</f>
        <v>3.9824721030603513E-2</v>
      </c>
    </row>
    <row r="138" spans="1:6" s="37" customFormat="1" x14ac:dyDescent="0.45">
      <c r="A138" s="24"/>
      <c r="B138" s="9"/>
      <c r="C138" s="92">
        <f>C130*$C$93+B132*$C$90+B133*$C$91+B136*$C$92</f>
        <v>0.26897901571451621</v>
      </c>
    </row>
    <row r="139" spans="1:6" x14ac:dyDescent="0.45">
      <c r="A139" s="24" t="s">
        <v>3542</v>
      </c>
      <c r="B139" s="16">
        <f>$E139*0.5</f>
        <v>0.375</v>
      </c>
      <c r="C139" s="16">
        <f>$E139*0.3</f>
        <v>0.22499999999999998</v>
      </c>
      <c r="D139" s="16">
        <f>$E139*0.2</f>
        <v>0.15000000000000002</v>
      </c>
      <c r="E139" s="20">
        <f>$C$94</f>
        <v>0.75</v>
      </c>
    </row>
    <row r="140" spans="1:6" x14ac:dyDescent="0.45">
      <c r="A140" s="24" t="s">
        <v>3543</v>
      </c>
      <c r="B140" s="26">
        <f>MIN(C138,E139)+E139</f>
        <v>1.0189790157145162</v>
      </c>
      <c r="C140" s="21">
        <f>IF(B128=0,0,E139/100)</f>
        <v>7.4999999999999997E-3</v>
      </c>
      <c r="D140" s="26">
        <f>E139*2-B140-C140</f>
        <v>0.47352098428548378</v>
      </c>
      <c r="E140" s="16"/>
    </row>
    <row r="142" spans="1:6" ht="18" x14ac:dyDescent="0.55000000000000004">
      <c r="A142" s="25" t="s">
        <v>3600</v>
      </c>
    </row>
    <row r="143" spans="1:6" x14ac:dyDescent="0.45">
      <c r="A143" s="24" t="s">
        <v>3722</v>
      </c>
      <c r="B143" s="9">
        <f>SUMIFS(assets!$F$1:$F$2000,assets!$A$1:$A$2000,edb_name,assets!$C$1:$C$2000,$A142)</f>
        <v>1358255</v>
      </c>
      <c r="C143" s="90"/>
    </row>
    <row r="144" spans="1:6" s="37" customFormat="1" x14ac:dyDescent="0.45">
      <c r="A144" s="24" t="s">
        <v>3802</v>
      </c>
      <c r="B144" s="88"/>
      <c r="C144" s="90"/>
    </row>
    <row r="145" spans="1:5" x14ac:dyDescent="0.45">
      <c r="A145" s="24" t="s">
        <v>5026</v>
      </c>
      <c r="B145" s="88">
        <f>SUMIFS(assets!$G$1:$G$2000,assets!$A$1:$A$2000,edb_name,assets!$C$1:$C$2000,$A142)</f>
        <v>159462.29925978184</v>
      </c>
      <c r="C145" s="90">
        <f>B145/B143</f>
        <v>0.11740232817827422</v>
      </c>
    </row>
    <row r="146" spans="1:5" x14ac:dyDescent="0.45">
      <c r="A146" s="24" t="s">
        <v>3540</v>
      </c>
      <c r="B146" s="88">
        <f>SUMPRODUCT(--(assets!$A$1:$A$2000=edb_name),--(assets!$C$1:$C$2000=$A142),assets!$F$1:$F$2000,assets!$H$1:$H$2000)/SUMPRODUCT(--(assets!$A$1:$A$2000=edb_name),--(assets!$C$1:$C$2000=$A142),assets!$F$1:$F$2000)</f>
        <v>32.852111394249377</v>
      </c>
      <c r="C146" s="90"/>
    </row>
    <row r="147" spans="1:5" x14ac:dyDescent="0.45">
      <c r="A147" s="24" t="s">
        <v>3604</v>
      </c>
      <c r="B147" s="89">
        <f>SUMPRODUCT(--(assets!$A$1:$A$2000=edb_name),--(assets!$C$1:$C$2000=$A142),assets!$F$1:$F$2000,assets!$I$1:$I$2000)/SUMPRODUCT(--(assets!$A$1:$A$2000=edb_name),--(assets!$C$1:$C$2000=$A142),assets!$F$1:$F$2000)</f>
        <v>1.6761521368686669E-2</v>
      </c>
      <c r="C147" s="90"/>
    </row>
    <row r="148" spans="1:5" x14ac:dyDescent="0.45">
      <c r="A148" s="24" t="s">
        <v>3605</v>
      </c>
      <c r="B148" s="89">
        <f>SUMPRODUCT(--(assets!$A$1:$A$2000=edb_name),--(assets!$C$1:$C$2000=$A142),assets!$F$1:$F$2000,assets!$J$1:$J$2000)/SUMPRODUCT(--(assets!$A$1:$A$2000=edb_name),--(assets!$C$1:$C$2000=$A142),assets!$F$1:$F$2000)</f>
        <v>4.0494318404713417E-2</v>
      </c>
      <c r="C148" s="90"/>
    </row>
    <row r="149" spans="1:5" s="37" customFormat="1" x14ac:dyDescent="0.45">
      <c r="A149" s="24" t="s">
        <v>3596</v>
      </c>
      <c r="B149" s="88">
        <f>SUMPRODUCT(--(assets!$A$1:$A$2000=edb_name),--(assets!$C$1:$C$2000=$A142),assets!$F$1:$F$2000,assets!$N$1:$N$2000)/SUMPRODUCT(--(assets!$A$1:$A$2000=edb_name),--(assets!$C$1:$C$2000=$A142),assets!$F$1:$F$2000)</f>
        <v>3.4313093157430803</v>
      </c>
      <c r="C149" s="90"/>
    </row>
    <row r="150" spans="1:5" x14ac:dyDescent="0.45">
      <c r="A150" s="24" t="s">
        <v>3770</v>
      </c>
      <c r="B150" s="9">
        <f>SUMIFS(assets!$M$1:$M$2000,assets!$A$1:$A$2000,edb_name,assets!$C$1:$C$2000,$A142)</f>
        <v>42166</v>
      </c>
      <c r="C150" s="90">
        <f>B150/B143</f>
        <v>3.104424426930142E-2</v>
      </c>
    </row>
    <row r="151" spans="1:5" x14ac:dyDescent="0.45">
      <c r="A151" s="24" t="s">
        <v>3771</v>
      </c>
      <c r="B151" s="89">
        <f>SUMPRODUCT(--(assets!$A$1:$A$2000=edb_name),--(assets!$C$1:$C$2000=$A142),assets!$F$1:$F$2000,assets!$L$1:$L$2000)/SUMPRODUCT(--(assets!$A$1:$A$2000=edb_name),--(assets!$C$1:$C$2000=$A142),assets!$F$1:$F$2000)</f>
        <v>5.3454575981499476E-2</v>
      </c>
      <c r="C151" s="90"/>
    </row>
    <row r="152" spans="1:5" x14ac:dyDescent="0.45">
      <c r="A152" s="24" t="s">
        <v>3606</v>
      </c>
      <c r="B152" s="89">
        <f>SUMPRODUCT(--(assets!$A$1:$A$2000=edb_name),--(assets!$C$1:$C$2000=$A142),assets!$F$1:$F$2000,assets!$K$1:$K$2000)/SUMPRODUCT(--(assets!$A$1:$A$2000=edb_name),--(assets!$C$1:$C$2000=$A142),assets!$F$1:$F$2000)</f>
        <v>5.807757580288913E-2</v>
      </c>
      <c r="C152" s="90">
        <f>B147*$B$90+B148*$B$91+B151*$B$92</f>
        <v>3.7008680571043381E-2</v>
      </c>
    </row>
    <row r="153" spans="1:5" s="37" customFormat="1" x14ac:dyDescent="0.45">
      <c r="A153" s="24"/>
      <c r="B153" s="9"/>
      <c r="C153" s="92">
        <f>C145*$C$93+B147*$C$90+B148*$C$91+B151*$C$92</f>
        <v>0.27839730803923379</v>
      </c>
    </row>
    <row r="154" spans="1:5" x14ac:dyDescent="0.45">
      <c r="A154" s="24" t="s">
        <v>3542</v>
      </c>
      <c r="B154" s="16">
        <f>$E154*0.5</f>
        <v>0.375</v>
      </c>
      <c r="C154" s="16">
        <f>$E154*0.3</f>
        <v>0.22499999999999998</v>
      </c>
      <c r="D154" s="16">
        <f>$E154*0.2</f>
        <v>0.15000000000000002</v>
      </c>
      <c r="E154" s="20">
        <f>$C$94</f>
        <v>0.75</v>
      </c>
    </row>
    <row r="155" spans="1:5" x14ac:dyDescent="0.45">
      <c r="A155" s="24" t="s">
        <v>3543</v>
      </c>
      <c r="B155" s="26">
        <f>MIN(C153,E154)+E154</f>
        <v>1.0283973080392337</v>
      </c>
      <c r="C155" s="21">
        <f>IF(B143=0,0,E154/100)</f>
        <v>7.4999999999999997E-3</v>
      </c>
      <c r="D155" s="26">
        <f>E154*2-B155-C155</f>
        <v>0.46410269196076631</v>
      </c>
      <c r="E155" s="16"/>
    </row>
    <row r="156" spans="1:5" s="37" customFormat="1" x14ac:dyDescent="0.45"/>
    <row r="157" spans="1:5" s="37" customFormat="1" ht="18" x14ac:dyDescent="0.55000000000000004">
      <c r="A157" s="41" t="s">
        <v>3549</v>
      </c>
      <c r="B157"/>
      <c r="C157"/>
      <c r="D157"/>
      <c r="E157"/>
    </row>
    <row r="158" spans="1:5" s="37" customFormat="1" x14ac:dyDescent="0.45">
      <c r="A158" s="24" t="s">
        <v>3722</v>
      </c>
      <c r="B158" s="9">
        <f>SUMIFS(assets!$F$1:$F$2000,assets!$A$1:$A$2000,edb_name,assets!$C$1:$C$2000,$A157)</f>
        <v>188035</v>
      </c>
      <c r="C158" s="90"/>
      <c r="D158"/>
      <c r="E158"/>
    </row>
    <row r="159" spans="1:5" s="37" customFormat="1" x14ac:dyDescent="0.45">
      <c r="A159" s="24" t="s">
        <v>3802</v>
      </c>
      <c r="B159" s="88">
        <f>INDEX(dataset!$A:$AO,MATCH($E159,dataset!$AO:$AO,0),MATCH($A$1,dataset!$A$1:$AO$1,0))/1000</f>
        <v>1489.8733749999999</v>
      </c>
      <c r="C159" s="90"/>
      <c r="E159" s="37" t="str">
        <f>latest_year&amp;"IDRAB valueTotal closing RAB valueDistribution substations and transformersconstant"</f>
        <v>2018IDRAB valueTotal closing RAB valueDistribution substations and transformersconstant</v>
      </c>
    </row>
    <row r="160" spans="1:5" s="37" customFormat="1" x14ac:dyDescent="0.45">
      <c r="A160" s="24" t="s">
        <v>5026</v>
      </c>
      <c r="B160" s="88">
        <f>SUMIFS(assets!$G$1:$G$2000,assets!$A$1:$A$2000,edb_name,assets!$C$1:$C$2000,$A157)</f>
        <v>29538.600238978863</v>
      </c>
      <c r="C160" s="90">
        <f>B160/B158</f>
        <v>0.15709096837811504</v>
      </c>
      <c r="D160"/>
      <c r="E160"/>
    </row>
    <row r="161" spans="1:5" s="37" customFormat="1" x14ac:dyDescent="0.45">
      <c r="A161" s="24" t="s">
        <v>3540</v>
      </c>
      <c r="B161" s="88">
        <f>SUMPRODUCT(--(assets!$A$1:$A$2000=edb_name),--(assets!$C$1:$C$2000=$A157),assets!$F$1:$F$2000,assets!$H$1:$H$2000)/SUMPRODUCT(--(assets!$A$1:$A$2000=edb_name),--(assets!$C$1:$C$2000=$A157),assets!$F$1:$F$2000)</f>
        <v>24.205091364034313</v>
      </c>
      <c r="C161" s="90"/>
      <c r="D161"/>
      <c r="E161"/>
    </row>
    <row r="162" spans="1:5" s="37" customFormat="1" x14ac:dyDescent="0.45">
      <c r="A162" s="24" t="s">
        <v>3604</v>
      </c>
      <c r="B162" s="89">
        <f>SUMPRODUCT(--(assets!$A$1:$A$2000=edb_name),--(assets!$C$1:$C$2000=$A157),assets!$F$1:$F$2000,assets!$I$1:$I$2000)/SUMPRODUCT(--(assets!$A$1:$A$2000=edb_name),--(assets!$C$1:$C$2000=$A157),assets!$F$1:$F$2000)</f>
        <v>1.9778027776642271E-2</v>
      </c>
      <c r="C162" s="90"/>
      <c r="D162"/>
      <c r="E162"/>
    </row>
    <row r="163" spans="1:5" s="37" customFormat="1" x14ac:dyDescent="0.45">
      <c r="A163" s="24" t="s">
        <v>3605</v>
      </c>
      <c r="B163" s="89">
        <f>SUMPRODUCT(--(assets!$A$1:$A$2000=edb_name),--(assets!$C$1:$C$2000=$A157),assets!$F$1:$F$2000,assets!$J$1:$J$2000)/SUMPRODUCT(--(assets!$A$1:$A$2000=edb_name),--(assets!$C$1:$C$2000=$A157),assets!$F$1:$F$2000)</f>
        <v>3.0948193130441358E-2</v>
      </c>
      <c r="C163" s="90"/>
      <c r="D163"/>
      <c r="E163"/>
    </row>
    <row r="164" spans="1:5" s="37" customFormat="1" x14ac:dyDescent="0.45">
      <c r="A164" s="24" t="s">
        <v>3596</v>
      </c>
      <c r="B164" s="88">
        <f>SUMPRODUCT(--(assets!$A$1:$A$2000=edb_name),--(assets!$C$1:$C$2000=$A157),assets!$F$1:$F$2000,assets!$N$1:$N$2000)/SUMPRODUCT(--(assets!$A$1:$A$2000=edb_name),--(assets!$C$1:$C$2000=$A157),assets!$F$1:$F$2000)</f>
        <v>3.4050806827450324</v>
      </c>
      <c r="C164" s="90"/>
    </row>
    <row r="165" spans="1:5" s="37" customFormat="1" x14ac:dyDescent="0.45">
      <c r="A165" s="24" t="s">
        <v>3770</v>
      </c>
      <c r="B165" s="9">
        <f>SUMIFS(assets!$M$1:$M$2000,assets!$A$1:$A$2000,edb_name,assets!$C$1:$C$2000,$A157)</f>
        <v>892</v>
      </c>
      <c r="C165" s="90">
        <f>B165/B158</f>
        <v>4.7437976972372169E-3</v>
      </c>
      <c r="D165"/>
      <c r="E165"/>
    </row>
    <row r="166" spans="1:5" s="37" customFormat="1" x14ac:dyDescent="0.45">
      <c r="A166" s="24" t="s">
        <v>3771</v>
      </c>
      <c r="B166" s="89">
        <f>SUMPRODUCT(--(assets!$A$1:$A$2000=edb_name),--(assets!$C$1:$C$2000=$A157),assets!$F$1:$F$2000,assets!$L$1:$L$2000)/SUMPRODUCT(--(assets!$A$1:$A$2000=edb_name),--(assets!$C$1:$C$2000=$A157),assets!$F$1:$F$2000)</f>
        <v>3.7720869353973924E-2</v>
      </c>
      <c r="C166" s="90"/>
      <c r="D166"/>
      <c r="E166"/>
    </row>
    <row r="167" spans="1:5" s="37" customFormat="1" x14ac:dyDescent="0.45">
      <c r="A167" s="24" t="s">
        <v>3606</v>
      </c>
      <c r="B167" s="89">
        <f>SUMPRODUCT(--(assets!$A$1:$A$2000=edb_name),--(assets!$C$1:$C$2000=$A157),assets!$F$1:$F$2000,assets!$K$1:$K$2000)/SUMPRODUCT(--(assets!$A$1:$A$2000=edb_name),--(assets!$C$1:$C$2000=$A157),assets!$F$1:$F$2000)</f>
        <v>5.5675305841388488E-2</v>
      </c>
      <c r="C167" s="90">
        <f>B162*$B$90+B163*$B$91+B166*$B$92</f>
        <v>3.525212434186295E-2</v>
      </c>
      <c r="D167"/>
      <c r="E167"/>
    </row>
    <row r="168" spans="1:5" s="37" customFormat="1" x14ac:dyDescent="0.45">
      <c r="A168" s="24"/>
      <c r="B168" s="9"/>
      <c r="C168" s="92">
        <f>C160*$C$93+B162*$C$90+B163*$C$91+B166*$C$92</f>
        <v>0.3048721419690994</v>
      </c>
    </row>
    <row r="169" spans="1:5" s="37" customFormat="1" x14ac:dyDescent="0.45">
      <c r="A169" s="24" t="s">
        <v>3542</v>
      </c>
      <c r="B169" s="16">
        <f>$E169*0.5</f>
        <v>0.375</v>
      </c>
      <c r="C169" s="16">
        <f>$E169*0.3</f>
        <v>0.22499999999999998</v>
      </c>
      <c r="D169" s="16">
        <f>$E169*0.2</f>
        <v>0.15000000000000002</v>
      </c>
      <c r="E169" s="20">
        <f>$C$94</f>
        <v>0.75</v>
      </c>
    </row>
    <row r="170" spans="1:5" s="37" customFormat="1" x14ac:dyDescent="0.45">
      <c r="A170" s="24" t="s">
        <v>3543</v>
      </c>
      <c r="B170" s="26">
        <f>MIN(C168,E169)+E169</f>
        <v>1.0548721419690994</v>
      </c>
      <c r="C170" s="21">
        <f>IF(B158=0,0,E169/100)</f>
        <v>7.4999999999999997E-3</v>
      </c>
      <c r="D170" s="26">
        <f>E169*2-B170-C170</f>
        <v>0.4376278580309006</v>
      </c>
      <c r="E170" s="16"/>
    </row>
    <row r="171" spans="1:5" s="37" customFormat="1" x14ac:dyDescent="0.45">
      <c r="A171" s="22"/>
      <c r="B171"/>
      <c r="C171"/>
      <c r="D171"/>
      <c r="E171"/>
    </row>
    <row r="172" spans="1:5" s="37" customFormat="1" ht="18" x14ac:dyDescent="0.55000000000000004">
      <c r="A172" s="25" t="s">
        <v>196</v>
      </c>
      <c r="B172"/>
      <c r="C172"/>
      <c r="D172"/>
      <c r="E172"/>
    </row>
    <row r="173" spans="1:5" s="37" customFormat="1" x14ac:dyDescent="0.45">
      <c r="A173" s="24" t="s">
        <v>3722</v>
      </c>
      <c r="B173" s="9">
        <f>SUMIFS(assets!$F$1:$F$2000,assets!$A$1:$A$2000,edb_name,assets!$C$1:$C$2000,$A172)</f>
        <v>213655</v>
      </c>
      <c r="C173" s="90"/>
      <c r="D173"/>
      <c r="E173"/>
    </row>
    <row r="174" spans="1:5" s="37" customFormat="1" x14ac:dyDescent="0.45">
      <c r="A174" s="24" t="s">
        <v>3802</v>
      </c>
      <c r="B174" s="88">
        <f>INDEX(dataset!$A:$AO,MATCH($E174,dataset!$AO:$AO,0),MATCH($A$1,dataset!$A$1:$AO$1,0))/1000</f>
        <v>825.42143750000002</v>
      </c>
      <c r="C174" s="90"/>
      <c r="E174" t="str">
        <f>latest_year&amp;"IDRAB valueTotal closing RAB valueDistribution switchgearconstant"</f>
        <v>2018IDRAB valueTotal closing RAB valueDistribution switchgearconstant</v>
      </c>
    </row>
    <row r="175" spans="1:5" s="37" customFormat="1" x14ac:dyDescent="0.45">
      <c r="A175" s="24" t="s">
        <v>5026</v>
      </c>
      <c r="B175" s="88">
        <f>SUMIFS(assets!$G$1:$G$2000,assets!$A$1:$A$2000,edb_name,assets!$C$1:$C$2000,$A172)</f>
        <v>51754.199705839157</v>
      </c>
      <c r="C175" s="90">
        <f>B175/B173</f>
        <v>0.24223256982443264</v>
      </c>
      <c r="D175"/>
      <c r="E175"/>
    </row>
    <row r="176" spans="1:5" s="37" customFormat="1" x14ac:dyDescent="0.45">
      <c r="A176" s="24" t="s">
        <v>3540</v>
      </c>
      <c r="B176" s="88">
        <f>SUMPRODUCT(--(assets!$A$1:$A$2000=edb_name),--(assets!$C$1:$C$2000=$A172),assets!$F$1:$F$2000,assets!$H$1:$H$2000)/SUMPRODUCT(--(assets!$A$1:$A$2000=edb_name),--(assets!$C$1:$C$2000=$A172),assets!$F$1:$F$2000)</f>
        <v>22.082608500221294</v>
      </c>
      <c r="C176" s="90"/>
      <c r="D176"/>
      <c r="E176"/>
    </row>
    <row r="177" spans="1:5" s="37" customFormat="1" x14ac:dyDescent="0.45">
      <c r="A177" s="24" t="s">
        <v>3604</v>
      </c>
      <c r="B177" s="89">
        <f>SUMPRODUCT(--(assets!$A$1:$A$2000=edb_name),--(assets!$C$1:$C$2000=$A172),assets!$F$1:$F$2000,assets!$I$1:$I$2000)/SUMPRODUCT(--(assets!$A$1:$A$2000=edb_name),--(assets!$C$1:$C$2000=$A172),assets!$F$1:$F$2000)</f>
        <v>2.942873365457396E-2</v>
      </c>
      <c r="C177" s="90"/>
      <c r="D177"/>
      <c r="E177"/>
    </row>
    <row r="178" spans="1:5" s="37" customFormat="1" x14ac:dyDescent="0.45">
      <c r="A178" s="24" t="s">
        <v>3605</v>
      </c>
      <c r="B178" s="89">
        <f>SUMPRODUCT(--(assets!$A$1:$A$2000=edb_name),--(assets!$C$1:$C$2000=$A172),assets!$F$1:$F$2000,assets!$J$1:$J$2000)/SUMPRODUCT(--(assets!$A$1:$A$2000=edb_name),--(assets!$C$1:$C$2000=$A172),assets!$F$1:$F$2000)</f>
        <v>4.7959877117738151E-2</v>
      </c>
      <c r="C178" s="90"/>
      <c r="D178"/>
      <c r="E178"/>
    </row>
    <row r="179" spans="1:5" s="37" customFormat="1" x14ac:dyDescent="0.45">
      <c r="A179" s="24" t="s">
        <v>3596</v>
      </c>
      <c r="B179" s="88">
        <f>SUMPRODUCT(--(assets!$A$1:$A$2000=edb_name),--(assets!$C$1:$C$2000=$A172),assets!$F$1:$F$2000,assets!$N$1:$N$2000)/SUMPRODUCT(--(assets!$A$1:$A$2000=edb_name),--(assets!$C$1:$C$2000=$A172),assets!$F$1:$F$2000)</f>
        <v>3.3144901347655242</v>
      </c>
      <c r="C179" s="90"/>
    </row>
    <row r="180" spans="1:5" s="37" customFormat="1" x14ac:dyDescent="0.45">
      <c r="A180" s="24" t="s">
        <v>3770</v>
      </c>
      <c r="B180" s="9">
        <f>SUMIFS(assets!$M$1:$M$2000,assets!$A$1:$A$2000,edb_name,assets!$C$1:$C$2000,$A172)</f>
        <v>11366</v>
      </c>
      <c r="C180" s="90">
        <f>B180/B173</f>
        <v>5.3197912522524628E-2</v>
      </c>
      <c r="D180"/>
      <c r="E180"/>
    </row>
    <row r="181" spans="1:5" s="37" customFormat="1" x14ac:dyDescent="0.45">
      <c r="A181" s="24" t="s">
        <v>3771</v>
      </c>
      <c r="B181" s="89">
        <f>SUMPRODUCT(--(assets!$A$1:$A$2000=edb_name),--(assets!$C$1:$C$2000=$A172),assets!$F$1:$F$2000,assets!$L$1:$L$2000)/SUMPRODUCT(--(assets!$A$1:$A$2000=edb_name),--(assets!$C$1:$C$2000=$A172),assets!$F$1:$F$2000)</f>
        <v>2.3109835503868567E-2</v>
      </c>
      <c r="C181" s="90"/>
      <c r="D181"/>
      <c r="E181"/>
    </row>
    <row r="182" spans="1:5" s="37" customFormat="1" x14ac:dyDescent="0.45">
      <c r="A182" s="24" t="s">
        <v>3606</v>
      </c>
      <c r="B182" s="89">
        <f>SUMPRODUCT(--(assets!$A$1:$A$2000=edb_name),--(assets!$C$1:$C$2000=$A172),assets!$F$1:$F$2000,assets!$K$1:$K$2000)/SUMPRODUCT(--(assets!$A$1:$A$2000=edb_name),--(assets!$C$1:$C$2000=$A172),assets!$F$1:$F$2000)</f>
        <v>7.2072855059782448E-2</v>
      </c>
      <c r="C182" s="90">
        <f>B177*$B$90+B178*$B$91+B181*$B$92</f>
        <v>5.3408672213443031E-2</v>
      </c>
      <c r="D182"/>
      <c r="E182"/>
    </row>
    <row r="183" spans="1:5" s="37" customFormat="1" x14ac:dyDescent="0.45">
      <c r="A183" s="24"/>
      <c r="B183" s="9"/>
      <c r="C183" s="92">
        <f>C175*$C$93+B177*$C$90+B178*$C$91+B181*$C$92</f>
        <v>0.43101721706433521</v>
      </c>
    </row>
    <row r="184" spans="1:5" s="37" customFormat="1" x14ac:dyDescent="0.45">
      <c r="A184" s="24" t="s">
        <v>3542</v>
      </c>
      <c r="B184" s="16">
        <f>$E184*0.5</f>
        <v>0.375</v>
      </c>
      <c r="C184" s="16">
        <f>$E184*0.3</f>
        <v>0.22499999999999998</v>
      </c>
      <c r="D184" s="16">
        <f>$E184*0.2</f>
        <v>0.15000000000000002</v>
      </c>
      <c r="E184" s="20">
        <f>$C$94</f>
        <v>0.75</v>
      </c>
    </row>
    <row r="185" spans="1:5" s="37" customFormat="1" x14ac:dyDescent="0.45">
      <c r="A185" s="24" t="s">
        <v>3543</v>
      </c>
      <c r="B185" s="26">
        <f>MIN(C183,E184)+E184</f>
        <v>1.1810172170643352</v>
      </c>
      <c r="C185" s="21">
        <f>IF(B173=0,0,E184/100)</f>
        <v>7.4999999999999997E-3</v>
      </c>
      <c r="D185" s="26">
        <f>E184*2-B185-C185</f>
        <v>0.31148278293566484</v>
      </c>
      <c r="E185" s="16"/>
    </row>
    <row r="186" spans="1:5" s="37" customFormat="1" x14ac:dyDescent="0.45">
      <c r="A186" s="22"/>
      <c r="B186"/>
      <c r="C186"/>
      <c r="D186"/>
      <c r="E186"/>
    </row>
    <row r="187" spans="1:5" s="37" customFormat="1" ht="18" x14ac:dyDescent="0.55000000000000004">
      <c r="A187" s="25" t="s">
        <v>3555</v>
      </c>
      <c r="B187"/>
      <c r="C187"/>
      <c r="D187"/>
      <c r="E187"/>
    </row>
    <row r="188" spans="1:5" s="37" customFormat="1" x14ac:dyDescent="0.45">
      <c r="A188" s="24" t="s">
        <v>3722</v>
      </c>
      <c r="B188" s="9">
        <f>SUMIFS(assets!$F$1:$F$2000,assets!$A$1:$A$2000,edb_name,assets!$C$1:$C$2000,$A187)</f>
        <v>1273</v>
      </c>
      <c r="C188" s="90"/>
      <c r="D188"/>
      <c r="E188"/>
    </row>
    <row r="189" spans="1:5" s="37" customFormat="1" x14ac:dyDescent="0.45">
      <c r="A189" s="24" t="s">
        <v>3802</v>
      </c>
      <c r="B189" s="88"/>
      <c r="C189" s="90"/>
    </row>
    <row r="190" spans="1:5" s="37" customFormat="1" x14ac:dyDescent="0.45">
      <c r="A190" s="24" t="s">
        <v>5026</v>
      </c>
      <c r="B190" s="88">
        <f>SUMIFS(assets!$G$1:$G$2000,assets!$A$1:$A$2000,edb_name,assets!$C$1:$C$2000,$A187)</f>
        <v>540.8999981880188</v>
      </c>
      <c r="C190" s="90">
        <f>B190/B188</f>
        <v>0.42490180533230071</v>
      </c>
      <c r="D190"/>
      <c r="E190"/>
    </row>
    <row r="191" spans="1:5" s="37" customFormat="1" x14ac:dyDescent="0.45">
      <c r="A191" s="24" t="s">
        <v>3540</v>
      </c>
      <c r="B191" s="88">
        <f>SUMPRODUCT(--(assets!$A$1:$A$2000=edb_name),--(assets!$C$1:$C$2000=$A187),assets!$F$1:$F$2000,assets!$H$1:$H$2000)/SUMPRODUCT(--(assets!$A$1:$A$2000=edb_name),--(assets!$C$1:$C$2000=$A187),assets!$F$1:$F$2000)</f>
        <v>31.29793593308538</v>
      </c>
      <c r="C191" s="90"/>
      <c r="D191"/>
      <c r="E191"/>
    </row>
    <row r="192" spans="1:5" s="37" customFormat="1" x14ac:dyDescent="0.45">
      <c r="A192" s="24" t="s">
        <v>3604</v>
      </c>
      <c r="B192" s="89">
        <f>SUMPRODUCT(--(assets!$A$1:$A$2000=edb_name),--(assets!$C$1:$C$2000=$A187),assets!$F$1:$F$2000,assets!$I$1:$I$2000)/SUMPRODUCT(--(assets!$A$1:$A$2000=edb_name),--(assets!$C$1:$C$2000=$A187),assets!$F$1:$F$2000)</f>
        <v>2.5508885717458452E-2</v>
      </c>
      <c r="C192" s="90"/>
      <c r="D192"/>
      <c r="E192"/>
    </row>
    <row r="193" spans="1:5" s="37" customFormat="1" x14ac:dyDescent="0.45">
      <c r="A193" s="24" t="s">
        <v>3605</v>
      </c>
      <c r="B193" s="89">
        <f>SUMPRODUCT(--(assets!$A$1:$A$2000=edb_name),--(assets!$C$1:$C$2000=$A187),assets!$F$1:$F$2000,assets!$J$1:$J$2000)/SUMPRODUCT(--(assets!$A$1:$A$2000=edb_name),--(assets!$C$1:$C$2000=$A187),assets!$F$1:$F$2000)</f>
        <v>4.9835350250820754E-2</v>
      </c>
      <c r="C193" s="90"/>
      <c r="D193"/>
      <c r="E193"/>
    </row>
    <row r="194" spans="1:5" s="37" customFormat="1" x14ac:dyDescent="0.45">
      <c r="A194" s="24" t="s">
        <v>3596</v>
      </c>
      <c r="B194" s="88">
        <f>SUMPRODUCT(--(assets!$A$1:$A$2000=edb_name),--(assets!$C$1:$C$2000=$A187),assets!$F$1:$F$2000,assets!$N$1:$N$2000)/SUMPRODUCT(--(assets!$A$1:$A$2000=edb_name),--(assets!$C$1:$C$2000=$A187),assets!$F$1:$F$2000)</f>
        <v>3.1997097096664175</v>
      </c>
      <c r="C194" s="90"/>
    </row>
    <row r="195" spans="1:5" s="37" customFormat="1" x14ac:dyDescent="0.45">
      <c r="A195" s="24" t="s">
        <v>3770</v>
      </c>
      <c r="B195" s="9">
        <f>SUMIFS(assets!$M$1:$M$2000,assets!$A$1:$A$2000,edb_name,assets!$C$1:$C$2000,$A187)</f>
        <v>2</v>
      </c>
      <c r="C195" s="90">
        <f>B195/B188</f>
        <v>1.5710919088766694E-3</v>
      </c>
      <c r="D195"/>
      <c r="E195"/>
    </row>
    <row r="196" spans="1:5" s="37" customFormat="1" x14ac:dyDescent="0.45">
      <c r="A196" s="24" t="s">
        <v>3771</v>
      </c>
      <c r="B196" s="89">
        <f>SUMPRODUCT(--(assets!$A$1:$A$2000=edb_name),--(assets!$C$1:$C$2000=$A187),assets!$F$1:$F$2000,assets!$L$1:$L$2000)/SUMPRODUCT(--(assets!$A$1:$A$2000=edb_name),--(assets!$C$1:$C$2000=$A187),assets!$F$1:$F$2000)</f>
        <v>0</v>
      </c>
      <c r="C196" s="90"/>
      <c r="D196"/>
      <c r="E196"/>
    </row>
    <row r="197" spans="1:5" s="37" customFormat="1" x14ac:dyDescent="0.45">
      <c r="A197" s="24" t="s">
        <v>3606</v>
      </c>
      <c r="B197" s="89">
        <f>SUMPRODUCT(--(assets!$A$1:$A$2000=edb_name),--(assets!$C$1:$C$2000=$A187),assets!$F$1:$F$2000,assets!$K$1:$K$2000)/SUMPRODUCT(--(assets!$A$1:$A$2000=edb_name),--(assets!$C$1:$C$2000=$A187),assets!$F$1:$F$2000)</f>
        <v>6.8769740473146657E-2</v>
      </c>
      <c r="C197" s="90">
        <f>B192*$B$90+B193*$B$91+B196*$B$92</f>
        <v>5.0426560842868826E-2</v>
      </c>
      <c r="D197"/>
      <c r="E197"/>
    </row>
    <row r="198" spans="1:5" s="37" customFormat="1" x14ac:dyDescent="0.45">
      <c r="A198" s="24"/>
      <c r="B198" s="9"/>
      <c r="C198" s="92">
        <f>C190*$C$93+B192*$C$90+B193*$C$91+B196*$C$92</f>
        <v>0.57677269845295531</v>
      </c>
    </row>
    <row r="199" spans="1:5" s="37" customFormat="1" x14ac:dyDescent="0.45">
      <c r="A199" s="24" t="s">
        <v>3542</v>
      </c>
      <c r="B199" s="16">
        <f>$E199*0.5</f>
        <v>0.375</v>
      </c>
      <c r="C199" s="16">
        <f>$E199*0.3</f>
        <v>0.22499999999999998</v>
      </c>
      <c r="D199" s="16">
        <f>$E199*0.2</f>
        <v>0.15000000000000002</v>
      </c>
      <c r="E199" s="20">
        <f>$C$94</f>
        <v>0.75</v>
      </c>
    </row>
    <row r="200" spans="1:5" s="37" customFormat="1" x14ac:dyDescent="0.45">
      <c r="A200" s="24" t="s">
        <v>3543</v>
      </c>
      <c r="B200" s="26">
        <f>MIN(C198,E199)+E199</f>
        <v>1.3267726984529553</v>
      </c>
      <c r="C200" s="21">
        <f>IF(B188=0,0,E199/100)</f>
        <v>7.4999999999999997E-3</v>
      </c>
      <c r="D200" s="26">
        <f>E199*2-B200-C200</f>
        <v>0.16572730154704468</v>
      </c>
      <c r="E200" s="16"/>
    </row>
    <row r="201" spans="1:5" s="37" customFormat="1" x14ac:dyDescent="0.45">
      <c r="A201" s="22"/>
      <c r="B201"/>
      <c r="C201"/>
      <c r="D201"/>
      <c r="E201"/>
    </row>
    <row r="202" spans="1:5" s="37" customFormat="1" ht="18" x14ac:dyDescent="0.55000000000000004">
      <c r="A202" s="25" t="s">
        <v>3554</v>
      </c>
      <c r="B202"/>
      <c r="C202"/>
      <c r="D202"/>
      <c r="E202"/>
    </row>
    <row r="203" spans="1:5" s="37" customFormat="1" x14ac:dyDescent="0.45">
      <c r="A203" s="24" t="s">
        <v>3722</v>
      </c>
      <c r="B203" s="9">
        <f>SUMIFS(assets!$F$1:$F$2000,assets!$A$1:$A$2000,edb_name,assets!$C$1:$C$2000,$A202)</f>
        <v>12253</v>
      </c>
      <c r="C203" s="90"/>
      <c r="D203"/>
      <c r="E203"/>
    </row>
    <row r="204" spans="1:5" s="37" customFormat="1" x14ac:dyDescent="0.45">
      <c r="A204" s="24" t="s">
        <v>3802</v>
      </c>
      <c r="B204" s="88">
        <f>INDEX(dataset!$A:$AO,MATCH($E204,dataset!$AO:$AO,0),MATCH($A$1,dataset!$A$1:$AO$1,0))/1000</f>
        <v>1379.4646250000001</v>
      </c>
      <c r="C204" s="90"/>
      <c r="E204" t="str">
        <f>latest_year&amp;"IDRAB valueTotal closing RAB valueZone substationsconstant"</f>
        <v>2018IDRAB valueTotal closing RAB valueZone substationsconstant</v>
      </c>
    </row>
    <row r="205" spans="1:5" s="37" customFormat="1" x14ac:dyDescent="0.45">
      <c r="A205" s="24" t="s">
        <v>5026</v>
      </c>
      <c r="B205" s="88">
        <f>SUMIFS(assets!$G$1:$G$2000,assets!$A$1:$A$2000,edb_name,assets!$C$1:$C$2000,$A202)</f>
        <v>3644.0999872386456</v>
      </c>
      <c r="C205" s="90">
        <f>B205/B203</f>
        <v>0.29740471617062314</v>
      </c>
      <c r="D205"/>
      <c r="E205"/>
    </row>
    <row r="206" spans="1:5" s="37" customFormat="1" x14ac:dyDescent="0.45">
      <c r="A206" s="24" t="s">
        <v>3540</v>
      </c>
      <c r="B206" s="88">
        <f>SUMPRODUCT(--(assets!$A$1:$A$2000=edb_name),--(assets!$C$1:$C$2000=$A202),assets!$F$1:$F$2000,assets!$H$1:$H$2000)/SUMPRODUCT(--(assets!$A$1:$A$2000=edb_name),--(assets!$C$1:$C$2000=$A202),assets!$F$1:$F$2000)</f>
        <v>23.427673255473966</v>
      </c>
      <c r="C206" s="90"/>
      <c r="D206"/>
      <c r="E206"/>
    </row>
    <row r="207" spans="1:5" s="37" customFormat="1" x14ac:dyDescent="0.45">
      <c r="A207" s="24" t="s">
        <v>3604</v>
      </c>
      <c r="B207" s="89">
        <f>SUMPRODUCT(--(assets!$A$1:$A$2000=edb_name),--(assets!$C$1:$C$2000=$A202),assets!$F$1:$F$2000,assets!$I$1:$I$2000)/SUMPRODUCT(--(assets!$A$1:$A$2000=edb_name),--(assets!$C$1:$C$2000=$A202),assets!$F$1:$F$2000)</f>
        <v>4.4474330208789603E-2</v>
      </c>
      <c r="C207" s="90"/>
      <c r="D207"/>
      <c r="E207"/>
    </row>
    <row r="208" spans="1:5" s="37" customFormat="1" x14ac:dyDescent="0.45">
      <c r="A208" s="24" t="s">
        <v>3605</v>
      </c>
      <c r="B208" s="89">
        <f>SUMPRODUCT(--(assets!$A$1:$A$2000=edb_name),--(assets!$C$1:$C$2000=$A202),assets!$F$1:$F$2000,assets!$J$1:$J$2000)/SUMPRODUCT(--(assets!$A$1:$A$2000=edb_name),--(assets!$C$1:$C$2000=$A202),assets!$F$1:$F$2000)</f>
        <v>4.6546810744959151E-2</v>
      </c>
      <c r="C208" s="90"/>
      <c r="D208"/>
      <c r="E208"/>
    </row>
    <row r="209" spans="1:23" s="37" customFormat="1" x14ac:dyDescent="0.45">
      <c r="A209" s="24" t="s">
        <v>3596</v>
      </c>
      <c r="B209" s="88">
        <f>SUMPRODUCT(--(assets!$A$1:$A$2000=edb_name),--(assets!$C$1:$C$2000=$A202),assets!$F$1:$F$2000,assets!$N$1:$N$2000)/SUMPRODUCT(--(assets!$A$1:$A$2000=edb_name),--(assets!$C$1:$C$2000=$A202),assets!$F$1:$F$2000)</f>
        <v>3.1896797911075732</v>
      </c>
      <c r="C209" s="90"/>
    </row>
    <row r="210" spans="1:23" s="37" customFormat="1" x14ac:dyDescent="0.45">
      <c r="A210" s="24" t="s">
        <v>3770</v>
      </c>
      <c r="B210" s="9">
        <f>SUMIFS(assets!$M$1:$M$2000,assets!$A$1:$A$2000,edb_name,assets!$C$1:$C$2000,$A202)</f>
        <v>112</v>
      </c>
      <c r="C210" s="90">
        <f>B210/B203</f>
        <v>9.1406186240104471E-3</v>
      </c>
      <c r="D210"/>
      <c r="E210"/>
    </row>
    <row r="211" spans="1:23" s="37" customFormat="1" x14ac:dyDescent="0.45">
      <c r="A211" s="24" t="s">
        <v>3771</v>
      </c>
      <c r="B211" s="89">
        <f>SUMPRODUCT(--(assets!$A$1:$A$2000=edb_name),--(assets!$C$1:$C$2000=$A202),assets!$F$1:$F$2000,assets!$L$1:$L$2000)/SUMPRODUCT(--(assets!$A$1:$A$2000=edb_name),--(assets!$C$1:$C$2000=$A202),assets!$F$1:$F$2000)</f>
        <v>1.1547306709575289E-2</v>
      </c>
      <c r="C211" s="90"/>
      <c r="D211"/>
      <c r="E211"/>
    </row>
    <row r="212" spans="1:23" s="37" customFormat="1" x14ac:dyDescent="0.45">
      <c r="A212" s="24" t="s">
        <v>3606</v>
      </c>
      <c r="B212" s="89">
        <f>SUMPRODUCT(--(assets!$A$1:$A$2000=edb_name),--(assets!$C$1:$C$2000=$A202),assets!$F$1:$F$2000,assets!$K$1:$K$2000)/SUMPRODUCT(--(assets!$A$1:$A$2000=edb_name),--(assets!$C$1:$C$2000=$A202),assets!$F$1:$F$2000)</f>
        <v>0.11658427041518023</v>
      </c>
      <c r="C212" s="90">
        <f>B207*$B$90+B208*$B$91+B211*$B$92</f>
        <v>6.7747735581269175E-2</v>
      </c>
      <c r="D212"/>
      <c r="E212"/>
    </row>
    <row r="213" spans="1:23" s="37" customFormat="1" x14ac:dyDescent="0.45">
      <c r="A213" s="24"/>
      <c r="B213" s="9"/>
      <c r="C213" s="92">
        <f>C205*$C$93+B207*$C$90+B208*$C$91+B211*$C$92</f>
        <v>0.53339615446031596</v>
      </c>
    </row>
    <row r="214" spans="1:23" s="37" customFormat="1" x14ac:dyDescent="0.45">
      <c r="A214" s="24" t="s">
        <v>3542</v>
      </c>
      <c r="B214" s="16">
        <f>$E214*0.5</f>
        <v>0.375</v>
      </c>
      <c r="C214" s="16">
        <f>$E214*0.3</f>
        <v>0.22499999999999998</v>
      </c>
      <c r="D214" s="16">
        <f>$E214*0.2</f>
        <v>0.15000000000000002</v>
      </c>
      <c r="E214" s="20">
        <f>$C$94</f>
        <v>0.75</v>
      </c>
    </row>
    <row r="215" spans="1:23" s="37" customFormat="1" x14ac:dyDescent="0.45">
      <c r="A215" s="24" t="s">
        <v>3543</v>
      </c>
      <c r="B215" s="26">
        <f>MIN(C213,E214)+E214</f>
        <v>1.2833961544603159</v>
      </c>
      <c r="C215" s="21">
        <f>IF(B203=0,0,E214/100)</f>
        <v>7.4999999999999997E-3</v>
      </c>
      <c r="D215" s="26">
        <f>E214*2-B215-C215</f>
        <v>0.20910384553968414</v>
      </c>
      <c r="E215" s="16"/>
    </row>
    <row r="216" spans="1:23" s="37" customFormat="1" x14ac:dyDescent="0.45"/>
    <row r="217" spans="1:23" ht="18" x14ac:dyDescent="0.55000000000000004">
      <c r="A217" s="25" t="s">
        <v>3709</v>
      </c>
    </row>
    <row r="218" spans="1:23" x14ac:dyDescent="0.45">
      <c r="B218" s="8">
        <f t="shared" ref="B218:K218" si="15">latest_year+B$2</f>
        <v>2014</v>
      </c>
      <c r="C218" s="8">
        <f t="shared" si="15"/>
        <v>2015</v>
      </c>
      <c r="D218" s="8">
        <f t="shared" si="15"/>
        <v>2016</v>
      </c>
      <c r="E218" s="8">
        <f t="shared" si="15"/>
        <v>2017</v>
      </c>
      <c r="F218" s="8">
        <f t="shared" si="15"/>
        <v>2018</v>
      </c>
      <c r="G218" s="8">
        <f t="shared" si="15"/>
        <v>2019</v>
      </c>
      <c r="H218" s="8">
        <f t="shared" si="15"/>
        <v>2020</v>
      </c>
      <c r="I218" s="8">
        <f t="shared" si="15"/>
        <v>2021</v>
      </c>
      <c r="J218" s="8">
        <f t="shared" si="15"/>
        <v>2022</v>
      </c>
      <c r="K218" s="8">
        <f t="shared" si="15"/>
        <v>2023</v>
      </c>
      <c r="M218" s="8" t="s">
        <v>4006</v>
      </c>
      <c r="N218" s="8" t="s">
        <v>4007</v>
      </c>
      <c r="O218" s="8" t="s">
        <v>4008</v>
      </c>
      <c r="V218" s="37"/>
    </row>
    <row r="219" spans="1:23" x14ac:dyDescent="0.45">
      <c r="A219" s="22" t="s">
        <v>190</v>
      </c>
      <c r="B219" s="10">
        <f>INDEX(dataset!$A:$AO,MATCH(B$218&amp;$V219,dataset!$AO:$AO,0),MATCH($A$1,dataset!$A$1:$AO$1,0))/1000</f>
        <v>107.7848828125</v>
      </c>
      <c r="C219" s="10">
        <f>INDEX(dataset!$A:$AO,MATCH(C$218&amp;$V219,dataset!$AO:$AO,0),MATCH($A$1,dataset!$A$1:$AO$1,0))/1000</f>
        <v>120.28936718750001</v>
      </c>
      <c r="D219" s="10">
        <f>INDEX(dataset!$A:$AO,MATCH(D$218&amp;$V219,dataset!$AO:$AO,0),MATCH($A$1,dataset!$A$1:$AO$1,0))/1000</f>
        <v>117.04335937499999</v>
      </c>
      <c r="E219" s="10">
        <f>INDEX(dataset!$A:$AO,MATCH(E$218&amp;$V219,dataset!$AO:$AO,0),MATCH($A$1,dataset!$A$1:$AO$1,0))/1000</f>
        <v>139.637671875</v>
      </c>
      <c r="F219" s="10">
        <f>INDEX(dataset!$A:$AO,MATCH(F$218&amp;$V219,dataset!$AO:$AO,0),MATCH($A$1,dataset!$A$1:$AO$1,0))/1000</f>
        <v>173.80185937499999</v>
      </c>
      <c r="G219" s="10">
        <f>INDEX(dataset!$A:$AO,MATCH(G$218&amp;$W219,dataset!$AO:$AO,0),MATCH($A$1,dataset!$A$1:$AO$1,0))/1000</f>
        <v>150.80881249999999</v>
      </c>
      <c r="H219" s="10">
        <f>INDEX(dataset!$A:$AO,MATCH(H$218&amp;$W219,dataset!$AO:$AO,0),MATCH($A$1,dataset!$A$1:$AO$1,0))/1000</f>
        <v>158.98737499999999</v>
      </c>
      <c r="I219" s="10">
        <f>INDEX(dataset!$A:$AO,MATCH(I$218&amp;$W219,dataset!$AO:$AO,0),MATCH($A$1,dataset!$A$1:$AO$1,0))/1000</f>
        <v>164.60368750000001</v>
      </c>
      <c r="J219" s="10">
        <f>INDEX(dataset!$A:$AO,MATCH(J$218&amp;$W219,dataset!$AO:$AO,0),MATCH($A$1,dataset!$A$1:$AO$1,0))/1000</f>
        <v>173.61792187500001</v>
      </c>
      <c r="K219" s="10">
        <f>INDEX(dataset!$A:$AO,MATCH(K$218&amp;$W219,dataset!$AO:$AO,0),MATCH($A$1,dataset!$A$1:$AO$1,0))/1000</f>
        <v>179.41287500000001</v>
      </c>
      <c r="L219" s="16"/>
      <c r="M219" s="18">
        <f t="shared" ref="M219:M224" si="16">AVERAGE(D219:F219)</f>
        <v>143.494296875</v>
      </c>
      <c r="N219" s="18">
        <f t="shared" ref="N219:N224" si="17">AVERAGE(G219:K219)</f>
        <v>165.48613437499998</v>
      </c>
      <c r="O219" s="91">
        <f t="shared" ref="O219:O224" si="18">N219/M219-1</f>
        <v>0.15325931398623727</v>
      </c>
      <c r="V219" s="37" t="s">
        <v>3710</v>
      </c>
      <c r="W219" t="str">
        <f>"AMP"&amp;latest_year&amp;"Capital ExpenditureAsset replacement and renewalDistribution and LV linesconstant"</f>
        <v>AMP2018Capital ExpenditureAsset replacement and renewalDistribution and LV linesconstant</v>
      </c>
    </row>
    <row r="220" spans="1:23" x14ac:dyDescent="0.45">
      <c r="A220" s="22" t="s">
        <v>187</v>
      </c>
      <c r="B220" s="10">
        <f>INDEX(dataset!$A:$AO,MATCH(B$218&amp;$V220,dataset!$AO:$AO,0),MATCH($A$1,dataset!$A$1:$AO$1,0))/1000</f>
        <v>24.818453125000001</v>
      </c>
      <c r="C220" s="10">
        <f>INDEX(dataset!$A:$AO,MATCH(C$218&amp;$V220,dataset!$AO:$AO,0),MATCH($A$1,dataset!$A$1:$AO$1,0))/1000</f>
        <v>18.36293359375</v>
      </c>
      <c r="D220" s="10">
        <f>INDEX(dataset!$A:$AO,MATCH(D$218&amp;$V220,dataset!$AO:$AO,0),MATCH($A$1,dataset!$A$1:$AO$1,0))/1000</f>
        <v>25.767853515624999</v>
      </c>
      <c r="E220" s="10">
        <f>INDEX(dataset!$A:$AO,MATCH(E$218&amp;$V220,dataset!$AO:$AO,0),MATCH($A$1,dataset!$A$1:$AO$1,0))/1000</f>
        <v>28.099132812499999</v>
      </c>
      <c r="F220" s="10">
        <f>INDEX(dataset!$A:$AO,MATCH(F$218&amp;$V220,dataset!$AO:$AO,0),MATCH($A$1,dataset!$A$1:$AO$1,0))/1000</f>
        <v>27.16373046875</v>
      </c>
      <c r="G220" s="10">
        <f>INDEX(dataset!$A:$AO,MATCH(G$218&amp;$W220,dataset!$AO:$AO,0),MATCH($A$1,dataset!$A$1:$AO$1,0))/1000</f>
        <v>33.985585937499998</v>
      </c>
      <c r="H220" s="10">
        <f>INDEX(dataset!$A:$AO,MATCH(H$218&amp;$W220,dataset!$AO:$AO,0),MATCH($A$1,dataset!$A$1:$AO$1,0))/1000</f>
        <v>36.276484375000003</v>
      </c>
      <c r="I220" s="10">
        <f>INDEX(dataset!$A:$AO,MATCH(I$218&amp;$W220,dataset!$AO:$AO,0),MATCH($A$1,dataset!$A$1:$AO$1,0))/1000</f>
        <v>38.045515625</v>
      </c>
      <c r="J220" s="10">
        <f>INDEX(dataset!$A:$AO,MATCH(J$218&amp;$W220,dataset!$AO:$AO,0),MATCH($A$1,dataset!$A$1:$AO$1,0))/1000</f>
        <v>38.002312500000002</v>
      </c>
      <c r="K220" s="10">
        <f>INDEX(dataset!$A:$AO,MATCH(K$218&amp;$W220,dataset!$AO:$AO,0),MATCH($A$1,dataset!$A$1:$AO$1,0))/1000</f>
        <v>38.607988281250002</v>
      </c>
      <c r="L220" s="16"/>
      <c r="M220" s="18">
        <f t="shared" si="16"/>
        <v>27.010238932291667</v>
      </c>
      <c r="N220" s="18">
        <f t="shared" si="17"/>
        <v>36.983577343750007</v>
      </c>
      <c r="O220" s="91">
        <f t="shared" si="18"/>
        <v>0.36924287994856919</v>
      </c>
      <c r="V220" s="37" t="s">
        <v>3708</v>
      </c>
      <c r="W220" t="str">
        <f>"AMP"&amp;latest_year&amp;"Capital ExpenditureAsset replacement and renewalDistribution and LV cablesconstant"</f>
        <v>AMP2018Capital ExpenditureAsset replacement and renewalDistribution and LV cablesconstant</v>
      </c>
    </row>
    <row r="221" spans="1:23" x14ac:dyDescent="0.45">
      <c r="A221" s="22" t="s">
        <v>202</v>
      </c>
      <c r="B221" s="10">
        <f>INDEX(dataset!$A:$AO,MATCH(B$218&amp;$V221,dataset!$AO:$AO,0),MATCH($A$1,dataset!$A$1:$AO$1,0))/1000</f>
        <v>16.405039062499998</v>
      </c>
      <c r="C221" s="10">
        <f>INDEX(dataset!$A:$AO,MATCH(C$218&amp;$V221,dataset!$AO:$AO,0),MATCH($A$1,dataset!$A$1:$AO$1,0))/1000</f>
        <v>34.544589843750003</v>
      </c>
      <c r="D221" s="10">
        <f>INDEX(dataset!$A:$AO,MATCH(D$218&amp;$V221,dataset!$AO:$AO,0),MATCH($A$1,dataset!$A$1:$AO$1,0))/1000</f>
        <v>20.286029296875</v>
      </c>
      <c r="E221" s="10">
        <f>INDEX(dataset!$A:$AO,MATCH(E$218&amp;$V221,dataset!$AO:$AO,0),MATCH($A$1,dataset!$A$1:$AO$1,0))/1000</f>
        <v>28.511404296875</v>
      </c>
      <c r="F221" s="10">
        <f>INDEX(dataset!$A:$AO,MATCH(F$218&amp;$V221,dataset!$AO:$AO,0),MATCH($A$1,dataset!$A$1:$AO$1,0))/1000</f>
        <v>25.86256640625</v>
      </c>
      <c r="G221" s="10">
        <f>INDEX(dataset!$A:$AO,MATCH(G$218&amp;$W221,dataset!$AO:$AO,0),MATCH($A$1,dataset!$A$1:$AO$1,0))/1000</f>
        <v>39.952179687499999</v>
      </c>
      <c r="H221" s="10">
        <f>INDEX(dataset!$A:$AO,MATCH(H$218&amp;$W221,dataset!$AO:$AO,0),MATCH($A$1,dataset!$A$1:$AO$1,0))/1000</f>
        <v>56.085679687499997</v>
      </c>
      <c r="I221" s="10">
        <f>INDEX(dataset!$A:$AO,MATCH(I$218&amp;$W221,dataset!$AO:$AO,0),MATCH($A$1,dataset!$A$1:$AO$1,0))/1000</f>
        <v>39.040898437499997</v>
      </c>
      <c r="J221" s="10">
        <f>INDEX(dataset!$A:$AO,MATCH(J$218&amp;$W221,dataset!$AO:$AO,0),MATCH($A$1,dataset!$A$1:$AO$1,0))/1000</f>
        <v>28.867880859374999</v>
      </c>
      <c r="K221" s="10">
        <f>INDEX(dataset!$A:$AO,MATCH(K$218&amp;$W221,dataset!$AO:$AO,0),MATCH($A$1,dataset!$A$1:$AO$1,0))/1000</f>
        <v>25.038117187499999</v>
      </c>
      <c r="L221" s="16"/>
      <c r="M221" s="18">
        <f t="shared" si="16"/>
        <v>24.886666666666667</v>
      </c>
      <c r="N221" s="18">
        <f t="shared" si="17"/>
        <v>37.796951171874994</v>
      </c>
      <c r="O221" s="91">
        <f t="shared" si="18"/>
        <v>0.51876310629018185</v>
      </c>
      <c r="V221" t="s">
        <v>3711</v>
      </c>
      <c r="W221" t="str">
        <f>"AMP"&amp;latest_year&amp;"Capital ExpenditureAsset replacement and renewalSubtransmissionconstant"</f>
        <v>AMP2018Capital ExpenditureAsset replacement and renewalSubtransmissionconstant</v>
      </c>
    </row>
    <row r="222" spans="1:23" s="37" customFormat="1" x14ac:dyDescent="0.45">
      <c r="A222" s="37" t="s">
        <v>3549</v>
      </c>
      <c r="B222" s="39">
        <f>INDEX(dataset!$A:$AO,MATCH(B$218&amp;$V222,dataset!$AO:$AO,0),MATCH($A$1,dataset!$A$1:$AO$1,0))/1000</f>
        <v>32.287343749999998</v>
      </c>
      <c r="C222" s="39">
        <f>INDEX(dataset!$A:$AO,MATCH(C$218&amp;$V222,dataset!$AO:$AO,0),MATCH($A$1,dataset!$A$1:$AO$1,0))/1000</f>
        <v>34.217140624999999</v>
      </c>
      <c r="D222" s="39">
        <f>INDEX(dataset!$A:$AO,MATCH(D$218&amp;$V222,dataset!$AO:$AO,0),MATCH($A$1,dataset!$A$1:$AO$1,0))/1000</f>
        <v>37.540097656249998</v>
      </c>
      <c r="E222" s="39">
        <f>INDEX(dataset!$A:$AO,MATCH(E$218&amp;$V222,dataset!$AO:$AO,0),MATCH($A$1,dataset!$A$1:$AO$1,0))/1000</f>
        <v>45.964960937500003</v>
      </c>
      <c r="F222" s="39">
        <f>INDEX(dataset!$A:$AO,MATCH(F$218&amp;$V222,dataset!$AO:$AO,0),MATCH($A$1,dataset!$A$1:$AO$1,0))/1000</f>
        <v>42.112039062500003</v>
      </c>
      <c r="G222" s="39">
        <f>INDEX(dataset!$A:$AO,MATCH(G$218&amp;$W222,dataset!$AO:$AO,0),MATCH($A$1,dataset!$A$1:$AO$1,0))/1000</f>
        <v>38.743488281250002</v>
      </c>
      <c r="H222" s="39">
        <f>INDEX(dataset!$A:$AO,MATCH(H$218&amp;$W222,dataset!$AO:$AO,0),MATCH($A$1,dataset!$A$1:$AO$1,0))/1000</f>
        <v>36.465878906249998</v>
      </c>
      <c r="I222" s="39">
        <f>INDEX(dataset!$A:$AO,MATCH(I$218&amp;$W222,dataset!$AO:$AO,0),MATCH($A$1,dataset!$A$1:$AO$1,0))/1000</f>
        <v>35.644781250000001</v>
      </c>
      <c r="J222" s="39">
        <f>INDEX(dataset!$A:$AO,MATCH(J$218&amp;$W222,dataset!$AO:$AO,0),MATCH($A$1,dataset!$A$1:$AO$1,0))/1000</f>
        <v>38.080433593750001</v>
      </c>
      <c r="K222" s="39">
        <f>INDEX(dataset!$A:$AO,MATCH(K$218&amp;$W222,dataset!$AO:$AO,0),MATCH($A$1,dataset!$A$1:$AO$1,0))/1000</f>
        <v>39.525359375000001</v>
      </c>
      <c r="L222" s="16"/>
      <c r="M222" s="18">
        <f t="shared" si="16"/>
        <v>41.872365885416663</v>
      </c>
      <c r="N222" s="18">
        <f t="shared" si="17"/>
        <v>37.691988281249998</v>
      </c>
      <c r="O222" s="91">
        <f t="shared" si="18"/>
        <v>-9.983619305405933E-2</v>
      </c>
      <c r="V222" s="37" t="s">
        <v>3805</v>
      </c>
      <c r="W222" s="37" t="str">
        <f>"AMP"&amp;latest_year&amp;"Capital ExpenditureAsset replacement and renewalDistribution substations and transformersconstant"</f>
        <v>AMP2018Capital ExpenditureAsset replacement and renewalDistribution substations and transformersconstant</v>
      </c>
    </row>
    <row r="223" spans="1:23" s="37" customFormat="1" x14ac:dyDescent="0.45">
      <c r="A223" s="40" t="s">
        <v>196</v>
      </c>
      <c r="B223" s="39">
        <f>INDEX(dataset!$A:$AO,MATCH(B$218&amp;$V223,dataset!$AO:$AO,0),MATCH($A$1,dataset!$A$1:$AO$1,0))/1000</f>
        <v>28.552253906250002</v>
      </c>
      <c r="C223" s="39">
        <f>INDEX(dataset!$A:$AO,MATCH(C$218&amp;$V223,dataset!$AO:$AO,0),MATCH($A$1,dataset!$A$1:$AO$1,0))/1000</f>
        <v>30.279978515625</v>
      </c>
      <c r="D223" s="39">
        <f>INDEX(dataset!$A:$AO,MATCH(D$218&amp;$V223,dataset!$AO:$AO,0),MATCH($A$1,dataset!$A$1:$AO$1,0))/1000</f>
        <v>27.621869140625002</v>
      </c>
      <c r="E223" s="39">
        <f>INDEX(dataset!$A:$AO,MATCH(E$218&amp;$V223,dataset!$AO:$AO,0),MATCH($A$1,dataset!$A$1:$AO$1,0))/1000</f>
        <v>37.321789062500002</v>
      </c>
      <c r="F223" s="39">
        <f>INDEX(dataset!$A:$AO,MATCH(F$218&amp;$V223,dataset!$AO:$AO,0),MATCH($A$1,dataset!$A$1:$AO$1,0))/1000</f>
        <v>37.404847656249999</v>
      </c>
      <c r="G223" s="39">
        <f>INDEX(dataset!$A:$AO,MATCH(G$218&amp;$W223,dataset!$AO:$AO,0),MATCH($A$1,dataset!$A$1:$AO$1,0))/1000</f>
        <v>44.986226562500001</v>
      </c>
      <c r="H223" s="39">
        <f>INDEX(dataset!$A:$AO,MATCH(H$218&amp;$W223,dataset!$AO:$AO,0),MATCH($A$1,dataset!$A$1:$AO$1,0))/1000</f>
        <v>51.067597656250001</v>
      </c>
      <c r="I223" s="39">
        <f>INDEX(dataset!$A:$AO,MATCH(I$218&amp;$W223,dataset!$AO:$AO,0),MATCH($A$1,dataset!$A$1:$AO$1,0))/1000</f>
        <v>55.504542968750002</v>
      </c>
      <c r="J223" s="39">
        <f>INDEX(dataset!$A:$AO,MATCH(J$218&amp;$W223,dataset!$AO:$AO,0),MATCH($A$1,dataset!$A$1:$AO$1,0))/1000</f>
        <v>58.632624999999997</v>
      </c>
      <c r="K223" s="39">
        <f>INDEX(dataset!$A:$AO,MATCH(K$218&amp;$W223,dataset!$AO:$AO,0),MATCH($A$1,dataset!$A$1:$AO$1,0))/1000</f>
        <v>56.273632812499997</v>
      </c>
      <c r="L223" s="16"/>
      <c r="M223" s="18">
        <f t="shared" si="16"/>
        <v>34.116168619791672</v>
      </c>
      <c r="N223" s="18">
        <f t="shared" si="17"/>
        <v>53.292925000000004</v>
      </c>
      <c r="O223" s="91">
        <f t="shared" si="18"/>
        <v>0.56210170004504545</v>
      </c>
      <c r="V223" s="37" t="s">
        <v>3806</v>
      </c>
      <c r="W223" s="37" t="str">
        <f>"AMP"&amp;latest_year&amp;"Capital ExpenditureAsset replacement and renewalDistribution switchgearconstant"</f>
        <v>AMP2018Capital ExpenditureAsset replacement and renewalDistribution switchgearconstant</v>
      </c>
    </row>
    <row r="224" spans="1:23" s="37" customFormat="1" x14ac:dyDescent="0.45">
      <c r="A224" s="40" t="s">
        <v>205</v>
      </c>
      <c r="B224" s="39">
        <f>INDEX(dataset!$A:$AO,MATCH(B$218&amp;$V224,dataset!$AO:$AO,0),MATCH($A$1,dataset!$A$1:$AO$1,0))/1000</f>
        <v>43.082281250000001</v>
      </c>
      <c r="C224" s="39">
        <f>INDEX(dataset!$A:$AO,MATCH(C$218&amp;$V224,dataset!$AO:$AO,0),MATCH($A$1,dataset!$A$1:$AO$1,0))/1000</f>
        <v>40.27078515625</v>
      </c>
      <c r="D224" s="39">
        <f>INDEX(dataset!$A:$AO,MATCH(D$218&amp;$V224,dataset!$AO:$AO,0),MATCH($A$1,dataset!$A$1:$AO$1,0))/1000</f>
        <v>52.437843749999999</v>
      </c>
      <c r="E224" s="39">
        <f>INDEX(dataset!$A:$AO,MATCH(E$218&amp;$V224,dataset!$AO:$AO,0),MATCH($A$1,dataset!$A$1:$AO$1,0))/1000</f>
        <v>41.636363281249999</v>
      </c>
      <c r="F224" s="39">
        <f>INDEX(dataset!$A:$AO,MATCH(F$218&amp;$V224,dataset!$AO:$AO,0),MATCH($A$1,dataset!$A$1:$AO$1,0))/1000</f>
        <v>51.913769531249997</v>
      </c>
      <c r="G224" s="39">
        <f>INDEX(dataset!$A:$AO,MATCH(G$218&amp;$W224,dataset!$AO:$AO,0),MATCH($A$1,dataset!$A$1:$AO$1,0))/1000</f>
        <v>64.663984374999998</v>
      </c>
      <c r="H224" s="39">
        <f>INDEX(dataset!$A:$AO,MATCH(H$218&amp;$W224,dataset!$AO:$AO,0),MATCH($A$1,dataset!$A$1:$AO$1,0))/1000</f>
        <v>55.638406250000003</v>
      </c>
      <c r="I224" s="39">
        <f>INDEX(dataset!$A:$AO,MATCH(I$218&amp;$W224,dataset!$AO:$AO,0),MATCH($A$1,dataset!$A$1:$AO$1,0))/1000</f>
        <v>77.435273437500001</v>
      </c>
      <c r="J224" s="39">
        <f>INDEX(dataset!$A:$AO,MATCH(J$218&amp;$W224,dataset!$AO:$AO,0),MATCH($A$1,dataset!$A$1:$AO$1,0))/1000</f>
        <v>74.744703125000001</v>
      </c>
      <c r="K224" s="39">
        <f>INDEX(dataset!$A:$AO,MATCH(K$218&amp;$W224,dataset!$AO:$AO,0),MATCH($A$1,dataset!$A$1:$AO$1,0))/1000</f>
        <v>64.934890624999994</v>
      </c>
      <c r="L224" s="16"/>
      <c r="M224" s="18">
        <f t="shared" si="16"/>
        <v>48.662658854166665</v>
      </c>
      <c r="N224" s="18">
        <f t="shared" si="17"/>
        <v>67.483451562499994</v>
      </c>
      <c r="O224" s="91">
        <f t="shared" si="18"/>
        <v>0.38676046791310559</v>
      </c>
      <c r="V224" s="37" t="s">
        <v>3807</v>
      </c>
      <c r="W224" s="37" t="str">
        <f>"AMP"&amp;latest_year&amp;"Capital ExpenditureAsset replacement and renewalZone substationsconstant"</f>
        <v>AMP2018Capital ExpenditureAsset replacement and renewalZone substationsconstant</v>
      </c>
    </row>
    <row r="227" spans="1:22" ht="21" x14ac:dyDescent="0.65">
      <c r="A227" s="23" t="s">
        <v>31</v>
      </c>
    </row>
    <row r="228" spans="1:22" x14ac:dyDescent="0.45">
      <c r="B228" s="8">
        <f>latest_year+B$2</f>
        <v>2014</v>
      </c>
      <c r="C228" s="8">
        <f>latest_year+C$2</f>
        <v>2015</v>
      </c>
      <c r="D228" s="8">
        <f>latest_year+D$2</f>
        <v>2016</v>
      </c>
      <c r="E228" s="8">
        <f>latest_year+E$2</f>
        <v>2017</v>
      </c>
      <c r="F228" s="8">
        <f>latest_year+F$2</f>
        <v>2018</v>
      </c>
      <c r="G228" s="37"/>
      <c r="H228" s="8" t="s">
        <v>1452</v>
      </c>
    </row>
    <row r="229" spans="1:22" x14ac:dyDescent="0.45">
      <c r="A229" s="22" t="s">
        <v>8</v>
      </c>
      <c r="B229" s="10">
        <f>INDEX(dataset!$A:$AO,MATCH(B$218&amp;$V229,dataset!$AO:$AO,0),MATCH($A$1,dataset!$A$1:$AO$1,0))</f>
        <v>0.59601312875747681</v>
      </c>
      <c r="C229" s="10">
        <f>INDEX(dataset!$A:$AO,MATCH(C$218&amp;$V229,dataset!$AO:$AO,0),MATCH($A$1,dataset!$A$1:$AO$1,0))</f>
        <v>0.61748957633972168</v>
      </c>
      <c r="D229" s="10">
        <f>INDEX(dataset!$A:$AO,MATCH(D$218&amp;$V229,dataset!$AO:$AO,0),MATCH($A$1,dataset!$A$1:$AO$1,0))</f>
        <v>0.60999763011932373</v>
      </c>
      <c r="E229" s="10">
        <f>INDEX(dataset!$A:$AO,MATCH(E$218&amp;$V229,dataset!$AO:$AO,0),MATCH($A$1,dataset!$A$1:$AO$1,0))</f>
        <v>0.60299474000930786</v>
      </c>
      <c r="F229" s="10">
        <f>INDEX(dataset!$A:$AO,MATCH(F$218&amp;$V229,dataset!$AO:$AO,0),MATCH($A$1,dataset!$A$1:$AO$1,0))</f>
        <v>0.59040474891662598</v>
      </c>
      <c r="G229" s="16"/>
      <c r="H229" s="18">
        <f>AVERAGE(D229:F229)</f>
        <v>0.60113237301508582</v>
      </c>
      <c r="V229" t="s">
        <v>3712</v>
      </c>
    </row>
    <row r="230" spans="1:22" x14ac:dyDescent="0.45">
      <c r="A230" s="22" t="s">
        <v>34</v>
      </c>
      <c r="B230" s="10">
        <f>INDEX(dataset!$A:$AO,MATCH(B$218&amp;$V230,dataset!$AO:$AO,0),MATCH($A$1,dataset!$A$1:$AO$1,0))</f>
        <v>5.6264083832502365E-2</v>
      </c>
      <c r="C230" s="10">
        <f>INDEX(dataset!$A:$AO,MATCH(C$218&amp;$V230,dataset!$AO:$AO,0),MATCH($A$1,dataset!$A$1:$AO$1,0))</f>
        <v>5.8617882430553436E-2</v>
      </c>
      <c r="D230" s="10">
        <f>INDEX(dataset!$A:$AO,MATCH(D$218&amp;$V230,dataset!$AO:$AO,0),MATCH($A$1,dataset!$A$1:$AO$1,0))</f>
        <v>5.9617727994918823E-2</v>
      </c>
      <c r="E230" s="10">
        <f>INDEX(dataset!$A:$AO,MATCH(E$218&amp;$V230,dataset!$AO:$AO,0),MATCH($A$1,dataset!$A$1:$AO$1,0))</f>
        <v>5.4968960583209991E-2</v>
      </c>
      <c r="F230" s="10">
        <f>INDEX(dataset!$A:$AO,MATCH(F$218&amp;$V230,dataset!$AO:$AO,0),MATCH($A$1,dataset!$A$1:$AO$1,0))</f>
        <v>5.6391492486000061E-2</v>
      </c>
      <c r="G230" s="16"/>
      <c r="H230" s="18">
        <f>AVERAGE(D230:F230)</f>
        <v>5.699272702137629E-2</v>
      </c>
      <c r="V230" t="s">
        <v>3713</v>
      </c>
    </row>
    <row r="231" spans="1:22" s="37" customFormat="1" x14ac:dyDescent="0.45">
      <c r="A231" s="40" t="s">
        <v>9</v>
      </c>
      <c r="B231" s="39">
        <f>(B262+B270)/(B20/100)</f>
        <v>13.595064413616889</v>
      </c>
      <c r="C231" s="39">
        <f>(C262+C270)/(C20/100)</f>
        <v>14.082539207642286</v>
      </c>
      <c r="D231" s="39">
        <f>(D262+D270)/(D20/100)</f>
        <v>13.52894624903286</v>
      </c>
      <c r="E231" s="39">
        <f>(E262+E270)/(E20/100)</f>
        <v>15.243291365657837</v>
      </c>
      <c r="F231" s="39">
        <f>(F262+F270)/(F20/100)</f>
        <v>16.456901436058562</v>
      </c>
      <c r="G231" s="16"/>
      <c r="H231" s="18">
        <f>AVERAGE(D231:F231)</f>
        <v>15.076379683583085</v>
      </c>
      <c r="V231" s="37" t="s">
        <v>4028</v>
      </c>
    </row>
    <row r="233" spans="1:22" x14ac:dyDescent="0.45">
      <c r="A233" s="24" t="s">
        <v>3715</v>
      </c>
      <c r="B233" s="9">
        <v>0.3</v>
      </c>
      <c r="C233" s="9">
        <v>0.9</v>
      </c>
      <c r="D233" s="9">
        <v>1</v>
      </c>
    </row>
    <row r="234" spans="1:22" x14ac:dyDescent="0.45">
      <c r="A234" s="24" t="s">
        <v>3716</v>
      </c>
      <c r="B234" s="26">
        <f>IF(F229&lt;B233,B233,IF(F229&gt;C233,C233,F229))</f>
        <v>0.59040474891662598</v>
      </c>
      <c r="C234" s="17">
        <f>(B234-B233)/(C233-B233)-0.02</f>
        <v>0.4640079148610432</v>
      </c>
      <c r="D234" s="21">
        <v>0.04</v>
      </c>
    </row>
    <row r="236" spans="1:22" x14ac:dyDescent="0.45">
      <c r="A236" s="24" t="s">
        <v>3797</v>
      </c>
      <c r="B236" s="9">
        <v>0</v>
      </c>
      <c r="C236" s="9">
        <v>0.1</v>
      </c>
      <c r="D236" s="9">
        <v>1</v>
      </c>
    </row>
    <row r="237" spans="1:22" x14ac:dyDescent="0.45">
      <c r="A237" s="24" t="s">
        <v>3798</v>
      </c>
      <c r="B237" s="26">
        <f>IF(F230&lt;B236,B236,IF(F230&gt;C236,C236,F230))</f>
        <v>5.6391492486000061E-2</v>
      </c>
      <c r="C237" s="17">
        <f>(B237-B236)/(C236-B236)-0.02</f>
        <v>0.54391492486000059</v>
      </c>
      <c r="D237" s="21">
        <v>0.04</v>
      </c>
    </row>
    <row r="239" spans="1:22" s="37" customFormat="1" x14ac:dyDescent="0.45">
      <c r="A239" s="24" t="s">
        <v>3876</v>
      </c>
      <c r="B239" s="9">
        <v>5</v>
      </c>
      <c r="C239" s="9">
        <v>25</v>
      </c>
      <c r="D239" s="9">
        <v>1</v>
      </c>
    </row>
    <row r="240" spans="1:22" s="37" customFormat="1" x14ac:dyDescent="0.45">
      <c r="A240" s="24" t="s">
        <v>3877</v>
      </c>
      <c r="B240" s="26">
        <f>IF(F231&lt;B239,B239,IF(F231&gt;C239,C239,F231))</f>
        <v>16.456901436058562</v>
      </c>
      <c r="C240" s="17">
        <f>(B240-B239)/(C239-B239)-0.02</f>
        <v>0.55284507180292808</v>
      </c>
      <c r="D240" s="21">
        <v>0.04</v>
      </c>
    </row>
    <row r="243" spans="1:6" ht="21" x14ac:dyDescent="0.65">
      <c r="A243" s="23" t="s">
        <v>13</v>
      </c>
      <c r="B243" s="8">
        <f>latest_year+B$2</f>
        <v>2014</v>
      </c>
      <c r="C243" s="8">
        <f>latest_year+C$2</f>
        <v>2015</v>
      </c>
      <c r="D243" s="8">
        <f>latest_year+D$2</f>
        <v>2016</v>
      </c>
      <c r="E243" s="8">
        <f>latest_year+E$2</f>
        <v>2017</v>
      </c>
      <c r="F243" s="8">
        <f>latest_year+F$2</f>
        <v>2018</v>
      </c>
    </row>
    <row r="244" spans="1:6" x14ac:dyDescent="0.45">
      <c r="A244" s="24" t="s">
        <v>3717</v>
      </c>
      <c r="B244" s="86">
        <f>INDEX('line charges'!$A$1:$AI$30,MATCH(B$243&amp;$A244,'line charges'!$AI$1:$AI$30,0),MATCH($A$1,'line charges'!$A$1:$AI$1,0))</f>
        <v>429380.59375</v>
      </c>
      <c r="C244" s="86">
        <f>INDEX('line charges'!$A$1:$AI$30,MATCH(C$243&amp;$A244,'line charges'!$AI$1:$AI$30,0),MATCH($A$1,'line charges'!$A$1:$AI$1,0))</f>
        <v>491147.46875</v>
      </c>
      <c r="D244" s="86">
        <f>INDEX('line charges'!$A$1:$AI$30,MATCH(D$243&amp;$A244,'line charges'!$AI$1:$AI$30,0),MATCH($A$1,'line charges'!$A$1:$AI$1,0))</f>
        <v>495077.71875</v>
      </c>
      <c r="E244" s="86">
        <f>INDEX('line charges'!$A$1:$AI$30,MATCH(E$243&amp;$A244,'line charges'!$AI$1:$AI$30,0),MATCH($A$1,'line charges'!$A$1:$AI$1,0))</f>
        <v>6838515</v>
      </c>
      <c r="F244" s="86">
        <f>INDEX('line charges'!$A$1:$AI$30,MATCH(F$243&amp;$A244,'line charges'!$AI$1:$AI$30,0),MATCH($A$1,'line charges'!$A$1:$AI$1,0))</f>
        <v>533780.9375</v>
      </c>
    </row>
    <row r="245" spans="1:6" x14ac:dyDescent="0.45">
      <c r="A245" s="24" t="s">
        <v>3718</v>
      </c>
      <c r="B245" s="86">
        <f>INDEX('line charges'!$A$1:$AI$30,MATCH(B$243&amp;$A245,'line charges'!$AI$1:$AI$30,0),MATCH($A$1,'line charges'!$A$1:$AI$1,0))</f>
        <v>1366642.125</v>
      </c>
      <c r="C245" s="86">
        <f>INDEX('line charges'!$A$1:$AI$30,MATCH(C$243&amp;$A245,'line charges'!$AI$1:$AI$30,0),MATCH($A$1,'line charges'!$A$1:$AI$1,0))</f>
        <v>1462892.25</v>
      </c>
      <c r="D245" s="86">
        <f>INDEX('line charges'!$A$1:$AI$30,MATCH(D$243&amp;$A245,'line charges'!$AI$1:$AI$30,0),MATCH($A$1,'line charges'!$A$1:$AI$1,0))</f>
        <v>1460578.25</v>
      </c>
      <c r="E245" s="86">
        <f>INDEX('line charges'!$A$1:$AI$30,MATCH(E$243&amp;$A245,'line charges'!$AI$1:$AI$30,0),MATCH($A$1,'line charges'!$A$1:$AI$1,0))</f>
        <v>50553952</v>
      </c>
      <c r="F245" s="86">
        <f>INDEX('line charges'!$A$1:$AI$30,MATCH(F$243&amp;$A245,'line charges'!$AI$1:$AI$30,0),MATCH($A$1,'line charges'!$A$1:$AI$1,0))</f>
        <v>1528859.375</v>
      </c>
    </row>
    <row r="246" spans="1:6" x14ac:dyDescent="0.45">
      <c r="A246" s="24" t="s">
        <v>3719</v>
      </c>
      <c r="B246" s="86">
        <f>INDEX('line charges'!$A$1:$AI$30,MATCH(B$243&amp;$A246,'line charges'!$AI$1:$AI$30,0),MATCH($A$1,'line charges'!$A$1:$AI$1,0))</f>
        <v>459664.46875</v>
      </c>
      <c r="C246" s="86">
        <f>INDEX('line charges'!$A$1:$AI$30,MATCH(C$243&amp;$A246,'line charges'!$AI$1:$AI$30,0),MATCH($A$1,'line charges'!$A$1:$AI$1,0))</f>
        <v>505292.3125</v>
      </c>
      <c r="D246" s="86">
        <f>INDEX('line charges'!$A$1:$AI$30,MATCH(D$243&amp;$A246,'line charges'!$AI$1:$AI$30,0),MATCH($A$1,'line charges'!$A$1:$AI$1,0))</f>
        <v>520227.5</v>
      </c>
      <c r="E246" s="86">
        <f>INDEX('line charges'!$A$1:$AI$30,MATCH(E$243&amp;$A246,'line charges'!$AI$1:$AI$30,0),MATCH($A$1,'line charges'!$A$1:$AI$1,0))</f>
        <v>37952660</v>
      </c>
      <c r="F246" s="86">
        <f>INDEX('line charges'!$A$1:$AI$30,MATCH(F$243&amp;$A246,'line charges'!$AI$1:$AI$30,0),MATCH($A$1,'line charges'!$A$1:$AI$1,0))</f>
        <v>542316.625</v>
      </c>
    </row>
    <row r="247" spans="1:6" x14ac:dyDescent="0.45">
      <c r="A247" s="24" t="s">
        <v>111</v>
      </c>
      <c r="B247" s="86">
        <f>INDEX('line charges'!$A$1:$AI$30,MATCH(B$243&amp;$A247,'line charges'!$AI$1:$AI$30,0),MATCH($A$1,'line charges'!$A$1:$AI$1,0))</f>
        <v>33298.6015625</v>
      </c>
      <c r="C247" s="86">
        <f>INDEX('line charges'!$A$1:$AI$30,MATCH(C$243&amp;$A247,'line charges'!$AI$1:$AI$30,0),MATCH($A$1,'line charges'!$A$1:$AI$1,0))</f>
        <v>3886.585693359375</v>
      </c>
      <c r="D247" s="86">
        <f>INDEX('line charges'!$A$1:$AI$30,MATCH(D$243&amp;$A247,'line charges'!$AI$1:$AI$30,0),MATCH($A$1,'line charges'!$A$1:$AI$1,0))</f>
        <v>4241.57177734375</v>
      </c>
      <c r="E247" s="86">
        <f>INDEX('line charges'!$A$1:$AI$30,MATCH(E$243&amp;$A247,'line charges'!$AI$1:$AI$30,0),MATCH($A$1,'line charges'!$A$1:$AI$1,0))</f>
        <v>6553.3076171875</v>
      </c>
      <c r="F247" s="86">
        <f>INDEX('line charges'!$A$1:$AI$30,MATCH(F$243&amp;$A247,'line charges'!$AI$1:$AI$30,0),MATCH($A$1,'line charges'!$A$1:$AI$1,0))</f>
        <v>5218.22509765625</v>
      </c>
    </row>
    <row r="248" spans="1:6" x14ac:dyDescent="0.45">
      <c r="A248" s="24"/>
      <c r="B248" s="83"/>
      <c r="C248" s="84"/>
      <c r="D248" s="9"/>
      <c r="E248" s="9"/>
      <c r="F248" s="9"/>
    </row>
    <row r="249" spans="1:6" x14ac:dyDescent="0.45">
      <c r="A249" s="24" t="s">
        <v>3717</v>
      </c>
      <c r="B249" s="15">
        <f>B244/SUM(B$244:B$247)</f>
        <v>0.18758552185064523</v>
      </c>
      <c r="C249" s="15">
        <f>C244/SUM(C$244:C$247)</f>
        <v>0.19939256116839171</v>
      </c>
      <c r="D249" s="15">
        <f>D244/SUM(D$244:D$247)</f>
        <v>0.19961804774356565</v>
      </c>
      <c r="E249" s="15">
        <f>E244/SUM(E$244:E$247)</f>
        <v>7.1718872472284104E-2</v>
      </c>
      <c r="F249" s="15">
        <f>F244/SUM(F$244:F$247)</f>
        <v>0.20450004472833125</v>
      </c>
    </row>
    <row r="250" spans="1:6" x14ac:dyDescent="0.45">
      <c r="A250" s="24" t="s">
        <v>3718</v>
      </c>
      <c r="B250" s="15">
        <f t="shared" ref="B250:F252" si="19">B245/SUM(B$244:B$247)</f>
        <v>0.59705138036690719</v>
      </c>
      <c r="C250" s="15">
        <f t="shared" si="19"/>
        <v>0.5938946059994149</v>
      </c>
      <c r="D250" s="15">
        <f t="shared" si="19"/>
        <v>0.58891314999563105</v>
      </c>
      <c r="E250" s="15">
        <f t="shared" si="19"/>
        <v>0.5301841754325276</v>
      </c>
      <c r="F250" s="15">
        <f t="shared" si="19"/>
        <v>0.58573056586687977</v>
      </c>
    </row>
    <row r="251" spans="1:6" x14ac:dyDescent="0.45">
      <c r="A251" s="24" t="s">
        <v>3719</v>
      </c>
      <c r="B251" s="15">
        <f t="shared" si="19"/>
        <v>0.20081578092202346</v>
      </c>
      <c r="C251" s="15">
        <f t="shared" si="19"/>
        <v>0.20513498437545261</v>
      </c>
      <c r="D251" s="15">
        <f t="shared" si="19"/>
        <v>0.20975857728906488</v>
      </c>
      <c r="E251" s="15">
        <f t="shared" si="19"/>
        <v>0.39802822433290819</v>
      </c>
      <c r="F251" s="15">
        <f t="shared" si="19"/>
        <v>0.20777020361357068</v>
      </c>
    </row>
    <row r="252" spans="1:6" x14ac:dyDescent="0.45">
      <c r="A252" s="24" t="s">
        <v>111</v>
      </c>
      <c r="B252" s="15">
        <f t="shared" si="19"/>
        <v>1.454731686042407E-2</v>
      </c>
      <c r="C252" s="15">
        <f t="shared" si="19"/>
        <v>1.5778484567408357E-3</v>
      </c>
      <c r="D252" s="15">
        <f t="shared" si="19"/>
        <v>1.7102249717384707E-3</v>
      </c>
      <c r="E252" s="15">
        <f t="shared" si="19"/>
        <v>6.872776228007372E-5</v>
      </c>
      <c r="F252" s="15">
        <f t="shared" si="19"/>
        <v>1.9991857912183384E-3</v>
      </c>
    </row>
    <row r="253" spans="1:6" x14ac:dyDescent="0.45">
      <c r="B253" s="16"/>
      <c r="C253" s="16"/>
      <c r="D253" s="16"/>
      <c r="E253" s="16"/>
      <c r="F253" s="16"/>
    </row>
    <row r="254" spans="1:6" x14ac:dyDescent="0.45">
      <c r="A254" s="24" t="s">
        <v>4022</v>
      </c>
      <c r="B254" s="85">
        <f>B244*100000/B12/365</f>
        <v>57.879121610597096</v>
      </c>
      <c r="C254" s="85">
        <f>C244*100000/C12/365</f>
        <v>65.717270773335812</v>
      </c>
      <c r="D254" s="85">
        <f>D244*100000/D12/365</f>
        <v>65.648231428108161</v>
      </c>
      <c r="E254" s="85">
        <f>E244*100000/E12/365</f>
        <v>897.34571050201043</v>
      </c>
      <c r="F254" s="85">
        <f>F244*100000/F12/365</f>
        <v>69.31700945171437</v>
      </c>
    </row>
    <row r="255" spans="1:6" x14ac:dyDescent="0.45">
      <c r="A255" s="24" t="s">
        <v>4062</v>
      </c>
      <c r="B255" s="154">
        <f>B245/B13/10</f>
        <v>4.4570969725826917</v>
      </c>
      <c r="C255" s="154">
        <f>C245/C13/10</f>
        <v>4.6730598213383283</v>
      </c>
      <c r="D255" s="154">
        <f>D245/D13/10</f>
        <v>4.5951938917555832</v>
      </c>
      <c r="E255" s="154">
        <f>E245/E13/10</f>
        <v>161.16062883944292</v>
      </c>
      <c r="F255" s="154">
        <f>F245/F13/10</f>
        <v>4.7722939964676137</v>
      </c>
    </row>
    <row r="256" spans="1:6" x14ac:dyDescent="0.45">
      <c r="A256" s="24" t="s">
        <v>4046</v>
      </c>
      <c r="B256" s="85">
        <f>B246/B14</f>
        <v>71.343608942497625</v>
      </c>
      <c r="C256" s="154">
        <f>C246/C14</f>
        <v>79.901615044106009</v>
      </c>
      <c r="D256" s="154">
        <f>D246/D14</f>
        <v>79.164458564016627</v>
      </c>
      <c r="E256" s="154">
        <f>E246/E14</f>
        <v>5869.5465574742029</v>
      </c>
      <c r="F256" s="154">
        <f>F246/F14</f>
        <v>81.694982640639651</v>
      </c>
    </row>
    <row r="259" spans="1:15" s="37" customFormat="1" ht="21" x14ac:dyDescent="0.65">
      <c r="A259" s="23" t="s">
        <v>7</v>
      </c>
    </row>
    <row r="260" spans="1:15" s="37" customFormat="1" x14ac:dyDescent="0.45">
      <c r="A260" s="40"/>
      <c r="B260" s="8">
        <f>latest_year+B$2</f>
        <v>2014</v>
      </c>
      <c r="C260" s="8">
        <f>latest_year+C$2</f>
        <v>2015</v>
      </c>
      <c r="D260" s="8">
        <f>latest_year+D$2</f>
        <v>2016</v>
      </c>
      <c r="E260" s="8">
        <f>latest_year+E$2</f>
        <v>2017</v>
      </c>
      <c r="F260" s="8">
        <f>latest_year+F$2</f>
        <v>2018</v>
      </c>
    </row>
    <row r="261" spans="1:15" s="37" customFormat="1" ht="18" x14ac:dyDescent="0.55000000000000004">
      <c r="A261" s="41" t="s">
        <v>3972</v>
      </c>
    </row>
    <row r="262" spans="1:15" s="37" customFormat="1" x14ac:dyDescent="0.45">
      <c r="A262" s="24" t="s">
        <v>3967</v>
      </c>
      <c r="B262" s="39">
        <f>INDEX(dataset!$A:$AO,MATCH(B$260&amp;$O262,dataset!$AO:$AO,0),MATCH($A$1,dataset!$A$1:$AO$1,0))</f>
        <v>11687</v>
      </c>
      <c r="C262" s="39">
        <f>INDEX(dataset!$A:$AO,MATCH(C$260&amp;$O262,dataset!$AO:$AO,0),MATCH($A$1,dataset!$A$1:$AO$1,0))</f>
        <v>12125</v>
      </c>
      <c r="D262" s="39">
        <f>INDEX(dataset!$A:$AO,MATCH(D$260&amp;$O262,dataset!$AO:$AO,0),MATCH($A$1,dataset!$A$1:$AO$1,0))</f>
        <v>11568</v>
      </c>
      <c r="E262" s="39">
        <f>INDEX(dataset!$A:$AO,MATCH(E$260&amp;$O262,dataset!$AO:$AO,0),MATCH($A$1,dataset!$A$1:$AO$1,0))</f>
        <v>12966</v>
      </c>
      <c r="F262" s="39">
        <f>INDEX(dataset!$A:$AO,MATCH(F$260&amp;$O262,dataset!$AO:$AO,0),MATCH($A$1,dataset!$A$1:$AO$1,0))</f>
        <v>13773</v>
      </c>
      <c r="O262" s="37" t="s">
        <v>3983</v>
      </c>
    </row>
    <row r="263" spans="1:15" s="37" customFormat="1" x14ac:dyDescent="0.45">
      <c r="A263" s="24" t="s">
        <v>1</v>
      </c>
      <c r="B263" s="39">
        <f>INDEX(dataset!$A:$AO,MATCH(B$260&amp;$O263,dataset!$AO:$AO,0),MATCH($A$1,dataset!$A$1:$AO$1,0))</f>
        <v>210.7708740234375</v>
      </c>
      <c r="C263" s="39">
        <f>INDEX(dataset!$A:$AO,MATCH(C$260&amp;$O263,dataset!$AO:$AO,0),MATCH($A$1,dataset!$A$1:$AO$1,0))</f>
        <v>288.55020141601563</v>
      </c>
      <c r="D263" s="39">
        <f>INDEX(dataset!$A:$AO,MATCH(D$260&amp;$O263,dataset!$AO:$AO,0),MATCH($A$1,dataset!$A$1:$AO$1,0))</f>
        <v>133.067626953125</v>
      </c>
      <c r="E263" s="39">
        <f>INDEX(dataset!$A:$AO,MATCH(E$260&amp;$O263,dataset!$AO:$AO,0),MATCH($A$1,dataset!$A$1:$AO$1,0))</f>
        <v>222.88900756835938</v>
      </c>
      <c r="F263" s="39">
        <f>INDEX(dataset!$A:$AO,MATCH(F$260&amp;$O263,dataset!$AO:$AO,0),MATCH($A$1,dataset!$A$1:$AO$1,0))</f>
        <v>202.7969970703125</v>
      </c>
      <c r="O263" s="37" t="s">
        <v>3984</v>
      </c>
    </row>
    <row r="264" spans="1:15" s="37" customFormat="1" x14ac:dyDescent="0.45">
      <c r="A264" s="24" t="s">
        <v>118</v>
      </c>
      <c r="B264" s="39">
        <f>INDEX(dataset!$A:$AO,MATCH(B$260&amp;$O264,dataset!$AO:$AO,0),MATCH($A$1,dataset!$A$1:$AO$1,0))</f>
        <v>1.8551164865493774</v>
      </c>
      <c r="C264" s="39">
        <f>INDEX(dataset!$A:$AO,MATCH(C$260&amp;$O264,dataset!$AO:$AO,0),MATCH($A$1,dataset!$A$1:$AO$1,0))</f>
        <v>1.9780499935150146</v>
      </c>
      <c r="D264" s="39">
        <f>INDEX(dataset!$A:$AO,MATCH(D$260&amp;$O264,dataset!$AO:$AO,0),MATCH($A$1,dataset!$A$1:$AO$1,0))</f>
        <v>1.76430344581604</v>
      </c>
      <c r="E264" s="39">
        <f>INDEX(dataset!$A:$AO,MATCH(E$260&amp;$O264,dataset!$AO:$AO,0),MATCH($A$1,dataset!$A$1:$AO$1,0))</f>
        <v>1.800815224647522</v>
      </c>
      <c r="F264" s="39">
        <f>INDEX(dataset!$A:$AO,MATCH(F$260&amp;$O264,dataset!$AO:$AO,0),MATCH($A$1,dataset!$A$1:$AO$1,0))</f>
        <v>1.9964911937713623</v>
      </c>
      <c r="O264" s="37" t="s">
        <v>3985</v>
      </c>
    </row>
    <row r="265" spans="1:15" s="37" customFormat="1" x14ac:dyDescent="0.45">
      <c r="A265" s="24" t="s">
        <v>3968</v>
      </c>
      <c r="B265" s="18">
        <f>B263/B264</f>
        <v>113.61597805401608</v>
      </c>
      <c r="C265" s="18">
        <f>C263/C264</f>
        <v>145.87609128283913</v>
      </c>
      <c r="D265" s="18">
        <f>D263/D264</f>
        <v>75.422188438552567</v>
      </c>
      <c r="E265" s="18">
        <f>E263/E264</f>
        <v>123.77117014433615</v>
      </c>
      <c r="F265" s="18">
        <f>F263/F264</f>
        <v>101.57670502279048</v>
      </c>
    </row>
    <row r="266" spans="1:15" s="37" customFormat="1" x14ac:dyDescent="0.45">
      <c r="A266" s="24" t="s">
        <v>3971</v>
      </c>
      <c r="B266" s="50">
        <f>B56*1000000/B262</f>
        <v>5781.4137770599809</v>
      </c>
      <c r="C266" s="50">
        <f>C56*1000000/C262</f>
        <v>5530.9748711340208</v>
      </c>
      <c r="D266" s="50">
        <f>D56*1000000/D262</f>
        <v>5499.5390706042535</v>
      </c>
      <c r="E266" s="50">
        <f>E56*1000000/E262</f>
        <v>5163.5563685793613</v>
      </c>
      <c r="F266" s="50">
        <f>F56*1000000/F262</f>
        <v>4760.5136635083136</v>
      </c>
    </row>
    <row r="267" spans="1:15" s="37" customFormat="1" x14ac:dyDescent="0.45">
      <c r="A267" s="24" t="s">
        <v>3989</v>
      </c>
      <c r="B267" s="50">
        <f>B56*1000000/B263</f>
        <v>320572.67459538352</v>
      </c>
      <c r="C267" s="50">
        <f>C56*1000000/C263</f>
        <v>232413.87454729999</v>
      </c>
      <c r="D267" s="50">
        <f>D56*1000000/D263</f>
        <v>478092.75197460758</v>
      </c>
      <c r="E267" s="50">
        <f>E56*1000000/E263</f>
        <v>300376.73282055615</v>
      </c>
      <c r="F267" s="50">
        <f>F56*1000000/F263</f>
        <v>323311.27006169216</v>
      </c>
    </row>
    <row r="268" spans="1:15" s="37" customFormat="1" x14ac:dyDescent="0.45">
      <c r="A268" s="40"/>
    </row>
    <row r="269" spans="1:15" s="37" customFormat="1" ht="18" x14ac:dyDescent="0.55000000000000004">
      <c r="A269" s="41" t="s">
        <v>3973</v>
      </c>
    </row>
    <row r="270" spans="1:15" s="37" customFormat="1" x14ac:dyDescent="0.45">
      <c r="A270" s="24" t="s">
        <v>3967</v>
      </c>
      <c r="B270" s="39">
        <f>INDEX(dataset!$A:$AO,MATCH(B$260&amp;$O270,dataset!$AO:$AO,0),MATCH($A$1,dataset!$A$1:$AO$1,0))</f>
        <v>8635</v>
      </c>
      <c r="C270" s="39">
        <f>INDEX(dataset!$A:$AO,MATCH(C$260&amp;$O270,dataset!$AO:$AO,0),MATCH($A$1,dataset!$A$1:$AO$1,0))</f>
        <v>9174</v>
      </c>
      <c r="D270" s="39">
        <f>INDEX(dataset!$A:$AO,MATCH(D$260&amp;$O270,dataset!$AO:$AO,0),MATCH($A$1,dataset!$A$1:$AO$1,0))</f>
        <v>9016</v>
      </c>
      <c r="E270" s="39">
        <f>INDEX(dataset!$A:$AO,MATCH(E$260&amp;$O270,dataset!$AO:$AO,0),MATCH($A$1,dataset!$A$1:$AO$1,0))</f>
        <v>10363</v>
      </c>
      <c r="F270" s="39">
        <f>INDEX(dataset!$A:$AO,MATCH(F$260&amp;$O270,dataset!$AO:$AO,0),MATCH($A$1,dataset!$A$1:$AO$1,0))</f>
        <v>11624</v>
      </c>
      <c r="O270" s="37" t="s">
        <v>3986</v>
      </c>
    </row>
    <row r="271" spans="1:15" s="37" customFormat="1" x14ac:dyDescent="0.45">
      <c r="A271" s="24" t="s">
        <v>1</v>
      </c>
      <c r="B271" s="39">
        <f>INDEX(dataset!$A:$AO,MATCH(B$260&amp;$O271,dataset!$AO:$AO,0),MATCH($A$1,dataset!$A$1:$AO$1,0))</f>
        <v>44.028347015380859</v>
      </c>
      <c r="C271" s="39">
        <f>INDEX(dataset!$A:$AO,MATCH(C$260&amp;$O271,dataset!$AO:$AO,0),MATCH($A$1,dataset!$A$1:$AO$1,0))</f>
        <v>49.485092163085938</v>
      </c>
      <c r="D271" s="39">
        <f>INDEX(dataset!$A:$AO,MATCH(D$260&amp;$O271,dataset!$AO:$AO,0),MATCH($A$1,dataset!$A$1:$AO$1,0))</f>
        <v>58.492679595947266</v>
      </c>
      <c r="E271" s="39">
        <f>INDEX(dataset!$A:$AO,MATCH(E$260&amp;$O271,dataset!$AO:$AO,0),MATCH($A$1,dataset!$A$1:$AO$1,0))</f>
        <v>76.414703369140625</v>
      </c>
      <c r="F271" s="39">
        <f>INDEX(dataset!$A:$AO,MATCH(F$260&amp;$O271,dataset!$AO:$AO,0),MATCH($A$1,dataset!$A$1:$AO$1,0))</f>
        <v>83.786811828613281</v>
      </c>
      <c r="O271" s="37" t="s">
        <v>3987</v>
      </c>
    </row>
    <row r="272" spans="1:15" s="37" customFormat="1" x14ac:dyDescent="0.45">
      <c r="A272" s="24" t="s">
        <v>118</v>
      </c>
      <c r="B272" s="39">
        <f>INDEX(dataset!$A:$AO,MATCH(B$260&amp;$O272,dataset!$AO:$AO,0),MATCH($A$1,dataset!$A$1:$AO$1,0))</f>
        <v>0.22284199297428131</v>
      </c>
      <c r="C272" s="39">
        <f>INDEX(dataset!$A:$AO,MATCH(C$260&amp;$O272,dataset!$AO:$AO,0),MATCH($A$1,dataset!$A$1:$AO$1,0))</f>
        <v>0.25602588057518005</v>
      </c>
      <c r="D272" s="39">
        <f>INDEX(dataset!$A:$AO,MATCH(D$260&amp;$O272,dataset!$AO:$AO,0),MATCH($A$1,dataset!$A$1:$AO$1,0))</f>
        <v>0.26167497038841248</v>
      </c>
      <c r="E272" s="39">
        <f>INDEX(dataset!$A:$AO,MATCH(E$260&amp;$O272,dataset!$AO:$AO,0),MATCH($A$1,dataset!$A$1:$AO$1,0))</f>
        <v>0.34766790270805359</v>
      </c>
      <c r="F272" s="39">
        <f>INDEX(dataset!$A:$AO,MATCH(F$260&amp;$O272,dataset!$AO:$AO,0),MATCH($A$1,dataset!$A$1:$AO$1,0))</f>
        <v>0.38678377866744995</v>
      </c>
      <c r="O272" s="37" t="s">
        <v>3988</v>
      </c>
    </row>
    <row r="273" spans="1:15" s="37" customFormat="1" x14ac:dyDescent="0.45">
      <c r="A273" s="24" t="s">
        <v>3968</v>
      </c>
      <c r="B273" s="18">
        <f>B271/B272</f>
        <v>197.57652688226617</v>
      </c>
      <c r="C273" s="18">
        <f>C271/C272</f>
        <v>193.28160126591192</v>
      </c>
      <c r="D273" s="18">
        <f>D271/D272</f>
        <v>223.53180936306106</v>
      </c>
      <c r="E273" s="18">
        <f>E271/E272</f>
        <v>219.79222923350557</v>
      </c>
      <c r="F273" s="18">
        <f>F271/F272</f>
        <v>216.62442028276408</v>
      </c>
    </row>
    <row r="274" spans="1:15" s="37" customFormat="1" x14ac:dyDescent="0.45">
      <c r="A274" s="24" t="s">
        <v>3971</v>
      </c>
      <c r="B274" s="50">
        <f>(B54+B57)*1000000/B270</f>
        <v>20660.671504053269</v>
      </c>
      <c r="C274" s="50">
        <f>(C54+C57)*1000000/C270</f>
        <v>19240.606520465444</v>
      </c>
      <c r="D274" s="50">
        <f>(D54+D57)*1000000/D270</f>
        <v>20691.492034993345</v>
      </c>
      <c r="E274" s="50">
        <f>(E54+E57)*1000000/E270</f>
        <v>17251.473466298368</v>
      </c>
      <c r="F274" s="50">
        <f>(F54+F57)*1000000/F270</f>
        <v>16279.290490042154</v>
      </c>
    </row>
    <row r="275" spans="1:15" s="37" customFormat="1" x14ac:dyDescent="0.45">
      <c r="A275" s="24" t="s">
        <v>3989</v>
      </c>
      <c r="B275" s="50">
        <f>(B54+B57)*1000000/B271</f>
        <v>4052046.2504571434</v>
      </c>
      <c r="C275" s="50">
        <f>(C54+C57)*1000000/C271</f>
        <v>3567000.0095588882</v>
      </c>
      <c r="D275" s="50">
        <f>(D54+D57)*1000000/D271</f>
        <v>3189364.7799377898</v>
      </c>
      <c r="E275" s="50">
        <f>(E54+E57)*1000000/E271</f>
        <v>2339563.0899412408</v>
      </c>
      <c r="F275" s="50">
        <f>(F54+F57)*1000000/F271</f>
        <v>2258475.63030949</v>
      </c>
    </row>
    <row r="276" spans="1:15" s="37" customFormat="1" x14ac:dyDescent="0.45">
      <c r="A276" s="40"/>
    </row>
    <row r="277" spans="1:15" s="37" customFormat="1" ht="18" x14ac:dyDescent="0.55000000000000004">
      <c r="A277" s="41" t="s">
        <v>4003</v>
      </c>
      <c r="H277" s="8" t="s">
        <v>4004</v>
      </c>
      <c r="I277" s="8" t="s">
        <v>4005</v>
      </c>
    </row>
    <row r="278" spans="1:15" s="37" customFormat="1" x14ac:dyDescent="0.45">
      <c r="A278" s="24" t="s">
        <v>3967</v>
      </c>
      <c r="B278" s="51">
        <f t="shared" ref="B278:F280" si="20">B262+B270</f>
        <v>20322</v>
      </c>
      <c r="C278" s="51">
        <f t="shared" si="20"/>
        <v>21299</v>
      </c>
      <c r="D278" s="51">
        <f t="shared" si="20"/>
        <v>20584</v>
      </c>
      <c r="E278" s="51">
        <f t="shared" si="20"/>
        <v>23329</v>
      </c>
      <c r="F278" s="51">
        <f t="shared" si="20"/>
        <v>25397</v>
      </c>
      <c r="H278" s="16">
        <f>SLOPE(B278:F278,$B$260:$F$260)</f>
        <v>1218</v>
      </c>
      <c r="I278" s="17">
        <f>H278/AVERAGE(C278:F278)</f>
        <v>5.3769493096712244E-2</v>
      </c>
    </row>
    <row r="279" spans="1:15" s="37" customFormat="1" x14ac:dyDescent="0.45">
      <c r="A279" s="24" t="s">
        <v>1</v>
      </c>
      <c r="B279" s="51">
        <f t="shared" si="20"/>
        <v>254.79922103881836</v>
      </c>
      <c r="C279" s="51">
        <f t="shared" si="20"/>
        <v>338.03529357910156</v>
      </c>
      <c r="D279" s="51">
        <f t="shared" si="20"/>
        <v>191.56030654907227</v>
      </c>
      <c r="E279" s="51">
        <f t="shared" si="20"/>
        <v>299.3037109375</v>
      </c>
      <c r="F279" s="51">
        <f t="shared" si="20"/>
        <v>286.58380889892578</v>
      </c>
      <c r="H279" s="16">
        <f>SLOPE(B279:F279,$B$260:$F$260)</f>
        <v>2.483759307861328</v>
      </c>
      <c r="I279" s="17">
        <f>H279/AVERAGE(B279:F279)</f>
        <v>9.0629472245936683E-3</v>
      </c>
    </row>
    <row r="280" spans="1:15" s="37" customFormat="1" x14ac:dyDescent="0.45">
      <c r="A280" s="24" t="s">
        <v>118</v>
      </c>
      <c r="B280" s="51">
        <f t="shared" si="20"/>
        <v>2.0779584795236588</v>
      </c>
      <c r="C280" s="51">
        <f t="shared" si="20"/>
        <v>2.2340758740901947</v>
      </c>
      <c r="D280" s="51">
        <f t="shared" si="20"/>
        <v>2.0259784162044525</v>
      </c>
      <c r="E280" s="51">
        <f t="shared" si="20"/>
        <v>2.1484831273555756</v>
      </c>
      <c r="F280" s="51">
        <f t="shared" si="20"/>
        <v>2.3832749724388123</v>
      </c>
      <c r="H280" s="16">
        <f>SLOPE(B280:F280,$B$260:$F$260)</f>
        <v>5.2504023909568785E-2</v>
      </c>
      <c r="I280" s="17">
        <f>H280/AVERAGE(B280:F280)</f>
        <v>2.4151394053920652E-2</v>
      </c>
    </row>
    <row r="281" spans="1:15" s="37" customFormat="1" x14ac:dyDescent="0.45">
      <c r="A281" s="24" t="s">
        <v>3968</v>
      </c>
      <c r="B281" s="51">
        <f>B279/B280</f>
        <v>122.61997703497296</v>
      </c>
      <c r="C281" s="51">
        <f>C279/C280</f>
        <v>151.30877939262609</v>
      </c>
      <c r="D281" s="51">
        <f>D279/D280</f>
        <v>94.55199769993051</v>
      </c>
      <c r="E281" s="51">
        <f>E279/E280</f>
        <v>139.3093141512789</v>
      </c>
      <c r="F281" s="51">
        <f>F279/F280</f>
        <v>120.24789930373151</v>
      </c>
      <c r="H281" s="16">
        <f>SLOPE(B281:F281,$B$260:$F$260)</f>
        <v>-1.6743620703830089</v>
      </c>
      <c r="I281" s="17">
        <f>H281/AVERAGE(B281:F281)</f>
        <v>-1.3330102293241974E-2</v>
      </c>
    </row>
    <row r="282" spans="1:15" s="37" customFormat="1" x14ac:dyDescent="0.45">
      <c r="A282" s="40"/>
    </row>
    <row r="283" spans="1:15" s="37" customFormat="1" ht="18" x14ac:dyDescent="0.55000000000000004">
      <c r="A283" s="41" t="s">
        <v>4050</v>
      </c>
    </row>
    <row r="284" spans="1:15" s="37" customFormat="1" x14ac:dyDescent="0.45">
      <c r="A284" s="24" t="s">
        <v>3886</v>
      </c>
      <c r="B284" s="39">
        <f>INDEX(dataset!$A:$AO,MATCH(B$260&amp;$O284,dataset!$AO:$AO,0),MATCH($A$1,dataset!$A$1:$AO$1,0))</f>
        <v>3.606010228395462E-2</v>
      </c>
      <c r="C284" s="39">
        <f>INDEX(dataset!$A:$AO,MATCH(C$260&amp;$O284,dataset!$AO:$AO,0),MATCH($A$1,dataset!$A$1:$AO$1,0))</f>
        <v>1.028729323297739E-2</v>
      </c>
      <c r="D284" s="39">
        <f>INDEX(dataset!$A:$AO,MATCH(D$260&amp;$O284,dataset!$AO:$AO,0),MATCH($A$1,dataset!$A$1:$AO$1,0))</f>
        <v>1.2817682698369026E-2</v>
      </c>
      <c r="E284" s="39">
        <f>INDEX(dataset!$A:$AO,MATCH(E$260&amp;$O284,dataset!$AO:$AO,0),MATCH($A$1,dataset!$A$1:$AO$1,0))</f>
        <v>0.10304780304431915</v>
      </c>
      <c r="F284" s="39">
        <f>INDEX(dataset!$A:$AO,MATCH(F$260&amp;$O284,dataset!$AO:$AO,0),MATCH($A$1,dataset!$A$1:$AO$1,0))</f>
        <v>3.4191351383924484E-2</v>
      </c>
      <c r="H284" s="42"/>
      <c r="O284" s="37" t="s">
        <v>3990</v>
      </c>
    </row>
    <row r="285" spans="1:15" s="37" customFormat="1" x14ac:dyDescent="0.45">
      <c r="A285" s="24" t="s">
        <v>3887</v>
      </c>
      <c r="B285" s="39">
        <f>INDEX(dataset!$A:$AO,MATCH(B$260&amp;$O285,dataset!$AO:$AO,0),MATCH($A$1,dataset!$A$1:$AO$1,0))</f>
        <v>0.32249346375465393</v>
      </c>
      <c r="C285" s="39">
        <f>INDEX(dataset!$A:$AO,MATCH(C$260&amp;$O285,dataset!$AO:$AO,0),MATCH($A$1,dataset!$A$1:$AO$1,0))</f>
        <v>0.35495349764823914</v>
      </c>
      <c r="D285" s="39">
        <f>INDEX(dataset!$A:$AO,MATCH(D$260&amp;$O285,dataset!$AO:$AO,0),MATCH($A$1,dataset!$A$1:$AO$1,0))</f>
        <v>0.2307475358247757</v>
      </c>
      <c r="E285" s="39">
        <f>INDEX(dataset!$A:$AO,MATCH(E$260&amp;$O285,dataset!$AO:$AO,0),MATCH($A$1,dataset!$A$1:$AO$1,0))</f>
        <v>0.18503481149673462</v>
      </c>
      <c r="F285" s="39">
        <f>INDEX(dataset!$A:$AO,MATCH(F$260&amp;$O285,dataset!$AO:$AO,0),MATCH($A$1,dataset!$A$1:$AO$1,0))</f>
        <v>0.25142091512680054</v>
      </c>
      <c r="O285" s="37" t="s">
        <v>3991</v>
      </c>
    </row>
    <row r="286" spans="1:15" s="37" customFormat="1" x14ac:dyDescent="0.45">
      <c r="A286" s="24" t="s">
        <v>3888</v>
      </c>
      <c r="B286" s="39">
        <f>INDEX(dataset!$A:$AO,MATCH(B$260&amp;$O286,dataset!$AO:$AO,0),MATCH($A$1,dataset!$A$1:$AO$1,0))</f>
        <v>0.30558472871780396</v>
      </c>
      <c r="C286" s="39">
        <f>INDEX(dataset!$A:$AO,MATCH(C$260&amp;$O286,dataset!$AO:$AO,0),MATCH($A$1,dataset!$A$1:$AO$1,0))</f>
        <v>0.36981895565986633</v>
      </c>
      <c r="D286" s="39">
        <f>INDEX(dataset!$A:$AO,MATCH(D$260&amp;$O286,dataset!$AO:$AO,0),MATCH($A$1,dataset!$A$1:$AO$1,0))</f>
        <v>0.36004102230072021</v>
      </c>
      <c r="E286" s="39">
        <f>INDEX(dataset!$A:$AO,MATCH(E$260&amp;$O286,dataset!$AO:$AO,0),MATCH($A$1,dataset!$A$1:$AO$1,0))</f>
        <v>0.34568589925765991</v>
      </c>
      <c r="F286" s="39">
        <f>INDEX(dataset!$A:$AO,MATCH(F$260&amp;$O286,dataset!$AO:$AO,0),MATCH($A$1,dataset!$A$1:$AO$1,0))</f>
        <v>0.34150835871696472</v>
      </c>
      <c r="H286" s="42"/>
      <c r="O286" s="37" t="s">
        <v>3992</v>
      </c>
    </row>
    <row r="287" spans="1:15" s="37" customFormat="1" x14ac:dyDescent="0.45">
      <c r="A287" s="24" t="s">
        <v>3889</v>
      </c>
      <c r="B287" s="39">
        <f>INDEX(dataset!$A:$AO,MATCH(B$260&amp;$O287,dataset!$AO:$AO,0),MATCH($A$1,dataset!$A$1:$AO$1,0))</f>
        <v>0.54153108596801758</v>
      </c>
      <c r="C287" s="39">
        <f>INDEX(dataset!$A:$AO,MATCH(C$260&amp;$O287,dataset!$AO:$AO,0),MATCH($A$1,dataset!$A$1:$AO$1,0))</f>
        <v>0.54780280590057373</v>
      </c>
      <c r="D287" s="39">
        <f>INDEX(dataset!$A:$AO,MATCH(D$260&amp;$O287,dataset!$AO:$AO,0),MATCH($A$1,dataset!$A$1:$AO$1,0))</f>
        <v>0.52386164665222168</v>
      </c>
      <c r="E287" s="39">
        <f>INDEX(dataset!$A:$AO,MATCH(E$260&amp;$O287,dataset!$AO:$AO,0),MATCH($A$1,dataset!$A$1:$AO$1,0))</f>
        <v>0.51396948099136353</v>
      </c>
      <c r="F287" s="39">
        <f>INDEX(dataset!$A:$AO,MATCH(F$260&amp;$O287,dataset!$AO:$AO,0),MATCH($A$1,dataset!$A$1:$AO$1,0))</f>
        <v>0.62497049570083618</v>
      </c>
      <c r="H287" s="42"/>
      <c r="O287" s="37" t="s">
        <v>3993</v>
      </c>
    </row>
    <row r="288" spans="1:15" s="37" customFormat="1" x14ac:dyDescent="0.45">
      <c r="A288" s="24" t="s">
        <v>3890</v>
      </c>
      <c r="B288" s="39">
        <f>INDEX(dataset!$A:$AO,MATCH(B$260&amp;$O288,dataset!$AO:$AO,0),MATCH($A$1,dataset!$A$1:$AO$1,0))</f>
        <v>7.294686883687973E-2</v>
      </c>
      <c r="C288" s="39">
        <f>INDEX(dataset!$A:$AO,MATCH(C$260&amp;$O288,dataset!$AO:$AO,0),MATCH($A$1,dataset!$A$1:$AO$1,0))</f>
        <v>8.0111950635910034E-2</v>
      </c>
      <c r="D288" s="39">
        <f>INDEX(dataset!$A:$AO,MATCH(D$260&amp;$O288,dataset!$AO:$AO,0),MATCH($A$1,dataset!$A$1:$AO$1,0))</f>
        <v>6.9446295499801636E-2</v>
      </c>
      <c r="E288" s="39">
        <f>INDEX(dataset!$A:$AO,MATCH(E$260&amp;$O288,dataset!$AO:$AO,0),MATCH($A$1,dataset!$A$1:$AO$1,0))</f>
        <v>6.7114956676959991E-2</v>
      </c>
      <c r="F288" s="39">
        <f>INDEX(dataset!$A:$AO,MATCH(F$260&amp;$O288,dataset!$AO:$AO,0),MATCH($A$1,dataset!$A$1:$AO$1,0))</f>
        <v>8.8554136455059052E-2</v>
      </c>
      <c r="H288" s="42"/>
      <c r="O288" s="37" t="s">
        <v>3994</v>
      </c>
    </row>
    <row r="289" spans="1:15" s="37" customFormat="1" x14ac:dyDescent="0.45">
      <c r="A289" s="24" t="s">
        <v>3891</v>
      </c>
      <c r="B289" s="39">
        <f>INDEX(dataset!$A:$AO,MATCH(B$260&amp;$O289,dataset!$AO:$AO,0),MATCH($A$1,dataset!$A$1:$AO$1,0))</f>
        <v>9.8112531006336212E-2</v>
      </c>
      <c r="C289" s="39">
        <f>INDEX(dataset!$A:$AO,MATCH(C$260&amp;$O289,dataset!$AO:$AO,0),MATCH($A$1,dataset!$A$1:$AO$1,0))</f>
        <v>3.8187425583600998E-2</v>
      </c>
      <c r="D289" s="39">
        <f>INDEX(dataset!$A:$AO,MATCH(D$260&amp;$O289,dataset!$AO:$AO,0),MATCH($A$1,dataset!$A$1:$AO$1,0))</f>
        <v>4.1220355778932571E-2</v>
      </c>
      <c r="E289" s="39">
        <f>INDEX(dataset!$A:$AO,MATCH(E$260&amp;$O289,dataset!$AO:$AO,0),MATCH($A$1,dataset!$A$1:$AO$1,0))</f>
        <v>4.872715100646019E-2</v>
      </c>
      <c r="F289" s="39">
        <f>INDEX(dataset!$A:$AO,MATCH(F$260&amp;$O289,dataset!$AO:$AO,0),MATCH($A$1,dataset!$A$1:$AO$1,0))</f>
        <v>7.4260003864765167E-2</v>
      </c>
      <c r="H289" s="42"/>
      <c r="O289" s="37" t="s">
        <v>3995</v>
      </c>
    </row>
    <row r="290" spans="1:15" s="37" customFormat="1" x14ac:dyDescent="0.45">
      <c r="A290" s="24" t="s">
        <v>3892</v>
      </c>
      <c r="B290" s="39">
        <f>INDEX(dataset!$A:$AO,MATCH(B$260&amp;$O290,dataset!$AO:$AO,0),MATCH($A$1,dataset!$A$1:$AO$1,0))</f>
        <v>0.17997913062572479</v>
      </c>
      <c r="C290" s="39">
        <f>INDEX(dataset!$A:$AO,MATCH(C$260&amp;$O290,dataset!$AO:$AO,0),MATCH($A$1,dataset!$A$1:$AO$1,0))</f>
        <v>0.1790284663438797</v>
      </c>
      <c r="D290" s="39">
        <f>INDEX(dataset!$A:$AO,MATCH(D$260&amp;$O290,dataset!$AO:$AO,0),MATCH($A$1,dataset!$A$1:$AO$1,0))</f>
        <v>0.20250838994979858</v>
      </c>
      <c r="E290" s="39">
        <f>INDEX(dataset!$A:$AO,MATCH(E$260&amp;$O290,dataset!$AO:$AO,0),MATCH($A$1,dataset!$A$1:$AO$1,0))</f>
        <v>0.22594010829925537</v>
      </c>
      <c r="F290" s="39">
        <f>INDEX(dataset!$A:$AO,MATCH(F$260&amp;$O290,dataset!$AO:$AO,0),MATCH($A$1,dataset!$A$1:$AO$1,0))</f>
        <v>0.22774384915828705</v>
      </c>
      <c r="H290" s="42"/>
      <c r="O290" s="37" t="s">
        <v>3996</v>
      </c>
    </row>
    <row r="291" spans="1:15" x14ac:dyDescent="0.45">
      <c r="A291" s="24" t="s">
        <v>3893</v>
      </c>
      <c r="B291" s="39">
        <f>INDEX(dataset!$A:$AO,MATCH(B$260&amp;$O291,dataset!$AO:$AO,0),MATCH($A$1,dataset!$A$1:$AO$1,0))</f>
        <v>0.21995113790035248</v>
      </c>
      <c r="C291" s="39">
        <f>INDEX(dataset!$A:$AO,MATCH(C$260&amp;$O291,dataset!$AO:$AO,0),MATCH($A$1,dataset!$A$1:$AO$1,0))</f>
        <v>0.30351966619491577</v>
      </c>
      <c r="D291" s="39">
        <f>INDEX(dataset!$A:$AO,MATCH(D$260&amp;$O291,dataset!$AO:$AO,0),MATCH($A$1,dataset!$A$1:$AO$1,0))</f>
        <v>0.22922813892364502</v>
      </c>
      <c r="E291" s="39">
        <f>INDEX(dataset!$A:$AO,MATCH(E$260&amp;$O291,dataset!$AO:$AO,0),MATCH($A$1,dataset!$A$1:$AO$1,0))</f>
        <v>0.20467285811901093</v>
      </c>
      <c r="F291" s="39">
        <f>INDEX(dataset!$A:$AO,MATCH(F$260&amp;$O291,dataset!$AO:$AO,0),MATCH($A$1,dataset!$A$1:$AO$1,0))</f>
        <v>0.23979724943637848</v>
      </c>
      <c r="H291" s="42"/>
      <c r="O291" t="s">
        <v>3997</v>
      </c>
    </row>
    <row r="292" spans="1:15" x14ac:dyDescent="0.45">
      <c r="A292" s="24" t="s">
        <v>3894</v>
      </c>
      <c r="B292" s="39">
        <f>INDEX(dataset!$A:$AO,MATCH(B$260&amp;$O292,dataset!$AO:$AO,0),MATCH($A$1,dataset!$A$1:$AO$1,0))</f>
        <v>7.8893683850765228E-2</v>
      </c>
      <c r="C292" s="39">
        <f>INDEX(dataset!$A:$AO,MATCH(C$260&amp;$O292,dataset!$AO:$AO,0),MATCH($A$1,dataset!$A$1:$AO$1,0))</f>
        <v>9.9404558539390564E-2</v>
      </c>
      <c r="D292" s="39">
        <f>INDEX(dataset!$A:$AO,MATCH(D$260&amp;$O292,dataset!$AO:$AO,0),MATCH($A$1,dataset!$A$1:$AO$1,0))</f>
        <v>9.4437859952449799E-2</v>
      </c>
      <c r="E292" s="39">
        <f>INDEX(dataset!$A:$AO,MATCH(E$260&amp;$O292,dataset!$AO:$AO,0),MATCH($A$1,dataset!$A$1:$AO$1,0))</f>
        <v>0.11327710747718811</v>
      </c>
      <c r="F292" s="39">
        <f>INDEX(dataset!$A:$AO,MATCH(F$260&amp;$O292,dataset!$AO:$AO,0),MATCH($A$1,dataset!$A$1:$AO$1,0))</f>
        <v>0.11418312788009644</v>
      </c>
      <c r="H292" s="42"/>
      <c r="O292" t="s">
        <v>3998</v>
      </c>
    </row>
    <row r="293" spans="1:15" x14ac:dyDescent="0.45">
      <c r="A293" s="24"/>
    </row>
    <row r="294" spans="1:15" s="37" customFormat="1" x14ac:dyDescent="0.45">
      <c r="A294" s="24" t="s">
        <v>3970</v>
      </c>
      <c r="B294" s="18">
        <f>B272</f>
        <v>0.22284199297428131</v>
      </c>
      <c r="C294" s="18">
        <f>C272</f>
        <v>0.25602588057518005</v>
      </c>
      <c r="D294" s="18">
        <f>D272</f>
        <v>0.26167497038841248</v>
      </c>
      <c r="E294" s="18">
        <f>E272</f>
        <v>0.34766790270805359</v>
      </c>
      <c r="F294" s="18">
        <f>F272</f>
        <v>0.38678377866744995</v>
      </c>
      <c r="H294" s="18">
        <f>SUM(D294:F294)/SUM($D$294:$F$298)</f>
        <v>0.15174366727025437</v>
      </c>
      <c r="I294" s="9">
        <v>5</v>
      </c>
      <c r="K294" s="37">
        <v>1</v>
      </c>
      <c r="L294" s="37" t="str">
        <f>INDEX($A$294:$I$298,MATCH(K294,$I$294:$I$298,0),1)</f>
        <v>Equipment &amp; human error</v>
      </c>
      <c r="M294" s="149">
        <f>INDEX($A$294:$I$298,MATCH(K294,$I$294:$I$298,0),8)</f>
        <v>0.28759340028889407</v>
      </c>
    </row>
    <row r="295" spans="1:15" s="37" customFormat="1" x14ac:dyDescent="0.45">
      <c r="A295" s="24" t="s">
        <v>4001</v>
      </c>
      <c r="B295" s="18">
        <f>SUM(B285,B289,B284,B292)</f>
        <v>0.53555978089570999</v>
      </c>
      <c r="C295" s="18">
        <f>SUM(C285,C289,C284,C292)</f>
        <v>0.50283277500420809</v>
      </c>
      <c r="D295" s="18">
        <f>SUM(D285,D289,D284,D292)</f>
        <v>0.37922343425452709</v>
      </c>
      <c r="E295" s="18">
        <f>SUM(E285,E289,E284,E292)</f>
        <v>0.45008687302470207</v>
      </c>
      <c r="F295" s="18">
        <f>SUM(F285,F289,F284,F292)</f>
        <v>0.47405539825558662</v>
      </c>
      <c r="H295" s="18">
        <f t="shared" ref="H295:H298" si="21">SUM(D295:F295)/SUM($D$294:$F$298)</f>
        <v>0.19854653181090579</v>
      </c>
      <c r="I295" s="16">
        <f>RANK(H295,$H$295:$H$298)+COUNTIF($H$295:H295,H295)-1</f>
        <v>3</v>
      </c>
      <c r="K295" s="37">
        <v>2</v>
      </c>
      <c r="L295" s="37" t="str">
        <f>INDEX($A$294:$I$298,MATCH(K295,$I$294:$I$298,0),1)</f>
        <v>Obstruction</v>
      </c>
      <c r="M295" s="149">
        <f>INDEX($A$294:$I$298,MATCH(K295,$I$294:$I$298,0),8)</f>
        <v>0.20258716642827335</v>
      </c>
    </row>
    <row r="296" spans="1:15" s="37" customFormat="1" x14ac:dyDescent="0.45">
      <c r="A296" s="24" t="s">
        <v>4002</v>
      </c>
      <c r="B296" s="18">
        <f>SUM(B290,B291)</f>
        <v>0.39993026852607727</v>
      </c>
      <c r="C296" s="18">
        <f>SUM(C290,C291)</f>
        <v>0.48254813253879547</v>
      </c>
      <c r="D296" s="18">
        <f>SUM(D290,D291)</f>
        <v>0.4317365288734436</v>
      </c>
      <c r="E296" s="18">
        <f>SUM(E290,E291)</f>
        <v>0.4306129664182663</v>
      </c>
      <c r="F296" s="18">
        <f>SUM(F290,F291)</f>
        <v>0.46754109859466553</v>
      </c>
      <c r="H296" s="18">
        <f t="shared" si="21"/>
        <v>0.20258716642827335</v>
      </c>
      <c r="I296" s="16">
        <f>RANK(H296,$H$295:$H$298)+COUNTIF($H$295:H296,H296)-1</f>
        <v>2</v>
      </c>
      <c r="K296" s="37">
        <v>3</v>
      </c>
      <c r="L296" s="37" t="str">
        <f>INDEX($A$294:$I$298,MATCH(K296,$I$294:$I$298,0),1)</f>
        <v>Weather &amp; external</v>
      </c>
      <c r="M296" s="149">
        <f>INDEX($A$294:$I$298,MATCH(K296,$I$294:$I$298,0),8)</f>
        <v>0.19854653181090579</v>
      </c>
    </row>
    <row r="297" spans="1:15" s="37" customFormat="1" x14ac:dyDescent="0.45">
      <c r="A297" s="24" t="s">
        <v>3999</v>
      </c>
      <c r="B297" s="18">
        <f>SUM(B287,B288)</f>
        <v>0.61447795480489731</v>
      </c>
      <c r="C297" s="18">
        <f>SUM(C287,C288)</f>
        <v>0.62791475653648376</v>
      </c>
      <c r="D297" s="18">
        <f>SUM(D287,D288)</f>
        <v>0.59330794215202332</v>
      </c>
      <c r="E297" s="18">
        <f>SUM(E287,E288)</f>
        <v>0.58108443766832352</v>
      </c>
      <c r="F297" s="18">
        <f>SUM(F287,F288)</f>
        <v>0.71352463215589523</v>
      </c>
      <c r="H297" s="18">
        <f t="shared" si="21"/>
        <v>0.28759340028889407</v>
      </c>
      <c r="I297" s="16">
        <f>RANK(H297,$H$295:$H$298)+COUNTIF($H$295:H297,H297)-1</f>
        <v>1</v>
      </c>
      <c r="K297" s="37">
        <v>4</v>
      </c>
      <c r="L297" s="37" t="str">
        <f>INDEX($A$294:$I$298,MATCH(K297,$I$294:$I$298,0),1)</f>
        <v>Unknown</v>
      </c>
      <c r="M297" s="149">
        <f>INDEX($A$294:$I$298,MATCH(K297,$I$294:$I$298,0),8)</f>
        <v>0.15952923420167239</v>
      </c>
    </row>
    <row r="298" spans="1:15" s="37" customFormat="1" x14ac:dyDescent="0.45">
      <c r="A298" s="24" t="s">
        <v>4000</v>
      </c>
      <c r="B298" s="18">
        <f>B286</f>
        <v>0.30558472871780396</v>
      </c>
      <c r="C298" s="18">
        <f>C286</f>
        <v>0.36981895565986633</v>
      </c>
      <c r="D298" s="18">
        <f>D286</f>
        <v>0.36004102230072021</v>
      </c>
      <c r="E298" s="18">
        <f>E286</f>
        <v>0.34568589925765991</v>
      </c>
      <c r="F298" s="18">
        <f>F286</f>
        <v>0.34150835871696472</v>
      </c>
      <c r="H298" s="18">
        <f t="shared" si="21"/>
        <v>0.15952923420167239</v>
      </c>
      <c r="I298" s="16">
        <f>RANK(H298,$H$295:$H$298)+COUNTIF($H$295:H298,H298)-1</f>
        <v>4</v>
      </c>
      <c r="K298" s="37">
        <v>5</v>
      </c>
      <c r="L298" s="37" t="str">
        <f>INDEX($A$294:$I$298,MATCH(K298,$I$294:$I$298,0),1)</f>
        <v>Planned</v>
      </c>
      <c r="M298" s="149">
        <f>INDEX($A$294:$I$298,MATCH(K298,$I$294:$I$298,0),8)</f>
        <v>0.15174366727025437</v>
      </c>
    </row>
    <row r="299" spans="1:15" s="37" customFormat="1" x14ac:dyDescent="0.45">
      <c r="A299" s="24"/>
      <c r="B299" s="18"/>
      <c r="C299" s="18"/>
      <c r="D299" s="18"/>
      <c r="E299" s="18"/>
      <c r="F299" s="18"/>
      <c r="H299" s="18"/>
      <c r="I299" s="16"/>
      <c r="M299" s="149"/>
    </row>
    <row r="300" spans="1:15" s="37" customFormat="1" x14ac:dyDescent="0.45">
      <c r="A300" s="40"/>
      <c r="H300" s="18"/>
      <c r="I300" s="16"/>
      <c r="M300" s="149"/>
    </row>
    <row r="301" spans="1:15" s="37" customFormat="1" ht="18" x14ac:dyDescent="0.55000000000000004">
      <c r="A301" s="41" t="s">
        <v>4060</v>
      </c>
      <c r="H301" s="18"/>
      <c r="I301" s="16"/>
      <c r="M301" s="149"/>
    </row>
    <row r="302" spans="1:15" s="37" customFormat="1" x14ac:dyDescent="0.45">
      <c r="A302" s="24" t="s">
        <v>3886</v>
      </c>
      <c r="B302" s="39">
        <f>INDEX(dataset!$A:$AO,MATCH(B$260&amp;$O302,dataset!$AO:$AO,0),MATCH($A$1,dataset!$A$1:$AO$1,0))</f>
        <v>2.8831346035003662</v>
      </c>
      <c r="C302" s="39">
        <f>INDEX(dataset!$A:$AO,MATCH(C$260&amp;$O302,dataset!$AO:$AO,0),MATCH($A$1,dataset!$A$1:$AO$1,0))</f>
        <v>0.91317182779312134</v>
      </c>
      <c r="D302" s="39">
        <f>INDEX(dataset!$A:$AO,MATCH(D$260&amp;$O302,dataset!$AO:$AO,0),MATCH($A$1,dataset!$A$1:$AO$1,0))</f>
        <v>1.734743595123291</v>
      </c>
      <c r="E302" s="39">
        <f>INDEX(dataset!$A:$AO,MATCH(E$260&amp;$O302,dataset!$AO:$AO,0),MATCH($A$1,dataset!$A$1:$AO$1,0))</f>
        <v>41.881679534912109</v>
      </c>
      <c r="F302" s="39">
        <f>INDEX(dataset!$A:$AO,MATCH(F$260&amp;$O302,dataset!$AO:$AO,0),MATCH($A$1,dataset!$A$1:$AO$1,0))</f>
        <v>1.9860355854034424</v>
      </c>
      <c r="H302" s="42"/>
      <c r="O302" s="37" t="s">
        <v>4051</v>
      </c>
    </row>
    <row r="303" spans="1:15" s="37" customFormat="1" x14ac:dyDescent="0.45">
      <c r="A303" s="24" t="s">
        <v>3887</v>
      </c>
      <c r="B303" s="39">
        <f>INDEX(dataset!$A:$AO,MATCH(B$260&amp;$O303,dataset!$AO:$AO,0),MATCH($A$1,dataset!$A$1:$AO$1,0))</f>
        <v>108.02283477783203</v>
      </c>
      <c r="C303" s="39">
        <f>INDEX(dataset!$A:$AO,MATCH(C$260&amp;$O303,dataset!$AO:$AO,0),MATCH($A$1,dataset!$A$1:$AO$1,0))</f>
        <v>172.72994995117188</v>
      </c>
      <c r="D303" s="39">
        <f>INDEX(dataset!$A:$AO,MATCH(D$260&amp;$O303,dataset!$AO:$AO,0),MATCH($A$1,dataset!$A$1:$AO$1,0))</f>
        <v>36.569507598876953</v>
      </c>
      <c r="E303" s="39">
        <f>INDEX(dataset!$A:$AO,MATCH(E$260&amp;$O303,dataset!$AO:$AO,0),MATCH($A$1,dataset!$A$1:$AO$1,0))</f>
        <v>21.088695526123047</v>
      </c>
      <c r="F303" s="39">
        <f>INDEX(dataset!$A:$AO,MATCH(F$260&amp;$O303,dataset!$AO:$AO,0),MATCH($A$1,dataset!$A$1:$AO$1,0))</f>
        <v>73.554458618164063</v>
      </c>
      <c r="O303" s="37" t="s">
        <v>4052</v>
      </c>
    </row>
    <row r="304" spans="1:15" s="37" customFormat="1" x14ac:dyDescent="0.45">
      <c r="A304" s="24" t="s">
        <v>3888</v>
      </c>
      <c r="B304" s="39">
        <f>INDEX(dataset!$A:$AO,MATCH(B$260&amp;$O304,dataset!$AO:$AO,0),MATCH($A$1,dataset!$A$1:$AO$1,0))</f>
        <v>11.252485275268555</v>
      </c>
      <c r="C304" s="39">
        <f>INDEX(dataset!$A:$AO,MATCH(C$260&amp;$O304,dataset!$AO:$AO,0),MATCH($A$1,dataset!$A$1:$AO$1,0))</f>
        <v>14.772719383239746</v>
      </c>
      <c r="D304" s="39">
        <f>INDEX(dataset!$A:$AO,MATCH(D$260&amp;$O304,dataset!$AO:$AO,0),MATCH($A$1,dataset!$A$1:$AO$1,0))</f>
        <v>14.722970962524414</v>
      </c>
      <c r="E304" s="39">
        <f>INDEX(dataset!$A:$AO,MATCH(E$260&amp;$O304,dataset!$AO:$AO,0),MATCH($A$1,dataset!$A$1:$AO$1,0))</f>
        <v>14.346187591552734</v>
      </c>
      <c r="F304" s="39">
        <f>INDEX(dataset!$A:$AO,MATCH(F$260&amp;$O304,dataset!$AO:$AO,0),MATCH($A$1,dataset!$A$1:$AO$1,0))</f>
        <v>18.684961318969727</v>
      </c>
      <c r="H304" s="42"/>
      <c r="O304" s="37" t="s">
        <v>4053</v>
      </c>
    </row>
    <row r="305" spans="1:15" s="37" customFormat="1" x14ac:dyDescent="0.45">
      <c r="A305" s="24" t="s">
        <v>3889</v>
      </c>
      <c r="B305" s="39">
        <f>INDEX(dataset!$A:$AO,MATCH(B$260&amp;$O305,dataset!$AO:$AO,0),MATCH($A$1,dataset!$A$1:$AO$1,0))</f>
        <v>46.032894134521484</v>
      </c>
      <c r="C305" s="39">
        <f>INDEX(dataset!$A:$AO,MATCH(C$260&amp;$O305,dataset!$AO:$AO,0),MATCH($A$1,dataset!$A$1:$AO$1,0))</f>
        <v>45.550323486328125</v>
      </c>
      <c r="D305" s="39">
        <f>INDEX(dataset!$A:$AO,MATCH(D$260&amp;$O305,dataset!$AO:$AO,0),MATCH($A$1,dataset!$A$1:$AO$1,0))</f>
        <v>39.376995086669922</v>
      </c>
      <c r="E305" s="39">
        <f>INDEX(dataset!$A:$AO,MATCH(E$260&amp;$O305,dataset!$AO:$AO,0),MATCH($A$1,dataset!$A$1:$AO$1,0))</f>
        <v>41.374855041503906</v>
      </c>
      <c r="F305" s="39">
        <f>INDEX(dataset!$A:$AO,MATCH(F$260&amp;$O305,dataset!$AO:$AO,0),MATCH($A$1,dataset!$A$1:$AO$1,0))</f>
        <v>45.029354095458984</v>
      </c>
      <c r="H305" s="42"/>
      <c r="O305" s="37" t="s">
        <v>4054</v>
      </c>
    </row>
    <row r="306" spans="1:15" s="37" customFormat="1" x14ac:dyDescent="0.45">
      <c r="A306" s="24" t="s">
        <v>3890</v>
      </c>
      <c r="B306" s="39">
        <f>INDEX(dataset!$A:$AO,MATCH(B$260&amp;$O306,dataset!$AO:$AO,0),MATCH($A$1,dataset!$A$1:$AO$1,0))</f>
        <v>1.3092795610427856</v>
      </c>
      <c r="C306" s="39">
        <f>INDEX(dataset!$A:$AO,MATCH(C$260&amp;$O306,dataset!$AO:$AO,0),MATCH($A$1,dataset!$A$1:$AO$1,0))</f>
        <v>2.0411386489868164</v>
      </c>
      <c r="D306" s="39">
        <f>INDEX(dataset!$A:$AO,MATCH(D$260&amp;$O306,dataset!$AO:$AO,0),MATCH($A$1,dataset!$A$1:$AO$1,0))</f>
        <v>1.5545297861099243</v>
      </c>
      <c r="E306" s="39">
        <f>INDEX(dataset!$A:$AO,MATCH(E$260&amp;$O306,dataset!$AO:$AO,0),MATCH($A$1,dataset!$A$1:$AO$1,0))</f>
        <v>1.4599045515060425</v>
      </c>
      <c r="F306" s="39">
        <f>INDEX(dataset!$A:$AO,MATCH(F$260&amp;$O306,dataset!$AO:$AO,0),MATCH($A$1,dataset!$A$1:$AO$1,0))</f>
        <v>2.4587817192077637</v>
      </c>
      <c r="H306" s="42"/>
      <c r="O306" s="37" t="s">
        <v>4055</v>
      </c>
    </row>
    <row r="307" spans="1:15" s="37" customFormat="1" x14ac:dyDescent="0.45">
      <c r="A307" s="24" t="s">
        <v>3891</v>
      </c>
      <c r="B307" s="39">
        <f>INDEX(dataset!$A:$AO,MATCH(B$260&amp;$O307,dataset!$AO:$AO,0),MATCH($A$1,dataset!$A$1:$AO$1,0))</f>
        <v>4.6805911064147949</v>
      </c>
      <c r="C307" s="39">
        <f>INDEX(dataset!$A:$AO,MATCH(C$260&amp;$O307,dataset!$AO:$AO,0),MATCH($A$1,dataset!$A$1:$AO$1,0))</f>
        <v>2.9436681270599365</v>
      </c>
      <c r="D307" s="39">
        <f>INDEX(dataset!$A:$AO,MATCH(D$260&amp;$O307,dataset!$AO:$AO,0),MATCH($A$1,dataset!$A$1:$AO$1,0))</f>
        <v>1.6686868667602539</v>
      </c>
      <c r="E307" s="39">
        <f>INDEX(dataset!$A:$AO,MATCH(E$260&amp;$O307,dataset!$AO:$AO,0),MATCH($A$1,dataset!$A$1:$AO$1,0))</f>
        <v>2.8435328006744385</v>
      </c>
      <c r="F307" s="39">
        <f>INDEX(dataset!$A:$AO,MATCH(F$260&amp;$O307,dataset!$AO:$AO,0),MATCH($A$1,dataset!$A$1:$AO$1,0))</f>
        <v>2.7214202880859375</v>
      </c>
      <c r="H307" s="42"/>
      <c r="O307" s="37" t="s">
        <v>4056</v>
      </c>
    </row>
    <row r="308" spans="1:15" s="37" customFormat="1" x14ac:dyDescent="0.45">
      <c r="A308" s="24" t="s">
        <v>3892</v>
      </c>
      <c r="B308" s="39">
        <f>INDEX(dataset!$A:$AO,MATCH(B$260&amp;$O308,dataset!$AO:$AO,0),MATCH($A$1,dataset!$A$1:$AO$1,0))</f>
        <v>13.624556541442871</v>
      </c>
      <c r="C308" s="39">
        <f>INDEX(dataset!$A:$AO,MATCH(C$260&amp;$O308,dataset!$AO:$AO,0),MATCH($A$1,dataset!$A$1:$AO$1,0))</f>
        <v>15.303458213806152</v>
      </c>
      <c r="D308" s="39">
        <f>INDEX(dataset!$A:$AO,MATCH(D$260&amp;$O308,dataset!$AO:$AO,0),MATCH($A$1,dataset!$A$1:$AO$1,0))</f>
        <v>15.784454345703125</v>
      </c>
      <c r="E308" s="39">
        <f>INDEX(dataset!$A:$AO,MATCH(E$260&amp;$O308,dataset!$AO:$AO,0),MATCH($A$1,dataset!$A$1:$AO$1,0))</f>
        <v>69.892967224121094</v>
      </c>
      <c r="F308" s="39">
        <f>INDEX(dataset!$A:$AO,MATCH(F$260&amp;$O308,dataset!$AO:$AO,0),MATCH($A$1,dataset!$A$1:$AO$1,0))</f>
        <v>19.920242309570313</v>
      </c>
      <c r="H308" s="42"/>
      <c r="O308" s="37" t="s">
        <v>4057</v>
      </c>
    </row>
    <row r="309" spans="1:15" s="37" customFormat="1" x14ac:dyDescent="0.45">
      <c r="A309" s="24" t="s">
        <v>3893</v>
      </c>
      <c r="B309" s="39">
        <f>INDEX(dataset!$A:$AO,MATCH(B$260&amp;$O309,dataset!$AO:$AO,0),MATCH($A$1,dataset!$A$1:$AO$1,0))</f>
        <v>19.192447662353516</v>
      </c>
      <c r="C309" s="39">
        <f>INDEX(dataset!$A:$AO,MATCH(C$260&amp;$O309,dataset!$AO:$AO,0),MATCH($A$1,dataset!$A$1:$AO$1,0))</f>
        <v>30.267932891845703</v>
      </c>
      <c r="D309" s="39">
        <f>INDEX(dataset!$A:$AO,MATCH(D$260&amp;$O309,dataset!$AO:$AO,0),MATCH($A$1,dataset!$A$1:$AO$1,0))</f>
        <v>16.685745239257813</v>
      </c>
      <c r="E309" s="39">
        <f>INDEX(dataset!$A:$AO,MATCH(E$260&amp;$O309,dataset!$AO:$AO,0),MATCH($A$1,dataset!$A$1:$AO$1,0))</f>
        <v>20.922229766845703</v>
      </c>
      <c r="F309" s="39">
        <f>INDEX(dataset!$A:$AO,MATCH(F$260&amp;$O309,dataset!$AO:$AO,0),MATCH($A$1,dataset!$A$1:$AO$1,0))</f>
        <v>32.793697357177734</v>
      </c>
      <c r="H309" s="42"/>
      <c r="O309" s="37" t="s">
        <v>4058</v>
      </c>
    </row>
    <row r="310" spans="1:15" s="37" customFormat="1" x14ac:dyDescent="0.45">
      <c r="A310" s="24" t="s">
        <v>3894</v>
      </c>
      <c r="B310" s="39">
        <f>INDEX(dataset!$A:$AO,MATCH(B$260&amp;$O310,dataset!$AO:$AO,0),MATCH($A$1,dataset!$A$1:$AO$1,0))</f>
        <v>3.1031520366668701</v>
      </c>
      <c r="C310" s="39">
        <f>INDEX(dataset!$A:$AO,MATCH(C$260&amp;$O310,dataset!$AO:$AO,0),MATCH($A$1,dataset!$A$1:$AO$1,0))</f>
        <v>4.0615038871765137</v>
      </c>
      <c r="D310" s="39">
        <f>INDEX(dataset!$A:$AO,MATCH(D$260&amp;$O310,dataset!$AO:$AO,0),MATCH($A$1,dataset!$A$1:$AO$1,0))</f>
        <v>4.9624462127685547</v>
      </c>
      <c r="E310" s="39">
        <f>INDEX(dataset!$A:$AO,MATCH(E$260&amp;$O310,dataset!$AO:$AO,0),MATCH($A$1,dataset!$A$1:$AO$1,0))</f>
        <v>9.1474494934082031</v>
      </c>
      <c r="F310" s="39">
        <f>INDEX(dataset!$A:$AO,MATCH(F$260&amp;$O310,dataset!$AO:$AO,0),MATCH($A$1,dataset!$A$1:$AO$1,0))</f>
        <v>5.6469531059265137</v>
      </c>
      <c r="H310" s="42"/>
      <c r="O310" s="37" t="s">
        <v>4059</v>
      </c>
    </row>
    <row r="311" spans="1:15" s="37" customFormat="1" x14ac:dyDescent="0.45">
      <c r="A311" s="24"/>
    </row>
    <row r="312" spans="1:15" s="37" customFormat="1" x14ac:dyDescent="0.45">
      <c r="A312" s="24" t="s">
        <v>3970</v>
      </c>
      <c r="B312" s="18">
        <f>B271</f>
        <v>44.028347015380859</v>
      </c>
      <c r="C312" s="18">
        <f t="shared" ref="C312:F312" si="22">C271</f>
        <v>49.485092163085938</v>
      </c>
      <c r="D312" s="18">
        <f t="shared" si="22"/>
        <v>58.492679595947266</v>
      </c>
      <c r="E312" s="18">
        <f t="shared" si="22"/>
        <v>76.414703369140625</v>
      </c>
      <c r="F312" s="18">
        <f t="shared" si="22"/>
        <v>83.786811828613281</v>
      </c>
      <c r="H312" s="18">
        <f>SUM(D312:F312)/SUM($D$312:$F$316)</f>
        <v>0.28127592858846134</v>
      </c>
      <c r="I312" s="9">
        <v>5</v>
      </c>
      <c r="K312" s="37">
        <v>1</v>
      </c>
      <c r="L312" s="37" t="str">
        <f>INDEX($A$312:$I$316,MATCH(K312,$I$312:$I$316,0),1)</f>
        <v>Weather &amp; external</v>
      </c>
      <c r="M312" s="149">
        <f>INDEX($A$312:$I$316,MATCH(K312,$I$312:$I$316,0),8)</f>
        <v>0.26212681155400802</v>
      </c>
    </row>
    <row r="313" spans="1:15" s="37" customFormat="1" x14ac:dyDescent="0.45">
      <c r="A313" s="24" t="s">
        <v>4001</v>
      </c>
      <c r="B313" s="18">
        <f>SUM(B303,B307,B302,B310)</f>
        <v>118.68971252441406</v>
      </c>
      <c r="C313" s="18">
        <f>SUM(C303,C307,C302,C310)</f>
        <v>180.64829379320145</v>
      </c>
      <c r="D313" s="18">
        <f>SUM(D303,D307,D302,D310)</f>
        <v>44.935384273529053</v>
      </c>
      <c r="E313" s="18">
        <f>SUM(E303,E307,E302,E310)</f>
        <v>74.961357355117798</v>
      </c>
      <c r="F313" s="18">
        <f>SUM(F303,F307,F302,F310)</f>
        <v>83.908867597579956</v>
      </c>
      <c r="H313" s="18">
        <f t="shared" ref="H313:H316" si="23">SUM(D313:F313)/SUM($D$312:$F$316)</f>
        <v>0.26212681155400802</v>
      </c>
      <c r="I313" s="16">
        <f>RANK(H313,$H$313:$H$316)+COUNTIF($H$313:H313,H313)-1</f>
        <v>1</v>
      </c>
      <c r="K313" s="37">
        <v>2</v>
      </c>
      <c r="L313" s="37" t="str">
        <f t="shared" ref="L313:L316" si="24">INDEX($A$312:$I$316,MATCH(K313,$I$312:$I$316,0),1)</f>
        <v>Obstruction</v>
      </c>
      <c r="M313" s="149">
        <f t="shared" ref="M313:M316" si="25">INDEX($A$312:$I$316,MATCH(K313,$I$312:$I$316,0),8)</f>
        <v>0.22636346968107673</v>
      </c>
    </row>
    <row r="314" spans="1:15" s="37" customFormat="1" x14ac:dyDescent="0.45">
      <c r="A314" s="24" t="s">
        <v>4002</v>
      </c>
      <c r="B314" s="18">
        <f>SUM(B308,B309)</f>
        <v>32.817004203796387</v>
      </c>
      <c r="C314" s="18">
        <f>SUM(C308,C309)</f>
        <v>45.571391105651855</v>
      </c>
      <c r="D314" s="18">
        <f>SUM(D308,D309)</f>
        <v>32.470199584960938</v>
      </c>
      <c r="E314" s="18">
        <f>SUM(E308,E309)</f>
        <v>90.815196990966797</v>
      </c>
      <c r="F314" s="18">
        <f>SUM(F308,F309)</f>
        <v>52.713939666748047</v>
      </c>
      <c r="H314" s="18">
        <f t="shared" si="23"/>
        <v>0.22636346968107673</v>
      </c>
      <c r="I314" s="16">
        <f>RANK(H314,$H$313:$H$316)+COUNTIF($H$313:H314,H314)-1</f>
        <v>2</v>
      </c>
      <c r="K314" s="37">
        <v>3</v>
      </c>
      <c r="L314" s="37" t="str">
        <f t="shared" si="24"/>
        <v>Equipment &amp; human error</v>
      </c>
      <c r="M314" s="149">
        <f t="shared" si="25"/>
        <v>0.16881430703065428</v>
      </c>
    </row>
    <row r="315" spans="1:15" s="37" customFormat="1" x14ac:dyDescent="0.45">
      <c r="A315" s="24" t="s">
        <v>3999</v>
      </c>
      <c r="B315" s="18">
        <f>SUM(B305,B306)</f>
        <v>47.34217369556427</v>
      </c>
      <c r="C315" s="18">
        <f>SUM(C305,C306)</f>
        <v>47.591462135314941</v>
      </c>
      <c r="D315" s="18">
        <f>SUM(D305,D306)</f>
        <v>40.931524872779846</v>
      </c>
      <c r="E315" s="18">
        <f>SUM(E305,E306)</f>
        <v>42.834759593009949</v>
      </c>
      <c r="F315" s="18">
        <f>SUM(F305,F306)</f>
        <v>47.488135814666748</v>
      </c>
      <c r="H315" s="18">
        <f t="shared" si="23"/>
        <v>0.16881430703065428</v>
      </c>
      <c r="I315" s="16">
        <f>RANK(H315,$H$313:$H$316)+COUNTIF($H$313:H315,H315)-1</f>
        <v>3</v>
      </c>
      <c r="K315" s="37">
        <v>4</v>
      </c>
      <c r="L315" s="37" t="str">
        <f t="shared" si="24"/>
        <v>Unknown</v>
      </c>
      <c r="M315" s="149">
        <f t="shared" si="25"/>
        <v>6.1419483145799647E-2</v>
      </c>
    </row>
    <row r="316" spans="1:15" s="37" customFormat="1" x14ac:dyDescent="0.45">
      <c r="A316" s="24" t="s">
        <v>4000</v>
      </c>
      <c r="B316" s="18">
        <f>B304</f>
        <v>11.252485275268555</v>
      </c>
      <c r="C316" s="18">
        <f>C304</f>
        <v>14.772719383239746</v>
      </c>
      <c r="D316" s="18">
        <f>D304</f>
        <v>14.722970962524414</v>
      </c>
      <c r="E316" s="18">
        <f>E304</f>
        <v>14.346187591552734</v>
      </c>
      <c r="F316" s="18">
        <f>F304</f>
        <v>18.684961318969727</v>
      </c>
      <c r="H316" s="18">
        <f t="shared" si="23"/>
        <v>6.1419483145799647E-2</v>
      </c>
      <c r="I316" s="16">
        <f>RANK(H316,$H$313:$H$316)+COUNTIF($H$313:H316,H316)-1</f>
        <v>4</v>
      </c>
      <c r="K316" s="37">
        <v>5</v>
      </c>
      <c r="L316" s="37" t="str">
        <f t="shared" si="24"/>
        <v>Planned</v>
      </c>
      <c r="M316" s="149">
        <f t="shared" si="25"/>
        <v>0.28127592858846134</v>
      </c>
    </row>
    <row r="317" spans="1:15" x14ac:dyDescent="0.45">
      <c r="A317" s="37"/>
      <c r="B317" s="37"/>
      <c r="C317" s="37"/>
      <c r="D317" s="37"/>
      <c r="E317" s="37"/>
      <c r="F317" s="37"/>
      <c r="G317" s="37"/>
      <c r="H317" s="37"/>
    </row>
    <row r="321" spans="1:31" x14ac:dyDescent="0.45">
      <c r="A321"/>
    </row>
    <row r="322" spans="1:31" ht="18" x14ac:dyDescent="0.55000000000000004">
      <c r="A322" s="25" t="s">
        <v>3723</v>
      </c>
    </row>
    <row r="323" spans="1:31" ht="26.65" x14ac:dyDescent="0.45">
      <c r="A323"/>
      <c r="C323" s="8" t="s">
        <v>48</v>
      </c>
      <c r="D323" s="8" t="s">
        <v>49</v>
      </c>
      <c r="E323" s="8" t="s">
        <v>50</v>
      </c>
      <c r="F323" s="8" t="s">
        <v>51</v>
      </c>
      <c r="G323" s="8" t="s">
        <v>52</v>
      </c>
      <c r="H323" s="8" t="s">
        <v>5034</v>
      </c>
      <c r="I323" s="8" t="s">
        <v>53</v>
      </c>
      <c r="J323" s="8" t="s">
        <v>54</v>
      </c>
      <c r="K323" s="8" t="s">
        <v>55</v>
      </c>
      <c r="L323" s="8" t="s">
        <v>56</v>
      </c>
      <c r="M323" s="8" t="s">
        <v>57</v>
      </c>
      <c r="N323" s="8" t="s">
        <v>58</v>
      </c>
      <c r="O323" s="8" t="s">
        <v>59</v>
      </c>
      <c r="P323" s="8" t="s">
        <v>60</v>
      </c>
      <c r="Q323" s="8" t="s">
        <v>61</v>
      </c>
      <c r="R323" s="8" t="s">
        <v>62</v>
      </c>
      <c r="S323" s="8" t="s">
        <v>63</v>
      </c>
      <c r="T323" s="8" t="s">
        <v>64</v>
      </c>
      <c r="U323" s="8" t="s">
        <v>65</v>
      </c>
      <c r="V323" s="8" t="s">
        <v>66</v>
      </c>
      <c r="W323" s="8" t="s">
        <v>67</v>
      </c>
      <c r="X323" s="8" t="s">
        <v>68</v>
      </c>
      <c r="Y323" s="8" t="s">
        <v>69</v>
      </c>
      <c r="Z323" s="8" t="s">
        <v>70</v>
      </c>
      <c r="AA323" s="8" t="s">
        <v>71</v>
      </c>
      <c r="AB323" s="8" t="s">
        <v>72</v>
      </c>
      <c r="AC323" s="8" t="s">
        <v>73</v>
      </c>
      <c r="AD323" s="8" t="s">
        <v>74</v>
      </c>
      <c r="AE323" s="8" t="s">
        <v>75</v>
      </c>
    </row>
    <row r="324" spans="1:31" x14ac:dyDescent="0.45">
      <c r="A324" s="24" t="s">
        <v>1409</v>
      </c>
      <c r="B324" s="18">
        <f t="shared" ref="B324:B339" si="26">F7</f>
        <v>11440.09</v>
      </c>
      <c r="C324" s="87">
        <f t="dataTable" ref="C324:AE348" dt2D="0" dtr="1" r1="A1"/>
        <v>199.62070312500001</v>
      </c>
      <c r="D324" s="87">
        <v>393.92200000000003</v>
      </c>
      <c r="E324" s="87">
        <v>29.072933593750001</v>
      </c>
      <c r="F324" s="87">
        <v>54.012999999999998</v>
      </c>
      <c r="G324" s="87">
        <v>253.20542187500001</v>
      </c>
      <c r="H324" s="87">
        <v>259.35899999999998</v>
      </c>
      <c r="I324" s="87">
        <v>154.61320312500001</v>
      </c>
      <c r="J324" s="87">
        <v>175.93448437500001</v>
      </c>
      <c r="K324" s="87">
        <v>84.072062500000001</v>
      </c>
      <c r="L324" s="87">
        <v>124.94996875</v>
      </c>
      <c r="M324" s="87">
        <v>248.09100000000001</v>
      </c>
      <c r="N324" s="87">
        <v>222.4526875</v>
      </c>
      <c r="O324" s="87">
        <v>41.11098046875</v>
      </c>
      <c r="P324" s="87">
        <v>165.52199999999999</v>
      </c>
      <c r="Q324" s="87">
        <v>91.007999999999996</v>
      </c>
      <c r="R324" s="87">
        <v>262.81312500000001</v>
      </c>
      <c r="S324" s="87">
        <v>1051.194</v>
      </c>
      <c r="T324" s="87">
        <v>186.53115625000001</v>
      </c>
      <c r="U324" s="87">
        <v>1657.7368750000001</v>
      </c>
      <c r="V324" s="87">
        <v>40.430617187499998</v>
      </c>
      <c r="W324" s="87">
        <v>188.81853125000001</v>
      </c>
      <c r="X324" s="87">
        <v>373.67778125000001</v>
      </c>
      <c r="Y324" s="87">
        <v>251.48815625</v>
      </c>
      <c r="Z324" s="87">
        <v>586.19481250000001</v>
      </c>
      <c r="AA324" s="87">
        <v>2951.7162499999999</v>
      </c>
      <c r="AB324" s="87">
        <v>559.42393749999997</v>
      </c>
      <c r="AC324" s="87">
        <v>113.558234375</v>
      </c>
      <c r="AD324" s="87">
        <v>611.85506250000003</v>
      </c>
      <c r="AE324" s="87">
        <v>107.70399999999999</v>
      </c>
    </row>
    <row r="325" spans="1:31" x14ac:dyDescent="0.45">
      <c r="A325" s="24" t="s">
        <v>11</v>
      </c>
      <c r="B325" s="18">
        <f t="shared" si="26"/>
        <v>672.94381250000004</v>
      </c>
      <c r="C325" s="87">
        <v>11.3595947265625</v>
      </c>
      <c r="D325" s="87">
        <v>10.843660156249999</v>
      </c>
      <c r="E325" s="87">
        <v>0.98606933593750001</v>
      </c>
      <c r="F325" s="87">
        <v>4.65692138671875</v>
      </c>
      <c r="G325" s="87">
        <v>17.576537109375</v>
      </c>
      <c r="H325" s="87">
        <v>14.84461328125</v>
      </c>
      <c r="I325" s="87">
        <v>12.362266601562499</v>
      </c>
      <c r="J325" s="87">
        <v>12.9253515625</v>
      </c>
      <c r="K325" s="87">
        <v>4.9945454101562499</v>
      </c>
      <c r="L325" s="87">
        <v>7.44168505859375</v>
      </c>
      <c r="M325" s="87">
        <v>18.386878906250001</v>
      </c>
      <c r="N325" s="87">
        <v>4.9158696289062496</v>
      </c>
      <c r="O325" s="87">
        <v>2.79776220703125</v>
      </c>
      <c r="P325" s="87">
        <v>14.919778320312499</v>
      </c>
      <c r="Q325" s="87">
        <v>3.6599821777343751</v>
      </c>
      <c r="R325" s="87">
        <v>16.324627929687502</v>
      </c>
      <c r="S325" s="87">
        <v>72.277851562500004</v>
      </c>
      <c r="T325" s="87">
        <v>13.1284013671875</v>
      </c>
      <c r="U325" s="87">
        <v>105.2114765625</v>
      </c>
      <c r="V325" s="87">
        <v>2.7157448730468752</v>
      </c>
      <c r="W325" s="87">
        <v>12.898213867187501</v>
      </c>
      <c r="X325" s="87">
        <v>17.155355468749999</v>
      </c>
      <c r="Y325" s="87">
        <v>17.066634765625</v>
      </c>
      <c r="Z325" s="87">
        <v>39.506777343750002</v>
      </c>
      <c r="AA325" s="87">
        <v>154.797296875</v>
      </c>
      <c r="AB325" s="87">
        <v>32.003964843749998</v>
      </c>
      <c r="AC325" s="87">
        <v>6.0204580078124996</v>
      </c>
      <c r="AD325" s="87">
        <v>37.207382812500001</v>
      </c>
      <c r="AE325" s="87">
        <v>3.958158203125</v>
      </c>
    </row>
    <row r="326" spans="1:31" x14ac:dyDescent="0.45">
      <c r="A326" s="24" t="s">
        <v>12</v>
      </c>
      <c r="B326" s="18">
        <f t="shared" si="26"/>
        <v>6.4027465879917145E-2</v>
      </c>
      <c r="C326" s="87">
        <v>6.1971005797386201E-2</v>
      </c>
      <c r="D326" s="87">
        <v>3.0416098237037701E-2</v>
      </c>
      <c r="E326" s="87">
        <v>3.5051128268241902E-2</v>
      </c>
      <c r="F326" s="87">
        <v>9.2187961935997001E-2</v>
      </c>
      <c r="G326" s="87">
        <v>7.6342990994453505E-2</v>
      </c>
      <c r="H326" s="87">
        <v>6.1695113778114298E-2</v>
      </c>
      <c r="I326" s="87">
        <v>8.6100015044212302E-2</v>
      </c>
      <c r="J326" s="87">
        <v>7.8565493226051303E-2</v>
      </c>
      <c r="K326" s="87">
        <v>6.3733121752738903E-2</v>
      </c>
      <c r="L326" s="87">
        <v>6.1071434617042501E-2</v>
      </c>
      <c r="M326" s="87">
        <v>7.6297584176063499E-2</v>
      </c>
      <c r="N326" s="87">
        <v>2.2360995411872898E-2</v>
      </c>
      <c r="O326" s="87">
        <v>7.1018818020820607E-2</v>
      </c>
      <c r="P326" s="87">
        <v>9.2908868193626398E-2</v>
      </c>
      <c r="Q326" s="87">
        <v>4.2701610922813403E-2</v>
      </c>
      <c r="R326" s="87">
        <v>6.4806553721427906E-2</v>
      </c>
      <c r="S326" s="87">
        <v>7.4166712164878898E-2</v>
      </c>
      <c r="T326" s="87">
        <v>7.7851244807243397E-2</v>
      </c>
      <c r="U326" s="87">
        <v>6.8019643425941495E-2</v>
      </c>
      <c r="V326" s="87">
        <v>7.2970786690711997E-2</v>
      </c>
      <c r="W326" s="87">
        <v>7.4518194794654893E-2</v>
      </c>
      <c r="X326" s="87">
        <v>4.9803414940834102E-2</v>
      </c>
      <c r="Y326" s="87">
        <v>7.3699203133583094E-2</v>
      </c>
      <c r="Z326" s="87">
        <v>7.1827092766761802E-2</v>
      </c>
      <c r="AA326" s="87">
        <v>5.4930254817009E-2</v>
      </c>
      <c r="AB326" s="87">
        <v>6.3445052504539495E-2</v>
      </c>
      <c r="AC326" s="87">
        <v>5.5350068211555498E-2</v>
      </c>
      <c r="AD326" s="87">
        <v>6.4983770251274095E-2</v>
      </c>
      <c r="AE326" s="87">
        <v>3.8002505898475702E-2</v>
      </c>
    </row>
    <row r="327" spans="1:31" x14ac:dyDescent="0.45">
      <c r="A327" s="24" t="s">
        <v>13</v>
      </c>
      <c r="B327" s="18">
        <f t="shared" si="26"/>
        <v>2613.3222500000002</v>
      </c>
      <c r="C327" s="87">
        <v>60.480765624999997</v>
      </c>
      <c r="D327" s="87">
        <v>96.271500000000003</v>
      </c>
      <c r="E327" s="87">
        <v>7.7111108398437498</v>
      </c>
      <c r="F327" s="87">
        <v>14.231999999999999</v>
      </c>
      <c r="G327" s="87">
        <v>52.255269531250001</v>
      </c>
      <c r="H327" s="87">
        <v>48.523941406250003</v>
      </c>
      <c r="I327" s="87">
        <v>36.849597656249998</v>
      </c>
      <c r="J327" s="87">
        <v>43.047624999999996</v>
      </c>
      <c r="K327" s="87">
        <v>20.383949218750001</v>
      </c>
      <c r="L327" s="87">
        <v>33.9644609375</v>
      </c>
      <c r="M327" s="87">
        <v>58.793113281250001</v>
      </c>
      <c r="N327" s="87">
        <v>35.901687500000001</v>
      </c>
      <c r="O327" s="87">
        <v>10.138153320312499</v>
      </c>
      <c r="P327" s="87">
        <v>45.045999999999999</v>
      </c>
      <c r="Q327" s="87">
        <v>17.329167968749999</v>
      </c>
      <c r="R327" s="87">
        <v>73.366835937499999</v>
      </c>
      <c r="S327" s="87">
        <v>251.786828125</v>
      </c>
      <c r="T327" s="87">
        <v>37.061957031250003</v>
      </c>
      <c r="U327" s="87">
        <v>390.82100000000003</v>
      </c>
      <c r="V327" s="87">
        <v>9.60911328125</v>
      </c>
      <c r="W327" s="87">
        <v>42.322636718749997</v>
      </c>
      <c r="X327" s="87">
        <v>60.002992187499999</v>
      </c>
      <c r="Y327" s="87">
        <v>51.150406250000003</v>
      </c>
      <c r="Z327" s="87">
        <v>152.768</v>
      </c>
      <c r="AA327" s="87">
        <v>631.70600000000002</v>
      </c>
      <c r="AB327" s="87">
        <v>109.094953125</v>
      </c>
      <c r="AC327" s="87">
        <v>26.994</v>
      </c>
      <c r="AD327" s="87">
        <v>174.96626562500001</v>
      </c>
      <c r="AE327" s="87">
        <v>20.742999999999999</v>
      </c>
    </row>
    <row r="328" spans="1:31" x14ac:dyDescent="0.45">
      <c r="A328" s="24" t="s">
        <v>23</v>
      </c>
      <c r="B328" s="87">
        <f t="shared" si="26"/>
        <v>24.4054296875</v>
      </c>
      <c r="C328" s="87">
        <v>0.15312377929687501</v>
      </c>
      <c r="D328" s="87">
        <v>1.0009999999999999</v>
      </c>
      <c r="E328" s="87">
        <v>-5.0607490539550784E-2</v>
      </c>
      <c r="F328" s="87">
        <v>0.17399999999999999</v>
      </c>
      <c r="G328" s="87">
        <v>0.20631686401367189</v>
      </c>
      <c r="H328" s="87">
        <v>1.147</v>
      </c>
      <c r="I328" s="87">
        <v>0.54705218505859377</v>
      </c>
      <c r="J328" s="87">
        <v>1.1149709472656251</v>
      </c>
      <c r="K328" s="87">
        <v>5.2236000061035154E-2</v>
      </c>
      <c r="L328" s="87">
        <v>0.15692199707031251</v>
      </c>
      <c r="M328" s="87">
        <v>0.376</v>
      </c>
      <c r="N328" s="87">
        <v>0.66300000000000003</v>
      </c>
      <c r="O328" s="87">
        <v>1.4E-2</v>
      </c>
      <c r="P328" s="87">
        <v>0.13400000000000001</v>
      </c>
      <c r="Q328" s="87">
        <v>0</v>
      </c>
      <c r="R328" s="87">
        <v>0.59799999999999998</v>
      </c>
      <c r="S328" s="87">
        <v>3.4959460449218751</v>
      </c>
      <c r="T328" s="87">
        <v>0.71867901611328122</v>
      </c>
      <c r="U328" s="87">
        <v>1.4017852783203124</v>
      </c>
      <c r="V328" s="87">
        <v>0.70099999999999996</v>
      </c>
      <c r="W328" s="87">
        <v>0</v>
      </c>
      <c r="X328" s="87">
        <v>0.68126000976562495</v>
      </c>
      <c r="Y328" s="87">
        <v>0.61945501708984374</v>
      </c>
      <c r="Z328" s="87">
        <v>1.7452559814453126</v>
      </c>
      <c r="AA328" s="87">
        <v>0.5</v>
      </c>
      <c r="AB328" s="87">
        <v>3.6489333496093752</v>
      </c>
      <c r="AC328" s="87">
        <v>0.10538700103759766</v>
      </c>
      <c r="AD328" s="87">
        <v>3.8047148437499998</v>
      </c>
      <c r="AE328" s="87">
        <v>0.69599999999999995</v>
      </c>
    </row>
    <row r="329" spans="1:31" x14ac:dyDescent="0.45">
      <c r="A329" s="24" t="s">
        <v>3765</v>
      </c>
      <c r="B329" s="87">
        <f t="shared" si="26"/>
        <v>2109747</v>
      </c>
      <c r="C329" s="87">
        <v>32975</v>
      </c>
      <c r="D329" s="87">
        <v>88588.098630136985</v>
      </c>
      <c r="E329" s="87">
        <v>4624</v>
      </c>
      <c r="F329" s="87">
        <v>8561</v>
      </c>
      <c r="G329" s="87">
        <v>41704</v>
      </c>
      <c r="H329" s="87">
        <v>19216.583333333339</v>
      </c>
      <c r="I329" s="87">
        <v>25512</v>
      </c>
      <c r="J329" s="87">
        <v>44395.583333333328</v>
      </c>
      <c r="K329" s="87">
        <v>17404</v>
      </c>
      <c r="L329" s="87">
        <v>25000</v>
      </c>
      <c r="M329" s="87">
        <v>38232</v>
      </c>
      <c r="N329" s="87">
        <v>25374.083333333328</v>
      </c>
      <c r="O329" s="87">
        <v>9209.5</v>
      </c>
      <c r="P329" s="87">
        <v>39578</v>
      </c>
      <c r="Q329" s="87">
        <v>12814</v>
      </c>
      <c r="R329" s="87">
        <v>58430</v>
      </c>
      <c r="S329" s="87">
        <v>199838</v>
      </c>
      <c r="T329" s="87">
        <v>16000</v>
      </c>
      <c r="U329" s="87">
        <v>337134.5</v>
      </c>
      <c r="V329" s="87">
        <v>6665</v>
      </c>
      <c r="W329" s="87">
        <v>23768</v>
      </c>
      <c r="X329" s="87">
        <v>35698</v>
      </c>
      <c r="Y329" s="87">
        <v>31641</v>
      </c>
      <c r="Z329" s="87">
        <v>112781</v>
      </c>
      <c r="AA329" s="87">
        <v>557490</v>
      </c>
      <c r="AB329" s="87">
        <v>90601</v>
      </c>
      <c r="AC329" s="87">
        <v>26077</v>
      </c>
      <c r="AD329" s="87">
        <v>166909.58333333331</v>
      </c>
      <c r="AE329" s="87">
        <v>13526</v>
      </c>
    </row>
    <row r="330" spans="1:31" x14ac:dyDescent="0.45">
      <c r="A330" s="24" t="s">
        <v>21</v>
      </c>
      <c r="B330" s="18">
        <f t="shared" si="26"/>
        <v>32036.15234375</v>
      </c>
      <c r="C330" s="87">
        <v>776.56238857000017</v>
      </c>
      <c r="D330" s="87">
        <v>1308.29255188</v>
      </c>
      <c r="E330" s="87">
        <v>51.25</v>
      </c>
      <c r="F330" s="87">
        <v>105.375</v>
      </c>
      <c r="G330" s="87">
        <v>563.20103783000002</v>
      </c>
      <c r="H330" s="87">
        <v>543.2349465960001</v>
      </c>
      <c r="I330" s="87">
        <v>279.48245700000012</v>
      </c>
      <c r="J330" s="87">
        <v>405.18925214000012</v>
      </c>
      <c r="K330" s="87">
        <v>250.90660277999999</v>
      </c>
      <c r="L330" s="87">
        <v>537.6559882361438</v>
      </c>
      <c r="M330" s="87">
        <v>604.04829499999994</v>
      </c>
      <c r="N330" s="87">
        <v>378.69181300000002</v>
      </c>
      <c r="O330" s="87">
        <v>140.34226364402821</v>
      </c>
      <c r="P330" s="87">
        <v>617.21471600000007</v>
      </c>
      <c r="Q330" s="87">
        <v>252.32636790000001</v>
      </c>
      <c r="R330" s="87">
        <v>1094.7087180000001</v>
      </c>
      <c r="S330" s="87">
        <v>3172.5207</v>
      </c>
      <c r="T330" s="87">
        <v>433.01575826000021</v>
      </c>
      <c r="U330" s="87">
        <v>4847.8196322300009</v>
      </c>
      <c r="V330" s="87">
        <v>75.454801681911192</v>
      </c>
      <c r="W330" s="87">
        <v>379.89465000000001</v>
      </c>
      <c r="X330" s="87">
        <v>713.74010929999997</v>
      </c>
      <c r="Y330" s="87">
        <v>325.34321030709998</v>
      </c>
      <c r="Z330" s="87">
        <v>1615.3051027865399</v>
      </c>
      <c r="AA330" s="87">
        <v>8406.5769999999993</v>
      </c>
      <c r="AB330" s="87">
        <v>1252.586699</v>
      </c>
      <c r="AC330" s="87">
        <v>382.58997900000003</v>
      </c>
      <c r="AD330" s="87">
        <v>2296.9197311497619</v>
      </c>
      <c r="AE330" s="87">
        <v>225.903650511</v>
      </c>
    </row>
    <row r="331" spans="1:31" x14ac:dyDescent="0.45">
      <c r="A331" s="24" t="s">
        <v>20</v>
      </c>
      <c r="B331" s="18">
        <f t="shared" si="26"/>
        <v>6638.31005859375</v>
      </c>
      <c r="C331" s="87">
        <v>146.11000000000001</v>
      </c>
      <c r="D331" s="87">
        <v>299.74073099999998</v>
      </c>
      <c r="E331" s="87">
        <v>10.986000000000001</v>
      </c>
      <c r="F331" s="87">
        <v>20</v>
      </c>
      <c r="G331" s="87">
        <v>116.474</v>
      </c>
      <c r="H331" s="87">
        <v>181.09299999999999</v>
      </c>
      <c r="I331" s="87">
        <v>58.711999999999989</v>
      </c>
      <c r="J331" s="87">
        <v>104</v>
      </c>
      <c r="K331" s="87">
        <v>60.6</v>
      </c>
      <c r="L331" s="87">
        <v>89.88794</v>
      </c>
      <c r="M331" s="87">
        <v>113</v>
      </c>
      <c r="N331" s="87">
        <v>73.333999999999989</v>
      </c>
      <c r="O331" s="87">
        <v>33.247999999999998</v>
      </c>
      <c r="P331" s="87">
        <v>139.06049999999999</v>
      </c>
      <c r="Q331" s="87">
        <v>64.5</v>
      </c>
      <c r="R331" s="87">
        <v>172</v>
      </c>
      <c r="S331" s="87">
        <v>623.89670000000001</v>
      </c>
      <c r="T331" s="87">
        <v>64.902619999999999</v>
      </c>
      <c r="U331" s="87">
        <v>897</v>
      </c>
      <c r="V331" s="87">
        <v>16.126000000000001</v>
      </c>
      <c r="W331" s="87">
        <v>75.595631532965328</v>
      </c>
      <c r="X331" s="87">
        <v>143.60642000000001</v>
      </c>
      <c r="Y331" s="87">
        <v>70.240216451048866</v>
      </c>
      <c r="Z331" s="87">
        <v>329</v>
      </c>
      <c r="AA331" s="87">
        <v>1768.146</v>
      </c>
      <c r="AB331" s="87">
        <v>271</v>
      </c>
      <c r="AC331" s="87">
        <v>74.050359999999998</v>
      </c>
      <c r="AD331" s="87">
        <v>580</v>
      </c>
      <c r="AE331" s="87">
        <v>42</v>
      </c>
    </row>
    <row r="332" spans="1:31" x14ac:dyDescent="0.45">
      <c r="A332" s="24" t="s">
        <v>0</v>
      </c>
      <c r="B332" s="18">
        <f t="shared" si="26"/>
        <v>21936.150390625</v>
      </c>
      <c r="C332" s="87">
        <v>580</v>
      </c>
      <c r="D332" s="87">
        <v>961.64600000000007</v>
      </c>
      <c r="E332" s="87">
        <v>45.6</v>
      </c>
      <c r="F332" s="87">
        <v>102</v>
      </c>
      <c r="G332" s="87">
        <v>400.17250000000001</v>
      </c>
      <c r="H332" s="87">
        <v>614.28300000000002</v>
      </c>
      <c r="I332" s="87">
        <v>263</v>
      </c>
      <c r="J332" s="87">
        <v>332.37400000000002</v>
      </c>
      <c r="K332" s="87">
        <v>150.66</v>
      </c>
      <c r="L332" s="87">
        <v>314.60000000000002</v>
      </c>
      <c r="M332" s="87">
        <v>559</v>
      </c>
      <c r="N332" s="87">
        <v>342</v>
      </c>
      <c r="O332" s="87">
        <v>99</v>
      </c>
      <c r="P332" s="87">
        <v>454</v>
      </c>
      <c r="Q332" s="87">
        <v>223</v>
      </c>
      <c r="R332" s="87">
        <v>558</v>
      </c>
      <c r="S332" s="87">
        <v>2327.8000000000002</v>
      </c>
      <c r="T332" s="87">
        <v>236.74199999999999</v>
      </c>
      <c r="U332" s="87">
        <v>3329.2767499998199</v>
      </c>
      <c r="V332" s="87">
        <v>70</v>
      </c>
      <c r="W332" s="87">
        <v>253.12450000000001</v>
      </c>
      <c r="X332" s="87">
        <v>508.82499999999999</v>
      </c>
      <c r="Y332" s="87">
        <v>307</v>
      </c>
      <c r="Z332" s="87">
        <v>1157</v>
      </c>
      <c r="AA332" s="87">
        <v>4854.0240199999998</v>
      </c>
      <c r="AB332" s="87">
        <v>941</v>
      </c>
      <c r="AC332" s="87">
        <v>302.27199999999999</v>
      </c>
      <c r="AD332" s="87">
        <v>1467.7525000000001</v>
      </c>
      <c r="AE332" s="87">
        <v>182</v>
      </c>
    </row>
    <row r="333" spans="1:31" x14ac:dyDescent="0.45">
      <c r="A333" s="24" t="s">
        <v>19</v>
      </c>
      <c r="B333" s="51">
        <f t="shared" si="26"/>
        <v>920.25487499999997</v>
      </c>
      <c r="C333" s="87">
        <v>31.563150390625001</v>
      </c>
      <c r="D333" s="87">
        <v>69.296999999999997</v>
      </c>
      <c r="E333" s="87">
        <v>2.2610000000000001</v>
      </c>
      <c r="F333" s="87">
        <v>2.456</v>
      </c>
      <c r="G333" s="87">
        <v>24.185357421875</v>
      </c>
      <c r="H333" s="87">
        <v>16.416291015624999</v>
      </c>
      <c r="I333" s="87">
        <v>8.0270415039062506</v>
      </c>
      <c r="J333" s="87">
        <v>11.712458984375001</v>
      </c>
      <c r="K333" s="87">
        <v>5.7540180664062497</v>
      </c>
      <c r="L333" s="87">
        <v>7.18617919921875</v>
      </c>
      <c r="M333" s="87">
        <v>10.2737275390625</v>
      </c>
      <c r="N333" s="87">
        <v>11.5195419921875</v>
      </c>
      <c r="O333" s="87">
        <v>0.94308068847656246</v>
      </c>
      <c r="P333" s="87">
        <v>6.1310000000000002</v>
      </c>
      <c r="Q333" s="87">
        <v>8.6642314453125007</v>
      </c>
      <c r="R333" s="87">
        <v>16.063466796875002</v>
      </c>
      <c r="S333" s="87">
        <v>76.098070312499999</v>
      </c>
      <c r="T333" s="87">
        <v>14.306107421875</v>
      </c>
      <c r="U333" s="87">
        <v>174.48325</v>
      </c>
      <c r="V333" s="87">
        <v>3.6764035644531252</v>
      </c>
      <c r="W333" s="87">
        <v>14.4600458984375</v>
      </c>
      <c r="X333" s="87">
        <v>28.67609375</v>
      </c>
      <c r="Y333" s="87">
        <v>21.505767578124999</v>
      </c>
      <c r="Z333" s="87">
        <v>41.722929687499999</v>
      </c>
      <c r="AA333" s="87">
        <v>230.48400000000001</v>
      </c>
      <c r="AB333" s="87">
        <v>35.353453125000001</v>
      </c>
      <c r="AC333" s="87">
        <v>6.30273876953125</v>
      </c>
      <c r="AD333" s="87">
        <v>39.053476562500002</v>
      </c>
      <c r="AE333" s="87">
        <v>1.679</v>
      </c>
    </row>
    <row r="334" spans="1:31" x14ac:dyDescent="0.45">
      <c r="A334" s="24" t="s">
        <v>18</v>
      </c>
      <c r="B334" s="51">
        <f t="shared" si="26"/>
        <v>594.56299999999999</v>
      </c>
      <c r="C334" s="87">
        <v>17.171222656249999</v>
      </c>
      <c r="D334" s="87">
        <v>35.344000000000001</v>
      </c>
      <c r="E334" s="87">
        <v>2.8554572753906249</v>
      </c>
      <c r="F334" s="87">
        <v>3.5779999999999998</v>
      </c>
      <c r="G334" s="87">
        <v>12.89</v>
      </c>
      <c r="H334" s="87">
        <v>12.061999999999999</v>
      </c>
      <c r="I334" s="87">
        <v>9.9220478515624997</v>
      </c>
      <c r="J334" s="87">
        <v>12.071</v>
      </c>
      <c r="K334" s="87">
        <v>4.58690087890625</v>
      </c>
      <c r="L334" s="87">
        <v>10.3305048828125</v>
      </c>
      <c r="M334" s="87">
        <v>14.727499999999999</v>
      </c>
      <c r="N334" s="87">
        <v>14.956</v>
      </c>
      <c r="O334" s="87">
        <v>1.9159999999999999</v>
      </c>
      <c r="P334" s="87">
        <v>10.945</v>
      </c>
      <c r="Q334" s="87">
        <v>5.3551689453125002</v>
      </c>
      <c r="R334" s="87">
        <v>21.961533203125001</v>
      </c>
      <c r="S334" s="87">
        <v>54.2065078125</v>
      </c>
      <c r="T334" s="87">
        <v>7.2762338867187504</v>
      </c>
      <c r="U334" s="87">
        <v>70.422070312499997</v>
      </c>
      <c r="V334" s="87">
        <v>3.5851318359375002</v>
      </c>
      <c r="W334" s="87">
        <v>12.2</v>
      </c>
      <c r="X334" s="87">
        <v>14.896809570312501</v>
      </c>
      <c r="Y334" s="87">
        <v>16.011857421875</v>
      </c>
      <c r="Z334" s="87">
        <v>38.485988281250002</v>
      </c>
      <c r="AA334" s="87">
        <v>113.4148828125</v>
      </c>
      <c r="AB334" s="87">
        <v>24.955718749999999</v>
      </c>
      <c r="AC334" s="87">
        <v>6.55</v>
      </c>
      <c r="AD334" s="87">
        <v>33.310523437500002</v>
      </c>
      <c r="AE334" s="87">
        <v>8.5749999999999993</v>
      </c>
    </row>
    <row r="335" spans="1:31" x14ac:dyDescent="0.45">
      <c r="A335" s="24" t="s">
        <v>3767</v>
      </c>
      <c r="B335" s="51">
        <f t="shared" si="26"/>
        <v>155.98848437500001</v>
      </c>
      <c r="C335" s="87">
        <v>4.1345776367187499</v>
      </c>
      <c r="D335" s="87">
        <v>4.7510000000000003</v>
      </c>
      <c r="E335" s="87">
        <v>3.20029411315918E-2</v>
      </c>
      <c r="F335" s="87">
        <v>0.38400000000000001</v>
      </c>
      <c r="G335" s="87">
        <v>8.18536376953125</v>
      </c>
      <c r="H335" s="87">
        <v>0.20106878662109376</v>
      </c>
      <c r="I335" s="87">
        <v>0</v>
      </c>
      <c r="J335" s="87">
        <v>0</v>
      </c>
      <c r="K335" s="87">
        <v>3.6145999908447267E-2</v>
      </c>
      <c r="L335" s="87">
        <v>0.14699999999999999</v>
      </c>
      <c r="M335" s="87">
        <v>4.6619999999999999</v>
      </c>
      <c r="N335" s="87">
        <v>9.9000000000000005E-2</v>
      </c>
      <c r="O335" s="87">
        <v>7.4805656433105466E-2</v>
      </c>
      <c r="P335" s="87">
        <v>0.372</v>
      </c>
      <c r="Q335" s="87">
        <v>1.6679999999999999</v>
      </c>
      <c r="R335" s="87">
        <v>4.1790000000000003</v>
      </c>
      <c r="S335" s="87">
        <v>10.8816162109375</v>
      </c>
      <c r="T335" s="87">
        <v>0.74224597167968753</v>
      </c>
      <c r="U335" s="87">
        <v>23.709109375000001</v>
      </c>
      <c r="V335" s="87">
        <v>0</v>
      </c>
      <c r="W335" s="87">
        <v>1.365</v>
      </c>
      <c r="X335" s="87">
        <v>1.6179200439453125</v>
      </c>
      <c r="Y335" s="87">
        <v>1.2050000000000001</v>
      </c>
      <c r="Z335" s="87">
        <v>6.83684423828125</v>
      </c>
      <c r="AA335" s="87">
        <v>59.777000000000001</v>
      </c>
      <c r="AB335" s="87">
        <v>7.4339824218750001</v>
      </c>
      <c r="AC335" s="87">
        <v>2.0643583984374998</v>
      </c>
      <c r="AD335" s="87">
        <v>11.42943359375</v>
      </c>
      <c r="AE335" s="87">
        <v>0</v>
      </c>
    </row>
    <row r="336" spans="1:31" x14ac:dyDescent="0.45">
      <c r="A336" s="24" t="s">
        <v>3768</v>
      </c>
      <c r="B336" s="51">
        <f t="shared" si="26"/>
        <v>383.28923336410526</v>
      </c>
      <c r="C336" s="87">
        <v>18.137396972656251</v>
      </c>
      <c r="D336" s="87">
        <v>45.965000000000003</v>
      </c>
      <c r="E336" s="87">
        <v>1.8364366970062256</v>
      </c>
      <c r="F336" s="87">
        <v>2.3260000000000001</v>
      </c>
      <c r="G336" s="87">
        <v>13.587</v>
      </c>
      <c r="H336" s="87">
        <v>8.6675771484375002</v>
      </c>
      <c r="I336" s="87">
        <v>6.2146766624450684</v>
      </c>
      <c r="J336" s="87">
        <v>15.093100006103516</v>
      </c>
      <c r="K336" s="87">
        <v>9.2015839843750005</v>
      </c>
      <c r="L336" s="87">
        <v>9.1839443359375004</v>
      </c>
      <c r="M336" s="87">
        <v>3.7999999999999999E-2</v>
      </c>
      <c r="N336" s="87">
        <v>0.19799999999999998</v>
      </c>
      <c r="O336" s="87">
        <v>0.21099999999999999</v>
      </c>
      <c r="P336" s="87">
        <v>6.7964729309082025E-2</v>
      </c>
      <c r="Q336" s="87">
        <v>0</v>
      </c>
      <c r="R336" s="87">
        <v>19.875</v>
      </c>
      <c r="S336" s="87">
        <v>40.103000000000002</v>
      </c>
      <c r="T336" s="87">
        <v>20.881285156250001</v>
      </c>
      <c r="U336" s="87">
        <v>0.8551502075195313</v>
      </c>
      <c r="V336" s="87">
        <v>0.65500000000000003</v>
      </c>
      <c r="W336" s="87">
        <v>12.300024993896484</v>
      </c>
      <c r="X336" s="87">
        <v>42.364669921874999</v>
      </c>
      <c r="Y336" s="87">
        <v>11.638049804687499</v>
      </c>
      <c r="Z336" s="87">
        <v>39.475000000000001</v>
      </c>
      <c r="AA336" s="87">
        <v>12.917999999999999</v>
      </c>
      <c r="AB336" s="87">
        <v>21.003999999999998</v>
      </c>
      <c r="AC336" s="87">
        <v>8.1366372070312494</v>
      </c>
      <c r="AD336" s="87">
        <v>13.285744472503662</v>
      </c>
      <c r="AE336" s="87">
        <v>9.07</v>
      </c>
    </row>
    <row r="337" spans="1:31" x14ac:dyDescent="0.45">
      <c r="A337" s="24" t="s">
        <v>1448</v>
      </c>
      <c r="B337" s="87">
        <f t="shared" si="26"/>
        <v>154324.3125</v>
      </c>
      <c r="C337" s="87">
        <v>4288</v>
      </c>
      <c r="D337" s="87">
        <v>6682.91</v>
      </c>
      <c r="E337" s="87">
        <v>642.1</v>
      </c>
      <c r="F337" s="87">
        <v>1804.083666999999</v>
      </c>
      <c r="G337" s="87">
        <v>3234.5479071159989</v>
      </c>
      <c r="H337" s="87">
        <v>3123.9</v>
      </c>
      <c r="I337" s="87">
        <v>3950.6127613150588</v>
      </c>
      <c r="J337" s="87">
        <v>2275</v>
      </c>
      <c r="K337" s="87">
        <v>656.07072000000016</v>
      </c>
      <c r="L337" s="87">
        <v>2522.0376099999999</v>
      </c>
      <c r="M337" s="87">
        <v>5019.7000000000007</v>
      </c>
      <c r="N337" s="87">
        <v>3385.6069770712679</v>
      </c>
      <c r="O337" s="87">
        <v>296.81200000000001</v>
      </c>
      <c r="P337" s="87">
        <v>3594</v>
      </c>
      <c r="Q337" s="87">
        <v>1896.5175999999999</v>
      </c>
      <c r="R337" s="87">
        <v>6017.3980600000004</v>
      </c>
      <c r="S337" s="87">
        <v>11351.00231644329</v>
      </c>
      <c r="T337" s="87">
        <v>4588.5624400000233</v>
      </c>
      <c r="U337" s="87">
        <v>28114.51109399999</v>
      </c>
      <c r="V337" s="87">
        <v>1050</v>
      </c>
      <c r="W337" s="87">
        <v>4423.0749300000007</v>
      </c>
      <c r="X337" s="87">
        <v>8826.1380949996983</v>
      </c>
      <c r="Y337" s="87">
        <v>4051.24</v>
      </c>
      <c r="Z337" s="87">
        <v>9244.7115889999932</v>
      </c>
      <c r="AA337" s="87">
        <v>18658.018</v>
      </c>
      <c r="AB337" s="87">
        <v>5397.5290889999997</v>
      </c>
      <c r="AC337" s="87">
        <v>2211.7859399999979</v>
      </c>
      <c r="AD337" s="87">
        <v>4724.5552152841228</v>
      </c>
      <c r="AE337" s="87">
        <v>2293.8690000000001</v>
      </c>
    </row>
    <row r="338" spans="1:31" x14ac:dyDescent="0.45">
      <c r="A338" s="24" t="s">
        <v>16</v>
      </c>
      <c r="B338" s="18">
        <f t="shared" si="26"/>
        <v>286.58380889892578</v>
      </c>
      <c r="C338" s="87">
        <v>145.65940864351072</v>
      </c>
      <c r="D338" s="87">
        <v>407.95867889991189</v>
      </c>
      <c r="E338" s="87">
        <v>605.26930564779104</v>
      </c>
      <c r="F338" s="87">
        <v>189.29410000000001</v>
      </c>
      <c r="G338" s="87">
        <v>409.62</v>
      </c>
      <c r="H338" s="87">
        <v>257.2050469963217</v>
      </c>
      <c r="I338" s="87">
        <v>411.90476190476187</v>
      </c>
      <c r="J338" s="87">
        <v>121.72551029800344</v>
      </c>
      <c r="K338" s="87">
        <v>46.79</v>
      </c>
      <c r="L338" s="87">
        <v>1113.1996879875198</v>
      </c>
      <c r="M338" s="87">
        <v>167.50410681468702</v>
      </c>
      <c r="N338" s="87">
        <v>121.01841264834599</v>
      </c>
      <c r="O338" s="87">
        <v>16.412017012035111</v>
      </c>
      <c r="P338" s="87">
        <v>232.07537055726868</v>
      </c>
      <c r="Q338" s="87">
        <v>135.19</v>
      </c>
      <c r="R338" s="87">
        <v>162.2799322289157</v>
      </c>
      <c r="S338" s="87">
        <v>79.071412844403966</v>
      </c>
      <c r="T338" s="87">
        <v>342.53099999999995</v>
      </c>
      <c r="U338" s="87">
        <v>414.88156941535431</v>
      </c>
      <c r="V338" s="87">
        <v>86.0809</v>
      </c>
      <c r="W338" s="87">
        <v>303.69137000000012</v>
      </c>
      <c r="X338" s="87">
        <v>267.91899999999998</v>
      </c>
      <c r="Y338" s="87">
        <v>685.26210930360116</v>
      </c>
      <c r="Z338" s="87">
        <v>369.05415399999981</v>
      </c>
      <c r="AA338" s="87">
        <v>306.7</v>
      </c>
      <c r="AB338" s="87">
        <v>136.78414240000001</v>
      </c>
      <c r="AC338" s="87">
        <v>217.32</v>
      </c>
      <c r="AD338" s="87">
        <v>66.927717015299095</v>
      </c>
      <c r="AE338" s="87">
        <v>491.60000000000008</v>
      </c>
    </row>
    <row r="339" spans="1:31" x14ac:dyDescent="0.45">
      <c r="A339" s="24" t="s">
        <v>17</v>
      </c>
      <c r="B339" s="18">
        <f t="shared" si="26"/>
        <v>2.3832749724388123</v>
      </c>
      <c r="C339" s="87">
        <v>1.1319554437470012</v>
      </c>
      <c r="D339" s="87">
        <v>3.5196718718221058</v>
      </c>
      <c r="E339" s="87">
        <v>4.6554185593770256</v>
      </c>
      <c r="F339" s="87">
        <v>2.4081279999999987</v>
      </c>
      <c r="G339" s="87">
        <v>4.0383510000000005</v>
      </c>
      <c r="H339" s="87">
        <v>1.9008479771148381</v>
      </c>
      <c r="I339" s="87">
        <v>3.4842478778254824</v>
      </c>
      <c r="J339" s="87">
        <v>2.0797971047568811</v>
      </c>
      <c r="K339" s="87">
        <v>0.71240000000000003</v>
      </c>
      <c r="L339" s="87">
        <v>4.0665226609064371</v>
      </c>
      <c r="M339" s="87">
        <v>1.4689269774594003</v>
      </c>
      <c r="N339" s="87">
        <v>1.0878839254031474</v>
      </c>
      <c r="O339" s="87">
        <v>0.25659216360510362</v>
      </c>
      <c r="P339" s="87">
        <v>1.3142243557352189</v>
      </c>
      <c r="Q339" s="87">
        <v>1.7</v>
      </c>
      <c r="R339" s="87">
        <v>2.808016155531218</v>
      </c>
      <c r="S339" s="87">
        <v>0.99572653849618187</v>
      </c>
      <c r="T339" s="87">
        <v>3.5669000000000004</v>
      </c>
      <c r="U339" s="87">
        <v>2.4787996737000029</v>
      </c>
      <c r="V339" s="87">
        <v>0.55730000000000002</v>
      </c>
      <c r="W339" s="87">
        <v>4.0440799999999975</v>
      </c>
      <c r="X339" s="87">
        <v>2.9299999999999997</v>
      </c>
      <c r="Y339" s="87">
        <v>5.3434472674099798</v>
      </c>
      <c r="Z339" s="87">
        <v>3.0375470000000018</v>
      </c>
      <c r="AA339" s="87">
        <v>2.4699999999999998</v>
      </c>
      <c r="AB339" s="87">
        <v>1.7336107000000001</v>
      </c>
      <c r="AC339" s="87">
        <v>1.8052000000000001</v>
      </c>
      <c r="AD339" s="87">
        <v>0.7765024901041685</v>
      </c>
      <c r="AE339" s="87">
        <v>2.7428802794766707</v>
      </c>
    </row>
    <row r="340" spans="1:31" x14ac:dyDescent="0.45">
      <c r="A340" s="24" t="s">
        <v>4061</v>
      </c>
      <c r="B340" s="26">
        <f>F254</f>
        <v>69.31700945171437</v>
      </c>
      <c r="C340" s="98">
        <v>138.36867580774143</v>
      </c>
      <c r="D340" s="98">
        <v>20.106374870471793</v>
      </c>
      <c r="E340" s="98">
        <v>105.48104989888594</v>
      </c>
      <c r="F340" s="98">
        <v>125.48143620400253</v>
      </c>
      <c r="G340" s="98">
        <v>54.022050010314047</v>
      </c>
      <c r="H340" s="98">
        <v>34.069420992228864</v>
      </c>
      <c r="I340" s="98">
        <v>87.25064426269185</v>
      </c>
      <c r="J340" s="98">
        <v>16.546316107929975</v>
      </c>
      <c r="K340" s="98">
        <v>110.87412396142597</v>
      </c>
      <c r="L340" s="98">
        <v>192.11354880136986</v>
      </c>
      <c r="M340" s="98">
        <v>26.578797105948507</v>
      </c>
      <c r="N340" s="98">
        <v>122.88380854300831</v>
      </c>
      <c r="O340" s="98">
        <v>23.882467749623121</v>
      </c>
      <c r="P340" s="98">
        <v>43.991507666151875</v>
      </c>
      <c r="Q340" s="98">
        <v>49.118309871106305</v>
      </c>
      <c r="R340" s="98">
        <v>38.836283324912849</v>
      </c>
      <c r="S340" s="98">
        <v>3.3827251582771773</v>
      </c>
      <c r="T340" s="98">
        <v>152.19285102739727</v>
      </c>
      <c r="U340" s="98">
        <v>70.255955221481159</v>
      </c>
      <c r="V340" s="98">
        <v>64.359030414709835</v>
      </c>
      <c r="W340" s="98">
        <v>209.19995602467691</v>
      </c>
      <c r="X340" s="98">
        <v>206.25047787201925</v>
      </c>
      <c r="Y340" s="98">
        <v>89.406280129864456</v>
      </c>
      <c r="Z340" s="98">
        <v>131.54115024475243</v>
      </c>
      <c r="AA340" s="98">
        <v>70.59970607003946</v>
      </c>
      <c r="AB340" s="98">
        <v>64.905415007968855</v>
      </c>
      <c r="AC340" s="98">
        <v>47.803633181184708</v>
      </c>
      <c r="AD340" s="98">
        <v>77.171542169069411</v>
      </c>
      <c r="AE340" s="98">
        <v>11.059370183046756</v>
      </c>
    </row>
    <row r="341" spans="1:31" x14ac:dyDescent="0.45">
      <c r="A341" s="24" t="s">
        <v>3721</v>
      </c>
      <c r="B341" s="26">
        <f>F255</f>
        <v>4.7722939964676137</v>
      </c>
      <c r="C341" s="98">
        <v>3.9381801425595655</v>
      </c>
      <c r="D341" s="98">
        <v>3.9330592993943503</v>
      </c>
      <c r="E341" s="98">
        <v>9.7527886814024392</v>
      </c>
      <c r="F341" s="98">
        <v>8.3691577698695134</v>
      </c>
      <c r="G341" s="98">
        <v>7.1805648265170561</v>
      </c>
      <c r="H341" s="98">
        <v>3.850944045336393</v>
      </c>
      <c r="I341" s="98">
        <v>10.277897307119705</v>
      </c>
      <c r="J341" s="98">
        <v>9.9623556938037172</v>
      </c>
      <c r="K341" s="98">
        <v>5.317004294003139</v>
      </c>
      <c r="L341" s="98">
        <v>2.4579004265308808</v>
      </c>
      <c r="M341" s="98">
        <v>9.0398614412528069</v>
      </c>
      <c r="N341" s="98">
        <v>4.5646126638404514</v>
      </c>
      <c r="O341" s="98">
        <v>3.4900030052054922</v>
      </c>
      <c r="P341" s="98">
        <v>4.7724072735815977</v>
      </c>
      <c r="Q341" s="98">
        <v>5.0455402745188085</v>
      </c>
      <c r="R341" s="98">
        <v>4.5793153227176546</v>
      </c>
      <c r="S341" s="98">
        <v>3.6163194892629074</v>
      </c>
      <c r="T341" s="98">
        <v>4.2034884945678863</v>
      </c>
      <c r="U341" s="98">
        <v>4.2749711488269231</v>
      </c>
      <c r="V341" s="98">
        <v>10.565555883228082</v>
      </c>
      <c r="W341" s="98">
        <v>0</v>
      </c>
      <c r="X341" s="98">
        <v>4.6416098546698281</v>
      </c>
      <c r="Y341" s="98">
        <v>12.54825825670814</v>
      </c>
      <c r="Z341" s="98">
        <v>5.4694930293719981</v>
      </c>
      <c r="AA341" s="98">
        <v>4.5616307326989336</v>
      </c>
      <c r="AB341" s="98">
        <v>5.4002037886081684</v>
      </c>
      <c r="AC341" s="98">
        <v>5.8564001228061437</v>
      </c>
      <c r="AD341" s="98">
        <v>4.7223372851912577</v>
      </c>
      <c r="AE341" s="98">
        <v>6.3956469792844182</v>
      </c>
    </row>
    <row r="342" spans="1:31" x14ac:dyDescent="0.45">
      <c r="A342" s="24" t="s">
        <v>3720</v>
      </c>
      <c r="B342" s="26">
        <f>F256</f>
        <v>81.694982640639651</v>
      </c>
      <c r="C342" s="98">
        <v>90.6471699939258</v>
      </c>
      <c r="D342" s="98">
        <v>126.71370249143752</v>
      </c>
      <c r="E342" s="98">
        <v>84.338246680078612</v>
      </c>
      <c r="F342" s="98">
        <v>74.599999999999994</v>
      </c>
      <c r="G342" s="98">
        <v>30.831271390235159</v>
      </c>
      <c r="H342" s="98">
        <v>139.23575783575291</v>
      </c>
      <c r="I342" s="98">
        <v>0</v>
      </c>
      <c r="J342" s="98">
        <v>0</v>
      </c>
      <c r="K342" s="98">
        <v>0</v>
      </c>
      <c r="L342" s="98">
        <v>35.811812450347901</v>
      </c>
      <c r="M342" s="98">
        <v>0</v>
      </c>
      <c r="N342" s="98">
        <v>98.657341751438636</v>
      </c>
      <c r="O342" s="98">
        <v>133.46373748044996</v>
      </c>
      <c r="P342" s="98">
        <v>64.957338712287097</v>
      </c>
      <c r="Q342" s="98">
        <v>35.668555444525197</v>
      </c>
      <c r="R342" s="98">
        <v>76.04797079396802</v>
      </c>
      <c r="S342" s="98">
        <v>215.70921215803833</v>
      </c>
      <c r="T342" s="98">
        <v>153.64752537147191</v>
      </c>
      <c r="U342" s="98">
        <v>108.27791422798217</v>
      </c>
      <c r="V342" s="98">
        <v>4.4162404399702924</v>
      </c>
      <c r="W342" s="98">
        <v>317.49540467207635</v>
      </c>
      <c r="X342" s="98">
        <v>0</v>
      </c>
      <c r="Y342" s="98">
        <v>0</v>
      </c>
      <c r="Z342" s="98">
        <v>31.215805471124622</v>
      </c>
      <c r="AA342" s="98">
        <v>59.141043782583566</v>
      </c>
      <c r="AB342" s="98">
        <v>63.290864275830259</v>
      </c>
      <c r="AC342" s="98">
        <v>0</v>
      </c>
      <c r="AD342" s="98">
        <v>29.431765220905174</v>
      </c>
      <c r="AE342" s="98">
        <v>136.88095238095238</v>
      </c>
    </row>
    <row r="343" spans="1:31" x14ac:dyDescent="0.45">
      <c r="A343" s="53" t="s">
        <v>1446</v>
      </c>
      <c r="B343" s="18">
        <f>H41</f>
        <v>7.6418475955722195E-2</v>
      </c>
      <c r="C343" s="98">
        <v>0.14198661303084395</v>
      </c>
      <c r="D343" s="98">
        <v>0.1188611294010439</v>
      </c>
      <c r="E343" s="98">
        <v>6.1987071077625779E-2</v>
      </c>
      <c r="F343" s="98">
        <v>4.2817075428267279E-2</v>
      </c>
      <c r="G343" s="98">
        <v>8.0128248481782488E-2</v>
      </c>
      <c r="H343" s="98">
        <v>7.7322426283189444E-2</v>
      </c>
      <c r="I343" s="98">
        <v>4.9844695880768307E-2</v>
      </c>
      <c r="J343" s="98">
        <v>7.5114575272308026E-2</v>
      </c>
      <c r="K343" s="98">
        <v>6.6365320886478632E-2</v>
      </c>
      <c r="L343" s="98">
        <v>6.9954301357201293E-2</v>
      </c>
      <c r="M343" s="98">
        <v>6.848634809731681E-2</v>
      </c>
      <c r="N343" s="98">
        <v>4.6625252849482809E-2</v>
      </c>
      <c r="O343" s="98">
        <v>1.8262143643143051E-2</v>
      </c>
      <c r="P343" s="98">
        <v>3.9923060391929222E-2</v>
      </c>
      <c r="Q343" s="98">
        <v>0.10731020770315783</v>
      </c>
      <c r="R343" s="98">
        <v>6.0941668990344131E-2</v>
      </c>
      <c r="S343" s="98">
        <v>7.86438529193835E-2</v>
      </c>
      <c r="T343" s="98">
        <v>8.0002283730062893E-2</v>
      </c>
      <c r="U343" s="98">
        <v>9.7096706312354938E-2</v>
      </c>
      <c r="V343" s="98">
        <v>6.4629086134375513E-2</v>
      </c>
      <c r="W343" s="98">
        <v>6.4582539466682812E-2</v>
      </c>
      <c r="X343" s="98">
        <v>7.2931125422751875E-2</v>
      </c>
      <c r="Y343" s="98">
        <v>7.5095730963023424E-2</v>
      </c>
      <c r="Z343" s="98">
        <v>8.2347373088118625E-2</v>
      </c>
      <c r="AA343" s="98">
        <v>7.0189030269817682E-2</v>
      </c>
      <c r="AB343" s="98">
        <v>6.6598976239638424E-2</v>
      </c>
      <c r="AC343" s="98">
        <v>9.901480803984046E-2</v>
      </c>
      <c r="AD343" s="98">
        <v>5.9137005749639468E-2</v>
      </c>
      <c r="AE343" s="98">
        <v>1.9401930546616767E-2</v>
      </c>
    </row>
    <row r="344" spans="1:31" x14ac:dyDescent="0.45">
      <c r="A344" s="53" t="s">
        <v>1445</v>
      </c>
      <c r="B344" s="18">
        <f>H42</f>
        <v>408.87698507782517</v>
      </c>
      <c r="C344" s="98">
        <v>803.18954464651119</v>
      </c>
      <c r="D344" s="98">
        <v>501.11398766047137</v>
      </c>
      <c r="E344" s="98">
        <v>393.47765707464396</v>
      </c>
      <c r="F344" s="98">
        <v>276.65053449221608</v>
      </c>
      <c r="G344" s="98">
        <v>482.31911006073869</v>
      </c>
      <c r="H344" s="98">
        <v>1028.8036968187409</v>
      </c>
      <c r="I344" s="98">
        <v>295.95901369720571</v>
      </c>
      <c r="J344" s="98">
        <v>287.97120697132169</v>
      </c>
      <c r="K344" s="98">
        <v>312.33529170262756</v>
      </c>
      <c r="L344" s="98">
        <v>341.32516359718522</v>
      </c>
      <c r="M344" s="98">
        <v>462.5629771469529</v>
      </c>
      <c r="N344" s="98">
        <v>417.65993668886637</v>
      </c>
      <c r="O344" s="98">
        <v>82.793692769692981</v>
      </c>
      <c r="P344" s="98">
        <v>170.4875953111528</v>
      </c>
      <c r="Q344" s="98">
        <v>739.81469825107865</v>
      </c>
      <c r="R344" s="98">
        <v>275.76173551077295</v>
      </c>
      <c r="S344" s="98">
        <v>411.74286982529759</v>
      </c>
      <c r="T344" s="98">
        <v>919.94272886211036</v>
      </c>
      <c r="U344" s="98">
        <v>469.56213841528881</v>
      </c>
      <c r="V344" s="98">
        <v>375.42761773924121</v>
      </c>
      <c r="W344" s="98">
        <v>508.80999148777954</v>
      </c>
      <c r="X344" s="98">
        <v>740.7020638433994</v>
      </c>
      <c r="Y344" s="98">
        <v>577.93380225005581</v>
      </c>
      <c r="Z344" s="98">
        <v>426.67442688963808</v>
      </c>
      <c r="AA344" s="98">
        <v>365.99361038578144</v>
      </c>
      <c r="AB344" s="98">
        <v>403.29627316191312</v>
      </c>
      <c r="AC344" s="98">
        <v>415.30946437727891</v>
      </c>
      <c r="AD344" s="98">
        <v>216.67556319662157</v>
      </c>
      <c r="AE344" s="98">
        <v>159.70998863888101</v>
      </c>
    </row>
    <row r="345" spans="1:31" x14ac:dyDescent="0.45">
      <c r="A345" s="53" t="s">
        <v>3537</v>
      </c>
      <c r="B345" s="18">
        <f>H43</f>
        <v>2.0005350179866173</v>
      </c>
      <c r="C345" s="98">
        <v>2.4228237527750274</v>
      </c>
      <c r="D345" s="98">
        <v>3.3892405414771116</v>
      </c>
      <c r="E345" s="98">
        <v>1.1055623942571102</v>
      </c>
      <c r="F345" s="98">
        <v>0.87756144357444699</v>
      </c>
      <c r="G345" s="98">
        <v>2.5400875287792144</v>
      </c>
      <c r="H345" s="98">
        <v>2.3439888589557665</v>
      </c>
      <c r="I345" s="98">
        <v>1.2788452417252951</v>
      </c>
      <c r="J345" s="98">
        <v>2.0546688798082156</v>
      </c>
      <c r="K345" s="98">
        <v>1.8938799030607765</v>
      </c>
      <c r="L345" s="98">
        <v>1.5254604209644866</v>
      </c>
      <c r="M345" s="98">
        <v>1.4446744914586573</v>
      </c>
      <c r="N345" s="98">
        <v>1.0717589920614319</v>
      </c>
      <c r="O345" s="98">
        <v>0.54302119744411981</v>
      </c>
      <c r="P345" s="98">
        <v>0.96618710219369841</v>
      </c>
      <c r="Q345" s="98">
        <v>2.591525824308933</v>
      </c>
      <c r="R345" s="98">
        <v>1.6363786371267819</v>
      </c>
      <c r="S345" s="98">
        <v>2.1494273526778733</v>
      </c>
      <c r="T345" s="98">
        <v>2.019968295123169</v>
      </c>
      <c r="U345" s="98">
        <v>2.4893556151755099</v>
      </c>
      <c r="V345" s="98">
        <v>1.7804589787234952</v>
      </c>
      <c r="W345" s="98">
        <v>1.3809984705914626</v>
      </c>
      <c r="X345" s="98">
        <v>2.101340395820992</v>
      </c>
      <c r="Y345" s="98">
        <v>2.1383901219553807</v>
      </c>
      <c r="Z345" s="98">
        <v>1.8776937889216647</v>
      </c>
      <c r="AA345" s="98">
        <v>2.0253682461006517</v>
      </c>
      <c r="AB345" s="98">
        <v>1.8035067761302175</v>
      </c>
      <c r="AC345" s="98">
        <v>2.9409775515837668</v>
      </c>
      <c r="AD345" s="98">
        <v>1.3522423620271602</v>
      </c>
      <c r="AE345" s="98">
        <v>0.49292747078822524</v>
      </c>
    </row>
    <row r="346" spans="1:31" x14ac:dyDescent="0.45">
      <c r="A346" s="53" t="s">
        <v>1456</v>
      </c>
      <c r="B346" s="18">
        <f>H64</f>
        <v>1.5660804572523199</v>
      </c>
      <c r="C346" s="87">
        <v>1.5091655141334948</v>
      </c>
      <c r="D346" s="87">
        <v>2.609621579205867</v>
      </c>
      <c r="E346" s="87">
        <v>1.8377081571314997</v>
      </c>
      <c r="F346" s="87">
        <v>0.73941962254069415</v>
      </c>
      <c r="G346" s="87">
        <v>1.5196224572846702</v>
      </c>
      <c r="H346" s="87">
        <v>1.0210105782938939</v>
      </c>
      <c r="I346" s="87">
        <v>1.2277970473275828</v>
      </c>
      <c r="J346" s="87">
        <v>2.2459255634357946</v>
      </c>
      <c r="K346" s="87">
        <v>2.1004621348164823</v>
      </c>
      <c r="L346" s="87">
        <v>1.4871810911996617</v>
      </c>
      <c r="M346" s="87">
        <v>0.80508354277088334</v>
      </c>
      <c r="N346" s="87">
        <v>2.1065240538774095</v>
      </c>
      <c r="O346" s="87">
        <v>1.7344455683138567</v>
      </c>
      <c r="P346" s="87">
        <v>1.6014114912707775</v>
      </c>
      <c r="Q346" s="87">
        <v>1.1099338679865709</v>
      </c>
      <c r="R346" s="87">
        <v>1.5452081771162607</v>
      </c>
      <c r="S346" s="87">
        <v>2.3362616025519025</v>
      </c>
      <c r="T346" s="87">
        <v>0.99646698744102524</v>
      </c>
      <c r="U346" s="87">
        <v>1.1331819233986189</v>
      </c>
      <c r="V346" s="87">
        <v>1.5221207204957961</v>
      </c>
      <c r="W346" s="87">
        <v>0.79099408612683164</v>
      </c>
      <c r="X346" s="87">
        <v>1.1737096204536175</v>
      </c>
      <c r="Y346" s="87">
        <v>1.5574416885853963</v>
      </c>
      <c r="Z346" s="87">
        <v>1.0100991415311305</v>
      </c>
      <c r="AA346" s="87">
        <v>2.1415355724143694</v>
      </c>
      <c r="AB346" s="87">
        <v>1.1734568685640558</v>
      </c>
      <c r="AC346" s="87">
        <v>1.4165145434561475</v>
      </c>
      <c r="AD346" s="87">
        <v>3.2565316179873633</v>
      </c>
      <c r="AE346" s="87">
        <v>2.1450454642290917</v>
      </c>
    </row>
    <row r="347" spans="1:31" x14ac:dyDescent="0.45">
      <c r="A347" s="53" t="s">
        <v>1447</v>
      </c>
      <c r="B347" s="18">
        <f>H65</f>
        <v>163.83511345367305</v>
      </c>
      <c r="C347" s="87">
        <v>290.08996384700481</v>
      </c>
      <c r="D347" s="87">
        <v>157.20232679979051</v>
      </c>
      <c r="E347" s="87">
        <v>417.66990790107963</v>
      </c>
      <c r="F347" s="87">
        <v>251.43470560890324</v>
      </c>
      <c r="G347" s="87">
        <v>194.47871318228766</v>
      </c>
      <c r="H347" s="87">
        <v>416.36320785244891</v>
      </c>
      <c r="I347" s="87">
        <v>193.3339931256059</v>
      </c>
      <c r="J347" s="87">
        <v>143.6188177955124</v>
      </c>
      <c r="K347" s="87">
        <v>189.02205806332711</v>
      </c>
      <c r="L347" s="87">
        <v>233.93909410293253</v>
      </c>
      <c r="M347" s="87">
        <v>298.68136932146501</v>
      </c>
      <c r="N347" s="87">
        <v>316.13627803417506</v>
      </c>
      <c r="O347" s="87">
        <v>155.94593471229655</v>
      </c>
      <c r="P347" s="87">
        <v>129.85380932487345</v>
      </c>
      <c r="Q347" s="87">
        <v>230.88047681446338</v>
      </c>
      <c r="R347" s="87">
        <v>159.6962511482817</v>
      </c>
      <c r="S347" s="87">
        <v>154.16208286547132</v>
      </c>
      <c r="T347" s="87">
        <v>146.40016067226378</v>
      </c>
      <c r="U347" s="87">
        <v>123.108422350159</v>
      </c>
      <c r="V347" s="87">
        <v>273.9659920736425</v>
      </c>
      <c r="W347" s="87">
        <v>360.78548194020613</v>
      </c>
      <c r="X347" s="87">
        <v>137.97208103574744</v>
      </c>
      <c r="Y347" s="87">
        <v>286.13429763189799</v>
      </c>
      <c r="Z347" s="87">
        <v>251.32786238648271</v>
      </c>
      <c r="AA347" s="87">
        <v>132.67181056237786</v>
      </c>
      <c r="AB347" s="87">
        <v>204.2531907528124</v>
      </c>
      <c r="AC347" s="87">
        <v>126.74217338378207</v>
      </c>
      <c r="AD347" s="87">
        <v>98.480133949573457</v>
      </c>
      <c r="AE347" s="87">
        <v>272.91437367308788</v>
      </c>
    </row>
    <row r="348" spans="1:31" x14ac:dyDescent="0.45">
      <c r="A348" s="53" t="s">
        <v>4047</v>
      </c>
      <c r="B348" s="18">
        <f>H66</f>
        <v>88.731551962109279</v>
      </c>
      <c r="C348" s="87">
        <v>114.84368530450952</v>
      </c>
      <c r="D348" s="87">
        <v>101.98177422756399</v>
      </c>
      <c r="E348" s="87">
        <v>291.02317062322078</v>
      </c>
      <c r="F348" s="87">
        <v>182.32829030726231</v>
      </c>
      <c r="G348" s="87">
        <v>111.13745161501267</v>
      </c>
      <c r="H348" s="87">
        <v>63.579193707296064</v>
      </c>
      <c r="I348" s="87">
        <v>164.91890417187082</v>
      </c>
      <c r="J348" s="87">
        <v>109.37184709021875</v>
      </c>
      <c r="K348" s="87">
        <v>75.577567159585897</v>
      </c>
      <c r="L348" s="87">
        <v>107.82369759827536</v>
      </c>
      <c r="M348" s="87">
        <v>135.35817203262798</v>
      </c>
      <c r="N348" s="87">
        <v>209.99649790109777</v>
      </c>
      <c r="O348" s="87">
        <v>58.592342560211591</v>
      </c>
      <c r="P348" s="87">
        <v>76.411762210329698</v>
      </c>
      <c r="Q348" s="87">
        <v>88.962776845059821</v>
      </c>
      <c r="R348" s="87">
        <v>109.79226098391091</v>
      </c>
      <c r="S348" s="87">
        <v>91.986618475446619</v>
      </c>
      <c r="T348" s="87">
        <v>106.32662008361474</v>
      </c>
      <c r="U348" s="87">
        <v>80.760908532804805</v>
      </c>
      <c r="V348" s="87">
        <v>225.28698848359306</v>
      </c>
      <c r="W348" s="87">
        <v>157.72576242624507</v>
      </c>
      <c r="X348" s="87">
        <v>109.88969694752338</v>
      </c>
      <c r="Y348" s="87">
        <v>219.49936544483066</v>
      </c>
      <c r="Z348" s="87">
        <v>111.43559316216114</v>
      </c>
      <c r="AA348" s="87">
        <v>64.781829902683441</v>
      </c>
      <c r="AB348" s="87">
        <v>91.455218168437867</v>
      </c>
      <c r="AC348" s="87">
        <v>86.234218805431027</v>
      </c>
      <c r="AD348" s="87">
        <v>55.578420455701597</v>
      </c>
      <c r="AE348" s="87">
        <v>221.916015625</v>
      </c>
    </row>
    <row r="349" spans="1:31" x14ac:dyDescent="0.45">
      <c r="A349" s="8"/>
    </row>
    <row r="350" spans="1:31" x14ac:dyDescent="0.45">
      <c r="A350"/>
    </row>
    <row r="351" spans="1:31" ht="26.65" x14ac:dyDescent="0.45">
      <c r="A351"/>
      <c r="B351" s="8"/>
      <c r="C351" s="8" t="s">
        <v>48</v>
      </c>
      <c r="D351" s="8" t="s">
        <v>49</v>
      </c>
      <c r="E351" s="8" t="s">
        <v>50</v>
      </c>
      <c r="F351" s="8" t="s">
        <v>51</v>
      </c>
      <c r="G351" s="8" t="s">
        <v>52</v>
      </c>
      <c r="H351" s="8" t="s">
        <v>5034</v>
      </c>
      <c r="I351" s="8" t="s">
        <v>53</v>
      </c>
      <c r="J351" s="8" t="s">
        <v>54</v>
      </c>
      <c r="K351" s="8" t="s">
        <v>55</v>
      </c>
      <c r="L351" s="8" t="s">
        <v>56</v>
      </c>
      <c r="M351" s="8" t="s">
        <v>57</v>
      </c>
      <c r="N351" s="8" t="s">
        <v>58</v>
      </c>
      <c r="O351" s="8" t="s">
        <v>59</v>
      </c>
      <c r="P351" s="8" t="s">
        <v>60</v>
      </c>
      <c r="Q351" s="8" t="s">
        <v>61</v>
      </c>
      <c r="R351" s="8" t="s">
        <v>62</v>
      </c>
      <c r="S351" s="8" t="s">
        <v>63</v>
      </c>
      <c r="T351" s="8" t="s">
        <v>64</v>
      </c>
      <c r="U351" s="8" t="s">
        <v>65</v>
      </c>
      <c r="V351" s="8" t="s">
        <v>66</v>
      </c>
      <c r="W351" s="8" t="s">
        <v>67</v>
      </c>
      <c r="X351" s="8" t="s">
        <v>68</v>
      </c>
      <c r="Y351" s="8" t="s">
        <v>69</v>
      </c>
      <c r="Z351" s="8" t="s">
        <v>70</v>
      </c>
      <c r="AA351" s="8" t="s">
        <v>71</v>
      </c>
      <c r="AB351" s="8" t="s">
        <v>72</v>
      </c>
      <c r="AC351" s="8" t="s">
        <v>73</v>
      </c>
      <c r="AD351" s="8" t="s">
        <v>74</v>
      </c>
      <c r="AE351" s="8" t="s">
        <v>75</v>
      </c>
    </row>
    <row r="352" spans="1:31" x14ac:dyDescent="0.45">
      <c r="A352" s="53" t="s">
        <v>1409</v>
      </c>
      <c r="B352" s="16"/>
      <c r="C352" s="16">
        <f>RANK(C324,$C324:$AE324)</f>
        <v>15</v>
      </c>
      <c r="D352" s="16">
        <f t="shared" ref="D352:AE352" si="27">RANK(D324,$C324:$AE324)</f>
        <v>7</v>
      </c>
      <c r="E352" s="16">
        <f t="shared" si="27"/>
        <v>29</v>
      </c>
      <c r="F352" s="16">
        <f t="shared" si="27"/>
        <v>26</v>
      </c>
      <c r="G352" s="16">
        <f t="shared" si="27"/>
        <v>11</v>
      </c>
      <c r="H352" s="16">
        <f t="shared" si="27"/>
        <v>10</v>
      </c>
      <c r="I352" s="16">
        <f t="shared" si="27"/>
        <v>20</v>
      </c>
      <c r="J352" s="16">
        <f t="shared" si="27"/>
        <v>18</v>
      </c>
      <c r="K352" s="16">
        <f t="shared" si="27"/>
        <v>25</v>
      </c>
      <c r="L352" s="16">
        <f t="shared" si="27"/>
        <v>21</v>
      </c>
      <c r="M352" s="16">
        <f t="shared" si="27"/>
        <v>13</v>
      </c>
      <c r="N352" s="16">
        <f t="shared" si="27"/>
        <v>14</v>
      </c>
      <c r="O352" s="16">
        <f t="shared" si="27"/>
        <v>27</v>
      </c>
      <c r="P352" s="16">
        <f t="shared" si="27"/>
        <v>19</v>
      </c>
      <c r="Q352" s="16">
        <f t="shared" si="27"/>
        <v>24</v>
      </c>
      <c r="R352" s="16">
        <f t="shared" si="27"/>
        <v>9</v>
      </c>
      <c r="S352" s="16">
        <f t="shared" si="27"/>
        <v>3</v>
      </c>
      <c r="T352" s="16">
        <f t="shared" si="27"/>
        <v>17</v>
      </c>
      <c r="U352" s="16">
        <f t="shared" si="27"/>
        <v>2</v>
      </c>
      <c r="V352" s="16">
        <f t="shared" si="27"/>
        <v>28</v>
      </c>
      <c r="W352" s="16">
        <f t="shared" si="27"/>
        <v>16</v>
      </c>
      <c r="X352" s="16">
        <f t="shared" si="27"/>
        <v>8</v>
      </c>
      <c r="Y352" s="16">
        <f t="shared" si="27"/>
        <v>12</v>
      </c>
      <c r="Z352" s="16">
        <f t="shared" si="27"/>
        <v>5</v>
      </c>
      <c r="AA352" s="16">
        <f t="shared" si="27"/>
        <v>1</v>
      </c>
      <c r="AB352" s="16">
        <f t="shared" si="27"/>
        <v>6</v>
      </c>
      <c r="AC352" s="16">
        <f t="shared" si="27"/>
        <v>22</v>
      </c>
      <c r="AD352" s="16">
        <f t="shared" si="27"/>
        <v>4</v>
      </c>
      <c r="AE352" s="16">
        <f t="shared" si="27"/>
        <v>23</v>
      </c>
    </row>
    <row r="353" spans="1:31" x14ac:dyDescent="0.45">
      <c r="A353" s="53" t="s">
        <v>11</v>
      </c>
      <c r="B353" s="16"/>
      <c r="C353" s="16">
        <f t="shared" ref="C353:AE361" si="28">RANK(C325,$C325:$AE325)</f>
        <v>18</v>
      </c>
      <c r="D353" s="16">
        <f t="shared" si="28"/>
        <v>19</v>
      </c>
      <c r="E353" s="16">
        <f t="shared" si="28"/>
        <v>29</v>
      </c>
      <c r="F353" s="16">
        <f t="shared" si="28"/>
        <v>24</v>
      </c>
      <c r="G353" s="16">
        <f t="shared" si="28"/>
        <v>8</v>
      </c>
      <c r="H353" s="16">
        <f t="shared" si="28"/>
        <v>13</v>
      </c>
      <c r="I353" s="16">
        <f t="shared" si="28"/>
        <v>17</v>
      </c>
      <c r="J353" s="16">
        <f t="shared" si="28"/>
        <v>15</v>
      </c>
      <c r="K353" s="16">
        <f t="shared" si="28"/>
        <v>22</v>
      </c>
      <c r="L353" s="16">
        <f t="shared" si="28"/>
        <v>20</v>
      </c>
      <c r="M353" s="16">
        <f t="shared" si="28"/>
        <v>7</v>
      </c>
      <c r="N353" s="16">
        <f t="shared" si="28"/>
        <v>23</v>
      </c>
      <c r="O353" s="16">
        <f t="shared" si="28"/>
        <v>27</v>
      </c>
      <c r="P353" s="16">
        <f t="shared" si="28"/>
        <v>12</v>
      </c>
      <c r="Q353" s="16">
        <f t="shared" si="28"/>
        <v>26</v>
      </c>
      <c r="R353" s="16">
        <f t="shared" si="28"/>
        <v>11</v>
      </c>
      <c r="S353" s="16">
        <f t="shared" si="28"/>
        <v>3</v>
      </c>
      <c r="T353" s="16">
        <f t="shared" si="28"/>
        <v>14</v>
      </c>
      <c r="U353" s="16">
        <f t="shared" si="28"/>
        <v>2</v>
      </c>
      <c r="V353" s="16">
        <f t="shared" si="28"/>
        <v>28</v>
      </c>
      <c r="W353" s="16">
        <f t="shared" si="28"/>
        <v>16</v>
      </c>
      <c r="X353" s="16">
        <f t="shared" si="28"/>
        <v>9</v>
      </c>
      <c r="Y353" s="16">
        <f t="shared" si="28"/>
        <v>10</v>
      </c>
      <c r="Z353" s="16">
        <f t="shared" si="28"/>
        <v>4</v>
      </c>
      <c r="AA353" s="16">
        <f t="shared" si="28"/>
        <v>1</v>
      </c>
      <c r="AB353" s="16">
        <f t="shared" si="28"/>
        <v>6</v>
      </c>
      <c r="AC353" s="16">
        <f t="shared" si="28"/>
        <v>21</v>
      </c>
      <c r="AD353" s="16">
        <f t="shared" si="28"/>
        <v>5</v>
      </c>
      <c r="AE353" s="16">
        <f t="shared" si="28"/>
        <v>25</v>
      </c>
    </row>
    <row r="354" spans="1:31" x14ac:dyDescent="0.45">
      <c r="A354" s="53" t="s">
        <v>12</v>
      </c>
      <c r="B354" s="16"/>
      <c r="C354" s="16">
        <f t="shared" si="28"/>
        <v>19</v>
      </c>
      <c r="D354" s="16">
        <f t="shared" si="28"/>
        <v>28</v>
      </c>
      <c r="E354" s="16">
        <f t="shared" si="28"/>
        <v>27</v>
      </c>
      <c r="F354" s="16">
        <f t="shared" si="28"/>
        <v>2</v>
      </c>
      <c r="G354" s="16">
        <f t="shared" si="28"/>
        <v>6</v>
      </c>
      <c r="H354" s="16">
        <f t="shared" si="28"/>
        <v>20</v>
      </c>
      <c r="I354" s="16">
        <f t="shared" si="28"/>
        <v>3</v>
      </c>
      <c r="J354" s="16">
        <f t="shared" si="28"/>
        <v>4</v>
      </c>
      <c r="K354" s="16">
        <f t="shared" si="28"/>
        <v>17</v>
      </c>
      <c r="L354" s="16">
        <f t="shared" si="28"/>
        <v>21</v>
      </c>
      <c r="M354" s="16">
        <f t="shared" si="28"/>
        <v>7</v>
      </c>
      <c r="N354" s="16">
        <f t="shared" si="28"/>
        <v>29</v>
      </c>
      <c r="O354" s="16">
        <f t="shared" si="28"/>
        <v>13</v>
      </c>
      <c r="P354" s="16">
        <f t="shared" si="28"/>
        <v>1</v>
      </c>
      <c r="Q354" s="16">
        <f t="shared" si="28"/>
        <v>25</v>
      </c>
      <c r="R354" s="16">
        <f t="shared" si="28"/>
        <v>16</v>
      </c>
      <c r="S354" s="16">
        <f t="shared" si="28"/>
        <v>9</v>
      </c>
      <c r="T354" s="16">
        <f t="shared" si="28"/>
        <v>5</v>
      </c>
      <c r="U354" s="16">
        <f t="shared" si="28"/>
        <v>14</v>
      </c>
      <c r="V354" s="16">
        <f t="shared" si="28"/>
        <v>11</v>
      </c>
      <c r="W354" s="16">
        <f t="shared" si="28"/>
        <v>8</v>
      </c>
      <c r="X354" s="16">
        <f t="shared" si="28"/>
        <v>24</v>
      </c>
      <c r="Y354" s="16">
        <f t="shared" si="28"/>
        <v>10</v>
      </c>
      <c r="Z354" s="16">
        <f t="shared" si="28"/>
        <v>12</v>
      </c>
      <c r="AA354" s="16">
        <f t="shared" si="28"/>
        <v>23</v>
      </c>
      <c r="AB354" s="16">
        <f t="shared" si="28"/>
        <v>18</v>
      </c>
      <c r="AC354" s="16">
        <f t="shared" si="28"/>
        <v>22</v>
      </c>
      <c r="AD354" s="16">
        <f t="shared" si="28"/>
        <v>15</v>
      </c>
      <c r="AE354" s="16">
        <f t="shared" si="28"/>
        <v>26</v>
      </c>
    </row>
    <row r="355" spans="1:31" x14ac:dyDescent="0.45">
      <c r="A355" s="53" t="s">
        <v>13</v>
      </c>
      <c r="B355" s="16"/>
      <c r="C355" s="16">
        <f t="shared" si="28"/>
        <v>9</v>
      </c>
      <c r="D355" s="16">
        <f t="shared" si="28"/>
        <v>7</v>
      </c>
      <c r="E355" s="16">
        <f t="shared" si="28"/>
        <v>29</v>
      </c>
      <c r="F355" s="16">
        <f t="shared" si="28"/>
        <v>26</v>
      </c>
      <c r="G355" s="16">
        <f t="shared" si="28"/>
        <v>12</v>
      </c>
      <c r="H355" s="16">
        <f t="shared" si="28"/>
        <v>14</v>
      </c>
      <c r="I355" s="16">
        <f t="shared" si="28"/>
        <v>19</v>
      </c>
      <c r="J355" s="16">
        <f t="shared" si="28"/>
        <v>16</v>
      </c>
      <c r="K355" s="16">
        <f t="shared" si="28"/>
        <v>24</v>
      </c>
      <c r="L355" s="16">
        <f t="shared" si="28"/>
        <v>21</v>
      </c>
      <c r="M355" s="16">
        <f t="shared" si="28"/>
        <v>11</v>
      </c>
      <c r="N355" s="16">
        <f t="shared" si="28"/>
        <v>20</v>
      </c>
      <c r="O355" s="16">
        <f t="shared" si="28"/>
        <v>27</v>
      </c>
      <c r="P355" s="16">
        <f t="shared" si="28"/>
        <v>15</v>
      </c>
      <c r="Q355" s="16">
        <f t="shared" si="28"/>
        <v>25</v>
      </c>
      <c r="R355" s="16">
        <f t="shared" si="28"/>
        <v>8</v>
      </c>
      <c r="S355" s="16">
        <f t="shared" si="28"/>
        <v>3</v>
      </c>
      <c r="T355" s="16">
        <f t="shared" si="28"/>
        <v>18</v>
      </c>
      <c r="U355" s="16">
        <f t="shared" si="28"/>
        <v>2</v>
      </c>
      <c r="V355" s="16">
        <f t="shared" si="28"/>
        <v>28</v>
      </c>
      <c r="W355" s="16">
        <f t="shared" si="28"/>
        <v>17</v>
      </c>
      <c r="X355" s="16">
        <f t="shared" si="28"/>
        <v>10</v>
      </c>
      <c r="Y355" s="16">
        <f t="shared" si="28"/>
        <v>13</v>
      </c>
      <c r="Z355" s="16">
        <f t="shared" si="28"/>
        <v>5</v>
      </c>
      <c r="AA355" s="16">
        <f t="shared" si="28"/>
        <v>1</v>
      </c>
      <c r="AB355" s="16">
        <f t="shared" si="28"/>
        <v>6</v>
      </c>
      <c r="AC355" s="16">
        <f t="shared" si="28"/>
        <v>22</v>
      </c>
      <c r="AD355" s="16">
        <f t="shared" si="28"/>
        <v>4</v>
      </c>
      <c r="AE355" s="16">
        <f t="shared" si="28"/>
        <v>23</v>
      </c>
    </row>
    <row r="356" spans="1:31" x14ac:dyDescent="0.45">
      <c r="A356" s="53" t="s">
        <v>23</v>
      </c>
      <c r="B356" s="16"/>
      <c r="C356" s="16">
        <f t="shared" si="28"/>
        <v>22</v>
      </c>
      <c r="D356" s="16">
        <f t="shared" si="28"/>
        <v>8</v>
      </c>
      <c r="E356" s="16">
        <f t="shared" si="28"/>
        <v>29</v>
      </c>
      <c r="F356" s="16">
        <f t="shared" si="28"/>
        <v>20</v>
      </c>
      <c r="G356" s="16">
        <f t="shared" si="28"/>
        <v>19</v>
      </c>
      <c r="H356" s="16">
        <f t="shared" si="28"/>
        <v>6</v>
      </c>
      <c r="I356" s="16">
        <f t="shared" si="28"/>
        <v>16</v>
      </c>
      <c r="J356" s="16">
        <f t="shared" si="28"/>
        <v>7</v>
      </c>
      <c r="K356" s="16">
        <f t="shared" si="28"/>
        <v>25</v>
      </c>
      <c r="L356" s="16">
        <f t="shared" si="28"/>
        <v>21</v>
      </c>
      <c r="M356" s="16">
        <f t="shared" si="28"/>
        <v>18</v>
      </c>
      <c r="N356" s="16">
        <f t="shared" si="28"/>
        <v>13</v>
      </c>
      <c r="O356" s="16">
        <f t="shared" si="28"/>
        <v>26</v>
      </c>
      <c r="P356" s="16">
        <f t="shared" si="28"/>
        <v>23</v>
      </c>
      <c r="Q356" s="16">
        <f t="shared" si="28"/>
        <v>27</v>
      </c>
      <c r="R356" s="16">
        <f t="shared" si="28"/>
        <v>15</v>
      </c>
      <c r="S356" s="16">
        <f t="shared" si="28"/>
        <v>3</v>
      </c>
      <c r="T356" s="16">
        <f t="shared" si="28"/>
        <v>9</v>
      </c>
      <c r="U356" s="16">
        <f t="shared" si="28"/>
        <v>5</v>
      </c>
      <c r="V356" s="16">
        <f t="shared" si="28"/>
        <v>10</v>
      </c>
      <c r="W356" s="16">
        <f t="shared" si="28"/>
        <v>27</v>
      </c>
      <c r="X356" s="16">
        <f t="shared" si="28"/>
        <v>12</v>
      </c>
      <c r="Y356" s="16">
        <f t="shared" si="28"/>
        <v>14</v>
      </c>
      <c r="Z356" s="16">
        <f t="shared" si="28"/>
        <v>4</v>
      </c>
      <c r="AA356" s="16">
        <f t="shared" si="28"/>
        <v>17</v>
      </c>
      <c r="AB356" s="16">
        <f t="shared" si="28"/>
        <v>2</v>
      </c>
      <c r="AC356" s="16">
        <f t="shared" si="28"/>
        <v>24</v>
      </c>
      <c r="AD356" s="16">
        <f t="shared" si="28"/>
        <v>1</v>
      </c>
      <c r="AE356" s="16">
        <f t="shared" si="28"/>
        <v>11</v>
      </c>
    </row>
    <row r="357" spans="1:31" x14ac:dyDescent="0.45">
      <c r="A357" s="53" t="s">
        <v>3765</v>
      </c>
      <c r="B357" s="16"/>
      <c r="C357" s="16">
        <f t="shared" si="28"/>
        <v>14</v>
      </c>
      <c r="D357" s="16">
        <f t="shared" si="28"/>
        <v>7</v>
      </c>
      <c r="E357" s="16">
        <f t="shared" si="28"/>
        <v>29</v>
      </c>
      <c r="F357" s="16">
        <f t="shared" si="28"/>
        <v>27</v>
      </c>
      <c r="G357" s="16">
        <f t="shared" si="28"/>
        <v>10</v>
      </c>
      <c r="H357" s="16">
        <f t="shared" si="28"/>
        <v>21</v>
      </c>
      <c r="I357" s="16">
        <f t="shared" si="28"/>
        <v>17</v>
      </c>
      <c r="J357" s="16">
        <f t="shared" si="28"/>
        <v>9</v>
      </c>
      <c r="K357" s="16">
        <f t="shared" si="28"/>
        <v>22</v>
      </c>
      <c r="L357" s="16">
        <f t="shared" si="28"/>
        <v>19</v>
      </c>
      <c r="M357" s="16">
        <f t="shared" si="28"/>
        <v>12</v>
      </c>
      <c r="N357" s="16">
        <f t="shared" si="28"/>
        <v>18</v>
      </c>
      <c r="O357" s="16">
        <f t="shared" si="28"/>
        <v>26</v>
      </c>
      <c r="P357" s="16">
        <f t="shared" si="28"/>
        <v>11</v>
      </c>
      <c r="Q357" s="16">
        <f t="shared" si="28"/>
        <v>25</v>
      </c>
      <c r="R357" s="16">
        <f t="shared" si="28"/>
        <v>8</v>
      </c>
      <c r="S357" s="16">
        <f t="shared" si="28"/>
        <v>3</v>
      </c>
      <c r="T357" s="16">
        <f t="shared" si="28"/>
        <v>23</v>
      </c>
      <c r="U357" s="16">
        <f t="shared" si="28"/>
        <v>2</v>
      </c>
      <c r="V357" s="16">
        <f t="shared" si="28"/>
        <v>28</v>
      </c>
      <c r="W357" s="16">
        <f t="shared" si="28"/>
        <v>20</v>
      </c>
      <c r="X357" s="16">
        <f t="shared" si="28"/>
        <v>13</v>
      </c>
      <c r="Y357" s="16">
        <f t="shared" si="28"/>
        <v>15</v>
      </c>
      <c r="Z357" s="16">
        <f t="shared" si="28"/>
        <v>5</v>
      </c>
      <c r="AA357" s="16">
        <f t="shared" si="28"/>
        <v>1</v>
      </c>
      <c r="AB357" s="16">
        <f t="shared" si="28"/>
        <v>6</v>
      </c>
      <c r="AC357" s="16">
        <f t="shared" si="28"/>
        <v>16</v>
      </c>
      <c r="AD357" s="16">
        <f t="shared" si="28"/>
        <v>4</v>
      </c>
      <c r="AE357" s="16">
        <f t="shared" si="28"/>
        <v>24</v>
      </c>
    </row>
    <row r="358" spans="1:31" x14ac:dyDescent="0.45">
      <c r="A358" s="53" t="s">
        <v>21</v>
      </c>
      <c r="B358" s="16"/>
      <c r="C358" s="16">
        <f t="shared" si="28"/>
        <v>9</v>
      </c>
      <c r="D358" s="16">
        <f t="shared" si="28"/>
        <v>6</v>
      </c>
      <c r="E358" s="16">
        <f t="shared" si="28"/>
        <v>29</v>
      </c>
      <c r="F358" s="16">
        <f t="shared" si="28"/>
        <v>27</v>
      </c>
      <c r="G358" s="16">
        <f t="shared" si="28"/>
        <v>13</v>
      </c>
      <c r="H358" s="16">
        <f t="shared" si="28"/>
        <v>14</v>
      </c>
      <c r="I358" s="16">
        <f t="shared" si="28"/>
        <v>22</v>
      </c>
      <c r="J358" s="16">
        <f t="shared" si="28"/>
        <v>17</v>
      </c>
      <c r="K358" s="16">
        <f t="shared" si="28"/>
        <v>24</v>
      </c>
      <c r="L358" s="16">
        <f t="shared" si="28"/>
        <v>15</v>
      </c>
      <c r="M358" s="16">
        <f t="shared" si="28"/>
        <v>12</v>
      </c>
      <c r="N358" s="16">
        <f t="shared" si="28"/>
        <v>20</v>
      </c>
      <c r="O358" s="16">
        <f t="shared" si="28"/>
        <v>26</v>
      </c>
      <c r="P358" s="16">
        <f t="shared" si="28"/>
        <v>11</v>
      </c>
      <c r="Q358" s="16">
        <f t="shared" si="28"/>
        <v>23</v>
      </c>
      <c r="R358" s="16">
        <f t="shared" si="28"/>
        <v>8</v>
      </c>
      <c r="S358" s="16">
        <f t="shared" si="28"/>
        <v>3</v>
      </c>
      <c r="T358" s="16">
        <f t="shared" si="28"/>
        <v>16</v>
      </c>
      <c r="U358" s="16">
        <f t="shared" si="28"/>
        <v>2</v>
      </c>
      <c r="V358" s="16">
        <f t="shared" si="28"/>
        <v>28</v>
      </c>
      <c r="W358" s="16">
        <f t="shared" si="28"/>
        <v>19</v>
      </c>
      <c r="X358" s="16">
        <f t="shared" si="28"/>
        <v>10</v>
      </c>
      <c r="Y358" s="16">
        <f t="shared" si="28"/>
        <v>21</v>
      </c>
      <c r="Z358" s="16">
        <f t="shared" si="28"/>
        <v>5</v>
      </c>
      <c r="AA358" s="16">
        <f t="shared" si="28"/>
        <v>1</v>
      </c>
      <c r="AB358" s="16">
        <f t="shared" si="28"/>
        <v>7</v>
      </c>
      <c r="AC358" s="16">
        <f t="shared" si="28"/>
        <v>18</v>
      </c>
      <c r="AD358" s="16">
        <f t="shared" si="28"/>
        <v>4</v>
      </c>
      <c r="AE358" s="16">
        <f t="shared" si="28"/>
        <v>25</v>
      </c>
    </row>
    <row r="359" spans="1:31" x14ac:dyDescent="0.45">
      <c r="A359" s="53" t="s">
        <v>20</v>
      </c>
      <c r="B359" s="16"/>
      <c r="C359" s="16">
        <f t="shared" si="28"/>
        <v>10</v>
      </c>
      <c r="D359" s="16">
        <f t="shared" si="28"/>
        <v>6</v>
      </c>
      <c r="E359" s="16">
        <f t="shared" si="28"/>
        <v>29</v>
      </c>
      <c r="F359" s="16">
        <f t="shared" si="28"/>
        <v>27</v>
      </c>
      <c r="G359" s="16">
        <f t="shared" si="28"/>
        <v>13</v>
      </c>
      <c r="H359" s="16">
        <f t="shared" si="28"/>
        <v>8</v>
      </c>
      <c r="I359" s="16">
        <f t="shared" si="28"/>
        <v>24</v>
      </c>
      <c r="J359" s="16">
        <f t="shared" si="28"/>
        <v>15</v>
      </c>
      <c r="K359" s="16">
        <f t="shared" si="28"/>
        <v>23</v>
      </c>
      <c r="L359" s="16">
        <f t="shared" si="28"/>
        <v>16</v>
      </c>
      <c r="M359" s="16">
        <f t="shared" si="28"/>
        <v>14</v>
      </c>
      <c r="N359" s="16">
        <f t="shared" si="28"/>
        <v>19</v>
      </c>
      <c r="O359" s="16">
        <f t="shared" si="28"/>
        <v>26</v>
      </c>
      <c r="P359" s="16">
        <f t="shared" si="28"/>
        <v>12</v>
      </c>
      <c r="Q359" s="16">
        <f t="shared" si="28"/>
        <v>22</v>
      </c>
      <c r="R359" s="16">
        <f t="shared" si="28"/>
        <v>9</v>
      </c>
      <c r="S359" s="16">
        <f t="shared" si="28"/>
        <v>3</v>
      </c>
      <c r="T359" s="16">
        <f t="shared" si="28"/>
        <v>21</v>
      </c>
      <c r="U359" s="16">
        <f t="shared" si="28"/>
        <v>2</v>
      </c>
      <c r="V359" s="16">
        <f t="shared" si="28"/>
        <v>28</v>
      </c>
      <c r="W359" s="16">
        <f t="shared" si="28"/>
        <v>17</v>
      </c>
      <c r="X359" s="16">
        <f t="shared" si="28"/>
        <v>11</v>
      </c>
      <c r="Y359" s="16">
        <f t="shared" si="28"/>
        <v>20</v>
      </c>
      <c r="Z359" s="16">
        <f t="shared" si="28"/>
        <v>5</v>
      </c>
      <c r="AA359" s="16">
        <f t="shared" si="28"/>
        <v>1</v>
      </c>
      <c r="AB359" s="16">
        <f t="shared" si="28"/>
        <v>7</v>
      </c>
      <c r="AC359" s="16">
        <f t="shared" si="28"/>
        <v>18</v>
      </c>
      <c r="AD359" s="16">
        <f t="shared" si="28"/>
        <v>4</v>
      </c>
      <c r="AE359" s="16">
        <f t="shared" si="28"/>
        <v>25</v>
      </c>
    </row>
    <row r="360" spans="1:31" x14ac:dyDescent="0.45">
      <c r="A360" s="53" t="s">
        <v>0</v>
      </c>
      <c r="B360" s="16"/>
      <c r="C360" s="16">
        <f t="shared" si="28"/>
        <v>9</v>
      </c>
      <c r="D360" s="16">
        <f t="shared" si="28"/>
        <v>6</v>
      </c>
      <c r="E360" s="16">
        <f t="shared" si="28"/>
        <v>29</v>
      </c>
      <c r="F360" s="16">
        <f t="shared" si="28"/>
        <v>26</v>
      </c>
      <c r="G360" s="16">
        <f t="shared" si="28"/>
        <v>14</v>
      </c>
      <c r="H360" s="16">
        <f t="shared" si="28"/>
        <v>8</v>
      </c>
      <c r="I360" s="16">
        <f t="shared" si="28"/>
        <v>20</v>
      </c>
      <c r="J360" s="16">
        <f t="shared" si="28"/>
        <v>16</v>
      </c>
      <c r="K360" s="16">
        <f t="shared" si="28"/>
        <v>25</v>
      </c>
      <c r="L360" s="16">
        <f t="shared" si="28"/>
        <v>17</v>
      </c>
      <c r="M360" s="16">
        <f t="shared" si="28"/>
        <v>10</v>
      </c>
      <c r="N360" s="16">
        <f t="shared" si="28"/>
        <v>15</v>
      </c>
      <c r="O360" s="16">
        <f t="shared" si="28"/>
        <v>27</v>
      </c>
      <c r="P360" s="16">
        <f t="shared" si="28"/>
        <v>13</v>
      </c>
      <c r="Q360" s="16">
        <f t="shared" si="28"/>
        <v>23</v>
      </c>
      <c r="R360" s="16">
        <f t="shared" si="28"/>
        <v>11</v>
      </c>
      <c r="S360" s="16">
        <f t="shared" si="28"/>
        <v>3</v>
      </c>
      <c r="T360" s="16">
        <f t="shared" si="28"/>
        <v>22</v>
      </c>
      <c r="U360" s="16">
        <f t="shared" si="28"/>
        <v>2</v>
      </c>
      <c r="V360" s="16">
        <f t="shared" si="28"/>
        <v>28</v>
      </c>
      <c r="W360" s="16">
        <f t="shared" si="28"/>
        <v>21</v>
      </c>
      <c r="X360" s="16">
        <f t="shared" si="28"/>
        <v>12</v>
      </c>
      <c r="Y360" s="16">
        <f t="shared" si="28"/>
        <v>18</v>
      </c>
      <c r="Z360" s="16">
        <f t="shared" si="28"/>
        <v>5</v>
      </c>
      <c r="AA360" s="16">
        <f t="shared" si="28"/>
        <v>1</v>
      </c>
      <c r="AB360" s="16">
        <f t="shared" si="28"/>
        <v>7</v>
      </c>
      <c r="AC360" s="16">
        <f t="shared" si="28"/>
        <v>19</v>
      </c>
      <c r="AD360" s="16">
        <f t="shared" si="28"/>
        <v>4</v>
      </c>
      <c r="AE360" s="16">
        <f t="shared" si="28"/>
        <v>24</v>
      </c>
    </row>
    <row r="361" spans="1:31" x14ac:dyDescent="0.45">
      <c r="A361" s="53" t="s">
        <v>19</v>
      </c>
      <c r="B361" s="16"/>
      <c r="C361" s="16">
        <f t="shared" si="28"/>
        <v>8</v>
      </c>
      <c r="D361" s="16">
        <f t="shared" si="28"/>
        <v>4</v>
      </c>
      <c r="E361" s="16">
        <f t="shared" si="28"/>
        <v>27</v>
      </c>
      <c r="F361" s="16">
        <f t="shared" si="28"/>
        <v>26</v>
      </c>
      <c r="G361" s="16">
        <f t="shared" si="28"/>
        <v>10</v>
      </c>
      <c r="H361" s="16">
        <f t="shared" si="28"/>
        <v>12</v>
      </c>
      <c r="I361" s="16">
        <f t="shared" si="28"/>
        <v>20</v>
      </c>
      <c r="J361" s="16">
        <f t="shared" si="28"/>
        <v>16</v>
      </c>
      <c r="K361" s="16">
        <f t="shared" si="28"/>
        <v>24</v>
      </c>
      <c r="L361" s="16">
        <f t="shared" si="28"/>
        <v>21</v>
      </c>
      <c r="M361" s="16">
        <f t="shared" si="28"/>
        <v>18</v>
      </c>
      <c r="N361" s="16">
        <f t="shared" si="28"/>
        <v>17</v>
      </c>
      <c r="O361" s="16">
        <f>RANK(O333,$C333:$AE333)</f>
        <v>29</v>
      </c>
      <c r="P361" s="16">
        <f t="shared" si="28"/>
        <v>23</v>
      </c>
      <c r="Q361" s="16">
        <f t="shared" si="28"/>
        <v>19</v>
      </c>
      <c r="R361" s="16">
        <f t="shared" si="28"/>
        <v>13</v>
      </c>
      <c r="S361" s="16">
        <f t="shared" si="28"/>
        <v>3</v>
      </c>
      <c r="T361" s="16">
        <f t="shared" si="28"/>
        <v>15</v>
      </c>
      <c r="U361" s="16">
        <f t="shared" si="28"/>
        <v>2</v>
      </c>
      <c r="V361" s="16">
        <f t="shared" si="28"/>
        <v>25</v>
      </c>
      <c r="W361" s="16">
        <f t="shared" si="28"/>
        <v>14</v>
      </c>
      <c r="X361" s="16">
        <f t="shared" si="28"/>
        <v>9</v>
      </c>
      <c r="Y361" s="16">
        <f t="shared" si="28"/>
        <v>11</v>
      </c>
      <c r="Z361" s="16">
        <f t="shared" ref="Z361:AE361" si="29">RANK(Z333,$C333:$AE333)</f>
        <v>5</v>
      </c>
      <c r="AA361" s="16">
        <f t="shared" si="29"/>
        <v>1</v>
      </c>
      <c r="AB361" s="16">
        <f t="shared" si="29"/>
        <v>7</v>
      </c>
      <c r="AC361" s="16">
        <f t="shared" si="29"/>
        <v>22</v>
      </c>
      <c r="AD361" s="16">
        <f t="shared" si="29"/>
        <v>6</v>
      </c>
      <c r="AE361" s="16">
        <f t="shared" si="29"/>
        <v>28</v>
      </c>
    </row>
    <row r="362" spans="1:31" x14ac:dyDescent="0.45">
      <c r="A362" s="53" t="s">
        <v>18</v>
      </c>
      <c r="B362" s="16"/>
      <c r="C362" s="16">
        <f t="shared" ref="C362:AE365" si="30">RANK(C334,$C334:$AE334)</f>
        <v>9</v>
      </c>
      <c r="D362" s="16">
        <f t="shared" si="30"/>
        <v>5</v>
      </c>
      <c r="E362" s="16">
        <f t="shared" si="30"/>
        <v>28</v>
      </c>
      <c r="F362" s="16">
        <f t="shared" si="30"/>
        <v>27</v>
      </c>
      <c r="G362" s="16">
        <f t="shared" si="30"/>
        <v>14</v>
      </c>
      <c r="H362" s="16">
        <f t="shared" si="30"/>
        <v>17</v>
      </c>
      <c r="I362" s="16">
        <f t="shared" si="30"/>
        <v>20</v>
      </c>
      <c r="J362" s="16">
        <f t="shared" si="30"/>
        <v>16</v>
      </c>
      <c r="K362" s="16">
        <f t="shared" si="30"/>
        <v>25</v>
      </c>
      <c r="L362" s="16">
        <f t="shared" si="30"/>
        <v>19</v>
      </c>
      <c r="M362" s="16">
        <f t="shared" si="30"/>
        <v>13</v>
      </c>
      <c r="N362" s="16">
        <f t="shared" si="30"/>
        <v>11</v>
      </c>
      <c r="O362" s="16">
        <f t="shared" si="30"/>
        <v>29</v>
      </c>
      <c r="P362" s="16">
        <f t="shared" si="30"/>
        <v>18</v>
      </c>
      <c r="Q362" s="16">
        <f t="shared" si="30"/>
        <v>24</v>
      </c>
      <c r="R362" s="16">
        <f t="shared" si="30"/>
        <v>8</v>
      </c>
      <c r="S362" s="16">
        <f t="shared" si="30"/>
        <v>3</v>
      </c>
      <c r="T362" s="16">
        <f t="shared" si="30"/>
        <v>22</v>
      </c>
      <c r="U362" s="16">
        <f t="shared" si="30"/>
        <v>2</v>
      </c>
      <c r="V362" s="16">
        <f t="shared" si="30"/>
        <v>26</v>
      </c>
      <c r="W362" s="16">
        <f t="shared" si="30"/>
        <v>15</v>
      </c>
      <c r="X362" s="16">
        <f t="shared" si="30"/>
        <v>12</v>
      </c>
      <c r="Y362" s="16">
        <f t="shared" si="30"/>
        <v>10</v>
      </c>
      <c r="Z362" s="16">
        <f t="shared" si="30"/>
        <v>4</v>
      </c>
      <c r="AA362" s="16">
        <f t="shared" si="30"/>
        <v>1</v>
      </c>
      <c r="AB362" s="16">
        <f t="shared" si="30"/>
        <v>7</v>
      </c>
      <c r="AC362" s="16">
        <f t="shared" si="30"/>
        <v>23</v>
      </c>
      <c r="AD362" s="16">
        <f t="shared" si="30"/>
        <v>6</v>
      </c>
      <c r="AE362" s="16">
        <f t="shared" si="30"/>
        <v>21</v>
      </c>
    </row>
    <row r="363" spans="1:31" x14ac:dyDescent="0.45">
      <c r="A363" s="53" t="s">
        <v>3767</v>
      </c>
      <c r="B363" s="16"/>
      <c r="C363" s="16">
        <f t="shared" si="30"/>
        <v>11</v>
      </c>
      <c r="D363" s="16">
        <f t="shared" si="30"/>
        <v>8</v>
      </c>
      <c r="E363" s="16">
        <f t="shared" si="30"/>
        <v>25</v>
      </c>
      <c r="F363" s="16">
        <f t="shared" si="30"/>
        <v>18</v>
      </c>
      <c r="G363" s="16">
        <f t="shared" si="30"/>
        <v>5</v>
      </c>
      <c r="H363" s="16">
        <f t="shared" si="30"/>
        <v>20</v>
      </c>
      <c r="I363" s="16">
        <f t="shared" si="30"/>
        <v>26</v>
      </c>
      <c r="J363" s="16">
        <f t="shared" si="30"/>
        <v>26</v>
      </c>
      <c r="K363" s="16">
        <f t="shared" si="30"/>
        <v>24</v>
      </c>
      <c r="L363" s="16">
        <f t="shared" si="30"/>
        <v>21</v>
      </c>
      <c r="M363" s="16">
        <f t="shared" si="30"/>
        <v>9</v>
      </c>
      <c r="N363" s="16">
        <f t="shared" si="30"/>
        <v>22</v>
      </c>
      <c r="O363" s="16">
        <f t="shared" si="30"/>
        <v>23</v>
      </c>
      <c r="P363" s="16">
        <f t="shared" si="30"/>
        <v>19</v>
      </c>
      <c r="Q363" s="16">
        <f t="shared" si="30"/>
        <v>13</v>
      </c>
      <c r="R363" s="16">
        <f t="shared" si="30"/>
        <v>10</v>
      </c>
      <c r="S363" s="16">
        <f t="shared" si="30"/>
        <v>4</v>
      </c>
      <c r="T363" s="16">
        <f t="shared" si="30"/>
        <v>17</v>
      </c>
      <c r="U363" s="16">
        <f t="shared" si="30"/>
        <v>2</v>
      </c>
      <c r="V363" s="16">
        <f t="shared" si="30"/>
        <v>26</v>
      </c>
      <c r="W363" s="16">
        <f t="shared" si="30"/>
        <v>15</v>
      </c>
      <c r="X363" s="16">
        <f t="shared" si="30"/>
        <v>14</v>
      </c>
      <c r="Y363" s="16">
        <f t="shared" si="30"/>
        <v>16</v>
      </c>
      <c r="Z363" s="16">
        <f t="shared" si="30"/>
        <v>7</v>
      </c>
      <c r="AA363" s="16">
        <f t="shared" si="30"/>
        <v>1</v>
      </c>
      <c r="AB363" s="16">
        <f t="shared" si="30"/>
        <v>6</v>
      </c>
      <c r="AC363" s="16">
        <f t="shared" si="30"/>
        <v>12</v>
      </c>
      <c r="AD363" s="16">
        <f t="shared" si="30"/>
        <v>3</v>
      </c>
      <c r="AE363" s="16">
        <f t="shared" si="30"/>
        <v>26</v>
      </c>
    </row>
    <row r="364" spans="1:31" x14ac:dyDescent="0.45">
      <c r="A364" s="53" t="s">
        <v>3768</v>
      </c>
      <c r="B364" s="16"/>
      <c r="C364" s="16">
        <f t="shared" si="30"/>
        <v>8</v>
      </c>
      <c r="D364" s="16">
        <f t="shared" si="30"/>
        <v>1</v>
      </c>
      <c r="E364" s="16">
        <f t="shared" si="30"/>
        <v>22</v>
      </c>
      <c r="F364" s="16">
        <f t="shared" si="30"/>
        <v>21</v>
      </c>
      <c r="G364" s="16">
        <f t="shared" si="30"/>
        <v>10</v>
      </c>
      <c r="H364" s="16">
        <f t="shared" si="30"/>
        <v>18</v>
      </c>
      <c r="I364" s="16">
        <f t="shared" si="30"/>
        <v>20</v>
      </c>
      <c r="J364" s="16">
        <f t="shared" si="30"/>
        <v>9</v>
      </c>
      <c r="K364" s="16">
        <f t="shared" si="30"/>
        <v>15</v>
      </c>
      <c r="L364" s="16">
        <f t="shared" si="30"/>
        <v>16</v>
      </c>
      <c r="M364" s="16">
        <f t="shared" si="30"/>
        <v>28</v>
      </c>
      <c r="N364" s="16">
        <f t="shared" si="30"/>
        <v>26</v>
      </c>
      <c r="O364" s="16">
        <f t="shared" si="30"/>
        <v>25</v>
      </c>
      <c r="P364" s="16">
        <f t="shared" si="30"/>
        <v>27</v>
      </c>
      <c r="Q364" s="16">
        <f t="shared" si="30"/>
        <v>29</v>
      </c>
      <c r="R364" s="16">
        <f t="shared" si="30"/>
        <v>7</v>
      </c>
      <c r="S364" s="16">
        <f t="shared" si="30"/>
        <v>3</v>
      </c>
      <c r="T364" s="16">
        <f t="shared" si="30"/>
        <v>6</v>
      </c>
      <c r="U364" s="16">
        <f t="shared" si="30"/>
        <v>23</v>
      </c>
      <c r="V364" s="16">
        <f t="shared" si="30"/>
        <v>24</v>
      </c>
      <c r="W364" s="16">
        <f t="shared" si="30"/>
        <v>13</v>
      </c>
      <c r="X364" s="16">
        <f t="shared" si="30"/>
        <v>2</v>
      </c>
      <c r="Y364" s="16">
        <f t="shared" si="30"/>
        <v>14</v>
      </c>
      <c r="Z364" s="16">
        <f t="shared" si="30"/>
        <v>4</v>
      </c>
      <c r="AA364" s="16">
        <f t="shared" si="30"/>
        <v>12</v>
      </c>
      <c r="AB364" s="16">
        <f t="shared" si="30"/>
        <v>5</v>
      </c>
      <c r="AC364" s="16">
        <f t="shared" si="30"/>
        <v>19</v>
      </c>
      <c r="AD364" s="16">
        <f t="shared" si="30"/>
        <v>11</v>
      </c>
      <c r="AE364" s="16">
        <f t="shared" si="30"/>
        <v>17</v>
      </c>
    </row>
    <row r="365" spans="1:31" x14ac:dyDescent="0.45">
      <c r="A365" s="53" t="s">
        <v>1448</v>
      </c>
      <c r="B365" s="16"/>
      <c r="C365" s="16">
        <f t="shared" si="30"/>
        <v>13</v>
      </c>
      <c r="D365" s="16">
        <f t="shared" si="30"/>
        <v>6</v>
      </c>
      <c r="E365" s="16">
        <f t="shared" si="30"/>
        <v>28</v>
      </c>
      <c r="F365" s="16">
        <f t="shared" si="30"/>
        <v>25</v>
      </c>
      <c r="G365" s="16">
        <f t="shared" si="30"/>
        <v>18</v>
      </c>
      <c r="H365" s="16">
        <f t="shared" si="30"/>
        <v>19</v>
      </c>
      <c r="I365" s="16">
        <f t="shared" si="30"/>
        <v>15</v>
      </c>
      <c r="J365" s="16">
        <f t="shared" si="30"/>
        <v>22</v>
      </c>
      <c r="K365" s="16">
        <f t="shared" si="30"/>
        <v>27</v>
      </c>
      <c r="L365" s="16">
        <f t="shared" si="30"/>
        <v>20</v>
      </c>
      <c r="M365" s="16">
        <f t="shared" si="30"/>
        <v>9</v>
      </c>
      <c r="N365" s="16">
        <f t="shared" si="30"/>
        <v>17</v>
      </c>
      <c r="O365" s="16">
        <f t="shared" si="30"/>
        <v>29</v>
      </c>
      <c r="P365" s="16">
        <f t="shared" si="30"/>
        <v>16</v>
      </c>
      <c r="Q365" s="16">
        <f t="shared" si="30"/>
        <v>24</v>
      </c>
      <c r="R365" s="16">
        <f t="shared" si="30"/>
        <v>7</v>
      </c>
      <c r="S365" s="16">
        <f t="shared" si="30"/>
        <v>3</v>
      </c>
      <c r="T365" s="16">
        <f t="shared" si="30"/>
        <v>11</v>
      </c>
      <c r="U365" s="16">
        <f t="shared" si="30"/>
        <v>1</v>
      </c>
      <c r="V365" s="16">
        <f t="shared" si="30"/>
        <v>26</v>
      </c>
      <c r="W365" s="16">
        <f t="shared" si="30"/>
        <v>12</v>
      </c>
      <c r="X365" s="16">
        <f t="shared" si="30"/>
        <v>5</v>
      </c>
      <c r="Y365" s="16">
        <f t="shared" si="30"/>
        <v>14</v>
      </c>
      <c r="Z365" s="16">
        <f t="shared" si="30"/>
        <v>4</v>
      </c>
      <c r="AA365" s="16">
        <f t="shared" si="30"/>
        <v>2</v>
      </c>
      <c r="AB365" s="16">
        <f t="shared" si="30"/>
        <v>8</v>
      </c>
      <c r="AC365" s="16">
        <f t="shared" si="30"/>
        <v>23</v>
      </c>
      <c r="AD365" s="16">
        <f t="shared" si="30"/>
        <v>10</v>
      </c>
      <c r="AE365" s="16">
        <f t="shared" si="30"/>
        <v>21</v>
      </c>
    </row>
    <row r="366" spans="1:31" x14ac:dyDescent="0.45">
      <c r="A366" s="53" t="s">
        <v>3763</v>
      </c>
      <c r="B366" s="16"/>
      <c r="C366" s="16">
        <f>RANK(C338,$C338:$AE338,1)</f>
        <v>10</v>
      </c>
      <c r="D366" s="16">
        <f t="shared" ref="D366:AE367" si="31">RANK(D338,$C338:$AE338,1)</f>
        <v>22</v>
      </c>
      <c r="E366" s="16">
        <f t="shared" si="31"/>
        <v>27</v>
      </c>
      <c r="F366" s="16">
        <f t="shared" si="31"/>
        <v>13</v>
      </c>
      <c r="G366" s="16">
        <f t="shared" si="31"/>
        <v>23</v>
      </c>
      <c r="H366" s="16">
        <f t="shared" si="31"/>
        <v>16</v>
      </c>
      <c r="I366" s="16">
        <f t="shared" si="31"/>
        <v>24</v>
      </c>
      <c r="J366" s="16">
        <f t="shared" si="31"/>
        <v>7</v>
      </c>
      <c r="K366" s="16">
        <f t="shared" si="31"/>
        <v>2</v>
      </c>
      <c r="L366" s="16">
        <f t="shared" si="31"/>
        <v>29</v>
      </c>
      <c r="M366" s="16">
        <f t="shared" si="31"/>
        <v>12</v>
      </c>
      <c r="N366" s="16">
        <f t="shared" si="31"/>
        <v>6</v>
      </c>
      <c r="O366" s="16">
        <f t="shared" si="31"/>
        <v>1</v>
      </c>
      <c r="P366" s="16">
        <f t="shared" si="31"/>
        <v>15</v>
      </c>
      <c r="Q366" s="16">
        <f t="shared" si="31"/>
        <v>8</v>
      </c>
      <c r="R366" s="16">
        <f t="shared" si="31"/>
        <v>11</v>
      </c>
      <c r="S366" s="16">
        <f t="shared" si="31"/>
        <v>4</v>
      </c>
      <c r="T366" s="16">
        <f t="shared" si="31"/>
        <v>20</v>
      </c>
      <c r="U366" s="16">
        <f t="shared" si="31"/>
        <v>25</v>
      </c>
      <c r="V366" s="16">
        <f t="shared" si="31"/>
        <v>5</v>
      </c>
      <c r="W366" s="16">
        <f t="shared" si="31"/>
        <v>18</v>
      </c>
      <c r="X366" s="16">
        <f t="shared" si="31"/>
        <v>17</v>
      </c>
      <c r="Y366" s="16">
        <f t="shared" si="31"/>
        <v>28</v>
      </c>
      <c r="Z366" s="16">
        <f t="shared" si="31"/>
        <v>21</v>
      </c>
      <c r="AA366" s="16">
        <f t="shared" si="31"/>
        <v>19</v>
      </c>
      <c r="AB366" s="16">
        <f t="shared" si="31"/>
        <v>9</v>
      </c>
      <c r="AC366" s="16">
        <f t="shared" si="31"/>
        <v>14</v>
      </c>
      <c r="AD366" s="16">
        <f t="shared" si="31"/>
        <v>3</v>
      </c>
      <c r="AE366" s="16">
        <f t="shared" si="31"/>
        <v>26</v>
      </c>
    </row>
    <row r="367" spans="1:31" x14ac:dyDescent="0.45">
      <c r="A367" s="53" t="s">
        <v>3764</v>
      </c>
      <c r="B367" s="16"/>
      <c r="C367" s="16">
        <f>RANK(C339,$C339:$AE339,1)</f>
        <v>7</v>
      </c>
      <c r="D367" s="16">
        <f t="shared" si="31"/>
        <v>23</v>
      </c>
      <c r="E367" s="16">
        <f t="shared" si="31"/>
        <v>28</v>
      </c>
      <c r="F367" s="16">
        <f t="shared" si="31"/>
        <v>15</v>
      </c>
      <c r="G367" s="16">
        <f t="shared" si="31"/>
        <v>25</v>
      </c>
      <c r="H367" s="16">
        <f t="shared" si="31"/>
        <v>13</v>
      </c>
      <c r="I367" s="16">
        <f t="shared" si="31"/>
        <v>22</v>
      </c>
      <c r="J367" s="16">
        <f t="shared" si="31"/>
        <v>14</v>
      </c>
      <c r="K367" s="16">
        <f t="shared" si="31"/>
        <v>3</v>
      </c>
      <c r="L367" s="16">
        <f t="shared" si="31"/>
        <v>27</v>
      </c>
      <c r="M367" s="16">
        <f t="shared" si="31"/>
        <v>9</v>
      </c>
      <c r="N367" s="16">
        <f t="shared" si="31"/>
        <v>6</v>
      </c>
      <c r="O367" s="16">
        <f t="shared" si="31"/>
        <v>1</v>
      </c>
      <c r="P367" s="16">
        <f t="shared" si="31"/>
        <v>8</v>
      </c>
      <c r="Q367" s="16">
        <f t="shared" si="31"/>
        <v>10</v>
      </c>
      <c r="R367" s="16">
        <f t="shared" si="31"/>
        <v>19</v>
      </c>
      <c r="S367" s="16">
        <f t="shared" si="31"/>
        <v>5</v>
      </c>
      <c r="T367" s="16">
        <f t="shared" si="31"/>
        <v>24</v>
      </c>
      <c r="U367" s="16">
        <f t="shared" si="31"/>
        <v>17</v>
      </c>
      <c r="V367" s="16">
        <f t="shared" si="31"/>
        <v>2</v>
      </c>
      <c r="W367" s="16">
        <f t="shared" si="31"/>
        <v>26</v>
      </c>
      <c r="X367" s="16">
        <f t="shared" si="31"/>
        <v>20</v>
      </c>
      <c r="Y367" s="16">
        <f t="shared" si="31"/>
        <v>29</v>
      </c>
      <c r="Z367" s="16">
        <f t="shared" si="31"/>
        <v>21</v>
      </c>
      <c r="AA367" s="16">
        <f t="shared" si="31"/>
        <v>16</v>
      </c>
      <c r="AB367" s="16">
        <f t="shared" si="31"/>
        <v>11</v>
      </c>
      <c r="AC367" s="16">
        <f t="shared" si="31"/>
        <v>12</v>
      </c>
      <c r="AD367" s="16">
        <f t="shared" si="31"/>
        <v>4</v>
      </c>
      <c r="AE367" s="16">
        <f t="shared" si="31"/>
        <v>18</v>
      </c>
    </row>
    <row r="368" spans="1:31" x14ac:dyDescent="0.45">
      <c r="A368" s="53" t="s">
        <v>4061</v>
      </c>
      <c r="B368" s="16"/>
      <c r="C368" s="16">
        <f>RANK(C340,$C340:$AE340,1)</f>
        <v>25</v>
      </c>
      <c r="D368" s="16">
        <f t="shared" ref="D368:AE368" si="32">RANK(D340,$C340:$AE340,1)</f>
        <v>4</v>
      </c>
      <c r="E368" s="16">
        <f t="shared" si="32"/>
        <v>20</v>
      </c>
      <c r="F368" s="16">
        <f t="shared" si="32"/>
        <v>23</v>
      </c>
      <c r="G368" s="16">
        <f t="shared" si="32"/>
        <v>12</v>
      </c>
      <c r="H368" s="16">
        <f t="shared" si="32"/>
        <v>7</v>
      </c>
      <c r="I368" s="16">
        <f t="shared" si="32"/>
        <v>18</v>
      </c>
      <c r="J368" s="16">
        <f t="shared" si="32"/>
        <v>3</v>
      </c>
      <c r="K368" s="16">
        <f t="shared" si="32"/>
        <v>21</v>
      </c>
      <c r="L368" s="16">
        <f t="shared" si="32"/>
        <v>27</v>
      </c>
      <c r="M368" s="16">
        <f t="shared" si="32"/>
        <v>6</v>
      </c>
      <c r="N368" s="16">
        <f t="shared" si="32"/>
        <v>22</v>
      </c>
      <c r="O368" s="16">
        <f t="shared" si="32"/>
        <v>5</v>
      </c>
      <c r="P368" s="16">
        <f t="shared" si="32"/>
        <v>9</v>
      </c>
      <c r="Q368" s="16">
        <f t="shared" si="32"/>
        <v>11</v>
      </c>
      <c r="R368" s="16">
        <f t="shared" si="32"/>
        <v>8</v>
      </c>
      <c r="S368" s="16">
        <f t="shared" si="32"/>
        <v>1</v>
      </c>
      <c r="T368" s="16">
        <f t="shared" si="32"/>
        <v>26</v>
      </c>
      <c r="U368" s="16">
        <f t="shared" si="32"/>
        <v>15</v>
      </c>
      <c r="V368" s="16">
        <f t="shared" si="32"/>
        <v>13</v>
      </c>
      <c r="W368" s="16">
        <f t="shared" si="32"/>
        <v>29</v>
      </c>
      <c r="X368" s="16">
        <f t="shared" si="32"/>
        <v>28</v>
      </c>
      <c r="Y368" s="16">
        <f t="shared" si="32"/>
        <v>19</v>
      </c>
      <c r="Z368" s="16">
        <f t="shared" si="32"/>
        <v>24</v>
      </c>
      <c r="AA368" s="16">
        <f t="shared" si="32"/>
        <v>16</v>
      </c>
      <c r="AB368" s="16">
        <f t="shared" si="32"/>
        <v>14</v>
      </c>
      <c r="AC368" s="16">
        <f t="shared" si="32"/>
        <v>10</v>
      </c>
      <c r="AD368" s="16">
        <f t="shared" si="32"/>
        <v>17</v>
      </c>
      <c r="AE368" s="16">
        <f t="shared" si="32"/>
        <v>2</v>
      </c>
    </row>
    <row r="369" spans="1:31" x14ac:dyDescent="0.45">
      <c r="A369" s="53" t="s">
        <v>3721</v>
      </c>
      <c r="B369" s="16"/>
      <c r="C369" s="16">
        <f>RANK(C341,$C341:$AE341,1)</f>
        <v>7</v>
      </c>
      <c r="D369" s="16">
        <f t="shared" ref="D369:AE369" si="33">RANK(D341,$C341:$AE341,1)</f>
        <v>6</v>
      </c>
      <c r="E369" s="16">
        <f t="shared" si="33"/>
        <v>25</v>
      </c>
      <c r="F369" s="16">
        <f t="shared" si="33"/>
        <v>23</v>
      </c>
      <c r="G369" s="16">
        <f t="shared" si="33"/>
        <v>22</v>
      </c>
      <c r="H369" s="16">
        <f t="shared" si="33"/>
        <v>5</v>
      </c>
      <c r="I369" s="16">
        <f t="shared" si="33"/>
        <v>27</v>
      </c>
      <c r="J369" s="16">
        <f t="shared" si="33"/>
        <v>26</v>
      </c>
      <c r="K369" s="16">
        <f t="shared" si="33"/>
        <v>17</v>
      </c>
      <c r="L369" s="16">
        <f t="shared" si="33"/>
        <v>2</v>
      </c>
      <c r="M369" s="16">
        <f t="shared" si="33"/>
        <v>24</v>
      </c>
      <c r="N369" s="16">
        <f t="shared" si="33"/>
        <v>11</v>
      </c>
      <c r="O369" s="16">
        <f t="shared" si="33"/>
        <v>3</v>
      </c>
      <c r="P369" s="16">
        <f t="shared" si="33"/>
        <v>15</v>
      </c>
      <c r="Q369" s="16">
        <f t="shared" si="33"/>
        <v>16</v>
      </c>
      <c r="R369" s="16">
        <f t="shared" si="33"/>
        <v>12</v>
      </c>
      <c r="S369" s="16">
        <f t="shared" si="33"/>
        <v>4</v>
      </c>
      <c r="T369" s="16">
        <f t="shared" si="33"/>
        <v>8</v>
      </c>
      <c r="U369" s="16">
        <f t="shared" si="33"/>
        <v>9</v>
      </c>
      <c r="V369" s="16">
        <f t="shared" si="33"/>
        <v>28</v>
      </c>
      <c r="W369" s="16">
        <f t="shared" si="33"/>
        <v>1</v>
      </c>
      <c r="X369" s="16">
        <f t="shared" si="33"/>
        <v>13</v>
      </c>
      <c r="Y369" s="16">
        <f t="shared" si="33"/>
        <v>29</v>
      </c>
      <c r="Z369" s="16">
        <f t="shared" si="33"/>
        <v>19</v>
      </c>
      <c r="AA369" s="16">
        <f t="shared" si="33"/>
        <v>10</v>
      </c>
      <c r="AB369" s="16">
        <f t="shared" si="33"/>
        <v>18</v>
      </c>
      <c r="AC369" s="16">
        <f t="shared" si="33"/>
        <v>20</v>
      </c>
      <c r="AD369" s="16">
        <f t="shared" si="33"/>
        <v>14</v>
      </c>
      <c r="AE369" s="16">
        <f t="shared" si="33"/>
        <v>21</v>
      </c>
    </row>
    <row r="370" spans="1:31" x14ac:dyDescent="0.45">
      <c r="A370" s="53" t="s">
        <v>3720</v>
      </c>
      <c r="B370" s="16"/>
      <c r="C370" s="16">
        <f>RANK(C342,$C342:$AE342,1)</f>
        <v>20</v>
      </c>
      <c r="D370" s="16">
        <f t="shared" ref="D370:AE370" si="34">RANK(D342,$C342:$AE342,1)</f>
        <v>23</v>
      </c>
      <c r="E370" s="16">
        <f t="shared" si="34"/>
        <v>19</v>
      </c>
      <c r="F370" s="16">
        <f t="shared" si="34"/>
        <v>17</v>
      </c>
      <c r="G370" s="16">
        <f t="shared" si="34"/>
        <v>10</v>
      </c>
      <c r="H370" s="16">
        <f t="shared" si="34"/>
        <v>26</v>
      </c>
      <c r="I370" s="16">
        <f t="shared" si="34"/>
        <v>1</v>
      </c>
      <c r="J370" s="16">
        <f t="shared" si="34"/>
        <v>1</v>
      </c>
      <c r="K370" s="16">
        <f t="shared" si="34"/>
        <v>1</v>
      </c>
      <c r="L370" s="16">
        <f t="shared" si="34"/>
        <v>13</v>
      </c>
      <c r="M370" s="16">
        <f t="shared" si="34"/>
        <v>1</v>
      </c>
      <c r="N370" s="16">
        <f t="shared" si="34"/>
        <v>21</v>
      </c>
      <c r="O370" s="16">
        <f t="shared" si="34"/>
        <v>24</v>
      </c>
      <c r="P370" s="16">
        <f t="shared" si="34"/>
        <v>16</v>
      </c>
      <c r="Q370" s="16">
        <f t="shared" si="34"/>
        <v>12</v>
      </c>
      <c r="R370" s="16">
        <f t="shared" si="34"/>
        <v>18</v>
      </c>
      <c r="S370" s="16">
        <f t="shared" si="34"/>
        <v>28</v>
      </c>
      <c r="T370" s="16">
        <f t="shared" si="34"/>
        <v>27</v>
      </c>
      <c r="U370" s="16">
        <f t="shared" si="34"/>
        <v>22</v>
      </c>
      <c r="V370" s="16">
        <f t="shared" si="34"/>
        <v>8</v>
      </c>
      <c r="W370" s="16">
        <f t="shared" si="34"/>
        <v>29</v>
      </c>
      <c r="X370" s="16">
        <f t="shared" si="34"/>
        <v>1</v>
      </c>
      <c r="Y370" s="16">
        <f t="shared" si="34"/>
        <v>1</v>
      </c>
      <c r="Z370" s="16">
        <f t="shared" si="34"/>
        <v>11</v>
      </c>
      <c r="AA370" s="16">
        <f t="shared" si="34"/>
        <v>14</v>
      </c>
      <c r="AB370" s="16">
        <f t="shared" si="34"/>
        <v>15</v>
      </c>
      <c r="AC370" s="16">
        <f t="shared" si="34"/>
        <v>1</v>
      </c>
      <c r="AD370" s="16">
        <f t="shared" si="34"/>
        <v>9</v>
      </c>
      <c r="AE370" s="16">
        <f t="shared" si="34"/>
        <v>25</v>
      </c>
    </row>
    <row r="371" spans="1:31" x14ac:dyDescent="0.45">
      <c r="A371" s="53" t="s">
        <v>1446</v>
      </c>
      <c r="B371" s="16"/>
      <c r="C371" s="16">
        <f t="shared" ref="C371:C376" si="35">RANK(C343,$C343:$AE343,1)</f>
        <v>29</v>
      </c>
      <c r="D371" s="16">
        <f t="shared" ref="D371:AE376" si="36">RANK(D343,$C343:$AE343,1)</f>
        <v>28</v>
      </c>
      <c r="E371" s="16">
        <f t="shared" si="36"/>
        <v>9</v>
      </c>
      <c r="F371" s="16">
        <f t="shared" si="36"/>
        <v>4</v>
      </c>
      <c r="G371" s="16">
        <f t="shared" si="36"/>
        <v>23</v>
      </c>
      <c r="H371" s="16">
        <f t="shared" si="36"/>
        <v>20</v>
      </c>
      <c r="I371" s="16">
        <f t="shared" si="36"/>
        <v>6</v>
      </c>
      <c r="J371" s="16">
        <f t="shared" si="36"/>
        <v>19</v>
      </c>
      <c r="K371" s="16">
        <f t="shared" si="36"/>
        <v>12</v>
      </c>
      <c r="L371" s="16">
        <f t="shared" si="36"/>
        <v>15</v>
      </c>
      <c r="M371" s="16">
        <f t="shared" si="36"/>
        <v>14</v>
      </c>
      <c r="N371" s="16">
        <f t="shared" si="36"/>
        <v>5</v>
      </c>
      <c r="O371" s="16">
        <f t="shared" si="36"/>
        <v>1</v>
      </c>
      <c r="P371" s="16">
        <f t="shared" si="36"/>
        <v>3</v>
      </c>
      <c r="Q371" s="16">
        <f t="shared" si="36"/>
        <v>27</v>
      </c>
      <c r="R371" s="16">
        <f t="shared" si="36"/>
        <v>8</v>
      </c>
      <c r="S371" s="16">
        <f t="shared" si="36"/>
        <v>21</v>
      </c>
      <c r="T371" s="16">
        <f t="shared" si="36"/>
        <v>22</v>
      </c>
      <c r="U371" s="16">
        <f t="shared" si="36"/>
        <v>25</v>
      </c>
      <c r="V371" s="16">
        <f t="shared" si="36"/>
        <v>11</v>
      </c>
      <c r="W371" s="16">
        <f t="shared" si="36"/>
        <v>10</v>
      </c>
      <c r="X371" s="16">
        <f t="shared" si="36"/>
        <v>17</v>
      </c>
      <c r="Y371" s="16">
        <f t="shared" si="36"/>
        <v>18</v>
      </c>
      <c r="Z371" s="16">
        <f t="shared" si="36"/>
        <v>24</v>
      </c>
      <c r="AA371" s="16">
        <f t="shared" si="36"/>
        <v>16</v>
      </c>
      <c r="AB371" s="16">
        <f t="shared" si="36"/>
        <v>13</v>
      </c>
      <c r="AC371" s="16">
        <f t="shared" si="36"/>
        <v>26</v>
      </c>
      <c r="AD371" s="16">
        <f t="shared" si="36"/>
        <v>7</v>
      </c>
      <c r="AE371" s="16">
        <f t="shared" si="36"/>
        <v>2</v>
      </c>
    </row>
    <row r="372" spans="1:31" x14ac:dyDescent="0.45">
      <c r="A372" s="53" t="s">
        <v>1445</v>
      </c>
      <c r="B372" s="16"/>
      <c r="C372" s="16">
        <f t="shared" si="35"/>
        <v>27</v>
      </c>
      <c r="D372" s="16">
        <f t="shared" ref="D372:R372" si="37">RANK(D344,$C344:$AE344,1)</f>
        <v>22</v>
      </c>
      <c r="E372" s="16">
        <f t="shared" si="37"/>
        <v>13</v>
      </c>
      <c r="F372" s="16">
        <f t="shared" si="37"/>
        <v>6</v>
      </c>
      <c r="G372" s="16">
        <f t="shared" si="37"/>
        <v>21</v>
      </c>
      <c r="H372" s="16">
        <f t="shared" si="37"/>
        <v>29</v>
      </c>
      <c r="I372" s="16">
        <f t="shared" si="37"/>
        <v>8</v>
      </c>
      <c r="J372" s="16">
        <f t="shared" si="37"/>
        <v>7</v>
      </c>
      <c r="K372" s="16">
        <f t="shared" si="37"/>
        <v>9</v>
      </c>
      <c r="L372" s="16">
        <f t="shared" si="37"/>
        <v>10</v>
      </c>
      <c r="M372" s="16">
        <f t="shared" si="37"/>
        <v>19</v>
      </c>
      <c r="N372" s="16">
        <f t="shared" si="37"/>
        <v>17</v>
      </c>
      <c r="O372" s="16">
        <f t="shared" si="37"/>
        <v>1</v>
      </c>
      <c r="P372" s="16">
        <f t="shared" si="37"/>
        <v>3</v>
      </c>
      <c r="Q372" s="16">
        <f t="shared" si="37"/>
        <v>25</v>
      </c>
      <c r="R372" s="16">
        <f t="shared" si="37"/>
        <v>5</v>
      </c>
      <c r="S372" s="16">
        <f t="shared" si="36"/>
        <v>15</v>
      </c>
      <c r="T372" s="16">
        <f t="shared" si="36"/>
        <v>28</v>
      </c>
      <c r="U372" s="16">
        <f t="shared" si="36"/>
        <v>20</v>
      </c>
      <c r="V372" s="16">
        <f t="shared" si="36"/>
        <v>12</v>
      </c>
      <c r="W372" s="16">
        <f t="shared" si="36"/>
        <v>23</v>
      </c>
      <c r="X372" s="16">
        <f t="shared" si="36"/>
        <v>26</v>
      </c>
      <c r="Y372" s="16">
        <f t="shared" si="36"/>
        <v>24</v>
      </c>
      <c r="Z372" s="16">
        <f t="shared" si="36"/>
        <v>18</v>
      </c>
      <c r="AA372" s="16">
        <f t="shared" si="36"/>
        <v>11</v>
      </c>
      <c r="AB372" s="16">
        <f t="shared" si="36"/>
        <v>14</v>
      </c>
      <c r="AC372" s="16">
        <f t="shared" si="36"/>
        <v>16</v>
      </c>
      <c r="AD372" s="16">
        <f t="shared" si="36"/>
        <v>4</v>
      </c>
      <c r="AE372" s="16">
        <f t="shared" si="36"/>
        <v>2</v>
      </c>
    </row>
    <row r="373" spans="1:31" x14ac:dyDescent="0.45">
      <c r="A373" s="53" t="s">
        <v>3537</v>
      </c>
      <c r="B373" s="16"/>
      <c r="C373" s="16">
        <f t="shared" si="35"/>
        <v>24</v>
      </c>
      <c r="D373" s="16">
        <f t="shared" si="36"/>
        <v>29</v>
      </c>
      <c r="E373" s="16">
        <f t="shared" si="36"/>
        <v>6</v>
      </c>
      <c r="F373" s="16">
        <f t="shared" si="36"/>
        <v>3</v>
      </c>
      <c r="G373" s="16">
        <f t="shared" si="36"/>
        <v>26</v>
      </c>
      <c r="H373" s="16">
        <f t="shared" si="36"/>
        <v>23</v>
      </c>
      <c r="I373" s="16">
        <f t="shared" si="36"/>
        <v>7</v>
      </c>
      <c r="J373" s="16">
        <f t="shared" si="36"/>
        <v>19</v>
      </c>
      <c r="K373" s="16">
        <f t="shared" si="36"/>
        <v>16</v>
      </c>
      <c r="L373" s="16">
        <f t="shared" si="36"/>
        <v>11</v>
      </c>
      <c r="M373" s="16">
        <f t="shared" si="36"/>
        <v>10</v>
      </c>
      <c r="N373" s="16">
        <f t="shared" si="36"/>
        <v>5</v>
      </c>
      <c r="O373" s="16">
        <f t="shared" si="36"/>
        <v>2</v>
      </c>
      <c r="P373" s="16">
        <f t="shared" si="36"/>
        <v>4</v>
      </c>
      <c r="Q373" s="16">
        <f t="shared" si="36"/>
        <v>27</v>
      </c>
      <c r="R373" s="16">
        <f t="shared" si="36"/>
        <v>12</v>
      </c>
      <c r="S373" s="16">
        <f t="shared" si="36"/>
        <v>22</v>
      </c>
      <c r="T373" s="16">
        <f t="shared" si="36"/>
        <v>17</v>
      </c>
      <c r="U373" s="16">
        <f t="shared" si="36"/>
        <v>25</v>
      </c>
      <c r="V373" s="16">
        <f t="shared" si="36"/>
        <v>13</v>
      </c>
      <c r="W373" s="16">
        <f t="shared" si="36"/>
        <v>9</v>
      </c>
      <c r="X373" s="16">
        <f t="shared" si="36"/>
        <v>20</v>
      </c>
      <c r="Y373" s="16">
        <f t="shared" si="36"/>
        <v>21</v>
      </c>
      <c r="Z373" s="16">
        <f t="shared" si="36"/>
        <v>15</v>
      </c>
      <c r="AA373" s="16">
        <f t="shared" si="36"/>
        <v>18</v>
      </c>
      <c r="AB373" s="16">
        <f t="shared" si="36"/>
        <v>14</v>
      </c>
      <c r="AC373" s="16">
        <f t="shared" si="36"/>
        <v>28</v>
      </c>
      <c r="AD373" s="16">
        <f t="shared" si="36"/>
        <v>8</v>
      </c>
      <c r="AE373" s="16">
        <f t="shared" si="36"/>
        <v>1</v>
      </c>
    </row>
    <row r="374" spans="1:31" x14ac:dyDescent="0.45">
      <c r="A374" s="53" t="s">
        <v>4016</v>
      </c>
      <c r="B374" s="16"/>
      <c r="C374" s="16">
        <f t="shared" si="35"/>
        <v>14</v>
      </c>
      <c r="D374" s="16">
        <f t="shared" si="36"/>
        <v>28</v>
      </c>
      <c r="E374" s="16">
        <f t="shared" si="36"/>
        <v>21</v>
      </c>
      <c r="F374" s="16">
        <f t="shared" si="36"/>
        <v>1</v>
      </c>
      <c r="G374" s="16">
        <f t="shared" si="36"/>
        <v>15</v>
      </c>
      <c r="H374" s="16">
        <f t="shared" si="36"/>
        <v>6</v>
      </c>
      <c r="I374" s="16">
        <f t="shared" si="36"/>
        <v>11</v>
      </c>
      <c r="J374" s="16">
        <f t="shared" si="36"/>
        <v>26</v>
      </c>
      <c r="K374" s="16">
        <f t="shared" si="36"/>
        <v>22</v>
      </c>
      <c r="L374" s="16">
        <f t="shared" si="36"/>
        <v>13</v>
      </c>
      <c r="M374" s="16">
        <f t="shared" si="36"/>
        <v>3</v>
      </c>
      <c r="N374" s="16">
        <f t="shared" si="36"/>
        <v>23</v>
      </c>
      <c r="O374" s="16">
        <f t="shared" si="36"/>
        <v>20</v>
      </c>
      <c r="P374" s="16">
        <f t="shared" si="36"/>
        <v>19</v>
      </c>
      <c r="Q374" s="16">
        <f t="shared" si="36"/>
        <v>7</v>
      </c>
      <c r="R374" s="16">
        <f t="shared" si="36"/>
        <v>17</v>
      </c>
      <c r="S374" s="16">
        <f t="shared" si="36"/>
        <v>27</v>
      </c>
      <c r="T374" s="16">
        <f t="shared" si="36"/>
        <v>4</v>
      </c>
      <c r="U374" s="16">
        <f t="shared" si="36"/>
        <v>8</v>
      </c>
      <c r="V374" s="16">
        <f t="shared" si="36"/>
        <v>16</v>
      </c>
      <c r="W374" s="16">
        <f t="shared" si="36"/>
        <v>2</v>
      </c>
      <c r="X374" s="16">
        <f t="shared" si="36"/>
        <v>10</v>
      </c>
      <c r="Y374" s="16">
        <f t="shared" si="36"/>
        <v>18</v>
      </c>
      <c r="Z374" s="16">
        <f t="shared" si="36"/>
        <v>5</v>
      </c>
      <c r="AA374" s="16">
        <f t="shared" si="36"/>
        <v>24</v>
      </c>
      <c r="AB374" s="16">
        <f t="shared" si="36"/>
        <v>9</v>
      </c>
      <c r="AC374" s="16">
        <f t="shared" si="36"/>
        <v>12</v>
      </c>
      <c r="AD374" s="16">
        <f t="shared" si="36"/>
        <v>29</v>
      </c>
      <c r="AE374" s="16">
        <f t="shared" si="36"/>
        <v>25</v>
      </c>
    </row>
    <row r="375" spans="1:31" x14ac:dyDescent="0.45">
      <c r="A375" s="53" t="s">
        <v>4042</v>
      </c>
      <c r="B375" s="16"/>
      <c r="C375" s="16">
        <f t="shared" si="35"/>
        <v>24</v>
      </c>
      <c r="D375" s="16">
        <f t="shared" si="36"/>
        <v>11</v>
      </c>
      <c r="E375" s="16">
        <f t="shared" si="36"/>
        <v>29</v>
      </c>
      <c r="F375" s="16">
        <f t="shared" si="36"/>
        <v>20</v>
      </c>
      <c r="G375" s="16">
        <f t="shared" si="36"/>
        <v>15</v>
      </c>
      <c r="H375" s="16">
        <f t="shared" si="36"/>
        <v>28</v>
      </c>
      <c r="I375" s="16">
        <f t="shared" si="36"/>
        <v>14</v>
      </c>
      <c r="J375" s="16">
        <f t="shared" si="36"/>
        <v>7</v>
      </c>
      <c r="K375" s="16">
        <f t="shared" si="36"/>
        <v>13</v>
      </c>
      <c r="L375" s="16">
        <f t="shared" si="36"/>
        <v>18</v>
      </c>
      <c r="M375" s="16">
        <f t="shared" si="36"/>
        <v>25</v>
      </c>
      <c r="N375" s="16">
        <f t="shared" si="36"/>
        <v>26</v>
      </c>
      <c r="O375" s="16">
        <f t="shared" si="36"/>
        <v>10</v>
      </c>
      <c r="P375" s="16">
        <f t="shared" si="36"/>
        <v>4</v>
      </c>
      <c r="Q375" s="16">
        <f t="shared" si="36"/>
        <v>17</v>
      </c>
      <c r="R375" s="16">
        <f t="shared" si="36"/>
        <v>12</v>
      </c>
      <c r="S375" s="16">
        <f t="shared" si="36"/>
        <v>9</v>
      </c>
      <c r="T375" s="16">
        <f t="shared" si="36"/>
        <v>8</v>
      </c>
      <c r="U375" s="16">
        <f t="shared" si="36"/>
        <v>2</v>
      </c>
      <c r="V375" s="16">
        <f t="shared" si="36"/>
        <v>22</v>
      </c>
      <c r="W375" s="16">
        <f t="shared" si="36"/>
        <v>27</v>
      </c>
      <c r="X375" s="16">
        <f t="shared" si="36"/>
        <v>6</v>
      </c>
      <c r="Y375" s="16">
        <f t="shared" si="36"/>
        <v>23</v>
      </c>
      <c r="Z375" s="16">
        <f t="shared" si="36"/>
        <v>19</v>
      </c>
      <c r="AA375" s="16">
        <f t="shared" si="36"/>
        <v>5</v>
      </c>
      <c r="AB375" s="16">
        <f t="shared" si="36"/>
        <v>16</v>
      </c>
      <c r="AC375" s="16">
        <f t="shared" si="36"/>
        <v>3</v>
      </c>
      <c r="AD375" s="16">
        <f t="shared" si="36"/>
        <v>1</v>
      </c>
      <c r="AE375" s="16">
        <f t="shared" si="36"/>
        <v>21</v>
      </c>
    </row>
    <row r="376" spans="1:31" x14ac:dyDescent="0.45">
      <c r="A376" s="53" t="s">
        <v>4047</v>
      </c>
      <c r="B376" s="16"/>
      <c r="C376" s="16">
        <f t="shared" si="35"/>
        <v>20</v>
      </c>
      <c r="D376" s="16">
        <f t="shared" si="36"/>
        <v>12</v>
      </c>
      <c r="E376" s="16">
        <f t="shared" si="36"/>
        <v>29</v>
      </c>
      <c r="F376" s="16">
        <f t="shared" si="36"/>
        <v>24</v>
      </c>
      <c r="G376" s="16">
        <f t="shared" si="36"/>
        <v>18</v>
      </c>
      <c r="H376" s="16">
        <f t="shared" si="36"/>
        <v>3</v>
      </c>
      <c r="I376" s="16">
        <f t="shared" si="36"/>
        <v>23</v>
      </c>
      <c r="J376" s="16">
        <f t="shared" si="36"/>
        <v>15</v>
      </c>
      <c r="K376" s="16">
        <f t="shared" si="36"/>
        <v>5</v>
      </c>
      <c r="L376" s="16">
        <f t="shared" si="36"/>
        <v>14</v>
      </c>
      <c r="M376" s="16">
        <f t="shared" si="36"/>
        <v>21</v>
      </c>
      <c r="N376" s="16">
        <f t="shared" si="36"/>
        <v>25</v>
      </c>
      <c r="O376" s="16">
        <f t="shared" si="36"/>
        <v>2</v>
      </c>
      <c r="P376" s="16">
        <f t="shared" si="36"/>
        <v>6</v>
      </c>
      <c r="Q376" s="16">
        <f t="shared" si="36"/>
        <v>9</v>
      </c>
      <c r="R376" s="16">
        <f t="shared" si="36"/>
        <v>16</v>
      </c>
      <c r="S376" s="16">
        <f t="shared" si="36"/>
        <v>11</v>
      </c>
      <c r="T376" s="16">
        <f t="shared" si="36"/>
        <v>13</v>
      </c>
      <c r="U376" s="16">
        <f t="shared" si="36"/>
        <v>7</v>
      </c>
      <c r="V376" s="16">
        <f t="shared" si="36"/>
        <v>28</v>
      </c>
      <c r="W376" s="16">
        <f t="shared" si="36"/>
        <v>22</v>
      </c>
      <c r="X376" s="16">
        <f t="shared" si="36"/>
        <v>17</v>
      </c>
      <c r="Y376" s="16">
        <f t="shared" si="36"/>
        <v>26</v>
      </c>
      <c r="Z376" s="16">
        <f t="shared" si="36"/>
        <v>19</v>
      </c>
      <c r="AA376" s="16">
        <f t="shared" si="36"/>
        <v>4</v>
      </c>
      <c r="AB376" s="16">
        <f t="shared" si="36"/>
        <v>10</v>
      </c>
      <c r="AC376" s="16">
        <f t="shared" si="36"/>
        <v>8</v>
      </c>
      <c r="AD376" s="16">
        <f t="shared" si="36"/>
        <v>1</v>
      </c>
      <c r="AE376" s="16">
        <f t="shared" si="36"/>
        <v>27</v>
      </c>
    </row>
  </sheetData>
  <conditionalFormatting sqref="J38">
    <cfRule type="cellIs" dxfId="3" priority="3" operator="equal">
      <formula>FALSE</formula>
    </cfRule>
    <cfRule type="cellIs" dxfId="2" priority="4" operator="equal">
      <formula>TRUE</formula>
    </cfRule>
  </conditionalFormatting>
  <conditionalFormatting sqref="J61">
    <cfRule type="cellIs" dxfId="1" priority="1" operator="equal">
      <formula>FALSE</formula>
    </cfRule>
    <cfRule type="cellIs" dxfId="0" priority="2" operator="equal">
      <formula>TRUE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6"/>
  </sheetPr>
  <dimension ref="A1:AO5706"/>
  <sheetViews>
    <sheetView zoomScale="70" zoomScaleNormal="70" workbookViewId="0"/>
  </sheetViews>
  <sheetFormatPr defaultColWidth="9.1328125" defaultRowHeight="13.15" x14ac:dyDescent="0.4"/>
  <cols>
    <col min="1" max="1" width="9.1328125" style="5"/>
    <col min="2" max="2" width="10.86328125" style="5" customWidth="1"/>
    <col min="3" max="3" width="12.86328125" style="5" customWidth="1"/>
    <col min="4" max="4" width="21.86328125" style="5" customWidth="1"/>
    <col min="5" max="5" width="25.59765625" style="5" customWidth="1"/>
    <col min="6" max="6" width="50.265625" style="5" customWidth="1"/>
    <col min="7" max="7" width="9.1328125" style="5"/>
    <col min="8" max="8" width="9.59765625" style="5" bestFit="1" customWidth="1"/>
    <col min="9" max="9" width="17.59765625" style="5" customWidth="1"/>
    <col min="10" max="10" width="18.1328125" style="5" customWidth="1"/>
    <col min="11" max="11" width="20.59765625" style="5" customWidth="1"/>
    <col min="12" max="12" width="15.265625" style="5" customWidth="1"/>
    <col min="13" max="13" width="20" style="5" customWidth="1"/>
    <col min="14" max="14" width="21.59765625" style="5" customWidth="1"/>
    <col min="15" max="15" width="10.86328125" style="5" customWidth="1"/>
    <col min="16" max="16" width="25.265625" style="5" customWidth="1"/>
    <col min="17" max="17" width="25.86328125" style="5" customWidth="1"/>
    <col min="18" max="18" width="19.1328125" style="5" customWidth="1"/>
    <col min="19" max="19" width="18.73046875" style="5" customWidth="1"/>
    <col min="20" max="20" width="22.86328125" style="5" customWidth="1"/>
    <col min="21" max="21" width="21.86328125" style="5" customWidth="1"/>
    <col min="22" max="22" width="20.86328125" style="5" customWidth="1"/>
    <col min="23" max="23" width="20.1328125" style="5" customWidth="1"/>
    <col min="24" max="24" width="15.59765625" style="5" customWidth="1"/>
    <col min="25" max="25" width="12.86328125" style="5" customWidth="1"/>
    <col min="26" max="26" width="13.3984375" style="5" customWidth="1"/>
    <col min="27" max="27" width="12.73046875" style="5" customWidth="1"/>
    <col min="28" max="28" width="14.73046875" style="5" customWidth="1"/>
    <col min="29" max="29" width="23.73046875" style="5" customWidth="1"/>
    <col min="30" max="30" width="24.73046875" style="5" customWidth="1"/>
    <col min="31" max="31" width="15.1328125" style="5" customWidth="1"/>
    <col min="32" max="32" width="21" style="5" customWidth="1"/>
    <col min="33" max="33" width="16.59765625" style="5" customWidth="1"/>
    <col min="34" max="34" width="18.3984375" style="5" customWidth="1"/>
    <col min="35" max="35" width="20" style="5" customWidth="1"/>
    <col min="36" max="36" width="25.265625" style="5" customWidth="1"/>
    <col min="37" max="37" width="14.73046875" style="5" customWidth="1"/>
    <col min="38" max="38" width="11.59765625" style="5" customWidth="1"/>
    <col min="39" max="39" width="16.59765625" style="5" customWidth="1"/>
    <col min="40" max="40" width="14" style="5" bestFit="1" customWidth="1"/>
    <col min="41" max="41" width="57.3984375" style="5" customWidth="1"/>
    <col min="42" max="42" width="9.1328125" style="5"/>
    <col min="43" max="43" width="32.1328125" style="5" customWidth="1"/>
    <col min="44" max="16384" width="9.1328125" style="5"/>
  </cols>
  <sheetData>
    <row r="1" spans="1:41" x14ac:dyDescent="0.4">
      <c r="A1" s="5" t="s">
        <v>40</v>
      </c>
      <c r="B1" s="5" t="s">
        <v>41</v>
      </c>
      <c r="C1" s="5" t="s">
        <v>42</v>
      </c>
      <c r="D1" s="5" t="s">
        <v>43</v>
      </c>
      <c r="E1" s="5" t="s">
        <v>44</v>
      </c>
      <c r="F1" s="5" t="s">
        <v>45</v>
      </c>
      <c r="G1" s="5" t="s">
        <v>46</v>
      </c>
      <c r="H1" s="5" t="s">
        <v>47</v>
      </c>
      <c r="I1" s="5" t="s">
        <v>48</v>
      </c>
      <c r="J1" s="5" t="s">
        <v>49</v>
      </c>
      <c r="K1" s="5" t="s">
        <v>50</v>
      </c>
      <c r="L1" s="5" t="s">
        <v>51</v>
      </c>
      <c r="M1" s="5" t="s">
        <v>52</v>
      </c>
      <c r="N1" s="5" t="s">
        <v>5034</v>
      </c>
      <c r="O1" s="5" t="s">
        <v>53</v>
      </c>
      <c r="P1" s="5" t="s">
        <v>54</v>
      </c>
      <c r="Q1" s="5" t="s">
        <v>55</v>
      </c>
      <c r="R1" s="5" t="s">
        <v>56</v>
      </c>
      <c r="S1" s="5" t="s">
        <v>57</v>
      </c>
      <c r="T1" s="5" t="s">
        <v>58</v>
      </c>
      <c r="U1" s="5" t="s">
        <v>59</v>
      </c>
      <c r="V1" s="5" t="s">
        <v>60</v>
      </c>
      <c r="W1" s="5" t="s">
        <v>61</v>
      </c>
      <c r="X1" s="5" t="s">
        <v>62</v>
      </c>
      <c r="Y1" s="5" t="s">
        <v>63</v>
      </c>
      <c r="Z1" s="5" t="s">
        <v>64</v>
      </c>
      <c r="AA1" s="5" t="s">
        <v>65</v>
      </c>
      <c r="AB1" s="5" t="s">
        <v>66</v>
      </c>
      <c r="AC1" s="5" t="s">
        <v>67</v>
      </c>
      <c r="AD1" s="5" t="s">
        <v>68</v>
      </c>
      <c r="AE1" s="5" t="s">
        <v>69</v>
      </c>
      <c r="AF1" s="5" t="s">
        <v>70</v>
      </c>
      <c r="AG1" s="5" t="s">
        <v>71</v>
      </c>
      <c r="AH1" s="5" t="s">
        <v>72</v>
      </c>
      <c r="AI1" s="5" t="s">
        <v>73</v>
      </c>
      <c r="AJ1" s="5" t="s">
        <v>74</v>
      </c>
      <c r="AK1" s="5" t="s">
        <v>75</v>
      </c>
      <c r="AL1" s="5" t="s">
        <v>76</v>
      </c>
      <c r="AM1" s="5" t="s">
        <v>77</v>
      </c>
      <c r="AN1" s="5" t="s">
        <v>78</v>
      </c>
      <c r="AO1" s="5" t="s">
        <v>79</v>
      </c>
    </row>
    <row r="2" spans="1:41" ht="14.25" x14ac:dyDescent="0.45">
      <c r="A2">
        <v>2011</v>
      </c>
      <c r="B2" s="5" t="s">
        <v>80</v>
      </c>
      <c r="C2" s="5" t="s">
        <v>119</v>
      </c>
      <c r="D2" s="5" t="s">
        <v>120</v>
      </c>
      <c r="E2" s="5" t="s">
        <v>12</v>
      </c>
      <c r="F2" s="5" t="s">
        <v>121</v>
      </c>
      <c r="G2" s="5" t="s">
        <v>82</v>
      </c>
      <c r="H2" s="5" t="s">
        <v>100</v>
      </c>
      <c r="I2"/>
      <c r="J2"/>
      <c r="K2"/>
      <c r="L2"/>
      <c r="M2"/>
      <c r="N2">
        <v>0</v>
      </c>
      <c r="O2">
        <v>9.5157814830203302E-2</v>
      </c>
      <c r="P2"/>
      <c r="Q2"/>
      <c r="R2">
        <v>0</v>
      </c>
      <c r="S2"/>
      <c r="T2"/>
      <c r="U2"/>
      <c r="V2"/>
      <c r="W2"/>
      <c r="X2"/>
      <c r="Y2"/>
      <c r="Z2">
        <v>0</v>
      </c>
      <c r="AA2"/>
      <c r="AB2"/>
      <c r="AC2"/>
      <c r="AD2"/>
      <c r="AE2"/>
      <c r="AF2"/>
      <c r="AG2"/>
      <c r="AH2"/>
      <c r="AI2"/>
      <c r="AJ2"/>
      <c r="AK2"/>
      <c r="AL2">
        <v>3.2813041470944881E-3</v>
      </c>
      <c r="AM2">
        <v>0</v>
      </c>
      <c r="AN2">
        <v>7.9298177734017372E-3</v>
      </c>
      <c r="AO2" s="5" t="s">
        <v>122</v>
      </c>
    </row>
    <row r="3" spans="1:41" ht="14.25" x14ac:dyDescent="0.45">
      <c r="A3">
        <v>2011</v>
      </c>
      <c r="B3" s="5" t="s">
        <v>80</v>
      </c>
      <c r="C3" s="5" t="s">
        <v>119</v>
      </c>
      <c r="D3" s="5" t="s">
        <v>120</v>
      </c>
      <c r="E3" s="5" t="s">
        <v>12</v>
      </c>
      <c r="F3" s="5" t="s">
        <v>123</v>
      </c>
      <c r="G3" s="5" t="s">
        <v>82</v>
      </c>
      <c r="H3" s="5" t="s">
        <v>100</v>
      </c>
      <c r="I3"/>
      <c r="J3"/>
      <c r="K3"/>
      <c r="L3"/>
      <c r="M3"/>
      <c r="N3">
        <v>0</v>
      </c>
      <c r="O3">
        <v>0.1045258548302033</v>
      </c>
      <c r="P3"/>
      <c r="Q3"/>
      <c r="R3">
        <v>0</v>
      </c>
      <c r="S3"/>
      <c r="T3"/>
      <c r="U3"/>
      <c r="V3"/>
      <c r="W3"/>
      <c r="X3"/>
      <c r="Y3"/>
      <c r="Z3">
        <v>0</v>
      </c>
      <c r="AA3"/>
      <c r="AB3"/>
      <c r="AC3"/>
      <c r="AD3"/>
      <c r="AE3"/>
      <c r="AF3"/>
      <c r="AG3"/>
      <c r="AH3"/>
      <c r="AI3"/>
      <c r="AJ3"/>
      <c r="AK3"/>
      <c r="AL3">
        <v>3.6043399013578892E-3</v>
      </c>
      <c r="AM3">
        <v>0</v>
      </c>
      <c r="AN3">
        <v>8.7104877457022667E-3</v>
      </c>
      <c r="AO3" s="5" t="s">
        <v>124</v>
      </c>
    </row>
    <row r="4" spans="1:41" ht="14.25" x14ac:dyDescent="0.45">
      <c r="A4">
        <v>2012</v>
      </c>
      <c r="B4" s="5" t="s">
        <v>80</v>
      </c>
      <c r="C4" s="5" t="s">
        <v>125</v>
      </c>
      <c r="D4" s="5" t="s">
        <v>81</v>
      </c>
      <c r="E4" s="5" t="s">
        <v>95</v>
      </c>
      <c r="F4" s="5" t="s">
        <v>96</v>
      </c>
      <c r="G4" s="5" t="s">
        <v>82</v>
      </c>
      <c r="H4" s="5" t="s">
        <v>266</v>
      </c>
      <c r="I4">
        <v>31021</v>
      </c>
      <c r="J4">
        <v>82656</v>
      </c>
      <c r="K4">
        <v>0</v>
      </c>
      <c r="L4">
        <v>8275</v>
      </c>
      <c r="M4">
        <v>37058</v>
      </c>
      <c r="N4">
        <v>17412.916666666672</v>
      </c>
      <c r="O4">
        <v>25554</v>
      </c>
      <c r="P4">
        <v>115315.174</v>
      </c>
      <c r="Q4">
        <v>17272.230276833339</v>
      </c>
      <c r="R4">
        <v>23871.43494493455</v>
      </c>
      <c r="S4">
        <v>36049</v>
      </c>
      <c r="T4">
        <v>24342</v>
      </c>
      <c r="U4">
        <v>9066.5</v>
      </c>
      <c r="V4">
        <v>36881</v>
      </c>
      <c r="W4">
        <v>12262</v>
      </c>
      <c r="X4">
        <v>53728</v>
      </c>
      <c r="Y4">
        <v>192146</v>
      </c>
      <c r="Z4">
        <v>14819.58333333333</v>
      </c>
      <c r="AA4">
        <v>320887.00000000012</v>
      </c>
      <c r="AB4">
        <v>6805</v>
      </c>
      <c r="AC4">
        <v>23526</v>
      </c>
      <c r="AD4">
        <v>34544.916666666657</v>
      </c>
      <c r="AE4">
        <v>30487</v>
      </c>
      <c r="AF4">
        <v>109114</v>
      </c>
      <c r="AG4">
        <v>533093.50757575734</v>
      </c>
      <c r="AH4">
        <v>83909</v>
      </c>
      <c r="AI4">
        <v>23556</v>
      </c>
      <c r="AJ4">
        <v>164446.5</v>
      </c>
      <c r="AK4">
        <v>12992</v>
      </c>
      <c r="AL4">
        <v>2081090.625</v>
      </c>
      <c r="AM4">
        <v>1730290.875</v>
      </c>
      <c r="AN4">
        <v>350799.9375</v>
      </c>
      <c r="AO4" s="5" t="s">
        <v>126</v>
      </c>
    </row>
    <row r="5" spans="1:41" ht="14.25" x14ac:dyDescent="0.45">
      <c r="A5">
        <v>2012</v>
      </c>
      <c r="B5" s="5" t="s">
        <v>80</v>
      </c>
      <c r="C5" s="5" t="s">
        <v>3811</v>
      </c>
      <c r="D5" s="5" t="s">
        <v>3814</v>
      </c>
      <c r="E5" s="5" t="s">
        <v>3768</v>
      </c>
      <c r="F5" s="5" t="s">
        <v>19</v>
      </c>
      <c r="G5" s="5" t="s">
        <v>86</v>
      </c>
      <c r="H5" s="5" t="s">
        <v>130</v>
      </c>
      <c r="I5">
        <v>8453.0927734375</v>
      </c>
      <c r="J5"/>
      <c r="K5">
        <v>1394.719482421875</v>
      </c>
      <c r="L5">
        <v>655.90179443359375</v>
      </c>
      <c r="M5">
        <v>4694.69482421875</v>
      </c>
      <c r="N5">
        <v>17143.044921875</v>
      </c>
      <c r="O5">
        <v>1656.4105224609375</v>
      </c>
      <c r="P5">
        <v>5487.29052734375</v>
      </c>
      <c r="Q5">
        <v>4052.5771484375</v>
      </c>
      <c r="R5">
        <v>4278.36474609375</v>
      </c>
      <c r="S5">
        <v>5.7434482574462891</v>
      </c>
      <c r="T5"/>
      <c r="U5"/>
      <c r="V5">
        <v>0</v>
      </c>
      <c r="W5">
        <v>1901.0814208984375</v>
      </c>
      <c r="X5">
        <v>11396.150390625</v>
      </c>
      <c r="Y5">
        <v>20938.31640625</v>
      </c>
      <c r="Z5">
        <v>4551.1083984375</v>
      </c>
      <c r="AA5">
        <v>635.6978759765625</v>
      </c>
      <c r="AB5">
        <v>1580.5970458984375</v>
      </c>
      <c r="AC5">
        <v>5785.8369140625</v>
      </c>
      <c r="AD5">
        <v>19171.630859375</v>
      </c>
      <c r="AE5">
        <v>13301.826171875</v>
      </c>
      <c r="AF5">
        <v>10585.17578125</v>
      </c>
      <c r="AG5">
        <v>0</v>
      </c>
      <c r="AH5">
        <v>-287.17242431640625</v>
      </c>
      <c r="AI5">
        <v>5559.28466796875</v>
      </c>
      <c r="AJ5"/>
      <c r="AK5">
        <v>4066.361572265625</v>
      </c>
      <c r="AL5">
        <v>147007.734375</v>
      </c>
      <c r="AM5">
        <v>95868.234375</v>
      </c>
      <c r="AN5">
        <v>51139.5078125</v>
      </c>
      <c r="AO5" s="5" t="s">
        <v>3821</v>
      </c>
    </row>
    <row r="6" spans="1:41" ht="14.25" x14ac:dyDescent="0.45">
      <c r="A6">
        <v>2012</v>
      </c>
      <c r="B6" s="5" t="s">
        <v>80</v>
      </c>
      <c r="C6" s="5" t="s">
        <v>3811</v>
      </c>
      <c r="D6" s="5" t="s">
        <v>3814</v>
      </c>
      <c r="E6" s="5" t="s">
        <v>3768</v>
      </c>
      <c r="F6" s="5" t="s">
        <v>19</v>
      </c>
      <c r="G6" s="5" t="s">
        <v>87</v>
      </c>
      <c r="H6" s="5" t="s">
        <v>130</v>
      </c>
      <c r="I6">
        <v>7358.89990234375</v>
      </c>
      <c r="J6"/>
      <c r="K6">
        <v>1214.1829833984375</v>
      </c>
      <c r="L6">
        <v>571</v>
      </c>
      <c r="M6">
        <v>4087</v>
      </c>
      <c r="N6">
        <v>14924</v>
      </c>
      <c r="O6">
        <v>1442</v>
      </c>
      <c r="P6">
        <v>4777</v>
      </c>
      <c r="Q6">
        <v>3528</v>
      </c>
      <c r="R6">
        <v>3724.560791015625</v>
      </c>
      <c r="S6">
        <v>5</v>
      </c>
      <c r="T6"/>
      <c r="U6"/>
      <c r="V6">
        <v>0</v>
      </c>
      <c r="W6">
        <v>1655</v>
      </c>
      <c r="X6">
        <v>9921</v>
      </c>
      <c r="Y6">
        <v>18228</v>
      </c>
      <c r="Z6">
        <v>3962</v>
      </c>
      <c r="AA6">
        <v>553.41131591796875</v>
      </c>
      <c r="AB6">
        <v>1376</v>
      </c>
      <c r="AC6">
        <v>5036.9013671875</v>
      </c>
      <c r="AD6">
        <v>16690</v>
      </c>
      <c r="AE6">
        <v>11580</v>
      </c>
      <c r="AF6">
        <v>9215</v>
      </c>
      <c r="AG6">
        <v>0</v>
      </c>
      <c r="AH6">
        <v>-250</v>
      </c>
      <c r="AI6">
        <v>4839.6748046875</v>
      </c>
      <c r="AJ6"/>
      <c r="AK6">
        <v>3540</v>
      </c>
      <c r="AL6">
        <v>127978.625</v>
      </c>
      <c r="AM6">
        <v>83458.7734375</v>
      </c>
      <c r="AN6">
        <v>44519.859375</v>
      </c>
      <c r="AO6" s="5" t="s">
        <v>3822</v>
      </c>
    </row>
    <row r="7" spans="1:41" ht="14.25" x14ac:dyDescent="0.45">
      <c r="A7">
        <v>2012</v>
      </c>
      <c r="B7" s="5" t="s">
        <v>80</v>
      </c>
      <c r="C7" s="5" t="s">
        <v>3811</v>
      </c>
      <c r="D7" s="5" t="s">
        <v>3814</v>
      </c>
      <c r="E7" s="5" t="s">
        <v>3768</v>
      </c>
      <c r="F7" s="5" t="s">
        <v>3816</v>
      </c>
      <c r="G7" s="5" t="s">
        <v>86</v>
      </c>
      <c r="H7" s="5" t="s">
        <v>130</v>
      </c>
      <c r="I7">
        <v>0</v>
      </c>
      <c r="J7"/>
      <c r="K7"/>
      <c r="L7"/>
      <c r="M7"/>
      <c r="N7">
        <v>0</v>
      </c>
      <c r="O7"/>
      <c r="P7">
        <v>0</v>
      </c>
      <c r="Q7">
        <v>0</v>
      </c>
      <c r="R7">
        <v>0</v>
      </c>
      <c r="S7"/>
      <c r="T7"/>
      <c r="U7"/>
      <c r="V7">
        <v>0</v>
      </c>
      <c r="W7"/>
      <c r="X7"/>
      <c r="Y7">
        <v>0</v>
      </c>
      <c r="Z7">
        <v>0</v>
      </c>
      <c r="AA7">
        <v>0</v>
      </c>
      <c r="AB7"/>
      <c r="AC7"/>
      <c r="AD7">
        <v>0</v>
      </c>
      <c r="AE7"/>
      <c r="AF7">
        <v>0</v>
      </c>
      <c r="AG7">
        <v>0</v>
      </c>
      <c r="AH7"/>
      <c r="AI7"/>
      <c r="AJ7"/>
      <c r="AK7"/>
      <c r="AL7">
        <v>0</v>
      </c>
      <c r="AM7">
        <v>0</v>
      </c>
      <c r="AN7">
        <v>0</v>
      </c>
      <c r="AO7" s="5" t="s">
        <v>3823</v>
      </c>
    </row>
    <row r="8" spans="1:41" ht="14.25" x14ac:dyDescent="0.45">
      <c r="A8">
        <v>2012</v>
      </c>
      <c r="B8" s="5" t="s">
        <v>80</v>
      </c>
      <c r="C8" s="5" t="s">
        <v>3811</v>
      </c>
      <c r="D8" s="5" t="s">
        <v>3814</v>
      </c>
      <c r="E8" s="5" t="s">
        <v>3768</v>
      </c>
      <c r="F8" s="5" t="s">
        <v>3816</v>
      </c>
      <c r="G8" s="5" t="s">
        <v>87</v>
      </c>
      <c r="H8" s="5" t="s">
        <v>130</v>
      </c>
      <c r="I8">
        <v>0</v>
      </c>
      <c r="J8"/>
      <c r="K8"/>
      <c r="L8"/>
      <c r="M8"/>
      <c r="N8">
        <v>0</v>
      </c>
      <c r="O8"/>
      <c r="P8">
        <v>0</v>
      </c>
      <c r="Q8">
        <v>0</v>
      </c>
      <c r="R8">
        <v>0</v>
      </c>
      <c r="S8"/>
      <c r="T8"/>
      <c r="U8"/>
      <c r="V8">
        <v>0</v>
      </c>
      <c r="W8"/>
      <c r="X8"/>
      <c r="Y8">
        <v>0</v>
      </c>
      <c r="Z8">
        <v>0</v>
      </c>
      <c r="AA8">
        <v>0</v>
      </c>
      <c r="AB8"/>
      <c r="AC8"/>
      <c r="AD8">
        <v>0</v>
      </c>
      <c r="AE8"/>
      <c r="AF8">
        <v>0</v>
      </c>
      <c r="AG8">
        <v>0</v>
      </c>
      <c r="AH8"/>
      <c r="AI8"/>
      <c r="AJ8"/>
      <c r="AK8"/>
      <c r="AL8">
        <v>0</v>
      </c>
      <c r="AM8">
        <v>0</v>
      </c>
      <c r="AN8">
        <v>0</v>
      </c>
      <c r="AO8" s="5" t="s">
        <v>3824</v>
      </c>
    </row>
    <row r="9" spans="1:41" ht="14.25" x14ac:dyDescent="0.45">
      <c r="A9">
        <v>2012</v>
      </c>
      <c r="B9" s="5" t="s">
        <v>80</v>
      </c>
      <c r="C9" s="5" t="s">
        <v>3811</v>
      </c>
      <c r="D9" s="5" t="s">
        <v>3814</v>
      </c>
      <c r="E9" s="5" t="s">
        <v>3768</v>
      </c>
      <c r="F9" s="5" t="s">
        <v>115</v>
      </c>
      <c r="G9" s="5" t="s">
        <v>86</v>
      </c>
      <c r="H9" s="5" t="s">
        <v>130</v>
      </c>
      <c r="I9">
        <v>5796.79150390625</v>
      </c>
      <c r="J9"/>
      <c r="K9"/>
      <c r="L9"/>
      <c r="M9">
        <v>2352.00390625</v>
      </c>
      <c r="N9">
        <v>2714.809326171875</v>
      </c>
      <c r="O9"/>
      <c r="P9">
        <v>6609.8759765625</v>
      </c>
      <c r="Q9">
        <v>1660.619873046875</v>
      </c>
      <c r="R9">
        <v>2669.212158203125</v>
      </c>
      <c r="S9">
        <v>21.735862731933594</v>
      </c>
      <c r="T9"/>
      <c r="U9">
        <v>472.4659423828125</v>
      </c>
      <c r="V9">
        <v>0</v>
      </c>
      <c r="W9">
        <v>1424.7857666015625</v>
      </c>
      <c r="X9"/>
      <c r="Y9">
        <v>23448.6484375</v>
      </c>
      <c r="Z9">
        <v>3134.3115234375</v>
      </c>
      <c r="AA9">
        <v>0</v>
      </c>
      <c r="AB9">
        <v>953.11761474609375</v>
      </c>
      <c r="AC9">
        <v>1795.4306640625</v>
      </c>
      <c r="AD9">
        <v>4072.2138671875</v>
      </c>
      <c r="AE9"/>
      <c r="AF9">
        <v>9112.7607421875</v>
      </c>
      <c r="AG9">
        <v>0</v>
      </c>
      <c r="AH9"/>
      <c r="AI9">
        <v>2398.900146484375</v>
      </c>
      <c r="AJ9"/>
      <c r="AK9">
        <v>7463.0087890625</v>
      </c>
      <c r="AL9">
        <v>76100.6875</v>
      </c>
      <c r="AM9">
        <v>57414.92578125</v>
      </c>
      <c r="AN9">
        <v>18685.765625</v>
      </c>
      <c r="AO9" s="5" t="s">
        <v>3825</v>
      </c>
    </row>
    <row r="10" spans="1:41" ht="14.25" x14ac:dyDescent="0.45">
      <c r="A10">
        <v>2012</v>
      </c>
      <c r="B10" s="5" t="s">
        <v>80</v>
      </c>
      <c r="C10" s="5" t="s">
        <v>3811</v>
      </c>
      <c r="D10" s="5" t="s">
        <v>3814</v>
      </c>
      <c r="E10" s="5" t="s">
        <v>3768</v>
      </c>
      <c r="F10" s="5" t="s">
        <v>115</v>
      </c>
      <c r="G10" s="5" t="s">
        <v>87</v>
      </c>
      <c r="H10" s="5" t="s">
        <v>130</v>
      </c>
      <c r="I10">
        <v>5333.85009765625</v>
      </c>
      <c r="J10"/>
      <c r="K10"/>
      <c r="L10"/>
      <c r="M10">
        <v>2164.1689453125</v>
      </c>
      <c r="N10">
        <v>2498</v>
      </c>
      <c r="O10"/>
      <c r="P10">
        <v>6082</v>
      </c>
      <c r="Q10">
        <v>1528</v>
      </c>
      <c r="R10">
        <v>2456.04443359375</v>
      </c>
      <c r="S10">
        <v>20</v>
      </c>
      <c r="T10"/>
      <c r="U10">
        <v>434.7340087890625</v>
      </c>
      <c r="V10">
        <v>0</v>
      </c>
      <c r="W10">
        <v>1311</v>
      </c>
      <c r="X10"/>
      <c r="Y10">
        <v>21576</v>
      </c>
      <c r="Z10">
        <v>2884</v>
      </c>
      <c r="AA10">
        <v>0</v>
      </c>
      <c r="AB10">
        <v>877</v>
      </c>
      <c r="AC10">
        <v>1652.0445556640625</v>
      </c>
      <c r="AD10">
        <v>3747</v>
      </c>
      <c r="AE10"/>
      <c r="AF10">
        <v>8385</v>
      </c>
      <c r="AG10">
        <v>0</v>
      </c>
      <c r="AH10"/>
      <c r="AI10">
        <v>2207.31982421875</v>
      </c>
      <c r="AJ10"/>
      <c r="AK10">
        <v>6867</v>
      </c>
      <c r="AL10">
        <v>70023.15625</v>
      </c>
      <c r="AM10">
        <v>52829.671875</v>
      </c>
      <c r="AN10">
        <v>17193.48828125</v>
      </c>
      <c r="AO10" s="5" t="s">
        <v>3826</v>
      </c>
    </row>
    <row r="11" spans="1:41" ht="14.25" x14ac:dyDescent="0.45">
      <c r="A11">
        <v>2012</v>
      </c>
      <c r="B11" s="5" t="s">
        <v>80</v>
      </c>
      <c r="C11" s="5" t="s">
        <v>3811</v>
      </c>
      <c r="D11" s="5" t="s">
        <v>3814</v>
      </c>
      <c r="E11" s="5" t="s">
        <v>3768</v>
      </c>
      <c r="F11" s="5" t="s">
        <v>3817</v>
      </c>
      <c r="G11" s="5" t="s">
        <v>86</v>
      </c>
      <c r="H11" s="5" t="s">
        <v>130</v>
      </c>
      <c r="I11">
        <v>0</v>
      </c>
      <c r="J11"/>
      <c r="K11"/>
      <c r="L11"/>
      <c r="M11"/>
      <c r="N11">
        <v>0</v>
      </c>
      <c r="O11"/>
      <c r="P11">
        <v>-660.845458984375</v>
      </c>
      <c r="Q11">
        <v>0</v>
      </c>
      <c r="R11">
        <v>0</v>
      </c>
      <c r="S11">
        <v>485.54080200195313</v>
      </c>
      <c r="T11"/>
      <c r="U11">
        <v>15.936787605285645</v>
      </c>
      <c r="V11">
        <v>0</v>
      </c>
      <c r="W11"/>
      <c r="X11"/>
      <c r="Y11">
        <v>0</v>
      </c>
      <c r="Z11">
        <v>1804.0443115234375</v>
      </c>
      <c r="AA11">
        <v>0</v>
      </c>
      <c r="AB11"/>
      <c r="AC11"/>
      <c r="AD11">
        <v>0</v>
      </c>
      <c r="AE11"/>
      <c r="AF11">
        <v>0</v>
      </c>
      <c r="AG11">
        <v>0</v>
      </c>
      <c r="AH11"/>
      <c r="AI11"/>
      <c r="AJ11"/>
      <c r="AK11"/>
      <c r="AL11">
        <v>1644.6763916015625</v>
      </c>
      <c r="AM11">
        <v>1159.1356201171875</v>
      </c>
      <c r="AN11">
        <v>485.54080200195313</v>
      </c>
      <c r="AO11" s="5" t="s">
        <v>3827</v>
      </c>
    </row>
    <row r="12" spans="1:41" ht="14.25" x14ac:dyDescent="0.45">
      <c r="A12">
        <v>2012</v>
      </c>
      <c r="B12" s="5" t="s">
        <v>80</v>
      </c>
      <c r="C12" s="5" t="s">
        <v>3811</v>
      </c>
      <c r="D12" s="5" t="s">
        <v>3814</v>
      </c>
      <c r="E12" s="5" t="s">
        <v>3768</v>
      </c>
      <c r="F12" s="5" t="s">
        <v>3817</v>
      </c>
      <c r="G12" s="5" t="s">
        <v>87</v>
      </c>
      <c r="H12" s="5" t="s">
        <v>130</v>
      </c>
      <c r="I12">
        <v>0</v>
      </c>
      <c r="J12"/>
      <c r="K12"/>
      <c r="L12"/>
      <c r="M12"/>
      <c r="N12">
        <v>0</v>
      </c>
      <c r="O12"/>
      <c r="P12">
        <v>-622</v>
      </c>
      <c r="Q12">
        <v>0</v>
      </c>
      <c r="R12">
        <v>0</v>
      </c>
      <c r="S12">
        <v>457</v>
      </c>
      <c r="T12"/>
      <c r="U12">
        <v>15</v>
      </c>
      <c r="V12">
        <v>0</v>
      </c>
      <c r="W12"/>
      <c r="X12"/>
      <c r="Y12">
        <v>0</v>
      </c>
      <c r="Z12">
        <v>1698</v>
      </c>
      <c r="AA12">
        <v>0</v>
      </c>
      <c r="AB12"/>
      <c r="AC12"/>
      <c r="AD12">
        <v>0</v>
      </c>
      <c r="AE12"/>
      <c r="AF12">
        <v>0</v>
      </c>
      <c r="AG12">
        <v>0</v>
      </c>
      <c r="AH12"/>
      <c r="AI12"/>
      <c r="AJ12"/>
      <c r="AK12"/>
      <c r="AL12">
        <v>1548</v>
      </c>
      <c r="AM12">
        <v>1091</v>
      </c>
      <c r="AN12">
        <v>457</v>
      </c>
      <c r="AO12" s="5" t="s">
        <v>3828</v>
      </c>
    </row>
    <row r="13" spans="1:41" ht="14.25" x14ac:dyDescent="0.45">
      <c r="A13">
        <v>2012</v>
      </c>
      <c r="B13" s="5" t="s">
        <v>80</v>
      </c>
      <c r="C13" s="5" t="s">
        <v>3811</v>
      </c>
      <c r="D13" s="5" t="s">
        <v>3814</v>
      </c>
      <c r="E13" s="5" t="s">
        <v>3768</v>
      </c>
      <c r="F13" s="5" t="s">
        <v>157</v>
      </c>
      <c r="G13" s="5" t="s">
        <v>86</v>
      </c>
      <c r="H13" s="5" t="s">
        <v>130</v>
      </c>
      <c r="I13">
        <v>0</v>
      </c>
      <c r="J13"/>
      <c r="K13"/>
      <c r="L13"/>
      <c r="M13"/>
      <c r="N13">
        <v>0</v>
      </c>
      <c r="O13"/>
      <c r="P13">
        <v>0</v>
      </c>
      <c r="Q13">
        <v>0</v>
      </c>
      <c r="R13">
        <v>0</v>
      </c>
      <c r="S13"/>
      <c r="T13">
        <v>438.25741577148438</v>
      </c>
      <c r="U13"/>
      <c r="V13">
        <v>180.61692810058594</v>
      </c>
      <c r="W13"/>
      <c r="X13"/>
      <c r="Y13">
        <v>174.24220275878906</v>
      </c>
      <c r="Z13">
        <v>-126.43184661865234</v>
      </c>
      <c r="AA13">
        <v>0</v>
      </c>
      <c r="AB13"/>
      <c r="AC13">
        <v>61.02325439453125</v>
      </c>
      <c r="AD13">
        <v>0</v>
      </c>
      <c r="AE13"/>
      <c r="AF13">
        <v>0</v>
      </c>
      <c r="AG13">
        <v>0</v>
      </c>
      <c r="AH13"/>
      <c r="AI13">
        <v>0</v>
      </c>
      <c r="AJ13"/>
      <c r="AK13"/>
      <c r="AL13">
        <v>727.70794677734375</v>
      </c>
      <c r="AM13">
        <v>289.45053100585938</v>
      </c>
      <c r="AN13">
        <v>438.25741577148438</v>
      </c>
      <c r="AO13" s="5" t="s">
        <v>3829</v>
      </c>
    </row>
    <row r="14" spans="1:41" ht="14.25" x14ac:dyDescent="0.45">
      <c r="A14">
        <v>2012</v>
      </c>
      <c r="B14" s="5" t="s">
        <v>80</v>
      </c>
      <c r="C14" s="5" t="s">
        <v>3811</v>
      </c>
      <c r="D14" s="5" t="s">
        <v>3814</v>
      </c>
      <c r="E14" s="5" t="s">
        <v>3768</v>
      </c>
      <c r="F14" s="5" t="s">
        <v>157</v>
      </c>
      <c r="G14" s="5" t="s">
        <v>87</v>
      </c>
      <c r="H14" s="5" t="s">
        <v>130</v>
      </c>
      <c r="I14">
        <v>0</v>
      </c>
      <c r="J14"/>
      <c r="K14"/>
      <c r="L14"/>
      <c r="M14"/>
      <c r="N14">
        <v>0</v>
      </c>
      <c r="O14"/>
      <c r="P14">
        <v>0</v>
      </c>
      <c r="Q14">
        <v>0</v>
      </c>
      <c r="R14">
        <v>0</v>
      </c>
      <c r="S14"/>
      <c r="T14">
        <v>412.49600219726563</v>
      </c>
      <c r="U14"/>
      <c r="V14">
        <v>170</v>
      </c>
      <c r="W14"/>
      <c r="X14"/>
      <c r="Y14">
        <v>164</v>
      </c>
      <c r="Z14">
        <v>-119</v>
      </c>
      <c r="AA14">
        <v>0</v>
      </c>
      <c r="AB14"/>
      <c r="AC14">
        <v>57.43621826171875</v>
      </c>
      <c r="AD14">
        <v>0</v>
      </c>
      <c r="AE14"/>
      <c r="AF14">
        <v>0</v>
      </c>
      <c r="AG14">
        <v>0</v>
      </c>
      <c r="AH14"/>
      <c r="AI14">
        <v>0</v>
      </c>
      <c r="AJ14"/>
      <c r="AK14"/>
      <c r="AL14">
        <v>684.93218994140625</v>
      </c>
      <c r="AM14">
        <v>272.43621826171875</v>
      </c>
      <c r="AN14">
        <v>412.49600219726563</v>
      </c>
      <c r="AO14" s="5" t="s">
        <v>3830</v>
      </c>
    </row>
    <row r="15" spans="1:41" ht="14.25" x14ac:dyDescent="0.45">
      <c r="A15">
        <v>2012</v>
      </c>
      <c r="B15" s="5" t="s">
        <v>80</v>
      </c>
      <c r="C15" s="5" t="s">
        <v>119</v>
      </c>
      <c r="D15" s="5" t="s">
        <v>120</v>
      </c>
      <c r="E15" s="5" t="s">
        <v>12</v>
      </c>
      <c r="F15" s="5" t="s">
        <v>121</v>
      </c>
      <c r="G15" s="5" t="s">
        <v>82</v>
      </c>
      <c r="H15" s="5" t="s">
        <v>100</v>
      </c>
      <c r="I15">
        <v>1.9680929557157299E-2</v>
      </c>
      <c r="J15"/>
      <c r="K15">
        <v>1.6023240497858599E-2</v>
      </c>
      <c r="L15">
        <v>2.3801893768165199E-2</v>
      </c>
      <c r="M15">
        <v>6.5422568042343907E-2</v>
      </c>
      <c r="N15">
        <v>3.9483266982494401E-2</v>
      </c>
      <c r="O15">
        <v>7.0444817423256798E-2</v>
      </c>
      <c r="P15">
        <v>7.0999999999999994E-2</v>
      </c>
      <c r="Q15">
        <v>5.54836749157359E-2</v>
      </c>
      <c r="R15">
        <v>6.5147358377728906E-2</v>
      </c>
      <c r="S15">
        <v>5.6099999999999997E-2</v>
      </c>
      <c r="T15">
        <v>8.3000000000000001E-3</v>
      </c>
      <c r="U15">
        <v>9.8546120322011002E-2</v>
      </c>
      <c r="V15">
        <v>7.77689398541212E-2</v>
      </c>
      <c r="W15">
        <v>2.7799999999999998E-2</v>
      </c>
      <c r="X15">
        <v>5.50284892134658E-2</v>
      </c>
      <c r="Y15">
        <v>6.1199999999999997E-2</v>
      </c>
      <c r="Z15">
        <v>6.4299999999999996E-2</v>
      </c>
      <c r="AA15">
        <v>5.0981445416776197E-2</v>
      </c>
      <c r="AB15">
        <v>5.8299999999999998E-2</v>
      </c>
      <c r="AC15">
        <v>3.6452061962425099E-2</v>
      </c>
      <c r="AD15">
        <v>3.7164380841497799E-2</v>
      </c>
      <c r="AE15">
        <v>4.0562081161164797E-2</v>
      </c>
      <c r="AF15">
        <v>5.09553333635481E-2</v>
      </c>
      <c r="AG15">
        <v>7.3400000000000007E-2</v>
      </c>
      <c r="AH15">
        <v>6.2655872257050299E-2</v>
      </c>
      <c r="AI15">
        <v>6.1473504923419402E-2</v>
      </c>
      <c r="AJ15">
        <v>6.3672403330201105E-2</v>
      </c>
      <c r="AK15">
        <v>3.04E-2</v>
      </c>
      <c r="AL15">
        <v>4.9708567559719086E-2</v>
      </c>
      <c r="AM15">
        <v>5.2496213465929031E-2</v>
      </c>
      <c r="AN15">
        <v>4.5759405940771103E-2</v>
      </c>
      <c r="AO15" s="5" t="s">
        <v>147</v>
      </c>
    </row>
    <row r="16" spans="1:41" ht="14.25" x14ac:dyDescent="0.45">
      <c r="A16">
        <v>2012</v>
      </c>
      <c r="B16" s="5" t="s">
        <v>80</v>
      </c>
      <c r="C16" s="5" t="s">
        <v>119</v>
      </c>
      <c r="D16" s="5" t="s">
        <v>120</v>
      </c>
      <c r="E16" s="5" t="s">
        <v>12</v>
      </c>
      <c r="F16" s="5" t="s">
        <v>123</v>
      </c>
      <c r="G16" s="5" t="s">
        <v>82</v>
      </c>
      <c r="H16" s="5" t="s">
        <v>100</v>
      </c>
      <c r="I16">
        <v>2.7947649557157301E-2</v>
      </c>
      <c r="J16"/>
      <c r="K16">
        <v>2.4289960497858601E-2</v>
      </c>
      <c r="L16">
        <v>3.16866937681652E-2</v>
      </c>
      <c r="M16">
        <v>7.3689288042343898E-2</v>
      </c>
      <c r="N16">
        <v>4.7746693523242699E-2</v>
      </c>
      <c r="O16">
        <v>7.8711537423256803E-2</v>
      </c>
      <c r="P16">
        <v>7.9200000000000007E-2</v>
      </c>
      <c r="Q16">
        <v>6.3750394915735906E-2</v>
      </c>
      <c r="R16">
        <v>7.2982878377728905E-2</v>
      </c>
      <c r="S16">
        <v>6.4299999999999996E-2</v>
      </c>
      <c r="T16">
        <v>1.66E-2</v>
      </c>
      <c r="U16">
        <v>0.10681284032201099</v>
      </c>
      <c r="V16">
        <v>8.6035659854121205E-2</v>
      </c>
      <c r="W16">
        <v>3.61E-2</v>
      </c>
      <c r="X16">
        <v>6.2864009213465799E-2</v>
      </c>
      <c r="Y16">
        <v>6.9500000000000006E-2</v>
      </c>
      <c r="Z16">
        <v>7.2599999999999998E-2</v>
      </c>
      <c r="AA16">
        <v>5.9248165416776202E-2</v>
      </c>
      <c r="AB16">
        <v>6.6600000000000006E-2</v>
      </c>
      <c r="AC16">
        <v>4.4718781962425097E-2</v>
      </c>
      <c r="AD16">
        <v>4.5431100841497797E-2</v>
      </c>
      <c r="AE16">
        <v>4.8828801161164802E-2</v>
      </c>
      <c r="AF16">
        <v>5.9222053363548098E-2</v>
      </c>
      <c r="AG16">
        <v>8.1699999999999995E-2</v>
      </c>
      <c r="AH16">
        <v>7.0491392257050298E-2</v>
      </c>
      <c r="AI16">
        <v>6.97402249234194E-2</v>
      </c>
      <c r="AJ16">
        <v>7.1939123330201096E-2</v>
      </c>
      <c r="AK16">
        <v>3.8300000000000001E-2</v>
      </c>
      <c r="AL16">
        <v>5.7621978223323822E-2</v>
      </c>
      <c r="AM16">
        <v>6.0230579227209091E-2</v>
      </c>
      <c r="AN16">
        <v>5.3926456719636917E-2</v>
      </c>
      <c r="AO16" s="5" t="s">
        <v>148</v>
      </c>
    </row>
    <row r="17" spans="1:41" ht="14.25" x14ac:dyDescent="0.45">
      <c r="A17">
        <v>2012</v>
      </c>
      <c r="B17" s="5" t="s">
        <v>80</v>
      </c>
      <c r="C17" s="5" t="s">
        <v>127</v>
      </c>
      <c r="D17" s="5" t="s">
        <v>120</v>
      </c>
      <c r="E17" s="5" t="s">
        <v>132</v>
      </c>
      <c r="F17" s="5" t="s">
        <v>115</v>
      </c>
      <c r="G17" s="5" t="s">
        <v>86</v>
      </c>
      <c r="H17" s="5" t="s">
        <v>130</v>
      </c>
      <c r="I17">
        <v>12655.318359375</v>
      </c>
      <c r="J17">
        <v>20223.783203125</v>
      </c>
      <c r="K17">
        <v>4952.54541015625</v>
      </c>
      <c r="L17">
        <v>3607.026123046875</v>
      </c>
      <c r="M17">
        <v>9627.076171875</v>
      </c>
      <c r="N17">
        <v>7330.92236328125</v>
      </c>
      <c r="O17">
        <v>6155.849609375</v>
      </c>
      <c r="P17">
        <v>10041.23828125</v>
      </c>
      <c r="Q17">
        <v>4997.7763671875</v>
      </c>
      <c r="R17">
        <v>7127.71875</v>
      </c>
      <c r="S17">
        <v>10350.412109375</v>
      </c>
      <c r="T17">
        <v>13536.70703125</v>
      </c>
      <c r="U17">
        <v>2114.280517578125</v>
      </c>
      <c r="V17">
        <v>8876.791015625</v>
      </c>
      <c r="W17">
        <v>3018.427490234375</v>
      </c>
      <c r="X17">
        <v>15527.7431640625</v>
      </c>
      <c r="Y17">
        <v>57711.35546875</v>
      </c>
      <c r="Z17">
        <v>6220.6591796875</v>
      </c>
      <c r="AA17">
        <v>68136.2265625</v>
      </c>
      <c r="AB17">
        <v>2134.467041015625</v>
      </c>
      <c r="AC17">
        <v>10444.1923828125</v>
      </c>
      <c r="AD17">
        <v>12374.3837890625</v>
      </c>
      <c r="AE17">
        <v>15227.7431640625</v>
      </c>
      <c r="AF17">
        <v>31134.27734375</v>
      </c>
      <c r="AG17">
        <v>100280.640625</v>
      </c>
      <c r="AH17">
        <v>17508.548828125</v>
      </c>
      <c r="AI17">
        <v>4823.5341796875</v>
      </c>
      <c r="AJ17">
        <v>30342.83203125</v>
      </c>
      <c r="AK17">
        <v>8392.3125</v>
      </c>
      <c r="AL17">
        <v>504874.8125</v>
      </c>
      <c r="AM17">
        <v>396472.78125</v>
      </c>
      <c r="AN17">
        <v>108402</v>
      </c>
      <c r="AO17" s="5" t="s">
        <v>133</v>
      </c>
    </row>
    <row r="18" spans="1:41" ht="14.25" x14ac:dyDescent="0.45">
      <c r="A18">
        <v>2012</v>
      </c>
      <c r="B18" s="5" t="s">
        <v>80</v>
      </c>
      <c r="C18" s="5" t="s">
        <v>127</v>
      </c>
      <c r="D18" s="5" t="s">
        <v>120</v>
      </c>
      <c r="E18" s="5" t="s">
        <v>132</v>
      </c>
      <c r="F18" s="5" t="s">
        <v>115</v>
      </c>
      <c r="G18" s="5" t="s">
        <v>87</v>
      </c>
      <c r="H18" s="5" t="s">
        <v>130</v>
      </c>
      <c r="I18">
        <v>11911.4208984375</v>
      </c>
      <c r="J18">
        <v>19035</v>
      </c>
      <c r="K18">
        <v>4661.427734375</v>
      </c>
      <c r="L18">
        <v>3395</v>
      </c>
      <c r="M18">
        <v>9061.1826171875</v>
      </c>
      <c r="N18">
        <v>6900</v>
      </c>
      <c r="O18">
        <v>5794</v>
      </c>
      <c r="P18">
        <v>9451</v>
      </c>
      <c r="Q18">
        <v>4704</v>
      </c>
      <c r="R18">
        <v>6708.7412109375</v>
      </c>
      <c r="S18">
        <v>9742</v>
      </c>
      <c r="T18">
        <v>12741</v>
      </c>
      <c r="U18">
        <v>1990</v>
      </c>
      <c r="V18">
        <v>8355</v>
      </c>
      <c r="W18">
        <v>2841</v>
      </c>
      <c r="X18">
        <v>14615</v>
      </c>
      <c r="Y18">
        <v>54319</v>
      </c>
      <c r="Z18">
        <v>5855</v>
      </c>
      <c r="AA18">
        <v>64131.08203125</v>
      </c>
      <c r="AB18">
        <v>2009</v>
      </c>
      <c r="AC18">
        <v>9830.267578125</v>
      </c>
      <c r="AD18">
        <v>11647</v>
      </c>
      <c r="AE18">
        <v>14332.634765625</v>
      </c>
      <c r="AF18">
        <v>29304.16015625</v>
      </c>
      <c r="AG18">
        <v>94386</v>
      </c>
      <c r="AH18">
        <v>16479.37109375</v>
      </c>
      <c r="AI18">
        <v>4540</v>
      </c>
      <c r="AJ18">
        <v>28559.236328125</v>
      </c>
      <c r="AK18">
        <v>7899</v>
      </c>
      <c r="AL18">
        <v>475197.53125</v>
      </c>
      <c r="AM18">
        <v>373167.5625</v>
      </c>
      <c r="AN18">
        <v>102029.984375</v>
      </c>
      <c r="AO18" s="5" t="s">
        <v>134</v>
      </c>
    </row>
    <row r="19" spans="1:41" ht="14.25" x14ac:dyDescent="0.45">
      <c r="A19">
        <v>2012</v>
      </c>
      <c r="B19" s="5" t="s">
        <v>80</v>
      </c>
      <c r="C19" s="5" t="s">
        <v>127</v>
      </c>
      <c r="D19" s="5" t="s">
        <v>120</v>
      </c>
      <c r="E19" s="5" t="s">
        <v>132</v>
      </c>
      <c r="F19" s="5" t="s">
        <v>135</v>
      </c>
      <c r="G19" s="5" t="s">
        <v>86</v>
      </c>
      <c r="H19" s="5" t="s">
        <v>130</v>
      </c>
      <c r="I19">
        <v>10488.2900390625</v>
      </c>
      <c r="J19">
        <v>26800.36328125</v>
      </c>
      <c r="K19">
        <v>57.211780548095703</v>
      </c>
      <c r="L19">
        <v>2522.26220703125</v>
      </c>
      <c r="M19">
        <v>9179.619140625</v>
      </c>
      <c r="N19">
        <v>5127.3955078125</v>
      </c>
      <c r="O19">
        <v>10417.8720703125</v>
      </c>
      <c r="P19">
        <v>8151.88720703125</v>
      </c>
      <c r="Q19">
        <v>5074.8359375</v>
      </c>
      <c r="R19">
        <v>8573.037109375</v>
      </c>
      <c r="S19">
        <v>10346.162109375</v>
      </c>
      <c r="T19">
        <v>5729.763671875</v>
      </c>
      <c r="U19">
        <v>2629.56982421875</v>
      </c>
      <c r="V19">
        <v>11360.8046875</v>
      </c>
      <c r="W19">
        <v>4070.826171875</v>
      </c>
      <c r="X19">
        <v>17127.796875</v>
      </c>
      <c r="Y19">
        <v>61447.26171875</v>
      </c>
      <c r="Z19">
        <v>6800.69775390625</v>
      </c>
      <c r="AA19">
        <v>85981.453125</v>
      </c>
      <c r="AB19">
        <v>2151.46630859375</v>
      </c>
      <c r="AC19">
        <v>5777.29443359375</v>
      </c>
      <c r="AD19">
        <v>11369.5263671875</v>
      </c>
      <c r="AE19">
        <v>8055.5146484375</v>
      </c>
      <c r="AF19">
        <v>30582.375</v>
      </c>
      <c r="AG19">
        <v>158971.578125</v>
      </c>
      <c r="AH19">
        <v>23103.369140625</v>
      </c>
      <c r="AI19">
        <v>6281.21923828125</v>
      </c>
      <c r="AJ19">
        <v>53780.8671875</v>
      </c>
      <c r="AK19">
        <v>4323.119140625</v>
      </c>
      <c r="AL19">
        <v>596283.5</v>
      </c>
      <c r="AM19">
        <v>492125.5</v>
      </c>
      <c r="AN19">
        <v>104157.9453125</v>
      </c>
      <c r="AO19" s="5" t="s">
        <v>136</v>
      </c>
    </row>
    <row r="20" spans="1:41" ht="14.25" x14ac:dyDescent="0.45">
      <c r="A20">
        <v>2012</v>
      </c>
      <c r="B20" s="5" t="s">
        <v>80</v>
      </c>
      <c r="C20" s="5" t="s">
        <v>127</v>
      </c>
      <c r="D20" s="5" t="s">
        <v>120</v>
      </c>
      <c r="E20" s="5" t="s">
        <v>132</v>
      </c>
      <c r="F20" s="5" t="s">
        <v>135</v>
      </c>
      <c r="G20" s="5" t="s">
        <v>87</v>
      </c>
      <c r="H20" s="5" t="s">
        <v>130</v>
      </c>
      <c r="I20">
        <v>9871.7734375</v>
      </c>
      <c r="J20">
        <v>25225</v>
      </c>
      <c r="K20">
        <v>53.848789215087891</v>
      </c>
      <c r="L20">
        <v>2374</v>
      </c>
      <c r="M20">
        <v>8640.0283203125</v>
      </c>
      <c r="N20">
        <v>4826</v>
      </c>
      <c r="O20">
        <v>9805.494140625</v>
      </c>
      <c r="P20">
        <v>7672.70751953125</v>
      </c>
      <c r="Q20">
        <v>4776.52978515625</v>
      </c>
      <c r="R20">
        <v>8069.10205078125</v>
      </c>
      <c r="S20">
        <v>9738</v>
      </c>
      <c r="T20">
        <v>5392.9599609375</v>
      </c>
      <c r="U20">
        <v>2475</v>
      </c>
      <c r="V20">
        <v>10693</v>
      </c>
      <c r="W20">
        <v>3831.537109375</v>
      </c>
      <c r="X20">
        <v>16121</v>
      </c>
      <c r="Y20">
        <v>57835.3046875</v>
      </c>
      <c r="Z20">
        <v>6400.94287109375</v>
      </c>
      <c r="AA20">
        <v>80927.3359375</v>
      </c>
      <c r="AB20">
        <v>2025</v>
      </c>
      <c r="AC20">
        <v>5437.69677734375</v>
      </c>
      <c r="AD20">
        <v>10701.208984375</v>
      </c>
      <c r="AE20">
        <v>7582</v>
      </c>
      <c r="AF20">
        <v>28784.69921875</v>
      </c>
      <c r="AG20">
        <v>149627</v>
      </c>
      <c r="AH20">
        <v>21745.3203125</v>
      </c>
      <c r="AI20">
        <v>5912</v>
      </c>
      <c r="AJ20">
        <v>50619.55078125</v>
      </c>
      <c r="AK20">
        <v>4069</v>
      </c>
      <c r="AL20">
        <v>561233</v>
      </c>
      <c r="AM20">
        <v>463197.65625</v>
      </c>
      <c r="AN20">
        <v>98035.3984375</v>
      </c>
      <c r="AO20" s="5" t="s">
        <v>137</v>
      </c>
    </row>
    <row r="21" spans="1:41" ht="14.25" x14ac:dyDescent="0.45">
      <c r="A21">
        <v>2012</v>
      </c>
      <c r="B21" s="5" t="s">
        <v>80</v>
      </c>
      <c r="C21" s="5" t="s">
        <v>127</v>
      </c>
      <c r="D21" s="5" t="s">
        <v>120</v>
      </c>
      <c r="E21" s="5" t="s">
        <v>138</v>
      </c>
      <c r="F21" s="5" t="s">
        <v>138</v>
      </c>
      <c r="G21" s="5" t="s">
        <v>86</v>
      </c>
      <c r="H21" s="5" t="s">
        <v>130</v>
      </c>
      <c r="I21">
        <v>12637.42578125</v>
      </c>
      <c r="J21">
        <v>36364.5625</v>
      </c>
      <c r="K21">
        <v>1915.5657958984375</v>
      </c>
      <c r="L21">
        <v>4503.736328125</v>
      </c>
      <c r="M21">
        <v>21610.97265625</v>
      </c>
      <c r="N21">
        <v>19313.52734375</v>
      </c>
      <c r="O21">
        <v>15468.677734375</v>
      </c>
      <c r="P21">
        <v>16103.6708984375</v>
      </c>
      <c r="Q21">
        <v>7696.8837890625</v>
      </c>
      <c r="R21">
        <v>15143.6923828125</v>
      </c>
      <c r="S21">
        <v>20682.76171875</v>
      </c>
      <c r="T21">
        <v>10416.5830078125</v>
      </c>
      <c r="U21">
        <v>5198.7119140625</v>
      </c>
      <c r="V21">
        <v>18247.62109375</v>
      </c>
      <c r="W21">
        <v>5389.22998046875</v>
      </c>
      <c r="X21">
        <v>24449.15625</v>
      </c>
      <c r="Y21">
        <v>100055.6640625</v>
      </c>
      <c r="Z21">
        <v>18465.484375</v>
      </c>
      <c r="AA21">
        <v>161056.921875</v>
      </c>
      <c r="AB21">
        <v>3031.3154296875</v>
      </c>
      <c r="AC21">
        <v>18829.634765625</v>
      </c>
      <c r="AD21">
        <v>26955.095703125</v>
      </c>
      <c r="AE21">
        <v>13304.7978515625</v>
      </c>
      <c r="AF21">
        <v>55483.95703125</v>
      </c>
      <c r="AG21">
        <v>340688.15625</v>
      </c>
      <c r="AH21">
        <v>49712.44921875</v>
      </c>
      <c r="AI21">
        <v>9731.9599609375</v>
      </c>
      <c r="AJ21">
        <v>78041.9921875</v>
      </c>
      <c r="AK21">
        <v>8071.45166015625</v>
      </c>
      <c r="AL21">
        <v>1118571.75</v>
      </c>
      <c r="AM21">
        <v>921136.5</v>
      </c>
      <c r="AN21">
        <v>197435.203125</v>
      </c>
      <c r="AO21" s="5" t="s">
        <v>139</v>
      </c>
    </row>
    <row r="22" spans="1:41" ht="14.25" x14ac:dyDescent="0.45">
      <c r="A22">
        <v>2012</v>
      </c>
      <c r="B22" s="5" t="s">
        <v>80</v>
      </c>
      <c r="C22" s="5" t="s">
        <v>127</v>
      </c>
      <c r="D22" s="5" t="s">
        <v>120</v>
      </c>
      <c r="E22" s="5" t="s">
        <v>138</v>
      </c>
      <c r="F22" s="5" t="s">
        <v>138</v>
      </c>
      <c r="G22" s="5" t="s">
        <v>87</v>
      </c>
      <c r="H22" s="5" t="s">
        <v>130</v>
      </c>
      <c r="I22">
        <v>11894.580078125</v>
      </c>
      <c r="J22">
        <v>34227</v>
      </c>
      <c r="K22">
        <v>1802.966064453125</v>
      </c>
      <c r="L22">
        <v>4239</v>
      </c>
      <c r="M22">
        <v>20340.6484375</v>
      </c>
      <c r="N22">
        <v>18178.25</v>
      </c>
      <c r="O22">
        <v>14559.40625</v>
      </c>
      <c r="P22">
        <v>15157.07421875</v>
      </c>
      <c r="Q22">
        <v>7244.44970703125</v>
      </c>
      <c r="R22">
        <v>14253.5244140625</v>
      </c>
      <c r="S22">
        <v>19467</v>
      </c>
      <c r="T22">
        <v>9804.28125</v>
      </c>
      <c r="U22">
        <v>4893.1240234375</v>
      </c>
      <c r="V22">
        <v>17175</v>
      </c>
      <c r="W22">
        <v>5072.443359375</v>
      </c>
      <c r="X22">
        <v>23012</v>
      </c>
      <c r="Y22">
        <v>94174.25</v>
      </c>
      <c r="Z22">
        <v>17380.056640625</v>
      </c>
      <c r="AA22">
        <v>151589.765625</v>
      </c>
      <c r="AB22">
        <v>2853.13037109375</v>
      </c>
      <c r="AC22">
        <v>17722.80078125</v>
      </c>
      <c r="AD22">
        <v>25370.63671875</v>
      </c>
      <c r="AE22">
        <v>12522.72265625</v>
      </c>
      <c r="AF22">
        <v>52222.53125</v>
      </c>
      <c r="AG22">
        <v>320662</v>
      </c>
      <c r="AH22">
        <v>46790.28125</v>
      </c>
      <c r="AI22">
        <v>9159.9013671875</v>
      </c>
      <c r="AJ22">
        <v>73454.5703125</v>
      </c>
      <c r="AK22">
        <v>7597</v>
      </c>
      <c r="AL22">
        <v>1052820.25</v>
      </c>
      <c r="AM22">
        <v>866990.6875</v>
      </c>
      <c r="AN22">
        <v>185829.703125</v>
      </c>
      <c r="AO22" s="5" t="s">
        <v>140</v>
      </c>
    </row>
    <row r="23" spans="1:41" ht="14.25" x14ac:dyDescent="0.45">
      <c r="A23">
        <v>2012</v>
      </c>
      <c r="B23" s="5" t="s">
        <v>80</v>
      </c>
      <c r="C23" s="5" t="s">
        <v>127</v>
      </c>
      <c r="D23" s="5" t="s">
        <v>120</v>
      </c>
      <c r="E23" s="5" t="s">
        <v>141</v>
      </c>
      <c r="F23" s="5" t="s">
        <v>141</v>
      </c>
      <c r="G23" s="5" t="s">
        <v>86</v>
      </c>
      <c r="H23" s="5" t="s">
        <v>130</v>
      </c>
      <c r="I23">
        <v>4044.30615234375</v>
      </c>
      <c r="J23">
        <v>22383.75</v>
      </c>
      <c r="K23">
        <v>816.9713134765625</v>
      </c>
      <c r="L23">
        <v>2108.583740234375</v>
      </c>
      <c r="M23">
        <v>15849.814453125</v>
      </c>
      <c r="N23">
        <v>12511.2998046875</v>
      </c>
      <c r="O23">
        <v>9524.732421875</v>
      </c>
      <c r="P23">
        <v>11587.5087890625</v>
      </c>
      <c r="Q23">
        <v>4446.41943359375</v>
      </c>
      <c r="R23">
        <v>8365.484375</v>
      </c>
      <c r="S23">
        <v>13548.39453125</v>
      </c>
      <c r="T23">
        <v>3603.257080078125</v>
      </c>
      <c r="U23">
        <v>3266.68017578125</v>
      </c>
      <c r="V23">
        <v>13390.9052734375</v>
      </c>
      <c r="W23">
        <v>3027.2275390625</v>
      </c>
      <c r="X23">
        <v>15547.8974609375</v>
      </c>
      <c r="Y23">
        <v>64188.96484375</v>
      </c>
      <c r="Z23">
        <v>10946.8076171875</v>
      </c>
      <c r="AA23">
        <v>95698.5078125</v>
      </c>
      <c r="AB23">
        <v>2294.983154296875</v>
      </c>
      <c r="AC23">
        <v>8834.12109375</v>
      </c>
      <c r="AD23">
        <v>15663.291015625</v>
      </c>
      <c r="AE23">
        <v>8315.6279296875</v>
      </c>
      <c r="AF23">
        <v>32966.69140625</v>
      </c>
      <c r="AG23">
        <v>214345.03125</v>
      </c>
      <c r="AH23">
        <v>32288.212890625</v>
      </c>
      <c r="AI23">
        <v>6592.45751953125</v>
      </c>
      <c r="AJ23">
        <v>44077.484375</v>
      </c>
      <c r="AK23">
        <v>5064.94140625</v>
      </c>
      <c r="AL23">
        <v>685300.3125</v>
      </c>
      <c r="AM23">
        <v>561478.1875</v>
      </c>
      <c r="AN23">
        <v>123822.1875</v>
      </c>
      <c r="AO23" s="5" t="s">
        <v>142</v>
      </c>
    </row>
    <row r="24" spans="1:41" ht="14.25" x14ac:dyDescent="0.45">
      <c r="A24">
        <v>2012</v>
      </c>
      <c r="B24" s="5" t="s">
        <v>80</v>
      </c>
      <c r="C24" s="5" t="s">
        <v>127</v>
      </c>
      <c r="D24" s="5" t="s">
        <v>120</v>
      </c>
      <c r="E24" s="5" t="s">
        <v>141</v>
      </c>
      <c r="F24" s="5" t="s">
        <v>141</v>
      </c>
      <c r="G24" s="5" t="s">
        <v>87</v>
      </c>
      <c r="H24" s="5" t="s">
        <v>130</v>
      </c>
      <c r="I24">
        <v>3806.575927734375</v>
      </c>
      <c r="J24">
        <v>21068</v>
      </c>
      <c r="K24">
        <v>768.94854736328125</v>
      </c>
      <c r="L24">
        <v>1984.63818359375</v>
      </c>
      <c r="M24">
        <v>14918.1396484375</v>
      </c>
      <c r="N24">
        <v>11775.8671875</v>
      </c>
      <c r="O24">
        <v>8964.8544921875</v>
      </c>
      <c r="P24">
        <v>10906.3779296875</v>
      </c>
      <c r="Q24">
        <v>4185.05224609375</v>
      </c>
      <c r="R24">
        <v>7873.74951171875</v>
      </c>
      <c r="S24">
        <v>12752</v>
      </c>
      <c r="T24">
        <v>3391.452392578125</v>
      </c>
      <c r="U24">
        <v>3074.659912109375</v>
      </c>
      <c r="V24">
        <v>12603.7685546875</v>
      </c>
      <c r="W24">
        <v>2849.28271484375</v>
      </c>
      <c r="X24">
        <v>14633.9697265625</v>
      </c>
      <c r="Y24">
        <v>60415.84375</v>
      </c>
      <c r="Z24">
        <v>10303.3388671875</v>
      </c>
      <c r="AA24">
        <v>90073.2109375</v>
      </c>
      <c r="AB24">
        <v>2160.080810546875</v>
      </c>
      <c r="AC24">
        <v>8314.8388671875</v>
      </c>
      <c r="AD24">
        <v>14742.580078125</v>
      </c>
      <c r="AE24">
        <v>7826.8232421875</v>
      </c>
      <c r="AF24">
        <v>31028.86328125</v>
      </c>
      <c r="AG24">
        <v>201745.515625</v>
      </c>
      <c r="AH24">
        <v>30390.265625</v>
      </c>
      <c r="AI24">
        <v>6204.943359375</v>
      </c>
      <c r="AJ24">
        <v>41486.546875</v>
      </c>
      <c r="AK24">
        <v>4767.216796875</v>
      </c>
      <c r="AL24">
        <v>645017.4375</v>
      </c>
      <c r="AM24">
        <v>528473.6875</v>
      </c>
      <c r="AN24">
        <v>116543.734375</v>
      </c>
      <c r="AO24" s="5" t="s">
        <v>143</v>
      </c>
    </row>
    <row r="25" spans="1:41" ht="14.25" x14ac:dyDescent="0.45">
      <c r="A25">
        <v>2012</v>
      </c>
      <c r="B25" s="5" t="s">
        <v>80</v>
      </c>
      <c r="C25" s="5" t="s">
        <v>127</v>
      </c>
      <c r="D25" s="5" t="s">
        <v>120</v>
      </c>
      <c r="E25" s="5" t="s">
        <v>144</v>
      </c>
      <c r="F25" s="5" t="s">
        <v>144</v>
      </c>
      <c r="G25" s="5" t="s">
        <v>86</v>
      </c>
      <c r="H25" s="5" t="s">
        <v>130</v>
      </c>
      <c r="I25">
        <v>5309.763671875</v>
      </c>
      <c r="J25">
        <v>29898.4765625</v>
      </c>
      <c r="K25">
        <v>1064.7459716796875</v>
      </c>
      <c r="L25">
        <v>2896.7587890625</v>
      </c>
      <c r="M25">
        <v>18418.603515625</v>
      </c>
      <c r="N25">
        <v>14736.4814453125</v>
      </c>
      <c r="O25">
        <v>12443.9765625</v>
      </c>
      <c r="P25">
        <v>12787.267578125</v>
      </c>
      <c r="Q25">
        <v>6015.021484375</v>
      </c>
      <c r="R25">
        <v>12056.583984375</v>
      </c>
      <c r="S25">
        <v>13872.4423828125</v>
      </c>
      <c r="T25">
        <v>4153.841796875</v>
      </c>
      <c r="U25">
        <v>4491.11279296875</v>
      </c>
      <c r="V25">
        <v>14174.7705078125</v>
      </c>
      <c r="W25">
        <v>3440.6923828125</v>
      </c>
      <c r="X25">
        <v>19388.11328125</v>
      </c>
      <c r="Y25">
        <v>79292.5390625</v>
      </c>
      <c r="Z25">
        <v>14183.849609375</v>
      </c>
      <c r="AA25">
        <v>121964.6015625</v>
      </c>
      <c r="AB25">
        <v>2485.21484375</v>
      </c>
      <c r="AC25">
        <v>12002.2978515625</v>
      </c>
      <c r="AD25">
        <v>18837.958984375</v>
      </c>
      <c r="AE25">
        <v>9238.6259765625</v>
      </c>
      <c r="AF25">
        <v>42806.07421875</v>
      </c>
      <c r="AG25">
        <v>287804</v>
      </c>
      <c r="AH25">
        <v>40868.32421875</v>
      </c>
      <c r="AI25">
        <v>7838.0107421875</v>
      </c>
      <c r="AJ25">
        <v>57566.28125</v>
      </c>
      <c r="AK25">
        <v>5839.22802734375</v>
      </c>
      <c r="AL25">
        <v>875875.625</v>
      </c>
      <c r="AM25">
        <v>727224.5</v>
      </c>
      <c r="AN25">
        <v>148651.15625</v>
      </c>
      <c r="AO25" s="5" t="s">
        <v>145</v>
      </c>
    </row>
    <row r="26" spans="1:41" ht="14.25" x14ac:dyDescent="0.45">
      <c r="A26">
        <v>2012</v>
      </c>
      <c r="B26" s="5" t="s">
        <v>80</v>
      </c>
      <c r="C26" s="5" t="s">
        <v>127</v>
      </c>
      <c r="D26" s="5" t="s">
        <v>120</v>
      </c>
      <c r="E26" s="5" t="s">
        <v>144</v>
      </c>
      <c r="F26" s="5" t="s">
        <v>144</v>
      </c>
      <c r="G26" s="5" t="s">
        <v>87</v>
      </c>
      <c r="H26" s="5" t="s">
        <v>130</v>
      </c>
      <c r="I26">
        <v>4997.64794921875</v>
      </c>
      <c r="J26">
        <v>28141</v>
      </c>
      <c r="K26">
        <v>1002.15869140625</v>
      </c>
      <c r="L26">
        <v>2726.483154296875</v>
      </c>
      <c r="M26">
        <v>17335.931640625</v>
      </c>
      <c r="N26">
        <v>13870.25</v>
      </c>
      <c r="O26">
        <v>11712.501953125</v>
      </c>
      <c r="P26">
        <v>12035.61328125</v>
      </c>
      <c r="Q26">
        <v>5661.44970703125</v>
      </c>
      <c r="R26">
        <v>11347.880859375</v>
      </c>
      <c r="S26">
        <v>13057</v>
      </c>
      <c r="T26">
        <v>3909.673095703125</v>
      </c>
      <c r="U26">
        <v>4227.11865234375</v>
      </c>
      <c r="V26">
        <v>13341.556640625</v>
      </c>
      <c r="W26">
        <v>3238.443603515625</v>
      </c>
      <c r="X26">
        <v>18248.451171875</v>
      </c>
      <c r="Y26">
        <v>74631.609375</v>
      </c>
      <c r="Z26">
        <v>13350.1025390625</v>
      </c>
      <c r="AA26">
        <v>114795.34375</v>
      </c>
      <c r="AB26">
        <v>2339.13037109375</v>
      </c>
      <c r="AC26">
        <v>11296.78515625</v>
      </c>
      <c r="AD26">
        <v>17730.63671875</v>
      </c>
      <c r="AE26">
        <v>8695.56640625</v>
      </c>
      <c r="AF26">
        <v>40289.87109375</v>
      </c>
      <c r="AG26">
        <v>270886.46875</v>
      </c>
      <c r="AH26">
        <v>38466.0234375</v>
      </c>
      <c r="AI26">
        <v>7377.28125</v>
      </c>
      <c r="AJ26">
        <v>54182.453125</v>
      </c>
      <c r="AK26">
        <v>5495.98974609375</v>
      </c>
      <c r="AL26">
        <v>824390.4375</v>
      </c>
      <c r="AM26">
        <v>684477.1875</v>
      </c>
      <c r="AN26">
        <v>139913.234375</v>
      </c>
      <c r="AO26" s="5" t="s">
        <v>146</v>
      </c>
    </row>
    <row r="27" spans="1:41" ht="14.25" x14ac:dyDescent="0.45">
      <c r="A27">
        <v>2012</v>
      </c>
      <c r="B27" s="5" t="s">
        <v>80</v>
      </c>
      <c r="C27" s="5" t="s">
        <v>127</v>
      </c>
      <c r="D27" s="5" t="s">
        <v>120</v>
      </c>
      <c r="E27" s="5" t="s">
        <v>149</v>
      </c>
      <c r="F27" s="5" t="s">
        <v>150</v>
      </c>
      <c r="G27" s="5" t="s">
        <v>86</v>
      </c>
      <c r="H27" s="5" t="s">
        <v>130</v>
      </c>
      <c r="I27">
        <v>1265.4573974609375</v>
      </c>
      <c r="J27">
        <v>7514.7265625</v>
      </c>
      <c r="K27">
        <v>247.77470397949219</v>
      </c>
      <c r="L27">
        <v>788.175048828125</v>
      </c>
      <c r="M27">
        <v>2568.789794921875</v>
      </c>
      <c r="N27">
        <v>2225.182861328125</v>
      </c>
      <c r="O27">
        <v>2919.24560546875</v>
      </c>
      <c r="P27">
        <v>1199.759033203125</v>
      </c>
      <c r="Q27">
        <v>1568.602294921875</v>
      </c>
      <c r="R27">
        <v>3691.098876953125</v>
      </c>
      <c r="S27">
        <v>324.04800415039063</v>
      </c>
      <c r="T27">
        <v>550.5848388671875</v>
      </c>
      <c r="U27">
        <v>1224.4326171875</v>
      </c>
      <c r="V27">
        <v>783.86517333984375</v>
      </c>
      <c r="W27">
        <v>413.46481323242188</v>
      </c>
      <c r="X27">
        <v>3840.215087890625</v>
      </c>
      <c r="Y27">
        <v>15103.578125</v>
      </c>
      <c r="Z27">
        <v>3237.040771484375</v>
      </c>
      <c r="AA27">
        <v>26266.091796875</v>
      </c>
      <c r="AB27">
        <v>190.23158264160156</v>
      </c>
      <c r="AC27">
        <v>3168.1767578125</v>
      </c>
      <c r="AD27">
        <v>3174.66796875</v>
      </c>
      <c r="AE27">
        <v>922.9986572265625</v>
      </c>
      <c r="AF27">
        <v>9839.3828125</v>
      </c>
      <c r="AG27">
        <v>73458.984375</v>
      </c>
      <c r="AH27">
        <v>8580.1083984375</v>
      </c>
      <c r="AI27">
        <v>1245.5531005859375</v>
      </c>
      <c r="AJ27">
        <v>13488.7978515625</v>
      </c>
      <c r="AK27">
        <v>774.28643798828125</v>
      </c>
      <c r="AL27">
        <v>190575.328125</v>
      </c>
      <c r="AM27">
        <v>165746.359375</v>
      </c>
      <c r="AN27">
        <v>24828.970703125</v>
      </c>
      <c r="AO27" s="5" t="s">
        <v>151</v>
      </c>
    </row>
    <row r="28" spans="1:41" ht="14.25" x14ac:dyDescent="0.45">
      <c r="A28">
        <v>2012</v>
      </c>
      <c r="B28" s="5" t="s">
        <v>80</v>
      </c>
      <c r="C28" s="5" t="s">
        <v>127</v>
      </c>
      <c r="D28" s="5" t="s">
        <v>120</v>
      </c>
      <c r="E28" s="5" t="s">
        <v>149</v>
      </c>
      <c r="F28" s="5" t="s">
        <v>150</v>
      </c>
      <c r="G28" s="5" t="s">
        <v>87</v>
      </c>
      <c r="H28" s="5" t="s">
        <v>130</v>
      </c>
      <c r="I28">
        <v>1191.072021484375</v>
      </c>
      <c r="J28">
        <v>7073</v>
      </c>
      <c r="K28">
        <v>233.21014404296875</v>
      </c>
      <c r="L28">
        <v>741.844970703125</v>
      </c>
      <c r="M28">
        <v>2417.792724609375</v>
      </c>
      <c r="N28">
        <v>2094.38330078125</v>
      </c>
      <c r="O28">
        <v>2747.648193359375</v>
      </c>
      <c r="P28">
        <v>1129.2354736328125</v>
      </c>
      <c r="Q28">
        <v>1476.3975830078125</v>
      </c>
      <c r="R28">
        <v>3474.130859375</v>
      </c>
      <c r="S28">
        <v>305</v>
      </c>
      <c r="T28">
        <v>518.22064208984375</v>
      </c>
      <c r="U28">
        <v>1152.458740234375</v>
      </c>
      <c r="V28">
        <v>737.7884521484375</v>
      </c>
      <c r="W28">
        <v>389.1607666015625</v>
      </c>
      <c r="X28">
        <v>3614.481689453125</v>
      </c>
      <c r="Y28">
        <v>14215.767578125</v>
      </c>
      <c r="Z28">
        <v>3046.762939453125</v>
      </c>
      <c r="AA28">
        <v>24722.1328125</v>
      </c>
      <c r="AB28">
        <v>179.04949951171875</v>
      </c>
      <c r="AC28">
        <v>2981.94677734375</v>
      </c>
      <c r="AD28">
        <v>2988.056396484375</v>
      </c>
      <c r="AE28">
        <v>868.74346923828125</v>
      </c>
      <c r="AF28">
        <v>9261.009765625</v>
      </c>
      <c r="AG28">
        <v>69140.9609375</v>
      </c>
      <c r="AH28">
        <v>8075.7568359375</v>
      </c>
      <c r="AI28">
        <v>1172.337646484375</v>
      </c>
      <c r="AJ28">
        <v>12695.9072265625</v>
      </c>
      <c r="AK28">
        <v>728.77276611328125</v>
      </c>
      <c r="AL28">
        <v>179373.015625</v>
      </c>
      <c r="AM28">
        <v>156003.53125</v>
      </c>
      <c r="AN28">
        <v>23369.490234375</v>
      </c>
      <c r="AO28" s="5" t="s">
        <v>152</v>
      </c>
    </row>
    <row r="29" spans="1:41" ht="14.25" x14ac:dyDescent="0.45">
      <c r="A29">
        <v>2012</v>
      </c>
      <c r="B29" s="5" t="s">
        <v>80</v>
      </c>
      <c r="C29" s="5" t="s">
        <v>127</v>
      </c>
      <c r="D29" s="5" t="s">
        <v>120</v>
      </c>
      <c r="E29" s="5" t="s">
        <v>153</v>
      </c>
      <c r="F29" s="5" t="s">
        <v>154</v>
      </c>
      <c r="G29" s="5" t="s">
        <v>86</v>
      </c>
      <c r="H29" s="5" t="s">
        <v>130</v>
      </c>
      <c r="I29">
        <v>0</v>
      </c>
      <c r="J29">
        <v>0</v>
      </c>
      <c r="K29">
        <v>0</v>
      </c>
      <c r="L29"/>
      <c r="M29"/>
      <c r="N29">
        <v>0</v>
      </c>
      <c r="O29"/>
      <c r="P29">
        <v>0</v>
      </c>
      <c r="Q29">
        <v>0</v>
      </c>
      <c r="R29">
        <v>0</v>
      </c>
      <c r="S29">
        <v>0</v>
      </c>
      <c r="T29"/>
      <c r="U29"/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2.6111207008361816</v>
      </c>
      <c r="AD29">
        <v>0</v>
      </c>
      <c r="AE29">
        <v>0</v>
      </c>
      <c r="AF29">
        <v>8.4145694971084595E-2</v>
      </c>
      <c r="AG29">
        <v>533.90362548828125</v>
      </c>
      <c r="AH29">
        <v>0</v>
      </c>
      <c r="AI29">
        <v>0</v>
      </c>
      <c r="AJ29">
        <v>0</v>
      </c>
      <c r="AK29"/>
      <c r="AL29">
        <v>536.598876953125</v>
      </c>
      <c r="AM29">
        <v>536.598876953125</v>
      </c>
      <c r="AN29">
        <v>0</v>
      </c>
      <c r="AO29" s="5" t="s">
        <v>155</v>
      </c>
    </row>
    <row r="30" spans="1:41" ht="14.25" x14ac:dyDescent="0.45">
      <c r="A30">
        <v>2012</v>
      </c>
      <c r="B30" s="5" t="s">
        <v>80</v>
      </c>
      <c r="C30" s="5" t="s">
        <v>127</v>
      </c>
      <c r="D30" s="5" t="s">
        <v>120</v>
      </c>
      <c r="E30" s="5" t="s">
        <v>153</v>
      </c>
      <c r="F30" s="5" t="s">
        <v>154</v>
      </c>
      <c r="G30" s="5" t="s">
        <v>87</v>
      </c>
      <c r="H30" s="5" t="s">
        <v>130</v>
      </c>
      <c r="I30">
        <v>0</v>
      </c>
      <c r="J30">
        <v>0</v>
      </c>
      <c r="K30">
        <v>0</v>
      </c>
      <c r="L30"/>
      <c r="M30"/>
      <c r="N30">
        <v>0</v>
      </c>
      <c r="O30"/>
      <c r="P30">
        <v>0</v>
      </c>
      <c r="Q30">
        <v>0</v>
      </c>
      <c r="R30">
        <v>0</v>
      </c>
      <c r="S30">
        <v>0</v>
      </c>
      <c r="T30"/>
      <c r="U30"/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2.4576351642608643</v>
      </c>
      <c r="AD30">
        <v>0</v>
      </c>
      <c r="AE30">
        <v>0</v>
      </c>
      <c r="AF30">
        <v>7.9199492931365967E-2</v>
      </c>
      <c r="AG30">
        <v>502.51998901367188</v>
      </c>
      <c r="AH30">
        <v>0</v>
      </c>
      <c r="AI30">
        <v>0</v>
      </c>
      <c r="AJ30">
        <v>0</v>
      </c>
      <c r="AK30"/>
      <c r="AL30">
        <v>505.05682373046875</v>
      </c>
      <c r="AM30">
        <v>505.05682373046875</v>
      </c>
      <c r="AN30">
        <v>0</v>
      </c>
      <c r="AO30" s="5" t="s">
        <v>156</v>
      </c>
    </row>
    <row r="31" spans="1:41" ht="14.25" x14ac:dyDescent="0.45">
      <c r="A31">
        <v>2012</v>
      </c>
      <c r="B31" s="5" t="s">
        <v>80</v>
      </c>
      <c r="C31" s="5" t="s">
        <v>127</v>
      </c>
      <c r="D31" s="5" t="s">
        <v>120</v>
      </c>
      <c r="E31" s="5" t="s">
        <v>157</v>
      </c>
      <c r="F31" s="5" t="s">
        <v>158</v>
      </c>
      <c r="G31" s="5" t="s">
        <v>86</v>
      </c>
      <c r="H31" s="5" t="s">
        <v>130</v>
      </c>
      <c r="I31">
        <v>-137.54927062988281</v>
      </c>
      <c r="J31">
        <v>-16.999238967895508</v>
      </c>
      <c r="K31">
        <v>-148.35873413085938</v>
      </c>
      <c r="L31">
        <v>39.310741424560547</v>
      </c>
      <c r="M31">
        <v>-184.12850952148438</v>
      </c>
      <c r="N31">
        <v>-1303.629150390625</v>
      </c>
      <c r="O31">
        <v>-309.17367553710938</v>
      </c>
      <c r="P31">
        <v>-160.43032836914063</v>
      </c>
      <c r="Q31">
        <v>-463.22927856445313</v>
      </c>
      <c r="R31">
        <v>26.103395462036133</v>
      </c>
      <c r="S31"/>
      <c r="T31">
        <v>-1144.6278076171875</v>
      </c>
      <c r="U31"/>
      <c r="V31">
        <v>-283.6748046875</v>
      </c>
      <c r="W31">
        <v>0</v>
      </c>
      <c r="X31">
        <v>0</v>
      </c>
      <c r="Y31">
        <v>569.47454833984375</v>
      </c>
      <c r="Z31">
        <v>0</v>
      </c>
      <c r="AA31">
        <v>-10089.75</v>
      </c>
      <c r="AB31">
        <v>12.749429702758789</v>
      </c>
      <c r="AC31">
        <v>12.892626762390137</v>
      </c>
      <c r="AD31">
        <v>-730.96728515625</v>
      </c>
      <c r="AE31">
        <v>0</v>
      </c>
      <c r="AF31">
        <v>-122.25371551513672</v>
      </c>
      <c r="AG31">
        <v>-5368.572265625</v>
      </c>
      <c r="AH31">
        <v>-3786.58056640625</v>
      </c>
      <c r="AI31">
        <v>-137.00308227539063</v>
      </c>
      <c r="AJ31">
        <v>0</v>
      </c>
      <c r="AK31">
        <v>-375.04571533203125</v>
      </c>
      <c r="AL31">
        <v>-24101.443359375</v>
      </c>
      <c r="AM31">
        <v>-17298.306640625</v>
      </c>
      <c r="AN31">
        <v>-6803.1357421875</v>
      </c>
      <c r="AO31" s="5" t="s">
        <v>159</v>
      </c>
    </row>
    <row r="32" spans="1:41" ht="14.25" x14ac:dyDescent="0.45">
      <c r="A32">
        <v>2012</v>
      </c>
      <c r="B32" s="5" t="s">
        <v>80</v>
      </c>
      <c r="C32" s="5" t="s">
        <v>127</v>
      </c>
      <c r="D32" s="5" t="s">
        <v>120</v>
      </c>
      <c r="E32" s="5" t="s">
        <v>157</v>
      </c>
      <c r="F32" s="5" t="s">
        <v>158</v>
      </c>
      <c r="G32" s="5" t="s">
        <v>87</v>
      </c>
      <c r="H32" s="5" t="s">
        <v>130</v>
      </c>
      <c r="I32">
        <v>-129.46392822265625</v>
      </c>
      <c r="J32">
        <v>-16</v>
      </c>
      <c r="K32">
        <v>-139.63800048828125</v>
      </c>
      <c r="L32">
        <v>37</v>
      </c>
      <c r="M32">
        <v>-173.30517578125</v>
      </c>
      <c r="N32">
        <v>-1227</v>
      </c>
      <c r="O32">
        <v>-291</v>
      </c>
      <c r="P32">
        <v>-151</v>
      </c>
      <c r="Q32">
        <v>-436</v>
      </c>
      <c r="R32">
        <v>24.569000244140625</v>
      </c>
      <c r="S32"/>
      <c r="T32">
        <v>-1077.344970703125</v>
      </c>
      <c r="U32"/>
      <c r="V32">
        <v>-267</v>
      </c>
      <c r="W32">
        <v>0</v>
      </c>
      <c r="X32">
        <v>0</v>
      </c>
      <c r="Y32">
        <v>536</v>
      </c>
      <c r="Z32">
        <v>0</v>
      </c>
      <c r="AA32">
        <v>-9496.66015625</v>
      </c>
      <c r="AB32">
        <v>12</v>
      </c>
      <c r="AC32">
        <v>12.134779930114746</v>
      </c>
      <c r="AD32">
        <v>-688</v>
      </c>
      <c r="AE32">
        <v>0</v>
      </c>
      <c r="AF32">
        <v>-115.06746673583984</v>
      </c>
      <c r="AG32">
        <v>-5053</v>
      </c>
      <c r="AH32">
        <v>-3564</v>
      </c>
      <c r="AI32">
        <v>-128.94984436035156</v>
      </c>
      <c r="AJ32">
        <v>0</v>
      </c>
      <c r="AK32">
        <v>-353</v>
      </c>
      <c r="AL32">
        <v>-22684.7265625</v>
      </c>
      <c r="AM32">
        <v>-16281.4873046875</v>
      </c>
      <c r="AN32">
        <v>-6403.23779296875</v>
      </c>
      <c r="AO32" s="5" t="s">
        <v>160</v>
      </c>
    </row>
    <row r="33" spans="1:41" ht="14.25" x14ac:dyDescent="0.45">
      <c r="A33">
        <v>2012</v>
      </c>
      <c r="B33" s="5" t="s">
        <v>80</v>
      </c>
      <c r="C33" s="5" t="s">
        <v>127</v>
      </c>
      <c r="D33" s="5" t="s">
        <v>120</v>
      </c>
      <c r="E33" s="5" t="s">
        <v>157</v>
      </c>
      <c r="F33" s="5" t="s">
        <v>13</v>
      </c>
      <c r="G33" s="5" t="s">
        <v>86</v>
      </c>
      <c r="H33" s="5" t="s">
        <v>130</v>
      </c>
      <c r="I33">
        <v>35907.765625</v>
      </c>
      <c r="J33">
        <v>81281.8671875</v>
      </c>
      <c r="K33">
        <v>6988.1162109375</v>
      </c>
      <c r="L33">
        <v>10348.287109375</v>
      </c>
      <c r="M33">
        <v>40300.296875</v>
      </c>
      <c r="N33">
        <v>32541.060546875</v>
      </c>
      <c r="O33">
        <v>32139.08203125</v>
      </c>
      <c r="P33">
        <v>33280.66015625</v>
      </c>
      <c r="Q33">
        <v>18145.60546875</v>
      </c>
      <c r="R33">
        <v>30815.287109375</v>
      </c>
      <c r="S33">
        <v>40627.12109375</v>
      </c>
      <c r="T33">
        <v>29919.634765625</v>
      </c>
      <c r="U33">
        <v>9687.5732421875</v>
      </c>
      <c r="V33">
        <v>37525.8203125</v>
      </c>
      <c r="W33">
        <v>12212.87109375</v>
      </c>
      <c r="X33">
        <v>56551.16015625</v>
      </c>
      <c r="Y33">
        <v>194296.59375</v>
      </c>
      <c r="Z33">
        <v>30513.634765625</v>
      </c>
      <c r="AA33">
        <v>324690.78125</v>
      </c>
      <c r="AB33">
        <v>7157.880859375</v>
      </c>
      <c r="AC33">
        <v>35038.2265625</v>
      </c>
      <c r="AD33">
        <v>50678.171875</v>
      </c>
      <c r="AE33">
        <v>36480.75</v>
      </c>
      <c r="AF33">
        <v>116554.8046875</v>
      </c>
      <c r="AG33">
        <v>598646.3125</v>
      </c>
      <c r="AH33">
        <v>88575.5234375</v>
      </c>
      <c r="AI33">
        <v>20973.716796875</v>
      </c>
      <c r="AJ33">
        <v>161419.9375</v>
      </c>
      <c r="AK33">
        <v>20596.703125</v>
      </c>
      <c r="AL33">
        <v>2193895.25</v>
      </c>
      <c r="AM33">
        <v>1787175</v>
      </c>
      <c r="AN33">
        <v>406720.3125</v>
      </c>
      <c r="AO33" s="5" t="s">
        <v>161</v>
      </c>
    </row>
    <row r="34" spans="1:41" ht="14.25" x14ac:dyDescent="0.45">
      <c r="A34">
        <v>2012</v>
      </c>
      <c r="B34" s="5" t="s">
        <v>80</v>
      </c>
      <c r="C34" s="5" t="s">
        <v>127</v>
      </c>
      <c r="D34" s="5" t="s">
        <v>120</v>
      </c>
      <c r="E34" s="5" t="s">
        <v>157</v>
      </c>
      <c r="F34" s="5" t="s">
        <v>13</v>
      </c>
      <c r="G34" s="5" t="s">
        <v>87</v>
      </c>
      <c r="H34" s="5" t="s">
        <v>130</v>
      </c>
      <c r="I34">
        <v>33797.0546875</v>
      </c>
      <c r="J34">
        <v>76504</v>
      </c>
      <c r="K34">
        <v>6577.3447265625</v>
      </c>
      <c r="L34">
        <v>9740</v>
      </c>
      <c r="M34">
        <v>37931.38671875</v>
      </c>
      <c r="N34">
        <v>30628.25</v>
      </c>
      <c r="O34">
        <v>30249.900390625</v>
      </c>
      <c r="P34">
        <v>31324.375</v>
      </c>
      <c r="Q34">
        <v>17078.98046875</v>
      </c>
      <c r="R34">
        <v>29003.919921875</v>
      </c>
      <c r="S34">
        <v>38239</v>
      </c>
      <c r="T34">
        <v>28160.916015625</v>
      </c>
      <c r="U34">
        <v>9118.1240234375</v>
      </c>
      <c r="V34">
        <v>35320</v>
      </c>
      <c r="W34">
        <v>11494.98046875</v>
      </c>
      <c r="X34">
        <v>53227</v>
      </c>
      <c r="Y34">
        <v>182875.5625</v>
      </c>
      <c r="Z34">
        <v>28720</v>
      </c>
      <c r="AA34">
        <v>305605</v>
      </c>
      <c r="AB34">
        <v>6737.13037109375</v>
      </c>
      <c r="AC34">
        <v>32978.62890625</v>
      </c>
      <c r="AD34">
        <v>47699.234375</v>
      </c>
      <c r="AE34">
        <v>34336.359375</v>
      </c>
      <c r="AF34">
        <v>109703.546875</v>
      </c>
      <c r="AG34">
        <v>563457</v>
      </c>
      <c r="AH34">
        <v>83368.9296875</v>
      </c>
      <c r="AI34">
        <v>19740.8515625</v>
      </c>
      <c r="AJ34">
        <v>151931.4375</v>
      </c>
      <c r="AK34">
        <v>19386</v>
      </c>
      <c r="AL34">
        <v>2064934.75</v>
      </c>
      <c r="AM34">
        <v>1682122.25</v>
      </c>
      <c r="AN34">
        <v>382812.65625</v>
      </c>
      <c r="AO34" s="5" t="s">
        <v>162</v>
      </c>
    </row>
    <row r="35" spans="1:41" ht="14.25" x14ac:dyDescent="0.45">
      <c r="A35">
        <v>2012</v>
      </c>
      <c r="B35" s="5" t="s">
        <v>80</v>
      </c>
      <c r="C35" s="5" t="s">
        <v>127</v>
      </c>
      <c r="D35" s="5" t="s">
        <v>120</v>
      </c>
      <c r="E35" s="5" t="s">
        <v>157</v>
      </c>
      <c r="F35" s="5" t="s">
        <v>163</v>
      </c>
      <c r="G35" s="5" t="s">
        <v>86</v>
      </c>
      <c r="H35" s="5" t="s">
        <v>130</v>
      </c>
      <c r="I35">
        <v>10.816967010498047</v>
      </c>
      <c r="J35">
        <v>2123.842529296875</v>
      </c>
      <c r="K35">
        <v>85.565620422363281</v>
      </c>
      <c r="L35">
        <v>245.42652893066406</v>
      </c>
      <c r="M35">
        <v>301.49960327148438</v>
      </c>
      <c r="N35">
        <v>534.41357421875</v>
      </c>
      <c r="O35">
        <v>212.49049377441406</v>
      </c>
      <c r="P35">
        <v>1176.5662841796875</v>
      </c>
      <c r="Q35">
        <v>87.121101379394531</v>
      </c>
      <c r="R35">
        <v>3.0577383041381836</v>
      </c>
      <c r="S35">
        <v>752.21636962890625</v>
      </c>
      <c r="T35">
        <v>908.0462646484375</v>
      </c>
      <c r="U35">
        <v>254.98860168457031</v>
      </c>
      <c r="V35">
        <v>1243.0694580078125</v>
      </c>
      <c r="W35">
        <v>265.61312866210938</v>
      </c>
      <c r="X35">
        <v>553.5377197265625</v>
      </c>
      <c r="Y35">
        <v>24348.224609375</v>
      </c>
      <c r="Z35">
        <v>973.20648193359375</v>
      </c>
      <c r="AA35">
        <v>573.56475830078125</v>
      </c>
      <c r="AB35">
        <v>146.61843872070313</v>
      </c>
      <c r="AC35"/>
      <c r="AD35">
        <v>751.80413818359375</v>
      </c>
      <c r="AE35">
        <v>107.30770111083984</v>
      </c>
      <c r="AF35">
        <v>768.0543212890625</v>
      </c>
      <c r="AG35">
        <v>6662.6396484375</v>
      </c>
      <c r="AH35">
        <v>5535.42333984375</v>
      </c>
      <c r="AI35">
        <v>0</v>
      </c>
      <c r="AJ35">
        <v>745.75360107421875</v>
      </c>
      <c r="AK35">
        <v>565.2247314453125</v>
      </c>
      <c r="AL35">
        <v>49936.09765625</v>
      </c>
      <c r="AM35">
        <v>39858.0546875</v>
      </c>
      <c r="AN35">
        <v>10078.0400390625</v>
      </c>
      <c r="AO35" s="5" t="s">
        <v>164</v>
      </c>
    </row>
    <row r="36" spans="1:41" ht="14.25" x14ac:dyDescent="0.45">
      <c r="A36">
        <v>2012</v>
      </c>
      <c r="B36" s="5" t="s">
        <v>80</v>
      </c>
      <c r="C36" s="5" t="s">
        <v>127</v>
      </c>
      <c r="D36" s="5" t="s">
        <v>120</v>
      </c>
      <c r="E36" s="5" t="s">
        <v>157</v>
      </c>
      <c r="F36" s="5" t="s">
        <v>163</v>
      </c>
      <c r="G36" s="5" t="s">
        <v>87</v>
      </c>
      <c r="H36" s="5" t="s">
        <v>130</v>
      </c>
      <c r="I36">
        <v>10.181130409240723</v>
      </c>
      <c r="J36">
        <v>1999</v>
      </c>
      <c r="K36">
        <v>80.53594970703125</v>
      </c>
      <c r="L36">
        <v>231</v>
      </c>
      <c r="M36">
        <v>283.77700805664063</v>
      </c>
      <c r="N36">
        <v>503</v>
      </c>
      <c r="O36">
        <v>200</v>
      </c>
      <c r="P36">
        <v>1107.406005859375</v>
      </c>
      <c r="Q36">
        <v>82</v>
      </c>
      <c r="R36">
        <v>2.878000020980835</v>
      </c>
      <c r="S36">
        <v>708</v>
      </c>
      <c r="T36">
        <v>854.66998291015625</v>
      </c>
      <c r="U36">
        <v>240</v>
      </c>
      <c r="V36">
        <v>1170</v>
      </c>
      <c r="W36">
        <v>250</v>
      </c>
      <c r="X36">
        <v>521</v>
      </c>
      <c r="Y36">
        <v>22917</v>
      </c>
      <c r="Z36">
        <v>916</v>
      </c>
      <c r="AA36">
        <v>539.84979248046875</v>
      </c>
      <c r="AB36">
        <v>138</v>
      </c>
      <c r="AC36"/>
      <c r="AD36">
        <v>707.61199951171875</v>
      </c>
      <c r="AE36">
        <v>101</v>
      </c>
      <c r="AF36">
        <v>722.906982421875</v>
      </c>
      <c r="AG36">
        <v>6271</v>
      </c>
      <c r="AH36">
        <v>5210.04296875</v>
      </c>
      <c r="AI36">
        <v>0</v>
      </c>
      <c r="AJ36">
        <v>701.9171142578125</v>
      </c>
      <c r="AK36">
        <v>532</v>
      </c>
      <c r="AL36">
        <v>47000.77734375</v>
      </c>
      <c r="AM36">
        <v>37515.13671875</v>
      </c>
      <c r="AN36">
        <v>9485.6376953125</v>
      </c>
      <c r="AO36" s="5" t="s">
        <v>165</v>
      </c>
    </row>
    <row r="37" spans="1:41" ht="14.25" x14ac:dyDescent="0.45">
      <c r="A37">
        <v>2012</v>
      </c>
      <c r="B37" s="5" t="s">
        <v>80</v>
      </c>
      <c r="C37" s="5" t="s">
        <v>127</v>
      </c>
      <c r="D37" s="5" t="s">
        <v>120</v>
      </c>
      <c r="E37" s="5" t="s">
        <v>157</v>
      </c>
      <c r="F37" s="5" t="s">
        <v>157</v>
      </c>
      <c r="G37" s="5" t="s">
        <v>86</v>
      </c>
      <c r="H37" s="5" t="s">
        <v>130</v>
      </c>
      <c r="I37">
        <v>35781.03515625</v>
      </c>
      <c r="J37">
        <v>83388.7109375</v>
      </c>
      <c r="K37">
        <v>6925.3232421875</v>
      </c>
      <c r="L37">
        <v>10633.0244140625</v>
      </c>
      <c r="M37">
        <v>40417.66796875</v>
      </c>
      <c r="N37">
        <v>31771.845703125</v>
      </c>
      <c r="O37">
        <v>32042.3984375</v>
      </c>
      <c r="P37">
        <v>34296.796875</v>
      </c>
      <c r="Q37">
        <v>17769.498046875</v>
      </c>
      <c r="R37">
        <v>30844.44921875</v>
      </c>
      <c r="S37">
        <v>41379.3359375</v>
      </c>
      <c r="T37">
        <v>29683.052734375</v>
      </c>
      <c r="U37">
        <v>9942.5625</v>
      </c>
      <c r="V37">
        <v>38485.21484375</v>
      </c>
      <c r="W37">
        <v>12478.4833984375</v>
      </c>
      <c r="X37">
        <v>57104.6953125</v>
      </c>
      <c r="Y37">
        <v>219214.296875</v>
      </c>
      <c r="Z37">
        <v>31486.841796875</v>
      </c>
      <c r="AA37">
        <v>315174.59375</v>
      </c>
      <c r="AB37">
        <v>7317.2490234375</v>
      </c>
      <c r="AC37">
        <v>35051.12109375</v>
      </c>
      <c r="AD37">
        <v>50699.0078125</v>
      </c>
      <c r="AE37">
        <v>36588.05859375</v>
      </c>
      <c r="AF37">
        <v>117200.609375</v>
      </c>
      <c r="AG37">
        <v>599940.375</v>
      </c>
      <c r="AH37">
        <v>90324.375</v>
      </c>
      <c r="AI37">
        <v>20836.712890625</v>
      </c>
      <c r="AJ37">
        <v>162165.6875</v>
      </c>
      <c r="AK37">
        <v>20786.8828125</v>
      </c>
      <c r="AL37">
        <v>2219730</v>
      </c>
      <c r="AM37">
        <v>1809734.75</v>
      </c>
      <c r="AN37">
        <v>409995.1875</v>
      </c>
      <c r="AO37" s="5" t="s">
        <v>166</v>
      </c>
    </row>
    <row r="38" spans="1:41" ht="14.25" x14ac:dyDescent="0.45">
      <c r="A38">
        <v>2012</v>
      </c>
      <c r="B38" s="5" t="s">
        <v>80</v>
      </c>
      <c r="C38" s="5" t="s">
        <v>127</v>
      </c>
      <c r="D38" s="5" t="s">
        <v>120</v>
      </c>
      <c r="E38" s="5" t="s">
        <v>157</v>
      </c>
      <c r="F38" s="5" t="s">
        <v>157</v>
      </c>
      <c r="G38" s="5" t="s">
        <v>87</v>
      </c>
      <c r="H38" s="5" t="s">
        <v>130</v>
      </c>
      <c r="I38">
        <v>33677.7734375</v>
      </c>
      <c r="J38">
        <v>78487</v>
      </c>
      <c r="K38">
        <v>6518.24267578125</v>
      </c>
      <c r="L38">
        <v>10008</v>
      </c>
      <c r="M38">
        <v>38041.859375</v>
      </c>
      <c r="N38">
        <v>29904.25</v>
      </c>
      <c r="O38">
        <v>30158.900390625</v>
      </c>
      <c r="P38">
        <v>32280.78125</v>
      </c>
      <c r="Q38">
        <v>16724.98046875</v>
      </c>
      <c r="R38">
        <v>29031.3671875</v>
      </c>
      <c r="S38">
        <v>38947</v>
      </c>
      <c r="T38">
        <v>27938.240234375</v>
      </c>
      <c r="U38">
        <v>9358.1240234375</v>
      </c>
      <c r="V38">
        <v>36223</v>
      </c>
      <c r="W38">
        <v>11744.98046875</v>
      </c>
      <c r="X38">
        <v>53748</v>
      </c>
      <c r="Y38">
        <v>206328.5625</v>
      </c>
      <c r="Z38">
        <v>29636</v>
      </c>
      <c r="AA38">
        <v>296648.1875</v>
      </c>
      <c r="AB38">
        <v>6887.13037109375</v>
      </c>
      <c r="AC38">
        <v>32990.765625</v>
      </c>
      <c r="AD38">
        <v>47718.84765625</v>
      </c>
      <c r="AE38">
        <v>34437.359375</v>
      </c>
      <c r="AF38">
        <v>110311.390625</v>
      </c>
      <c r="AG38">
        <v>564675</v>
      </c>
      <c r="AH38">
        <v>85014.9765625</v>
      </c>
      <c r="AI38">
        <v>19611.900390625</v>
      </c>
      <c r="AJ38">
        <v>152633.359375</v>
      </c>
      <c r="AK38">
        <v>19565</v>
      </c>
      <c r="AL38">
        <v>2089251</v>
      </c>
      <c r="AM38">
        <v>1703355.875</v>
      </c>
      <c r="AN38">
        <v>385895.0625</v>
      </c>
      <c r="AO38" s="5" t="s">
        <v>167</v>
      </c>
    </row>
    <row r="39" spans="1:41" ht="14.25" x14ac:dyDescent="0.45">
      <c r="A39">
        <v>2013</v>
      </c>
      <c r="B39" s="5" t="s">
        <v>1507</v>
      </c>
      <c r="C39" s="5" t="s">
        <v>170</v>
      </c>
      <c r="D39" s="5" t="s">
        <v>83</v>
      </c>
      <c r="E39" s="5" t="s">
        <v>84</v>
      </c>
      <c r="F39" s="5" t="s">
        <v>85</v>
      </c>
      <c r="G39" s="5" t="s">
        <v>86</v>
      </c>
      <c r="H39" s="5" t="s">
        <v>130</v>
      </c>
      <c r="I39">
        <v>19412.752457325434</v>
      </c>
      <c r="J39">
        <v>20253.175659783752</v>
      </c>
      <c r="K39">
        <v>2298.3698134888518</v>
      </c>
      <c r="L39">
        <v>4941.3245124240784</v>
      </c>
      <c r="M39">
        <v>14116.776919023772</v>
      </c>
      <c r="N39">
        <v>22426.715902477157</v>
      </c>
      <c r="O39">
        <v>6658.7333070011136</v>
      </c>
      <c r="P39">
        <v>9000.7164219977822</v>
      </c>
      <c r="Q39">
        <v>6104.4372445548479</v>
      </c>
      <c r="R39">
        <v>11663.052913063862</v>
      </c>
      <c r="S39">
        <v>24985.24730447802</v>
      </c>
      <c r="T39">
        <v>15150.362521176887</v>
      </c>
      <c r="U39">
        <v>5993.2750703049232</v>
      </c>
      <c r="V39">
        <v>7536.5149698122823</v>
      </c>
      <c r="W39">
        <v>6483.9957900082582</v>
      </c>
      <c r="X39">
        <v>16000.490962620021</v>
      </c>
      <c r="Y39">
        <v>83405.463691871555</v>
      </c>
      <c r="Z39">
        <v>11280.321712021734</v>
      </c>
      <c r="AA39">
        <v>115371.40638362437</v>
      </c>
      <c r="AB39">
        <v>0</v>
      </c>
      <c r="AC39">
        <v>9278.922915008674</v>
      </c>
      <c r="AD39">
        <v>24775.942521566623</v>
      </c>
      <c r="AE39">
        <v>26001.943303121778</v>
      </c>
      <c r="AF39">
        <v>39596.180952012073</v>
      </c>
      <c r="AG39">
        <v>216541.43390958774</v>
      </c>
      <c r="AH39">
        <v>57310.648700612277</v>
      </c>
      <c r="AI39">
        <v>10093.039136424326</v>
      </c>
      <c r="AJ39">
        <v>33367.994473856466</v>
      </c>
      <c r="AK39">
        <v>6780.2478119844318</v>
      </c>
      <c r="AL39">
        <v>826829.5</v>
      </c>
      <c r="AM39">
        <v>642175.6875</v>
      </c>
      <c r="AN39">
        <v>184653.875</v>
      </c>
      <c r="AO39" s="5" t="s">
        <v>1511</v>
      </c>
    </row>
    <row r="40" spans="1:41" ht="14.25" x14ac:dyDescent="0.45">
      <c r="A40">
        <v>2013</v>
      </c>
      <c r="B40" s="5" t="s">
        <v>1507</v>
      </c>
      <c r="C40" s="5" t="s">
        <v>170</v>
      </c>
      <c r="D40" s="5" t="s">
        <v>83</v>
      </c>
      <c r="E40" s="5" t="s">
        <v>84</v>
      </c>
      <c r="F40" s="5" t="s">
        <v>85</v>
      </c>
      <c r="G40" s="5" t="s">
        <v>87</v>
      </c>
      <c r="H40" s="5" t="s">
        <v>130</v>
      </c>
      <c r="I40">
        <v>17070</v>
      </c>
      <c r="J40">
        <v>18076.134999999998</v>
      </c>
      <c r="K40">
        <v>1736</v>
      </c>
      <c r="L40">
        <v>4345</v>
      </c>
      <c r="M40">
        <v>12413.148652539679</v>
      </c>
      <c r="N40">
        <v>20866.368999999999</v>
      </c>
      <c r="O40">
        <v>5855.15</v>
      </c>
      <c r="P40">
        <v>8334.5</v>
      </c>
      <c r="Q40">
        <v>5367.7470000000012</v>
      </c>
      <c r="R40">
        <v>10255.542776</v>
      </c>
      <c r="S40">
        <v>17539</v>
      </c>
      <c r="T40">
        <v>13322</v>
      </c>
      <c r="U40">
        <v>5270</v>
      </c>
      <c r="V40">
        <v>6627</v>
      </c>
      <c r="W40">
        <v>5701.5</v>
      </c>
      <c r="X40">
        <v>14069</v>
      </c>
      <c r="Y40">
        <v>73340</v>
      </c>
      <c r="Z40">
        <v>9919</v>
      </c>
      <c r="AA40">
        <v>101448.25734</v>
      </c>
      <c r="AB40">
        <v>0</v>
      </c>
      <c r="AC40">
        <v>8159.1322254474471</v>
      </c>
      <c r="AD40">
        <v>21785.95435</v>
      </c>
      <c r="AE40">
        <v>22864</v>
      </c>
      <c r="AF40">
        <v>34817.67</v>
      </c>
      <c r="AG40">
        <v>190408.97394443589</v>
      </c>
      <c r="AH40">
        <v>50394.336170000002</v>
      </c>
      <c r="AI40">
        <v>8875</v>
      </c>
      <c r="AJ40">
        <v>29340.90138173486</v>
      </c>
      <c r="AK40">
        <v>5962</v>
      </c>
      <c r="AL40">
        <v>724163.25</v>
      </c>
      <c r="AM40">
        <v>566510.1875</v>
      </c>
      <c r="AN40">
        <v>157653.09375</v>
      </c>
      <c r="AO40" s="5" t="s">
        <v>1512</v>
      </c>
    </row>
    <row r="41" spans="1:41" ht="14.25" x14ac:dyDescent="0.45">
      <c r="A41">
        <v>2013</v>
      </c>
      <c r="B41" s="5" t="s">
        <v>1507</v>
      </c>
      <c r="C41" s="5" t="s">
        <v>170</v>
      </c>
      <c r="D41" s="5" t="s">
        <v>83</v>
      </c>
      <c r="E41" s="5" t="s">
        <v>27</v>
      </c>
      <c r="F41" s="5" t="s">
        <v>27</v>
      </c>
      <c r="G41" s="5" t="s">
        <v>86</v>
      </c>
      <c r="H41" s="5" t="s">
        <v>130</v>
      </c>
      <c r="I41">
        <v>0</v>
      </c>
      <c r="J41">
        <v>2530.3675581458169</v>
      </c>
      <c r="K41">
        <v>159.21413849007388</v>
      </c>
      <c r="L41">
        <v>134.19477387020513</v>
      </c>
      <c r="M41">
        <v>200.79312683308748</v>
      </c>
      <c r="N41">
        <v>0</v>
      </c>
      <c r="O41">
        <v>59.705301933777697</v>
      </c>
      <c r="P41">
        <v>511.75973086095172</v>
      </c>
      <c r="Q41">
        <v>355.90228130778712</v>
      </c>
      <c r="R41">
        <v>20.47038923443807</v>
      </c>
      <c r="S41">
        <v>0</v>
      </c>
      <c r="T41">
        <v>454.89753854306821</v>
      </c>
      <c r="U41">
        <v>0</v>
      </c>
      <c r="V41">
        <v>96.665726940401996</v>
      </c>
      <c r="W41">
        <v>0</v>
      </c>
      <c r="X41">
        <v>380.97668852981963</v>
      </c>
      <c r="Y41">
        <v>2615.6608466226421</v>
      </c>
      <c r="Z41">
        <v>409.40778468876135</v>
      </c>
      <c r="AA41">
        <v>3126.0208691299354</v>
      </c>
      <c r="AB41">
        <v>0</v>
      </c>
      <c r="AC41">
        <v>14.75123354261765</v>
      </c>
      <c r="AD41">
        <v>98.087281748349085</v>
      </c>
      <c r="AE41">
        <v>0</v>
      </c>
      <c r="AF41">
        <v>1707.0030133828634</v>
      </c>
      <c r="AG41">
        <v>28225.887999192018</v>
      </c>
      <c r="AH41">
        <v>2712.6770331252765</v>
      </c>
      <c r="AI41">
        <v>782.42376629407727</v>
      </c>
      <c r="AJ41">
        <v>1063.7830061731354</v>
      </c>
      <c r="AK41">
        <v>0</v>
      </c>
      <c r="AL41">
        <v>45660.64453125</v>
      </c>
      <c r="AM41">
        <v>40811.875</v>
      </c>
      <c r="AN41">
        <v>4848.77490234375</v>
      </c>
      <c r="AO41" s="5" t="s">
        <v>1513</v>
      </c>
    </row>
    <row r="42" spans="1:41" ht="14.25" x14ac:dyDescent="0.45">
      <c r="A42">
        <v>2013</v>
      </c>
      <c r="B42" s="5" t="s">
        <v>1507</v>
      </c>
      <c r="C42" s="5" t="s">
        <v>170</v>
      </c>
      <c r="D42" s="5" t="s">
        <v>83</v>
      </c>
      <c r="E42" s="5" t="s">
        <v>27</v>
      </c>
      <c r="F42" s="5" t="s">
        <v>27</v>
      </c>
      <c r="G42" s="5" t="s">
        <v>87</v>
      </c>
      <c r="H42" s="5" t="s">
        <v>130</v>
      </c>
      <c r="I42">
        <v>0</v>
      </c>
      <c r="J42">
        <v>2258.375</v>
      </c>
      <c r="K42">
        <v>140</v>
      </c>
      <c r="L42">
        <v>118</v>
      </c>
      <c r="M42">
        <v>176.56119000000001</v>
      </c>
      <c r="N42">
        <v>0</v>
      </c>
      <c r="O42">
        <v>52.5</v>
      </c>
      <c r="P42">
        <v>450</v>
      </c>
      <c r="Q42">
        <v>312.95159999999998</v>
      </c>
      <c r="R42">
        <v>18</v>
      </c>
      <c r="S42">
        <v>0</v>
      </c>
      <c r="T42">
        <v>400</v>
      </c>
      <c r="U42"/>
      <c r="V42">
        <v>85</v>
      </c>
      <c r="W42">
        <v>0</v>
      </c>
      <c r="X42">
        <v>335</v>
      </c>
      <c r="Y42">
        <v>2300</v>
      </c>
      <c r="Z42">
        <v>360</v>
      </c>
      <c r="AA42">
        <v>2748.7692099999999</v>
      </c>
      <c r="AB42"/>
      <c r="AC42">
        <v>12.97103834842672</v>
      </c>
      <c r="AD42">
        <v>86.25</v>
      </c>
      <c r="AE42">
        <v>0</v>
      </c>
      <c r="AF42">
        <v>1501</v>
      </c>
      <c r="AG42">
        <v>24819.556588143361</v>
      </c>
      <c r="AH42">
        <v>2385.308165714288</v>
      </c>
      <c r="AI42">
        <v>688</v>
      </c>
      <c r="AJ42">
        <v>935.40449533333322</v>
      </c>
      <c r="AK42">
        <v>0</v>
      </c>
      <c r="AL42">
        <v>40183.6484375</v>
      </c>
      <c r="AM42">
        <v>35920.02734375</v>
      </c>
      <c r="AN42">
        <v>4263.619140625</v>
      </c>
      <c r="AO42" s="5" t="s">
        <v>1514</v>
      </c>
    </row>
    <row r="43" spans="1:41" ht="14.25" x14ac:dyDescent="0.45">
      <c r="A43">
        <v>2013</v>
      </c>
      <c r="B43" s="5" t="s">
        <v>1507</v>
      </c>
      <c r="C43" s="5" t="s">
        <v>170</v>
      </c>
      <c r="D43" s="5" t="s">
        <v>83</v>
      </c>
      <c r="E43" s="5" t="s">
        <v>108</v>
      </c>
      <c r="F43" s="5" t="s">
        <v>108</v>
      </c>
      <c r="G43" s="5" t="s">
        <v>86</v>
      </c>
      <c r="H43" s="5" t="s">
        <v>130</v>
      </c>
      <c r="I43">
        <v>2644.0919427815838</v>
      </c>
      <c r="J43">
        <v>10557.034625738255</v>
      </c>
      <c r="K43">
        <v>847.24666553646455</v>
      </c>
      <c r="L43">
        <v>1896.9227357245943</v>
      </c>
      <c r="M43">
        <v>4235.0384353207583</v>
      </c>
      <c r="N43">
        <v>686.31415159454423</v>
      </c>
      <c r="O43">
        <v>5068.9801341777265</v>
      </c>
      <c r="P43">
        <v>4485.8583519578315</v>
      </c>
      <c r="Q43">
        <v>1926.6894110566986</v>
      </c>
      <c r="R43">
        <v>4062.7628834305679</v>
      </c>
      <c r="S43">
        <v>1478.4170002649716</v>
      </c>
      <c r="T43">
        <v>5981.9026318413471</v>
      </c>
      <c r="U43">
        <v>1669.4739664530603</v>
      </c>
      <c r="V43">
        <v>1587.592409515308</v>
      </c>
      <c r="W43">
        <v>1666.0622349139874</v>
      </c>
      <c r="X43">
        <v>10814.051735015089</v>
      </c>
      <c r="Y43">
        <v>24330.194848976003</v>
      </c>
      <c r="Z43">
        <v>6969.0302904798045</v>
      </c>
      <c r="AA43">
        <v>34155.995446705791</v>
      </c>
      <c r="AB43">
        <v>0</v>
      </c>
      <c r="AC43">
        <v>5826.6734187146521</v>
      </c>
      <c r="AD43">
        <v>8998.8044876432868</v>
      </c>
      <c r="AE43">
        <v>3411.7315390730114</v>
      </c>
      <c r="AF43">
        <v>10358.016952625663</v>
      </c>
      <c r="AG43">
        <v>74710.127893767858</v>
      </c>
      <c r="AH43">
        <v>11929.761883745792</v>
      </c>
      <c r="AI43">
        <v>1080.381654039787</v>
      </c>
      <c r="AJ43">
        <v>20205.775071599921</v>
      </c>
      <c r="AK43">
        <v>2745.3066451074164</v>
      </c>
      <c r="AL43">
        <v>264330.21875</v>
      </c>
      <c r="AM43">
        <v>209484.296875</v>
      </c>
      <c r="AN43">
        <v>54845.95703125</v>
      </c>
      <c r="AO43" s="5" t="s">
        <v>1516</v>
      </c>
    </row>
    <row r="44" spans="1:41" ht="14.25" x14ac:dyDescent="0.45">
      <c r="A44">
        <v>2013</v>
      </c>
      <c r="B44" s="5" t="s">
        <v>1507</v>
      </c>
      <c r="C44" s="5" t="s">
        <v>170</v>
      </c>
      <c r="D44" s="5" t="s">
        <v>83</v>
      </c>
      <c r="E44" s="5" t="s">
        <v>108</v>
      </c>
      <c r="F44" s="5" t="s">
        <v>108</v>
      </c>
      <c r="G44" s="5" t="s">
        <v>87</v>
      </c>
      <c r="H44" s="5" t="s">
        <v>130</v>
      </c>
      <c r="I44">
        <v>2325</v>
      </c>
      <c r="J44">
        <v>9422.244999999999</v>
      </c>
      <c r="K44">
        <v>745</v>
      </c>
      <c r="L44">
        <v>1668</v>
      </c>
      <c r="M44">
        <v>3723.949308571428</v>
      </c>
      <c r="N44">
        <v>603.48900000000003</v>
      </c>
      <c r="O44">
        <v>4457.25</v>
      </c>
      <c r="P44">
        <v>3944.5</v>
      </c>
      <c r="Q44">
        <v>1694.1744000000001</v>
      </c>
      <c r="R44">
        <v>3572.4641609999999</v>
      </c>
      <c r="S44">
        <v>1300</v>
      </c>
      <c r="T44">
        <v>5260</v>
      </c>
      <c r="U44">
        <v>1468</v>
      </c>
      <c r="V44">
        <v>1396</v>
      </c>
      <c r="W44">
        <v>1465</v>
      </c>
      <c r="X44">
        <v>9509</v>
      </c>
      <c r="Y44">
        <v>21394</v>
      </c>
      <c r="Z44">
        <v>6128</v>
      </c>
      <c r="AA44">
        <v>30034.012104000001</v>
      </c>
      <c r="AB44"/>
      <c r="AC44">
        <v>5123.5040201590382</v>
      </c>
      <c r="AD44">
        <v>7912.8188</v>
      </c>
      <c r="AE44">
        <v>3000</v>
      </c>
      <c r="AF44">
        <v>9108</v>
      </c>
      <c r="AG44">
        <v>65694.026952132699</v>
      </c>
      <c r="AH44">
        <v>10490.065012841411</v>
      </c>
      <c r="AI44">
        <v>950</v>
      </c>
      <c r="AJ44">
        <v>17767.31976727274</v>
      </c>
      <c r="AK44">
        <v>2414</v>
      </c>
      <c r="AL44">
        <v>232569.8125</v>
      </c>
      <c r="AM44">
        <v>184342.734375</v>
      </c>
      <c r="AN44">
        <v>48227.0859375</v>
      </c>
      <c r="AO44" s="5" t="s">
        <v>1517</v>
      </c>
    </row>
    <row r="45" spans="1:41" ht="14.25" x14ac:dyDescent="0.45">
      <c r="A45">
        <v>2013</v>
      </c>
      <c r="B45" s="5" t="s">
        <v>1507</v>
      </c>
      <c r="C45" s="5" t="s">
        <v>170</v>
      </c>
      <c r="D45" s="5" t="s">
        <v>83</v>
      </c>
      <c r="E45" s="5" t="s">
        <v>487</v>
      </c>
      <c r="F45" s="5" t="s">
        <v>487</v>
      </c>
      <c r="G45" s="5" t="s">
        <v>87</v>
      </c>
      <c r="H45" s="5" t="s">
        <v>130</v>
      </c>
      <c r="I45">
        <v>16430</v>
      </c>
      <c r="J45"/>
      <c r="K45">
        <v>1499</v>
      </c>
      <c r="L45">
        <v>4657</v>
      </c>
      <c r="M45">
        <v>12413.148652539679</v>
      </c>
      <c r="N45">
        <v>20466.368999999999</v>
      </c>
      <c r="O45">
        <v>5646</v>
      </c>
      <c r="P45"/>
      <c r="Q45"/>
      <c r="R45">
        <v>8055.5427759999984</v>
      </c>
      <c r="S45">
        <v>10311</v>
      </c>
      <c r="T45">
        <v>13157</v>
      </c>
      <c r="U45">
        <v>5072</v>
      </c>
      <c r="V45">
        <v>3141</v>
      </c>
      <c r="W45">
        <v>5358</v>
      </c>
      <c r="X45">
        <v>13396.7006</v>
      </c>
      <c r="Y45">
        <v>77100</v>
      </c>
      <c r="Z45">
        <v>8924.5</v>
      </c>
      <c r="AA45">
        <v>96688.658219999998</v>
      </c>
      <c r="AB45"/>
      <c r="AC45">
        <v>7992.6020001444049</v>
      </c>
      <c r="AD45">
        <v>12112.185058749999</v>
      </c>
      <c r="AE45">
        <v>19714</v>
      </c>
      <c r="AF45">
        <v>5144</v>
      </c>
      <c r="AG45">
        <v>166918.20427353491</v>
      </c>
      <c r="AH45">
        <v>51554.233801224662</v>
      </c>
      <c r="AI45">
        <v>7425</v>
      </c>
      <c r="AJ45">
        <v>24578.631358247239</v>
      </c>
      <c r="AK45">
        <v>4712</v>
      </c>
      <c r="AL45">
        <v>602466.75</v>
      </c>
      <c r="AM45">
        <v>464882.53125</v>
      </c>
      <c r="AN45">
        <v>137584.265625</v>
      </c>
      <c r="AO45" s="5" t="s">
        <v>5035</v>
      </c>
    </row>
    <row r="46" spans="1:41" ht="14.25" x14ac:dyDescent="0.45">
      <c r="A46">
        <v>2013</v>
      </c>
      <c r="B46" s="5" t="s">
        <v>1507</v>
      </c>
      <c r="C46" s="5" t="s">
        <v>170</v>
      </c>
      <c r="D46" s="5" t="s">
        <v>83</v>
      </c>
      <c r="E46" s="5" t="s">
        <v>210</v>
      </c>
      <c r="F46" s="5" t="s">
        <v>210</v>
      </c>
      <c r="G46" s="5" t="s">
        <v>87</v>
      </c>
      <c r="H46" s="5" t="s">
        <v>130</v>
      </c>
      <c r="I46">
        <v>15370</v>
      </c>
      <c r="J46">
        <v>13229.135</v>
      </c>
      <c r="K46">
        <v>1499</v>
      </c>
      <c r="L46">
        <v>4102</v>
      </c>
      <c r="M46">
        <v>10969.773139065081</v>
      </c>
      <c r="N46">
        <v>20466.368999999999</v>
      </c>
      <c r="O46">
        <v>6002.1399999999994</v>
      </c>
      <c r="P46">
        <v>8975.7999999999993</v>
      </c>
      <c r="Q46">
        <v>5414.0186750000021</v>
      </c>
      <c r="R46">
        <v>9330.5427759999984</v>
      </c>
      <c r="S46">
        <v>13748</v>
      </c>
      <c r="T46">
        <v>13657</v>
      </c>
      <c r="U46">
        <v>5072</v>
      </c>
      <c r="V46">
        <v>6600</v>
      </c>
      <c r="W46">
        <v>5641.1239999999998</v>
      </c>
      <c r="X46">
        <v>13264.06</v>
      </c>
      <c r="Y46">
        <v>72655</v>
      </c>
      <c r="Z46">
        <v>8924.5</v>
      </c>
      <c r="AA46">
        <v>86688.658219999998</v>
      </c>
      <c r="AB46">
        <v>0</v>
      </c>
      <c r="AC46">
        <v>8243.0062254474469</v>
      </c>
      <c r="AD46">
        <v>20207.473208750002</v>
      </c>
      <c r="AE46">
        <v>22564</v>
      </c>
      <c r="AF46">
        <v>43491.13465</v>
      </c>
      <c r="AG46">
        <v>166918.20427353491</v>
      </c>
      <c r="AH46">
        <v>45865.09236602686</v>
      </c>
      <c r="AI46">
        <v>8035.5555555555557</v>
      </c>
      <c r="AJ46">
        <v>25085.540262651521</v>
      </c>
      <c r="AK46">
        <v>4712</v>
      </c>
      <c r="AL46">
        <v>666731.125</v>
      </c>
      <c r="AM46">
        <v>523129.90625</v>
      </c>
      <c r="AN46">
        <v>143601.21875</v>
      </c>
      <c r="AO46" s="5" t="s">
        <v>1528</v>
      </c>
    </row>
    <row r="47" spans="1:41" ht="14.25" x14ac:dyDescent="0.45">
      <c r="A47">
        <v>2013</v>
      </c>
      <c r="B47" s="5" t="s">
        <v>1507</v>
      </c>
      <c r="C47" s="5" t="s">
        <v>170</v>
      </c>
      <c r="D47" s="5" t="s">
        <v>83</v>
      </c>
      <c r="E47" s="5" t="s">
        <v>24</v>
      </c>
      <c r="F47" s="5" t="s">
        <v>24</v>
      </c>
      <c r="G47" s="5" t="s">
        <v>86</v>
      </c>
      <c r="H47" s="5" t="s">
        <v>130</v>
      </c>
      <c r="I47">
        <v>2558.7986543047587</v>
      </c>
      <c r="J47">
        <v>5995.5495579976387</v>
      </c>
      <c r="K47">
        <v>409.40778468876135</v>
      </c>
      <c r="L47">
        <v>409.40778468876135</v>
      </c>
      <c r="M47">
        <v>3366.296372381787</v>
      </c>
      <c r="N47">
        <v>3372.087218588983</v>
      </c>
      <c r="O47">
        <v>108.0381654039787</v>
      </c>
      <c r="P47">
        <v>56.862192317883526</v>
      </c>
      <c r="Q47">
        <v>218.3519557445191</v>
      </c>
      <c r="R47">
        <v>818.81556937752271</v>
      </c>
      <c r="S47">
        <v>10854.992513483965</v>
      </c>
      <c r="T47">
        <v>153.52791925828552</v>
      </c>
      <c r="U47">
        <v>5.6862192317883524</v>
      </c>
      <c r="V47">
        <v>665.28765011923724</v>
      </c>
      <c r="W47">
        <v>648.22899242387223</v>
      </c>
      <c r="X47">
        <v>511.75973086095172</v>
      </c>
      <c r="Y47">
        <v>10974.40311735152</v>
      </c>
      <c r="Z47">
        <v>1717.2382080000825</v>
      </c>
      <c r="AA47">
        <v>20472.514913773499</v>
      </c>
      <c r="AB47">
        <v>0</v>
      </c>
      <c r="AC47">
        <v>748.32640267362285</v>
      </c>
      <c r="AD47">
        <v>3550.7595992902366</v>
      </c>
      <c r="AE47">
        <v>1188.4198194437656</v>
      </c>
      <c r="AF47">
        <v>12151.450498331709</v>
      </c>
      <c r="AG47">
        <v>28247.048046620788</v>
      </c>
      <c r="AH47">
        <v>10661.619905352411</v>
      </c>
      <c r="AI47">
        <v>2163.0377957722894</v>
      </c>
      <c r="AJ47">
        <v>6047.4411242415445</v>
      </c>
      <c r="AK47">
        <v>568.62192317883523</v>
      </c>
      <c r="AL47">
        <v>128643.984375</v>
      </c>
      <c r="AM47">
        <v>95647.6875</v>
      </c>
      <c r="AN47">
        <v>32996.2890625</v>
      </c>
      <c r="AO47" s="5" t="s">
        <v>1529</v>
      </c>
    </row>
    <row r="48" spans="1:41" ht="14.25" x14ac:dyDescent="0.45">
      <c r="A48">
        <v>2013</v>
      </c>
      <c r="B48" s="5" t="s">
        <v>1507</v>
      </c>
      <c r="C48" s="5" t="s">
        <v>170</v>
      </c>
      <c r="D48" s="5" t="s">
        <v>83</v>
      </c>
      <c r="E48" s="5" t="s">
        <v>24</v>
      </c>
      <c r="F48" s="5" t="s">
        <v>24</v>
      </c>
      <c r="G48" s="5" t="s">
        <v>87</v>
      </c>
      <c r="H48" s="5" t="s">
        <v>130</v>
      </c>
      <c r="I48">
        <v>2250</v>
      </c>
      <c r="J48">
        <v>5351.08</v>
      </c>
      <c r="K48">
        <v>360</v>
      </c>
      <c r="L48">
        <v>360</v>
      </c>
      <c r="M48">
        <v>2960.0479995238111</v>
      </c>
      <c r="N48">
        <v>2965.14</v>
      </c>
      <c r="O48">
        <v>95</v>
      </c>
      <c r="P48">
        <v>50</v>
      </c>
      <c r="Q48">
        <v>192.001</v>
      </c>
      <c r="R48">
        <v>720</v>
      </c>
      <c r="S48">
        <v>8568</v>
      </c>
      <c r="T48">
        <v>135</v>
      </c>
      <c r="U48">
        <v>5</v>
      </c>
      <c r="V48">
        <v>585</v>
      </c>
      <c r="W48">
        <v>570</v>
      </c>
      <c r="X48">
        <v>450</v>
      </c>
      <c r="Y48">
        <v>9650</v>
      </c>
      <c r="Z48">
        <v>1510</v>
      </c>
      <c r="AA48">
        <v>18001.86915000001</v>
      </c>
      <c r="AB48"/>
      <c r="AC48">
        <v>658.01754396855131</v>
      </c>
      <c r="AD48">
        <v>3122.25</v>
      </c>
      <c r="AE48">
        <v>1045</v>
      </c>
      <c r="AF48">
        <v>10685</v>
      </c>
      <c r="AG48">
        <v>24838.163017623319</v>
      </c>
      <c r="AH48">
        <v>9374.9638122897904</v>
      </c>
      <c r="AI48">
        <v>1902</v>
      </c>
      <c r="AJ48">
        <v>5317.6292345833344</v>
      </c>
      <c r="AK48">
        <v>500</v>
      </c>
      <c r="AL48">
        <v>112221.1640625</v>
      </c>
      <c r="AM48">
        <v>84183.8984375</v>
      </c>
      <c r="AN48">
        <v>28037.26171875</v>
      </c>
      <c r="AO48" s="5" t="s">
        <v>1530</v>
      </c>
    </row>
    <row r="49" spans="1:41" ht="14.25" x14ac:dyDescent="0.45">
      <c r="A49">
        <v>2013</v>
      </c>
      <c r="B49" s="5" t="s">
        <v>1507</v>
      </c>
      <c r="C49" s="5" t="s">
        <v>170</v>
      </c>
      <c r="D49" s="5" t="s">
        <v>83</v>
      </c>
      <c r="E49" s="5" t="s">
        <v>213</v>
      </c>
      <c r="F49" s="5" t="s">
        <v>213</v>
      </c>
      <c r="G49" s="5" t="s">
        <v>87</v>
      </c>
      <c r="H49" s="5" t="s">
        <v>130</v>
      </c>
      <c r="I49">
        <v>0</v>
      </c>
      <c r="J49"/>
      <c r="K49">
        <v>0</v>
      </c>
      <c r="L49"/>
      <c r="M49">
        <v>124.1314865253968</v>
      </c>
      <c r="N49">
        <v>0</v>
      </c>
      <c r="O49">
        <v>85.79</v>
      </c>
      <c r="P49">
        <v>641.29999999999995</v>
      </c>
      <c r="Q49">
        <v>134.19367500000001</v>
      </c>
      <c r="R49">
        <v>75</v>
      </c>
      <c r="S49">
        <v>0</v>
      </c>
      <c r="T49">
        <v>20</v>
      </c>
      <c r="U49"/>
      <c r="V49">
        <v>0</v>
      </c>
      <c r="W49">
        <v>386.34199999999998</v>
      </c>
      <c r="X49">
        <v>140.69</v>
      </c>
      <c r="Y49">
        <v>1515</v>
      </c>
      <c r="Z49">
        <v>0</v>
      </c>
      <c r="AA49">
        <v>0</v>
      </c>
      <c r="AB49"/>
      <c r="AC49">
        <v>153.661</v>
      </c>
      <c r="AD49">
        <v>544.64885875000004</v>
      </c>
      <c r="AE49"/>
      <c r="AF49">
        <v>16214.20184</v>
      </c>
      <c r="AG49">
        <v>1631.2492471253729</v>
      </c>
      <c r="AH49">
        <v>289.86553941657542</v>
      </c>
      <c r="AI49">
        <v>0</v>
      </c>
      <c r="AJ49">
        <v>308.81124749999998</v>
      </c>
      <c r="AK49"/>
      <c r="AL49">
        <v>22264.884765625</v>
      </c>
      <c r="AM49">
        <v>20673.416015625</v>
      </c>
      <c r="AN49">
        <v>1591.4677734375</v>
      </c>
      <c r="AO49" s="5" t="s">
        <v>1531</v>
      </c>
    </row>
    <row r="50" spans="1:41" ht="14.25" x14ac:dyDescent="0.45">
      <c r="A50">
        <v>2013</v>
      </c>
      <c r="B50" s="5" t="s">
        <v>1507</v>
      </c>
      <c r="C50" s="5" t="s">
        <v>170</v>
      </c>
      <c r="D50" s="5" t="s">
        <v>83</v>
      </c>
      <c r="E50" s="5" t="s">
        <v>216</v>
      </c>
      <c r="F50" s="5" t="s">
        <v>217</v>
      </c>
      <c r="G50" s="5" t="s">
        <v>86</v>
      </c>
      <c r="H50" s="5" t="s">
        <v>130</v>
      </c>
      <c r="I50"/>
      <c r="J50"/>
      <c r="K50"/>
      <c r="L50"/>
      <c r="M50"/>
      <c r="N50">
        <v>0</v>
      </c>
      <c r="O50"/>
      <c r="P50"/>
      <c r="Q50">
        <v>0</v>
      </c>
      <c r="R50">
        <v>0</v>
      </c>
      <c r="S50">
        <v>0</v>
      </c>
      <c r="T50"/>
      <c r="U50"/>
      <c r="V50">
        <v>0</v>
      </c>
      <c r="W50"/>
      <c r="X50"/>
      <c r="Y50"/>
      <c r="Z50"/>
      <c r="AA50">
        <v>2729.385231258409</v>
      </c>
      <c r="AB50"/>
      <c r="AC50"/>
      <c r="AD50"/>
      <c r="AE50"/>
      <c r="AF50"/>
      <c r="AG50">
        <v>0</v>
      </c>
      <c r="AH50">
        <v>7361.3654800270588</v>
      </c>
      <c r="AI50"/>
      <c r="AJ50"/>
      <c r="AK50"/>
      <c r="AL50">
        <v>10090.7509765625</v>
      </c>
      <c r="AM50">
        <v>2729.38525390625</v>
      </c>
      <c r="AN50">
        <v>7361.36572265625</v>
      </c>
      <c r="AO50" s="5" t="s">
        <v>1532</v>
      </c>
    </row>
    <row r="51" spans="1:41" ht="14.25" x14ac:dyDescent="0.45">
      <c r="A51">
        <v>2013</v>
      </c>
      <c r="B51" s="5" t="s">
        <v>1507</v>
      </c>
      <c r="C51" s="5" t="s">
        <v>170</v>
      </c>
      <c r="D51" s="5" t="s">
        <v>83</v>
      </c>
      <c r="E51" s="5" t="s">
        <v>216</v>
      </c>
      <c r="F51" s="5" t="s">
        <v>218</v>
      </c>
      <c r="G51" s="5" t="s">
        <v>86</v>
      </c>
      <c r="H51" s="5" t="s">
        <v>130</v>
      </c>
      <c r="I51">
        <v>0</v>
      </c>
      <c r="J51"/>
      <c r="K51">
        <v>90.979507708613639</v>
      </c>
      <c r="L51"/>
      <c r="M51">
        <v>665.7349839523439</v>
      </c>
      <c r="N51">
        <v>3551.6125321750051</v>
      </c>
      <c r="O51">
        <v>179.1159058013331</v>
      </c>
      <c r="P51"/>
      <c r="Q51">
        <v>0</v>
      </c>
      <c r="R51">
        <v>0</v>
      </c>
      <c r="S51">
        <v>285.44820543577526</v>
      </c>
      <c r="T51"/>
      <c r="U51"/>
      <c r="V51">
        <v>0</v>
      </c>
      <c r="W51">
        <v>85.293288476825282</v>
      </c>
      <c r="X51"/>
      <c r="Y51"/>
      <c r="Z51">
        <v>341.17315390730113</v>
      </c>
      <c r="AA51">
        <v>341.17315390730113</v>
      </c>
      <c r="AB51"/>
      <c r="AC51"/>
      <c r="AD51"/>
      <c r="AE51"/>
      <c r="AF51">
        <v>2045.9016795974492</v>
      </c>
      <c r="AG51">
        <v>15610.50430955298</v>
      </c>
      <c r="AH51">
        <v>1268.1051478798802</v>
      </c>
      <c r="AI51">
        <v>369.60425006624291</v>
      </c>
      <c r="AJ51"/>
      <c r="AK51">
        <v>11.372438463576705</v>
      </c>
      <c r="AL51">
        <v>24846.01953125</v>
      </c>
      <c r="AM51">
        <v>21890.365234375</v>
      </c>
      <c r="AN51">
        <v>2955.65380859375</v>
      </c>
      <c r="AO51" s="5" t="s">
        <v>1533</v>
      </c>
    </row>
    <row r="52" spans="1:41" ht="14.25" x14ac:dyDescent="0.45">
      <c r="A52">
        <v>2013</v>
      </c>
      <c r="B52" s="5" t="s">
        <v>1507</v>
      </c>
      <c r="C52" s="5" t="s">
        <v>170</v>
      </c>
      <c r="D52" s="5" t="s">
        <v>83</v>
      </c>
      <c r="E52" s="5" t="s">
        <v>216</v>
      </c>
      <c r="F52" s="5" t="s">
        <v>219</v>
      </c>
      <c r="G52" s="5" t="s">
        <v>86</v>
      </c>
      <c r="H52" s="5" t="s">
        <v>130</v>
      </c>
      <c r="I52"/>
      <c r="J52"/>
      <c r="K52"/>
      <c r="L52"/>
      <c r="M52"/>
      <c r="N52">
        <v>0</v>
      </c>
      <c r="O52"/>
      <c r="P52"/>
      <c r="Q52">
        <v>0</v>
      </c>
      <c r="R52">
        <v>0</v>
      </c>
      <c r="S52">
        <v>0</v>
      </c>
      <c r="T52"/>
      <c r="U52"/>
      <c r="V52">
        <v>0</v>
      </c>
      <c r="W52"/>
      <c r="X52"/>
      <c r="Y52"/>
      <c r="Z52"/>
      <c r="AA52">
        <v>0</v>
      </c>
      <c r="AB52"/>
      <c r="AC52"/>
      <c r="AD52"/>
      <c r="AE52"/>
      <c r="AF52"/>
      <c r="AG52">
        <v>2038.3747157541593</v>
      </c>
      <c r="AH52"/>
      <c r="AI52"/>
      <c r="AJ52"/>
      <c r="AK52"/>
      <c r="AL52">
        <v>2038.374755859375</v>
      </c>
      <c r="AM52">
        <v>2038.374755859375</v>
      </c>
      <c r="AN52">
        <v>0</v>
      </c>
      <c r="AO52" s="5" t="s">
        <v>1534</v>
      </c>
    </row>
    <row r="53" spans="1:41" ht="14.25" x14ac:dyDescent="0.45">
      <c r="A53">
        <v>2013</v>
      </c>
      <c r="B53" s="5" t="s">
        <v>1507</v>
      </c>
      <c r="C53" s="5" t="s">
        <v>170</v>
      </c>
      <c r="D53" s="5" t="s">
        <v>83</v>
      </c>
      <c r="E53" s="5" t="s">
        <v>88</v>
      </c>
      <c r="F53" s="5" t="s">
        <v>89</v>
      </c>
      <c r="G53" s="5" t="s">
        <v>86</v>
      </c>
      <c r="H53" s="5" t="s">
        <v>130</v>
      </c>
      <c r="I53">
        <v>18684.916395656524</v>
      </c>
      <c r="J53">
        <v>20253.175659783752</v>
      </c>
      <c r="K53">
        <v>2269.9387173299101</v>
      </c>
      <c r="L53">
        <v>4720.6992062306899</v>
      </c>
      <c r="M53">
        <v>14003.872487201217</v>
      </c>
      <c r="N53">
        <v>15909.892431599937</v>
      </c>
      <c r="O53">
        <v>6641.674649305749</v>
      </c>
      <c r="P53">
        <v>9000.7164219977822</v>
      </c>
      <c r="Q53">
        <v>5609.2767248753325</v>
      </c>
      <c r="R53">
        <v>9251.6956489516833</v>
      </c>
      <c r="S53">
        <v>21057.207059158627</v>
      </c>
      <c r="T53">
        <v>13800.454075550331</v>
      </c>
      <c r="U53">
        <v>5920.4914641380328</v>
      </c>
      <c r="V53">
        <v>7166.9107197460389</v>
      </c>
      <c r="W53">
        <v>6372.5458930652067</v>
      </c>
      <c r="X53">
        <v>15363.634408659726</v>
      </c>
      <c r="Y53">
        <v>60626.469449327415</v>
      </c>
      <c r="Z53">
        <v>11280.321712021734</v>
      </c>
      <c r="AA53">
        <v>108193.92839405798</v>
      </c>
      <c r="AB53">
        <v>0</v>
      </c>
      <c r="AC53">
        <v>9059.2456504502716</v>
      </c>
      <c r="AD53">
        <v>24069.218254661497</v>
      </c>
      <c r="AE53">
        <v>25547.04576457871</v>
      </c>
      <c r="AF53">
        <v>34108.217439959255</v>
      </c>
      <c r="AG53">
        <v>201973.04498772396</v>
      </c>
      <c r="AH53">
        <v>41202.253903831413</v>
      </c>
      <c r="AI53">
        <v>9089.9900639368607</v>
      </c>
      <c r="AJ53">
        <v>32710.62139362143</v>
      </c>
      <c r="AK53">
        <v>6780.2478119844318</v>
      </c>
      <c r="AL53">
        <v>740667.6875</v>
      </c>
      <c r="AM53">
        <v>580016.6875</v>
      </c>
      <c r="AN53">
        <v>160651.03125</v>
      </c>
      <c r="AO53" s="5" t="s">
        <v>1535</v>
      </c>
    </row>
    <row r="54" spans="1:41" ht="14.25" x14ac:dyDescent="0.45">
      <c r="A54">
        <v>2013</v>
      </c>
      <c r="B54" s="5" t="s">
        <v>1507</v>
      </c>
      <c r="C54" s="5" t="s">
        <v>170</v>
      </c>
      <c r="D54" s="5" t="s">
        <v>83</v>
      </c>
      <c r="E54" s="5" t="s">
        <v>88</v>
      </c>
      <c r="F54" s="5" t="s">
        <v>89</v>
      </c>
      <c r="G54" s="5" t="s">
        <v>87</v>
      </c>
      <c r="H54" s="5" t="s">
        <v>130</v>
      </c>
      <c r="I54">
        <v>16430</v>
      </c>
      <c r="J54">
        <v>18076.134999999998</v>
      </c>
      <c r="K54">
        <v>1711</v>
      </c>
      <c r="L54">
        <v>4151</v>
      </c>
      <c r="M54">
        <v>12313.869652539681</v>
      </c>
      <c r="N54">
        <v>13989.869000000001</v>
      </c>
      <c r="O54">
        <v>5840.15</v>
      </c>
      <c r="P54">
        <v>7914.5</v>
      </c>
      <c r="Q54">
        <v>4932.3430000000008</v>
      </c>
      <c r="R54">
        <v>8135.1907760000004</v>
      </c>
      <c r="S54">
        <v>17539</v>
      </c>
      <c r="T54">
        <v>12135</v>
      </c>
      <c r="U54">
        <v>5206</v>
      </c>
      <c r="V54">
        <v>6302</v>
      </c>
      <c r="W54">
        <v>5603.5</v>
      </c>
      <c r="X54">
        <v>13509</v>
      </c>
      <c r="Y54">
        <v>53310</v>
      </c>
      <c r="Z54">
        <v>9919</v>
      </c>
      <c r="AA54">
        <v>95136.965339999995</v>
      </c>
      <c r="AB54">
        <v>0</v>
      </c>
      <c r="AC54">
        <v>7965.9658563683988</v>
      </c>
      <c r="AD54">
        <v>21164.518349999998</v>
      </c>
      <c r="AE54">
        <v>22464</v>
      </c>
      <c r="AF54">
        <v>29992</v>
      </c>
      <c r="AG54">
        <v>177598.7143255134</v>
      </c>
      <c r="AH54">
        <v>36229.920290000002</v>
      </c>
      <c r="AI54">
        <v>7993</v>
      </c>
      <c r="AJ54">
        <v>28763.067391734861</v>
      </c>
      <c r="AK54">
        <v>5962</v>
      </c>
      <c r="AL54">
        <v>650287.75</v>
      </c>
      <c r="AM54">
        <v>510286.75</v>
      </c>
      <c r="AN54">
        <v>140000.953125</v>
      </c>
      <c r="AO54" s="5" t="s">
        <v>1536</v>
      </c>
    </row>
    <row r="55" spans="1:41" ht="14.25" x14ac:dyDescent="0.45">
      <c r="A55">
        <v>2013</v>
      </c>
      <c r="B55" s="5" t="s">
        <v>1507</v>
      </c>
      <c r="C55" s="5" t="s">
        <v>170</v>
      </c>
      <c r="D55" s="5" t="s">
        <v>83</v>
      </c>
      <c r="E55" s="5" t="s">
        <v>90</v>
      </c>
      <c r="F55" s="5" t="s">
        <v>91</v>
      </c>
      <c r="G55" s="5" t="s">
        <v>86</v>
      </c>
      <c r="H55" s="5" t="s">
        <v>130</v>
      </c>
      <c r="I55">
        <v>727.83606166890911</v>
      </c>
      <c r="J55">
        <v>0</v>
      </c>
      <c r="K55">
        <v>28.431096158941763</v>
      </c>
      <c r="L55">
        <v>220.62530619338807</v>
      </c>
      <c r="M55">
        <v>112.90443182254316</v>
      </c>
      <c r="N55">
        <v>6516.8234708772188</v>
      </c>
      <c r="O55">
        <v>17.058657695365056</v>
      </c>
      <c r="P55">
        <v>0</v>
      </c>
      <c r="Q55">
        <v>495.16051967951518</v>
      </c>
      <c r="R55">
        <v>2411.3572641121791</v>
      </c>
      <c r="S55">
        <v>3928.0402453193938</v>
      </c>
      <c r="T55">
        <v>1349.9084456265548</v>
      </c>
      <c r="U55">
        <v>72.783606166890905</v>
      </c>
      <c r="V55">
        <v>369.60425006624291</v>
      </c>
      <c r="W55">
        <v>111.44989694305171</v>
      </c>
      <c r="X55">
        <v>636.85655396029551</v>
      </c>
      <c r="Y55">
        <v>22778.99424254414</v>
      </c>
      <c r="Z55">
        <v>0</v>
      </c>
      <c r="AA55">
        <v>7177.4779895663951</v>
      </c>
      <c r="AB55">
        <v>0</v>
      </c>
      <c r="AC55">
        <v>219.67726455840238</v>
      </c>
      <c r="AD55">
        <v>706.72426690512521</v>
      </c>
      <c r="AE55">
        <v>454.89753854306821</v>
      </c>
      <c r="AF55">
        <v>5487.9635120528201</v>
      </c>
      <c r="AG55">
        <v>14568.388921863771</v>
      </c>
      <c r="AH55">
        <v>16108.394796780869</v>
      </c>
      <c r="AI55">
        <v>1003.0490724874653</v>
      </c>
      <c r="AJ55">
        <v>657.37308023502351</v>
      </c>
      <c r="AK55">
        <v>0</v>
      </c>
      <c r="AL55">
        <v>86161.78125</v>
      </c>
      <c r="AM55">
        <v>62158.96484375</v>
      </c>
      <c r="AN55">
        <v>24002.81640625</v>
      </c>
      <c r="AO55" s="5" t="s">
        <v>5036</v>
      </c>
    </row>
    <row r="56" spans="1:41" ht="14.25" x14ac:dyDescent="0.45">
      <c r="A56">
        <v>2013</v>
      </c>
      <c r="B56" s="5" t="s">
        <v>1507</v>
      </c>
      <c r="C56" s="5" t="s">
        <v>170</v>
      </c>
      <c r="D56" s="5" t="s">
        <v>83</v>
      </c>
      <c r="E56" s="5" t="s">
        <v>90</v>
      </c>
      <c r="F56" s="5" t="s">
        <v>91</v>
      </c>
      <c r="G56" s="5" t="s">
        <v>87</v>
      </c>
      <c r="H56" s="5" t="s">
        <v>130</v>
      </c>
      <c r="I56">
        <v>640</v>
      </c>
      <c r="J56"/>
      <c r="K56">
        <v>25</v>
      </c>
      <c r="L56">
        <v>194</v>
      </c>
      <c r="M56">
        <v>99.278999999999996</v>
      </c>
      <c r="N56">
        <v>6876.5</v>
      </c>
      <c r="O56">
        <v>15</v>
      </c>
      <c r="P56">
        <v>420</v>
      </c>
      <c r="Q56">
        <v>435.404</v>
      </c>
      <c r="R56">
        <v>2120.3519999999999</v>
      </c>
      <c r="S56">
        <v>0</v>
      </c>
      <c r="T56">
        <v>1187</v>
      </c>
      <c r="U56">
        <v>64</v>
      </c>
      <c r="V56">
        <v>325</v>
      </c>
      <c r="W56">
        <v>98</v>
      </c>
      <c r="X56">
        <v>560</v>
      </c>
      <c r="Y56">
        <v>20030</v>
      </c>
      <c r="Z56">
        <v>0</v>
      </c>
      <c r="AA56">
        <v>6311.2920000000004</v>
      </c>
      <c r="AB56"/>
      <c r="AC56">
        <v>193.16636907904839</v>
      </c>
      <c r="AD56">
        <v>621.43599999999992</v>
      </c>
      <c r="AE56">
        <v>400</v>
      </c>
      <c r="AF56">
        <v>4825.67</v>
      </c>
      <c r="AG56">
        <v>12810.259618922501</v>
      </c>
      <c r="AH56">
        <v>14164.41588</v>
      </c>
      <c r="AI56">
        <v>882</v>
      </c>
      <c r="AJ56">
        <v>577.83398999999997</v>
      </c>
      <c r="AK56"/>
      <c r="AL56">
        <v>73875.6171875</v>
      </c>
      <c r="AM56">
        <v>56223.48046875</v>
      </c>
      <c r="AN56">
        <v>17652.130859375</v>
      </c>
      <c r="AO56" s="5" t="s">
        <v>5037</v>
      </c>
    </row>
    <row r="57" spans="1:41" ht="14.25" x14ac:dyDescent="0.45">
      <c r="A57">
        <v>2013</v>
      </c>
      <c r="B57" s="5" t="s">
        <v>1507</v>
      </c>
      <c r="C57" s="5" t="s">
        <v>170</v>
      </c>
      <c r="D57" s="5" t="s">
        <v>83</v>
      </c>
      <c r="E57" s="5" t="s">
        <v>92</v>
      </c>
      <c r="F57" s="5" t="s">
        <v>224</v>
      </c>
      <c r="G57" s="5" t="s">
        <v>86</v>
      </c>
      <c r="H57" s="5" t="s">
        <v>130</v>
      </c>
      <c r="I57">
        <v>0</v>
      </c>
      <c r="J57">
        <v>0</v>
      </c>
      <c r="K57">
        <v>39.80353462251847</v>
      </c>
      <c r="L57">
        <v>0</v>
      </c>
      <c r="M57">
        <v>33.932380333191396</v>
      </c>
      <c r="N57">
        <v>0</v>
      </c>
      <c r="O57">
        <v>0</v>
      </c>
      <c r="P57">
        <v>62.548411549671876</v>
      </c>
      <c r="Q57">
        <v>0</v>
      </c>
      <c r="R57">
        <v>0</v>
      </c>
      <c r="S57">
        <v>0</v>
      </c>
      <c r="T57">
        <v>79.607069245036939</v>
      </c>
      <c r="U57">
        <v>0</v>
      </c>
      <c r="V57">
        <v>0</v>
      </c>
      <c r="W57">
        <v>28.431096158941763</v>
      </c>
      <c r="X57">
        <v>260.42884081590654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644.08048507468061</v>
      </c>
      <c r="AI57">
        <v>0</v>
      </c>
      <c r="AJ57">
        <v>0</v>
      </c>
      <c r="AK57">
        <v>0</v>
      </c>
      <c r="AL57">
        <v>1148.831787109375</v>
      </c>
      <c r="AM57">
        <v>62.548412322998047</v>
      </c>
      <c r="AN57">
        <v>1086.283447265625</v>
      </c>
      <c r="AO57" s="5" t="s">
        <v>1537</v>
      </c>
    </row>
    <row r="58" spans="1:41" ht="14.25" x14ac:dyDescent="0.45">
      <c r="A58">
        <v>2013</v>
      </c>
      <c r="B58" s="5" t="s">
        <v>1507</v>
      </c>
      <c r="C58" s="5" t="s">
        <v>170</v>
      </c>
      <c r="D58" s="5" t="s">
        <v>83</v>
      </c>
      <c r="E58" s="5" t="s">
        <v>92</v>
      </c>
      <c r="F58" s="5" t="s">
        <v>224</v>
      </c>
      <c r="G58" s="5" t="s">
        <v>87</v>
      </c>
      <c r="H58" s="5" t="s">
        <v>130</v>
      </c>
      <c r="I58"/>
      <c r="J58">
        <v>0</v>
      </c>
      <c r="K58">
        <v>50</v>
      </c>
      <c r="L58">
        <v>0</v>
      </c>
      <c r="M58">
        <v>29.83738310993634</v>
      </c>
      <c r="N58">
        <v>0</v>
      </c>
      <c r="O58">
        <v>0</v>
      </c>
      <c r="P58">
        <v>55</v>
      </c>
      <c r="Q58">
        <v>0</v>
      </c>
      <c r="R58">
        <v>0</v>
      </c>
      <c r="S58">
        <v>0</v>
      </c>
      <c r="T58">
        <v>70</v>
      </c>
      <c r="U58"/>
      <c r="V58">
        <v>0</v>
      </c>
      <c r="W58">
        <v>25</v>
      </c>
      <c r="X58">
        <v>229</v>
      </c>
      <c r="Y58">
        <v>0</v>
      </c>
      <c r="Z58">
        <v>0</v>
      </c>
      <c r="AA58">
        <v>0</v>
      </c>
      <c r="AB58"/>
      <c r="AC58">
        <v>0</v>
      </c>
      <c r="AD58">
        <v>0</v>
      </c>
      <c r="AE58">
        <v>0</v>
      </c>
      <c r="AF58">
        <v>0</v>
      </c>
      <c r="AG58">
        <v>0</v>
      </c>
      <c r="AH58">
        <v>566.35213911028995</v>
      </c>
      <c r="AI58">
        <v>0</v>
      </c>
      <c r="AJ58"/>
      <c r="AK58"/>
      <c r="AL58">
        <v>1025.189453125</v>
      </c>
      <c r="AM58">
        <v>55</v>
      </c>
      <c r="AN58">
        <v>970.18951416015625</v>
      </c>
      <c r="AO58" s="5" t="s">
        <v>1538</v>
      </c>
    </row>
    <row r="59" spans="1:41" ht="14.25" x14ac:dyDescent="0.45">
      <c r="A59">
        <v>2013</v>
      </c>
      <c r="B59" s="5" t="s">
        <v>1507</v>
      </c>
      <c r="C59" s="5" t="s">
        <v>170</v>
      </c>
      <c r="D59" s="5" t="s">
        <v>83</v>
      </c>
      <c r="E59" s="5" t="s">
        <v>92</v>
      </c>
      <c r="F59" s="5" t="s">
        <v>227</v>
      </c>
      <c r="G59" s="5" t="s">
        <v>86</v>
      </c>
      <c r="H59" s="5" t="s">
        <v>130</v>
      </c>
      <c r="I59">
        <v>0</v>
      </c>
      <c r="J59">
        <v>176.27279618543892</v>
      </c>
      <c r="K59">
        <v>473.09344008479093</v>
      </c>
      <c r="L59">
        <v>2126.6459926888438</v>
      </c>
      <c r="M59">
        <v>1427.2984975713857</v>
      </c>
      <c r="N59">
        <v>0</v>
      </c>
      <c r="O59">
        <v>65.675832127155473</v>
      </c>
      <c r="P59">
        <v>34.117315390730113</v>
      </c>
      <c r="Q59">
        <v>70.281669704904033</v>
      </c>
      <c r="R59">
        <v>0</v>
      </c>
      <c r="S59">
        <v>603.87648241592308</v>
      </c>
      <c r="T59">
        <v>329.80071544372441</v>
      </c>
      <c r="U59">
        <v>63.685655396029546</v>
      </c>
      <c r="V59">
        <v>4.5489753854306816</v>
      </c>
      <c r="W59">
        <v>0</v>
      </c>
      <c r="X59">
        <v>451.78945111097266</v>
      </c>
      <c r="Y59">
        <v>2417.7804173564073</v>
      </c>
      <c r="Z59">
        <v>125.09682309934375</v>
      </c>
      <c r="AA59">
        <v>5536.8995157590216</v>
      </c>
      <c r="AB59">
        <v>0</v>
      </c>
      <c r="AC59">
        <v>0</v>
      </c>
      <c r="AD59">
        <v>225.86231410586512</v>
      </c>
      <c r="AE59">
        <v>0</v>
      </c>
      <c r="AF59">
        <v>0</v>
      </c>
      <c r="AG59">
        <v>0</v>
      </c>
      <c r="AH59">
        <v>2305.8247559155761</v>
      </c>
      <c r="AI59">
        <v>1389.7119802490733</v>
      </c>
      <c r="AJ59">
        <v>565.7627515443985</v>
      </c>
      <c r="AK59">
        <v>2332.4871288795821</v>
      </c>
      <c r="AL59">
        <v>20726.513671875</v>
      </c>
      <c r="AM59">
        <v>11121.091796875</v>
      </c>
      <c r="AN59">
        <v>9605.4208984375</v>
      </c>
      <c r="AO59" s="5" t="s">
        <v>1539</v>
      </c>
    </row>
    <row r="60" spans="1:41" ht="14.25" x14ac:dyDescent="0.45">
      <c r="A60">
        <v>2013</v>
      </c>
      <c r="B60" s="5" t="s">
        <v>1507</v>
      </c>
      <c r="C60" s="5" t="s">
        <v>170</v>
      </c>
      <c r="D60" s="5" t="s">
        <v>83</v>
      </c>
      <c r="E60" s="5" t="s">
        <v>92</v>
      </c>
      <c r="F60" s="5" t="s">
        <v>227</v>
      </c>
      <c r="G60" s="5" t="s">
        <v>87</v>
      </c>
      <c r="H60" s="5" t="s">
        <v>130</v>
      </c>
      <c r="I60"/>
      <c r="J60">
        <v>157.32499999999999</v>
      </c>
      <c r="K60">
        <v>50</v>
      </c>
      <c r="L60">
        <v>1870</v>
      </c>
      <c r="M60">
        <v>1255.050534801919</v>
      </c>
      <c r="N60">
        <v>0</v>
      </c>
      <c r="O60">
        <v>57.75</v>
      </c>
      <c r="P60">
        <v>30</v>
      </c>
      <c r="Q60">
        <v>61.8</v>
      </c>
      <c r="R60">
        <v>0</v>
      </c>
      <c r="S60">
        <v>531</v>
      </c>
      <c r="T60">
        <v>290</v>
      </c>
      <c r="U60">
        <v>56</v>
      </c>
      <c r="V60">
        <v>4</v>
      </c>
      <c r="W60">
        <v>0</v>
      </c>
      <c r="X60">
        <v>397</v>
      </c>
      <c r="Y60">
        <v>2126</v>
      </c>
      <c r="Z60">
        <v>110</v>
      </c>
      <c r="AA60">
        <v>4868.7003526046174</v>
      </c>
      <c r="AB60"/>
      <c r="AC60">
        <v>0</v>
      </c>
      <c r="AD60">
        <v>198.60499999999999</v>
      </c>
      <c r="AE60">
        <v>0</v>
      </c>
      <c r="AF60">
        <v>0</v>
      </c>
      <c r="AG60">
        <v>0</v>
      </c>
      <c r="AH60">
        <v>2027.5552717217161</v>
      </c>
      <c r="AI60">
        <v>1222</v>
      </c>
      <c r="AJ60">
        <v>497.48587636363641</v>
      </c>
      <c r="AK60">
        <v>2051</v>
      </c>
      <c r="AL60">
        <v>17861.2734375</v>
      </c>
      <c r="AM60">
        <v>9781.3115234375</v>
      </c>
      <c r="AN60">
        <v>8079.9609375</v>
      </c>
      <c r="AO60" s="5" t="s">
        <v>1540</v>
      </c>
    </row>
    <row r="61" spans="1:41" ht="14.25" x14ac:dyDescent="0.45">
      <c r="A61">
        <v>2013</v>
      </c>
      <c r="B61" s="5" t="s">
        <v>1507</v>
      </c>
      <c r="C61" s="5" t="s">
        <v>170</v>
      </c>
      <c r="D61" s="5" t="s">
        <v>83</v>
      </c>
      <c r="E61" s="5" t="s">
        <v>92</v>
      </c>
      <c r="F61" s="5" t="s">
        <v>230</v>
      </c>
      <c r="G61" s="5" t="s">
        <v>86</v>
      </c>
      <c r="H61" s="5" t="s">
        <v>130</v>
      </c>
      <c r="I61">
        <v>6273.0370565089106</v>
      </c>
      <c r="J61">
        <v>459.44651392849886</v>
      </c>
      <c r="K61">
        <v>136.46926156292045</v>
      </c>
      <c r="L61">
        <v>45.489753854306819</v>
      </c>
      <c r="M61">
        <v>666.64574151366094</v>
      </c>
      <c r="N61">
        <v>4991.1471653330082</v>
      </c>
      <c r="O61">
        <v>197.02749638146642</v>
      </c>
      <c r="P61">
        <v>3559.5732390995086</v>
      </c>
      <c r="Q61">
        <v>8.4338003645884854</v>
      </c>
      <c r="R61">
        <v>3540.9415968918338</v>
      </c>
      <c r="S61">
        <v>594.77853164506166</v>
      </c>
      <c r="T61">
        <v>1984.4905118941349</v>
      </c>
      <c r="U61">
        <v>0</v>
      </c>
      <c r="V61">
        <v>3156.9889174888931</v>
      </c>
      <c r="W61">
        <v>1914.5500153431383</v>
      </c>
      <c r="X61">
        <v>809.7176186066614</v>
      </c>
      <c r="Y61">
        <v>0</v>
      </c>
      <c r="Z61">
        <v>775.60030321593126</v>
      </c>
      <c r="AA61">
        <v>16228.675668990785</v>
      </c>
      <c r="AB61">
        <v>0</v>
      </c>
      <c r="AC61">
        <v>1734.4067973796298</v>
      </c>
      <c r="AD61">
        <v>755.29430257948422</v>
      </c>
      <c r="AE61">
        <v>7502.397654421552</v>
      </c>
      <c r="AF61">
        <v>6856.4431496903953</v>
      </c>
      <c r="AG61">
        <v>7856.6886898294451</v>
      </c>
      <c r="AH61">
        <v>457.31201965569898</v>
      </c>
      <c r="AI61">
        <v>3009.1472174623959</v>
      </c>
      <c r="AJ61">
        <v>546.73987109019743</v>
      </c>
      <c r="AK61">
        <v>554.97499702254322</v>
      </c>
      <c r="AL61">
        <v>74616.421875</v>
      </c>
      <c r="AM61">
        <v>63536.00390625</v>
      </c>
      <c r="AN61">
        <v>11080.4072265625</v>
      </c>
      <c r="AO61" s="5" t="s">
        <v>1541</v>
      </c>
    </row>
    <row r="62" spans="1:41" ht="14.25" x14ac:dyDescent="0.45">
      <c r="A62">
        <v>2013</v>
      </c>
      <c r="B62" s="5" t="s">
        <v>1507</v>
      </c>
      <c r="C62" s="5" t="s">
        <v>170</v>
      </c>
      <c r="D62" s="5" t="s">
        <v>83</v>
      </c>
      <c r="E62" s="5" t="s">
        <v>92</v>
      </c>
      <c r="F62" s="5" t="s">
        <v>230</v>
      </c>
      <c r="G62" s="5" t="s">
        <v>87</v>
      </c>
      <c r="H62" s="5" t="s">
        <v>130</v>
      </c>
      <c r="I62">
        <v>5516</v>
      </c>
      <c r="J62">
        <v>410.06</v>
      </c>
      <c r="K62">
        <v>186</v>
      </c>
      <c r="L62">
        <v>40</v>
      </c>
      <c r="M62">
        <v>586.19419542147727</v>
      </c>
      <c r="N62">
        <v>4388.8100000000004</v>
      </c>
      <c r="O62">
        <v>173.25</v>
      </c>
      <c r="P62">
        <v>3130</v>
      </c>
      <c r="Q62">
        <v>7.4160000000000004</v>
      </c>
      <c r="R62">
        <v>3113.6168449999991</v>
      </c>
      <c r="S62">
        <v>523</v>
      </c>
      <c r="T62">
        <v>1745</v>
      </c>
      <c r="U62"/>
      <c r="V62">
        <v>2776</v>
      </c>
      <c r="W62">
        <v>1683.5</v>
      </c>
      <c r="X62">
        <v>712</v>
      </c>
      <c r="Y62">
        <v>0</v>
      </c>
      <c r="Z62">
        <v>682</v>
      </c>
      <c r="AA62">
        <v>14270.181123395379</v>
      </c>
      <c r="AB62"/>
      <c r="AC62">
        <v>1525.096665006836</v>
      </c>
      <c r="AD62">
        <v>664.14454999999998</v>
      </c>
      <c r="AE62">
        <v>6597</v>
      </c>
      <c r="AF62">
        <v>6029</v>
      </c>
      <c r="AG62">
        <v>6908.5348010390253</v>
      </c>
      <c r="AH62">
        <v>402.12309885902113</v>
      </c>
      <c r="AI62">
        <v>2646</v>
      </c>
      <c r="AJ62">
        <v>480.7586981818182</v>
      </c>
      <c r="AK62">
        <v>488</v>
      </c>
      <c r="AL62">
        <v>65683.6875</v>
      </c>
      <c r="AM62">
        <v>55874.47265625</v>
      </c>
      <c r="AN62">
        <v>9809.2119140625</v>
      </c>
      <c r="AO62" s="5" t="s">
        <v>1542</v>
      </c>
    </row>
    <row r="63" spans="1:41" ht="14.25" x14ac:dyDescent="0.45">
      <c r="A63">
        <v>2013</v>
      </c>
      <c r="B63" s="5" t="s">
        <v>1507</v>
      </c>
      <c r="C63" s="5" t="s">
        <v>170</v>
      </c>
      <c r="D63" s="5" t="s">
        <v>83</v>
      </c>
      <c r="E63" s="5" t="s">
        <v>92</v>
      </c>
      <c r="F63" s="5" t="s">
        <v>93</v>
      </c>
      <c r="G63" s="5" t="s">
        <v>86</v>
      </c>
      <c r="H63" s="5" t="s">
        <v>130</v>
      </c>
      <c r="I63">
        <v>6273.0370565089106</v>
      </c>
      <c r="J63">
        <v>635.71931011393781</v>
      </c>
      <c r="K63">
        <v>649.36623627022982</v>
      </c>
      <c r="L63">
        <v>2172.1357465431506</v>
      </c>
      <c r="M63">
        <v>2127.8766194182381</v>
      </c>
      <c r="N63">
        <v>4991.1471653330082</v>
      </c>
      <c r="O63">
        <v>262.70332850862189</v>
      </c>
      <c r="P63">
        <v>3656.2389660399108</v>
      </c>
      <c r="Q63">
        <v>78.715470069492511</v>
      </c>
      <c r="R63">
        <v>3540.9415968918338</v>
      </c>
      <c r="S63">
        <v>1198.6550140609847</v>
      </c>
      <c r="T63">
        <v>2393.8982965828964</v>
      </c>
      <c r="U63">
        <v>63.685655396029546</v>
      </c>
      <c r="V63">
        <v>3161.5378928743239</v>
      </c>
      <c r="W63">
        <v>1942.98111150208</v>
      </c>
      <c r="X63">
        <v>1521.9359105335407</v>
      </c>
      <c r="Y63">
        <v>2417.7804173564073</v>
      </c>
      <c r="Z63">
        <v>900.697126315275</v>
      </c>
      <c r="AA63">
        <v>21765.575184749807</v>
      </c>
      <c r="AB63">
        <v>0</v>
      </c>
      <c r="AC63">
        <v>1734.4067973796298</v>
      </c>
      <c r="AD63">
        <v>981.15661668534938</v>
      </c>
      <c r="AE63">
        <v>7502.397654421552</v>
      </c>
      <c r="AF63">
        <v>6856.4431496903953</v>
      </c>
      <c r="AG63">
        <v>7856.6886898294451</v>
      </c>
      <c r="AH63">
        <v>3407.2172606459553</v>
      </c>
      <c r="AI63">
        <v>4398.8591977114693</v>
      </c>
      <c r="AJ63">
        <v>1112.5026226345958</v>
      </c>
      <c r="AK63">
        <v>2887.4621259021255</v>
      </c>
      <c r="AL63">
        <v>96491.7578125</v>
      </c>
      <c r="AM63">
        <v>74719.6484375</v>
      </c>
      <c r="AN63">
        <v>21772.111328125</v>
      </c>
      <c r="AO63" s="5" t="s">
        <v>1543</v>
      </c>
    </row>
    <row r="64" spans="1:41" ht="14.25" x14ac:dyDescent="0.45">
      <c r="A64">
        <v>2013</v>
      </c>
      <c r="B64" s="5" t="s">
        <v>1507</v>
      </c>
      <c r="C64" s="5" t="s">
        <v>170</v>
      </c>
      <c r="D64" s="5" t="s">
        <v>83</v>
      </c>
      <c r="E64" s="5" t="s">
        <v>92</v>
      </c>
      <c r="F64" s="5" t="s">
        <v>93</v>
      </c>
      <c r="G64" s="5" t="s">
        <v>87</v>
      </c>
      <c r="H64" s="5" t="s">
        <v>130</v>
      </c>
      <c r="I64">
        <v>5516</v>
      </c>
      <c r="J64">
        <v>567.38499999999999</v>
      </c>
      <c r="K64">
        <v>286</v>
      </c>
      <c r="L64">
        <v>1910</v>
      </c>
      <c r="M64">
        <v>1871.0821133333329</v>
      </c>
      <c r="N64">
        <v>4388.8100000000004</v>
      </c>
      <c r="O64">
        <v>231</v>
      </c>
      <c r="P64">
        <v>3215</v>
      </c>
      <c r="Q64">
        <v>69.215999999999994</v>
      </c>
      <c r="R64">
        <v>3113.6168449999991</v>
      </c>
      <c r="S64">
        <v>1054</v>
      </c>
      <c r="T64">
        <v>2105</v>
      </c>
      <c r="U64">
        <v>56</v>
      </c>
      <c r="V64">
        <v>2780</v>
      </c>
      <c r="W64">
        <v>1708.5</v>
      </c>
      <c r="X64">
        <v>1338</v>
      </c>
      <c r="Y64">
        <v>2126</v>
      </c>
      <c r="Z64">
        <v>792</v>
      </c>
      <c r="AA64">
        <v>19138.881475999999</v>
      </c>
      <c r="AB64">
        <v>0</v>
      </c>
      <c r="AC64">
        <v>1525.096665006836</v>
      </c>
      <c r="AD64">
        <v>862.74955</v>
      </c>
      <c r="AE64">
        <v>6597</v>
      </c>
      <c r="AF64">
        <v>6029</v>
      </c>
      <c r="AG64">
        <v>6908.5348010390253</v>
      </c>
      <c r="AH64">
        <v>2996.030509691027</v>
      </c>
      <c r="AI64">
        <v>3868</v>
      </c>
      <c r="AJ64">
        <v>978.24457454545461</v>
      </c>
      <c r="AK64">
        <v>2539</v>
      </c>
      <c r="AL64">
        <v>84570.1484375</v>
      </c>
      <c r="AM64">
        <v>65710.7890625</v>
      </c>
      <c r="AN64">
        <v>18859.36328125</v>
      </c>
      <c r="AO64" s="5" t="s">
        <v>1544</v>
      </c>
    </row>
    <row r="65" spans="1:41" ht="14.25" x14ac:dyDescent="0.45">
      <c r="A65">
        <v>2013</v>
      </c>
      <c r="B65" s="5" t="s">
        <v>1507</v>
      </c>
      <c r="C65" s="5" t="s">
        <v>170</v>
      </c>
      <c r="D65" s="5" t="s">
        <v>83</v>
      </c>
      <c r="E65" s="5" t="s">
        <v>25</v>
      </c>
      <c r="F65" s="5" t="s">
        <v>25</v>
      </c>
      <c r="G65" s="5" t="s">
        <v>86</v>
      </c>
      <c r="H65" s="5" t="s">
        <v>130</v>
      </c>
      <c r="I65">
        <v>7208.9887420612731</v>
      </c>
      <c r="J65">
        <v>534.50460778810509</v>
      </c>
      <c r="K65">
        <v>204.70389234438068</v>
      </c>
      <c r="L65">
        <v>108.0381654039787</v>
      </c>
      <c r="M65">
        <v>4073.8679332473498</v>
      </c>
      <c r="N65">
        <v>6860.3438960834028</v>
      </c>
      <c r="O65">
        <v>1142.2477192816441</v>
      </c>
      <c r="P65">
        <v>289.99718082120597</v>
      </c>
      <c r="Q65">
        <v>3029.6176066968342</v>
      </c>
      <c r="R65">
        <v>808.70521001731845</v>
      </c>
      <c r="S65">
        <v>7525.1425313487052</v>
      </c>
      <c r="T65">
        <v>4816.2276893247345</v>
      </c>
      <c r="U65">
        <v>4181.6456230571548</v>
      </c>
      <c r="V65">
        <v>1655.8270402967682</v>
      </c>
      <c r="W65">
        <v>2115.2735542252672</v>
      </c>
      <c r="X65">
        <v>2134.9103437203253</v>
      </c>
      <c r="Y65">
        <v>20288.43021902084</v>
      </c>
      <c r="Z65">
        <v>1283.9483025378099</v>
      </c>
      <c r="AA65">
        <v>28673.821979698947</v>
      </c>
      <c r="AB65">
        <v>0</v>
      </c>
      <c r="AC65">
        <v>735.08779813974945</v>
      </c>
      <c r="AD65">
        <v>10440.410269294274</v>
      </c>
      <c r="AE65">
        <v>13444.496751640381</v>
      </c>
      <c r="AF65">
        <v>3035.3038259286227</v>
      </c>
      <c r="AG65">
        <v>62933.292358313862</v>
      </c>
      <c r="AH65">
        <v>12490.977820961969</v>
      </c>
      <c r="AI65">
        <v>665.28765011923724</v>
      </c>
      <c r="AJ65">
        <v>4281.1195689722445</v>
      </c>
      <c r="AK65">
        <v>578.85711779605424</v>
      </c>
      <c r="AL65">
        <v>205541.09375</v>
      </c>
      <c r="AM65">
        <v>159353.171875</v>
      </c>
      <c r="AN65">
        <v>46187.90625</v>
      </c>
      <c r="AO65" s="5" t="s">
        <v>1545</v>
      </c>
    </row>
    <row r="66" spans="1:41" ht="14.25" x14ac:dyDescent="0.45">
      <c r="A66">
        <v>2013</v>
      </c>
      <c r="B66" s="5" t="s">
        <v>1507</v>
      </c>
      <c r="C66" s="5" t="s">
        <v>170</v>
      </c>
      <c r="D66" s="5" t="s">
        <v>83</v>
      </c>
      <c r="E66" s="5" t="s">
        <v>25</v>
      </c>
      <c r="F66" s="5" t="s">
        <v>25</v>
      </c>
      <c r="G66" s="5" t="s">
        <v>87</v>
      </c>
      <c r="H66" s="5" t="s">
        <v>130</v>
      </c>
      <c r="I66">
        <v>6339</v>
      </c>
      <c r="J66">
        <v>477.05</v>
      </c>
      <c r="K66">
        <v>180</v>
      </c>
      <c r="L66">
        <v>95</v>
      </c>
      <c r="M66">
        <v>3582.2290411111112</v>
      </c>
      <c r="N66">
        <v>6032.43</v>
      </c>
      <c r="O66">
        <v>1004.4</v>
      </c>
      <c r="P66">
        <v>255</v>
      </c>
      <c r="Q66">
        <v>2664</v>
      </c>
      <c r="R66">
        <v>711.10977000000003</v>
      </c>
      <c r="S66">
        <v>6617</v>
      </c>
      <c r="T66">
        <v>4235</v>
      </c>
      <c r="U66">
        <v>3677</v>
      </c>
      <c r="V66">
        <v>1456</v>
      </c>
      <c r="W66">
        <v>1860</v>
      </c>
      <c r="X66">
        <v>1877</v>
      </c>
      <c r="Y66">
        <v>17840</v>
      </c>
      <c r="Z66">
        <v>1129</v>
      </c>
      <c r="AA66">
        <v>25213.433399999991</v>
      </c>
      <c r="AB66"/>
      <c r="AC66">
        <v>646.37658888554643</v>
      </c>
      <c r="AD66">
        <v>9180.4499999999989</v>
      </c>
      <c r="AE66">
        <v>11822</v>
      </c>
      <c r="AF66">
        <v>2669</v>
      </c>
      <c r="AG66">
        <v>55338.432966574997</v>
      </c>
      <c r="AH66">
        <v>10983.55278946348</v>
      </c>
      <c r="AI66">
        <v>585</v>
      </c>
      <c r="AJ66">
        <v>3764.4693200000002</v>
      </c>
      <c r="AK66">
        <v>509</v>
      </c>
      <c r="AL66">
        <v>180742.921875</v>
      </c>
      <c r="AM66">
        <v>140129.296875</v>
      </c>
      <c r="AN66">
        <v>40613.6328125</v>
      </c>
      <c r="AO66" s="5" t="s">
        <v>1546</v>
      </c>
    </row>
    <row r="67" spans="1:41" ht="14.25" x14ac:dyDescent="0.45">
      <c r="A67">
        <v>2013</v>
      </c>
      <c r="B67" s="5" t="s">
        <v>1507</v>
      </c>
      <c r="C67" s="5" t="s">
        <v>170</v>
      </c>
      <c r="D67" s="5" t="s">
        <v>83</v>
      </c>
      <c r="E67" s="5" t="s">
        <v>260</v>
      </c>
      <c r="F67" s="5" t="s">
        <v>260</v>
      </c>
      <c r="G67" s="5" t="s">
        <v>87</v>
      </c>
      <c r="H67" s="5" t="s">
        <v>130</v>
      </c>
      <c r="I67">
        <v>1700</v>
      </c>
      <c r="J67">
        <v>4847</v>
      </c>
      <c r="K67">
        <v>305</v>
      </c>
      <c r="L67">
        <v>243</v>
      </c>
      <c r="M67">
        <v>1567.5070000000001</v>
      </c>
      <c r="N67">
        <v>400</v>
      </c>
      <c r="O67">
        <v>538.79999999999995</v>
      </c>
      <c r="P67">
        <v>0</v>
      </c>
      <c r="Q67">
        <v>87.921999999999997</v>
      </c>
      <c r="R67">
        <v>1000</v>
      </c>
      <c r="S67">
        <v>6295</v>
      </c>
      <c r="T67">
        <v>185</v>
      </c>
      <c r="U67">
        <v>198</v>
      </c>
      <c r="V67">
        <v>97</v>
      </c>
      <c r="W67">
        <v>1046.7180000000001</v>
      </c>
      <c r="X67">
        <v>1080.72</v>
      </c>
      <c r="Y67">
        <v>2200</v>
      </c>
      <c r="Z67">
        <v>994.5</v>
      </c>
      <c r="AA67">
        <v>14759.599120000001</v>
      </c>
      <c r="AB67"/>
      <c r="AC67">
        <v>69.787000000000006</v>
      </c>
      <c r="AD67">
        <v>2123.13</v>
      </c>
      <c r="AE67">
        <v>800</v>
      </c>
      <c r="AF67">
        <v>7540.7371900000007</v>
      </c>
      <c r="AG67">
        <v>25122.018918026421</v>
      </c>
      <c r="AH67">
        <v>4819.1093433897122</v>
      </c>
      <c r="AI67">
        <v>839.44444444444446</v>
      </c>
      <c r="AJ67">
        <v>4564.1723665833333</v>
      </c>
      <c r="AK67">
        <v>1250</v>
      </c>
      <c r="AL67">
        <v>84674.1640625</v>
      </c>
      <c r="AM67">
        <v>64623.73828125</v>
      </c>
      <c r="AN67">
        <v>20050.427734375</v>
      </c>
      <c r="AO67" s="5" t="s">
        <v>1547</v>
      </c>
    </row>
    <row r="68" spans="1:41" ht="14.25" x14ac:dyDescent="0.45">
      <c r="A68">
        <v>2013</v>
      </c>
      <c r="B68" s="5" t="s">
        <v>1507</v>
      </c>
      <c r="C68" s="5" t="s">
        <v>170</v>
      </c>
      <c r="D68" s="5" t="s">
        <v>83</v>
      </c>
      <c r="E68" s="5" t="s">
        <v>263</v>
      </c>
      <c r="F68" s="5" t="s">
        <v>263</v>
      </c>
      <c r="G68" s="5" t="s">
        <v>87</v>
      </c>
      <c r="H68" s="5" t="s">
        <v>130</v>
      </c>
      <c r="I68"/>
      <c r="J68"/>
      <c r="K68">
        <v>68</v>
      </c>
      <c r="L68"/>
      <c r="M68">
        <v>0</v>
      </c>
      <c r="N68">
        <v>0</v>
      </c>
      <c r="O68">
        <v>600</v>
      </c>
      <c r="P68">
        <v>0</v>
      </c>
      <c r="Q68">
        <v>0</v>
      </c>
      <c r="R68">
        <v>0</v>
      </c>
      <c r="S68">
        <v>2504</v>
      </c>
      <c r="T68">
        <v>500</v>
      </c>
      <c r="U68"/>
      <c r="V68">
        <v>70</v>
      </c>
      <c r="W68">
        <v>600</v>
      </c>
      <c r="X68">
        <v>135.09</v>
      </c>
      <c r="Y68">
        <v>0</v>
      </c>
      <c r="Z68">
        <v>0</v>
      </c>
      <c r="AA68">
        <v>0</v>
      </c>
      <c r="AB68"/>
      <c r="AC68">
        <v>0</v>
      </c>
      <c r="AD68">
        <v>0</v>
      </c>
      <c r="AE68">
        <v>500</v>
      </c>
      <c r="AF68"/>
      <c r="AG68">
        <v>0</v>
      </c>
      <c r="AH68">
        <v>0</v>
      </c>
      <c r="AI68">
        <v>0</v>
      </c>
      <c r="AJ68">
        <v>0</v>
      </c>
      <c r="AK68"/>
      <c r="AL68">
        <v>4977.08984375</v>
      </c>
      <c r="AM68">
        <v>570</v>
      </c>
      <c r="AN68">
        <v>4407.08984375</v>
      </c>
      <c r="AO68" s="5" t="s">
        <v>1548</v>
      </c>
    </row>
    <row r="69" spans="1:41" ht="14.25" x14ac:dyDescent="0.45">
      <c r="A69">
        <v>2013</v>
      </c>
      <c r="B69" s="5" t="s">
        <v>1507</v>
      </c>
      <c r="C69" s="5" t="s">
        <v>5027</v>
      </c>
      <c r="D69" s="5" t="s">
        <v>83</v>
      </c>
      <c r="E69" s="5" t="s">
        <v>94</v>
      </c>
      <c r="F69" s="5" t="s">
        <v>5029</v>
      </c>
      <c r="G69" s="5" t="s">
        <v>86</v>
      </c>
      <c r="H69" s="5" t="s">
        <v>130</v>
      </c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>
        <v>62933.292358313862</v>
      </c>
      <c r="AH69"/>
      <c r="AI69"/>
      <c r="AJ69"/>
      <c r="AK69"/>
      <c r="AL69">
        <v>62933.29296875</v>
      </c>
      <c r="AM69">
        <v>62933.29296875</v>
      </c>
      <c r="AN69">
        <v>0</v>
      </c>
      <c r="AO69" s="5" t="s">
        <v>5038</v>
      </c>
    </row>
    <row r="70" spans="1:41" ht="14.25" x14ac:dyDescent="0.45">
      <c r="A70">
        <v>2013</v>
      </c>
      <c r="B70" s="5" t="s">
        <v>1507</v>
      </c>
      <c r="C70" s="5" t="s">
        <v>5027</v>
      </c>
      <c r="D70" s="5" t="s">
        <v>83</v>
      </c>
      <c r="E70" s="5" t="s">
        <v>94</v>
      </c>
      <c r="F70" s="5" t="s">
        <v>235</v>
      </c>
      <c r="G70" s="5" t="s">
        <v>86</v>
      </c>
      <c r="H70" s="5" t="s">
        <v>130</v>
      </c>
      <c r="I70">
        <v>745.90875602581639</v>
      </c>
      <c r="J70"/>
      <c r="K70">
        <v>73.920850013248582</v>
      </c>
      <c r="L70"/>
      <c r="M70">
        <v>653.91521165566053</v>
      </c>
      <c r="N70">
        <v>0</v>
      </c>
      <c r="O70">
        <v>511.75973086095172</v>
      </c>
      <c r="P70">
        <v>0</v>
      </c>
      <c r="Q70"/>
      <c r="R70">
        <v>0</v>
      </c>
      <c r="S70">
        <v>0</v>
      </c>
      <c r="T70"/>
      <c r="U70"/>
      <c r="V70">
        <v>0</v>
      </c>
      <c r="W70"/>
      <c r="X70">
        <v>202.81648265343085</v>
      </c>
      <c r="Y70"/>
      <c r="Z70">
        <v>0</v>
      </c>
      <c r="AA70">
        <v>0</v>
      </c>
      <c r="AB70">
        <v>0</v>
      </c>
      <c r="AC70"/>
      <c r="AD70">
        <v>0</v>
      </c>
      <c r="AE70"/>
      <c r="AF70"/>
      <c r="AG70">
        <v>1139.7937366595302</v>
      </c>
      <c r="AH70">
        <v>0</v>
      </c>
      <c r="AI70">
        <v>0</v>
      </c>
      <c r="AJ70"/>
      <c r="AK70">
        <v>398.0353462251847</v>
      </c>
      <c r="AL70">
        <v>3726.150146484375</v>
      </c>
      <c r="AM70">
        <v>1885.7025146484375</v>
      </c>
      <c r="AN70">
        <v>1840.44775390625</v>
      </c>
      <c r="AO70" s="5" t="s">
        <v>5039</v>
      </c>
    </row>
    <row r="71" spans="1:41" ht="14.25" x14ac:dyDescent="0.45">
      <c r="A71">
        <v>2013</v>
      </c>
      <c r="B71" s="5" t="s">
        <v>1507</v>
      </c>
      <c r="C71" s="5" t="s">
        <v>5027</v>
      </c>
      <c r="D71" s="5" t="s">
        <v>83</v>
      </c>
      <c r="E71" s="5" t="s">
        <v>94</v>
      </c>
      <c r="F71" s="5" t="s">
        <v>187</v>
      </c>
      <c r="G71" s="5" t="s">
        <v>86</v>
      </c>
      <c r="H71" s="5" t="s">
        <v>130</v>
      </c>
      <c r="I71">
        <v>254.98799573998093</v>
      </c>
      <c r="J71">
        <v>0</v>
      </c>
      <c r="K71"/>
      <c r="L71"/>
      <c r="M71">
        <v>646.76534514690582</v>
      </c>
      <c r="N71">
        <v>464.04097906778389</v>
      </c>
      <c r="O71">
        <v>214.93908696159971</v>
      </c>
      <c r="P71">
        <v>136.46926156292045</v>
      </c>
      <c r="Q71">
        <v>60.046475087684996</v>
      </c>
      <c r="R71">
        <v>0</v>
      </c>
      <c r="S71">
        <v>980.304195560312</v>
      </c>
      <c r="T71">
        <v>1171.3611617484005</v>
      </c>
      <c r="U71"/>
      <c r="V71">
        <v>653.91521165566053</v>
      </c>
      <c r="W71">
        <v>0</v>
      </c>
      <c r="X71">
        <v>346.85937313908948</v>
      </c>
      <c r="Y71">
        <v>3159.2634051816085</v>
      </c>
      <c r="Z71">
        <v>0</v>
      </c>
      <c r="AA71">
        <v>2074.3417380656897</v>
      </c>
      <c r="AB71"/>
      <c r="AC71">
        <v>0</v>
      </c>
      <c r="AD71">
        <v>6503.8406951271982</v>
      </c>
      <c r="AE71"/>
      <c r="AF71"/>
      <c r="AG71"/>
      <c r="AH71">
        <v>405.75855501163301</v>
      </c>
      <c r="AI71">
        <v>0</v>
      </c>
      <c r="AJ71">
        <v>1074.4991296632047</v>
      </c>
      <c r="AK71">
        <v>0</v>
      </c>
      <c r="AL71">
        <v>18147.392578125</v>
      </c>
      <c r="AM71">
        <v>7877.56396484375</v>
      </c>
      <c r="AN71">
        <v>10269.828125</v>
      </c>
      <c r="AO71" s="5" t="s">
        <v>5040</v>
      </c>
    </row>
    <row r="72" spans="1:41" ht="14.25" x14ac:dyDescent="0.45">
      <c r="A72">
        <v>2013</v>
      </c>
      <c r="B72" s="5" t="s">
        <v>1507</v>
      </c>
      <c r="C72" s="5" t="s">
        <v>5027</v>
      </c>
      <c r="D72" s="5" t="s">
        <v>83</v>
      </c>
      <c r="E72" s="5" t="s">
        <v>94</v>
      </c>
      <c r="F72" s="5" t="s">
        <v>190</v>
      </c>
      <c r="G72" s="5" t="s">
        <v>86</v>
      </c>
      <c r="H72" s="5" t="s">
        <v>130</v>
      </c>
      <c r="I72">
        <v>1049.4349699673589</v>
      </c>
      <c r="J72">
        <v>0</v>
      </c>
      <c r="K72">
        <v>204.70389234438068</v>
      </c>
      <c r="L72"/>
      <c r="M72">
        <v>2921.1836735883653</v>
      </c>
      <c r="N72">
        <v>598.38359463801544</v>
      </c>
      <c r="O72">
        <v>155.23378502782202</v>
      </c>
      <c r="P72">
        <v>113.72438463576705</v>
      </c>
      <c r="Q72">
        <v>0</v>
      </c>
      <c r="R72">
        <v>0</v>
      </c>
      <c r="S72">
        <v>980.304195560312</v>
      </c>
      <c r="T72">
        <v>11.372438463576705</v>
      </c>
      <c r="U72"/>
      <c r="V72">
        <v>194.46869772716164</v>
      </c>
      <c r="W72">
        <v>483.32863470200994</v>
      </c>
      <c r="X72">
        <v>457.47567034276102</v>
      </c>
      <c r="Y72">
        <v>904.108857854348</v>
      </c>
      <c r="Z72">
        <v>0</v>
      </c>
      <c r="AA72">
        <v>1166.2124141063916</v>
      </c>
      <c r="AB72"/>
      <c r="AC72">
        <v>0</v>
      </c>
      <c r="AD72">
        <v>3740.3950106703783</v>
      </c>
      <c r="AE72">
        <v>3060.3231905484913</v>
      </c>
      <c r="AF72"/>
      <c r="AG72"/>
      <c r="AH72">
        <v>1284.2663951037116</v>
      </c>
      <c r="AI72">
        <v>0</v>
      </c>
      <c r="AJ72">
        <v>0</v>
      </c>
      <c r="AK72">
        <v>0</v>
      </c>
      <c r="AL72">
        <v>17324.919921875</v>
      </c>
      <c r="AM72">
        <v>7086.65576171875</v>
      </c>
      <c r="AN72">
        <v>10238.263671875</v>
      </c>
      <c r="AO72" s="5" t="s">
        <v>5041</v>
      </c>
    </row>
    <row r="73" spans="1:41" ht="14.25" x14ac:dyDescent="0.45">
      <c r="A73">
        <v>2013</v>
      </c>
      <c r="B73" s="5" t="s">
        <v>1507</v>
      </c>
      <c r="C73" s="5" t="s">
        <v>5027</v>
      </c>
      <c r="D73" s="5" t="s">
        <v>83</v>
      </c>
      <c r="E73" s="5" t="s">
        <v>94</v>
      </c>
      <c r="F73" s="5" t="s">
        <v>193</v>
      </c>
      <c r="G73" s="5" t="s">
        <v>86</v>
      </c>
      <c r="H73" s="5" t="s">
        <v>130</v>
      </c>
      <c r="I73">
        <v>310.76661980810172</v>
      </c>
      <c r="J73">
        <v>261.56608466226419</v>
      </c>
      <c r="K73"/>
      <c r="L73"/>
      <c r="M73">
        <v>84.891739867960865</v>
      </c>
      <c r="N73">
        <v>5297.2136017032471</v>
      </c>
      <c r="O73">
        <v>260.31511643127078</v>
      </c>
      <c r="P73"/>
      <c r="Q73">
        <v>0</v>
      </c>
      <c r="R73">
        <v>0</v>
      </c>
      <c r="S73">
        <v>1188.4198194437656</v>
      </c>
      <c r="T73">
        <v>0</v>
      </c>
      <c r="U73"/>
      <c r="V73">
        <v>0</v>
      </c>
      <c r="W73">
        <v>147.84170002649716</v>
      </c>
      <c r="X73">
        <v>170.58657695365056</v>
      </c>
      <c r="Y73">
        <v>282.03647389670226</v>
      </c>
      <c r="Z73">
        <v>0</v>
      </c>
      <c r="AA73">
        <v>2094.2361460617235</v>
      </c>
      <c r="AB73"/>
      <c r="AC73">
        <v>302.62064130259699</v>
      </c>
      <c r="AD73">
        <v>104.62643386490568</v>
      </c>
      <c r="AE73"/>
      <c r="AF73"/>
      <c r="AG73"/>
      <c r="AH73">
        <v>858.15610403704011</v>
      </c>
      <c r="AI73">
        <v>221.76255003974575</v>
      </c>
      <c r="AJ73">
        <v>140.64124733811576</v>
      </c>
      <c r="AK73">
        <v>578.85711779605424</v>
      </c>
      <c r="AL73">
        <v>12304.5390625</v>
      </c>
      <c r="AM73">
        <v>8689.08203125</v>
      </c>
      <c r="AN73">
        <v>3615.45703125</v>
      </c>
      <c r="AO73" s="5" t="s">
        <v>5042</v>
      </c>
    </row>
    <row r="74" spans="1:41" ht="14.25" x14ac:dyDescent="0.45">
      <c r="A74">
        <v>2013</v>
      </c>
      <c r="B74" s="5" t="s">
        <v>1507</v>
      </c>
      <c r="C74" s="5" t="s">
        <v>5027</v>
      </c>
      <c r="D74" s="5" t="s">
        <v>83</v>
      </c>
      <c r="E74" s="5" t="s">
        <v>94</v>
      </c>
      <c r="F74" s="5" t="s">
        <v>196</v>
      </c>
      <c r="G74" s="5" t="s">
        <v>86</v>
      </c>
      <c r="H74" s="5" t="s">
        <v>130</v>
      </c>
      <c r="I74">
        <v>159.36749733748803</v>
      </c>
      <c r="J74">
        <v>22.74487692715341</v>
      </c>
      <c r="K74"/>
      <c r="L74">
        <v>108.0381654039787</v>
      </c>
      <c r="M74">
        <v>118.19660734872116</v>
      </c>
      <c r="N74">
        <v>7.0281669704904033</v>
      </c>
      <c r="O74">
        <v>0</v>
      </c>
      <c r="P74"/>
      <c r="Q74">
        <v>0</v>
      </c>
      <c r="R74">
        <v>0</v>
      </c>
      <c r="S74">
        <v>171.72382080000824</v>
      </c>
      <c r="T74">
        <v>0</v>
      </c>
      <c r="U74"/>
      <c r="V74">
        <v>51.175973086095169</v>
      </c>
      <c r="W74">
        <v>68.234630781460226</v>
      </c>
      <c r="X74">
        <v>147.84170002649716</v>
      </c>
      <c r="Y74">
        <v>4011.059046103504</v>
      </c>
      <c r="Z74">
        <v>0</v>
      </c>
      <c r="AA74">
        <v>18.425201150334843</v>
      </c>
      <c r="AB74"/>
      <c r="AC74">
        <v>0</v>
      </c>
      <c r="AD74">
        <v>26.15660846622642</v>
      </c>
      <c r="AE74"/>
      <c r="AF74"/>
      <c r="AG74"/>
      <c r="AH74">
        <v>48.170984105278812</v>
      </c>
      <c r="AI74">
        <v>0</v>
      </c>
      <c r="AJ74">
        <v>0</v>
      </c>
      <c r="AK74">
        <v>0</v>
      </c>
      <c r="AL74">
        <v>4958.16357421875</v>
      </c>
      <c r="AM74">
        <v>4377.8388671875</v>
      </c>
      <c r="AN74">
        <v>580.3243408203125</v>
      </c>
      <c r="AO74" s="5" t="s">
        <v>5043</v>
      </c>
    </row>
    <row r="75" spans="1:41" ht="14.25" x14ac:dyDescent="0.45">
      <c r="A75">
        <v>2013</v>
      </c>
      <c r="B75" s="5" t="s">
        <v>1507</v>
      </c>
      <c r="C75" s="5" t="s">
        <v>5027</v>
      </c>
      <c r="D75" s="5" t="s">
        <v>83</v>
      </c>
      <c r="E75" s="5" t="s">
        <v>94</v>
      </c>
      <c r="F75" s="5" t="s">
        <v>199</v>
      </c>
      <c r="G75" s="5" t="s">
        <v>86</v>
      </c>
      <c r="H75" s="5" t="s">
        <v>130</v>
      </c>
      <c r="I75">
        <v>215.14612140560894</v>
      </c>
      <c r="J75"/>
      <c r="K75"/>
      <c r="L75"/>
      <c r="M75">
        <v>9.2011727668674368</v>
      </c>
      <c r="N75">
        <v>0</v>
      </c>
      <c r="O75">
        <v>0</v>
      </c>
      <c r="P75">
        <v>0</v>
      </c>
      <c r="Q75">
        <v>0</v>
      </c>
      <c r="R75">
        <v>0</v>
      </c>
      <c r="S75">
        <v>212.66459926888439</v>
      </c>
      <c r="T75">
        <v>0</v>
      </c>
      <c r="U75"/>
      <c r="V75">
        <v>238.82120773511079</v>
      </c>
      <c r="W75">
        <v>0</v>
      </c>
      <c r="X75">
        <v>0</v>
      </c>
      <c r="Y75">
        <v>0</v>
      </c>
      <c r="Z75">
        <v>1283.9483025378099</v>
      </c>
      <c r="AA75">
        <v>83.63640863080424</v>
      </c>
      <c r="AB75"/>
      <c r="AC75">
        <v>414.98816406202076</v>
      </c>
      <c r="AD75">
        <v>65.391521165566047</v>
      </c>
      <c r="AE75"/>
      <c r="AF75"/>
      <c r="AG75"/>
      <c r="AH75">
        <v>7361.3654800270588</v>
      </c>
      <c r="AI75">
        <v>443.52510007949149</v>
      </c>
      <c r="AJ75">
        <v>0</v>
      </c>
      <c r="AK75">
        <v>0</v>
      </c>
      <c r="AL75">
        <v>10328.6884765625</v>
      </c>
      <c r="AM75">
        <v>2236.540283203125</v>
      </c>
      <c r="AN75">
        <v>8092.1474609375</v>
      </c>
      <c r="AO75" s="5" t="s">
        <v>5044</v>
      </c>
    </row>
    <row r="76" spans="1:41" ht="14.25" x14ac:dyDescent="0.45">
      <c r="A76">
        <v>2013</v>
      </c>
      <c r="B76" s="5" t="s">
        <v>1507</v>
      </c>
      <c r="C76" s="5" t="s">
        <v>5027</v>
      </c>
      <c r="D76" s="5" t="s">
        <v>83</v>
      </c>
      <c r="E76" s="5" t="s">
        <v>94</v>
      </c>
      <c r="F76" s="5" t="s">
        <v>202</v>
      </c>
      <c r="G76" s="5" t="s">
        <v>86</v>
      </c>
      <c r="H76" s="5" t="s">
        <v>130</v>
      </c>
      <c r="I76">
        <v>2788.9312034060417</v>
      </c>
      <c r="J76">
        <v>193.33145388080399</v>
      </c>
      <c r="K76">
        <v>0</v>
      </c>
      <c r="L76"/>
      <c r="M76">
        <v>125.48454986075618</v>
      </c>
      <c r="N76">
        <v>125.29015455322455</v>
      </c>
      <c r="O76">
        <v>511.75973086095172</v>
      </c>
      <c r="P76">
        <v>34.117315390730113</v>
      </c>
      <c r="Q76">
        <v>1787.747326474258</v>
      </c>
      <c r="R76">
        <v>808.70521001731845</v>
      </c>
      <c r="S76">
        <v>1942.4124895789012</v>
      </c>
      <c r="T76">
        <v>113.72438463576705</v>
      </c>
      <c r="U76">
        <v>3011.4217051551113</v>
      </c>
      <c r="V76">
        <v>0</v>
      </c>
      <c r="W76">
        <v>187.64523464901563</v>
      </c>
      <c r="X76">
        <v>113.72438463576705</v>
      </c>
      <c r="Y76">
        <v>8938.7366323712904</v>
      </c>
      <c r="Z76">
        <v>0</v>
      </c>
      <c r="AA76">
        <v>3655.1935285194463</v>
      </c>
      <c r="AB76">
        <v>0</v>
      </c>
      <c r="AC76">
        <v>0</v>
      </c>
      <c r="AD76">
        <v>0</v>
      </c>
      <c r="AE76">
        <v>5066.4213355234224</v>
      </c>
      <c r="AF76"/>
      <c r="AG76"/>
      <c r="AH76">
        <v>885.9538228757408</v>
      </c>
      <c r="AI76">
        <v>0</v>
      </c>
      <c r="AJ76">
        <v>0</v>
      </c>
      <c r="AK76">
        <v>0</v>
      </c>
      <c r="AL76">
        <v>30290.6015625</v>
      </c>
      <c r="AM76">
        <v>26409.896484375</v>
      </c>
      <c r="AN76">
        <v>3880.70458984375</v>
      </c>
      <c r="AO76" s="5" t="s">
        <v>5045</v>
      </c>
    </row>
    <row r="77" spans="1:41" ht="14.25" x14ac:dyDescent="0.45">
      <c r="A77">
        <v>2013</v>
      </c>
      <c r="B77" s="5" t="s">
        <v>1507</v>
      </c>
      <c r="C77" s="5" t="s">
        <v>5027</v>
      </c>
      <c r="D77" s="5" t="s">
        <v>83</v>
      </c>
      <c r="E77" s="5" t="s">
        <v>94</v>
      </c>
      <c r="F77" s="5" t="s">
        <v>236</v>
      </c>
      <c r="G77" s="5" t="s">
        <v>86</v>
      </c>
      <c r="H77" s="5" t="s">
        <v>130</v>
      </c>
      <c r="I77">
        <v>7208.9887420612731</v>
      </c>
      <c r="J77">
        <v>534.50460778810509</v>
      </c>
      <c r="K77">
        <v>204.70389234438068</v>
      </c>
      <c r="L77">
        <v>108.0381654039787</v>
      </c>
      <c r="M77">
        <v>4073.8679332473498</v>
      </c>
      <c r="N77">
        <v>6860.3438960834028</v>
      </c>
      <c r="O77">
        <v>1142.2477192816441</v>
      </c>
      <c r="P77">
        <v>289.99718082120597</v>
      </c>
      <c r="Q77">
        <v>3029.6176066968342</v>
      </c>
      <c r="R77">
        <v>808.70521001731845</v>
      </c>
      <c r="S77">
        <v>7525.1425313487052</v>
      </c>
      <c r="T77">
        <v>4816.2276893247345</v>
      </c>
      <c r="U77">
        <v>4181.6456230571548</v>
      </c>
      <c r="V77">
        <v>1655.8270402967682</v>
      </c>
      <c r="W77">
        <v>2115.2735542252672</v>
      </c>
      <c r="X77">
        <v>2134.9103437203253</v>
      </c>
      <c r="Y77">
        <v>20288.43021902084</v>
      </c>
      <c r="Z77">
        <v>1283.9483025378099</v>
      </c>
      <c r="AA77">
        <v>28673.821979698947</v>
      </c>
      <c r="AB77">
        <v>0</v>
      </c>
      <c r="AC77">
        <v>735.08779813974945</v>
      </c>
      <c r="AD77">
        <v>10440.410269294274</v>
      </c>
      <c r="AE77">
        <v>13444.496751640381</v>
      </c>
      <c r="AF77">
        <v>0</v>
      </c>
      <c r="AG77">
        <v>62933.292358313862</v>
      </c>
      <c r="AH77">
        <v>12490.977820961969</v>
      </c>
      <c r="AI77">
        <v>665.28765011923724</v>
      </c>
      <c r="AJ77">
        <v>4281.1195689722445</v>
      </c>
      <c r="AK77">
        <v>578.85711779605424</v>
      </c>
      <c r="AL77">
        <v>202505.78125</v>
      </c>
      <c r="AM77">
        <v>156317.875</v>
      </c>
      <c r="AN77">
        <v>46187.90625</v>
      </c>
      <c r="AO77" s="5" t="s">
        <v>5046</v>
      </c>
    </row>
    <row r="78" spans="1:41" ht="14.25" x14ac:dyDescent="0.45">
      <c r="A78">
        <v>2013</v>
      </c>
      <c r="B78" s="5" t="s">
        <v>1507</v>
      </c>
      <c r="C78" s="5" t="s">
        <v>5027</v>
      </c>
      <c r="D78" s="5" t="s">
        <v>83</v>
      </c>
      <c r="E78" s="5" t="s">
        <v>94</v>
      </c>
      <c r="F78" s="5" t="s">
        <v>237</v>
      </c>
      <c r="G78" s="5" t="s">
        <v>86</v>
      </c>
      <c r="H78" s="5" t="s">
        <v>130</v>
      </c>
      <c r="I78">
        <v>6463.0799860354573</v>
      </c>
      <c r="J78">
        <v>534.50460778810509</v>
      </c>
      <c r="K78">
        <v>130.78304233113209</v>
      </c>
      <c r="L78">
        <v>108.0381654039787</v>
      </c>
      <c r="M78">
        <v>3419.9527215916892</v>
      </c>
      <c r="N78">
        <v>6860.3438960834028</v>
      </c>
      <c r="O78">
        <v>630.48798842069255</v>
      </c>
      <c r="P78">
        <v>289.99718082120597</v>
      </c>
      <c r="Q78">
        <v>3029.6176066968342</v>
      </c>
      <c r="R78">
        <v>808.70521001731845</v>
      </c>
      <c r="S78">
        <v>7525.1425313487052</v>
      </c>
      <c r="T78">
        <v>4816.2276893247345</v>
      </c>
      <c r="U78">
        <v>4181.6456230571548</v>
      </c>
      <c r="V78">
        <v>1655.8270402967682</v>
      </c>
      <c r="W78">
        <v>2115.2735542252672</v>
      </c>
      <c r="X78">
        <v>1932.0938610668941</v>
      </c>
      <c r="Y78">
        <v>20288.43021902084</v>
      </c>
      <c r="Z78">
        <v>1283.9483025378099</v>
      </c>
      <c r="AA78">
        <v>28673.821979698947</v>
      </c>
      <c r="AB78">
        <v>0</v>
      </c>
      <c r="AC78">
        <v>735.08779813974945</v>
      </c>
      <c r="AD78">
        <v>10440.410269294274</v>
      </c>
      <c r="AE78">
        <v>13444.496751640381</v>
      </c>
      <c r="AF78">
        <v>0</v>
      </c>
      <c r="AG78">
        <v>61793.49862165434</v>
      </c>
      <c r="AH78">
        <v>12490.977820961969</v>
      </c>
      <c r="AI78">
        <v>665.28765011923724</v>
      </c>
      <c r="AJ78">
        <v>4281.1195689722445</v>
      </c>
      <c r="AK78">
        <v>180.8217715708696</v>
      </c>
      <c r="AL78">
        <v>198779.640625</v>
      </c>
      <c r="AM78">
        <v>154432.171875</v>
      </c>
      <c r="AN78">
        <v>44347.45703125</v>
      </c>
      <c r="AO78" s="5" t="s">
        <v>5047</v>
      </c>
    </row>
    <row r="79" spans="1:41" ht="14.25" x14ac:dyDescent="0.45">
      <c r="A79">
        <v>2013</v>
      </c>
      <c r="B79" s="5" t="s">
        <v>1507</v>
      </c>
      <c r="C79" s="5" t="s">
        <v>5027</v>
      </c>
      <c r="D79" s="5" t="s">
        <v>83</v>
      </c>
      <c r="E79" s="5" t="s">
        <v>94</v>
      </c>
      <c r="F79" s="5" t="s">
        <v>205</v>
      </c>
      <c r="G79" s="5" t="s">
        <v>86</v>
      </c>
      <c r="H79" s="5" t="s">
        <v>130</v>
      </c>
      <c r="I79">
        <v>2430.354334396693</v>
      </c>
      <c r="J79">
        <v>56.862192317883526</v>
      </c>
      <c r="K79">
        <v>0</v>
      </c>
      <c r="L79"/>
      <c r="M79">
        <v>168.14484466777225</v>
      </c>
      <c r="N79">
        <v>368.38739915064019</v>
      </c>
      <c r="O79">
        <v>0</v>
      </c>
      <c r="P79">
        <v>5.6862192317883524</v>
      </c>
      <c r="Q79">
        <v>1181.8238051348912</v>
      </c>
      <c r="R79">
        <v>0</v>
      </c>
      <c r="S79">
        <v>2049.3134111365221</v>
      </c>
      <c r="T79">
        <v>3519.7697044769902</v>
      </c>
      <c r="U79">
        <v>1170.223917902043</v>
      </c>
      <c r="V79">
        <v>517.44595009274008</v>
      </c>
      <c r="W79">
        <v>1228.2233540662842</v>
      </c>
      <c r="X79">
        <v>898.4226386225597</v>
      </c>
      <c r="Y79">
        <v>2993.2258036133885</v>
      </c>
      <c r="Z79">
        <v>0</v>
      </c>
      <c r="AA79">
        <v>19581.776543164571</v>
      </c>
      <c r="AB79">
        <v>0</v>
      </c>
      <c r="AC79">
        <v>17.478992775131719</v>
      </c>
      <c r="AD79">
        <v>0</v>
      </c>
      <c r="AE79">
        <v>5317.7522255684671</v>
      </c>
      <c r="AF79"/>
      <c r="AG79"/>
      <c r="AH79">
        <v>1647.3064798015068</v>
      </c>
      <c r="AI79">
        <v>0</v>
      </c>
      <c r="AJ79">
        <v>3065.9791919709241</v>
      </c>
      <c r="AK79">
        <v>0</v>
      </c>
      <c r="AL79">
        <v>46218.1796875</v>
      </c>
      <c r="AM79">
        <v>36707</v>
      </c>
      <c r="AN79">
        <v>9511.1806640625</v>
      </c>
      <c r="AO79" s="5" t="s">
        <v>5048</v>
      </c>
    </row>
    <row r="80" spans="1:41" ht="14.25" x14ac:dyDescent="0.45">
      <c r="A80">
        <v>2013</v>
      </c>
      <c r="B80" s="5" t="s">
        <v>1507</v>
      </c>
      <c r="C80" s="5" t="s">
        <v>174</v>
      </c>
      <c r="D80" s="5" t="s">
        <v>83</v>
      </c>
      <c r="E80" s="5" t="s">
        <v>108</v>
      </c>
      <c r="F80" s="5" t="s">
        <v>1510</v>
      </c>
      <c r="G80" s="5" t="s">
        <v>86</v>
      </c>
      <c r="H80" s="5" t="s">
        <v>130</v>
      </c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>
        <v>74710.127893767858</v>
      </c>
      <c r="AH80"/>
      <c r="AI80"/>
      <c r="AJ80"/>
      <c r="AK80"/>
      <c r="AL80">
        <v>74710.125</v>
      </c>
      <c r="AM80">
        <v>74710.125</v>
      </c>
      <c r="AN80">
        <v>0</v>
      </c>
      <c r="AO80" s="5" t="s">
        <v>1515</v>
      </c>
    </row>
    <row r="81" spans="1:41" ht="14.25" x14ac:dyDescent="0.45">
      <c r="A81">
        <v>2013</v>
      </c>
      <c r="B81" s="5" t="s">
        <v>1507</v>
      </c>
      <c r="C81" s="5" t="s">
        <v>174</v>
      </c>
      <c r="D81" s="5" t="s">
        <v>83</v>
      </c>
      <c r="E81" s="5" t="s">
        <v>108</v>
      </c>
      <c r="F81" s="5" t="s">
        <v>177</v>
      </c>
      <c r="G81" s="5" t="s">
        <v>86</v>
      </c>
      <c r="H81" s="5" t="s">
        <v>130</v>
      </c>
      <c r="I81">
        <v>2644.0919427815838</v>
      </c>
      <c r="J81">
        <v>10557.034625738255</v>
      </c>
      <c r="K81">
        <v>847.24666553646455</v>
      </c>
      <c r="L81">
        <v>1896.9227357245943</v>
      </c>
      <c r="M81">
        <v>4235.0384353207583</v>
      </c>
      <c r="N81">
        <v>686.31415159454423</v>
      </c>
      <c r="O81">
        <v>5068.9801341777265</v>
      </c>
      <c r="P81">
        <v>4485.8583519578315</v>
      </c>
      <c r="Q81">
        <v>1926.6894110566986</v>
      </c>
      <c r="R81">
        <v>4062.7628834305679</v>
      </c>
      <c r="S81">
        <v>1478.4170002649716</v>
      </c>
      <c r="T81">
        <v>5981.9026318413471</v>
      </c>
      <c r="U81">
        <v>1669.4739664530603</v>
      </c>
      <c r="V81">
        <v>1587.592409515308</v>
      </c>
      <c r="W81">
        <v>1666.0622349139874</v>
      </c>
      <c r="X81">
        <v>10814.051735015089</v>
      </c>
      <c r="Y81">
        <v>24330.194848976003</v>
      </c>
      <c r="Z81">
        <v>6969.0302904798045</v>
      </c>
      <c r="AA81">
        <v>34155.995446705791</v>
      </c>
      <c r="AB81">
        <v>0</v>
      </c>
      <c r="AC81">
        <v>5826.6734187146521</v>
      </c>
      <c r="AD81">
        <v>8998.8044876432868</v>
      </c>
      <c r="AE81">
        <v>3411.7315390730114</v>
      </c>
      <c r="AF81">
        <v>0</v>
      </c>
      <c r="AG81">
        <v>74710.127893767858</v>
      </c>
      <c r="AH81">
        <v>11929.761883745792</v>
      </c>
      <c r="AI81">
        <v>1080.381654039787</v>
      </c>
      <c r="AJ81">
        <v>20205.775071599921</v>
      </c>
      <c r="AK81">
        <v>2745.3066451074164</v>
      </c>
      <c r="AL81">
        <v>253972.21875</v>
      </c>
      <c r="AM81">
        <v>199126.28125</v>
      </c>
      <c r="AN81">
        <v>54845.95703125</v>
      </c>
      <c r="AO81" s="5" t="s">
        <v>1518</v>
      </c>
    </row>
    <row r="82" spans="1:41" ht="14.25" x14ac:dyDescent="0.45">
      <c r="A82">
        <v>2013</v>
      </c>
      <c r="B82" s="5" t="s">
        <v>1507</v>
      </c>
      <c r="C82" s="5" t="s">
        <v>174</v>
      </c>
      <c r="D82" s="5" t="s">
        <v>83</v>
      </c>
      <c r="E82" s="5" t="s">
        <v>108</v>
      </c>
      <c r="F82" s="5" t="s">
        <v>181</v>
      </c>
      <c r="G82" s="5" t="s">
        <v>86</v>
      </c>
      <c r="H82" s="5" t="s">
        <v>130</v>
      </c>
      <c r="I82">
        <v>2370.5096967238424</v>
      </c>
      <c r="J82">
        <v>10557.034625738255</v>
      </c>
      <c r="K82">
        <v>847.24666553646455</v>
      </c>
      <c r="L82">
        <v>1896.9227357245943</v>
      </c>
      <c r="M82">
        <v>4235.0384353207583</v>
      </c>
      <c r="N82">
        <v>686.31415159454423</v>
      </c>
      <c r="O82">
        <v>5068.9801341777265</v>
      </c>
      <c r="P82">
        <v>4485.8583519578315</v>
      </c>
      <c r="Q82">
        <v>1926.6894110566986</v>
      </c>
      <c r="R82">
        <v>4062.7628834305679</v>
      </c>
      <c r="S82">
        <v>1478.4170002649716</v>
      </c>
      <c r="T82">
        <v>5981.9026318413471</v>
      </c>
      <c r="U82">
        <v>1444.2996848742416</v>
      </c>
      <c r="V82">
        <v>1507.9853402702711</v>
      </c>
      <c r="W82">
        <v>1666.0622349139874</v>
      </c>
      <c r="X82">
        <v>9786.7168201886561</v>
      </c>
      <c r="Y82">
        <v>24330.194848976003</v>
      </c>
      <c r="Z82">
        <v>6969.0302904798045</v>
      </c>
      <c r="AA82">
        <v>34155.995446705791</v>
      </c>
      <c r="AB82">
        <v>0</v>
      </c>
      <c r="AC82">
        <v>5826.6734187146521</v>
      </c>
      <c r="AD82">
        <v>8998.8044876432868</v>
      </c>
      <c r="AE82">
        <v>3411.7315390730114</v>
      </c>
      <c r="AF82">
        <v>0</v>
      </c>
      <c r="AG82">
        <v>74531.578040065418</v>
      </c>
      <c r="AH82">
        <v>11662.831961882377</v>
      </c>
      <c r="AI82">
        <v>866.57981092454486</v>
      </c>
      <c r="AJ82">
        <v>20205.775071599921</v>
      </c>
      <c r="AK82">
        <v>2745.3066451074164</v>
      </c>
      <c r="AL82">
        <v>251707.25</v>
      </c>
      <c r="AM82">
        <v>198369.359375</v>
      </c>
      <c r="AN82">
        <v>53337.88671875</v>
      </c>
      <c r="AO82" s="5" t="s">
        <v>1519</v>
      </c>
    </row>
    <row r="83" spans="1:41" ht="14.25" x14ac:dyDescent="0.45">
      <c r="A83">
        <v>2013</v>
      </c>
      <c r="B83" s="5" t="s">
        <v>1507</v>
      </c>
      <c r="C83" s="5" t="s">
        <v>174</v>
      </c>
      <c r="D83" s="5" t="s">
        <v>83</v>
      </c>
      <c r="E83" s="5" t="s">
        <v>108</v>
      </c>
      <c r="F83" s="5" t="s">
        <v>184</v>
      </c>
      <c r="G83" s="5" t="s">
        <v>86</v>
      </c>
      <c r="H83" s="5" t="s">
        <v>130</v>
      </c>
      <c r="I83">
        <v>273.58224605774154</v>
      </c>
      <c r="J83"/>
      <c r="K83">
        <v>0</v>
      </c>
      <c r="L83"/>
      <c r="M83">
        <v>0</v>
      </c>
      <c r="N83">
        <v>0</v>
      </c>
      <c r="O83">
        <v>0</v>
      </c>
      <c r="P83">
        <v>0</v>
      </c>
      <c r="Q83"/>
      <c r="R83">
        <v>0</v>
      </c>
      <c r="S83"/>
      <c r="T83"/>
      <c r="U83">
        <v>225.17428157881875</v>
      </c>
      <c r="V83">
        <v>79.607069245036939</v>
      </c>
      <c r="W83"/>
      <c r="X83">
        <v>1027.3349148264335</v>
      </c>
      <c r="Y83"/>
      <c r="Z83">
        <v>0</v>
      </c>
      <c r="AA83">
        <v>0</v>
      </c>
      <c r="AB83"/>
      <c r="AC83"/>
      <c r="AD83">
        <v>0</v>
      </c>
      <c r="AE83"/>
      <c r="AF83"/>
      <c r="AG83">
        <v>178.54985370243998</v>
      </c>
      <c r="AH83">
        <v>266.92992186341507</v>
      </c>
      <c r="AI83">
        <v>213.80184311524206</v>
      </c>
      <c r="AJ83"/>
      <c r="AK83"/>
      <c r="AL83">
        <v>2264.97998046875</v>
      </c>
      <c r="AM83">
        <v>756.9134521484375</v>
      </c>
      <c r="AN83">
        <v>1508.0667724609375</v>
      </c>
      <c r="AO83" s="5" t="s">
        <v>1520</v>
      </c>
    </row>
    <row r="84" spans="1:41" ht="14.25" x14ac:dyDescent="0.45">
      <c r="A84">
        <v>2013</v>
      </c>
      <c r="B84" s="5" t="s">
        <v>1507</v>
      </c>
      <c r="C84" s="5" t="s">
        <v>174</v>
      </c>
      <c r="D84" s="5" t="s">
        <v>83</v>
      </c>
      <c r="E84" s="5" t="s">
        <v>108</v>
      </c>
      <c r="F84" s="5" t="s">
        <v>187</v>
      </c>
      <c r="G84" s="5" t="s">
        <v>86</v>
      </c>
      <c r="H84" s="5" t="s">
        <v>130</v>
      </c>
      <c r="I84">
        <v>0</v>
      </c>
      <c r="J84">
        <v>170.58657695365056</v>
      </c>
      <c r="K84">
        <v>68.234630781460226</v>
      </c>
      <c r="L84"/>
      <c r="M84">
        <v>259.66502177902288</v>
      </c>
      <c r="N84">
        <v>0</v>
      </c>
      <c r="O84">
        <v>471.67188527684385</v>
      </c>
      <c r="P84">
        <v>363.91803083445456</v>
      </c>
      <c r="Q84">
        <v>509.16681489125625</v>
      </c>
      <c r="R84">
        <v>0</v>
      </c>
      <c r="S84">
        <v>463.99548931392957</v>
      </c>
      <c r="T84">
        <v>1364.6926156292045</v>
      </c>
      <c r="U84">
        <v>1414.7313448689422</v>
      </c>
      <c r="V84">
        <v>73.920850013248582</v>
      </c>
      <c r="W84">
        <v>0</v>
      </c>
      <c r="X84">
        <v>244.50742696689915</v>
      </c>
      <c r="Y84">
        <v>2274.4876927153409</v>
      </c>
      <c r="Z84">
        <v>0</v>
      </c>
      <c r="AA84">
        <v>3892.7229152587161</v>
      </c>
      <c r="AB84"/>
      <c r="AC84">
        <v>25.164841585980469</v>
      </c>
      <c r="AD84">
        <v>156.87425927619296</v>
      </c>
      <c r="AE84">
        <v>0</v>
      </c>
      <c r="AF84"/>
      <c r="AG84"/>
      <c r="AH84">
        <v>370.00780579352551</v>
      </c>
      <c r="AI84">
        <v>0</v>
      </c>
      <c r="AJ84">
        <v>794.53590527906363</v>
      </c>
      <c r="AK84">
        <v>56.862192317883526</v>
      </c>
      <c r="AL84">
        <v>12975.7470703125</v>
      </c>
      <c r="AM84">
        <v>9519.2353515625</v>
      </c>
      <c r="AN84">
        <v>3456.51123046875</v>
      </c>
      <c r="AO84" s="5" t="s">
        <v>1521</v>
      </c>
    </row>
    <row r="85" spans="1:41" ht="14.25" x14ac:dyDescent="0.45">
      <c r="A85">
        <v>2013</v>
      </c>
      <c r="B85" s="5" t="s">
        <v>1507</v>
      </c>
      <c r="C85" s="5" t="s">
        <v>174</v>
      </c>
      <c r="D85" s="5" t="s">
        <v>83</v>
      </c>
      <c r="E85" s="5" t="s">
        <v>108</v>
      </c>
      <c r="F85" s="5" t="s">
        <v>190</v>
      </c>
      <c r="G85" s="5" t="s">
        <v>86</v>
      </c>
      <c r="H85" s="5" t="s">
        <v>130</v>
      </c>
      <c r="I85">
        <v>503.45791532532434</v>
      </c>
      <c r="J85">
        <v>3411.7315390730114</v>
      </c>
      <c r="K85">
        <v>343.44764160001648</v>
      </c>
      <c r="L85">
        <v>1112.2244817378016</v>
      </c>
      <c r="M85">
        <v>1422.9917221083304</v>
      </c>
      <c r="N85">
        <v>686.31415159454423</v>
      </c>
      <c r="O85">
        <v>2818.0902512743073</v>
      </c>
      <c r="P85">
        <v>1012.1470232583267</v>
      </c>
      <c r="Q85">
        <v>278.39729358835774</v>
      </c>
      <c r="R85">
        <v>0</v>
      </c>
      <c r="S85">
        <v>463.99548931392957</v>
      </c>
      <c r="T85">
        <v>3343.4969082915513</v>
      </c>
      <c r="U85">
        <v>25.01936461986875</v>
      </c>
      <c r="V85">
        <v>743.75747551791653</v>
      </c>
      <c r="W85">
        <v>716.4636232053324</v>
      </c>
      <c r="X85">
        <v>6394.7221480691815</v>
      </c>
      <c r="Y85">
        <v>2985.265096688885</v>
      </c>
      <c r="Z85">
        <v>0</v>
      </c>
      <c r="AA85">
        <v>15479.641994572916</v>
      </c>
      <c r="AB85"/>
      <c r="AC85">
        <v>66.126067311455628</v>
      </c>
      <c r="AD85">
        <v>3168.593893887954</v>
      </c>
      <c r="AE85">
        <v>3177.4593067233313</v>
      </c>
      <c r="AF85"/>
      <c r="AG85"/>
      <c r="AH85">
        <v>8781.8900589375116</v>
      </c>
      <c r="AI85">
        <v>369.60425006624291</v>
      </c>
      <c r="AJ85">
        <v>4767.2154316743827</v>
      </c>
      <c r="AK85">
        <v>608.42545780135367</v>
      </c>
      <c r="AL85">
        <v>62680.48046875</v>
      </c>
      <c r="AM85">
        <v>34248.7578125</v>
      </c>
      <c r="AN85">
        <v>28431.72265625</v>
      </c>
      <c r="AO85" s="5" t="s">
        <v>1522</v>
      </c>
    </row>
    <row r="86" spans="1:41" ht="14.25" x14ac:dyDescent="0.45">
      <c r="A86">
        <v>2013</v>
      </c>
      <c r="B86" s="5" t="s">
        <v>1507</v>
      </c>
      <c r="C86" s="5" t="s">
        <v>174</v>
      </c>
      <c r="D86" s="5" t="s">
        <v>83</v>
      </c>
      <c r="E86" s="5" t="s">
        <v>108</v>
      </c>
      <c r="F86" s="5" t="s">
        <v>193</v>
      </c>
      <c r="G86" s="5" t="s">
        <v>86</v>
      </c>
      <c r="H86" s="5" t="s">
        <v>130</v>
      </c>
      <c r="I86">
        <v>487.70140828831717</v>
      </c>
      <c r="J86">
        <v>420.78022315233807</v>
      </c>
      <c r="K86">
        <v>191.05696618808864</v>
      </c>
      <c r="L86"/>
      <c r="M86">
        <v>2117.1606096005557</v>
      </c>
      <c r="N86">
        <v>0</v>
      </c>
      <c r="O86">
        <v>423.9076437298217</v>
      </c>
      <c r="P86">
        <v>2081.1562388345369</v>
      </c>
      <c r="Q86">
        <v>1092.4910265158032</v>
      </c>
      <c r="R86">
        <v>0</v>
      </c>
      <c r="S86">
        <v>18.195901541722726</v>
      </c>
      <c r="T86">
        <v>0</v>
      </c>
      <c r="U86">
        <v>225.17428157881875</v>
      </c>
      <c r="V86">
        <v>93.253995401328979</v>
      </c>
      <c r="W86">
        <v>238.82120773511079</v>
      </c>
      <c r="X86">
        <v>665.28765011923724</v>
      </c>
      <c r="Y86">
        <v>2422.3293927418381</v>
      </c>
      <c r="Z86">
        <v>0</v>
      </c>
      <c r="AA86">
        <v>4181.1017566529408</v>
      </c>
      <c r="AB86"/>
      <c r="AC86">
        <v>493.23084749033609</v>
      </c>
      <c r="AD86">
        <v>1804.7405926484576</v>
      </c>
      <c r="AE86">
        <v>0</v>
      </c>
      <c r="AF86"/>
      <c r="AG86"/>
      <c r="AH86">
        <v>705.50601182020523</v>
      </c>
      <c r="AI86">
        <v>296.82064389935198</v>
      </c>
      <c r="AJ86">
        <v>1734.7367265259556</v>
      </c>
      <c r="AK86">
        <v>34.117315390730113</v>
      </c>
      <c r="AL86">
        <v>19727.568359375</v>
      </c>
      <c r="AM86">
        <v>13231.955078125</v>
      </c>
      <c r="AN86">
        <v>6495.6142578125</v>
      </c>
      <c r="AO86" s="5" t="s">
        <v>1523</v>
      </c>
    </row>
    <row r="87" spans="1:41" ht="14.25" x14ac:dyDescent="0.45">
      <c r="A87">
        <v>2013</v>
      </c>
      <c r="B87" s="5" t="s">
        <v>1507</v>
      </c>
      <c r="C87" s="5" t="s">
        <v>174</v>
      </c>
      <c r="D87" s="5" t="s">
        <v>83</v>
      </c>
      <c r="E87" s="5" t="s">
        <v>108</v>
      </c>
      <c r="F87" s="5" t="s">
        <v>196</v>
      </c>
      <c r="G87" s="5" t="s">
        <v>86</v>
      </c>
      <c r="H87" s="5" t="s">
        <v>130</v>
      </c>
      <c r="I87">
        <v>536.47154911714881</v>
      </c>
      <c r="J87">
        <v>302.50686313114034</v>
      </c>
      <c r="K87">
        <v>56.862192317883526</v>
      </c>
      <c r="L87">
        <v>181.95901541722728</v>
      </c>
      <c r="M87">
        <v>103.67549140432864</v>
      </c>
      <c r="N87">
        <v>0</v>
      </c>
      <c r="O87">
        <v>364.20234179604398</v>
      </c>
      <c r="P87">
        <v>172.86106464636592</v>
      </c>
      <c r="Q87">
        <v>0</v>
      </c>
      <c r="R87">
        <v>0</v>
      </c>
      <c r="S87">
        <v>297.95788774570968</v>
      </c>
      <c r="T87">
        <v>79.607069245036939</v>
      </c>
      <c r="U87">
        <v>0</v>
      </c>
      <c r="V87">
        <v>521.99492547817079</v>
      </c>
      <c r="W87">
        <v>204.70389234438068</v>
      </c>
      <c r="X87">
        <v>1386.3002487100002</v>
      </c>
      <c r="Y87">
        <v>9710.9252040481479</v>
      </c>
      <c r="Z87">
        <v>0</v>
      </c>
      <c r="AA87">
        <v>2389.4262510783128</v>
      </c>
      <c r="AB87"/>
      <c r="AC87">
        <v>466.46164194957498</v>
      </c>
      <c r="AD87">
        <v>742.44944607693208</v>
      </c>
      <c r="AE87">
        <v>0</v>
      </c>
      <c r="AF87"/>
      <c r="AG87"/>
      <c r="AH87">
        <v>1148.5750306193545</v>
      </c>
      <c r="AI87">
        <v>133.05753002384745</v>
      </c>
      <c r="AJ87">
        <v>6660.8593392561506</v>
      </c>
      <c r="AK87">
        <v>139.88099310199348</v>
      </c>
      <c r="AL87">
        <v>25600.734375</v>
      </c>
      <c r="AM87">
        <v>20943.46484375</v>
      </c>
      <c r="AN87">
        <v>4657.27197265625</v>
      </c>
      <c r="AO87" s="5" t="s">
        <v>1524</v>
      </c>
    </row>
    <row r="88" spans="1:41" ht="14.25" x14ac:dyDescent="0.45">
      <c r="A88">
        <v>2013</v>
      </c>
      <c r="B88" s="5" t="s">
        <v>1507</v>
      </c>
      <c r="C88" s="5" t="s">
        <v>174</v>
      </c>
      <c r="D88" s="5" t="s">
        <v>83</v>
      </c>
      <c r="E88" s="5" t="s">
        <v>108</v>
      </c>
      <c r="F88" s="5" t="s">
        <v>199</v>
      </c>
      <c r="G88" s="5" t="s">
        <v>86</v>
      </c>
      <c r="H88" s="5" t="s">
        <v>130</v>
      </c>
      <c r="I88">
        <v>637.76338006933781</v>
      </c>
      <c r="J88">
        <v>681.20906396824466</v>
      </c>
      <c r="K88">
        <v>0</v>
      </c>
      <c r="L88">
        <v>318.42827698014776</v>
      </c>
      <c r="M88">
        <v>243.76440545123253</v>
      </c>
      <c r="N88">
        <v>0</v>
      </c>
      <c r="O88">
        <v>191.05696618808864</v>
      </c>
      <c r="P88">
        <v>491.8579635496925</v>
      </c>
      <c r="Q88">
        <v>0</v>
      </c>
      <c r="R88">
        <v>0</v>
      </c>
      <c r="S88">
        <v>13.646926156292047</v>
      </c>
      <c r="T88">
        <v>90.979507708613639</v>
      </c>
      <c r="U88">
        <v>4.5489753854306816</v>
      </c>
      <c r="V88">
        <v>72.783606166890905</v>
      </c>
      <c r="W88">
        <v>0</v>
      </c>
      <c r="X88">
        <v>477.64241547022158</v>
      </c>
      <c r="Y88">
        <v>6493.6623627022982</v>
      </c>
      <c r="Z88">
        <v>6969.0302904798045</v>
      </c>
      <c r="AA88">
        <v>1219.2187882716296</v>
      </c>
      <c r="AB88"/>
      <c r="AC88">
        <v>4728.8268151945476</v>
      </c>
      <c r="AD88">
        <v>0</v>
      </c>
      <c r="AE88"/>
      <c r="AF88"/>
      <c r="AG88"/>
      <c r="AH88">
        <v>782.00385125178059</v>
      </c>
      <c r="AI88">
        <v>280.89923005034461</v>
      </c>
      <c r="AJ88">
        <v>2673.0160951085804</v>
      </c>
      <c r="AK88">
        <v>68.234630781460226</v>
      </c>
      <c r="AL88">
        <v>26438.572265625</v>
      </c>
      <c r="AM88">
        <v>24290.345703125</v>
      </c>
      <c r="AN88">
        <v>2148.22802734375</v>
      </c>
      <c r="AO88" s="5" t="s">
        <v>1525</v>
      </c>
    </row>
    <row r="89" spans="1:41" ht="14.25" x14ac:dyDescent="0.45">
      <c r="A89">
        <v>2013</v>
      </c>
      <c r="B89" s="5" t="s">
        <v>1507</v>
      </c>
      <c r="C89" s="5" t="s">
        <v>174</v>
      </c>
      <c r="D89" s="5" t="s">
        <v>83</v>
      </c>
      <c r="E89" s="5" t="s">
        <v>108</v>
      </c>
      <c r="F89" s="5" t="s">
        <v>202</v>
      </c>
      <c r="G89" s="5" t="s">
        <v>86</v>
      </c>
      <c r="H89" s="5" t="s">
        <v>130</v>
      </c>
      <c r="I89"/>
      <c r="J89">
        <v>3138.7930159471707</v>
      </c>
      <c r="K89">
        <v>90.979507708613639</v>
      </c>
      <c r="L89">
        <v>170.58657695365056</v>
      </c>
      <c r="M89">
        <v>26.055345302497699</v>
      </c>
      <c r="N89">
        <v>0</v>
      </c>
      <c r="O89">
        <v>525.40665701724379</v>
      </c>
      <c r="P89">
        <v>56.862192317883526</v>
      </c>
      <c r="Q89">
        <v>0</v>
      </c>
      <c r="R89">
        <v>4062.7628834305679</v>
      </c>
      <c r="S89">
        <v>168.31208926093524</v>
      </c>
      <c r="T89">
        <v>1103.1265309669404</v>
      </c>
      <c r="U89">
        <v>0</v>
      </c>
      <c r="V89">
        <v>0</v>
      </c>
      <c r="W89">
        <v>312.7420577483594</v>
      </c>
      <c r="X89">
        <v>746.03196321063183</v>
      </c>
      <c r="Y89">
        <v>443.52510007949149</v>
      </c>
      <c r="Z89">
        <v>0</v>
      </c>
      <c r="AA89">
        <v>2843.2570292734445</v>
      </c>
      <c r="AB89">
        <v>0</v>
      </c>
      <c r="AC89">
        <v>25.036799456582319</v>
      </c>
      <c r="AD89">
        <v>784.69825398679268</v>
      </c>
      <c r="AE89">
        <v>234.27223234968011</v>
      </c>
      <c r="AF89"/>
      <c r="AG89"/>
      <c r="AH89">
        <v>2.3166711532243593</v>
      </c>
      <c r="AI89">
        <v>0</v>
      </c>
      <c r="AJ89">
        <v>662.11325439921961</v>
      </c>
      <c r="AK89">
        <v>1078.1071663470716</v>
      </c>
      <c r="AL89">
        <v>16474.986328125</v>
      </c>
      <c r="AM89">
        <v>11637.2099609375</v>
      </c>
      <c r="AN89">
        <v>4837.77587890625</v>
      </c>
      <c r="AO89" s="5" t="s">
        <v>1526</v>
      </c>
    </row>
    <row r="90" spans="1:41" ht="14.25" x14ac:dyDescent="0.45">
      <c r="A90">
        <v>2013</v>
      </c>
      <c r="B90" s="5" t="s">
        <v>1507</v>
      </c>
      <c r="C90" s="5" t="s">
        <v>174</v>
      </c>
      <c r="D90" s="5" t="s">
        <v>83</v>
      </c>
      <c r="E90" s="5" t="s">
        <v>108</v>
      </c>
      <c r="F90" s="5" t="s">
        <v>205</v>
      </c>
      <c r="G90" s="5" t="s">
        <v>86</v>
      </c>
      <c r="H90" s="5" t="s">
        <v>130</v>
      </c>
      <c r="I90">
        <v>478.69768998145588</v>
      </c>
      <c r="J90">
        <v>2431.4273435126993</v>
      </c>
      <c r="K90">
        <v>96.665726940401996</v>
      </c>
      <c r="L90">
        <v>113.72438463576705</v>
      </c>
      <c r="M90">
        <v>61.725839674790912</v>
      </c>
      <c r="N90">
        <v>0</v>
      </c>
      <c r="O90">
        <v>274.6443888953774</v>
      </c>
      <c r="P90">
        <v>307.05583851657104</v>
      </c>
      <c r="Q90">
        <v>46.634276061281177</v>
      </c>
      <c r="R90">
        <v>0</v>
      </c>
      <c r="S90">
        <v>52.313216932452839</v>
      </c>
      <c r="T90">
        <v>0</v>
      </c>
      <c r="U90">
        <v>0</v>
      </c>
      <c r="V90">
        <v>81.881556937752279</v>
      </c>
      <c r="W90">
        <v>193.33145388080399</v>
      </c>
      <c r="X90">
        <v>899.55988246891729</v>
      </c>
      <c r="Y90"/>
      <c r="Z90">
        <v>0</v>
      </c>
      <c r="AA90">
        <v>4150.626711597828</v>
      </c>
      <c r="AB90">
        <v>0</v>
      </c>
      <c r="AC90">
        <v>21.826405726174841</v>
      </c>
      <c r="AD90">
        <v>2341.4480417669574</v>
      </c>
      <c r="AE90">
        <v>0</v>
      </c>
      <c r="AF90"/>
      <c r="AG90"/>
      <c r="AH90">
        <v>139.46245417019298</v>
      </c>
      <c r="AI90">
        <v>0</v>
      </c>
      <c r="AJ90">
        <v>2913.298319356566</v>
      </c>
      <c r="AK90">
        <v>759.67888936692384</v>
      </c>
      <c r="AL90">
        <v>15364.001953125</v>
      </c>
      <c r="AM90">
        <v>10545.171875</v>
      </c>
      <c r="AN90">
        <v>4818.82958984375</v>
      </c>
      <c r="AO90" s="5" t="s">
        <v>1527</v>
      </c>
    </row>
    <row r="91" spans="1:41" ht="14.25" x14ac:dyDescent="0.45">
      <c r="A91">
        <v>2013</v>
      </c>
      <c r="B91" s="5" t="s">
        <v>80</v>
      </c>
      <c r="C91" s="5" t="s">
        <v>168</v>
      </c>
      <c r="D91" s="5" t="s">
        <v>83</v>
      </c>
      <c r="E91" s="5" t="s">
        <v>84</v>
      </c>
      <c r="F91" s="5" t="s">
        <v>85</v>
      </c>
      <c r="G91" s="5" t="s">
        <v>86</v>
      </c>
      <c r="H91" s="5" t="s">
        <v>130</v>
      </c>
      <c r="I91">
        <v>32818.390625</v>
      </c>
      <c r="J91">
        <v>20063.255859375</v>
      </c>
      <c r="K91">
        <v>2184.385009765625</v>
      </c>
      <c r="L91">
        <v>3756.735107421875</v>
      </c>
      <c r="M91">
        <v>14909.6103515625</v>
      </c>
      <c r="N91">
        <v>28358.3125</v>
      </c>
      <c r="O91">
        <v>5199.60205078125</v>
      </c>
      <c r="P91">
        <v>7316.79931640625</v>
      </c>
      <c r="Q91">
        <v>4524.57373046875</v>
      </c>
      <c r="R91">
        <v>7821.8828125</v>
      </c>
      <c r="S91">
        <v>26977.529296875</v>
      </c>
      <c r="T91">
        <v>15947.5546875</v>
      </c>
      <c r="U91">
        <v>5639.59228515625</v>
      </c>
      <c r="V91">
        <v>8014.1572265625</v>
      </c>
      <c r="W91">
        <v>5600.44482421875</v>
      </c>
      <c r="X91">
        <v>12377.76171875</v>
      </c>
      <c r="Y91">
        <v>73861.7109375</v>
      </c>
      <c r="Z91">
        <v>10980.93359375</v>
      </c>
      <c r="AA91">
        <v>111344.3203125</v>
      </c>
      <c r="AB91">
        <v>1824.13916015625</v>
      </c>
      <c r="AC91">
        <v>9278.9228515625</v>
      </c>
      <c r="AD91">
        <v>24713.623046875</v>
      </c>
      <c r="AE91">
        <v>35893.1640625</v>
      </c>
      <c r="AF91">
        <v>34065.4609375</v>
      </c>
      <c r="AG91">
        <v>168575.9375</v>
      </c>
      <c r="AH91">
        <v>57310.6484375</v>
      </c>
      <c r="AI91">
        <v>6852.8408203125</v>
      </c>
      <c r="AJ91">
        <v>31716.587890625</v>
      </c>
      <c r="AK91">
        <v>4883.3251953125</v>
      </c>
      <c r="AL91">
        <v>772812.0625</v>
      </c>
      <c r="AM91">
        <v>594030.6875</v>
      </c>
      <c r="AN91">
        <v>178781.484375</v>
      </c>
      <c r="AO91" s="5" t="s">
        <v>169</v>
      </c>
    </row>
    <row r="92" spans="1:41" ht="14.25" x14ac:dyDescent="0.45">
      <c r="A92">
        <v>2013</v>
      </c>
      <c r="B92" s="5" t="s">
        <v>80</v>
      </c>
      <c r="C92" s="5" t="s">
        <v>168</v>
      </c>
      <c r="D92" s="5" t="s">
        <v>83</v>
      </c>
      <c r="E92" s="5" t="s">
        <v>84</v>
      </c>
      <c r="F92" s="5" t="s">
        <v>85</v>
      </c>
      <c r="G92" s="5" t="s">
        <v>87</v>
      </c>
      <c r="H92" s="5" t="s">
        <v>130</v>
      </c>
      <c r="I92">
        <v>28857.831458388919</v>
      </c>
      <c r="J92">
        <v>17642</v>
      </c>
      <c r="K92">
        <v>1920.7709937853811</v>
      </c>
      <c r="L92">
        <v>3303.3681200000001</v>
      </c>
      <c r="M92">
        <v>13110.30219</v>
      </c>
      <c r="N92">
        <v>24936</v>
      </c>
      <c r="O92">
        <v>4572.108227894737</v>
      </c>
      <c r="P92">
        <v>6433.7999999999993</v>
      </c>
      <c r="Q92">
        <v>3978.5430000000001</v>
      </c>
      <c r="R92">
        <v>6877.9291700000003</v>
      </c>
      <c r="S92">
        <v>23721.850669665211</v>
      </c>
      <c r="T92">
        <v>14022.986000000001</v>
      </c>
      <c r="U92">
        <v>4959</v>
      </c>
      <c r="V92">
        <v>7047</v>
      </c>
      <c r="W92">
        <v>4924.5770000000002</v>
      </c>
      <c r="X92">
        <v>10884</v>
      </c>
      <c r="Y92">
        <v>64948</v>
      </c>
      <c r="Z92">
        <v>9655.7419999999984</v>
      </c>
      <c r="AA92">
        <v>97907.165017342442</v>
      </c>
      <c r="AB92">
        <v>1604</v>
      </c>
      <c r="AC92">
        <v>8159.1322254474471</v>
      </c>
      <c r="AD92">
        <v>21731.155999999999</v>
      </c>
      <c r="AE92">
        <v>31561.53661289814</v>
      </c>
      <c r="AF92">
        <v>29954.402999999998</v>
      </c>
      <c r="AG92">
        <v>148232</v>
      </c>
      <c r="AH92">
        <v>50394.336170000002</v>
      </c>
      <c r="AI92">
        <v>6025.8324823210014</v>
      </c>
      <c r="AJ92">
        <v>27888.994139999999</v>
      </c>
      <c r="AK92">
        <v>4294</v>
      </c>
      <c r="AL92">
        <v>679548.3125</v>
      </c>
      <c r="AM92">
        <v>522342.4375</v>
      </c>
      <c r="AN92">
        <v>157205.921875</v>
      </c>
      <c r="AO92" s="5" t="s">
        <v>171</v>
      </c>
    </row>
    <row r="93" spans="1:41" ht="14.25" x14ac:dyDescent="0.45">
      <c r="A93">
        <v>2013</v>
      </c>
      <c r="B93" s="5" t="s">
        <v>80</v>
      </c>
      <c r="C93" s="5" t="s">
        <v>168</v>
      </c>
      <c r="D93" s="5" t="s">
        <v>83</v>
      </c>
      <c r="E93" s="5" t="s">
        <v>27</v>
      </c>
      <c r="F93" s="5" t="s">
        <v>27</v>
      </c>
      <c r="G93" s="5" t="s">
        <v>86</v>
      </c>
      <c r="H93" s="5" t="s">
        <v>130</v>
      </c>
      <c r="I93">
        <v>2.6280918121337891</v>
      </c>
      <c r="J93">
        <v>521.99493408203125</v>
      </c>
      <c r="K93">
        <v>68.152809143066406</v>
      </c>
      <c r="L93">
        <v>122.82233428955078</v>
      </c>
      <c r="M93">
        <v>226.73489379882813</v>
      </c>
      <c r="N93">
        <v>0</v>
      </c>
      <c r="O93">
        <v>31.651554107666016</v>
      </c>
      <c r="P93">
        <v>479.91690063476563</v>
      </c>
      <c r="Q93">
        <v>458.98138427734375</v>
      </c>
      <c r="R93">
        <v>10.895537376403809</v>
      </c>
      <c r="S93">
        <v>7.9777655601501465</v>
      </c>
      <c r="T93">
        <v>126.23406982421875</v>
      </c>
      <c r="U93">
        <v>0</v>
      </c>
      <c r="V93">
        <v>10.235194206237793</v>
      </c>
      <c r="W93">
        <v>0</v>
      </c>
      <c r="X93">
        <v>120.54784393310547</v>
      </c>
      <c r="Y93">
        <v>3625.533447265625</v>
      </c>
      <c r="Z93">
        <v>0</v>
      </c>
      <c r="AA93">
        <v>3211.08447265625</v>
      </c>
      <c r="AB93">
        <v>589.09228515625</v>
      </c>
      <c r="AC93">
        <v>14.751233100891113</v>
      </c>
      <c r="AD93">
        <v>19.333145141601563</v>
      </c>
      <c r="AE93">
        <v>10.199974060058594</v>
      </c>
      <c r="AF93">
        <v>1722.8857421875</v>
      </c>
      <c r="AG93">
        <v>20680.779296875</v>
      </c>
      <c r="AH93">
        <v>2712.677001953125</v>
      </c>
      <c r="AI93">
        <v>41.191028594970703</v>
      </c>
      <c r="AJ93">
        <v>1083.12353515625</v>
      </c>
      <c r="AK93">
        <v>2.2744877338409424</v>
      </c>
      <c r="AL93">
        <v>35901.69921875</v>
      </c>
      <c r="AM93">
        <v>31955.830078125</v>
      </c>
      <c r="AN93">
        <v>3945.86669921875</v>
      </c>
      <c r="AO93" s="5" t="s">
        <v>172</v>
      </c>
    </row>
    <row r="94" spans="1:41" ht="14.25" x14ac:dyDescent="0.45">
      <c r="A94">
        <v>2013</v>
      </c>
      <c r="B94" s="5" t="s">
        <v>80</v>
      </c>
      <c r="C94" s="5" t="s">
        <v>168</v>
      </c>
      <c r="D94" s="5" t="s">
        <v>83</v>
      </c>
      <c r="E94" s="5" t="s">
        <v>27</v>
      </c>
      <c r="F94" s="5" t="s">
        <v>27</v>
      </c>
      <c r="G94" s="5" t="s">
        <v>87</v>
      </c>
      <c r="H94" s="5" t="s">
        <v>130</v>
      </c>
      <c r="I94">
        <v>2.3109307827331991</v>
      </c>
      <c r="J94">
        <v>459</v>
      </c>
      <c r="K94">
        <v>59.928055006103882</v>
      </c>
      <c r="L94">
        <v>108</v>
      </c>
      <c r="M94">
        <v>199.37226999999999</v>
      </c>
      <c r="N94">
        <v>0</v>
      </c>
      <c r="O94">
        <v>27.831810000000001</v>
      </c>
      <c r="P94">
        <v>422</v>
      </c>
      <c r="Q94">
        <v>403.59100000000001</v>
      </c>
      <c r="R94">
        <v>9.5806515360644813</v>
      </c>
      <c r="S94">
        <v>7.0149999999999997</v>
      </c>
      <c r="T94">
        <v>111</v>
      </c>
      <c r="U94">
        <v>0</v>
      </c>
      <c r="V94">
        <v>9</v>
      </c>
      <c r="W94">
        <v>0</v>
      </c>
      <c r="X94">
        <v>106</v>
      </c>
      <c r="Y94">
        <v>3188</v>
      </c>
      <c r="Z94">
        <v>0</v>
      </c>
      <c r="AA94">
        <v>2823.5671699999998</v>
      </c>
      <c r="AB94">
        <v>518</v>
      </c>
      <c r="AC94">
        <v>12.97103834842672</v>
      </c>
      <c r="AD94">
        <v>17</v>
      </c>
      <c r="AE94">
        <v>8.9690300000000001</v>
      </c>
      <c r="AF94">
        <v>1514.9659999999999</v>
      </c>
      <c r="AG94">
        <v>18185</v>
      </c>
      <c r="AH94">
        <v>2385.308165714288</v>
      </c>
      <c r="AI94">
        <v>36.220049695</v>
      </c>
      <c r="AJ94">
        <v>952.41096000000005</v>
      </c>
      <c r="AK94">
        <v>2</v>
      </c>
      <c r="AL94">
        <v>31569.041015625</v>
      </c>
      <c r="AM94">
        <v>28099.3671875</v>
      </c>
      <c r="AN94">
        <v>3469.67529296875</v>
      </c>
      <c r="AO94" s="5" t="s">
        <v>173</v>
      </c>
    </row>
    <row r="95" spans="1:41" ht="14.25" x14ac:dyDescent="0.45">
      <c r="A95">
        <v>2013</v>
      </c>
      <c r="B95" s="5" t="s">
        <v>80</v>
      </c>
      <c r="C95" s="5" t="s">
        <v>168</v>
      </c>
      <c r="D95" s="5" t="s">
        <v>83</v>
      </c>
      <c r="E95" s="5" t="s">
        <v>108</v>
      </c>
      <c r="F95" s="5" t="s">
        <v>108</v>
      </c>
      <c r="G95" s="5" t="s">
        <v>86</v>
      </c>
      <c r="H95" s="5" t="s">
        <v>130</v>
      </c>
      <c r="I95">
        <v>2384.931884765625</v>
      </c>
      <c r="J95">
        <v>7248.79248046875</v>
      </c>
      <c r="K95">
        <v>968.337890625</v>
      </c>
      <c r="L95">
        <v>1258.928955078125</v>
      </c>
      <c r="M95">
        <v>4094.967041015625</v>
      </c>
      <c r="N95">
        <v>4452.3095703125</v>
      </c>
      <c r="O95">
        <v>4347.06591796875</v>
      </c>
      <c r="P95">
        <v>4375.77294921875</v>
      </c>
      <c r="Q95">
        <v>1897.9599609375</v>
      </c>
      <c r="R95">
        <v>3767.82666015625</v>
      </c>
      <c r="S95">
        <v>1735.31201171875</v>
      </c>
      <c r="T95">
        <v>6117.23486328125</v>
      </c>
      <c r="U95">
        <v>1411.319580078125</v>
      </c>
      <c r="V95">
        <v>1782.0611572265625</v>
      </c>
      <c r="W95">
        <v>1942.470458984375</v>
      </c>
      <c r="X95">
        <v>10519.505859375</v>
      </c>
      <c r="Y95">
        <v>12269.7236328125</v>
      </c>
      <c r="Z95">
        <v>5760.7802734375</v>
      </c>
      <c r="AA95">
        <v>34508.7109375</v>
      </c>
      <c r="AB95">
        <v>484.46588134765625</v>
      </c>
      <c r="AC95">
        <v>5826.67333984375</v>
      </c>
      <c r="AD95">
        <v>10550.14453125</v>
      </c>
      <c r="AE95">
        <v>2766.43505859375</v>
      </c>
      <c r="AF95">
        <v>7905.55517578125</v>
      </c>
      <c r="AG95">
        <v>66395.7109375</v>
      </c>
      <c r="AH95">
        <v>11929.76171875</v>
      </c>
      <c r="AI95">
        <v>960.9871826171875</v>
      </c>
      <c r="AJ95">
        <v>19166.1796875</v>
      </c>
      <c r="AK95">
        <v>1983.353271484375</v>
      </c>
      <c r="AL95">
        <v>238813.296875</v>
      </c>
      <c r="AM95">
        <v>183179.6875</v>
      </c>
      <c r="AN95">
        <v>55633.609375</v>
      </c>
      <c r="AO95" s="5" t="s">
        <v>175</v>
      </c>
    </row>
    <row r="96" spans="1:41" ht="14.25" x14ac:dyDescent="0.45">
      <c r="A96">
        <v>2013</v>
      </c>
      <c r="B96" s="5" t="s">
        <v>80</v>
      </c>
      <c r="C96" s="5" t="s">
        <v>168</v>
      </c>
      <c r="D96" s="5" t="s">
        <v>83</v>
      </c>
      <c r="E96" s="5" t="s">
        <v>108</v>
      </c>
      <c r="F96" s="5" t="s">
        <v>108</v>
      </c>
      <c r="G96" s="5" t="s">
        <v>87</v>
      </c>
      <c r="H96" s="5" t="s">
        <v>130</v>
      </c>
      <c r="I96">
        <v>2097.1157609252969</v>
      </c>
      <c r="J96">
        <v>6374</v>
      </c>
      <c r="K96">
        <v>851.47778154505932</v>
      </c>
      <c r="L96">
        <v>1107</v>
      </c>
      <c r="M96">
        <v>3600.7819300000001</v>
      </c>
      <c r="N96">
        <v>3915</v>
      </c>
      <c r="O96">
        <v>3822.4569999999999</v>
      </c>
      <c r="P96">
        <v>3847.7</v>
      </c>
      <c r="Q96">
        <v>1668.912</v>
      </c>
      <c r="R96">
        <v>3313.121246976471</v>
      </c>
      <c r="S96">
        <v>1525.892669665214</v>
      </c>
      <c r="T96">
        <v>5379</v>
      </c>
      <c r="U96">
        <v>1241</v>
      </c>
      <c r="V96">
        <v>1567</v>
      </c>
      <c r="W96">
        <v>1708.0509999999999</v>
      </c>
      <c r="X96">
        <v>9250</v>
      </c>
      <c r="Y96">
        <v>10789</v>
      </c>
      <c r="Z96">
        <v>5065.5630000000001</v>
      </c>
      <c r="AA96">
        <v>30344.160059999998</v>
      </c>
      <c r="AB96">
        <v>426</v>
      </c>
      <c r="AC96">
        <v>5123.5040201590382</v>
      </c>
      <c r="AD96">
        <v>9276.9410000000007</v>
      </c>
      <c r="AE96">
        <v>2432.5786100000032</v>
      </c>
      <c r="AF96">
        <v>6951.5039999999999</v>
      </c>
      <c r="AG96">
        <v>58383</v>
      </c>
      <c r="AH96">
        <v>10490.065012841411</v>
      </c>
      <c r="AI96">
        <v>845.01420571835979</v>
      </c>
      <c r="AJ96">
        <v>16853.184590000001</v>
      </c>
      <c r="AK96">
        <v>1744</v>
      </c>
      <c r="AL96">
        <v>209993.015625</v>
      </c>
      <c r="AM96">
        <v>161073.34375</v>
      </c>
      <c r="AN96">
        <v>48919.68359375</v>
      </c>
      <c r="AO96" s="5" t="s">
        <v>176</v>
      </c>
    </row>
    <row r="97" spans="1:41" ht="14.25" x14ac:dyDescent="0.45">
      <c r="A97">
        <v>2013</v>
      </c>
      <c r="B97" s="5" t="s">
        <v>80</v>
      </c>
      <c r="C97" s="5" t="s">
        <v>168</v>
      </c>
      <c r="D97" s="5" t="s">
        <v>83</v>
      </c>
      <c r="E97" s="5" t="s">
        <v>19</v>
      </c>
      <c r="F97" s="5" t="s">
        <v>19</v>
      </c>
      <c r="G97" s="5" t="s">
        <v>86</v>
      </c>
      <c r="H97" s="5" t="s">
        <v>130</v>
      </c>
      <c r="I97">
        <v>32126.947265625</v>
      </c>
      <c r="J97">
        <v>16602.623046875</v>
      </c>
      <c r="K97">
        <v>1496.1453857421875</v>
      </c>
      <c r="L97">
        <v>3479.24755859375</v>
      </c>
      <c r="M97">
        <v>12191.3740234375</v>
      </c>
      <c r="N97">
        <v>27965.962890625</v>
      </c>
      <c r="O97">
        <v>5061.18310546875</v>
      </c>
      <c r="P97">
        <v>7387.19482421875</v>
      </c>
      <c r="Q97">
        <v>4346.01708984375</v>
      </c>
      <c r="R97">
        <v>6846.533203125</v>
      </c>
      <c r="S97">
        <v>20555.513671875</v>
      </c>
      <c r="T97">
        <v>14921.7607421875</v>
      </c>
      <c r="U97">
        <v>5420.10400390625</v>
      </c>
      <c r="V97">
        <v>7958.4326171875</v>
      </c>
      <c r="W97">
        <v>4318.77099609375</v>
      </c>
      <c r="X97">
        <v>11257.5771484375</v>
      </c>
      <c r="Y97">
        <v>69038.6640625</v>
      </c>
      <c r="Z97">
        <v>9802.3837890625</v>
      </c>
      <c r="AA97">
        <v>94906.4921875</v>
      </c>
      <c r="AB97">
        <v>1824.13916015625</v>
      </c>
      <c r="AC97">
        <v>9374.3076171875</v>
      </c>
      <c r="AD97">
        <v>22582.89453125</v>
      </c>
      <c r="AE97">
        <v>35497.46875</v>
      </c>
      <c r="AF97">
        <v>25893.09375</v>
      </c>
      <c r="AG97">
        <v>144318.515625</v>
      </c>
      <c r="AH97">
        <v>52159.79296875</v>
      </c>
      <c r="AI97">
        <v>6144.01025390625</v>
      </c>
      <c r="AJ97">
        <v>26607.703125</v>
      </c>
      <c r="AK97">
        <v>4136.15576171875</v>
      </c>
      <c r="AL97">
        <v>684221</v>
      </c>
      <c r="AM97">
        <v>527571.6875</v>
      </c>
      <c r="AN97">
        <v>156649.328125</v>
      </c>
      <c r="AO97" s="5" t="s">
        <v>208</v>
      </c>
    </row>
    <row r="98" spans="1:41" ht="14.25" x14ac:dyDescent="0.45">
      <c r="A98">
        <v>2013</v>
      </c>
      <c r="B98" s="5" t="s">
        <v>80</v>
      </c>
      <c r="C98" s="5" t="s">
        <v>168</v>
      </c>
      <c r="D98" s="5" t="s">
        <v>83</v>
      </c>
      <c r="E98" s="5" t="s">
        <v>19</v>
      </c>
      <c r="F98" s="5" t="s">
        <v>19</v>
      </c>
      <c r="G98" s="5" t="s">
        <v>87</v>
      </c>
      <c r="H98" s="5" t="s">
        <v>130</v>
      </c>
      <c r="I98">
        <v>28249.831458388919</v>
      </c>
      <c r="J98">
        <v>14599</v>
      </c>
      <c r="K98">
        <v>1315.588913785381</v>
      </c>
      <c r="L98">
        <v>3059.3681200000001</v>
      </c>
      <c r="M98">
        <v>10720.10569</v>
      </c>
      <c r="N98">
        <v>24591</v>
      </c>
      <c r="O98">
        <v>4450.3940778947372</v>
      </c>
      <c r="P98">
        <v>6495.6999999999989</v>
      </c>
      <c r="Q98">
        <v>3821.5349999999999</v>
      </c>
      <c r="R98">
        <v>6020.28593</v>
      </c>
      <c r="S98">
        <v>18074.850669665211</v>
      </c>
      <c r="T98">
        <v>13120.986000000001</v>
      </c>
      <c r="U98">
        <v>4766</v>
      </c>
      <c r="V98">
        <v>6998</v>
      </c>
      <c r="W98">
        <v>3797.5770000000002</v>
      </c>
      <c r="X98">
        <v>9899</v>
      </c>
      <c r="Y98">
        <v>60707</v>
      </c>
      <c r="Z98">
        <v>8619.4209999999985</v>
      </c>
      <c r="AA98">
        <v>83453.072627342437</v>
      </c>
      <c r="AB98">
        <v>1604</v>
      </c>
      <c r="AC98">
        <v>8243.0062254474469</v>
      </c>
      <c r="AD98">
        <v>19857.565999999999</v>
      </c>
      <c r="AE98">
        <v>31213.596300000008</v>
      </c>
      <c r="AF98">
        <v>22768.286</v>
      </c>
      <c r="AG98">
        <v>126902</v>
      </c>
      <c r="AH98">
        <v>45865.09236602686</v>
      </c>
      <c r="AI98">
        <v>5402.5443605710007</v>
      </c>
      <c r="AJ98">
        <v>23396.655558434781</v>
      </c>
      <c r="AK98">
        <v>3637</v>
      </c>
      <c r="AL98">
        <v>601648.4375</v>
      </c>
      <c r="AM98">
        <v>463903.75</v>
      </c>
      <c r="AN98">
        <v>137744.703125</v>
      </c>
      <c r="AO98" s="5" t="s">
        <v>209</v>
      </c>
    </row>
    <row r="99" spans="1:41" ht="14.25" x14ac:dyDescent="0.45">
      <c r="A99">
        <v>2013</v>
      </c>
      <c r="B99" s="5" t="s">
        <v>80</v>
      </c>
      <c r="C99" s="5" t="s">
        <v>168</v>
      </c>
      <c r="D99" s="5" t="s">
        <v>83</v>
      </c>
      <c r="E99" s="5" t="s">
        <v>24</v>
      </c>
      <c r="F99" s="5" t="s">
        <v>24</v>
      </c>
      <c r="G99" s="5" t="s">
        <v>86</v>
      </c>
      <c r="H99" s="5" t="s">
        <v>130</v>
      </c>
      <c r="I99">
        <v>7932.37109375</v>
      </c>
      <c r="J99">
        <v>7586.5537109375</v>
      </c>
      <c r="K99">
        <v>866.32708740234375</v>
      </c>
      <c r="L99">
        <v>250.19364929199219</v>
      </c>
      <c r="M99">
        <v>3381.815673828125</v>
      </c>
      <c r="N99">
        <v>5338.22265625</v>
      </c>
      <c r="O99">
        <v>86.253074645996094</v>
      </c>
      <c r="P99">
        <v>0</v>
      </c>
      <c r="Q99">
        <v>368.62167358398438</v>
      </c>
      <c r="R99">
        <v>895.83978271484375</v>
      </c>
      <c r="S99">
        <v>11748.2978515625</v>
      </c>
      <c r="T99">
        <v>43.215267181396484</v>
      </c>
      <c r="U99">
        <v>5.6862192153930664</v>
      </c>
      <c r="V99">
        <v>619.79791259765625</v>
      </c>
      <c r="W99">
        <v>518.39324951171875</v>
      </c>
      <c r="X99">
        <v>192.1942138671875</v>
      </c>
      <c r="Y99">
        <v>7785.5712890625</v>
      </c>
      <c r="Z99">
        <v>2335.572509765625</v>
      </c>
      <c r="AA99">
        <v>20376.150390625</v>
      </c>
      <c r="AB99">
        <v>122.82233428955078</v>
      </c>
      <c r="AC99">
        <v>748.326416015625</v>
      </c>
      <c r="AD99">
        <v>3080.970947265625</v>
      </c>
      <c r="AE99">
        <v>682.89251708984375</v>
      </c>
      <c r="AF99">
        <v>11993.3564453125</v>
      </c>
      <c r="AG99">
        <v>23348.75390625</v>
      </c>
      <c r="AH99">
        <v>10661.6201171875</v>
      </c>
      <c r="AI99">
        <v>2277.248779296875</v>
      </c>
      <c r="AJ99">
        <v>5724.111328125</v>
      </c>
      <c r="AK99">
        <v>515.17144775390625</v>
      </c>
      <c r="AL99">
        <v>129486.3515625</v>
      </c>
      <c r="AM99">
        <v>95992.015625</v>
      </c>
      <c r="AN99">
        <v>33494.328125</v>
      </c>
      <c r="AO99" s="5" t="s">
        <v>211</v>
      </c>
    </row>
    <row r="100" spans="1:41" ht="14.25" x14ac:dyDescent="0.45">
      <c r="A100">
        <v>2013</v>
      </c>
      <c r="B100" s="5" t="s">
        <v>80</v>
      </c>
      <c r="C100" s="5" t="s">
        <v>168</v>
      </c>
      <c r="D100" s="5" t="s">
        <v>83</v>
      </c>
      <c r="E100" s="5" t="s">
        <v>24</v>
      </c>
      <c r="F100" s="5" t="s">
        <v>24</v>
      </c>
      <c r="G100" s="5" t="s">
        <v>87</v>
      </c>
      <c r="H100" s="5" t="s">
        <v>130</v>
      </c>
      <c r="I100">
        <v>6975.0837517999753</v>
      </c>
      <c r="J100">
        <v>6671</v>
      </c>
      <c r="K100">
        <v>761.77777613528201</v>
      </c>
      <c r="L100">
        <v>220</v>
      </c>
      <c r="M100">
        <v>2973.69436</v>
      </c>
      <c r="N100">
        <v>4694</v>
      </c>
      <c r="O100">
        <v>75.843957894736832</v>
      </c>
      <c r="P100">
        <v>0</v>
      </c>
      <c r="Q100">
        <v>324.13600000000002</v>
      </c>
      <c r="R100">
        <v>787.72882268740148</v>
      </c>
      <c r="S100">
        <v>10330.5</v>
      </c>
      <c r="T100">
        <v>38</v>
      </c>
      <c r="U100">
        <v>5</v>
      </c>
      <c r="V100">
        <v>545</v>
      </c>
      <c r="W100">
        <v>455.83300000000003</v>
      </c>
      <c r="X100">
        <v>169</v>
      </c>
      <c r="Y100">
        <v>6846</v>
      </c>
      <c r="Z100">
        <v>2053.7130000000002</v>
      </c>
      <c r="AA100">
        <v>17917.134139999998</v>
      </c>
      <c r="AB100">
        <v>108</v>
      </c>
      <c r="AC100">
        <v>658.01754396855131</v>
      </c>
      <c r="AD100">
        <v>2709.1559999999999</v>
      </c>
      <c r="AE100">
        <v>600.48031000000003</v>
      </c>
      <c r="AF100">
        <v>10545.985000000001</v>
      </c>
      <c r="AG100">
        <v>20531</v>
      </c>
      <c r="AH100">
        <v>9374.9638122897904</v>
      </c>
      <c r="AI100">
        <v>2002.4279724466401</v>
      </c>
      <c r="AJ100">
        <v>5033.3194500000009</v>
      </c>
      <c r="AK100">
        <v>453</v>
      </c>
      <c r="AL100">
        <v>113859.7890625</v>
      </c>
      <c r="AM100">
        <v>84407.6015625</v>
      </c>
      <c r="AN100">
        <v>29452.1953125</v>
      </c>
      <c r="AO100" s="5" t="s">
        <v>212</v>
      </c>
    </row>
    <row r="101" spans="1:41" ht="14.25" x14ac:dyDescent="0.45">
      <c r="A101">
        <v>2013</v>
      </c>
      <c r="B101" s="5" t="s">
        <v>80</v>
      </c>
      <c r="C101" s="5" t="s">
        <v>168</v>
      </c>
      <c r="D101" s="5" t="s">
        <v>83</v>
      </c>
      <c r="E101" s="5" t="s">
        <v>213</v>
      </c>
      <c r="F101" s="5" t="s">
        <v>213</v>
      </c>
      <c r="G101" s="5" t="s">
        <v>86</v>
      </c>
      <c r="H101" s="5" t="s">
        <v>130</v>
      </c>
      <c r="I101">
        <v>0</v>
      </c>
      <c r="J101"/>
      <c r="K101">
        <v>0</v>
      </c>
      <c r="L101"/>
      <c r="M101"/>
      <c r="N101">
        <v>216.07632446289063</v>
      </c>
      <c r="O101"/>
      <c r="P101">
        <v>0</v>
      </c>
      <c r="Q101">
        <v>0</v>
      </c>
      <c r="R101">
        <v>0</v>
      </c>
      <c r="S101"/>
      <c r="T101"/>
      <c r="U101"/>
      <c r="V101"/>
      <c r="W101">
        <v>0</v>
      </c>
      <c r="X101"/>
      <c r="Y101">
        <v>0</v>
      </c>
      <c r="Z101">
        <v>0</v>
      </c>
      <c r="AA101">
        <v>0</v>
      </c>
      <c r="AB101"/>
      <c r="AC101">
        <v>174.75003051757813</v>
      </c>
      <c r="AD101">
        <v>0</v>
      </c>
      <c r="AE101">
        <v>277.9903564453125</v>
      </c>
      <c r="AF101">
        <v>343.3145751953125</v>
      </c>
      <c r="AG101">
        <v>2910.20703125</v>
      </c>
      <c r="AH101">
        <v>329.64779663085938</v>
      </c>
      <c r="AI101"/>
      <c r="AJ101">
        <v>392.61618041992188</v>
      </c>
      <c r="AK101"/>
      <c r="AL101">
        <v>4644.6025390625</v>
      </c>
      <c r="AM101">
        <v>4314.95458984375</v>
      </c>
      <c r="AN101">
        <v>329.64779663085938</v>
      </c>
      <c r="AO101" s="5" t="s">
        <v>214</v>
      </c>
    </row>
    <row r="102" spans="1:41" ht="14.25" x14ac:dyDescent="0.45">
      <c r="A102">
        <v>2013</v>
      </c>
      <c r="B102" s="5" t="s">
        <v>80</v>
      </c>
      <c r="C102" s="5" t="s">
        <v>168</v>
      </c>
      <c r="D102" s="5" t="s">
        <v>83</v>
      </c>
      <c r="E102" s="5" t="s">
        <v>213</v>
      </c>
      <c r="F102" s="5" t="s">
        <v>213</v>
      </c>
      <c r="G102" s="5" t="s">
        <v>87</v>
      </c>
      <c r="H102" s="5" t="s">
        <v>130</v>
      </c>
      <c r="I102">
        <v>0</v>
      </c>
      <c r="J102"/>
      <c r="K102">
        <v>0</v>
      </c>
      <c r="L102"/>
      <c r="M102"/>
      <c r="N102">
        <v>190</v>
      </c>
      <c r="O102"/>
      <c r="P102">
        <v>0</v>
      </c>
      <c r="Q102">
        <v>0</v>
      </c>
      <c r="R102">
        <v>0</v>
      </c>
      <c r="S102"/>
      <c r="T102"/>
      <c r="U102"/>
      <c r="V102"/>
      <c r="W102">
        <v>0</v>
      </c>
      <c r="X102"/>
      <c r="Y102">
        <v>0</v>
      </c>
      <c r="Z102">
        <v>0</v>
      </c>
      <c r="AA102">
        <v>0</v>
      </c>
      <c r="AB102"/>
      <c r="AC102">
        <v>153.661</v>
      </c>
      <c r="AD102">
        <v>0</v>
      </c>
      <c r="AE102">
        <v>244.44216710186541</v>
      </c>
      <c r="AF102">
        <v>301.88299999999998</v>
      </c>
      <c r="AG102">
        <v>2559</v>
      </c>
      <c r="AH102">
        <v>289.86553941657542</v>
      </c>
      <c r="AI102"/>
      <c r="AJ102">
        <v>345.23483843478277</v>
      </c>
      <c r="AK102"/>
      <c r="AL102">
        <v>4084.08642578125</v>
      </c>
      <c r="AM102">
        <v>3794.220947265625</v>
      </c>
      <c r="AN102">
        <v>289.86553955078125</v>
      </c>
      <c r="AO102" s="5" t="s">
        <v>215</v>
      </c>
    </row>
    <row r="103" spans="1:41" ht="14.25" x14ac:dyDescent="0.45">
      <c r="A103">
        <v>2013</v>
      </c>
      <c r="B103" s="5" t="s">
        <v>80</v>
      </c>
      <c r="C103" s="5" t="s">
        <v>168</v>
      </c>
      <c r="D103" s="5" t="s">
        <v>83</v>
      </c>
      <c r="E103" s="5" t="s">
        <v>88</v>
      </c>
      <c r="F103" s="5" t="s">
        <v>89</v>
      </c>
      <c r="G103" s="5" t="s">
        <v>86</v>
      </c>
      <c r="H103" s="5" t="s">
        <v>130</v>
      </c>
      <c r="I103">
        <v>32310.04296875</v>
      </c>
      <c r="J103">
        <v>20063.255859375</v>
      </c>
      <c r="K103">
        <v>2184.385009765625</v>
      </c>
      <c r="L103">
        <v>3509.534423828125</v>
      </c>
      <c r="M103">
        <v>13999.8154296875</v>
      </c>
      <c r="N103">
        <v>16860.77734375</v>
      </c>
      <c r="O103">
        <v>5198.072265625</v>
      </c>
      <c r="P103">
        <v>6488.08984375</v>
      </c>
      <c r="Q103">
        <v>4373.08447265625</v>
      </c>
      <c r="R103">
        <v>7146.0947265625</v>
      </c>
      <c r="S103">
        <v>23050.625</v>
      </c>
      <c r="T103">
        <v>13799.31640625</v>
      </c>
      <c r="U103">
        <v>5566.80859375</v>
      </c>
      <c r="V103">
        <v>7815.1396484375</v>
      </c>
      <c r="W103">
        <v>5183.076171875</v>
      </c>
      <c r="X103">
        <v>12126.4306640625</v>
      </c>
      <c r="Y103">
        <v>53646.06640625</v>
      </c>
      <c r="Z103">
        <v>10980.93359375</v>
      </c>
      <c r="AA103">
        <v>104251.1015625</v>
      </c>
      <c r="AB103">
        <v>1805.9432373046875</v>
      </c>
      <c r="AC103">
        <v>9059.24609375</v>
      </c>
      <c r="AD103">
        <v>24408.841796875</v>
      </c>
      <c r="AE103">
        <v>32189.193359375</v>
      </c>
      <c r="AF103">
        <v>28580.509765625</v>
      </c>
      <c r="AG103">
        <v>157023.8125</v>
      </c>
      <c r="AH103">
        <v>41202.25390625</v>
      </c>
      <c r="AI103">
        <v>6838.056640625</v>
      </c>
      <c r="AJ103">
        <v>31151.400390625</v>
      </c>
      <c r="AK103">
        <v>4883.3251953125</v>
      </c>
      <c r="AL103">
        <v>685695.1875</v>
      </c>
      <c r="AM103">
        <v>531015.0625</v>
      </c>
      <c r="AN103">
        <v>154680.15625</v>
      </c>
      <c r="AO103" s="5" t="s">
        <v>220</v>
      </c>
    </row>
    <row r="104" spans="1:41" ht="14.25" x14ac:dyDescent="0.45">
      <c r="A104">
        <v>2013</v>
      </c>
      <c r="B104" s="5" t="s">
        <v>80</v>
      </c>
      <c r="C104" s="5" t="s">
        <v>168</v>
      </c>
      <c r="D104" s="5" t="s">
        <v>83</v>
      </c>
      <c r="E104" s="5" t="s">
        <v>88</v>
      </c>
      <c r="F104" s="5" t="s">
        <v>89</v>
      </c>
      <c r="G104" s="5" t="s">
        <v>87</v>
      </c>
      <c r="H104" s="5" t="s">
        <v>130</v>
      </c>
      <c r="I104">
        <v>28410.831458388919</v>
      </c>
      <c r="J104">
        <v>17642</v>
      </c>
      <c r="K104">
        <v>1920.7709937853811</v>
      </c>
      <c r="L104">
        <v>3086</v>
      </c>
      <c r="M104">
        <v>12310.30219</v>
      </c>
      <c r="N104">
        <v>14826</v>
      </c>
      <c r="O104">
        <v>4570.7629678947369</v>
      </c>
      <c r="P104">
        <v>5705.1</v>
      </c>
      <c r="Q104">
        <v>3845.3359999999998</v>
      </c>
      <c r="R104">
        <v>6283.6962100000001</v>
      </c>
      <c r="S104">
        <v>20268.850669665211</v>
      </c>
      <c r="T104">
        <v>12134</v>
      </c>
      <c r="U104">
        <v>4895</v>
      </c>
      <c r="V104">
        <v>6872</v>
      </c>
      <c r="W104">
        <v>4557.5770000000002</v>
      </c>
      <c r="X104">
        <v>10663</v>
      </c>
      <c r="Y104">
        <v>47172</v>
      </c>
      <c r="Z104">
        <v>9655.7419999999984</v>
      </c>
      <c r="AA104">
        <v>91669.963979999986</v>
      </c>
      <c r="AB104">
        <v>1588</v>
      </c>
      <c r="AC104">
        <v>7965.9658563683988</v>
      </c>
      <c r="AD104">
        <v>21463.155999999999</v>
      </c>
      <c r="AE104">
        <v>28304.56530289814</v>
      </c>
      <c r="AF104">
        <v>25131.383000000002</v>
      </c>
      <c r="AG104">
        <v>138074</v>
      </c>
      <c r="AH104">
        <v>36229.920290000002</v>
      </c>
      <c r="AI104">
        <v>6012.8324823210014</v>
      </c>
      <c r="AJ104">
        <v>27392.014660000001</v>
      </c>
      <c r="AK104">
        <v>4294</v>
      </c>
      <c r="AL104">
        <v>602944.75</v>
      </c>
      <c r="AM104">
        <v>466931.59375</v>
      </c>
      <c r="AN104">
        <v>136013.171875</v>
      </c>
      <c r="AO104" s="5" t="s">
        <v>221</v>
      </c>
    </row>
    <row r="105" spans="1:41" ht="14.25" x14ac:dyDescent="0.45">
      <c r="A105">
        <v>2013</v>
      </c>
      <c r="B105" s="5" t="s">
        <v>80</v>
      </c>
      <c r="C105" s="5" t="s">
        <v>168</v>
      </c>
      <c r="D105" s="5" t="s">
        <v>83</v>
      </c>
      <c r="E105" s="5" t="s">
        <v>90</v>
      </c>
      <c r="F105" s="5" t="s">
        <v>91</v>
      </c>
      <c r="G105" s="5" t="s">
        <v>86</v>
      </c>
      <c r="H105" s="5" t="s">
        <v>130</v>
      </c>
      <c r="I105">
        <v>508.34799194335938</v>
      </c>
      <c r="J105">
        <v>0</v>
      </c>
      <c r="K105">
        <v>0</v>
      </c>
      <c r="L105">
        <v>247.2005615234375</v>
      </c>
      <c r="M105">
        <v>909.79510498046875</v>
      </c>
      <c r="N105">
        <v>11497.53515625</v>
      </c>
      <c r="O105">
        <v>1.5298886299133301</v>
      </c>
      <c r="P105">
        <v>828.7095947265625</v>
      </c>
      <c r="Q105">
        <v>151.48884582519531</v>
      </c>
      <c r="R105">
        <v>675.78778076171875</v>
      </c>
      <c r="S105">
        <v>3926.903076171875</v>
      </c>
      <c r="T105">
        <v>2148.23779296875</v>
      </c>
      <c r="U105">
        <v>72.783607482910156</v>
      </c>
      <c r="V105">
        <v>199.01766967773438</v>
      </c>
      <c r="W105">
        <v>417.36849975585938</v>
      </c>
      <c r="X105">
        <v>251.33088684082031</v>
      </c>
      <c r="Y105">
        <v>20215.646484375</v>
      </c>
      <c r="Z105">
        <v>0</v>
      </c>
      <c r="AA105">
        <v>7093.21826171875</v>
      </c>
      <c r="AB105">
        <v>18.195901870727539</v>
      </c>
      <c r="AC105">
        <v>219.67726135253906</v>
      </c>
      <c r="AD105">
        <v>304.78134155273438</v>
      </c>
      <c r="AE105">
        <v>3703.970458984375</v>
      </c>
      <c r="AF105">
        <v>5484.94970703125</v>
      </c>
      <c r="AG105">
        <v>11552.123046875</v>
      </c>
      <c r="AH105">
        <v>16108.39453125</v>
      </c>
      <c r="AI105">
        <v>14.784170150756836</v>
      </c>
      <c r="AJ105">
        <v>565.18682861328125</v>
      </c>
      <c r="AK105">
        <v>0</v>
      </c>
      <c r="AL105">
        <v>87116.953125</v>
      </c>
      <c r="AM105">
        <v>63015.640625</v>
      </c>
      <c r="AN105">
        <v>24101.3203125</v>
      </c>
      <c r="AO105" s="5" t="s">
        <v>222</v>
      </c>
    </row>
    <row r="106" spans="1:41" ht="14.25" x14ac:dyDescent="0.45">
      <c r="A106">
        <v>2013</v>
      </c>
      <c r="B106" s="5" t="s">
        <v>80</v>
      </c>
      <c r="C106" s="5" t="s">
        <v>168</v>
      </c>
      <c r="D106" s="5" t="s">
        <v>83</v>
      </c>
      <c r="E106" s="5" t="s">
        <v>90</v>
      </c>
      <c r="F106" s="5" t="s">
        <v>91</v>
      </c>
      <c r="G106" s="5" t="s">
        <v>87</v>
      </c>
      <c r="H106" s="5" t="s">
        <v>130</v>
      </c>
      <c r="I106">
        <v>447</v>
      </c>
      <c r="J106">
        <v>0</v>
      </c>
      <c r="K106">
        <v>0</v>
      </c>
      <c r="L106">
        <v>217.36812</v>
      </c>
      <c r="M106">
        <v>800</v>
      </c>
      <c r="N106">
        <v>10110</v>
      </c>
      <c r="O106">
        <v>1.3452599999999999</v>
      </c>
      <c r="P106">
        <v>728.7</v>
      </c>
      <c r="Q106">
        <v>133.20699999999999</v>
      </c>
      <c r="R106">
        <v>594.23295999999993</v>
      </c>
      <c r="S106">
        <v>3453</v>
      </c>
      <c r="T106">
        <v>1888.9860000000001</v>
      </c>
      <c r="U106">
        <v>64</v>
      </c>
      <c r="V106">
        <v>175</v>
      </c>
      <c r="W106">
        <v>367</v>
      </c>
      <c r="X106">
        <v>221</v>
      </c>
      <c r="Y106">
        <v>17776</v>
      </c>
      <c r="Z106">
        <v>0</v>
      </c>
      <c r="AA106">
        <v>6237.2010373424628</v>
      </c>
      <c r="AB106">
        <v>16</v>
      </c>
      <c r="AC106">
        <v>193.16636907904839</v>
      </c>
      <c r="AD106">
        <v>268</v>
      </c>
      <c r="AE106">
        <v>3256.9713099999999</v>
      </c>
      <c r="AF106">
        <v>4823.0200000000004</v>
      </c>
      <c r="AG106">
        <v>10158</v>
      </c>
      <c r="AH106">
        <v>14164.41588</v>
      </c>
      <c r="AI106">
        <v>13</v>
      </c>
      <c r="AJ106">
        <v>496.97948000000002</v>
      </c>
      <c r="AK106">
        <v>0</v>
      </c>
      <c r="AL106">
        <v>76603.59375</v>
      </c>
      <c r="AM106">
        <v>55410.84765625</v>
      </c>
      <c r="AN106">
        <v>21192.74609375</v>
      </c>
      <c r="AO106" s="5" t="s">
        <v>223</v>
      </c>
    </row>
    <row r="107" spans="1:41" ht="14.25" x14ac:dyDescent="0.45">
      <c r="A107">
        <v>2013</v>
      </c>
      <c r="B107" s="5" t="s">
        <v>80</v>
      </c>
      <c r="C107" s="5" t="s">
        <v>168</v>
      </c>
      <c r="D107" s="5" t="s">
        <v>83</v>
      </c>
      <c r="E107" s="5" t="s">
        <v>92</v>
      </c>
      <c r="F107" s="5" t="s">
        <v>224</v>
      </c>
      <c r="G107" s="5" t="s">
        <v>86</v>
      </c>
      <c r="H107" s="5" t="s">
        <v>130</v>
      </c>
      <c r="I107">
        <v>0</v>
      </c>
      <c r="J107">
        <v>0</v>
      </c>
      <c r="K107">
        <v>0</v>
      </c>
      <c r="L107">
        <v>0</v>
      </c>
      <c r="M107">
        <v>34.754253387451172</v>
      </c>
      <c r="N107">
        <v>0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34.117317199707031</v>
      </c>
      <c r="U107">
        <v>0</v>
      </c>
      <c r="V107">
        <v>0</v>
      </c>
      <c r="W107">
        <v>19.333145141601563</v>
      </c>
      <c r="X107">
        <v>0</v>
      </c>
      <c r="Y107">
        <v>0</v>
      </c>
      <c r="Z107">
        <v>0</v>
      </c>
      <c r="AA107">
        <v>0</v>
      </c>
      <c r="AB107">
        <v>0</v>
      </c>
      <c r="AC107">
        <v>0</v>
      </c>
      <c r="AD107">
        <v>0</v>
      </c>
      <c r="AE107">
        <v>0</v>
      </c>
      <c r="AF107">
        <v>0</v>
      </c>
      <c r="AG107">
        <v>0</v>
      </c>
      <c r="AH107">
        <v>644.08050537109375</v>
      </c>
      <c r="AI107">
        <v>0</v>
      </c>
      <c r="AJ107">
        <v>0</v>
      </c>
      <c r="AK107">
        <v>0</v>
      </c>
      <c r="AL107">
        <v>732.28521728515625</v>
      </c>
      <c r="AM107">
        <v>0</v>
      </c>
      <c r="AN107">
        <v>732.28521728515625</v>
      </c>
      <c r="AO107" s="5" t="s">
        <v>225</v>
      </c>
    </row>
    <row r="108" spans="1:41" ht="14.25" x14ac:dyDescent="0.45">
      <c r="A108">
        <v>2013</v>
      </c>
      <c r="B108" s="5" t="s">
        <v>80</v>
      </c>
      <c r="C108" s="5" t="s">
        <v>168</v>
      </c>
      <c r="D108" s="5" t="s">
        <v>83</v>
      </c>
      <c r="E108" s="5" t="s">
        <v>92</v>
      </c>
      <c r="F108" s="5" t="s">
        <v>224</v>
      </c>
      <c r="G108" s="5" t="s">
        <v>87</v>
      </c>
      <c r="H108" s="5" t="s">
        <v>130</v>
      </c>
      <c r="I108">
        <v>0</v>
      </c>
      <c r="J108">
        <v>0</v>
      </c>
      <c r="K108">
        <v>0</v>
      </c>
      <c r="L108">
        <v>0</v>
      </c>
      <c r="M108">
        <v>30.56007</v>
      </c>
      <c r="N108">
        <v>0</v>
      </c>
      <c r="O108">
        <v>0</v>
      </c>
      <c r="P108">
        <v>0</v>
      </c>
      <c r="Q108">
        <v>0</v>
      </c>
      <c r="R108">
        <v>0</v>
      </c>
      <c r="S108">
        <v>0</v>
      </c>
      <c r="T108">
        <v>30</v>
      </c>
      <c r="U108">
        <v>0</v>
      </c>
      <c r="V108">
        <v>0</v>
      </c>
      <c r="W108">
        <v>17</v>
      </c>
      <c r="X108">
        <v>0</v>
      </c>
      <c r="Y108">
        <v>0</v>
      </c>
      <c r="Z108">
        <v>0</v>
      </c>
      <c r="AA108">
        <v>0</v>
      </c>
      <c r="AB108">
        <v>0</v>
      </c>
      <c r="AC108">
        <v>0</v>
      </c>
      <c r="AD108">
        <v>0</v>
      </c>
      <c r="AE108">
        <v>0</v>
      </c>
      <c r="AF108">
        <v>0</v>
      </c>
      <c r="AG108">
        <v>0</v>
      </c>
      <c r="AH108">
        <v>566.35213911028995</v>
      </c>
      <c r="AI108">
        <v>0</v>
      </c>
      <c r="AJ108">
        <v>0</v>
      </c>
      <c r="AK108">
        <v>0</v>
      </c>
      <c r="AL108">
        <v>643.9122314453125</v>
      </c>
      <c r="AM108">
        <v>0</v>
      </c>
      <c r="AN108">
        <v>643.9122314453125</v>
      </c>
      <c r="AO108" s="5" t="s">
        <v>226</v>
      </c>
    </row>
    <row r="109" spans="1:41" ht="14.25" x14ac:dyDescent="0.45">
      <c r="A109">
        <v>2013</v>
      </c>
      <c r="B109" s="5" t="s">
        <v>80</v>
      </c>
      <c r="C109" s="5" t="s">
        <v>168</v>
      </c>
      <c r="D109" s="5" t="s">
        <v>83</v>
      </c>
      <c r="E109" s="5" t="s">
        <v>92</v>
      </c>
      <c r="F109" s="5" t="s">
        <v>227</v>
      </c>
      <c r="G109" s="5" t="s">
        <v>86</v>
      </c>
      <c r="H109" s="5" t="s">
        <v>130</v>
      </c>
      <c r="I109">
        <v>0</v>
      </c>
      <c r="J109">
        <v>1434.064453125</v>
      </c>
      <c r="K109">
        <v>0</v>
      </c>
      <c r="L109">
        <v>1840.060546875</v>
      </c>
      <c r="M109">
        <v>1443.1907958984375</v>
      </c>
      <c r="N109">
        <v>119.41060638427734</v>
      </c>
      <c r="O109">
        <v>0</v>
      </c>
      <c r="P109">
        <v>1213.325439453125</v>
      </c>
      <c r="Q109">
        <v>0</v>
      </c>
      <c r="R109">
        <v>0</v>
      </c>
      <c r="S109">
        <v>0</v>
      </c>
      <c r="T109">
        <v>97.802970886230469</v>
      </c>
      <c r="U109">
        <v>63.685653686523438</v>
      </c>
      <c r="V109">
        <v>0</v>
      </c>
      <c r="W109">
        <v>0</v>
      </c>
      <c r="X109">
        <v>0</v>
      </c>
      <c r="Y109">
        <v>2620.209716796875</v>
      </c>
      <c r="Z109">
        <v>0</v>
      </c>
      <c r="AA109">
        <v>0</v>
      </c>
      <c r="AB109">
        <v>456.0347900390625</v>
      </c>
      <c r="AC109">
        <v>0</v>
      </c>
      <c r="AD109">
        <v>0</v>
      </c>
      <c r="AE109">
        <v>0</v>
      </c>
      <c r="AF109">
        <v>0</v>
      </c>
      <c r="AG109">
        <v>0</v>
      </c>
      <c r="AH109">
        <v>2305.82470703125</v>
      </c>
      <c r="AI109">
        <v>1073.6143798828125</v>
      </c>
      <c r="AJ109">
        <v>0</v>
      </c>
      <c r="AK109">
        <v>0</v>
      </c>
      <c r="AL109">
        <v>12667.2236328125</v>
      </c>
      <c r="AM109">
        <v>7290.7568359375</v>
      </c>
      <c r="AN109">
        <v>5376.4677734375</v>
      </c>
      <c r="AO109" s="5" t="s">
        <v>228</v>
      </c>
    </row>
    <row r="110" spans="1:41" ht="14.25" x14ac:dyDescent="0.45">
      <c r="A110">
        <v>2013</v>
      </c>
      <c r="B110" s="5" t="s">
        <v>80</v>
      </c>
      <c r="C110" s="5" t="s">
        <v>168</v>
      </c>
      <c r="D110" s="5" t="s">
        <v>83</v>
      </c>
      <c r="E110" s="5" t="s">
        <v>92</v>
      </c>
      <c r="F110" s="5" t="s">
        <v>227</v>
      </c>
      <c r="G110" s="5" t="s">
        <v>87</v>
      </c>
      <c r="H110" s="5" t="s">
        <v>130</v>
      </c>
      <c r="I110">
        <v>0</v>
      </c>
      <c r="J110">
        <v>1261</v>
      </c>
      <c r="K110">
        <v>0</v>
      </c>
      <c r="L110">
        <v>1618</v>
      </c>
      <c r="M110">
        <v>1269.0248899999999</v>
      </c>
      <c r="N110">
        <v>105</v>
      </c>
      <c r="O110">
        <v>0</v>
      </c>
      <c r="P110">
        <v>1066.9000000000001</v>
      </c>
      <c r="Q110">
        <v>0</v>
      </c>
      <c r="R110">
        <v>0</v>
      </c>
      <c r="S110">
        <v>0</v>
      </c>
      <c r="T110">
        <v>86</v>
      </c>
      <c r="U110">
        <v>56</v>
      </c>
      <c r="V110">
        <v>0</v>
      </c>
      <c r="W110">
        <v>0</v>
      </c>
      <c r="X110">
        <v>0</v>
      </c>
      <c r="Y110">
        <v>2304</v>
      </c>
      <c r="Z110">
        <v>0</v>
      </c>
      <c r="AA110">
        <v>0</v>
      </c>
      <c r="AB110">
        <v>401</v>
      </c>
      <c r="AC110">
        <v>0</v>
      </c>
      <c r="AD110">
        <v>0</v>
      </c>
      <c r="AE110">
        <v>0</v>
      </c>
      <c r="AF110">
        <v>0</v>
      </c>
      <c r="AG110">
        <v>0</v>
      </c>
      <c r="AH110">
        <v>2027.5552717217161</v>
      </c>
      <c r="AI110">
        <v>944.0494492859998</v>
      </c>
      <c r="AJ110">
        <v>0</v>
      </c>
      <c r="AK110">
        <v>0</v>
      </c>
      <c r="AL110">
        <v>11138.5302734375</v>
      </c>
      <c r="AM110">
        <v>6410.89990234375</v>
      </c>
      <c r="AN110">
        <v>4727.62939453125</v>
      </c>
      <c r="AO110" s="5" t="s">
        <v>229</v>
      </c>
    </row>
    <row r="111" spans="1:41" ht="14.25" x14ac:dyDescent="0.45">
      <c r="A111">
        <v>2013</v>
      </c>
      <c r="B111" s="5" t="s">
        <v>80</v>
      </c>
      <c r="C111" s="5" t="s">
        <v>168</v>
      </c>
      <c r="D111" s="5" t="s">
        <v>83</v>
      </c>
      <c r="E111" s="5" t="s">
        <v>92</v>
      </c>
      <c r="F111" s="5" t="s">
        <v>230</v>
      </c>
      <c r="G111" s="5" t="s">
        <v>86</v>
      </c>
      <c r="H111" s="5" t="s">
        <v>130</v>
      </c>
      <c r="I111">
        <v>2592.8974609375</v>
      </c>
      <c r="J111">
        <v>824.50177001953125</v>
      </c>
      <c r="K111">
        <v>281.56723022460938</v>
      </c>
      <c r="L111">
        <v>0</v>
      </c>
      <c r="M111">
        <v>603.32257080078125</v>
      </c>
      <c r="N111">
        <v>0</v>
      </c>
      <c r="O111">
        <v>110.49688720703125</v>
      </c>
      <c r="P111">
        <v>320.02041625976563</v>
      </c>
      <c r="Q111">
        <v>40.358509063720703</v>
      </c>
      <c r="R111">
        <v>2045.556640625</v>
      </c>
      <c r="S111">
        <v>3842.7470703125</v>
      </c>
      <c r="T111">
        <v>2565.6220703125</v>
      </c>
      <c r="U111">
        <v>0</v>
      </c>
      <c r="V111">
        <v>0</v>
      </c>
      <c r="W111">
        <v>711.656494140625</v>
      </c>
      <c r="X111">
        <v>792.658935546875</v>
      </c>
      <c r="Y111">
        <v>0</v>
      </c>
      <c r="Z111">
        <v>693.592529296875</v>
      </c>
      <c r="AA111">
        <v>17856.47265625</v>
      </c>
      <c r="AB111">
        <v>133.05752563476563</v>
      </c>
      <c r="AC111">
        <v>1734.40673828125</v>
      </c>
      <c r="AD111">
        <v>595.915771484375</v>
      </c>
      <c r="AE111">
        <v>4120.61474609375</v>
      </c>
      <c r="AF111">
        <v>4028.673828125</v>
      </c>
      <c r="AG111">
        <v>413.95675659179688</v>
      </c>
      <c r="AH111">
        <v>457.31201171875</v>
      </c>
      <c r="AI111">
        <v>2452.044677734375</v>
      </c>
      <c r="AJ111">
        <v>946.88311767578125</v>
      </c>
      <c r="AK111">
        <v>1584.1806640625</v>
      </c>
      <c r="AL111">
        <v>49748.515625</v>
      </c>
      <c r="AM111">
        <v>35617.93359375</v>
      </c>
      <c r="AN111">
        <v>14130.5830078125</v>
      </c>
      <c r="AO111" s="5" t="s">
        <v>231</v>
      </c>
    </row>
    <row r="112" spans="1:41" ht="14.25" x14ac:dyDescent="0.45">
      <c r="A112">
        <v>2013</v>
      </c>
      <c r="B112" s="5" t="s">
        <v>80</v>
      </c>
      <c r="C112" s="5" t="s">
        <v>168</v>
      </c>
      <c r="D112" s="5" t="s">
        <v>83</v>
      </c>
      <c r="E112" s="5" t="s">
        <v>92</v>
      </c>
      <c r="F112" s="5" t="s">
        <v>230</v>
      </c>
      <c r="G112" s="5" t="s">
        <v>87</v>
      </c>
      <c r="H112" s="5" t="s">
        <v>130</v>
      </c>
      <c r="I112">
        <v>2279.983784289816</v>
      </c>
      <c r="J112">
        <v>725</v>
      </c>
      <c r="K112">
        <v>247.58738109893551</v>
      </c>
      <c r="L112">
        <v>0</v>
      </c>
      <c r="M112">
        <v>530.51294000000007</v>
      </c>
      <c r="N112">
        <v>0</v>
      </c>
      <c r="O112">
        <v>97.162000000000006</v>
      </c>
      <c r="P112">
        <v>281.39999999999998</v>
      </c>
      <c r="Q112">
        <v>35.488</v>
      </c>
      <c r="R112">
        <v>1798.6965595606721</v>
      </c>
      <c r="S112">
        <v>3379</v>
      </c>
      <c r="T112">
        <v>2256</v>
      </c>
      <c r="U112">
        <v>0</v>
      </c>
      <c r="V112">
        <v>0</v>
      </c>
      <c r="W112">
        <v>625.77300000000002</v>
      </c>
      <c r="X112">
        <v>697</v>
      </c>
      <c r="Y112">
        <v>0</v>
      </c>
      <c r="Z112">
        <v>609.88900000000001</v>
      </c>
      <c r="AA112">
        <v>15701.53435</v>
      </c>
      <c r="AB112">
        <v>117</v>
      </c>
      <c r="AC112">
        <v>1525.096665006836</v>
      </c>
      <c r="AD112">
        <v>524</v>
      </c>
      <c r="AE112">
        <v>3623.3345101923801</v>
      </c>
      <c r="AF112">
        <v>3542.489</v>
      </c>
      <c r="AG112">
        <v>364</v>
      </c>
      <c r="AH112">
        <v>402.12309885902113</v>
      </c>
      <c r="AI112">
        <v>2156.1292830000002</v>
      </c>
      <c r="AJ112">
        <v>832.61218999999994</v>
      </c>
      <c r="AK112">
        <v>1393</v>
      </c>
      <c r="AL112">
        <v>43744.8125</v>
      </c>
      <c r="AM112">
        <v>31319.521484375</v>
      </c>
      <c r="AN112">
        <v>12425.287109375</v>
      </c>
      <c r="AO112" s="5" t="s">
        <v>232</v>
      </c>
    </row>
    <row r="113" spans="1:41" ht="14.25" x14ac:dyDescent="0.45">
      <c r="A113">
        <v>2013</v>
      </c>
      <c r="B113" s="5" t="s">
        <v>80</v>
      </c>
      <c r="C113" s="5" t="s">
        <v>168</v>
      </c>
      <c r="D113" s="5" t="s">
        <v>83</v>
      </c>
      <c r="E113" s="5" t="s">
        <v>92</v>
      </c>
      <c r="F113" s="5" t="s">
        <v>93</v>
      </c>
      <c r="G113" s="5" t="s">
        <v>86</v>
      </c>
      <c r="H113" s="5" t="s">
        <v>130</v>
      </c>
      <c r="I113">
        <v>2592.8974609375</v>
      </c>
      <c r="J113">
        <v>2258.566162109375</v>
      </c>
      <c r="K113">
        <v>281.56723022460938</v>
      </c>
      <c r="L113">
        <v>1840.060546875</v>
      </c>
      <c r="M113">
        <v>2081.267578125</v>
      </c>
      <c r="N113">
        <v>119.41060638427734</v>
      </c>
      <c r="O113">
        <v>110.49688720703125</v>
      </c>
      <c r="P113">
        <v>1533.3458251953125</v>
      </c>
      <c r="Q113">
        <v>40.358509063720703</v>
      </c>
      <c r="R113">
        <v>2045.556640625</v>
      </c>
      <c r="S113">
        <v>3842.7470703125</v>
      </c>
      <c r="T113">
        <v>2697.54248046875</v>
      </c>
      <c r="U113">
        <v>63.685653686523438</v>
      </c>
      <c r="V113">
        <v>4028.11767578125</v>
      </c>
      <c r="W113">
        <v>730.9896240234375</v>
      </c>
      <c r="X113">
        <v>792.658935546875</v>
      </c>
      <c r="Y113">
        <v>2620.209716796875</v>
      </c>
      <c r="Z113">
        <v>693.592529296875</v>
      </c>
      <c r="AA113">
        <v>17856.47265625</v>
      </c>
      <c r="AB113">
        <v>589.09228515625</v>
      </c>
      <c r="AC113">
        <v>1734.40673828125</v>
      </c>
      <c r="AD113">
        <v>595.915771484375</v>
      </c>
      <c r="AE113">
        <v>4120.61474609375</v>
      </c>
      <c r="AF113">
        <v>4028.673828125</v>
      </c>
      <c r="AG113">
        <v>413.95675659179688</v>
      </c>
      <c r="AH113">
        <v>3407.21728515625</v>
      </c>
      <c r="AI113">
        <v>3525.6591796875</v>
      </c>
      <c r="AJ113">
        <v>946.88311767578125</v>
      </c>
      <c r="AK113">
        <v>1584.1806640625</v>
      </c>
      <c r="AL113">
        <v>67176.140625</v>
      </c>
      <c r="AM113">
        <v>46936.80859375</v>
      </c>
      <c r="AN113">
        <v>20239.33203125</v>
      </c>
      <c r="AO113" s="5" t="s">
        <v>233</v>
      </c>
    </row>
    <row r="114" spans="1:41" ht="14.25" x14ac:dyDescent="0.45">
      <c r="A114">
        <v>2013</v>
      </c>
      <c r="B114" s="5" t="s">
        <v>80</v>
      </c>
      <c r="C114" s="5" t="s">
        <v>168</v>
      </c>
      <c r="D114" s="5" t="s">
        <v>83</v>
      </c>
      <c r="E114" s="5" t="s">
        <v>92</v>
      </c>
      <c r="F114" s="5" t="s">
        <v>93</v>
      </c>
      <c r="G114" s="5" t="s">
        <v>87</v>
      </c>
      <c r="H114" s="5" t="s">
        <v>130</v>
      </c>
      <c r="I114">
        <v>2279.983784289816</v>
      </c>
      <c r="J114">
        <v>1986</v>
      </c>
      <c r="K114">
        <v>247.58738109893551</v>
      </c>
      <c r="L114">
        <v>1618</v>
      </c>
      <c r="M114">
        <v>1830.0979</v>
      </c>
      <c r="N114">
        <v>105</v>
      </c>
      <c r="O114">
        <v>97.162000000000006</v>
      </c>
      <c r="P114">
        <v>1348.3</v>
      </c>
      <c r="Q114">
        <v>35.488</v>
      </c>
      <c r="R114">
        <v>1798.6965595606721</v>
      </c>
      <c r="S114">
        <v>3379</v>
      </c>
      <c r="T114">
        <v>2372</v>
      </c>
      <c r="U114">
        <v>56</v>
      </c>
      <c r="V114">
        <v>3542</v>
      </c>
      <c r="W114">
        <v>642.77300000000002</v>
      </c>
      <c r="X114">
        <v>697</v>
      </c>
      <c r="Y114">
        <v>2304</v>
      </c>
      <c r="Z114">
        <v>609.88900000000001</v>
      </c>
      <c r="AA114">
        <v>15701.53435</v>
      </c>
      <c r="AB114">
        <v>518</v>
      </c>
      <c r="AC114">
        <v>1525.096665006836</v>
      </c>
      <c r="AD114">
        <v>524</v>
      </c>
      <c r="AE114">
        <v>3623.3345101923801</v>
      </c>
      <c r="AF114">
        <v>3542.489</v>
      </c>
      <c r="AG114">
        <v>364</v>
      </c>
      <c r="AH114">
        <v>2996.030509691027</v>
      </c>
      <c r="AI114">
        <v>3100.178732286</v>
      </c>
      <c r="AJ114">
        <v>832.61218999999994</v>
      </c>
      <c r="AK114">
        <v>1393</v>
      </c>
      <c r="AL114">
        <v>59069.2578125</v>
      </c>
      <c r="AM114">
        <v>41272.42578125</v>
      </c>
      <c r="AN114">
        <v>17796.830078125</v>
      </c>
      <c r="AO114" s="5" t="s">
        <v>234</v>
      </c>
    </row>
    <row r="115" spans="1:41" ht="14.25" x14ac:dyDescent="0.45">
      <c r="A115">
        <v>2013</v>
      </c>
      <c r="B115" s="5" t="s">
        <v>80</v>
      </c>
      <c r="C115" s="5" t="s">
        <v>168</v>
      </c>
      <c r="D115" s="5" t="s">
        <v>83</v>
      </c>
      <c r="E115" s="5" t="s">
        <v>25</v>
      </c>
      <c r="F115" s="5" t="s">
        <v>25</v>
      </c>
      <c r="G115" s="5" t="s">
        <v>86</v>
      </c>
      <c r="H115" s="5" t="s">
        <v>130</v>
      </c>
      <c r="I115">
        <v>19397.21484375</v>
      </c>
      <c r="J115">
        <v>2447.348876953125</v>
      </c>
      <c r="K115">
        <v>0</v>
      </c>
      <c r="L115">
        <v>37.529045104980469</v>
      </c>
      <c r="M115">
        <v>4215.0302734375</v>
      </c>
      <c r="N115">
        <v>6950.83447265625</v>
      </c>
      <c r="O115">
        <v>622.6048583984375</v>
      </c>
      <c r="P115">
        <v>99.053939819335938</v>
      </c>
      <c r="Q115">
        <v>1607.1632080078125</v>
      </c>
      <c r="R115">
        <v>425.9761962890625</v>
      </c>
      <c r="S115">
        <v>5716.29150390625</v>
      </c>
      <c r="T115">
        <v>4815.09033203125</v>
      </c>
      <c r="U115">
        <v>4086.1171875</v>
      </c>
      <c r="V115">
        <v>1374.9278564453125</v>
      </c>
      <c r="W115">
        <v>1991.2230224609375</v>
      </c>
      <c r="X115">
        <v>501.5245361328125</v>
      </c>
      <c r="Y115">
        <v>27345.02734375</v>
      </c>
      <c r="Z115">
        <v>2190.98779296875</v>
      </c>
      <c r="AA115">
        <v>28298.685546875</v>
      </c>
      <c r="AB115">
        <v>20.470388412475586</v>
      </c>
      <c r="AC115">
        <v>735.0877685546875</v>
      </c>
      <c r="AD115">
        <v>10162.478515625</v>
      </c>
      <c r="AE115">
        <v>24609.05078125</v>
      </c>
      <c r="AF115">
        <v>2930.039306640625</v>
      </c>
      <c r="AG115">
        <v>46184.609375</v>
      </c>
      <c r="AH115">
        <v>12490.9775390625</v>
      </c>
      <c r="AI115">
        <v>32.970428466796875</v>
      </c>
      <c r="AJ115">
        <v>4231.1015625</v>
      </c>
      <c r="AK115">
        <v>798.34515380859375</v>
      </c>
      <c r="AL115">
        <v>214317.78125</v>
      </c>
      <c r="AM115">
        <v>172950.75</v>
      </c>
      <c r="AN115">
        <v>41367.00390625</v>
      </c>
      <c r="AO115" s="5" t="s">
        <v>252</v>
      </c>
    </row>
    <row r="116" spans="1:41" ht="14.25" x14ac:dyDescent="0.45">
      <c r="A116">
        <v>2013</v>
      </c>
      <c r="B116" s="5" t="s">
        <v>80</v>
      </c>
      <c r="C116" s="5" t="s">
        <v>168</v>
      </c>
      <c r="D116" s="5" t="s">
        <v>83</v>
      </c>
      <c r="E116" s="5" t="s">
        <v>25</v>
      </c>
      <c r="F116" s="5" t="s">
        <v>25</v>
      </c>
      <c r="G116" s="5" t="s">
        <v>87</v>
      </c>
      <c r="H116" s="5" t="s">
        <v>130</v>
      </c>
      <c r="I116">
        <v>17056.3372305911</v>
      </c>
      <c r="J116">
        <v>2152</v>
      </c>
      <c r="K116">
        <v>0</v>
      </c>
      <c r="L116">
        <v>33</v>
      </c>
      <c r="M116">
        <v>3706.3557300000002</v>
      </c>
      <c r="N116">
        <v>6112</v>
      </c>
      <c r="O116">
        <v>547.46820000000002</v>
      </c>
      <c r="P116">
        <v>87.1</v>
      </c>
      <c r="Q116">
        <v>1413.2090000000001</v>
      </c>
      <c r="R116">
        <v>374.56892923939228</v>
      </c>
      <c r="S116">
        <v>5026.4429999999993</v>
      </c>
      <c r="T116">
        <v>4234</v>
      </c>
      <c r="U116">
        <v>3593</v>
      </c>
      <c r="V116">
        <v>1209</v>
      </c>
      <c r="W116">
        <v>1750.92</v>
      </c>
      <c r="X116">
        <v>441</v>
      </c>
      <c r="Y116">
        <v>24045</v>
      </c>
      <c r="Z116">
        <v>1926.577</v>
      </c>
      <c r="AA116">
        <v>24883.56826</v>
      </c>
      <c r="AB116">
        <v>18</v>
      </c>
      <c r="AC116">
        <v>646.37658888554643</v>
      </c>
      <c r="AD116">
        <v>8936.0589999999993</v>
      </c>
      <c r="AE116">
        <v>21639.202842705759</v>
      </c>
      <c r="AF116">
        <v>2576.4389999999999</v>
      </c>
      <c r="AG116">
        <v>40611</v>
      </c>
      <c r="AH116">
        <v>10983.55278946348</v>
      </c>
      <c r="AI116">
        <v>28.991522175</v>
      </c>
      <c r="AJ116">
        <v>3720.4874699999991</v>
      </c>
      <c r="AK116">
        <v>702</v>
      </c>
      <c r="AL116">
        <v>188453.65625</v>
      </c>
      <c r="AM116">
        <v>152078.859375</v>
      </c>
      <c r="AN116">
        <v>36374.79296875</v>
      </c>
      <c r="AO116" s="5" t="s">
        <v>253</v>
      </c>
    </row>
    <row r="117" spans="1:41" ht="14.25" x14ac:dyDescent="0.45">
      <c r="A117">
        <v>2013</v>
      </c>
      <c r="B117" s="5" t="s">
        <v>80</v>
      </c>
      <c r="C117" s="5" t="s">
        <v>168</v>
      </c>
      <c r="D117" s="5" t="s">
        <v>83</v>
      </c>
      <c r="E117" s="5" t="s">
        <v>260</v>
      </c>
      <c r="F117" s="5" t="s">
        <v>260</v>
      </c>
      <c r="G117" s="5" t="s">
        <v>86</v>
      </c>
      <c r="H117" s="5" t="s">
        <v>130</v>
      </c>
      <c r="I117">
        <v>691.44427490234375</v>
      </c>
      <c r="J117">
        <v>3460.633056640625</v>
      </c>
      <c r="K117">
        <v>688.2396240234375</v>
      </c>
      <c r="L117">
        <v>277.48748779296875</v>
      </c>
      <c r="M117">
        <v>2718.236328125</v>
      </c>
      <c r="N117">
        <v>608.42547607421875</v>
      </c>
      <c r="O117">
        <v>138.41867065429688</v>
      </c>
      <c r="P117">
        <v>0</v>
      </c>
      <c r="Q117">
        <v>178.55638122558594</v>
      </c>
      <c r="R117">
        <v>975.3494873046875</v>
      </c>
      <c r="S117">
        <v>6422.01611328125</v>
      </c>
      <c r="T117">
        <v>1025.7939453125</v>
      </c>
      <c r="U117">
        <v>219.48806762695313</v>
      </c>
      <c r="V117">
        <v>115.99887084960938</v>
      </c>
      <c r="W117">
        <v>1281.673828125</v>
      </c>
      <c r="X117">
        <v>1249.8309326171875</v>
      </c>
      <c r="Y117">
        <v>4823.05126953125</v>
      </c>
      <c r="Z117">
        <v>1178.5496826171875</v>
      </c>
      <c r="AA117">
        <v>16437.828125</v>
      </c>
      <c r="AB117">
        <v>0</v>
      </c>
      <c r="AC117">
        <v>79.364837646484375</v>
      </c>
      <c r="AD117">
        <v>2130.728759765625</v>
      </c>
      <c r="AE117">
        <v>682.89251708984375</v>
      </c>
      <c r="AF117">
        <v>8515.681640625</v>
      </c>
      <c r="AG117">
        <v>27167.619140625</v>
      </c>
      <c r="AH117">
        <v>5480.50244140625</v>
      </c>
      <c r="AI117">
        <v>708.83056640625</v>
      </c>
      <c r="AJ117">
        <v>5501.50048828125</v>
      </c>
      <c r="AK117">
        <v>747.169189453125</v>
      </c>
      <c r="AL117">
        <v>93505.3046875</v>
      </c>
      <c r="AM117">
        <v>70913.8671875</v>
      </c>
      <c r="AN117">
        <v>22591.44140625</v>
      </c>
      <c r="AO117" s="5" t="s">
        <v>261</v>
      </c>
    </row>
    <row r="118" spans="1:41" ht="14.25" x14ac:dyDescent="0.45">
      <c r="A118">
        <v>2013</v>
      </c>
      <c r="B118" s="5" t="s">
        <v>80</v>
      </c>
      <c r="C118" s="5" t="s">
        <v>168</v>
      </c>
      <c r="D118" s="5" t="s">
        <v>83</v>
      </c>
      <c r="E118" s="5" t="s">
        <v>260</v>
      </c>
      <c r="F118" s="5" t="s">
        <v>260</v>
      </c>
      <c r="G118" s="5" t="s">
        <v>87</v>
      </c>
      <c r="H118" s="5" t="s">
        <v>130</v>
      </c>
      <c r="I118">
        <v>608</v>
      </c>
      <c r="J118">
        <v>3043</v>
      </c>
      <c r="K118">
        <v>605.18207999999993</v>
      </c>
      <c r="L118">
        <v>244</v>
      </c>
      <c r="M118">
        <v>2390.1965</v>
      </c>
      <c r="N118">
        <v>535</v>
      </c>
      <c r="O118">
        <v>121.71415</v>
      </c>
      <c r="P118">
        <v>0</v>
      </c>
      <c r="Q118">
        <v>157.00800000000001</v>
      </c>
      <c r="R118">
        <v>857.64323999999999</v>
      </c>
      <c r="S118">
        <v>5647</v>
      </c>
      <c r="T118">
        <v>902</v>
      </c>
      <c r="U118">
        <v>193</v>
      </c>
      <c r="V118">
        <v>102</v>
      </c>
      <c r="W118">
        <v>1127</v>
      </c>
      <c r="X118">
        <v>1099</v>
      </c>
      <c r="Y118">
        <v>4241</v>
      </c>
      <c r="Z118">
        <v>1036.3209999999999</v>
      </c>
      <c r="AA118">
        <v>14454.09239</v>
      </c>
      <c r="AB118">
        <v>0</v>
      </c>
      <c r="AC118">
        <v>69.787000000000006</v>
      </c>
      <c r="AD118">
        <v>1873.59</v>
      </c>
      <c r="AE118">
        <v>600.48031000000003</v>
      </c>
      <c r="AF118">
        <v>7488</v>
      </c>
      <c r="AG118">
        <v>23889</v>
      </c>
      <c r="AH118">
        <v>4819.1093433897122</v>
      </c>
      <c r="AI118">
        <v>623.28812175000019</v>
      </c>
      <c r="AJ118">
        <v>4837.5734200000006</v>
      </c>
      <c r="AK118">
        <v>657</v>
      </c>
      <c r="AL118">
        <v>82220.984375</v>
      </c>
      <c r="AM118">
        <v>62355.90625</v>
      </c>
      <c r="AN118">
        <v>19865.080078125</v>
      </c>
      <c r="AO118" s="5" t="s">
        <v>262</v>
      </c>
    </row>
    <row r="119" spans="1:41" ht="14.25" x14ac:dyDescent="0.45">
      <c r="A119">
        <v>2013</v>
      </c>
      <c r="B119" s="5" t="s">
        <v>80</v>
      </c>
      <c r="C119" s="5" t="s">
        <v>168</v>
      </c>
      <c r="D119" s="5" t="s">
        <v>83</v>
      </c>
      <c r="E119" s="5" t="s">
        <v>263</v>
      </c>
      <c r="F119" s="5" t="s">
        <v>263</v>
      </c>
      <c r="G119" s="5" t="s">
        <v>86</v>
      </c>
      <c r="H119" s="5" t="s">
        <v>130</v>
      </c>
      <c r="I119">
        <v>0</v>
      </c>
      <c r="J119">
        <v>0</v>
      </c>
      <c r="K119"/>
      <c r="L119"/>
      <c r="M119">
        <v>0</v>
      </c>
      <c r="N119">
        <v>0</v>
      </c>
      <c r="O119"/>
      <c r="P119">
        <v>70.395393371582031</v>
      </c>
      <c r="Q119">
        <v>0</v>
      </c>
      <c r="R119">
        <v>0</v>
      </c>
      <c r="S119"/>
      <c r="T119">
        <v>0</v>
      </c>
      <c r="U119">
        <v>0</v>
      </c>
      <c r="V119">
        <v>60.273921966552734</v>
      </c>
      <c r="W119">
        <v>0</v>
      </c>
      <c r="X119">
        <v>129.64579772949219</v>
      </c>
      <c r="Y119">
        <v>0</v>
      </c>
      <c r="Z119">
        <v>0</v>
      </c>
      <c r="AA119">
        <v>0</v>
      </c>
      <c r="AB119"/>
      <c r="AC119">
        <v>0</v>
      </c>
      <c r="AD119">
        <v>0</v>
      </c>
      <c r="AE119">
        <v>9.2092075347900391</v>
      </c>
      <c r="AF119"/>
      <c r="AG119">
        <v>0</v>
      </c>
      <c r="AH119">
        <v>0</v>
      </c>
      <c r="AI119"/>
      <c r="AJ119">
        <v>0</v>
      </c>
      <c r="AK119"/>
      <c r="AL119">
        <v>269.52432250976563</v>
      </c>
      <c r="AM119">
        <v>139.87852478027344</v>
      </c>
      <c r="AN119">
        <v>129.64579772949219</v>
      </c>
      <c r="AO119" s="5" t="s">
        <v>264</v>
      </c>
    </row>
    <row r="120" spans="1:41" ht="14.25" x14ac:dyDescent="0.45">
      <c r="A120">
        <v>2013</v>
      </c>
      <c r="B120" s="5" t="s">
        <v>80</v>
      </c>
      <c r="C120" s="5" t="s">
        <v>168</v>
      </c>
      <c r="D120" s="5" t="s">
        <v>83</v>
      </c>
      <c r="E120" s="5" t="s">
        <v>263</v>
      </c>
      <c r="F120" s="5" t="s">
        <v>263</v>
      </c>
      <c r="G120" s="5" t="s">
        <v>87</v>
      </c>
      <c r="H120" s="5" t="s">
        <v>130</v>
      </c>
      <c r="I120">
        <v>0</v>
      </c>
      <c r="J120">
        <v>0</v>
      </c>
      <c r="K120"/>
      <c r="L120"/>
      <c r="M120">
        <v>0</v>
      </c>
      <c r="N120">
        <v>0</v>
      </c>
      <c r="O120"/>
      <c r="P120">
        <v>61.9</v>
      </c>
      <c r="Q120">
        <v>0</v>
      </c>
      <c r="R120">
        <v>0</v>
      </c>
      <c r="S120"/>
      <c r="T120">
        <v>0</v>
      </c>
      <c r="U120">
        <v>0</v>
      </c>
      <c r="V120">
        <v>53</v>
      </c>
      <c r="W120">
        <v>0</v>
      </c>
      <c r="X120">
        <v>114</v>
      </c>
      <c r="Y120">
        <v>0</v>
      </c>
      <c r="Z120">
        <v>0</v>
      </c>
      <c r="AA120">
        <v>0</v>
      </c>
      <c r="AB120"/>
      <c r="AC120">
        <v>0</v>
      </c>
      <c r="AD120">
        <v>0</v>
      </c>
      <c r="AE120">
        <v>8.0978300000000001</v>
      </c>
      <c r="AF120"/>
      <c r="AG120">
        <v>0</v>
      </c>
      <c r="AH120">
        <v>0</v>
      </c>
      <c r="AI120"/>
      <c r="AJ120">
        <v>0</v>
      </c>
      <c r="AK120"/>
      <c r="AL120">
        <v>236.99781799316406</v>
      </c>
      <c r="AM120">
        <v>122.99783325195313</v>
      </c>
      <c r="AN120">
        <v>114</v>
      </c>
      <c r="AO120" s="5" t="s">
        <v>265</v>
      </c>
    </row>
    <row r="121" spans="1:41" ht="14.25" x14ac:dyDescent="0.45">
      <c r="A121">
        <v>2013</v>
      </c>
      <c r="B121" s="5" t="s">
        <v>80</v>
      </c>
      <c r="C121" s="5" t="s">
        <v>178</v>
      </c>
      <c r="D121" s="5" t="s">
        <v>83</v>
      </c>
      <c r="E121" s="5" t="s">
        <v>108</v>
      </c>
      <c r="F121" s="5" t="s">
        <v>177</v>
      </c>
      <c r="G121" s="5" t="s">
        <v>86</v>
      </c>
      <c r="H121" s="5" t="s">
        <v>130</v>
      </c>
      <c r="I121">
        <v>0</v>
      </c>
      <c r="J121">
        <v>7248.79248046875</v>
      </c>
      <c r="K121">
        <v>0</v>
      </c>
      <c r="L121">
        <v>1258.928955078125</v>
      </c>
      <c r="M121">
        <v>4094.967041015625</v>
      </c>
      <c r="N121">
        <v>4452.3095703125</v>
      </c>
      <c r="O121">
        <v>4347.06591796875</v>
      </c>
      <c r="P121">
        <v>4375.77294921875</v>
      </c>
      <c r="Q121">
        <v>1897.9599609375</v>
      </c>
      <c r="R121">
        <v>0</v>
      </c>
      <c r="S121">
        <v>1735.31201171875</v>
      </c>
      <c r="T121">
        <v>6117.23486328125</v>
      </c>
      <c r="U121">
        <v>1411.319580078125</v>
      </c>
      <c r="V121">
        <v>0</v>
      </c>
      <c r="W121">
        <v>1942.470458984375</v>
      </c>
      <c r="X121">
        <v>10519.505859375</v>
      </c>
      <c r="Y121">
        <v>12269.7236328125</v>
      </c>
      <c r="Z121">
        <v>5760.7802734375</v>
      </c>
      <c r="AA121">
        <v>34508.7109375</v>
      </c>
      <c r="AB121">
        <v>0</v>
      </c>
      <c r="AC121">
        <v>5826.67333984375</v>
      </c>
      <c r="AD121">
        <v>10550.14453125</v>
      </c>
      <c r="AE121">
        <v>2766.43505859375</v>
      </c>
      <c r="AF121">
        <v>7905.55517578125</v>
      </c>
      <c r="AG121">
        <v>0</v>
      </c>
      <c r="AH121">
        <v>11929.76171875</v>
      </c>
      <c r="AI121">
        <v>960.9871826171875</v>
      </c>
      <c r="AJ121">
        <v>19166.1796875</v>
      </c>
      <c r="AK121">
        <v>0</v>
      </c>
      <c r="AL121">
        <v>161046.59375</v>
      </c>
      <c r="AM121">
        <v>108849.140625</v>
      </c>
      <c r="AN121">
        <v>52197.453125</v>
      </c>
      <c r="AO121" s="5" t="s">
        <v>179</v>
      </c>
    </row>
    <row r="122" spans="1:41" ht="14.25" x14ac:dyDescent="0.45">
      <c r="A122">
        <v>2013</v>
      </c>
      <c r="B122" s="5" t="s">
        <v>80</v>
      </c>
      <c r="C122" s="5" t="s">
        <v>178</v>
      </c>
      <c r="D122" s="5" t="s">
        <v>83</v>
      </c>
      <c r="E122" s="5" t="s">
        <v>108</v>
      </c>
      <c r="F122" s="5" t="s">
        <v>177</v>
      </c>
      <c r="G122" s="5" t="s">
        <v>87</v>
      </c>
      <c r="H122" s="5" t="s">
        <v>130</v>
      </c>
      <c r="I122">
        <v>0</v>
      </c>
      <c r="J122">
        <v>6374</v>
      </c>
      <c r="K122">
        <v>0</v>
      </c>
      <c r="L122">
        <v>1107</v>
      </c>
      <c r="M122">
        <v>3600.7819300000001</v>
      </c>
      <c r="N122">
        <v>3915</v>
      </c>
      <c r="O122">
        <v>3822.4569999999999</v>
      </c>
      <c r="P122">
        <v>3847.7</v>
      </c>
      <c r="Q122">
        <v>1668.912</v>
      </c>
      <c r="R122">
        <v>0</v>
      </c>
      <c r="S122">
        <v>1525.892669665214</v>
      </c>
      <c r="T122">
        <v>5379</v>
      </c>
      <c r="U122">
        <v>1241</v>
      </c>
      <c r="V122">
        <v>0</v>
      </c>
      <c r="W122">
        <v>1708.0509999999999</v>
      </c>
      <c r="X122">
        <v>9250</v>
      </c>
      <c r="Y122">
        <v>10789</v>
      </c>
      <c r="Z122">
        <v>5065.5630000000001</v>
      </c>
      <c r="AA122">
        <v>30344.160059999998</v>
      </c>
      <c r="AB122">
        <v>0</v>
      </c>
      <c r="AC122">
        <v>5123.5040201590382</v>
      </c>
      <c r="AD122">
        <v>9276.9410000000007</v>
      </c>
      <c r="AE122">
        <v>2432.5786100000032</v>
      </c>
      <c r="AF122">
        <v>6951.5039999999999</v>
      </c>
      <c r="AG122">
        <v>0</v>
      </c>
      <c r="AH122">
        <v>10490.065012841411</v>
      </c>
      <c r="AI122">
        <v>845.01420571835979</v>
      </c>
      <c r="AJ122">
        <v>16853.184590000001</v>
      </c>
      <c r="AK122">
        <v>0</v>
      </c>
      <c r="AL122">
        <v>141611.3125</v>
      </c>
      <c r="AM122">
        <v>95713.1171875</v>
      </c>
      <c r="AN122">
        <v>45898.20703125</v>
      </c>
      <c r="AO122" s="5" t="s">
        <v>180</v>
      </c>
    </row>
    <row r="123" spans="1:41" ht="14.25" x14ac:dyDescent="0.45">
      <c r="A123">
        <v>2013</v>
      </c>
      <c r="B123" s="5" t="s">
        <v>80</v>
      </c>
      <c r="C123" s="5" t="s">
        <v>178</v>
      </c>
      <c r="D123" s="5" t="s">
        <v>83</v>
      </c>
      <c r="E123" s="5" t="s">
        <v>108</v>
      </c>
      <c r="F123" s="5" t="s">
        <v>181</v>
      </c>
      <c r="G123" s="5" t="s">
        <v>86</v>
      </c>
      <c r="H123" s="5" t="s">
        <v>130</v>
      </c>
      <c r="I123">
        <v>0</v>
      </c>
      <c r="J123">
        <v>7248.79248046875</v>
      </c>
      <c r="K123">
        <v>0</v>
      </c>
      <c r="L123">
        <v>1258.928955078125</v>
      </c>
      <c r="M123">
        <v>4094.967041015625</v>
      </c>
      <c r="N123">
        <v>4452.3095703125</v>
      </c>
      <c r="O123">
        <v>4347.06591796875</v>
      </c>
      <c r="P123">
        <v>4375.77294921875</v>
      </c>
      <c r="Q123">
        <v>1897.9599609375</v>
      </c>
      <c r="R123">
        <v>0</v>
      </c>
      <c r="S123">
        <v>1735.31201171875</v>
      </c>
      <c r="T123">
        <v>5134.65576171875</v>
      </c>
      <c r="U123">
        <v>1191.83154296875</v>
      </c>
      <c r="V123">
        <v>0</v>
      </c>
      <c r="W123">
        <v>1942.470458984375</v>
      </c>
      <c r="X123">
        <v>9269.6748046875</v>
      </c>
      <c r="Y123">
        <v>12269.7236328125</v>
      </c>
      <c r="Z123">
        <v>5600.02294921875</v>
      </c>
      <c r="AA123">
        <v>34508.7109375</v>
      </c>
      <c r="AB123">
        <v>0</v>
      </c>
      <c r="AC123">
        <v>5826.67333984375</v>
      </c>
      <c r="AD123">
        <v>10510.8935546875</v>
      </c>
      <c r="AE123">
        <v>2766.43505859375</v>
      </c>
      <c r="AF123">
        <v>7905.55517578125</v>
      </c>
      <c r="AG123">
        <v>0</v>
      </c>
      <c r="AH123">
        <v>11662.83203125</v>
      </c>
      <c r="AI123">
        <v>960.9871826171875</v>
      </c>
      <c r="AJ123">
        <v>19003.716796875</v>
      </c>
      <c r="AK123">
        <v>0</v>
      </c>
      <c r="AL123">
        <v>157965.296875</v>
      </c>
      <c r="AM123">
        <v>108306.4375</v>
      </c>
      <c r="AN123">
        <v>49658.86328125</v>
      </c>
      <c r="AO123" s="5" t="s">
        <v>182</v>
      </c>
    </row>
    <row r="124" spans="1:41" ht="14.25" x14ac:dyDescent="0.45">
      <c r="A124">
        <v>2013</v>
      </c>
      <c r="B124" s="5" t="s">
        <v>80</v>
      </c>
      <c r="C124" s="5" t="s">
        <v>178</v>
      </c>
      <c r="D124" s="5" t="s">
        <v>83</v>
      </c>
      <c r="E124" s="5" t="s">
        <v>108</v>
      </c>
      <c r="F124" s="5" t="s">
        <v>181</v>
      </c>
      <c r="G124" s="5" t="s">
        <v>87</v>
      </c>
      <c r="H124" s="5" t="s">
        <v>130</v>
      </c>
      <c r="I124">
        <v>0</v>
      </c>
      <c r="J124">
        <v>6374</v>
      </c>
      <c r="K124">
        <v>0</v>
      </c>
      <c r="L124">
        <v>1107</v>
      </c>
      <c r="M124">
        <v>3600.7819300000001</v>
      </c>
      <c r="N124">
        <v>3915</v>
      </c>
      <c r="O124">
        <v>3822.4569999999999</v>
      </c>
      <c r="P124">
        <v>3847.7</v>
      </c>
      <c r="Q124">
        <v>1668.912</v>
      </c>
      <c r="R124">
        <v>0</v>
      </c>
      <c r="S124">
        <v>1525.892669665214</v>
      </c>
      <c r="T124">
        <v>4515</v>
      </c>
      <c r="U124">
        <v>1048</v>
      </c>
      <c r="V124">
        <v>0</v>
      </c>
      <c r="W124">
        <v>1708.0509999999999</v>
      </c>
      <c r="X124">
        <v>8151</v>
      </c>
      <c r="Y124">
        <v>10789</v>
      </c>
      <c r="Z124">
        <v>4924.2060000000001</v>
      </c>
      <c r="AA124">
        <v>30344.160059999998</v>
      </c>
      <c r="AB124">
        <v>0</v>
      </c>
      <c r="AC124">
        <v>5123.5040201590382</v>
      </c>
      <c r="AD124">
        <v>9242.4270000000015</v>
      </c>
      <c r="AE124">
        <v>2432.5786100000032</v>
      </c>
      <c r="AF124">
        <v>6951.5039999999999</v>
      </c>
      <c r="AG124">
        <v>0</v>
      </c>
      <c r="AH124">
        <v>10255.348489451701</v>
      </c>
      <c r="AI124">
        <v>845.01420571835979</v>
      </c>
      <c r="AJ124">
        <v>16710.327052700821</v>
      </c>
      <c r="AK124">
        <v>0</v>
      </c>
      <c r="AL124">
        <v>138901.875</v>
      </c>
      <c r="AM124">
        <v>95235.8984375</v>
      </c>
      <c r="AN124">
        <v>43665.9765625</v>
      </c>
      <c r="AO124" s="5" t="s">
        <v>183</v>
      </c>
    </row>
    <row r="125" spans="1:41" ht="14.25" x14ac:dyDescent="0.45">
      <c r="A125">
        <v>2013</v>
      </c>
      <c r="B125" s="5" t="s">
        <v>80</v>
      </c>
      <c r="C125" s="5" t="s">
        <v>178</v>
      </c>
      <c r="D125" s="5" t="s">
        <v>83</v>
      </c>
      <c r="E125" s="5" t="s">
        <v>108</v>
      </c>
      <c r="F125" s="5" t="s">
        <v>184</v>
      </c>
      <c r="G125" s="5" t="s">
        <v>86</v>
      </c>
      <c r="H125" s="5" t="s">
        <v>130</v>
      </c>
      <c r="I125"/>
      <c r="J125">
        <v>0</v>
      </c>
      <c r="K125"/>
      <c r="L125"/>
      <c r="M125"/>
      <c r="N125">
        <v>0</v>
      </c>
      <c r="O125"/>
      <c r="P125">
        <v>0</v>
      </c>
      <c r="Q125">
        <v>0</v>
      </c>
      <c r="R125"/>
      <c r="S125"/>
      <c r="T125">
        <v>982.57867431640625</v>
      </c>
      <c r="U125">
        <v>219.48806762695313</v>
      </c>
      <c r="V125"/>
      <c r="W125"/>
      <c r="X125">
        <v>1249.8309326171875</v>
      </c>
      <c r="Y125"/>
      <c r="Z125">
        <v>160.75738525390625</v>
      </c>
      <c r="AA125"/>
      <c r="AB125"/>
      <c r="AC125">
        <v>0</v>
      </c>
      <c r="AD125">
        <v>39.250835418701172</v>
      </c>
      <c r="AE125">
        <v>0</v>
      </c>
      <c r="AF125"/>
      <c r="AG125"/>
      <c r="AH125">
        <v>266.929931640625</v>
      </c>
      <c r="AI125">
        <v>0</v>
      </c>
      <c r="AJ125">
        <v>162.46385192871094</v>
      </c>
      <c r="AK125"/>
      <c r="AL125">
        <v>3081.299560546875</v>
      </c>
      <c r="AM125">
        <v>542.70928955078125</v>
      </c>
      <c r="AN125">
        <v>2538.59033203125</v>
      </c>
      <c r="AO125" s="5" t="s">
        <v>185</v>
      </c>
    </row>
    <row r="126" spans="1:41" ht="14.25" x14ac:dyDescent="0.45">
      <c r="A126">
        <v>2013</v>
      </c>
      <c r="B126" s="5" t="s">
        <v>80</v>
      </c>
      <c r="C126" s="5" t="s">
        <v>178</v>
      </c>
      <c r="D126" s="5" t="s">
        <v>83</v>
      </c>
      <c r="E126" s="5" t="s">
        <v>108</v>
      </c>
      <c r="F126" s="5" t="s">
        <v>184</v>
      </c>
      <c r="G126" s="5" t="s">
        <v>87</v>
      </c>
      <c r="H126" s="5" t="s">
        <v>130</v>
      </c>
      <c r="I126"/>
      <c r="J126">
        <v>0</v>
      </c>
      <c r="K126"/>
      <c r="L126"/>
      <c r="M126"/>
      <c r="N126">
        <v>0</v>
      </c>
      <c r="O126"/>
      <c r="P126">
        <v>0</v>
      </c>
      <c r="Q126">
        <v>0</v>
      </c>
      <c r="R126"/>
      <c r="S126"/>
      <c r="T126">
        <v>864</v>
      </c>
      <c r="U126">
        <v>193</v>
      </c>
      <c r="V126"/>
      <c r="W126"/>
      <c r="X126">
        <v>1099</v>
      </c>
      <c r="Y126"/>
      <c r="Z126">
        <v>141.357</v>
      </c>
      <c r="AA126"/>
      <c r="AB126"/>
      <c r="AC126">
        <v>0</v>
      </c>
      <c r="AD126">
        <v>34.514000000000003</v>
      </c>
      <c r="AE126">
        <v>0</v>
      </c>
      <c r="AF126"/>
      <c r="AG126"/>
      <c r="AH126">
        <v>234.716523389711</v>
      </c>
      <c r="AI126">
        <v>0</v>
      </c>
      <c r="AJ126">
        <v>142.85753729918409</v>
      </c>
      <c r="AK126"/>
      <c r="AL126">
        <v>2709.44482421875</v>
      </c>
      <c r="AM126">
        <v>477.21453857421875</v>
      </c>
      <c r="AN126">
        <v>2232.23046875</v>
      </c>
      <c r="AO126" s="5" t="s">
        <v>186</v>
      </c>
    </row>
    <row r="127" spans="1:41" ht="14.25" x14ac:dyDescent="0.45">
      <c r="A127">
        <v>2013</v>
      </c>
      <c r="B127" s="5" t="s">
        <v>80</v>
      </c>
      <c r="C127" s="5" t="s">
        <v>178</v>
      </c>
      <c r="D127" s="5" t="s">
        <v>83</v>
      </c>
      <c r="E127" s="5" t="s">
        <v>108</v>
      </c>
      <c r="F127" s="5" t="s">
        <v>187</v>
      </c>
      <c r="G127" s="5" t="s">
        <v>86</v>
      </c>
      <c r="H127" s="5" t="s">
        <v>130</v>
      </c>
      <c r="I127"/>
      <c r="J127">
        <v>1089.4796142578125</v>
      </c>
      <c r="K127"/>
      <c r="L127">
        <v>3.411731481552124</v>
      </c>
      <c r="M127">
        <v>264.97555541992188</v>
      </c>
      <c r="N127">
        <v>4107.724609375</v>
      </c>
      <c r="O127">
        <v>401.44708251953125</v>
      </c>
      <c r="P127">
        <v>886.254150390625</v>
      </c>
      <c r="Q127"/>
      <c r="R127"/>
      <c r="S127"/>
      <c r="T127">
        <v>1088.3424072265625</v>
      </c>
      <c r="U127">
        <v>1228.223388671875</v>
      </c>
      <c r="V127"/>
      <c r="W127"/>
      <c r="X127">
        <v>272.93853759765625</v>
      </c>
      <c r="Y127">
        <v>246.78192138671875</v>
      </c>
      <c r="Z127"/>
      <c r="AA127">
        <v>0</v>
      </c>
      <c r="AB127"/>
      <c r="AC127">
        <v>25.164840698242188</v>
      </c>
      <c r="AD127"/>
      <c r="AE127">
        <v>164.22105407714844</v>
      </c>
      <c r="AF127"/>
      <c r="AG127"/>
      <c r="AH127">
        <v>370.0078125</v>
      </c>
      <c r="AI127">
        <v>122.33894348144531</v>
      </c>
      <c r="AJ127">
        <v>0</v>
      </c>
      <c r="AK127"/>
      <c r="AL127">
        <v>10271.3115234375</v>
      </c>
      <c r="AM127">
        <v>7751.26171875</v>
      </c>
      <c r="AN127">
        <v>2520.05029296875</v>
      </c>
      <c r="AO127" s="5" t="s">
        <v>188</v>
      </c>
    </row>
    <row r="128" spans="1:41" ht="14.25" x14ac:dyDescent="0.45">
      <c r="A128">
        <v>2013</v>
      </c>
      <c r="B128" s="5" t="s">
        <v>80</v>
      </c>
      <c r="C128" s="5" t="s">
        <v>178</v>
      </c>
      <c r="D128" s="5" t="s">
        <v>83</v>
      </c>
      <c r="E128" s="5" t="s">
        <v>108</v>
      </c>
      <c r="F128" s="5" t="s">
        <v>187</v>
      </c>
      <c r="G128" s="5" t="s">
        <v>87</v>
      </c>
      <c r="H128" s="5" t="s">
        <v>130</v>
      </c>
      <c r="I128"/>
      <c r="J128">
        <v>958</v>
      </c>
      <c r="K128"/>
      <c r="L128">
        <v>3</v>
      </c>
      <c r="M128">
        <v>232.99800999999999</v>
      </c>
      <c r="N128">
        <v>3612</v>
      </c>
      <c r="O128">
        <v>353</v>
      </c>
      <c r="P128">
        <v>779.3</v>
      </c>
      <c r="Q128"/>
      <c r="R128"/>
      <c r="S128"/>
      <c r="T128">
        <v>957</v>
      </c>
      <c r="U128">
        <v>1080</v>
      </c>
      <c r="V128"/>
      <c r="W128"/>
      <c r="X128">
        <v>240</v>
      </c>
      <c r="Y128">
        <v>217</v>
      </c>
      <c r="Z128"/>
      <c r="AA128">
        <v>0</v>
      </c>
      <c r="AB128"/>
      <c r="AC128">
        <v>22.127920644791921</v>
      </c>
      <c r="AD128"/>
      <c r="AE128">
        <v>144.40267</v>
      </c>
      <c r="AF128"/>
      <c r="AG128"/>
      <c r="AH128">
        <v>325.35485417536012</v>
      </c>
      <c r="AI128">
        <v>107.57494703</v>
      </c>
      <c r="AJ128">
        <v>0</v>
      </c>
      <c r="AK128"/>
      <c r="AL128">
        <v>9031.7578125</v>
      </c>
      <c r="AM128">
        <v>6815.83056640625</v>
      </c>
      <c r="AN128">
        <v>2215.927734375</v>
      </c>
      <c r="AO128" s="5" t="s">
        <v>189</v>
      </c>
    </row>
    <row r="129" spans="1:41" ht="14.25" x14ac:dyDescent="0.45">
      <c r="A129">
        <v>2013</v>
      </c>
      <c r="B129" s="5" t="s">
        <v>80</v>
      </c>
      <c r="C129" s="5" t="s">
        <v>178</v>
      </c>
      <c r="D129" s="5" t="s">
        <v>83</v>
      </c>
      <c r="E129" s="5" t="s">
        <v>108</v>
      </c>
      <c r="F129" s="5" t="s">
        <v>190</v>
      </c>
      <c r="G129" s="5" t="s">
        <v>86</v>
      </c>
      <c r="H129" s="5" t="s">
        <v>130</v>
      </c>
      <c r="I129"/>
      <c r="J129">
        <v>2719.150146484375</v>
      </c>
      <c r="K129"/>
      <c r="L129">
        <v>833.5997314453125</v>
      </c>
      <c r="M129">
        <v>1473.6536865234375</v>
      </c>
      <c r="N129">
        <v>338.89865112304688</v>
      </c>
      <c r="O129">
        <v>2550.837890625</v>
      </c>
      <c r="P129">
        <v>1004.7549438476563</v>
      </c>
      <c r="Q129"/>
      <c r="R129"/>
      <c r="S129"/>
      <c r="T129">
        <v>3365.1044921875</v>
      </c>
      <c r="U129">
        <v>25.019365310668945</v>
      </c>
      <c r="V129"/>
      <c r="W129">
        <v>1457.669189453125</v>
      </c>
      <c r="X129">
        <v>8078.98046875</v>
      </c>
      <c r="Y129">
        <v>2876.089599609375</v>
      </c>
      <c r="Z129"/>
      <c r="AA129">
        <v>0</v>
      </c>
      <c r="AB129"/>
      <c r="AC129">
        <v>66.126068115234375</v>
      </c>
      <c r="AD129"/>
      <c r="AE129">
        <v>1369.1519775390625</v>
      </c>
      <c r="AF129"/>
      <c r="AG129"/>
      <c r="AH129">
        <v>8781.8896484375</v>
      </c>
      <c r="AI129">
        <v>150.85775756835938</v>
      </c>
      <c r="AJ129">
        <v>0</v>
      </c>
      <c r="AK129"/>
      <c r="AL129">
        <v>35091.78515625</v>
      </c>
      <c r="AM129">
        <v>9232.791015625</v>
      </c>
      <c r="AN129">
        <v>25858.994140625</v>
      </c>
      <c r="AO129" s="5" t="s">
        <v>191</v>
      </c>
    </row>
    <row r="130" spans="1:41" ht="14.25" x14ac:dyDescent="0.45">
      <c r="A130">
        <v>2013</v>
      </c>
      <c r="B130" s="5" t="s">
        <v>80</v>
      </c>
      <c r="C130" s="5" t="s">
        <v>178</v>
      </c>
      <c r="D130" s="5" t="s">
        <v>83</v>
      </c>
      <c r="E130" s="5" t="s">
        <v>108</v>
      </c>
      <c r="F130" s="5" t="s">
        <v>190</v>
      </c>
      <c r="G130" s="5" t="s">
        <v>87</v>
      </c>
      <c r="H130" s="5" t="s">
        <v>130</v>
      </c>
      <c r="I130"/>
      <c r="J130">
        <v>2391</v>
      </c>
      <c r="K130"/>
      <c r="L130">
        <v>733</v>
      </c>
      <c r="M130">
        <v>1295.8115499999999</v>
      </c>
      <c r="N130">
        <v>298</v>
      </c>
      <c r="O130">
        <v>2243</v>
      </c>
      <c r="P130">
        <v>883.5</v>
      </c>
      <c r="Q130"/>
      <c r="R130"/>
      <c r="S130"/>
      <c r="T130">
        <v>2959</v>
      </c>
      <c r="U130">
        <v>22</v>
      </c>
      <c r="V130"/>
      <c r="W130">
        <v>1281.7561000000001</v>
      </c>
      <c r="X130">
        <v>7104</v>
      </c>
      <c r="Y130">
        <v>2529</v>
      </c>
      <c r="Z130"/>
      <c r="AA130">
        <v>0</v>
      </c>
      <c r="AB130"/>
      <c r="AC130">
        <v>58.145900303828562</v>
      </c>
      <c r="AD130"/>
      <c r="AE130">
        <v>1203.9211500000031</v>
      </c>
      <c r="AF130"/>
      <c r="AG130"/>
      <c r="AH130">
        <v>7722.0818446843032</v>
      </c>
      <c r="AI130">
        <v>132.65207878999999</v>
      </c>
      <c r="AJ130">
        <v>0</v>
      </c>
      <c r="AK130"/>
      <c r="AL130">
        <v>30856.869140625</v>
      </c>
      <c r="AM130">
        <v>8118.5673828125</v>
      </c>
      <c r="AN130">
        <v>22738.30078125</v>
      </c>
      <c r="AO130" s="5" t="s">
        <v>192</v>
      </c>
    </row>
    <row r="131" spans="1:41" ht="14.25" x14ac:dyDescent="0.45">
      <c r="A131">
        <v>2013</v>
      </c>
      <c r="B131" s="5" t="s">
        <v>80</v>
      </c>
      <c r="C131" s="5" t="s">
        <v>178</v>
      </c>
      <c r="D131" s="5" t="s">
        <v>83</v>
      </c>
      <c r="E131" s="5" t="s">
        <v>108</v>
      </c>
      <c r="F131" s="5" t="s">
        <v>193</v>
      </c>
      <c r="G131" s="5" t="s">
        <v>86</v>
      </c>
      <c r="H131" s="5" t="s">
        <v>130</v>
      </c>
      <c r="I131"/>
      <c r="J131">
        <v>319.56552124023438</v>
      </c>
      <c r="K131"/>
      <c r="L131">
        <v>136.46926879882813</v>
      </c>
      <c r="M131">
        <v>1937.2349853515625</v>
      </c>
      <c r="N131">
        <v>5.6862192153930664</v>
      </c>
      <c r="O131">
        <v>441.2506103515625</v>
      </c>
      <c r="P131">
        <v>1710.0736083984375</v>
      </c>
      <c r="Q131"/>
      <c r="R131"/>
      <c r="S131"/>
      <c r="T131">
        <v>102.35194396972656</v>
      </c>
      <c r="U131">
        <v>153.52792358398438</v>
      </c>
      <c r="V131"/>
      <c r="W131">
        <v>227.01776123046875</v>
      </c>
      <c r="X131">
        <v>231.99774169921875</v>
      </c>
      <c r="Y131">
        <v>1327.16357421875</v>
      </c>
      <c r="Z131"/>
      <c r="AA131">
        <v>0</v>
      </c>
      <c r="AB131"/>
      <c r="AC131">
        <v>493.2308349609375</v>
      </c>
      <c r="AD131"/>
      <c r="AE131">
        <v>798.014404296875</v>
      </c>
      <c r="AF131"/>
      <c r="AG131"/>
      <c r="AH131">
        <v>705.5059814453125</v>
      </c>
      <c r="AI131">
        <v>146.96632385253906</v>
      </c>
      <c r="AJ131">
        <v>0</v>
      </c>
      <c r="AK131"/>
      <c r="AL131">
        <v>8736.056640625</v>
      </c>
      <c r="AM131">
        <v>4943.7314453125</v>
      </c>
      <c r="AN131">
        <v>3792.32568359375</v>
      </c>
      <c r="AO131" s="5" t="s">
        <v>194</v>
      </c>
    </row>
    <row r="132" spans="1:41" ht="14.25" x14ac:dyDescent="0.45">
      <c r="A132">
        <v>2013</v>
      </c>
      <c r="B132" s="5" t="s">
        <v>80</v>
      </c>
      <c r="C132" s="5" t="s">
        <v>178</v>
      </c>
      <c r="D132" s="5" t="s">
        <v>83</v>
      </c>
      <c r="E132" s="5" t="s">
        <v>108</v>
      </c>
      <c r="F132" s="5" t="s">
        <v>193</v>
      </c>
      <c r="G132" s="5" t="s">
        <v>87</v>
      </c>
      <c r="H132" s="5" t="s">
        <v>130</v>
      </c>
      <c r="I132"/>
      <c r="J132">
        <v>281</v>
      </c>
      <c r="K132"/>
      <c r="L132">
        <v>120</v>
      </c>
      <c r="M132">
        <v>1703.44733</v>
      </c>
      <c r="N132">
        <v>5</v>
      </c>
      <c r="O132">
        <v>388</v>
      </c>
      <c r="P132">
        <v>1503.7</v>
      </c>
      <c r="Q132"/>
      <c r="R132"/>
      <c r="S132"/>
      <c r="T132">
        <v>90</v>
      </c>
      <c r="U132">
        <v>135</v>
      </c>
      <c r="V132"/>
      <c r="W132">
        <v>199.62100000000001</v>
      </c>
      <c r="X132">
        <v>204</v>
      </c>
      <c r="Y132">
        <v>1167</v>
      </c>
      <c r="Z132"/>
      <c r="AA132">
        <v>0</v>
      </c>
      <c r="AB132"/>
      <c r="AC132">
        <v>433.70720278684348</v>
      </c>
      <c r="AD132"/>
      <c r="AE132">
        <v>701.70915999999966</v>
      </c>
      <c r="AF132"/>
      <c r="AG132"/>
      <c r="AH132">
        <v>620.36476528739036</v>
      </c>
      <c r="AI132">
        <v>129.2302645133598</v>
      </c>
      <c r="AJ132">
        <v>0</v>
      </c>
      <c r="AK132"/>
      <c r="AL132">
        <v>7681.77978515625</v>
      </c>
      <c r="AM132">
        <v>4347.1162109375</v>
      </c>
      <c r="AN132">
        <v>3334.663330078125</v>
      </c>
      <c r="AO132" s="5" t="s">
        <v>195</v>
      </c>
    </row>
    <row r="133" spans="1:41" ht="14.25" x14ac:dyDescent="0.45">
      <c r="A133">
        <v>2013</v>
      </c>
      <c r="B133" s="5" t="s">
        <v>80</v>
      </c>
      <c r="C133" s="5" t="s">
        <v>178</v>
      </c>
      <c r="D133" s="5" t="s">
        <v>83</v>
      </c>
      <c r="E133" s="5" t="s">
        <v>108</v>
      </c>
      <c r="F133" s="5" t="s">
        <v>196</v>
      </c>
      <c r="G133" s="5" t="s">
        <v>86</v>
      </c>
      <c r="H133" s="5" t="s">
        <v>130</v>
      </c>
      <c r="I133"/>
      <c r="J133">
        <v>300.23236083984375</v>
      </c>
      <c r="K133"/>
      <c r="L133">
        <v>4.5489754676818848</v>
      </c>
      <c r="M133">
        <v>68.844932556152344</v>
      </c>
      <c r="N133">
        <v>0</v>
      </c>
      <c r="O133">
        <v>217.73329162597656</v>
      </c>
      <c r="P133">
        <v>448.75640869140625</v>
      </c>
      <c r="Q133"/>
      <c r="R133"/>
      <c r="S133"/>
      <c r="T133">
        <v>217.21357727050781</v>
      </c>
      <c r="U133">
        <v>0</v>
      </c>
      <c r="V133"/>
      <c r="W133">
        <v>188.5413818359375</v>
      </c>
      <c r="X133">
        <v>1095.165771484375</v>
      </c>
      <c r="Y133">
        <v>2922.716796875</v>
      </c>
      <c r="Z133"/>
      <c r="AA133">
        <v>0</v>
      </c>
      <c r="AB133"/>
      <c r="AC133">
        <v>466.46163940429688</v>
      </c>
      <c r="AD133"/>
      <c r="AE133">
        <v>84.385002136230469</v>
      </c>
      <c r="AF133"/>
      <c r="AG133"/>
      <c r="AH133">
        <v>1148.5750732421875</v>
      </c>
      <c r="AI133">
        <v>206.15762329101563</v>
      </c>
      <c r="AJ133">
        <v>0</v>
      </c>
      <c r="AK133"/>
      <c r="AL133">
        <v>7369.33251953125</v>
      </c>
      <c r="AM133">
        <v>4227.1005859375</v>
      </c>
      <c r="AN133">
        <v>3142.23193359375</v>
      </c>
      <c r="AO133" s="5" t="s">
        <v>197</v>
      </c>
    </row>
    <row r="134" spans="1:41" ht="14.25" x14ac:dyDescent="0.45">
      <c r="A134">
        <v>2013</v>
      </c>
      <c r="B134" s="5" t="s">
        <v>80</v>
      </c>
      <c r="C134" s="5" t="s">
        <v>178</v>
      </c>
      <c r="D134" s="5" t="s">
        <v>83</v>
      </c>
      <c r="E134" s="5" t="s">
        <v>108</v>
      </c>
      <c r="F134" s="5" t="s">
        <v>196</v>
      </c>
      <c r="G134" s="5" t="s">
        <v>87</v>
      </c>
      <c r="H134" s="5" t="s">
        <v>130</v>
      </c>
      <c r="I134"/>
      <c r="J134">
        <v>264</v>
      </c>
      <c r="K134"/>
      <c r="L134">
        <v>4</v>
      </c>
      <c r="M134">
        <v>60.536650000000009</v>
      </c>
      <c r="N134">
        <v>0</v>
      </c>
      <c r="O134">
        <v>191.45699999999999</v>
      </c>
      <c r="P134">
        <v>394.6</v>
      </c>
      <c r="Q134"/>
      <c r="R134"/>
      <c r="S134"/>
      <c r="T134">
        <v>191</v>
      </c>
      <c r="U134">
        <v>0</v>
      </c>
      <c r="V134"/>
      <c r="W134">
        <v>165.78800000000001</v>
      </c>
      <c r="X134">
        <v>963</v>
      </c>
      <c r="Y134">
        <v>2570</v>
      </c>
      <c r="Z134"/>
      <c r="AA134">
        <v>0</v>
      </c>
      <c r="AB134"/>
      <c r="AC134">
        <v>410.1685346054357</v>
      </c>
      <c r="AD134"/>
      <c r="AE134">
        <v>74.201329999999984</v>
      </c>
      <c r="AF134"/>
      <c r="AG134"/>
      <c r="AH134">
        <v>1009.963724400862</v>
      </c>
      <c r="AI134">
        <v>181.27829531500001</v>
      </c>
      <c r="AJ134">
        <v>0</v>
      </c>
      <c r="AK134"/>
      <c r="AL134">
        <v>6479.99365234375</v>
      </c>
      <c r="AM134">
        <v>3716.969970703125</v>
      </c>
      <c r="AN134">
        <v>2763.023681640625</v>
      </c>
      <c r="AO134" s="5" t="s">
        <v>198</v>
      </c>
    </row>
    <row r="135" spans="1:41" ht="14.25" x14ac:dyDescent="0.45">
      <c r="A135">
        <v>2013</v>
      </c>
      <c r="B135" s="5" t="s">
        <v>80</v>
      </c>
      <c r="C135" s="5" t="s">
        <v>178</v>
      </c>
      <c r="D135" s="5" t="s">
        <v>83</v>
      </c>
      <c r="E135" s="5" t="s">
        <v>108</v>
      </c>
      <c r="F135" s="5" t="s">
        <v>199</v>
      </c>
      <c r="G135" s="5" t="s">
        <v>86</v>
      </c>
      <c r="H135" s="5" t="s">
        <v>130</v>
      </c>
      <c r="I135"/>
      <c r="J135">
        <v>122.82233428955078</v>
      </c>
      <c r="K135"/>
      <c r="L135">
        <v>87.567779541015625</v>
      </c>
      <c r="M135">
        <v>275.16326904296875</v>
      </c>
      <c r="N135">
        <v>0</v>
      </c>
      <c r="O135">
        <v>175.13555908203125</v>
      </c>
      <c r="P135">
        <v>0</v>
      </c>
      <c r="Q135">
        <v>1897.9599609375</v>
      </c>
      <c r="R135"/>
      <c r="S135"/>
      <c r="T135">
        <v>158.07688903808594</v>
      </c>
      <c r="U135">
        <v>4.5489754676818848</v>
      </c>
      <c r="V135"/>
      <c r="W135"/>
      <c r="X135">
        <v>235.40946960449219</v>
      </c>
      <c r="Y135">
        <v>4007.647216796875</v>
      </c>
      <c r="Z135">
        <v>5760.7802734375</v>
      </c>
      <c r="AA135">
        <v>34508.7109375</v>
      </c>
      <c r="AB135"/>
      <c r="AC135">
        <v>4728.82666015625</v>
      </c>
      <c r="AD135">
        <v>10550.14453125</v>
      </c>
      <c r="AE135">
        <v>101.57572937011719</v>
      </c>
      <c r="AF135"/>
      <c r="AG135"/>
      <c r="AH135">
        <v>782.00384521484375</v>
      </c>
      <c r="AI135">
        <v>334.66656494140625</v>
      </c>
      <c r="AJ135">
        <v>19166.1796875</v>
      </c>
      <c r="AK135"/>
      <c r="AL135">
        <v>82897.21875</v>
      </c>
      <c r="AM135">
        <v>70386.625</v>
      </c>
      <c r="AN135">
        <v>12510.6005859375</v>
      </c>
      <c r="AO135" s="5" t="s">
        <v>200</v>
      </c>
    </row>
    <row r="136" spans="1:41" ht="14.25" x14ac:dyDescent="0.45">
      <c r="A136">
        <v>2013</v>
      </c>
      <c r="B136" s="5" t="s">
        <v>80</v>
      </c>
      <c r="C136" s="5" t="s">
        <v>178</v>
      </c>
      <c r="D136" s="5" t="s">
        <v>83</v>
      </c>
      <c r="E136" s="5" t="s">
        <v>108</v>
      </c>
      <c r="F136" s="5" t="s">
        <v>199</v>
      </c>
      <c r="G136" s="5" t="s">
        <v>87</v>
      </c>
      <c r="H136" s="5" t="s">
        <v>130</v>
      </c>
      <c r="I136"/>
      <c r="J136">
        <v>108</v>
      </c>
      <c r="K136"/>
      <c r="L136">
        <v>77</v>
      </c>
      <c r="M136">
        <v>241.95625999999999</v>
      </c>
      <c r="N136">
        <v>0</v>
      </c>
      <c r="O136">
        <v>154</v>
      </c>
      <c r="P136">
        <v>0</v>
      </c>
      <c r="Q136">
        <v>1668.912</v>
      </c>
      <c r="R136"/>
      <c r="S136"/>
      <c r="T136">
        <v>139</v>
      </c>
      <c r="U136">
        <v>4</v>
      </c>
      <c r="V136"/>
      <c r="W136"/>
      <c r="X136">
        <v>207</v>
      </c>
      <c r="Y136">
        <v>3524</v>
      </c>
      <c r="Z136">
        <v>5065.5630000000001</v>
      </c>
      <c r="AA136">
        <v>30344.160059999998</v>
      </c>
      <c r="AB136"/>
      <c r="AC136">
        <v>4158.1467601164768</v>
      </c>
      <c r="AD136">
        <v>9276.9410000000007</v>
      </c>
      <c r="AE136">
        <v>89.317460000000025</v>
      </c>
      <c r="AF136"/>
      <c r="AG136"/>
      <c r="AH136">
        <v>687.63076076987215</v>
      </c>
      <c r="AI136">
        <v>294.27862006999999</v>
      </c>
      <c r="AJ136">
        <v>16853.184590000001</v>
      </c>
      <c r="AK136"/>
      <c r="AL136">
        <v>72893.0859375</v>
      </c>
      <c r="AM136">
        <v>61892.28515625</v>
      </c>
      <c r="AN136">
        <v>11000.806640625</v>
      </c>
      <c r="AO136" s="5" t="s">
        <v>201</v>
      </c>
    </row>
    <row r="137" spans="1:41" ht="14.25" x14ac:dyDescent="0.45">
      <c r="A137">
        <v>2013</v>
      </c>
      <c r="B137" s="5" t="s">
        <v>80</v>
      </c>
      <c r="C137" s="5" t="s">
        <v>178</v>
      </c>
      <c r="D137" s="5" t="s">
        <v>83</v>
      </c>
      <c r="E137" s="5" t="s">
        <v>108</v>
      </c>
      <c r="F137" s="5" t="s">
        <v>202</v>
      </c>
      <c r="G137" s="5" t="s">
        <v>86</v>
      </c>
      <c r="H137" s="5" t="s">
        <v>130</v>
      </c>
      <c r="I137"/>
      <c r="J137">
        <v>616.38616943359375</v>
      </c>
      <c r="K137"/>
      <c r="L137">
        <v>193.33145141601563</v>
      </c>
      <c r="M137">
        <v>21.314338684082031</v>
      </c>
      <c r="N137">
        <v>0</v>
      </c>
      <c r="O137">
        <v>305.91860961914063</v>
      </c>
      <c r="P137">
        <v>72.897331237792969</v>
      </c>
      <c r="Q137"/>
      <c r="R137"/>
      <c r="S137"/>
      <c r="T137">
        <v>1012.1470336914063</v>
      </c>
      <c r="U137"/>
      <c r="V137"/>
      <c r="W137">
        <v>69.242118835449219</v>
      </c>
      <c r="X137">
        <v>37.529045104980469</v>
      </c>
      <c r="Y137">
        <v>889.32470703125</v>
      </c>
      <c r="Z137"/>
      <c r="AA137">
        <v>0</v>
      </c>
      <c r="AB137"/>
      <c r="AC137">
        <v>25.036800384521484</v>
      </c>
      <c r="AD137"/>
      <c r="AE137">
        <v>226.620849609375</v>
      </c>
      <c r="AF137"/>
      <c r="AG137"/>
      <c r="AH137">
        <v>2.3166711330413818</v>
      </c>
      <c r="AI137">
        <v>0</v>
      </c>
      <c r="AJ137">
        <v>0</v>
      </c>
      <c r="AK137"/>
      <c r="AL137">
        <v>3472.065185546875</v>
      </c>
      <c r="AM137">
        <v>2023.5972900390625</v>
      </c>
      <c r="AN137">
        <v>1448.4677734375</v>
      </c>
      <c r="AO137" s="5" t="s">
        <v>203</v>
      </c>
    </row>
    <row r="138" spans="1:41" ht="14.25" x14ac:dyDescent="0.45">
      <c r="A138">
        <v>2013</v>
      </c>
      <c r="B138" s="5" t="s">
        <v>80</v>
      </c>
      <c r="C138" s="5" t="s">
        <v>178</v>
      </c>
      <c r="D138" s="5" t="s">
        <v>83</v>
      </c>
      <c r="E138" s="5" t="s">
        <v>108</v>
      </c>
      <c r="F138" s="5" t="s">
        <v>202</v>
      </c>
      <c r="G138" s="5" t="s">
        <v>87</v>
      </c>
      <c r="H138" s="5" t="s">
        <v>130</v>
      </c>
      <c r="I138"/>
      <c r="J138">
        <v>542</v>
      </c>
      <c r="K138"/>
      <c r="L138">
        <v>170</v>
      </c>
      <c r="M138">
        <v>18.742100000000001</v>
      </c>
      <c r="N138">
        <v>0</v>
      </c>
      <c r="O138">
        <v>269</v>
      </c>
      <c r="P138">
        <v>64.099999999999994</v>
      </c>
      <c r="Q138"/>
      <c r="R138"/>
      <c r="S138"/>
      <c r="T138">
        <v>890</v>
      </c>
      <c r="U138"/>
      <c r="V138"/>
      <c r="W138">
        <v>60.885900000000007</v>
      </c>
      <c r="X138">
        <v>33</v>
      </c>
      <c r="Y138">
        <v>782</v>
      </c>
      <c r="Z138"/>
      <c r="AA138">
        <v>0</v>
      </c>
      <c r="AB138"/>
      <c r="AC138">
        <v>22.015330781317839</v>
      </c>
      <c r="AD138"/>
      <c r="AE138">
        <v>199.27198999999999</v>
      </c>
      <c r="AF138"/>
      <c r="AG138"/>
      <c r="AH138">
        <v>2.0370927137958339</v>
      </c>
      <c r="AI138">
        <v>0</v>
      </c>
      <c r="AJ138">
        <v>0</v>
      </c>
      <c r="AK138"/>
      <c r="AL138">
        <v>3053.052490234375</v>
      </c>
      <c r="AM138">
        <v>1779.3873291015625</v>
      </c>
      <c r="AN138">
        <v>1273.6650390625</v>
      </c>
      <c r="AO138" s="5" t="s">
        <v>204</v>
      </c>
    </row>
    <row r="139" spans="1:41" ht="14.25" x14ac:dyDescent="0.45">
      <c r="A139">
        <v>2013</v>
      </c>
      <c r="B139" s="5" t="s">
        <v>80</v>
      </c>
      <c r="C139" s="5" t="s">
        <v>178</v>
      </c>
      <c r="D139" s="5" t="s">
        <v>83</v>
      </c>
      <c r="E139" s="5" t="s">
        <v>108</v>
      </c>
      <c r="F139" s="5" t="s">
        <v>205</v>
      </c>
      <c r="G139" s="5" t="s">
        <v>86</v>
      </c>
      <c r="H139" s="5" t="s">
        <v>130</v>
      </c>
      <c r="I139"/>
      <c r="J139">
        <v>2081.15625</v>
      </c>
      <c r="K139"/>
      <c r="L139"/>
      <c r="M139">
        <v>53.780296325683594</v>
      </c>
      <c r="N139">
        <v>0</v>
      </c>
      <c r="O139">
        <v>254.74261474609375</v>
      </c>
      <c r="P139">
        <v>253.03675842285156</v>
      </c>
      <c r="Q139"/>
      <c r="R139"/>
      <c r="S139"/>
      <c r="T139">
        <v>173.99830627441406</v>
      </c>
      <c r="U139"/>
      <c r="V139"/>
      <c r="W139"/>
      <c r="X139">
        <v>567.48468017578125</v>
      </c>
      <c r="Y139">
        <v>0</v>
      </c>
      <c r="Z139"/>
      <c r="AA139">
        <v>0</v>
      </c>
      <c r="AB139"/>
      <c r="AC139">
        <v>21.826406478881836</v>
      </c>
      <c r="AD139"/>
      <c r="AE139">
        <v>22.466081619262695</v>
      </c>
      <c r="AF139"/>
      <c r="AG139"/>
      <c r="AH139">
        <v>139.46244812011719</v>
      </c>
      <c r="AI139">
        <v>0</v>
      </c>
      <c r="AJ139">
        <v>0</v>
      </c>
      <c r="AK139"/>
      <c r="AL139">
        <v>3567.953857421875</v>
      </c>
      <c r="AM139">
        <v>2378.485595703125</v>
      </c>
      <c r="AN139">
        <v>1189.46826171875</v>
      </c>
      <c r="AO139" s="5" t="s">
        <v>206</v>
      </c>
    </row>
    <row r="140" spans="1:41" ht="14.25" x14ac:dyDescent="0.45">
      <c r="A140">
        <v>2013</v>
      </c>
      <c r="B140" s="5" t="s">
        <v>80</v>
      </c>
      <c r="C140" s="5" t="s">
        <v>178</v>
      </c>
      <c r="D140" s="5" t="s">
        <v>83</v>
      </c>
      <c r="E140" s="5" t="s">
        <v>108</v>
      </c>
      <c r="F140" s="5" t="s">
        <v>205</v>
      </c>
      <c r="G140" s="5" t="s">
        <v>87</v>
      </c>
      <c r="H140" s="5" t="s">
        <v>130</v>
      </c>
      <c r="I140"/>
      <c r="J140">
        <v>1830</v>
      </c>
      <c r="K140"/>
      <c r="L140"/>
      <c r="M140">
        <v>47.290030000000002</v>
      </c>
      <c r="N140">
        <v>0</v>
      </c>
      <c r="O140">
        <v>224</v>
      </c>
      <c r="P140">
        <v>222.5</v>
      </c>
      <c r="Q140"/>
      <c r="R140"/>
      <c r="S140"/>
      <c r="T140">
        <v>153</v>
      </c>
      <c r="U140"/>
      <c r="V140"/>
      <c r="W140"/>
      <c r="X140">
        <v>499</v>
      </c>
      <c r="Y140">
        <v>0</v>
      </c>
      <c r="Z140"/>
      <c r="AA140">
        <v>0</v>
      </c>
      <c r="AB140"/>
      <c r="AC140">
        <v>19.192370920343759</v>
      </c>
      <c r="AD140"/>
      <c r="AE140">
        <v>19.754850000000001</v>
      </c>
      <c r="AF140"/>
      <c r="AG140"/>
      <c r="AH140">
        <v>122.63197080983031</v>
      </c>
      <c r="AI140">
        <v>0</v>
      </c>
      <c r="AJ140">
        <v>0</v>
      </c>
      <c r="AK140"/>
      <c r="AL140">
        <v>3137.369384765625</v>
      </c>
      <c r="AM140">
        <v>2091.447265625</v>
      </c>
      <c r="AN140">
        <v>1045.9219970703125</v>
      </c>
      <c r="AO140" s="5" t="s">
        <v>207</v>
      </c>
    </row>
    <row r="141" spans="1:41" ht="14.25" x14ac:dyDescent="0.45">
      <c r="A141">
        <v>2013</v>
      </c>
      <c r="B141" s="5" t="s">
        <v>80</v>
      </c>
      <c r="C141" s="5" t="s">
        <v>178</v>
      </c>
      <c r="D141" s="5" t="s">
        <v>83</v>
      </c>
      <c r="E141" s="5" t="s">
        <v>25</v>
      </c>
      <c r="F141" s="5" t="s">
        <v>235</v>
      </c>
      <c r="G141" s="5" t="s">
        <v>86</v>
      </c>
      <c r="H141" s="5" t="s">
        <v>130</v>
      </c>
      <c r="I141"/>
      <c r="J141">
        <v>21.607633590698242</v>
      </c>
      <c r="K141"/>
      <c r="L141"/>
      <c r="M141"/>
      <c r="N141">
        <v>0</v>
      </c>
      <c r="O141">
        <v>100.09443664550781</v>
      </c>
      <c r="P141">
        <v>0</v>
      </c>
      <c r="Q141">
        <v>0</v>
      </c>
      <c r="R141"/>
      <c r="S141"/>
      <c r="T141">
        <v>43.215267181396484</v>
      </c>
      <c r="U141"/>
      <c r="V141"/>
      <c r="W141">
        <v>1224.8116455078125</v>
      </c>
      <c r="X141"/>
      <c r="Y141"/>
      <c r="Z141">
        <v>0</v>
      </c>
      <c r="AA141"/>
      <c r="AB141"/>
      <c r="AC141">
        <v>0</v>
      </c>
      <c r="AD141">
        <v>0</v>
      </c>
      <c r="AE141"/>
      <c r="AF141"/>
      <c r="AG141"/>
      <c r="AH141">
        <v>0</v>
      </c>
      <c r="AI141">
        <v>25.551355361938477</v>
      </c>
      <c r="AJ141">
        <v>0</v>
      </c>
      <c r="AK141"/>
      <c r="AL141">
        <v>1415.2803955078125</v>
      </c>
      <c r="AM141">
        <v>21.607633590698242</v>
      </c>
      <c r="AN141">
        <v>1393.6727294921875</v>
      </c>
      <c r="AO141" s="5" t="s">
        <v>238</v>
      </c>
    </row>
    <row r="142" spans="1:41" ht="14.25" x14ac:dyDescent="0.45">
      <c r="A142">
        <v>2013</v>
      </c>
      <c r="B142" s="5" t="s">
        <v>80</v>
      </c>
      <c r="C142" s="5" t="s">
        <v>178</v>
      </c>
      <c r="D142" s="5" t="s">
        <v>83</v>
      </c>
      <c r="E142" s="5" t="s">
        <v>25</v>
      </c>
      <c r="F142" s="5" t="s">
        <v>235</v>
      </c>
      <c r="G142" s="5" t="s">
        <v>87</v>
      </c>
      <c r="H142" s="5" t="s">
        <v>130</v>
      </c>
      <c r="I142"/>
      <c r="J142">
        <v>19</v>
      </c>
      <c r="K142"/>
      <c r="L142"/>
      <c r="M142"/>
      <c r="N142">
        <v>0</v>
      </c>
      <c r="O142">
        <v>88.014930000000007</v>
      </c>
      <c r="P142">
        <v>0</v>
      </c>
      <c r="Q142">
        <v>0</v>
      </c>
      <c r="R142"/>
      <c r="S142"/>
      <c r="T142">
        <v>38</v>
      </c>
      <c r="U142"/>
      <c r="V142"/>
      <c r="W142">
        <v>1077</v>
      </c>
      <c r="X142"/>
      <c r="Y142"/>
      <c r="Z142">
        <v>0</v>
      </c>
      <c r="AA142"/>
      <c r="AB142"/>
      <c r="AC142">
        <v>0</v>
      </c>
      <c r="AD142">
        <v>0</v>
      </c>
      <c r="AE142"/>
      <c r="AF142"/>
      <c r="AG142"/>
      <c r="AH142">
        <v>0</v>
      </c>
      <c r="AI142">
        <v>22.467790000000001</v>
      </c>
      <c r="AJ142">
        <v>0</v>
      </c>
      <c r="AK142"/>
      <c r="AL142">
        <v>1244.482666015625</v>
      </c>
      <c r="AM142">
        <v>19</v>
      </c>
      <c r="AN142">
        <v>1225.482666015625</v>
      </c>
      <c r="AO142" s="5" t="s">
        <v>239</v>
      </c>
    </row>
    <row r="143" spans="1:41" ht="14.25" x14ac:dyDescent="0.45">
      <c r="A143">
        <v>2013</v>
      </c>
      <c r="B143" s="5" t="s">
        <v>80</v>
      </c>
      <c r="C143" s="5" t="s">
        <v>178</v>
      </c>
      <c r="D143" s="5" t="s">
        <v>83</v>
      </c>
      <c r="E143" s="5" t="s">
        <v>25</v>
      </c>
      <c r="F143" s="5" t="s">
        <v>187</v>
      </c>
      <c r="G143" s="5" t="s">
        <v>86</v>
      </c>
      <c r="H143" s="5" t="s">
        <v>130</v>
      </c>
      <c r="I143"/>
      <c r="J143">
        <v>519.720458984375</v>
      </c>
      <c r="K143"/>
      <c r="L143"/>
      <c r="M143">
        <v>553.65716552734375</v>
      </c>
      <c r="N143">
        <v>667.5621337890625</v>
      </c>
      <c r="O143">
        <v>30.705583572387695</v>
      </c>
      <c r="P143">
        <v>0</v>
      </c>
      <c r="Q143"/>
      <c r="R143"/>
      <c r="S143"/>
      <c r="T143">
        <v>1137.243896484375</v>
      </c>
      <c r="U143"/>
      <c r="V143"/>
      <c r="W143"/>
      <c r="X143">
        <v>79.607070922851563</v>
      </c>
      <c r="Y143">
        <v>1170.223876953125</v>
      </c>
      <c r="Z143"/>
      <c r="AA143">
        <v>0</v>
      </c>
      <c r="AB143"/>
      <c r="AC143">
        <v>0</v>
      </c>
      <c r="AD143"/>
      <c r="AE143">
        <v>918.99932861328125</v>
      </c>
      <c r="AF143"/>
      <c r="AG143"/>
      <c r="AH143">
        <v>405.758544921875</v>
      </c>
      <c r="AI143">
        <v>6.304995059967041</v>
      </c>
      <c r="AJ143">
        <v>0</v>
      </c>
      <c r="AK143"/>
      <c r="AL143">
        <v>5489.78369140625</v>
      </c>
      <c r="AM143">
        <v>3276.505615234375</v>
      </c>
      <c r="AN143">
        <v>2213.277099609375</v>
      </c>
      <c r="AO143" s="5" t="s">
        <v>240</v>
      </c>
    </row>
    <row r="144" spans="1:41" ht="14.25" x14ac:dyDescent="0.45">
      <c r="A144">
        <v>2013</v>
      </c>
      <c r="B144" s="5" t="s">
        <v>80</v>
      </c>
      <c r="C144" s="5" t="s">
        <v>178</v>
      </c>
      <c r="D144" s="5" t="s">
        <v>83</v>
      </c>
      <c r="E144" s="5" t="s">
        <v>25</v>
      </c>
      <c r="F144" s="5" t="s">
        <v>187</v>
      </c>
      <c r="G144" s="5" t="s">
        <v>87</v>
      </c>
      <c r="H144" s="5" t="s">
        <v>130</v>
      </c>
      <c r="I144"/>
      <c r="J144">
        <v>457</v>
      </c>
      <c r="K144"/>
      <c r="L144"/>
      <c r="M144">
        <v>486.84123</v>
      </c>
      <c r="N144">
        <v>587</v>
      </c>
      <c r="O144">
        <v>27</v>
      </c>
      <c r="P144">
        <v>0</v>
      </c>
      <c r="Q144"/>
      <c r="R144"/>
      <c r="S144"/>
      <c r="T144">
        <v>1000</v>
      </c>
      <c r="U144"/>
      <c r="V144"/>
      <c r="W144"/>
      <c r="X144">
        <v>70</v>
      </c>
      <c r="Y144">
        <v>1029</v>
      </c>
      <c r="Z144"/>
      <c r="AA144">
        <v>0</v>
      </c>
      <c r="AB144"/>
      <c r="AC144">
        <v>0</v>
      </c>
      <c r="AD144"/>
      <c r="AE144">
        <v>808.09349565112109</v>
      </c>
      <c r="AF144"/>
      <c r="AG144"/>
      <c r="AH144">
        <v>356.79116340016611</v>
      </c>
      <c r="AI144">
        <v>5.5441014600000003</v>
      </c>
      <c r="AJ144">
        <v>0</v>
      </c>
      <c r="AK144"/>
      <c r="AL144">
        <v>4827.26953125</v>
      </c>
      <c r="AM144">
        <v>2881.093505859375</v>
      </c>
      <c r="AN144">
        <v>1946.1763916015625</v>
      </c>
      <c r="AO144" s="5" t="s">
        <v>241</v>
      </c>
    </row>
    <row r="145" spans="1:41" ht="14.25" x14ac:dyDescent="0.45">
      <c r="A145">
        <v>2013</v>
      </c>
      <c r="B145" s="5" t="s">
        <v>80</v>
      </c>
      <c r="C145" s="5" t="s">
        <v>178</v>
      </c>
      <c r="D145" s="5" t="s">
        <v>83</v>
      </c>
      <c r="E145" s="5" t="s">
        <v>25</v>
      </c>
      <c r="F145" s="5" t="s">
        <v>190</v>
      </c>
      <c r="G145" s="5" t="s">
        <v>86</v>
      </c>
      <c r="H145" s="5" t="s">
        <v>130</v>
      </c>
      <c r="I145"/>
      <c r="J145">
        <v>172.86106872558594</v>
      </c>
      <c r="K145"/>
      <c r="L145"/>
      <c r="M145">
        <v>2912.290283203125</v>
      </c>
      <c r="N145">
        <v>2459.8583984375</v>
      </c>
      <c r="O145">
        <v>229.72325134277344</v>
      </c>
      <c r="P145">
        <v>0</v>
      </c>
      <c r="Q145"/>
      <c r="R145"/>
      <c r="S145"/>
      <c r="T145"/>
      <c r="U145"/>
      <c r="V145"/>
      <c r="W145">
        <v>137.48027038574219</v>
      </c>
      <c r="X145"/>
      <c r="Y145">
        <v>3340.085205078125</v>
      </c>
      <c r="Z145"/>
      <c r="AA145">
        <v>0</v>
      </c>
      <c r="AB145"/>
      <c r="AC145">
        <v>0</v>
      </c>
      <c r="AD145"/>
      <c r="AE145">
        <v>2757.274169921875</v>
      </c>
      <c r="AF145"/>
      <c r="AG145"/>
      <c r="AH145">
        <v>1284.266357421875</v>
      </c>
      <c r="AI145">
        <v>5.0607199668884277</v>
      </c>
      <c r="AJ145">
        <v>0</v>
      </c>
      <c r="AK145"/>
      <c r="AL145">
        <v>13298.900390625</v>
      </c>
      <c r="AM145">
        <v>8730.0791015625</v>
      </c>
      <c r="AN145">
        <v>4568.8203125</v>
      </c>
      <c r="AO145" s="5" t="s">
        <v>242</v>
      </c>
    </row>
    <row r="146" spans="1:41" ht="14.25" x14ac:dyDescent="0.45">
      <c r="A146">
        <v>2013</v>
      </c>
      <c r="B146" s="5" t="s">
        <v>80</v>
      </c>
      <c r="C146" s="5" t="s">
        <v>178</v>
      </c>
      <c r="D146" s="5" t="s">
        <v>83</v>
      </c>
      <c r="E146" s="5" t="s">
        <v>25</v>
      </c>
      <c r="F146" s="5" t="s">
        <v>190</v>
      </c>
      <c r="G146" s="5" t="s">
        <v>87</v>
      </c>
      <c r="H146" s="5" t="s">
        <v>130</v>
      </c>
      <c r="I146"/>
      <c r="J146">
        <v>152</v>
      </c>
      <c r="K146"/>
      <c r="L146"/>
      <c r="M146">
        <v>2560.8317699999998</v>
      </c>
      <c r="N146">
        <v>2163</v>
      </c>
      <c r="O146">
        <v>202</v>
      </c>
      <c r="P146">
        <v>0</v>
      </c>
      <c r="Q146"/>
      <c r="R146"/>
      <c r="S146"/>
      <c r="T146"/>
      <c r="U146"/>
      <c r="V146"/>
      <c r="W146">
        <v>120.889</v>
      </c>
      <c r="X146"/>
      <c r="Y146">
        <v>2937</v>
      </c>
      <c r="Z146"/>
      <c r="AA146">
        <v>0</v>
      </c>
      <c r="AB146"/>
      <c r="AC146">
        <v>0</v>
      </c>
      <c r="AD146"/>
      <c r="AE146">
        <v>2424.5232077976889</v>
      </c>
      <c r="AF146"/>
      <c r="AG146"/>
      <c r="AH146">
        <v>1129.2797048029061</v>
      </c>
      <c r="AI146">
        <v>4.4499865200000004</v>
      </c>
      <c r="AJ146">
        <v>0</v>
      </c>
      <c r="AK146"/>
      <c r="AL146">
        <v>11693.9736328125</v>
      </c>
      <c r="AM146">
        <v>7676.5234375</v>
      </c>
      <c r="AN146">
        <v>4017.450439453125</v>
      </c>
      <c r="AO146" s="5" t="s">
        <v>243</v>
      </c>
    </row>
    <row r="147" spans="1:41" ht="14.25" x14ac:dyDescent="0.45">
      <c r="A147">
        <v>2013</v>
      </c>
      <c r="B147" s="5" t="s">
        <v>80</v>
      </c>
      <c r="C147" s="5" t="s">
        <v>178</v>
      </c>
      <c r="D147" s="5" t="s">
        <v>83</v>
      </c>
      <c r="E147" s="5" t="s">
        <v>25</v>
      </c>
      <c r="F147" s="5" t="s">
        <v>193</v>
      </c>
      <c r="G147" s="5" t="s">
        <v>86</v>
      </c>
      <c r="H147" s="5" t="s">
        <v>130</v>
      </c>
      <c r="I147"/>
      <c r="J147">
        <v>231.99774169921875</v>
      </c>
      <c r="K147"/>
      <c r="L147">
        <v>37.529045104980469</v>
      </c>
      <c r="M147">
        <v>260.46817016601563</v>
      </c>
      <c r="N147">
        <v>1883.2757568359375</v>
      </c>
      <c r="O147">
        <v>347.99661254882813</v>
      </c>
      <c r="P147">
        <v>0</v>
      </c>
      <c r="Q147"/>
      <c r="R147"/>
      <c r="S147"/>
      <c r="T147"/>
      <c r="U147"/>
      <c r="V147"/>
      <c r="W147">
        <v>258.59561157226563</v>
      </c>
      <c r="X147">
        <v>6.823462963104248</v>
      </c>
      <c r="Y147">
        <v>122.82233428955078</v>
      </c>
      <c r="Z147"/>
      <c r="AA147">
        <v>0</v>
      </c>
      <c r="AB147"/>
      <c r="AC147">
        <v>302.62063598632813</v>
      </c>
      <c r="AD147"/>
      <c r="AE147">
        <v>518.07672119140625</v>
      </c>
      <c r="AF147"/>
      <c r="AG147"/>
      <c r="AH147">
        <v>858.1561279296875</v>
      </c>
      <c r="AI147">
        <v>0</v>
      </c>
      <c r="AJ147">
        <v>0</v>
      </c>
      <c r="AK147"/>
      <c r="AL147">
        <v>4828.3623046875</v>
      </c>
      <c r="AM147">
        <v>3096.322021484375</v>
      </c>
      <c r="AN147">
        <v>1732.0400390625</v>
      </c>
      <c r="AO147" s="5" t="s">
        <v>244</v>
      </c>
    </row>
    <row r="148" spans="1:41" ht="14.25" x14ac:dyDescent="0.45">
      <c r="A148">
        <v>2013</v>
      </c>
      <c r="B148" s="5" t="s">
        <v>80</v>
      </c>
      <c r="C148" s="5" t="s">
        <v>178</v>
      </c>
      <c r="D148" s="5" t="s">
        <v>83</v>
      </c>
      <c r="E148" s="5" t="s">
        <v>25</v>
      </c>
      <c r="F148" s="5" t="s">
        <v>193</v>
      </c>
      <c r="G148" s="5" t="s">
        <v>87</v>
      </c>
      <c r="H148" s="5" t="s">
        <v>130</v>
      </c>
      <c r="I148"/>
      <c r="J148">
        <v>204</v>
      </c>
      <c r="K148"/>
      <c r="L148">
        <v>33</v>
      </c>
      <c r="M148">
        <v>229.03457</v>
      </c>
      <c r="N148">
        <v>1656</v>
      </c>
      <c r="O148">
        <v>306</v>
      </c>
      <c r="P148">
        <v>0</v>
      </c>
      <c r="Q148"/>
      <c r="R148"/>
      <c r="S148"/>
      <c r="T148"/>
      <c r="U148"/>
      <c r="V148"/>
      <c r="W148">
        <v>227.38800000000001</v>
      </c>
      <c r="X148">
        <v>6</v>
      </c>
      <c r="Y148">
        <v>108</v>
      </c>
      <c r="Z148"/>
      <c r="AA148">
        <v>0</v>
      </c>
      <c r="AB148"/>
      <c r="AC148">
        <v>266.10004729576781</v>
      </c>
      <c r="AD148"/>
      <c r="AE148">
        <v>455.55464000000001</v>
      </c>
      <c r="AF148"/>
      <c r="AG148"/>
      <c r="AH148">
        <v>754.59287538509534</v>
      </c>
      <c r="AI148">
        <v>0</v>
      </c>
      <c r="AJ148">
        <v>0</v>
      </c>
      <c r="AK148"/>
      <c r="AL148">
        <v>4245.67041015625</v>
      </c>
      <c r="AM148">
        <v>2722.65478515625</v>
      </c>
      <c r="AN148">
        <v>1523.015380859375</v>
      </c>
      <c r="AO148" s="5" t="s">
        <v>245</v>
      </c>
    </row>
    <row r="149" spans="1:41" ht="14.25" x14ac:dyDescent="0.45">
      <c r="A149">
        <v>2013</v>
      </c>
      <c r="B149" s="5" t="s">
        <v>80</v>
      </c>
      <c r="C149" s="5" t="s">
        <v>178</v>
      </c>
      <c r="D149" s="5" t="s">
        <v>83</v>
      </c>
      <c r="E149" s="5" t="s">
        <v>25</v>
      </c>
      <c r="F149" s="5" t="s">
        <v>196</v>
      </c>
      <c r="G149" s="5" t="s">
        <v>86</v>
      </c>
      <c r="H149" s="5" t="s">
        <v>130</v>
      </c>
      <c r="I149"/>
      <c r="J149">
        <v>185.37074279785156</v>
      </c>
      <c r="K149"/>
      <c r="L149"/>
      <c r="M149">
        <v>102.00861358642578</v>
      </c>
      <c r="N149">
        <v>1926.4910888671875</v>
      </c>
      <c r="O149">
        <v>14.179383277893066</v>
      </c>
      <c r="P149">
        <v>6.937187671661377</v>
      </c>
      <c r="Q149"/>
      <c r="R149"/>
      <c r="S149"/>
      <c r="T149"/>
      <c r="U149"/>
      <c r="V149"/>
      <c r="W149">
        <v>70.813896179199219</v>
      </c>
      <c r="X149"/>
      <c r="Y149">
        <v>0</v>
      </c>
      <c r="Z149"/>
      <c r="AA149">
        <v>0</v>
      </c>
      <c r="AB149"/>
      <c r="AC149">
        <v>0</v>
      </c>
      <c r="AD149"/>
      <c r="AE149">
        <v>48.180767059326172</v>
      </c>
      <c r="AF149"/>
      <c r="AG149"/>
      <c r="AH149">
        <v>48.170982360839844</v>
      </c>
      <c r="AI149">
        <v>21.604715347290039</v>
      </c>
      <c r="AJ149">
        <v>0</v>
      </c>
      <c r="AK149"/>
      <c r="AL149">
        <v>2423.75732421875</v>
      </c>
      <c r="AM149">
        <v>2166.979736328125</v>
      </c>
      <c r="AN149">
        <v>256.777587890625</v>
      </c>
      <c r="AO149" s="5" t="s">
        <v>246</v>
      </c>
    </row>
    <row r="150" spans="1:41" ht="14.25" x14ac:dyDescent="0.45">
      <c r="A150">
        <v>2013</v>
      </c>
      <c r="B150" s="5" t="s">
        <v>80</v>
      </c>
      <c r="C150" s="5" t="s">
        <v>178</v>
      </c>
      <c r="D150" s="5" t="s">
        <v>83</v>
      </c>
      <c r="E150" s="5" t="s">
        <v>25</v>
      </c>
      <c r="F150" s="5" t="s">
        <v>196</v>
      </c>
      <c r="G150" s="5" t="s">
        <v>87</v>
      </c>
      <c r="H150" s="5" t="s">
        <v>130</v>
      </c>
      <c r="I150"/>
      <c r="J150">
        <v>163</v>
      </c>
      <c r="K150"/>
      <c r="L150"/>
      <c r="M150">
        <v>89.698100000000011</v>
      </c>
      <c r="N150">
        <v>1694</v>
      </c>
      <c r="O150">
        <v>12.4682</v>
      </c>
      <c r="P150">
        <v>6.1</v>
      </c>
      <c r="Q150"/>
      <c r="R150"/>
      <c r="S150"/>
      <c r="T150"/>
      <c r="U150"/>
      <c r="V150"/>
      <c r="W150">
        <v>62.268000000000001</v>
      </c>
      <c r="X150"/>
      <c r="Y150">
        <v>0</v>
      </c>
      <c r="Z150"/>
      <c r="AA150">
        <v>0</v>
      </c>
      <c r="AB150"/>
      <c r="AC150">
        <v>0</v>
      </c>
      <c r="AD150"/>
      <c r="AE150">
        <v>42.366259999999997</v>
      </c>
      <c r="AF150"/>
      <c r="AG150"/>
      <c r="AH150">
        <v>42.357656416044243</v>
      </c>
      <c r="AI150">
        <v>18.997434195</v>
      </c>
      <c r="AJ150">
        <v>0</v>
      </c>
      <c r="AK150"/>
      <c r="AL150">
        <v>2131.25537109375</v>
      </c>
      <c r="AM150">
        <v>1905.4661865234375</v>
      </c>
      <c r="AN150">
        <v>225.78938293457031</v>
      </c>
      <c r="AO150" s="5" t="s">
        <v>247</v>
      </c>
    </row>
    <row r="151" spans="1:41" ht="14.25" x14ac:dyDescent="0.45">
      <c r="A151">
        <v>2013</v>
      </c>
      <c r="B151" s="5" t="s">
        <v>80</v>
      </c>
      <c r="C151" s="5" t="s">
        <v>178</v>
      </c>
      <c r="D151" s="5" t="s">
        <v>83</v>
      </c>
      <c r="E151" s="5" t="s">
        <v>25</v>
      </c>
      <c r="F151" s="5" t="s">
        <v>199</v>
      </c>
      <c r="G151" s="5" t="s">
        <v>86</v>
      </c>
      <c r="H151" s="5" t="s">
        <v>130</v>
      </c>
      <c r="I151"/>
      <c r="J151">
        <v>26.156608581542969</v>
      </c>
      <c r="K151"/>
      <c r="L151"/>
      <c r="M151">
        <v>8.855717658996582</v>
      </c>
      <c r="N151">
        <v>13.646925926208496</v>
      </c>
      <c r="O151"/>
      <c r="P151">
        <v>0</v>
      </c>
      <c r="Q151">
        <v>1607.1632080078125</v>
      </c>
      <c r="R151"/>
      <c r="S151"/>
      <c r="T151"/>
      <c r="U151"/>
      <c r="V151"/>
      <c r="W151"/>
      <c r="X151">
        <v>44.352508544921875</v>
      </c>
      <c r="Y151">
        <v>3059.18603515625</v>
      </c>
      <c r="Z151">
        <v>2190.98779296875</v>
      </c>
      <c r="AA151">
        <v>28298.685546875</v>
      </c>
      <c r="AB151"/>
      <c r="AC151">
        <v>414.9881591796875</v>
      </c>
      <c r="AD151">
        <v>10162.478515625</v>
      </c>
      <c r="AE151">
        <v>380.40704345703125</v>
      </c>
      <c r="AF151"/>
      <c r="AG151"/>
      <c r="AH151">
        <v>7361.36572265625</v>
      </c>
      <c r="AI151">
        <v>0</v>
      </c>
      <c r="AJ151">
        <v>4231.1015625</v>
      </c>
      <c r="AK151"/>
      <c r="AL151">
        <v>57799.375</v>
      </c>
      <c r="AM151">
        <v>40222.32421875</v>
      </c>
      <c r="AN151">
        <v>17577.052734375</v>
      </c>
      <c r="AO151" s="5" t="s">
        <v>248</v>
      </c>
    </row>
    <row r="152" spans="1:41" ht="14.25" x14ac:dyDescent="0.45">
      <c r="A152">
        <v>2013</v>
      </c>
      <c r="B152" s="5" t="s">
        <v>80</v>
      </c>
      <c r="C152" s="5" t="s">
        <v>178</v>
      </c>
      <c r="D152" s="5" t="s">
        <v>83</v>
      </c>
      <c r="E152" s="5" t="s">
        <v>25</v>
      </c>
      <c r="F152" s="5" t="s">
        <v>199</v>
      </c>
      <c r="G152" s="5" t="s">
        <v>87</v>
      </c>
      <c r="H152" s="5" t="s">
        <v>130</v>
      </c>
      <c r="I152"/>
      <c r="J152">
        <v>23</v>
      </c>
      <c r="K152"/>
      <c r="L152"/>
      <c r="M152">
        <v>7.7869999999999999</v>
      </c>
      <c r="N152">
        <v>12</v>
      </c>
      <c r="O152"/>
      <c r="P152">
        <v>0</v>
      </c>
      <c r="Q152">
        <v>1413.2090000000001</v>
      </c>
      <c r="R152"/>
      <c r="S152"/>
      <c r="T152"/>
      <c r="U152"/>
      <c r="V152"/>
      <c r="W152"/>
      <c r="X152">
        <v>39</v>
      </c>
      <c r="Y152">
        <v>2690</v>
      </c>
      <c r="Z152">
        <v>1926.577</v>
      </c>
      <c r="AA152">
        <v>24883.56826</v>
      </c>
      <c r="AB152"/>
      <c r="AC152">
        <v>364.90693301276769</v>
      </c>
      <c r="AD152">
        <v>8936.0589999999993</v>
      </c>
      <c r="AE152">
        <v>334.49911000000009</v>
      </c>
      <c r="AF152"/>
      <c r="AG152"/>
      <c r="AH152">
        <v>6472.9877445402872</v>
      </c>
      <c r="AI152">
        <v>0</v>
      </c>
      <c r="AJ152">
        <v>3720.4874699999991</v>
      </c>
      <c r="AK152"/>
      <c r="AL152">
        <v>50824.08203125</v>
      </c>
      <c r="AM152">
        <v>35368.24609375</v>
      </c>
      <c r="AN152">
        <v>15455.8330078125</v>
      </c>
      <c r="AO152" s="5" t="s">
        <v>249</v>
      </c>
    </row>
    <row r="153" spans="1:41" ht="14.25" x14ac:dyDescent="0.45">
      <c r="A153">
        <v>2013</v>
      </c>
      <c r="B153" s="5" t="s">
        <v>80</v>
      </c>
      <c r="C153" s="5" t="s">
        <v>178</v>
      </c>
      <c r="D153" s="5" t="s">
        <v>83</v>
      </c>
      <c r="E153" s="5" t="s">
        <v>25</v>
      </c>
      <c r="F153" s="5" t="s">
        <v>202</v>
      </c>
      <c r="G153" s="5" t="s">
        <v>86</v>
      </c>
      <c r="H153" s="5" t="s">
        <v>130</v>
      </c>
      <c r="I153"/>
      <c r="J153">
        <v>61.411167144775391</v>
      </c>
      <c r="K153"/>
      <c r="L153"/>
      <c r="M153">
        <v>233.85142517089844</v>
      </c>
      <c r="N153">
        <v>0</v>
      </c>
      <c r="O153"/>
      <c r="P153">
        <v>0</v>
      </c>
      <c r="Q153"/>
      <c r="R153"/>
      <c r="S153"/>
      <c r="T153">
        <v>7.9607067108154297</v>
      </c>
      <c r="U153">
        <v>3005.735595703125</v>
      </c>
      <c r="V153"/>
      <c r="W153"/>
      <c r="X153">
        <v>304.78134155273438</v>
      </c>
      <c r="Y153">
        <v>13768.611328125</v>
      </c>
      <c r="Z153"/>
      <c r="AA153">
        <v>0</v>
      </c>
      <c r="AB153"/>
      <c r="AC153">
        <v>0</v>
      </c>
      <c r="AD153"/>
      <c r="AE153">
        <v>14125.78515625</v>
      </c>
      <c r="AF153"/>
      <c r="AG153"/>
      <c r="AH153">
        <v>885.95379638671875</v>
      </c>
      <c r="AI153">
        <v>0</v>
      </c>
      <c r="AJ153">
        <v>0</v>
      </c>
      <c r="AK153"/>
      <c r="AL153">
        <v>32394.08984375</v>
      </c>
      <c r="AM153">
        <v>30961.54296875</v>
      </c>
      <c r="AN153">
        <v>1432.54736328125</v>
      </c>
      <c r="AO153" s="5" t="s">
        <v>250</v>
      </c>
    </row>
    <row r="154" spans="1:41" ht="14.25" x14ac:dyDescent="0.45">
      <c r="A154">
        <v>2013</v>
      </c>
      <c r="B154" s="5" t="s">
        <v>80</v>
      </c>
      <c r="C154" s="5" t="s">
        <v>178</v>
      </c>
      <c r="D154" s="5" t="s">
        <v>83</v>
      </c>
      <c r="E154" s="5" t="s">
        <v>25</v>
      </c>
      <c r="F154" s="5" t="s">
        <v>202</v>
      </c>
      <c r="G154" s="5" t="s">
        <v>87</v>
      </c>
      <c r="H154" s="5" t="s">
        <v>130</v>
      </c>
      <c r="I154"/>
      <c r="J154">
        <v>54</v>
      </c>
      <c r="K154"/>
      <c r="L154"/>
      <c r="M154">
        <v>205.62997999999999</v>
      </c>
      <c r="N154">
        <v>0</v>
      </c>
      <c r="O154"/>
      <c r="P154">
        <v>0</v>
      </c>
      <c r="Q154"/>
      <c r="R154"/>
      <c r="S154"/>
      <c r="T154">
        <v>7</v>
      </c>
      <c r="U154">
        <v>2643</v>
      </c>
      <c r="V154"/>
      <c r="W154"/>
      <c r="X154">
        <v>268</v>
      </c>
      <c r="Y154">
        <v>12107</v>
      </c>
      <c r="Z154"/>
      <c r="AA154">
        <v>0</v>
      </c>
      <c r="AB154"/>
      <c r="AC154">
        <v>0</v>
      </c>
      <c r="AD154"/>
      <c r="AE154">
        <v>12421.06985509337</v>
      </c>
      <c r="AF154"/>
      <c r="AG154"/>
      <c r="AH154">
        <v>779.03593474103764</v>
      </c>
      <c r="AI154">
        <v>0</v>
      </c>
      <c r="AJ154">
        <v>0</v>
      </c>
      <c r="AK154"/>
      <c r="AL154">
        <v>28484.734375</v>
      </c>
      <c r="AM154">
        <v>27225.0703125</v>
      </c>
      <c r="AN154">
        <v>1259.6658935546875</v>
      </c>
      <c r="AO154" s="5" t="s">
        <v>251</v>
      </c>
    </row>
    <row r="155" spans="1:41" ht="14.25" x14ac:dyDescent="0.45">
      <c r="A155">
        <v>2013</v>
      </c>
      <c r="B155" s="5" t="s">
        <v>80</v>
      </c>
      <c r="C155" s="5" t="s">
        <v>178</v>
      </c>
      <c r="D155" s="5" t="s">
        <v>83</v>
      </c>
      <c r="E155" s="5" t="s">
        <v>25</v>
      </c>
      <c r="F155" s="5" t="s">
        <v>236</v>
      </c>
      <c r="G155" s="5" t="s">
        <v>86</v>
      </c>
      <c r="H155" s="5" t="s">
        <v>130</v>
      </c>
      <c r="I155">
        <v>0</v>
      </c>
      <c r="J155">
        <v>2447.348876953125</v>
      </c>
      <c r="K155">
        <v>0</v>
      </c>
      <c r="L155">
        <v>37.529045104980469</v>
      </c>
      <c r="M155">
        <v>4215.0302734375</v>
      </c>
      <c r="N155">
        <v>6950.83447265625</v>
      </c>
      <c r="O155">
        <v>622.6048583984375</v>
      </c>
      <c r="P155">
        <v>99.053939819335938</v>
      </c>
      <c r="Q155">
        <v>1607.1632080078125</v>
      </c>
      <c r="R155">
        <v>0</v>
      </c>
      <c r="S155">
        <v>5716.29150390625</v>
      </c>
      <c r="T155">
        <v>4815.09033203125</v>
      </c>
      <c r="U155">
        <v>4086.1171875</v>
      </c>
      <c r="V155">
        <v>0</v>
      </c>
      <c r="W155">
        <v>1991.2230224609375</v>
      </c>
      <c r="X155">
        <v>501.5245361328125</v>
      </c>
      <c r="Y155">
        <v>27345.02734375</v>
      </c>
      <c r="Z155">
        <v>2190.98779296875</v>
      </c>
      <c r="AA155">
        <v>28298.685546875</v>
      </c>
      <c r="AB155">
        <v>0</v>
      </c>
      <c r="AC155">
        <v>735.0877685546875</v>
      </c>
      <c r="AD155">
        <v>10162.478515625</v>
      </c>
      <c r="AE155">
        <v>24609.05078125</v>
      </c>
      <c r="AF155">
        <v>2930.039306640625</v>
      </c>
      <c r="AG155">
        <v>0</v>
      </c>
      <c r="AH155">
        <v>12490.9775390625</v>
      </c>
      <c r="AI155">
        <v>32.970428466796875</v>
      </c>
      <c r="AJ155">
        <v>4231.1015625</v>
      </c>
      <c r="AK155">
        <v>0</v>
      </c>
      <c r="AL155">
        <v>146116.21875</v>
      </c>
      <c r="AM155">
        <v>105568.03125</v>
      </c>
      <c r="AN155">
        <v>40548.19140625</v>
      </c>
      <c r="AO155" s="5" t="s">
        <v>254</v>
      </c>
    </row>
    <row r="156" spans="1:41" ht="14.25" x14ac:dyDescent="0.45">
      <c r="A156">
        <v>2013</v>
      </c>
      <c r="B156" s="5" t="s">
        <v>80</v>
      </c>
      <c r="C156" s="5" t="s">
        <v>178</v>
      </c>
      <c r="D156" s="5" t="s">
        <v>83</v>
      </c>
      <c r="E156" s="5" t="s">
        <v>25</v>
      </c>
      <c r="F156" s="5" t="s">
        <v>236</v>
      </c>
      <c r="G156" s="5" t="s">
        <v>87</v>
      </c>
      <c r="H156" s="5" t="s">
        <v>130</v>
      </c>
      <c r="I156">
        <v>0</v>
      </c>
      <c r="J156">
        <v>2152</v>
      </c>
      <c r="K156">
        <v>0</v>
      </c>
      <c r="L156">
        <v>33</v>
      </c>
      <c r="M156">
        <v>3706.3557300000002</v>
      </c>
      <c r="N156">
        <v>6112</v>
      </c>
      <c r="O156">
        <v>547.46820000000002</v>
      </c>
      <c r="P156">
        <v>87.1</v>
      </c>
      <c r="Q156">
        <v>1413.2090000000001</v>
      </c>
      <c r="R156">
        <v>0</v>
      </c>
      <c r="S156">
        <v>5026.4429999999993</v>
      </c>
      <c r="T156">
        <v>4234</v>
      </c>
      <c r="U156">
        <v>3593</v>
      </c>
      <c r="V156">
        <v>0</v>
      </c>
      <c r="W156">
        <v>1750.92</v>
      </c>
      <c r="X156">
        <v>441</v>
      </c>
      <c r="Y156">
        <v>24045</v>
      </c>
      <c r="Z156">
        <v>1926.577</v>
      </c>
      <c r="AA156">
        <v>24883.56826</v>
      </c>
      <c r="AB156">
        <v>0</v>
      </c>
      <c r="AC156">
        <v>646.37658888554643</v>
      </c>
      <c r="AD156">
        <v>8936.0589999999993</v>
      </c>
      <c r="AE156">
        <v>21639.202842705759</v>
      </c>
      <c r="AF156">
        <v>2576.4389999999999</v>
      </c>
      <c r="AG156">
        <v>0</v>
      </c>
      <c r="AH156">
        <v>10983.55278946348</v>
      </c>
      <c r="AI156">
        <v>28.991522175</v>
      </c>
      <c r="AJ156">
        <v>3720.4874699999991</v>
      </c>
      <c r="AK156">
        <v>0</v>
      </c>
      <c r="AL156">
        <v>128482.75</v>
      </c>
      <c r="AM156">
        <v>92827.953125</v>
      </c>
      <c r="AN156">
        <v>35654.79296875</v>
      </c>
      <c r="AO156" s="5" t="s">
        <v>255</v>
      </c>
    </row>
    <row r="157" spans="1:41" ht="14.25" x14ac:dyDescent="0.45">
      <c r="A157">
        <v>2013</v>
      </c>
      <c r="B157" s="5" t="s">
        <v>80</v>
      </c>
      <c r="C157" s="5" t="s">
        <v>178</v>
      </c>
      <c r="D157" s="5" t="s">
        <v>83</v>
      </c>
      <c r="E157" s="5" t="s">
        <v>25</v>
      </c>
      <c r="F157" s="5" t="s">
        <v>237</v>
      </c>
      <c r="G157" s="5" t="s">
        <v>86</v>
      </c>
      <c r="H157" s="5" t="s">
        <v>130</v>
      </c>
      <c r="I157">
        <v>0</v>
      </c>
      <c r="J157">
        <v>2425.7412109375</v>
      </c>
      <c r="K157">
        <v>0</v>
      </c>
      <c r="L157">
        <v>37.529045104980469</v>
      </c>
      <c r="M157">
        <v>4215.0302734375</v>
      </c>
      <c r="N157">
        <v>6950.83447265625</v>
      </c>
      <c r="O157">
        <v>522.5103759765625</v>
      </c>
      <c r="P157">
        <v>99.053939819335938</v>
      </c>
      <c r="Q157">
        <v>1607.1632080078125</v>
      </c>
      <c r="R157">
        <v>0</v>
      </c>
      <c r="S157">
        <v>5716.29150390625</v>
      </c>
      <c r="T157">
        <v>4771.875</v>
      </c>
      <c r="U157">
        <v>4086.1171875</v>
      </c>
      <c r="V157">
        <v>0</v>
      </c>
      <c r="W157">
        <v>766.411376953125</v>
      </c>
      <c r="X157">
        <v>501.5245361328125</v>
      </c>
      <c r="Y157">
        <v>27345.02734375</v>
      </c>
      <c r="Z157">
        <v>2190.98779296875</v>
      </c>
      <c r="AA157">
        <v>28298.685546875</v>
      </c>
      <c r="AB157">
        <v>0</v>
      </c>
      <c r="AC157">
        <v>735.0877685546875</v>
      </c>
      <c r="AD157">
        <v>10162.478515625</v>
      </c>
      <c r="AE157">
        <v>24609.05078125</v>
      </c>
      <c r="AF157">
        <v>2930.039306640625</v>
      </c>
      <c r="AG157">
        <v>0</v>
      </c>
      <c r="AH157">
        <v>12490.9775390625</v>
      </c>
      <c r="AI157">
        <v>7.4190740585327148</v>
      </c>
      <c r="AJ157">
        <v>4231.1015625</v>
      </c>
      <c r="AK157">
        <v>0</v>
      </c>
      <c r="AL157">
        <v>144700.9375</v>
      </c>
      <c r="AM157">
        <v>105546.421875</v>
      </c>
      <c r="AN157">
        <v>39154.515625</v>
      </c>
      <c r="AO157" s="5" t="s">
        <v>256</v>
      </c>
    </row>
    <row r="158" spans="1:41" ht="14.25" x14ac:dyDescent="0.45">
      <c r="A158">
        <v>2013</v>
      </c>
      <c r="B158" s="5" t="s">
        <v>80</v>
      </c>
      <c r="C158" s="5" t="s">
        <v>178</v>
      </c>
      <c r="D158" s="5" t="s">
        <v>83</v>
      </c>
      <c r="E158" s="5" t="s">
        <v>25</v>
      </c>
      <c r="F158" s="5" t="s">
        <v>237</v>
      </c>
      <c r="G158" s="5" t="s">
        <v>87</v>
      </c>
      <c r="H158" s="5" t="s">
        <v>130</v>
      </c>
      <c r="I158">
        <v>0</v>
      </c>
      <c r="J158">
        <v>2133</v>
      </c>
      <c r="K158">
        <v>0</v>
      </c>
      <c r="L158">
        <v>33</v>
      </c>
      <c r="M158">
        <v>3706.3557300000002</v>
      </c>
      <c r="N158">
        <v>6112</v>
      </c>
      <c r="O158">
        <v>459.45326999999997</v>
      </c>
      <c r="P158">
        <v>87.1</v>
      </c>
      <c r="Q158">
        <v>1413.2090000000001</v>
      </c>
      <c r="R158">
        <v>0</v>
      </c>
      <c r="S158">
        <v>5026.4429999999993</v>
      </c>
      <c r="T158">
        <v>4196</v>
      </c>
      <c r="U158">
        <v>3593</v>
      </c>
      <c r="V158">
        <v>0</v>
      </c>
      <c r="W158">
        <v>673.91999999999985</v>
      </c>
      <c r="X158">
        <v>441</v>
      </c>
      <c r="Y158">
        <v>24045</v>
      </c>
      <c r="Z158">
        <v>1926.577</v>
      </c>
      <c r="AA158">
        <v>24883.56826</v>
      </c>
      <c r="AB158">
        <v>0</v>
      </c>
      <c r="AC158">
        <v>646.37658888554643</v>
      </c>
      <c r="AD158">
        <v>8936.0589999999993</v>
      </c>
      <c r="AE158">
        <v>21639.202842705759</v>
      </c>
      <c r="AF158">
        <v>2576.4389999999999</v>
      </c>
      <c r="AG158">
        <v>0</v>
      </c>
      <c r="AH158">
        <v>10983.55278946348</v>
      </c>
      <c r="AI158">
        <v>6.5237321750000028</v>
      </c>
      <c r="AJ158">
        <v>3720.4874699999991</v>
      </c>
      <c r="AK158">
        <v>0</v>
      </c>
      <c r="AL158">
        <v>127238.265625</v>
      </c>
      <c r="AM158">
        <v>92808.953125</v>
      </c>
      <c r="AN158">
        <v>34429.30859375</v>
      </c>
      <c r="AO158" s="5" t="s">
        <v>257</v>
      </c>
    </row>
    <row r="159" spans="1:41" ht="14.25" x14ac:dyDescent="0.45">
      <c r="A159">
        <v>2013</v>
      </c>
      <c r="B159" s="5" t="s">
        <v>80</v>
      </c>
      <c r="C159" s="5" t="s">
        <v>178</v>
      </c>
      <c r="D159" s="5" t="s">
        <v>83</v>
      </c>
      <c r="E159" s="5" t="s">
        <v>25</v>
      </c>
      <c r="F159" s="5" t="s">
        <v>205</v>
      </c>
      <c r="G159" s="5" t="s">
        <v>86</v>
      </c>
      <c r="H159" s="5" t="s">
        <v>130</v>
      </c>
      <c r="I159"/>
      <c r="J159">
        <v>1249.8309326171875</v>
      </c>
      <c r="K159"/>
      <c r="L159"/>
      <c r="M159">
        <v>143.89897155761719</v>
      </c>
      <c r="N159">
        <v>0</v>
      </c>
      <c r="O159"/>
      <c r="P159">
        <v>92.116752624511719</v>
      </c>
      <c r="Q159"/>
      <c r="R159"/>
      <c r="S159"/>
      <c r="T159">
        <v>3669.885986328125</v>
      </c>
      <c r="U159">
        <v>1080.3817138671875</v>
      </c>
      <c r="V159"/>
      <c r="W159">
        <v>1524.333251953125</v>
      </c>
      <c r="X159">
        <v>65.96014404296875</v>
      </c>
      <c r="Y159">
        <v>5884.099609375</v>
      </c>
      <c r="Z159"/>
      <c r="AA159">
        <v>0</v>
      </c>
      <c r="AB159"/>
      <c r="AC159">
        <v>17.478992462158203</v>
      </c>
      <c r="AD159"/>
      <c r="AE159">
        <v>5860.3271484375</v>
      </c>
      <c r="AF159"/>
      <c r="AG159"/>
      <c r="AH159">
        <v>1647.3065185546875</v>
      </c>
      <c r="AI159">
        <v>0</v>
      </c>
      <c r="AJ159">
        <v>0</v>
      </c>
      <c r="AK159"/>
      <c r="AL159">
        <v>21235.619140625</v>
      </c>
      <c r="AM159">
        <v>14184.234375</v>
      </c>
      <c r="AN159">
        <v>7051.384765625</v>
      </c>
      <c r="AO159" s="5" t="s">
        <v>258</v>
      </c>
    </row>
    <row r="160" spans="1:41" ht="14.25" x14ac:dyDescent="0.45">
      <c r="A160">
        <v>2013</v>
      </c>
      <c r="B160" s="5" t="s">
        <v>80</v>
      </c>
      <c r="C160" s="5" t="s">
        <v>178</v>
      </c>
      <c r="D160" s="5" t="s">
        <v>83</v>
      </c>
      <c r="E160" s="5" t="s">
        <v>25</v>
      </c>
      <c r="F160" s="5" t="s">
        <v>205</v>
      </c>
      <c r="G160" s="5" t="s">
        <v>87</v>
      </c>
      <c r="H160" s="5" t="s">
        <v>130</v>
      </c>
      <c r="I160"/>
      <c r="J160">
        <v>1099</v>
      </c>
      <c r="K160"/>
      <c r="L160"/>
      <c r="M160">
        <v>126.53308</v>
      </c>
      <c r="N160">
        <v>0</v>
      </c>
      <c r="O160"/>
      <c r="P160">
        <v>81</v>
      </c>
      <c r="Q160"/>
      <c r="R160"/>
      <c r="S160"/>
      <c r="T160">
        <v>3227</v>
      </c>
      <c r="U160">
        <v>950</v>
      </c>
      <c r="V160"/>
      <c r="W160">
        <v>1340.375</v>
      </c>
      <c r="X160">
        <v>58</v>
      </c>
      <c r="Y160">
        <v>5174</v>
      </c>
      <c r="Z160"/>
      <c r="AA160">
        <v>0</v>
      </c>
      <c r="AB160"/>
      <c r="AC160">
        <v>15.369608577010901</v>
      </c>
      <c r="AD160"/>
      <c r="AE160">
        <v>5153.0962741635731</v>
      </c>
      <c r="AF160"/>
      <c r="AG160"/>
      <c r="AH160">
        <v>1448.5077101779441</v>
      </c>
      <c r="AI160">
        <v>0</v>
      </c>
      <c r="AJ160">
        <v>0</v>
      </c>
      <c r="AK160"/>
      <c r="AL160">
        <v>18672.880859375</v>
      </c>
      <c r="AM160">
        <v>12472.4658203125</v>
      </c>
      <c r="AN160">
        <v>6200.416015625</v>
      </c>
      <c r="AO160" s="5" t="s">
        <v>259</v>
      </c>
    </row>
    <row r="161" spans="1:41" ht="14.25" x14ac:dyDescent="0.45">
      <c r="A161">
        <v>2013</v>
      </c>
      <c r="B161" s="5" t="s">
        <v>1507</v>
      </c>
      <c r="C161" s="5" t="s">
        <v>268</v>
      </c>
      <c r="D161" s="5" t="s">
        <v>81</v>
      </c>
      <c r="E161" s="5" t="s">
        <v>97</v>
      </c>
      <c r="F161" s="5" t="s">
        <v>98</v>
      </c>
      <c r="G161" s="5" t="s">
        <v>82</v>
      </c>
      <c r="H161" s="5" t="s">
        <v>99</v>
      </c>
      <c r="I161">
        <v>730.28642933654999</v>
      </c>
      <c r="J161">
        <v>1346</v>
      </c>
      <c r="K161">
        <v>64.599999999999994</v>
      </c>
      <c r="L161">
        <v>112</v>
      </c>
      <c r="M161">
        <v>527.98</v>
      </c>
      <c r="N161">
        <v>545.11955716999989</v>
      </c>
      <c r="O161">
        <v>306</v>
      </c>
      <c r="P161">
        <v>444</v>
      </c>
      <c r="Q161">
        <v>284</v>
      </c>
      <c r="R161">
        <v>557</v>
      </c>
      <c r="S161">
        <v>569.9</v>
      </c>
      <c r="T161">
        <v>391</v>
      </c>
      <c r="U161">
        <v>149.5</v>
      </c>
      <c r="V161">
        <v>632.4</v>
      </c>
      <c r="W161">
        <v>227.3</v>
      </c>
      <c r="X161">
        <v>1020</v>
      </c>
      <c r="Y161">
        <v>3120</v>
      </c>
      <c r="Z161">
        <v>422.5</v>
      </c>
      <c r="AA161">
        <v>4804.5377382856414</v>
      </c>
      <c r="AB161">
        <v>87</v>
      </c>
      <c r="AC161">
        <v>333.24580204999972</v>
      </c>
      <c r="AD161">
        <v>770</v>
      </c>
      <c r="AE161">
        <v>368.64080552616048</v>
      </c>
      <c r="AF161">
        <v>1661</v>
      </c>
      <c r="AG161">
        <v>8768.1245680595348</v>
      </c>
      <c r="AH161">
        <v>1253.1768721378201</v>
      </c>
      <c r="AI161">
        <v>376.29518274370002</v>
      </c>
      <c r="AJ161">
        <v>2537.8328463778098</v>
      </c>
      <c r="AK161">
        <v>284</v>
      </c>
      <c r="AL161">
        <v>32693.439453125</v>
      </c>
      <c r="AM161">
        <v>26816.1875</v>
      </c>
      <c r="AN161">
        <v>5877.25244140625</v>
      </c>
      <c r="AO161" s="5" t="s">
        <v>1549</v>
      </c>
    </row>
    <row r="162" spans="1:41" ht="14.25" x14ac:dyDescent="0.45">
      <c r="A162">
        <v>2013</v>
      </c>
      <c r="B162" s="5" t="s">
        <v>1507</v>
      </c>
      <c r="C162" s="5" t="s">
        <v>268</v>
      </c>
      <c r="D162" s="5" t="s">
        <v>81</v>
      </c>
      <c r="E162" s="5" t="s">
        <v>97</v>
      </c>
      <c r="F162" s="5" t="s">
        <v>8</v>
      </c>
      <c r="G162" s="5" t="s">
        <v>82</v>
      </c>
      <c r="H162" s="5" t="s">
        <v>100</v>
      </c>
      <c r="I162">
        <v>0.66587774083827789</v>
      </c>
      <c r="J162">
        <v>0.53913322118080587</v>
      </c>
      <c r="K162">
        <v>0.67040265670402654</v>
      </c>
      <c r="L162">
        <v>0.63926940639269403</v>
      </c>
      <c r="M162">
        <v>0.61798102632745711</v>
      </c>
      <c r="N162">
        <v>0.40579792449140351</v>
      </c>
      <c r="O162">
        <v>0.61283345349675555</v>
      </c>
      <c r="P162">
        <v>0.54499926351450867</v>
      </c>
      <c r="Q162">
        <v>0.49622588761531999</v>
      </c>
      <c r="R162">
        <v>0.67571174161365299</v>
      </c>
      <c r="S162">
        <v>0.64604843719534033</v>
      </c>
      <c r="T162">
        <v>0.6242615831656928</v>
      </c>
      <c r="U162">
        <v>0.53265324736773101</v>
      </c>
      <c r="V162">
        <v>0.60680659680522664</v>
      </c>
      <c r="W162">
        <v>0.55921311604471735</v>
      </c>
      <c r="X162">
        <v>0.69308545335942595</v>
      </c>
      <c r="Y162">
        <v>0.61780465492045766</v>
      </c>
      <c r="Z162">
        <v>0.79326634222542702</v>
      </c>
      <c r="AA162">
        <v>0.63250509128642518</v>
      </c>
      <c r="AB162">
        <v>0.58420628525382756</v>
      </c>
      <c r="AC162">
        <v>0.58973655763241295</v>
      </c>
      <c r="AD162">
        <v>0.60055029125129256</v>
      </c>
      <c r="AE162">
        <v>0.65042169607207212</v>
      </c>
      <c r="AF162">
        <v>0.70750698561984593</v>
      </c>
      <c r="AG162">
        <v>0.58502568344090911</v>
      </c>
      <c r="AH162">
        <v>0.59521454412027242</v>
      </c>
      <c r="AI162">
        <v>0.60807051162239256</v>
      </c>
      <c r="AJ162">
        <v>0.5248314237926448</v>
      </c>
      <c r="AK162">
        <v>0.64840182648401823</v>
      </c>
      <c r="AL162">
        <v>0.60923600196838379</v>
      </c>
      <c r="AM162">
        <v>0.60044550895690918</v>
      </c>
      <c r="AN162">
        <v>0.6216890811920166</v>
      </c>
      <c r="AO162" s="5" t="s">
        <v>1550</v>
      </c>
    </row>
    <row r="163" spans="1:41" ht="14.25" x14ac:dyDescent="0.45">
      <c r="A163">
        <v>2013</v>
      </c>
      <c r="B163" s="5" t="s">
        <v>1507</v>
      </c>
      <c r="C163" s="5" t="s">
        <v>268</v>
      </c>
      <c r="D163" s="5" t="s">
        <v>81</v>
      </c>
      <c r="E163" s="5" t="s">
        <v>97</v>
      </c>
      <c r="F163" s="5" t="s">
        <v>34</v>
      </c>
      <c r="G163" s="5" t="s">
        <v>82</v>
      </c>
      <c r="H163" s="5" t="s">
        <v>100</v>
      </c>
      <c r="I163">
        <v>4.4486372398156698E-2</v>
      </c>
      <c r="J163">
        <v>6.0178306092124802E-2</v>
      </c>
      <c r="K163">
        <v>5.7275541795665602E-2</v>
      </c>
      <c r="L163">
        <v>8.9285714285714302E-2</v>
      </c>
      <c r="M163">
        <v>5.9907572256524898E-2</v>
      </c>
      <c r="N163">
        <v>5.80000000000001E-2</v>
      </c>
      <c r="O163">
        <v>6.5098039215689995E-4</v>
      </c>
      <c r="P163">
        <v>7.4324324324324301E-2</v>
      </c>
      <c r="Q163">
        <v>4.69483568075117E-2</v>
      </c>
      <c r="R163">
        <v>4.1292639138240599E-2</v>
      </c>
      <c r="S163">
        <v>5.5974732409194601E-2</v>
      </c>
      <c r="T163">
        <v>5.6265984654731503E-2</v>
      </c>
      <c r="U163">
        <v>3.67892976588629E-2</v>
      </c>
      <c r="V163">
        <v>5.5762175838077202E-2</v>
      </c>
      <c r="W163">
        <v>3.38759348878135E-2</v>
      </c>
      <c r="X163">
        <v>3.4313725490196102E-2</v>
      </c>
      <c r="Y163">
        <v>3.3759664743589803E-2</v>
      </c>
      <c r="Z163">
        <v>6.9585798816567193E-2</v>
      </c>
      <c r="AA163">
        <v>5.9999999999996403E-2</v>
      </c>
      <c r="AB163">
        <v>1</v>
      </c>
      <c r="AC163">
        <v>9.0584611847175103E-2</v>
      </c>
      <c r="AD163">
        <v>6.4935064935064901E-2</v>
      </c>
      <c r="AE163">
        <v>8.99999999999999E-2</v>
      </c>
      <c r="AF163">
        <v>4.0939193257074097E-2</v>
      </c>
      <c r="AG163">
        <v>4.0520268336468303E-2</v>
      </c>
      <c r="AH163">
        <v>4.2801063776670902E-2</v>
      </c>
      <c r="AI163">
        <v>6.4604588248896394E-2</v>
      </c>
      <c r="AJ163">
        <v>4.9999999999999899E-2</v>
      </c>
      <c r="AK163">
        <v>4.92957746478873E-2</v>
      </c>
      <c r="AL163">
        <v>8.6288183927536011E-2</v>
      </c>
      <c r="AM163">
        <v>5.7791572064161301E-2</v>
      </c>
      <c r="AN163">
        <v>0.12665842473506927</v>
      </c>
      <c r="AO163" s="5" t="s">
        <v>1551</v>
      </c>
    </row>
    <row r="164" spans="1:41" ht="14.25" x14ac:dyDescent="0.45">
      <c r="A164">
        <v>2013</v>
      </c>
      <c r="B164" s="5" t="s">
        <v>1507</v>
      </c>
      <c r="C164" s="5" t="s">
        <v>268</v>
      </c>
      <c r="D164" s="5" t="s">
        <v>81</v>
      </c>
      <c r="E164" s="5" t="s">
        <v>97</v>
      </c>
      <c r="F164" s="5" t="s">
        <v>101</v>
      </c>
      <c r="G164" s="5" t="s">
        <v>82</v>
      </c>
      <c r="H164" s="5" t="s">
        <v>99</v>
      </c>
      <c r="I164">
        <v>697.79863528376404</v>
      </c>
      <c r="J164">
        <v>1265</v>
      </c>
      <c r="K164">
        <v>60.9</v>
      </c>
      <c r="L164">
        <v>102</v>
      </c>
      <c r="M164">
        <v>496.35</v>
      </c>
      <c r="N164">
        <v>513.50262285413987</v>
      </c>
      <c r="O164">
        <v>305.80079999999998</v>
      </c>
      <c r="P164">
        <v>411</v>
      </c>
      <c r="Q164">
        <v>270.66666666666669</v>
      </c>
      <c r="R164">
        <v>534</v>
      </c>
      <c r="S164">
        <v>538</v>
      </c>
      <c r="T164">
        <v>369</v>
      </c>
      <c r="U164">
        <v>144</v>
      </c>
      <c r="V164">
        <v>597.13599999999997</v>
      </c>
      <c r="W164">
        <v>219.6</v>
      </c>
      <c r="X164">
        <v>985</v>
      </c>
      <c r="Y164">
        <v>3014.6698459999998</v>
      </c>
      <c r="Z164">
        <v>393.10000000000042</v>
      </c>
      <c r="AA164">
        <v>4516.2654739885202</v>
      </c>
      <c r="AB164"/>
      <c r="AC164">
        <v>303.0588604216</v>
      </c>
      <c r="AD164">
        <v>720</v>
      </c>
      <c r="AE164">
        <v>335.46313302880611</v>
      </c>
      <c r="AF164">
        <v>1593</v>
      </c>
      <c r="AG164">
        <v>8412.837807754182</v>
      </c>
      <c r="AH164">
        <v>1199.5395689100001</v>
      </c>
      <c r="AI164">
        <v>351.98478740249999</v>
      </c>
      <c r="AJ164">
        <v>2410.94120405892</v>
      </c>
      <c r="AK164">
        <v>270</v>
      </c>
      <c r="AL164">
        <v>31030.61328125</v>
      </c>
      <c r="AM164">
        <v>25514.439453125</v>
      </c>
      <c r="AN164">
        <v>5516.17529296875</v>
      </c>
      <c r="AO164" s="5" t="s">
        <v>1552</v>
      </c>
    </row>
    <row r="165" spans="1:41" ht="14.25" x14ac:dyDescent="0.45">
      <c r="A165">
        <v>2013</v>
      </c>
      <c r="B165" s="5" t="s">
        <v>1507</v>
      </c>
      <c r="C165" s="5" t="s">
        <v>268</v>
      </c>
      <c r="D165" s="5" t="s">
        <v>81</v>
      </c>
      <c r="E165" s="5" t="s">
        <v>102</v>
      </c>
      <c r="F165" s="5" t="s">
        <v>103</v>
      </c>
      <c r="G165" s="5" t="s">
        <v>82</v>
      </c>
      <c r="H165" s="5" t="s">
        <v>104</v>
      </c>
      <c r="I165">
        <v>119.65519999999999</v>
      </c>
      <c r="J165">
        <v>239</v>
      </c>
      <c r="K165">
        <v>11</v>
      </c>
      <c r="L165">
        <v>20</v>
      </c>
      <c r="M165">
        <v>93.74</v>
      </c>
      <c r="N165">
        <v>151.6148</v>
      </c>
      <c r="O165">
        <v>52</v>
      </c>
      <c r="P165">
        <v>93</v>
      </c>
      <c r="Q165">
        <v>63.333333333333343</v>
      </c>
      <c r="R165">
        <v>88</v>
      </c>
      <c r="S165">
        <v>99.7</v>
      </c>
      <c r="T165">
        <v>70</v>
      </c>
      <c r="U165">
        <v>32.04</v>
      </c>
      <c r="V165">
        <v>150</v>
      </c>
      <c r="W165">
        <v>46.4</v>
      </c>
      <c r="X165">
        <v>163</v>
      </c>
      <c r="Y165">
        <v>577</v>
      </c>
      <c r="Z165">
        <v>54.799999999999962</v>
      </c>
      <c r="AA165">
        <v>736.53426666666678</v>
      </c>
      <c r="AB165">
        <v>17</v>
      </c>
      <c r="AC165">
        <v>47.57407318984972</v>
      </c>
      <c r="AD165">
        <v>146.26499999999999</v>
      </c>
      <c r="AE165">
        <v>39.700000000000003</v>
      </c>
      <c r="AF165">
        <v>233</v>
      </c>
      <c r="AG165">
        <v>1697.818</v>
      </c>
      <c r="AH165">
        <v>239.97082</v>
      </c>
      <c r="AI165">
        <v>71.310240000000007</v>
      </c>
      <c r="AJ165">
        <v>550</v>
      </c>
      <c r="AK165">
        <v>32</v>
      </c>
      <c r="AL165">
        <v>5935.455078125</v>
      </c>
      <c r="AM165">
        <v>4893.0693359375</v>
      </c>
      <c r="AN165">
        <v>1042.385986328125</v>
      </c>
      <c r="AO165" s="5" t="s">
        <v>1553</v>
      </c>
    </row>
    <row r="166" spans="1:41" ht="14.25" x14ac:dyDescent="0.45">
      <c r="A166">
        <v>2013</v>
      </c>
      <c r="B166" s="5" t="s">
        <v>1507</v>
      </c>
      <c r="C166" s="5" t="s">
        <v>268</v>
      </c>
      <c r="D166" s="5" t="s">
        <v>81</v>
      </c>
      <c r="E166" s="5" t="s">
        <v>102</v>
      </c>
      <c r="F166" s="5" t="s">
        <v>102</v>
      </c>
      <c r="G166" s="5" t="s">
        <v>82</v>
      </c>
      <c r="H166" s="5" t="s">
        <v>104</v>
      </c>
      <c r="I166">
        <v>125.7152</v>
      </c>
      <c r="J166">
        <v>285</v>
      </c>
      <c r="K166">
        <v>11</v>
      </c>
      <c r="L166">
        <v>20</v>
      </c>
      <c r="M166">
        <v>97.53</v>
      </c>
      <c r="N166">
        <v>153.09074000000001</v>
      </c>
      <c r="O166">
        <v>57</v>
      </c>
      <c r="P166">
        <v>93</v>
      </c>
      <c r="Q166">
        <v>63.333333333333343</v>
      </c>
      <c r="R166">
        <v>94.1</v>
      </c>
      <c r="S166">
        <v>99.7</v>
      </c>
      <c r="T166">
        <v>71.5</v>
      </c>
      <c r="U166">
        <v>32.04</v>
      </c>
      <c r="V166">
        <v>150.4</v>
      </c>
      <c r="W166">
        <v>46.4</v>
      </c>
      <c r="X166">
        <v>168</v>
      </c>
      <c r="Y166">
        <v>577.5</v>
      </c>
      <c r="Z166">
        <v>60.799999999999962</v>
      </c>
      <c r="AA166">
        <v>867.12853333333351</v>
      </c>
      <c r="AB166">
        <v>17</v>
      </c>
      <c r="AC166">
        <v>64.545073189849717</v>
      </c>
      <c r="AD166">
        <v>148.36500000000001</v>
      </c>
      <c r="AE166">
        <v>64.7</v>
      </c>
      <c r="AF166">
        <v>268</v>
      </c>
      <c r="AG166">
        <v>1710.912</v>
      </c>
      <c r="AH166">
        <v>240.34479999999999</v>
      </c>
      <c r="AI166">
        <v>71.310240000000007</v>
      </c>
      <c r="AJ166">
        <v>552</v>
      </c>
      <c r="AK166">
        <v>50</v>
      </c>
      <c r="AL166">
        <v>6260.41455078125</v>
      </c>
      <c r="AM166">
        <v>5182.2646484375</v>
      </c>
      <c r="AN166">
        <v>1078.1500244140625</v>
      </c>
      <c r="AO166" s="5" t="s">
        <v>1554</v>
      </c>
    </row>
    <row r="167" spans="1:41" ht="14.25" x14ac:dyDescent="0.45">
      <c r="A167">
        <v>2013</v>
      </c>
      <c r="B167" s="5" t="s">
        <v>80</v>
      </c>
      <c r="C167" s="5" t="s">
        <v>125</v>
      </c>
      <c r="D167" s="5" t="s">
        <v>81</v>
      </c>
      <c r="E167" s="5" t="s">
        <v>95</v>
      </c>
      <c r="F167" s="5" t="s">
        <v>96</v>
      </c>
      <c r="G167" s="5" t="s">
        <v>82</v>
      </c>
      <c r="H167" s="5" t="s">
        <v>266</v>
      </c>
      <c r="I167">
        <v>31216</v>
      </c>
      <c r="J167">
        <v>83305</v>
      </c>
      <c r="K167">
        <v>4578</v>
      </c>
      <c r="L167">
        <v>8328</v>
      </c>
      <c r="M167">
        <v>37511</v>
      </c>
      <c r="N167">
        <v>17727.333333333328</v>
      </c>
      <c r="O167">
        <v>25556</v>
      </c>
      <c r="P167">
        <v>42810</v>
      </c>
      <c r="Q167">
        <v>17247.138081583329</v>
      </c>
      <c r="R167">
        <v>24734.05961758085</v>
      </c>
      <c r="S167">
        <v>36718</v>
      </c>
      <c r="T167">
        <v>24445</v>
      </c>
      <c r="U167">
        <v>9102.5</v>
      </c>
      <c r="V167">
        <v>37293</v>
      </c>
      <c r="W167">
        <v>12335</v>
      </c>
      <c r="X167">
        <v>54143</v>
      </c>
      <c r="Y167">
        <v>189968</v>
      </c>
      <c r="Z167">
        <v>14801.27272727273</v>
      </c>
      <c r="AA167">
        <v>322161.5</v>
      </c>
      <c r="AB167">
        <v>6770</v>
      </c>
      <c r="AC167">
        <v>23508</v>
      </c>
      <c r="AD167">
        <v>34578</v>
      </c>
      <c r="AE167">
        <v>30606</v>
      </c>
      <c r="AF167">
        <v>109315.5833333333</v>
      </c>
      <c r="AG167">
        <v>536085.83333333349</v>
      </c>
      <c r="AH167">
        <v>84710.5</v>
      </c>
      <c r="AI167">
        <v>23832</v>
      </c>
      <c r="AJ167">
        <v>164804.16666666669</v>
      </c>
      <c r="AK167">
        <v>13092</v>
      </c>
      <c r="AL167">
        <v>2021281.875</v>
      </c>
      <c r="AM167">
        <v>1663013.375</v>
      </c>
      <c r="AN167">
        <v>358268.5</v>
      </c>
      <c r="AO167" s="5" t="s">
        <v>267</v>
      </c>
    </row>
    <row r="168" spans="1:41" ht="14.25" x14ac:dyDescent="0.45">
      <c r="A168">
        <v>2013</v>
      </c>
      <c r="B168" s="5" t="s">
        <v>80</v>
      </c>
      <c r="C168" s="5" t="s">
        <v>276</v>
      </c>
      <c r="D168" s="5" t="s">
        <v>81</v>
      </c>
      <c r="E168" s="5" t="s">
        <v>105</v>
      </c>
      <c r="F168" s="5" t="s">
        <v>5030</v>
      </c>
      <c r="G168" s="5" t="s">
        <v>82</v>
      </c>
      <c r="H168" s="5" t="s">
        <v>106</v>
      </c>
      <c r="I168">
        <v>3489</v>
      </c>
      <c r="J168">
        <v>3897.6011396079821</v>
      </c>
      <c r="K168">
        <v>590.29999999999995</v>
      </c>
      <c r="L168">
        <v>1640.997065028218</v>
      </c>
      <c r="M168">
        <v>2398.6550000000002</v>
      </c>
      <c r="N168">
        <v>2490.54</v>
      </c>
      <c r="O168">
        <v>3259</v>
      </c>
      <c r="P168">
        <v>1545</v>
      </c>
      <c r="Q168">
        <v>54.123860000000001</v>
      </c>
      <c r="R168">
        <v>1916.83</v>
      </c>
      <c r="S168">
        <v>3975.2</v>
      </c>
      <c r="T168">
        <v>2857.2820000000002</v>
      </c>
      <c r="U168">
        <v>38.79</v>
      </c>
      <c r="V168">
        <v>2547</v>
      </c>
      <c r="W168">
        <v>1652</v>
      </c>
      <c r="X168">
        <v>4916.1000000000004</v>
      </c>
      <c r="Y168">
        <v>5795.9217653058349</v>
      </c>
      <c r="Z168">
        <v>4340.6131599999999</v>
      </c>
      <c r="AA168">
        <v>22275.815471801059</v>
      </c>
      <c r="AB168">
        <v>966</v>
      </c>
      <c r="AC168">
        <v>4040.8038900000101</v>
      </c>
      <c r="AD168">
        <v>8346.9747200000002</v>
      </c>
      <c r="AE168">
        <v>3114.23</v>
      </c>
      <c r="AF168">
        <v>5499.7138670003733</v>
      </c>
      <c r="AG168">
        <v>8432.3335470000275</v>
      </c>
      <c r="AH168">
        <v>3209.1021899010002</v>
      </c>
      <c r="AI168">
        <v>1724.762129999998</v>
      </c>
      <c r="AJ168">
        <v>1750.928040826605</v>
      </c>
      <c r="AK168">
        <v>1993</v>
      </c>
      <c r="AL168">
        <v>108758.6171875</v>
      </c>
      <c r="AM168">
        <v>72870.25</v>
      </c>
      <c r="AN168">
        <v>35888.375</v>
      </c>
      <c r="AO168" s="5" t="s">
        <v>5049</v>
      </c>
    </row>
    <row r="169" spans="1:41" ht="14.25" x14ac:dyDescent="0.45">
      <c r="A169">
        <v>2013</v>
      </c>
      <c r="B169" s="5" t="s">
        <v>80</v>
      </c>
      <c r="C169" s="5" t="s">
        <v>276</v>
      </c>
      <c r="D169" s="5" t="s">
        <v>81</v>
      </c>
      <c r="E169" s="5" t="s">
        <v>105</v>
      </c>
      <c r="F169" s="5" t="s">
        <v>5031</v>
      </c>
      <c r="G169" s="5" t="s">
        <v>82</v>
      </c>
      <c r="H169" s="5" t="s">
        <v>106</v>
      </c>
      <c r="I169">
        <v>4126</v>
      </c>
      <c r="J169">
        <v>5542.6422050359388</v>
      </c>
      <c r="K169">
        <v>633.9</v>
      </c>
      <c r="L169">
        <v>1723.1432398116219</v>
      </c>
      <c r="M169">
        <v>3062.4989999999998</v>
      </c>
      <c r="N169">
        <v>2963.9630000000002</v>
      </c>
      <c r="O169">
        <v>3645.3530000000001</v>
      </c>
      <c r="P169">
        <v>2256</v>
      </c>
      <c r="Q169">
        <v>657.01634000000001</v>
      </c>
      <c r="R169">
        <v>2372.63</v>
      </c>
      <c r="S169">
        <v>4812.0000000000009</v>
      </c>
      <c r="T169">
        <v>3300.125</v>
      </c>
      <c r="U169">
        <v>256.75</v>
      </c>
      <c r="V169">
        <v>3374</v>
      </c>
      <c r="W169">
        <v>1743.258</v>
      </c>
      <c r="X169">
        <v>5771.2999999999993</v>
      </c>
      <c r="Y169">
        <v>10906.607389519389</v>
      </c>
      <c r="Z169">
        <v>4394.06484</v>
      </c>
      <c r="AA169">
        <v>28879.355304661309</v>
      </c>
      <c r="AB169">
        <v>1046</v>
      </c>
      <c r="AC169">
        <v>4340.0304100000103</v>
      </c>
      <c r="AD169">
        <v>8690.079380000001</v>
      </c>
      <c r="AE169">
        <v>3922.54</v>
      </c>
      <c r="AF169">
        <v>8035.9585540003454</v>
      </c>
      <c r="AG169">
        <v>17848.91422799998</v>
      </c>
      <c r="AH169">
        <v>5199.2606590290006</v>
      </c>
      <c r="AI169">
        <v>2076.4400399999981</v>
      </c>
      <c r="AJ169">
        <v>4628.6880571315642</v>
      </c>
      <c r="AK169">
        <v>2224</v>
      </c>
      <c r="AL169">
        <v>148432.53125</v>
      </c>
      <c r="AM169">
        <v>106228.3046875</v>
      </c>
      <c r="AN169">
        <v>42204.21875</v>
      </c>
      <c r="AO169" s="5" t="s">
        <v>5050</v>
      </c>
    </row>
    <row r="170" spans="1:41" ht="14.25" x14ac:dyDescent="0.45">
      <c r="A170">
        <v>2013</v>
      </c>
      <c r="B170" s="5" t="s">
        <v>80</v>
      </c>
      <c r="C170" s="5" t="s">
        <v>276</v>
      </c>
      <c r="D170" s="5" t="s">
        <v>81</v>
      </c>
      <c r="E170" s="5" t="s">
        <v>105</v>
      </c>
      <c r="F170" s="5" t="s">
        <v>5032</v>
      </c>
      <c r="G170" s="5" t="s">
        <v>82</v>
      </c>
      <c r="H170" s="5" t="s">
        <v>106</v>
      </c>
      <c r="I170">
        <v>637</v>
      </c>
      <c r="J170">
        <v>1645.0410654279569</v>
      </c>
      <c r="K170">
        <v>43.6</v>
      </c>
      <c r="L170">
        <v>82.146174783403254</v>
      </c>
      <c r="M170">
        <v>663.84400000000005</v>
      </c>
      <c r="N170">
        <v>473.42300000000012</v>
      </c>
      <c r="O170">
        <v>386.35300000000001</v>
      </c>
      <c r="P170">
        <v>711</v>
      </c>
      <c r="Q170">
        <v>602.89247999999998</v>
      </c>
      <c r="R170">
        <v>455.8</v>
      </c>
      <c r="S170">
        <v>836.8</v>
      </c>
      <c r="T170">
        <v>442.84300000000002</v>
      </c>
      <c r="U170">
        <v>217.96</v>
      </c>
      <c r="V170">
        <v>827</v>
      </c>
      <c r="W170">
        <v>91.25800000000001</v>
      </c>
      <c r="X170">
        <v>855.19999999999993</v>
      </c>
      <c r="Y170">
        <v>5110.6856242135518</v>
      </c>
      <c r="Z170">
        <v>53.451680000000003</v>
      </c>
      <c r="AA170">
        <v>6603.5398328602496</v>
      </c>
      <c r="AB170">
        <v>80</v>
      </c>
      <c r="AC170">
        <v>299.22651999999999</v>
      </c>
      <c r="AD170">
        <v>343.10466000000002</v>
      </c>
      <c r="AE170">
        <v>808.31</v>
      </c>
      <c r="AF170">
        <v>2536.2446869999721</v>
      </c>
      <c r="AG170">
        <v>9416.5806809999503</v>
      </c>
      <c r="AH170">
        <v>1990.158469128</v>
      </c>
      <c r="AI170">
        <v>351.67791000000011</v>
      </c>
      <c r="AJ170">
        <v>2877.7600163049592</v>
      </c>
      <c r="AK170">
        <v>231</v>
      </c>
      <c r="AL170">
        <v>39673.90625</v>
      </c>
      <c r="AM170">
        <v>33358.0625</v>
      </c>
      <c r="AN170">
        <v>6315.8388671875</v>
      </c>
      <c r="AO170" s="5" t="s">
        <v>5051</v>
      </c>
    </row>
    <row r="171" spans="1:41" ht="14.25" x14ac:dyDescent="0.45">
      <c r="A171">
        <v>2013</v>
      </c>
      <c r="B171" s="5" t="s">
        <v>80</v>
      </c>
      <c r="C171" s="5" t="s">
        <v>269</v>
      </c>
      <c r="D171" s="5" t="s">
        <v>81</v>
      </c>
      <c r="E171" s="5" t="s">
        <v>97</v>
      </c>
      <c r="F171" s="5" t="s">
        <v>98</v>
      </c>
      <c r="G171" s="5" t="s">
        <v>82</v>
      </c>
      <c r="H171" s="5" t="s">
        <v>99</v>
      </c>
      <c r="I171">
        <v>750.31387500000005</v>
      </c>
      <c r="J171">
        <v>1329.9203513274999</v>
      </c>
      <c r="K171">
        <v>64.099999999999994</v>
      </c>
      <c r="L171">
        <v>116</v>
      </c>
      <c r="M171">
        <v>535.79261381999981</v>
      </c>
      <c r="N171">
        <v>588.79094099999998</v>
      </c>
      <c r="O171">
        <v>307</v>
      </c>
      <c r="P171">
        <v>442</v>
      </c>
      <c r="Q171">
        <v>278.575829</v>
      </c>
      <c r="R171">
        <v>552.93444567000006</v>
      </c>
      <c r="S171">
        <v>587.59667000000002</v>
      </c>
      <c r="T171">
        <v>390.29735899999997</v>
      </c>
      <c r="U171">
        <v>149.06399999999999</v>
      </c>
      <c r="V171">
        <v>632.20707372000004</v>
      </c>
      <c r="W171">
        <v>245.2</v>
      </c>
      <c r="X171">
        <v>1008</v>
      </c>
      <c r="Y171">
        <v>3159.9002130600002</v>
      </c>
      <c r="Z171">
        <v>421.97719429</v>
      </c>
      <c r="AA171">
        <v>4802.5587940000287</v>
      </c>
      <c r="AB171">
        <v>87.432000000000002</v>
      </c>
      <c r="AC171">
        <v>333.44580204999971</v>
      </c>
      <c r="AD171">
        <v>754.80673202000003</v>
      </c>
      <c r="AE171">
        <v>363.84972680999999</v>
      </c>
      <c r="AF171">
        <v>1665.18197706</v>
      </c>
      <c r="AG171">
        <v>8689.9555530000016</v>
      </c>
      <c r="AH171">
        <v>1253.1768721378201</v>
      </c>
      <c r="AI171">
        <v>375.97962207</v>
      </c>
      <c r="AJ171">
        <v>2510.749221</v>
      </c>
      <c r="AK171">
        <v>283</v>
      </c>
      <c r="AL171">
        <v>32679.80859375</v>
      </c>
      <c r="AM171">
        <v>26787.42578125</v>
      </c>
      <c r="AN171">
        <v>5892.38134765625</v>
      </c>
      <c r="AO171" s="5" t="s">
        <v>270</v>
      </c>
    </row>
    <row r="172" spans="1:41" ht="14.25" x14ac:dyDescent="0.45">
      <c r="A172">
        <v>2013</v>
      </c>
      <c r="B172" s="5" t="s">
        <v>80</v>
      </c>
      <c r="C172" s="5" t="s">
        <v>269</v>
      </c>
      <c r="D172" s="5" t="s">
        <v>81</v>
      </c>
      <c r="E172" s="5" t="s">
        <v>97</v>
      </c>
      <c r="F172" s="5" t="s">
        <v>8</v>
      </c>
      <c r="G172" s="5" t="s">
        <v>82</v>
      </c>
      <c r="H172" s="5" t="s">
        <v>100</v>
      </c>
      <c r="I172">
        <v>0.67693249692259905</v>
      </c>
      <c r="J172">
        <v>0.53437635674529749</v>
      </c>
      <c r="K172">
        <v>0.63629144331943621</v>
      </c>
      <c r="L172">
        <v>0.66210045662100458</v>
      </c>
      <c r="M172">
        <v>0.61762999713025613</v>
      </c>
      <c r="N172">
        <v>0.43917313699633848</v>
      </c>
      <c r="O172">
        <v>0.61709887306891265</v>
      </c>
      <c r="P172">
        <v>0.54254431187705598</v>
      </c>
      <c r="Q172">
        <v>0.512504330724596</v>
      </c>
      <c r="R172">
        <v>0.75283109715989194</v>
      </c>
      <c r="S172">
        <v>0.71625462289151043</v>
      </c>
      <c r="T172">
        <v>0.61141303182292739</v>
      </c>
      <c r="U172">
        <v>0.53109982385032417</v>
      </c>
      <c r="V172">
        <v>0.60694288203362823</v>
      </c>
      <c r="W172">
        <v>0.55767587623343717</v>
      </c>
      <c r="X172">
        <v>0.72828160221952487</v>
      </c>
      <c r="Y172">
        <v>0.61307808027565724</v>
      </c>
      <c r="Z172">
        <v>0.79333800714011504</v>
      </c>
      <c r="AA172">
        <v>0.66227432049763213</v>
      </c>
      <c r="AB172">
        <v>0.61014927972907551</v>
      </c>
      <c r="AC172">
        <v>0.58973655763241295</v>
      </c>
      <c r="AD172">
        <v>0.62443040841421582</v>
      </c>
      <c r="AE172">
        <v>0.58559722285044336</v>
      </c>
      <c r="AF172">
        <v>0.63788344559621213</v>
      </c>
      <c r="AG172">
        <v>0.57978027969704504</v>
      </c>
      <c r="AH172">
        <v>0.59521454412027242</v>
      </c>
      <c r="AI172">
        <v>0.6323209361272133</v>
      </c>
      <c r="AJ172">
        <v>0.51784951700666404</v>
      </c>
      <c r="AK172">
        <v>0.64758225736282715</v>
      </c>
      <c r="AL172">
        <v>0.61490988731384277</v>
      </c>
      <c r="AM172">
        <v>0.60223782062530518</v>
      </c>
      <c r="AN172">
        <v>0.63286185264587402</v>
      </c>
      <c r="AO172" s="5" t="s">
        <v>271</v>
      </c>
    </row>
    <row r="173" spans="1:41" ht="14.25" x14ac:dyDescent="0.45">
      <c r="A173">
        <v>2013</v>
      </c>
      <c r="B173" s="5" t="s">
        <v>80</v>
      </c>
      <c r="C173" s="5" t="s">
        <v>269</v>
      </c>
      <c r="D173" s="5" t="s">
        <v>81</v>
      </c>
      <c r="E173" s="5" t="s">
        <v>97</v>
      </c>
      <c r="F173" s="5" t="s">
        <v>34</v>
      </c>
      <c r="G173" s="5" t="s">
        <v>82</v>
      </c>
      <c r="H173" s="5" t="s">
        <v>100</v>
      </c>
      <c r="I173">
        <v>6.0430869947593703E-2</v>
      </c>
      <c r="J173">
        <v>5.6060314629428599E-2</v>
      </c>
      <c r="K173">
        <v>5.4586583463338501E-2</v>
      </c>
      <c r="L173">
        <v>8.1243581162068701E-2</v>
      </c>
      <c r="M173">
        <v>5.8703670791487798E-2</v>
      </c>
      <c r="N173">
        <v>7.5214889810949107E-2</v>
      </c>
      <c r="O173">
        <v>7.1012338762215396E-2</v>
      </c>
      <c r="P173">
        <v>7.4449380090497994E-2</v>
      </c>
      <c r="Q173">
        <v>5.3894112182288498E-2</v>
      </c>
      <c r="R173">
        <v>5.0920625364739798E-2</v>
      </c>
      <c r="S173">
        <v>6.1204686541195E-2</v>
      </c>
      <c r="T173">
        <v>4.8124740193284297E-2</v>
      </c>
      <c r="U173">
        <v>4.2079909020729701E-2</v>
      </c>
      <c r="V173">
        <v>5.3338342345028301E-2</v>
      </c>
      <c r="W173">
        <v>3.04880019989552E-2</v>
      </c>
      <c r="X173">
        <v>3.5448412698412701E-2</v>
      </c>
      <c r="Y173">
        <v>4.1981023170202497E-2</v>
      </c>
      <c r="Z173">
        <v>5.0879578571241001E-2</v>
      </c>
      <c r="AA173">
        <v>6.2012091007006297E-2</v>
      </c>
      <c r="AB173">
        <v>7.2903971086101194E-2</v>
      </c>
      <c r="AC173">
        <v>9.0530279412164502E-2</v>
      </c>
      <c r="AD173">
        <v>7.2439264773477702E-2</v>
      </c>
      <c r="AE173">
        <v>9.5393343168376804E-2</v>
      </c>
      <c r="AF173">
        <v>4.7802974869868502E-2</v>
      </c>
      <c r="AG173">
        <v>3.5500179198107697E-2</v>
      </c>
      <c r="AH173">
        <v>4.2801063776670902E-2</v>
      </c>
      <c r="AI173">
        <v>6.0055441158447E-2</v>
      </c>
      <c r="AJ173">
        <v>4.1054134798944299E-2</v>
      </c>
      <c r="AK173">
        <v>4.3650176678445299E-2</v>
      </c>
      <c r="AL173">
        <v>5.7386342436075211E-2</v>
      </c>
      <c r="AM173">
        <v>5.9575628489255905E-2</v>
      </c>
      <c r="AN173">
        <v>5.4284859448671341E-2</v>
      </c>
      <c r="AO173" s="5" t="s">
        <v>272</v>
      </c>
    </row>
    <row r="174" spans="1:41" ht="14.25" x14ac:dyDescent="0.45">
      <c r="A174">
        <v>2013</v>
      </c>
      <c r="B174" s="5" t="s">
        <v>80</v>
      </c>
      <c r="C174" s="5" t="s">
        <v>269</v>
      </c>
      <c r="D174" s="5" t="s">
        <v>81</v>
      </c>
      <c r="E174" s="5" t="s">
        <v>97</v>
      </c>
      <c r="F174" s="5" t="s">
        <v>101</v>
      </c>
      <c r="G174" s="5" t="s">
        <v>82</v>
      </c>
      <c r="H174" s="5" t="s">
        <v>99</v>
      </c>
      <c r="I174">
        <v>704.97175479999999</v>
      </c>
      <c r="J174">
        <v>1255.3645979999999</v>
      </c>
      <c r="K174">
        <v>60.600999999999999</v>
      </c>
      <c r="L174">
        <v>106.5757445852</v>
      </c>
      <c r="M174">
        <v>504.33962060579978</v>
      </c>
      <c r="N174">
        <v>544.50509525099994</v>
      </c>
      <c r="O174">
        <v>285.19921199999987</v>
      </c>
      <c r="P174">
        <v>409.09337399999993</v>
      </c>
      <c r="Q174">
        <v>263.56223202059999</v>
      </c>
      <c r="R174">
        <v>524.7786779107779</v>
      </c>
      <c r="S174">
        <v>551.63300000000004</v>
      </c>
      <c r="T174">
        <v>371.51440000000002</v>
      </c>
      <c r="U174">
        <v>142.79140044173391</v>
      </c>
      <c r="V174">
        <v>598.48619638897412</v>
      </c>
      <c r="W174">
        <v>237.72434190985621</v>
      </c>
      <c r="X174">
        <v>972.26800000000003</v>
      </c>
      <c r="Y174">
        <v>3027.244369</v>
      </c>
      <c r="Z174">
        <v>400.50717247785008</v>
      </c>
      <c r="AA174">
        <v>4504.7420810000003</v>
      </c>
      <c r="AB174">
        <v>81.057860000000005</v>
      </c>
      <c r="AC174">
        <v>303.25886042159988</v>
      </c>
      <c r="AD174">
        <v>700.12908730639981</v>
      </c>
      <c r="AE174">
        <v>329.1408849586935</v>
      </c>
      <c r="AF174">
        <v>1585.5813248568429</v>
      </c>
      <c r="AG174">
        <v>8381.4605736449103</v>
      </c>
      <c r="AH174">
        <v>1199.5395689100001</v>
      </c>
      <c r="AI174">
        <v>353.4</v>
      </c>
      <c r="AJ174">
        <v>2407.6725840347221</v>
      </c>
      <c r="AK174">
        <v>270.64699999999999</v>
      </c>
      <c r="AL174">
        <v>31077.7890625</v>
      </c>
      <c r="AM174">
        <v>25489.734375</v>
      </c>
      <c r="AN174">
        <v>5588.05322265625</v>
      </c>
      <c r="AO174" s="5" t="s">
        <v>273</v>
      </c>
    </row>
    <row r="175" spans="1:41" ht="14.25" x14ac:dyDescent="0.45">
      <c r="A175">
        <v>2013</v>
      </c>
      <c r="B175" s="5" t="s">
        <v>80</v>
      </c>
      <c r="C175" s="5" t="s">
        <v>269</v>
      </c>
      <c r="D175" s="5" t="s">
        <v>81</v>
      </c>
      <c r="E175" s="5" t="s">
        <v>102</v>
      </c>
      <c r="F175" s="5" t="s">
        <v>103</v>
      </c>
      <c r="G175" s="5" t="s">
        <v>82</v>
      </c>
      <c r="H175" s="5" t="s">
        <v>104</v>
      </c>
      <c r="I175">
        <v>119.79</v>
      </c>
      <c r="J175">
        <v>231.298</v>
      </c>
      <c r="K175">
        <v>11.5</v>
      </c>
      <c r="L175">
        <v>20</v>
      </c>
      <c r="M175">
        <v>93.744</v>
      </c>
      <c r="N175">
        <v>151.59</v>
      </c>
      <c r="O175">
        <v>51.515999999999998</v>
      </c>
      <c r="P175">
        <v>93</v>
      </c>
      <c r="Q175">
        <v>64.394000000000005</v>
      </c>
      <c r="R175">
        <v>80.444000000000003</v>
      </c>
      <c r="S175">
        <v>93.382000000000005</v>
      </c>
      <c r="T175">
        <v>70.885999999999996</v>
      </c>
      <c r="U175">
        <v>32.04</v>
      </c>
      <c r="V175">
        <v>149.92599999999999</v>
      </c>
      <c r="W175">
        <v>50.192</v>
      </c>
      <c r="X175">
        <v>150</v>
      </c>
      <c r="Y175">
        <v>587.42999999999995</v>
      </c>
      <c r="Z175">
        <v>48.225999999999999</v>
      </c>
      <c r="AA175">
        <v>682.58600000000001</v>
      </c>
      <c r="AB175">
        <v>16.358000000000001</v>
      </c>
      <c r="AC175">
        <v>47.57407318984972</v>
      </c>
      <c r="AD175">
        <v>93.421999999999997</v>
      </c>
      <c r="AE175">
        <v>47.031999999999996</v>
      </c>
      <c r="AF175">
        <v>233</v>
      </c>
      <c r="AG175">
        <v>1698</v>
      </c>
      <c r="AH175">
        <v>239.97082</v>
      </c>
      <c r="AI175">
        <v>68.164000000000001</v>
      </c>
      <c r="AJ175">
        <v>551.65</v>
      </c>
      <c r="AK175">
        <v>32.055999999999997</v>
      </c>
      <c r="AL175">
        <v>5809.1708984375</v>
      </c>
      <c r="AM175">
        <v>4837.97998046875</v>
      </c>
      <c r="AN175">
        <v>971.1907958984375</v>
      </c>
      <c r="AO175" s="5" t="s">
        <v>274</v>
      </c>
    </row>
    <row r="176" spans="1:41" ht="14.25" x14ac:dyDescent="0.45">
      <c r="A176">
        <v>2013</v>
      </c>
      <c r="B176" s="5" t="s">
        <v>80</v>
      </c>
      <c r="C176" s="5" t="s">
        <v>269</v>
      </c>
      <c r="D176" s="5" t="s">
        <v>81</v>
      </c>
      <c r="E176" s="5" t="s">
        <v>102</v>
      </c>
      <c r="F176" s="5" t="s">
        <v>102</v>
      </c>
      <c r="G176" s="5" t="s">
        <v>82</v>
      </c>
      <c r="H176" s="5" t="s">
        <v>104</v>
      </c>
      <c r="I176">
        <v>126.53</v>
      </c>
      <c r="J176">
        <v>283.97399999999999</v>
      </c>
      <c r="K176">
        <v>11.5</v>
      </c>
      <c r="L176">
        <v>20</v>
      </c>
      <c r="M176">
        <v>99.029420000000002</v>
      </c>
      <c r="N176">
        <v>153.06594000000001</v>
      </c>
      <c r="O176">
        <v>56.790999999999997</v>
      </c>
      <c r="P176">
        <v>93</v>
      </c>
      <c r="Q176">
        <v>64.394000000000005</v>
      </c>
      <c r="R176">
        <v>83.844000000000008</v>
      </c>
      <c r="S176">
        <v>93.382000000000005</v>
      </c>
      <c r="T176">
        <v>72.871349999999993</v>
      </c>
      <c r="U176">
        <v>32.04</v>
      </c>
      <c r="V176">
        <v>150.3374</v>
      </c>
      <c r="W176">
        <v>50.192</v>
      </c>
      <c r="X176">
        <v>158</v>
      </c>
      <c r="Y176">
        <v>589.32399999999996</v>
      </c>
      <c r="Z176">
        <v>60.719279999999998</v>
      </c>
      <c r="AA176">
        <v>827.81</v>
      </c>
      <c r="AB176">
        <v>16.358000000000001</v>
      </c>
      <c r="AC176">
        <v>64.545073189849717</v>
      </c>
      <c r="AD176">
        <v>135.64599999999999</v>
      </c>
      <c r="AE176">
        <v>70.928200000000004</v>
      </c>
      <c r="AF176">
        <v>298</v>
      </c>
      <c r="AG176">
        <v>1711</v>
      </c>
      <c r="AH176">
        <v>240.34479999999999</v>
      </c>
      <c r="AI176">
        <v>68.164000000000001</v>
      </c>
      <c r="AJ176">
        <v>553.47199999999998</v>
      </c>
      <c r="AK176">
        <v>49.887</v>
      </c>
      <c r="AL176">
        <v>6235.14990234375</v>
      </c>
      <c r="AM176">
        <v>5182.98388671875</v>
      </c>
      <c r="AN176">
        <v>1052.16552734375</v>
      </c>
      <c r="AO176" s="5" t="s">
        <v>275</v>
      </c>
    </row>
    <row r="177" spans="1:41" ht="14.25" x14ac:dyDescent="0.45">
      <c r="A177">
        <v>2013</v>
      </c>
      <c r="B177" s="5" t="s">
        <v>1507</v>
      </c>
      <c r="C177" s="5" t="s">
        <v>277</v>
      </c>
      <c r="D177" s="5" t="s">
        <v>107</v>
      </c>
      <c r="E177" s="5" t="s">
        <v>108</v>
      </c>
      <c r="F177" s="5" t="s">
        <v>108</v>
      </c>
      <c r="G177" s="5" t="s">
        <v>86</v>
      </c>
      <c r="H177" s="5" t="s">
        <v>130</v>
      </c>
      <c r="I177">
        <v>1651.8344370827854</v>
      </c>
      <c r="J177">
        <v>1265.4020213216829</v>
      </c>
      <c r="K177">
        <v>607.35666618718096</v>
      </c>
      <c r="L177">
        <v>958.89384612166941</v>
      </c>
      <c r="M177">
        <v>1287.4156032056057</v>
      </c>
      <c r="N177">
        <v>666.37542350218973</v>
      </c>
      <c r="O177">
        <v>300.45912814913544</v>
      </c>
      <c r="P177">
        <v>1293.0473193561008</v>
      </c>
      <c r="Q177">
        <v>217.43583263164041</v>
      </c>
      <c r="R177">
        <v>923.33880057847853</v>
      </c>
      <c r="S177">
        <v>31.226393315060868</v>
      </c>
      <c r="T177">
        <v>1287.681977782009</v>
      </c>
      <c r="U177">
        <v>105.16069485219741</v>
      </c>
      <c r="V177">
        <v>1521.6108704124074</v>
      </c>
      <c r="W177">
        <v>788.70521139148059</v>
      </c>
      <c r="X177">
        <v>2270.6125541556094</v>
      </c>
      <c r="Y177">
        <v>3401.6265579741407</v>
      </c>
      <c r="Z177">
        <v>651.3524670947329</v>
      </c>
      <c r="AA177">
        <v>9062.0739333715592</v>
      </c>
      <c r="AB177"/>
      <c r="AC177">
        <v>68.965875249028656</v>
      </c>
      <c r="AD177">
        <v>55.263018213144555</v>
      </c>
      <c r="AE177">
        <v>976.49216648469019</v>
      </c>
      <c r="AF177">
        <v>1284.462772837554</v>
      </c>
      <c r="AG177">
        <v>11414.494264214776</v>
      </c>
      <c r="AH177">
        <v>1471.7709794419759</v>
      </c>
      <c r="AI177">
        <v>232.85582431557998</v>
      </c>
      <c r="AJ177">
        <v>670.66769676146305</v>
      </c>
      <c r="AK177">
        <v>643.84098889100449</v>
      </c>
      <c r="AL177">
        <v>45110.421875</v>
      </c>
      <c r="AM177">
        <v>36133.23828125</v>
      </c>
      <c r="AN177">
        <v>8977.1884765625</v>
      </c>
      <c r="AO177" s="5" t="s">
        <v>1555</v>
      </c>
    </row>
    <row r="178" spans="1:41" ht="14.25" x14ac:dyDescent="0.45">
      <c r="A178">
        <v>2013</v>
      </c>
      <c r="B178" s="5" t="s">
        <v>1507</v>
      </c>
      <c r="C178" s="5" t="s">
        <v>277</v>
      </c>
      <c r="D178" s="5" t="s">
        <v>107</v>
      </c>
      <c r="E178" s="5" t="s">
        <v>108</v>
      </c>
      <c r="F178" s="5" t="s">
        <v>108</v>
      </c>
      <c r="G178" s="5" t="s">
        <v>87</v>
      </c>
      <c r="H178" s="5" t="s">
        <v>130</v>
      </c>
      <c r="I178">
        <v>1539.356268629014</v>
      </c>
      <c r="J178">
        <v>1161.81</v>
      </c>
      <c r="K178">
        <v>566</v>
      </c>
      <c r="L178">
        <v>893.6</v>
      </c>
      <c r="M178">
        <v>1199.7517636363641</v>
      </c>
      <c r="N178">
        <v>621</v>
      </c>
      <c r="O178">
        <v>280</v>
      </c>
      <c r="P178">
        <v>1205</v>
      </c>
      <c r="Q178">
        <v>202.63</v>
      </c>
      <c r="R178">
        <v>860.46600000000001</v>
      </c>
      <c r="S178">
        <v>29.10009818</v>
      </c>
      <c r="T178">
        <v>1200</v>
      </c>
      <c r="U178">
        <v>98</v>
      </c>
      <c r="V178">
        <v>1418</v>
      </c>
      <c r="W178">
        <v>735</v>
      </c>
      <c r="X178">
        <v>2116</v>
      </c>
      <c r="Y178">
        <v>3170</v>
      </c>
      <c r="Z178">
        <v>607</v>
      </c>
      <c r="AA178">
        <v>8445.0111966130244</v>
      </c>
      <c r="AB178"/>
      <c r="AC178">
        <v>64.26979</v>
      </c>
      <c r="AD178">
        <v>51.5</v>
      </c>
      <c r="AE178">
        <v>910</v>
      </c>
      <c r="AF178">
        <v>1197</v>
      </c>
      <c r="AG178">
        <v>10637.24844596416</v>
      </c>
      <c r="AH178">
        <v>1371.55385087587</v>
      </c>
      <c r="AI178">
        <v>217</v>
      </c>
      <c r="AJ178">
        <v>625</v>
      </c>
      <c r="AK178">
        <v>600</v>
      </c>
      <c r="AL178">
        <v>42021.30078125</v>
      </c>
      <c r="AM178">
        <v>33655.390625</v>
      </c>
      <c r="AN178">
        <v>8365.9052734375</v>
      </c>
      <c r="AO178" s="5" t="s">
        <v>1556</v>
      </c>
    </row>
    <row r="179" spans="1:41" ht="14.25" x14ac:dyDescent="0.45">
      <c r="A179">
        <v>2013</v>
      </c>
      <c r="B179" s="5" t="s">
        <v>1507</v>
      </c>
      <c r="C179" s="5" t="s">
        <v>277</v>
      </c>
      <c r="D179" s="5" t="s">
        <v>107</v>
      </c>
      <c r="E179" s="5" t="s">
        <v>30</v>
      </c>
      <c r="F179" s="5" t="s">
        <v>30</v>
      </c>
      <c r="G179" s="5" t="s">
        <v>86</v>
      </c>
      <c r="H179" s="5" t="s">
        <v>130</v>
      </c>
      <c r="I179">
        <v>4776.7561692908685</v>
      </c>
      <c r="J179">
        <v>324.06663107513896</v>
      </c>
      <c r="K179"/>
      <c r="L179">
        <v>1106.3334325777096</v>
      </c>
      <c r="M179">
        <v>4293.229363141867</v>
      </c>
      <c r="N179">
        <v>2539.9527011750129</v>
      </c>
      <c r="O179">
        <v>3815.8309274940202</v>
      </c>
      <c r="P179">
        <v>297.23992320468045</v>
      </c>
      <c r="Q179">
        <v>0</v>
      </c>
      <c r="R179">
        <v>4755.8387712748872</v>
      </c>
      <c r="S179">
        <v>9209.0722777710016</v>
      </c>
      <c r="T179">
        <v>3648.4322703823591</v>
      </c>
      <c r="U179">
        <v>1391.7696043193882</v>
      </c>
      <c r="V179">
        <v>2416.5498449709039</v>
      </c>
      <c r="W179">
        <v>879.91601815103957</v>
      </c>
      <c r="X179">
        <v>4380.9293479117359</v>
      </c>
      <c r="Y179">
        <v>22672.860423796727</v>
      </c>
      <c r="Z179">
        <v>1527.8791973710927</v>
      </c>
      <c r="AA179">
        <v>25630.654290409202</v>
      </c>
      <c r="AB179"/>
      <c r="AC179">
        <v>4458.6778516518161</v>
      </c>
      <c r="AD179">
        <v>2663.1870856536952</v>
      </c>
      <c r="AE179">
        <v>4897.2874173292957</v>
      </c>
      <c r="AF179">
        <v>18279.718742930436</v>
      </c>
      <c r="AG179">
        <v>32049.987575756844</v>
      </c>
      <c r="AH179">
        <v>8103.0655086496909</v>
      </c>
      <c r="AI179">
        <v>1779.1472659688093</v>
      </c>
      <c r="AJ179">
        <v>13963.828101764724</v>
      </c>
      <c r="AK179">
        <v>1572.0450812088693</v>
      </c>
      <c r="AL179">
        <v>181434.265625</v>
      </c>
      <c r="AM179">
        <v>141089.390625</v>
      </c>
      <c r="AN179">
        <v>40344.859375</v>
      </c>
      <c r="AO179" s="5" t="s">
        <v>1557</v>
      </c>
    </row>
    <row r="180" spans="1:41" ht="14.25" x14ac:dyDescent="0.45">
      <c r="A180">
        <v>2013</v>
      </c>
      <c r="B180" s="5" t="s">
        <v>1507</v>
      </c>
      <c r="C180" s="5" t="s">
        <v>277</v>
      </c>
      <c r="D180" s="5" t="s">
        <v>107</v>
      </c>
      <c r="E180" s="5" t="s">
        <v>30</v>
      </c>
      <c r="F180" s="5" t="s">
        <v>30</v>
      </c>
      <c r="G180" s="5" t="s">
        <v>87</v>
      </c>
      <c r="H180" s="5" t="s">
        <v>130</v>
      </c>
      <c r="I180">
        <v>4451.4930720878874</v>
      </c>
      <c r="J180">
        <v>315</v>
      </c>
      <c r="K180"/>
      <c r="L180">
        <v>1031</v>
      </c>
      <c r="M180">
        <v>4000.8910000000001</v>
      </c>
      <c r="N180">
        <v>2367</v>
      </c>
      <c r="O180">
        <v>3556</v>
      </c>
      <c r="P180">
        <v>277</v>
      </c>
      <c r="Q180">
        <v>0</v>
      </c>
      <c r="R180">
        <v>4432</v>
      </c>
      <c r="S180">
        <v>8582</v>
      </c>
      <c r="T180">
        <v>3400</v>
      </c>
      <c r="U180">
        <v>1297</v>
      </c>
      <c r="V180">
        <v>2252</v>
      </c>
      <c r="W180">
        <v>820</v>
      </c>
      <c r="X180">
        <v>4082.61924</v>
      </c>
      <c r="Y180">
        <v>21129</v>
      </c>
      <c r="Z180">
        <v>1423.8414985067809</v>
      </c>
      <c r="AA180">
        <v>23885.389156000008</v>
      </c>
      <c r="AB180"/>
      <c r="AC180">
        <v>4155.0736239999997</v>
      </c>
      <c r="AD180">
        <v>2481.8429999999998</v>
      </c>
      <c r="AE180">
        <v>4563.817</v>
      </c>
      <c r="AF180">
        <v>17035</v>
      </c>
      <c r="AG180">
        <v>29867.61153336502</v>
      </c>
      <c r="AH180">
        <v>7551.3044200000013</v>
      </c>
      <c r="AI180">
        <v>1658</v>
      </c>
      <c r="AJ180">
        <v>13012.99079372095</v>
      </c>
      <c r="AK180">
        <v>1465</v>
      </c>
      <c r="AL180">
        <v>169092.859375</v>
      </c>
      <c r="AM180">
        <v>131495.21875</v>
      </c>
      <c r="AN180">
        <v>37597.65625</v>
      </c>
      <c r="AO180" s="5" t="s">
        <v>1558</v>
      </c>
    </row>
    <row r="181" spans="1:41" ht="14.25" x14ac:dyDescent="0.45">
      <c r="A181">
        <v>2013</v>
      </c>
      <c r="B181" s="5" t="s">
        <v>1507</v>
      </c>
      <c r="C181" s="5" t="s">
        <v>277</v>
      </c>
      <c r="D181" s="5" t="s">
        <v>107</v>
      </c>
      <c r="E181" s="5" t="s">
        <v>216</v>
      </c>
      <c r="F181" s="5" t="s">
        <v>283</v>
      </c>
      <c r="G181" s="5" t="s">
        <v>86</v>
      </c>
      <c r="H181" s="5" t="s">
        <v>130</v>
      </c>
      <c r="I181"/>
      <c r="J181"/>
      <c r="K181"/>
      <c r="L181"/>
      <c r="M181"/>
      <c r="N181"/>
      <c r="O181"/>
      <c r="P181"/>
      <c r="Q181">
        <v>0</v>
      </c>
      <c r="R181"/>
      <c r="S181">
        <v>0</v>
      </c>
      <c r="T181">
        <v>0</v>
      </c>
      <c r="U181"/>
      <c r="V181"/>
      <c r="W181"/>
      <c r="X181"/>
      <c r="Y181"/>
      <c r="Z181"/>
      <c r="AA181">
        <v>0</v>
      </c>
      <c r="AB181"/>
      <c r="AC181">
        <v>1151.03465786474</v>
      </c>
      <c r="AD181"/>
      <c r="AE181"/>
      <c r="AF181"/>
      <c r="AG181"/>
      <c r="AH181"/>
      <c r="AI181">
        <v>0</v>
      </c>
      <c r="AJ181"/>
      <c r="AK181"/>
      <c r="AL181">
        <v>1151.03466796875</v>
      </c>
      <c r="AM181">
        <v>1151.03466796875</v>
      </c>
      <c r="AN181">
        <v>0</v>
      </c>
      <c r="AO181" s="5" t="s">
        <v>1559</v>
      </c>
    </row>
    <row r="182" spans="1:41" ht="14.25" x14ac:dyDescent="0.45">
      <c r="A182">
        <v>2013</v>
      </c>
      <c r="B182" s="5" t="s">
        <v>1507</v>
      </c>
      <c r="C182" s="5" t="s">
        <v>277</v>
      </c>
      <c r="D182" s="5" t="s">
        <v>107</v>
      </c>
      <c r="E182" s="5" t="s">
        <v>216</v>
      </c>
      <c r="F182" s="5" t="s">
        <v>217</v>
      </c>
      <c r="G182" s="5" t="s">
        <v>86</v>
      </c>
      <c r="H182" s="5" t="s">
        <v>130</v>
      </c>
      <c r="I182"/>
      <c r="J182"/>
      <c r="K182"/>
      <c r="L182"/>
      <c r="M182"/>
      <c r="N182"/>
      <c r="O182">
        <v>0</v>
      </c>
      <c r="P182">
        <v>21.461366296366819</v>
      </c>
      <c r="Q182">
        <v>182.42161351911795</v>
      </c>
      <c r="R182"/>
      <c r="S182">
        <v>123.4028562041092</v>
      </c>
      <c r="T182"/>
      <c r="U182"/>
      <c r="V182"/>
      <c r="W182"/>
      <c r="X182"/>
      <c r="Y182"/>
      <c r="Z182"/>
      <c r="AA182">
        <v>200.2345475451024</v>
      </c>
      <c r="AB182"/>
      <c r="AC182">
        <v>294.34900097670959</v>
      </c>
      <c r="AD182"/>
      <c r="AE182"/>
      <c r="AF182"/>
      <c r="AG182"/>
      <c r="AH182">
        <v>697.31185425020465</v>
      </c>
      <c r="AI182">
        <v>0</v>
      </c>
      <c r="AJ182"/>
      <c r="AK182"/>
      <c r="AL182">
        <v>1519.1812744140625</v>
      </c>
      <c r="AM182">
        <v>698.466552734375</v>
      </c>
      <c r="AN182">
        <v>820.7147216796875</v>
      </c>
      <c r="AO182" s="5" t="s">
        <v>1560</v>
      </c>
    </row>
    <row r="183" spans="1:41" ht="14.25" x14ac:dyDescent="0.45">
      <c r="A183">
        <v>2013</v>
      </c>
      <c r="B183" s="5" t="s">
        <v>1507</v>
      </c>
      <c r="C183" s="5" t="s">
        <v>277</v>
      </c>
      <c r="D183" s="5" t="s">
        <v>107</v>
      </c>
      <c r="E183" s="5" t="s">
        <v>216</v>
      </c>
      <c r="F183" s="5" t="s">
        <v>284</v>
      </c>
      <c r="G183" s="5" t="s">
        <v>86</v>
      </c>
      <c r="H183" s="5" t="s">
        <v>130</v>
      </c>
      <c r="I183">
        <v>184.8707341435269</v>
      </c>
      <c r="J183"/>
      <c r="K183"/>
      <c r="L183"/>
      <c r="M183">
        <v>271.48628364904027</v>
      </c>
      <c r="N183"/>
      <c r="O183">
        <v>186.71388677839133</v>
      </c>
      <c r="P183">
        <v>218.90593622294153</v>
      </c>
      <c r="Q183">
        <v>138.43117795314006</v>
      </c>
      <c r="R183"/>
      <c r="S183">
        <v>808.02044105821074</v>
      </c>
      <c r="T183"/>
      <c r="U183">
        <v>154.52183733384109</v>
      </c>
      <c r="V183">
        <v>233.92889263039831</v>
      </c>
      <c r="W183">
        <v>121.04210591150886</v>
      </c>
      <c r="X183">
        <v>119.25544716733633</v>
      </c>
      <c r="Y183">
        <v>2116.0907168217682</v>
      </c>
      <c r="Z183">
        <v>169190.6811974078</v>
      </c>
      <c r="AA183">
        <v>996.38676451104743</v>
      </c>
      <c r="AB183"/>
      <c r="AC183">
        <v>215.25579455473368</v>
      </c>
      <c r="AD183"/>
      <c r="AE183">
        <v>196.4369587789603</v>
      </c>
      <c r="AF183">
        <v>2320.503706539308</v>
      </c>
      <c r="AG183">
        <v>3591.559649696987</v>
      </c>
      <c r="AH183">
        <v>488.1180018082884</v>
      </c>
      <c r="AI183">
        <v>0</v>
      </c>
      <c r="AJ183">
        <v>1182.111857738299</v>
      </c>
      <c r="AK183"/>
      <c r="AL183">
        <v>182734.328125</v>
      </c>
      <c r="AM183">
        <v>180739.6875</v>
      </c>
      <c r="AN183">
        <v>1994.63623046875</v>
      </c>
      <c r="AO183" s="5" t="s">
        <v>1561</v>
      </c>
    </row>
    <row r="184" spans="1:41" ht="14.25" x14ac:dyDescent="0.45">
      <c r="A184">
        <v>2013</v>
      </c>
      <c r="B184" s="5" t="s">
        <v>1507</v>
      </c>
      <c r="C184" s="5" t="s">
        <v>277</v>
      </c>
      <c r="D184" s="5" t="s">
        <v>107</v>
      </c>
      <c r="E184" s="5" t="s">
        <v>216</v>
      </c>
      <c r="F184" s="5" t="s">
        <v>285</v>
      </c>
      <c r="G184" s="5" t="s">
        <v>86</v>
      </c>
      <c r="H184" s="5" t="s">
        <v>130</v>
      </c>
      <c r="I184"/>
      <c r="J184"/>
      <c r="K184"/>
      <c r="L184"/>
      <c r="M184"/>
      <c r="N184"/>
      <c r="O184"/>
      <c r="P184">
        <v>21.461366296366819</v>
      </c>
      <c r="Q184">
        <v>0</v>
      </c>
      <c r="R184"/>
      <c r="S184">
        <v>0</v>
      </c>
      <c r="T184"/>
      <c r="U184"/>
      <c r="V184"/>
      <c r="W184"/>
      <c r="X184">
        <v>87.669681320658455</v>
      </c>
      <c r="Y184"/>
      <c r="Z184"/>
      <c r="AA184">
        <v>478.76981695418431</v>
      </c>
      <c r="AB184"/>
      <c r="AC184"/>
      <c r="AD184"/>
      <c r="AE184"/>
      <c r="AF184">
        <v>193.15229666730136</v>
      </c>
      <c r="AG184"/>
      <c r="AH184">
        <v>187.11295015398912</v>
      </c>
      <c r="AI184">
        <v>0</v>
      </c>
      <c r="AJ184"/>
      <c r="AK184"/>
      <c r="AL184">
        <v>968.1661376953125</v>
      </c>
      <c r="AM184">
        <v>693.38348388671875</v>
      </c>
      <c r="AN184">
        <v>274.78262329101563</v>
      </c>
      <c r="AO184" s="5" t="s">
        <v>1562</v>
      </c>
    </row>
    <row r="185" spans="1:41" ht="14.25" x14ac:dyDescent="0.45">
      <c r="A185">
        <v>2013</v>
      </c>
      <c r="B185" s="5" t="s">
        <v>1507</v>
      </c>
      <c r="C185" s="5" t="s">
        <v>277</v>
      </c>
      <c r="D185" s="5" t="s">
        <v>107</v>
      </c>
      <c r="E185" s="5" t="s">
        <v>286</v>
      </c>
      <c r="F185" s="5" t="s">
        <v>286</v>
      </c>
      <c r="G185" s="5" t="s">
        <v>86</v>
      </c>
      <c r="H185" s="5" t="s">
        <v>130</v>
      </c>
      <c r="I185">
        <v>5628.1545819070916</v>
      </c>
      <c r="J185">
        <v>10436.821437186074</v>
      </c>
      <c r="K185">
        <v>1373.5274429674764</v>
      </c>
      <c r="L185">
        <v>2175.8606219571498</v>
      </c>
      <c r="M185">
        <v>4002.5788674522614</v>
      </c>
      <c r="N185">
        <v>1946.5459230804704</v>
      </c>
      <c r="O185">
        <v>3094.729019936095</v>
      </c>
      <c r="P185">
        <v>5021.9597133498355</v>
      </c>
      <c r="Q185">
        <v>1807.8014091794034</v>
      </c>
      <c r="R185">
        <v>2784.8795353480832</v>
      </c>
      <c r="S185">
        <v>3183.5581259031205</v>
      </c>
      <c r="T185">
        <v>5901.8757315008752</v>
      </c>
      <c r="U185">
        <v>706.07895115046836</v>
      </c>
      <c r="V185">
        <v>4113.0708506987003</v>
      </c>
      <c r="W185">
        <v>1908.808256584939</v>
      </c>
      <c r="X185">
        <v>6611.1738875957981</v>
      </c>
      <c r="Y185">
        <v>24820.070121748224</v>
      </c>
      <c r="Z185">
        <v>3799.7349027717451</v>
      </c>
      <c r="AA185">
        <v>29885.027864894444</v>
      </c>
      <c r="AB185">
        <v>0</v>
      </c>
      <c r="AC185">
        <v>2488.4503259859312</v>
      </c>
      <c r="AD185">
        <v>220.36530913109451</v>
      </c>
      <c r="AE185">
        <v>6325.7377158541194</v>
      </c>
      <c r="AF185">
        <v>9430.1243506235805</v>
      </c>
      <c r="AG185">
        <v>39368.109877269286</v>
      </c>
      <c r="AH185">
        <v>7261.4377161544653</v>
      </c>
      <c r="AI185">
        <v>2282.4163056186112</v>
      </c>
      <c r="AJ185">
        <v>13062.089710575217</v>
      </c>
      <c r="AK185">
        <v>5387.8760087028895</v>
      </c>
      <c r="AL185">
        <v>205028.875</v>
      </c>
      <c r="AM185">
        <v>163800.53125</v>
      </c>
      <c r="AN185">
        <v>41228.34765625</v>
      </c>
      <c r="AO185" s="5" t="s">
        <v>1563</v>
      </c>
    </row>
    <row r="186" spans="1:41" ht="14.25" x14ac:dyDescent="0.45">
      <c r="A186">
        <v>2013</v>
      </c>
      <c r="B186" s="5" t="s">
        <v>1507</v>
      </c>
      <c r="C186" s="5" t="s">
        <v>277</v>
      </c>
      <c r="D186" s="5" t="s">
        <v>107</v>
      </c>
      <c r="E186" s="5" t="s">
        <v>286</v>
      </c>
      <c r="F186" s="5" t="s">
        <v>286</v>
      </c>
      <c r="G186" s="5" t="s">
        <v>87</v>
      </c>
      <c r="H186" s="5" t="s">
        <v>130</v>
      </c>
      <c r="I186">
        <v>5244.9173125197331</v>
      </c>
      <c r="J186">
        <v>9582.4119999999984</v>
      </c>
      <c r="K186">
        <v>1076</v>
      </c>
      <c r="L186">
        <v>2027.7</v>
      </c>
      <c r="M186">
        <v>3730.0317344006712</v>
      </c>
      <c r="N186">
        <v>1814</v>
      </c>
      <c r="O186">
        <v>2884</v>
      </c>
      <c r="P186">
        <v>4680</v>
      </c>
      <c r="Q186">
        <v>1684.703</v>
      </c>
      <c r="R186">
        <v>2595.2490600000001</v>
      </c>
      <c r="S186">
        <v>2966.78047608</v>
      </c>
      <c r="T186">
        <v>5500</v>
      </c>
      <c r="U186">
        <v>658</v>
      </c>
      <c r="V186">
        <v>3833</v>
      </c>
      <c r="W186">
        <v>1778.8320000000001</v>
      </c>
      <c r="X186">
        <v>6161</v>
      </c>
      <c r="Y186">
        <v>23130</v>
      </c>
      <c r="Z186">
        <v>3541</v>
      </c>
      <c r="AA186">
        <v>27850.070169999999</v>
      </c>
      <c r="AB186">
        <v>0</v>
      </c>
      <c r="AC186">
        <v>2319.0045700000001</v>
      </c>
      <c r="AD186">
        <v>205.36</v>
      </c>
      <c r="AE186">
        <v>5895</v>
      </c>
      <c r="AF186">
        <v>8788</v>
      </c>
      <c r="AG186">
        <v>36687.421791905101</v>
      </c>
      <c r="AH186">
        <v>6766.98549</v>
      </c>
      <c r="AI186">
        <v>2127</v>
      </c>
      <c r="AJ186">
        <v>12172.65436896857</v>
      </c>
      <c r="AK186">
        <v>5021</v>
      </c>
      <c r="AL186">
        <v>190720.125</v>
      </c>
      <c r="AM186">
        <v>152503.140625</v>
      </c>
      <c r="AN186">
        <v>38216.9921875</v>
      </c>
      <c r="AO186" s="5" t="s">
        <v>1564</v>
      </c>
    </row>
    <row r="187" spans="1:41" ht="14.25" x14ac:dyDescent="0.45">
      <c r="A187">
        <v>2013</v>
      </c>
      <c r="B187" s="5" t="s">
        <v>1507</v>
      </c>
      <c r="C187" s="5" t="s">
        <v>277</v>
      </c>
      <c r="D187" s="5" t="s">
        <v>107</v>
      </c>
      <c r="E187" s="5" t="s">
        <v>110</v>
      </c>
      <c r="F187" s="5" t="s">
        <v>110</v>
      </c>
      <c r="G187" s="5" t="s">
        <v>86</v>
      </c>
      <c r="H187" s="5" t="s">
        <v>130</v>
      </c>
      <c r="I187">
        <v>10887.402791626466</v>
      </c>
      <c r="J187">
        <v>924.98488737340983</v>
      </c>
      <c r="K187">
        <v>0</v>
      </c>
      <c r="L187">
        <v>1256.5629966522772</v>
      </c>
      <c r="M187">
        <v>6219.0806760127462</v>
      </c>
      <c r="N187">
        <v>6291.3995297799329</v>
      </c>
      <c r="O187">
        <v>4800.9076404972575</v>
      </c>
      <c r="P187">
        <v>2193.3516354886888</v>
      </c>
      <c r="Q187">
        <v>0</v>
      </c>
      <c r="R187">
        <v>6708.8231042442676</v>
      </c>
      <c r="S187">
        <v>11119.133878147648</v>
      </c>
      <c r="T187">
        <v>6545.7167203918798</v>
      </c>
      <c r="U187">
        <v>1860.7004578950032</v>
      </c>
      <c r="V187">
        <v>5319.1996365545156</v>
      </c>
      <c r="W187">
        <v>2065.656506025306</v>
      </c>
      <c r="X187">
        <v>9343.6622252696361</v>
      </c>
      <c r="Y187">
        <v>37157.13653721469</v>
      </c>
      <c r="Z187">
        <v>2882.9106999325286</v>
      </c>
      <c r="AA187">
        <v>41070.238790692514</v>
      </c>
      <c r="AB187">
        <v>0</v>
      </c>
      <c r="AC187">
        <v>7959.5690769689636</v>
      </c>
      <c r="AD187">
        <v>10406.411571683517</v>
      </c>
      <c r="AE187">
        <v>8024.1408834061085</v>
      </c>
      <c r="AF187">
        <v>25297.585521842386</v>
      </c>
      <c r="AG187">
        <v>71722.415963857056</v>
      </c>
      <c r="AH187">
        <v>12503.657191635948</v>
      </c>
      <c r="AI187">
        <v>2945.5725241763457</v>
      </c>
      <c r="AJ187">
        <v>18221.410028643513</v>
      </c>
      <c r="AK187">
        <v>3237.4471058069344</v>
      </c>
      <c r="AL187">
        <v>316965.03125</v>
      </c>
      <c r="AM187">
        <v>247777.84375</v>
      </c>
      <c r="AN187">
        <v>69187.2421875</v>
      </c>
      <c r="AO187" s="5" t="s">
        <v>1565</v>
      </c>
    </row>
    <row r="188" spans="1:41" ht="14.25" x14ac:dyDescent="0.45">
      <c r="A188">
        <v>2013</v>
      </c>
      <c r="B188" s="5" t="s">
        <v>1507</v>
      </c>
      <c r="C188" s="5" t="s">
        <v>277</v>
      </c>
      <c r="D188" s="5" t="s">
        <v>107</v>
      </c>
      <c r="E188" s="5" t="s">
        <v>110</v>
      </c>
      <c r="F188" s="5" t="s">
        <v>110</v>
      </c>
      <c r="G188" s="5" t="s">
        <v>87</v>
      </c>
      <c r="H188" s="5" t="s">
        <v>130</v>
      </c>
      <c r="I188">
        <v>10146.04815115577</v>
      </c>
      <c r="J188">
        <v>900</v>
      </c>
      <c r="K188">
        <v>0</v>
      </c>
      <c r="L188">
        <v>1171</v>
      </c>
      <c r="M188">
        <v>5795.6055454545503</v>
      </c>
      <c r="N188">
        <v>5863</v>
      </c>
      <c r="O188">
        <v>4474</v>
      </c>
      <c r="P188">
        <v>2044</v>
      </c>
      <c r="Q188">
        <v>0</v>
      </c>
      <c r="R188">
        <v>6252</v>
      </c>
      <c r="S188">
        <v>10362</v>
      </c>
      <c r="T188">
        <v>6100</v>
      </c>
      <c r="U188">
        <v>1734</v>
      </c>
      <c r="V188">
        <v>4957</v>
      </c>
      <c r="W188">
        <v>1925</v>
      </c>
      <c r="X188">
        <v>8707.42533</v>
      </c>
      <c r="Y188">
        <v>34627</v>
      </c>
      <c r="Z188">
        <v>2686.605</v>
      </c>
      <c r="AA188">
        <v>38273.647841000013</v>
      </c>
      <c r="AB188">
        <v>0</v>
      </c>
      <c r="AC188">
        <v>7417.5790739999948</v>
      </c>
      <c r="AD188">
        <v>9697.8090099000001</v>
      </c>
      <c r="AE188">
        <v>7477.7540000000008</v>
      </c>
      <c r="AF188">
        <v>23575</v>
      </c>
      <c r="AG188">
        <v>66838.629911459924</v>
      </c>
      <c r="AH188">
        <v>11652.24713</v>
      </c>
      <c r="AI188">
        <v>2745</v>
      </c>
      <c r="AJ188">
        <v>16980.661694151509</v>
      </c>
      <c r="AK188">
        <v>3017</v>
      </c>
      <c r="AL188">
        <v>295420</v>
      </c>
      <c r="AM188">
        <v>230943.90625</v>
      </c>
      <c r="AN188">
        <v>64476.0859375</v>
      </c>
      <c r="AO188" s="5" t="s">
        <v>1566</v>
      </c>
    </row>
    <row r="189" spans="1:41" ht="14.25" x14ac:dyDescent="0.45">
      <c r="A189">
        <v>2013</v>
      </c>
      <c r="B189" s="5" t="s">
        <v>1507</v>
      </c>
      <c r="C189" s="5" t="s">
        <v>277</v>
      </c>
      <c r="D189" s="5" t="s">
        <v>107</v>
      </c>
      <c r="E189" s="5" t="s">
        <v>291</v>
      </c>
      <c r="F189" s="5" t="s">
        <v>291</v>
      </c>
      <c r="G189" s="5" t="s">
        <v>86</v>
      </c>
      <c r="H189" s="5" t="s">
        <v>130</v>
      </c>
      <c r="I189">
        <v>2655.8956422473539</v>
      </c>
      <c r="J189">
        <v>3484.8923991228344</v>
      </c>
      <c r="K189">
        <v>229.63661937112497</v>
      </c>
      <c r="L189">
        <v>204.3122071414121</v>
      </c>
      <c r="M189">
        <v>187.06441722514316</v>
      </c>
      <c r="N189">
        <v>395.96220816796779</v>
      </c>
      <c r="O189">
        <v>823.04339746566745</v>
      </c>
      <c r="P189">
        <v>853.089310280581</v>
      </c>
      <c r="Q189">
        <v>1009.9643864288187</v>
      </c>
      <c r="R189">
        <v>1134.9769094892545</v>
      </c>
      <c r="S189">
        <v>959.81567028632151</v>
      </c>
      <c r="T189">
        <v>1931.5229666730136</v>
      </c>
      <c r="U189">
        <v>444.25028233479316</v>
      </c>
      <c r="V189">
        <v>800.50896285448232</v>
      </c>
      <c r="W189">
        <v>589.70469240841919</v>
      </c>
      <c r="X189">
        <v>1432.5462002824852</v>
      </c>
      <c r="Y189">
        <v>13343.604494766068</v>
      </c>
      <c r="Z189">
        <v>688.90985811337487</v>
      </c>
      <c r="AA189">
        <v>8932.839611896723</v>
      </c>
      <c r="AB189"/>
      <c r="AC189">
        <v>1015.1497744465154</v>
      </c>
      <c r="AD189">
        <v>32.192049444550229</v>
      </c>
      <c r="AE189">
        <v>1480.8342744493104</v>
      </c>
      <c r="AF189">
        <v>2960.5954805838023</v>
      </c>
      <c r="AG189">
        <v>10585.632384082082</v>
      </c>
      <c r="AH189">
        <v>1623.3260050439019</v>
      </c>
      <c r="AI189">
        <v>884.20829141031288</v>
      </c>
      <c r="AJ189">
        <v>7141.6154483524397</v>
      </c>
      <c r="AK189">
        <v>3625.897835771174</v>
      </c>
      <c r="AL189">
        <v>69451.9921875</v>
      </c>
      <c r="AM189">
        <v>57133.03515625</v>
      </c>
      <c r="AN189">
        <v>12318.9580078125</v>
      </c>
      <c r="AO189" s="5" t="s">
        <v>1567</v>
      </c>
    </row>
    <row r="190" spans="1:41" ht="14.25" x14ac:dyDescent="0.45">
      <c r="A190">
        <v>2013</v>
      </c>
      <c r="B190" s="5" t="s">
        <v>1507</v>
      </c>
      <c r="C190" s="5" t="s">
        <v>277</v>
      </c>
      <c r="D190" s="5" t="s">
        <v>107</v>
      </c>
      <c r="E190" s="5" t="s">
        <v>291</v>
      </c>
      <c r="F190" s="5" t="s">
        <v>291</v>
      </c>
      <c r="G190" s="5" t="s">
        <v>87</v>
      </c>
      <c r="H190" s="5" t="s">
        <v>130</v>
      </c>
      <c r="I190">
        <v>2475.0480519937528</v>
      </c>
      <c r="J190">
        <v>3199.6019999999999</v>
      </c>
      <c r="K190">
        <v>185</v>
      </c>
      <c r="L190">
        <v>190.4</v>
      </c>
      <c r="M190">
        <v>174.3266618181818</v>
      </c>
      <c r="N190">
        <v>369</v>
      </c>
      <c r="O190">
        <v>767</v>
      </c>
      <c r="P190">
        <v>795</v>
      </c>
      <c r="Q190">
        <v>941.19299999999998</v>
      </c>
      <c r="R190">
        <v>1057.6930600000001</v>
      </c>
      <c r="S190">
        <v>894.45905449999998</v>
      </c>
      <c r="T190">
        <v>1800</v>
      </c>
      <c r="U190">
        <v>414</v>
      </c>
      <c r="V190">
        <v>746</v>
      </c>
      <c r="W190">
        <v>549.54999999999995</v>
      </c>
      <c r="X190">
        <v>1335</v>
      </c>
      <c r="Y190">
        <v>12435</v>
      </c>
      <c r="Z190">
        <v>642</v>
      </c>
      <c r="AA190">
        <v>8324.5768126225576</v>
      </c>
      <c r="AB190"/>
      <c r="AC190">
        <v>946.02530000000002</v>
      </c>
      <c r="AD190">
        <v>30</v>
      </c>
      <c r="AE190">
        <v>1380</v>
      </c>
      <c r="AF190">
        <v>2759</v>
      </c>
      <c r="AG190">
        <v>9864.8261605544831</v>
      </c>
      <c r="AH190">
        <v>1512.7890579070111</v>
      </c>
      <c r="AI190">
        <v>824</v>
      </c>
      <c r="AJ190">
        <v>6655.3222658162631</v>
      </c>
      <c r="AK190">
        <v>3379</v>
      </c>
      <c r="AL190">
        <v>64645.80859375</v>
      </c>
      <c r="AM190">
        <v>53194.6875</v>
      </c>
      <c r="AN190">
        <v>11451.125</v>
      </c>
      <c r="AO190" s="5" t="s">
        <v>1568</v>
      </c>
    </row>
    <row r="191" spans="1:41" ht="14.25" x14ac:dyDescent="0.45">
      <c r="A191">
        <v>2013</v>
      </c>
      <c r="B191" s="5" t="s">
        <v>1507</v>
      </c>
      <c r="C191" s="5" t="s">
        <v>277</v>
      </c>
      <c r="D191" s="5" t="s">
        <v>107</v>
      </c>
      <c r="E191" s="5" t="s">
        <v>112</v>
      </c>
      <c r="F191" s="5" t="s">
        <v>112</v>
      </c>
      <c r="G191" s="5" t="s">
        <v>86</v>
      </c>
      <c r="H191" s="5" t="s">
        <v>130</v>
      </c>
      <c r="I191">
        <v>1209.7621841499792</v>
      </c>
      <c r="J191">
        <v>4292.3966621295676</v>
      </c>
      <c r="K191">
        <v>275.77855690831359</v>
      </c>
      <c r="L191">
        <v>305.6098560602635</v>
      </c>
      <c r="M191">
        <v>1627.81544612126</v>
      </c>
      <c r="N191">
        <v>665.3023551873714</v>
      </c>
      <c r="O191">
        <v>1005.4650109847854</v>
      </c>
      <c r="P191">
        <v>1588.1411059311445</v>
      </c>
      <c r="Q191">
        <v>577.18198517448923</v>
      </c>
      <c r="R191">
        <v>726.56382528035044</v>
      </c>
      <c r="S191">
        <v>1494.532728685899</v>
      </c>
      <c r="T191">
        <v>1073.0683148183409</v>
      </c>
      <c r="U191">
        <v>124.47592451892754</v>
      </c>
      <c r="V191">
        <v>669.59462844664472</v>
      </c>
      <c r="W191">
        <v>279.30036711754741</v>
      </c>
      <c r="X191">
        <v>1371.3813063378398</v>
      </c>
      <c r="Y191">
        <v>5284.861450480329</v>
      </c>
      <c r="Z191">
        <v>1547.3645099680475</v>
      </c>
      <c r="AA191">
        <v>6676.7640528884367</v>
      </c>
      <c r="AB191"/>
      <c r="AC191">
        <v>707.913339973284</v>
      </c>
      <c r="AD191">
        <v>68.526142584299251</v>
      </c>
      <c r="AE191">
        <v>1529.1223486161357</v>
      </c>
      <c r="AF191">
        <v>3770.7620582716499</v>
      </c>
      <c r="AG191">
        <v>12399.779482753276</v>
      </c>
      <c r="AH191">
        <v>2947.9886675614098</v>
      </c>
      <c r="AI191">
        <v>627.74496416872944</v>
      </c>
      <c r="AJ191">
        <v>4041.2435590080522</v>
      </c>
      <c r="AK191">
        <v>580.5299583167224</v>
      </c>
      <c r="AL191">
        <v>57468.97265625</v>
      </c>
      <c r="AM191">
        <v>46116.83984375</v>
      </c>
      <c r="AN191">
        <v>11352.1318359375</v>
      </c>
      <c r="AO191" s="5" t="s">
        <v>1569</v>
      </c>
    </row>
    <row r="192" spans="1:41" ht="14.25" x14ac:dyDescent="0.45">
      <c r="A192">
        <v>2013</v>
      </c>
      <c r="B192" s="5" t="s">
        <v>1507</v>
      </c>
      <c r="C192" s="5" t="s">
        <v>277</v>
      </c>
      <c r="D192" s="5" t="s">
        <v>107</v>
      </c>
      <c r="E192" s="5" t="s">
        <v>112</v>
      </c>
      <c r="F192" s="5" t="s">
        <v>112</v>
      </c>
      <c r="G192" s="5" t="s">
        <v>87</v>
      </c>
      <c r="H192" s="5" t="s">
        <v>130</v>
      </c>
      <c r="I192">
        <v>1127.3859897305599</v>
      </c>
      <c r="J192">
        <v>3941</v>
      </c>
      <c r="K192">
        <v>244</v>
      </c>
      <c r="L192">
        <v>284.8</v>
      </c>
      <c r="M192">
        <v>1516.9728</v>
      </c>
      <c r="N192">
        <v>620</v>
      </c>
      <c r="O192">
        <v>937</v>
      </c>
      <c r="P192">
        <v>1480</v>
      </c>
      <c r="Q192">
        <v>537.88</v>
      </c>
      <c r="R192">
        <v>677.09</v>
      </c>
      <c r="S192">
        <v>1392.7656870000001</v>
      </c>
      <c r="T192">
        <v>1000</v>
      </c>
      <c r="U192">
        <v>116</v>
      </c>
      <c r="V192">
        <v>624</v>
      </c>
      <c r="W192">
        <v>260.28199999999998</v>
      </c>
      <c r="X192">
        <v>1278</v>
      </c>
      <c r="Y192">
        <v>4925</v>
      </c>
      <c r="Z192">
        <v>1442</v>
      </c>
      <c r="AA192">
        <v>6222.1239418654741</v>
      </c>
      <c r="AB192"/>
      <c r="AC192">
        <v>659.70947999999999</v>
      </c>
      <c r="AD192">
        <v>63.86</v>
      </c>
      <c r="AE192">
        <v>1425</v>
      </c>
      <c r="AF192">
        <v>3514</v>
      </c>
      <c r="AG192">
        <v>11555.442753756481</v>
      </c>
      <c r="AH192">
        <v>2747.2516212171199</v>
      </c>
      <c r="AI192">
        <v>585</v>
      </c>
      <c r="AJ192">
        <v>3766.0636356523041</v>
      </c>
      <c r="AK192">
        <v>541</v>
      </c>
      <c r="AL192">
        <v>53483.62109375</v>
      </c>
      <c r="AM192">
        <v>42917.4921875</v>
      </c>
      <c r="AN192">
        <v>10566.1318359375</v>
      </c>
      <c r="AO192" s="5" t="s">
        <v>1570</v>
      </c>
    </row>
    <row r="193" spans="1:41" ht="14.25" x14ac:dyDescent="0.45">
      <c r="A193">
        <v>2013</v>
      </c>
      <c r="B193" s="5" t="s">
        <v>1507</v>
      </c>
      <c r="C193" s="5" t="s">
        <v>277</v>
      </c>
      <c r="D193" s="5" t="s">
        <v>107</v>
      </c>
      <c r="E193" s="5" t="s">
        <v>113</v>
      </c>
      <c r="F193" s="5" t="s">
        <v>113</v>
      </c>
      <c r="G193" s="5" t="s">
        <v>86</v>
      </c>
      <c r="H193" s="5" t="s">
        <v>130</v>
      </c>
      <c r="I193">
        <v>6110.6466223355919</v>
      </c>
      <c r="J193">
        <v>600.91825629827088</v>
      </c>
      <c r="K193">
        <v>0</v>
      </c>
      <c r="L193">
        <v>150.22956407456772</v>
      </c>
      <c r="M193">
        <v>1925.8513128708787</v>
      </c>
      <c r="N193">
        <v>3751.4468286049196</v>
      </c>
      <c r="O193">
        <v>985.07671300323693</v>
      </c>
      <c r="P193">
        <v>1896.1117122840083</v>
      </c>
      <c r="Q193">
        <v>0</v>
      </c>
      <c r="R193">
        <v>1952.9843329693804</v>
      </c>
      <c r="S193">
        <v>1910.0616003766468</v>
      </c>
      <c r="T193">
        <v>2897.2844500095202</v>
      </c>
      <c r="U193">
        <v>468.93085357561495</v>
      </c>
      <c r="V193">
        <v>2902.6497915836121</v>
      </c>
      <c r="W193">
        <v>1185.7404878742666</v>
      </c>
      <c r="X193">
        <v>4962.7328773579002</v>
      </c>
      <c r="Y193">
        <v>14484.276113417965</v>
      </c>
      <c r="Z193">
        <v>1355.0315025614361</v>
      </c>
      <c r="AA193">
        <v>15439.584500283308</v>
      </c>
      <c r="AB193"/>
      <c r="AC193">
        <v>3500.8912253171475</v>
      </c>
      <c r="AD193">
        <v>7743.2244860298206</v>
      </c>
      <c r="AE193">
        <v>3126.8534660768119</v>
      </c>
      <c r="AF193">
        <v>7017.866778911949</v>
      </c>
      <c r="AG193">
        <v>39672.428388100205</v>
      </c>
      <c r="AH193">
        <v>4400.5916829862626</v>
      </c>
      <c r="AI193">
        <v>1166.4252582075364</v>
      </c>
      <c r="AJ193">
        <v>4257.5819268787909</v>
      </c>
      <c r="AK193">
        <v>1665.4020245980651</v>
      </c>
      <c r="AL193">
        <v>135530.828125</v>
      </c>
      <c r="AM193">
        <v>106688.4296875</v>
      </c>
      <c r="AN193">
        <v>28842.390625</v>
      </c>
      <c r="AO193" s="5" t="s">
        <v>1571</v>
      </c>
    </row>
    <row r="194" spans="1:41" ht="14.25" x14ac:dyDescent="0.45">
      <c r="A194">
        <v>2013</v>
      </c>
      <c r="B194" s="5" t="s">
        <v>1507</v>
      </c>
      <c r="C194" s="5" t="s">
        <v>277</v>
      </c>
      <c r="D194" s="5" t="s">
        <v>107</v>
      </c>
      <c r="E194" s="5" t="s">
        <v>113</v>
      </c>
      <c r="F194" s="5" t="s">
        <v>113</v>
      </c>
      <c r="G194" s="5" t="s">
        <v>87</v>
      </c>
      <c r="H194" s="5" t="s">
        <v>130</v>
      </c>
      <c r="I194">
        <v>5694.5550790678781</v>
      </c>
      <c r="J194">
        <v>585</v>
      </c>
      <c r="K194"/>
      <c r="L194">
        <v>140</v>
      </c>
      <c r="M194">
        <v>1794.71454545455</v>
      </c>
      <c r="N194">
        <v>3496</v>
      </c>
      <c r="O194">
        <v>918</v>
      </c>
      <c r="P194">
        <v>1767</v>
      </c>
      <c r="Q194">
        <v>0</v>
      </c>
      <c r="R194">
        <v>1820</v>
      </c>
      <c r="S194">
        <v>1780</v>
      </c>
      <c r="T194">
        <v>2700</v>
      </c>
      <c r="U194">
        <v>437</v>
      </c>
      <c r="V194">
        <v>2705</v>
      </c>
      <c r="W194">
        <v>1105</v>
      </c>
      <c r="X194">
        <v>4624.80609</v>
      </c>
      <c r="Y194">
        <v>13498</v>
      </c>
      <c r="Z194">
        <v>1262.7635014932191</v>
      </c>
      <c r="AA194">
        <v>14388.258685000001</v>
      </c>
      <c r="AB194"/>
      <c r="AC194">
        <v>3262.5054499999951</v>
      </c>
      <c r="AD194">
        <v>7215.9660099000002</v>
      </c>
      <c r="AE194">
        <v>2913.9369999999999</v>
      </c>
      <c r="AF194">
        <v>6540</v>
      </c>
      <c r="AG194">
        <v>36971.018378094901</v>
      </c>
      <c r="AH194">
        <v>4100.9427100000021</v>
      </c>
      <c r="AI194">
        <v>1087</v>
      </c>
      <c r="AJ194">
        <v>3967.6709004305608</v>
      </c>
      <c r="AK194">
        <v>1552</v>
      </c>
      <c r="AL194">
        <v>126327.140625</v>
      </c>
      <c r="AM194">
        <v>99448.7109375</v>
      </c>
      <c r="AN194">
        <v>26878.4296875</v>
      </c>
      <c r="AO194" s="5" t="s">
        <v>1572</v>
      </c>
    </row>
    <row r="195" spans="1:41" ht="14.25" x14ac:dyDescent="0.45">
      <c r="A195">
        <v>2013</v>
      </c>
      <c r="B195" s="5" t="s">
        <v>1507</v>
      </c>
      <c r="C195" s="5" t="s">
        <v>277</v>
      </c>
      <c r="D195" s="5" t="s">
        <v>107</v>
      </c>
      <c r="E195" s="5" t="s">
        <v>114</v>
      </c>
      <c r="F195" s="5" t="s">
        <v>115</v>
      </c>
      <c r="G195" s="5" t="s">
        <v>86</v>
      </c>
      <c r="H195" s="5" t="s">
        <v>130</v>
      </c>
      <c r="I195">
        <v>16515.557373533553</v>
      </c>
      <c r="J195">
        <v>11361.806324559484</v>
      </c>
      <c r="K195">
        <v>1373.5274429674764</v>
      </c>
      <c r="L195">
        <v>3432.4236186094267</v>
      </c>
      <c r="M195">
        <v>10221.659543465008</v>
      </c>
      <c r="N195">
        <v>8237.9454528604037</v>
      </c>
      <c r="O195">
        <v>7895.6366604333525</v>
      </c>
      <c r="P195">
        <v>7215.3113488385243</v>
      </c>
      <c r="Q195">
        <v>1807.8014091794034</v>
      </c>
      <c r="R195">
        <v>9493.7026395923513</v>
      </c>
      <c r="S195">
        <v>14302.69200405077</v>
      </c>
      <c r="T195">
        <v>12447.592451892755</v>
      </c>
      <c r="U195">
        <v>2566.7794090454713</v>
      </c>
      <c r="V195">
        <v>9432.2704872532158</v>
      </c>
      <c r="W195">
        <v>3974.4647626102451</v>
      </c>
      <c r="X195">
        <v>15954.836112865434</v>
      </c>
      <c r="Y195">
        <v>61977.206658962918</v>
      </c>
      <c r="Z195">
        <v>6682.6456027042732</v>
      </c>
      <c r="AA195">
        <v>70955.266655586951</v>
      </c>
      <c r="AB195">
        <v>0</v>
      </c>
      <c r="AC195">
        <v>10448.019402954895</v>
      </c>
      <c r="AD195">
        <v>10626.776880814612</v>
      </c>
      <c r="AE195">
        <v>14349.878599260228</v>
      </c>
      <c r="AF195">
        <v>34727.709872465966</v>
      </c>
      <c r="AG195">
        <v>111090.52584112631</v>
      </c>
      <c r="AH195">
        <v>19765.094907790412</v>
      </c>
      <c r="AI195">
        <v>5227.9888297949565</v>
      </c>
      <c r="AJ195">
        <v>31283.499739218732</v>
      </c>
      <c r="AK195">
        <v>8625.3231145098234</v>
      </c>
      <c r="AL195">
        <v>521993.96875</v>
      </c>
      <c r="AM195">
        <v>411578.34375</v>
      </c>
      <c r="AN195">
        <v>110415.59375</v>
      </c>
      <c r="AO195" s="5" t="s">
        <v>1573</v>
      </c>
    </row>
    <row r="196" spans="1:41" ht="14.25" x14ac:dyDescent="0.45">
      <c r="A196">
        <v>2013</v>
      </c>
      <c r="B196" s="5" t="s">
        <v>1507</v>
      </c>
      <c r="C196" s="5" t="s">
        <v>277</v>
      </c>
      <c r="D196" s="5" t="s">
        <v>107</v>
      </c>
      <c r="E196" s="5" t="s">
        <v>114</v>
      </c>
      <c r="F196" s="5" t="s">
        <v>115</v>
      </c>
      <c r="G196" s="5" t="s">
        <v>87</v>
      </c>
      <c r="H196" s="5" t="s">
        <v>130</v>
      </c>
      <c r="I196">
        <v>15390.9654636755</v>
      </c>
      <c r="J196">
        <v>10482.412</v>
      </c>
      <c r="K196">
        <v>1076</v>
      </c>
      <c r="L196">
        <v>3198.7</v>
      </c>
      <c r="M196">
        <v>9525.637279855222</v>
      </c>
      <c r="N196">
        <v>7677</v>
      </c>
      <c r="O196">
        <v>7358</v>
      </c>
      <c r="P196">
        <v>6724</v>
      </c>
      <c r="Q196">
        <v>1684.703</v>
      </c>
      <c r="R196">
        <v>8847.2490600000001</v>
      </c>
      <c r="S196">
        <v>13328.780476080001</v>
      </c>
      <c r="T196">
        <v>11600</v>
      </c>
      <c r="U196">
        <v>2392</v>
      </c>
      <c r="V196">
        <v>8790</v>
      </c>
      <c r="W196">
        <v>3703.8319999999999</v>
      </c>
      <c r="X196">
        <v>14868.42533</v>
      </c>
      <c r="Y196">
        <v>57757</v>
      </c>
      <c r="Z196">
        <v>6227.6049999999996</v>
      </c>
      <c r="AA196">
        <v>66123.718011000004</v>
      </c>
      <c r="AB196">
        <v>0</v>
      </c>
      <c r="AC196">
        <v>9736.5836439999948</v>
      </c>
      <c r="AD196">
        <v>9903.1690099000007</v>
      </c>
      <c r="AE196">
        <v>13372.754000000001</v>
      </c>
      <c r="AF196">
        <v>32363</v>
      </c>
      <c r="AG196">
        <v>103526.051703365</v>
      </c>
      <c r="AH196">
        <v>18419.232619999999</v>
      </c>
      <c r="AI196">
        <v>4872</v>
      </c>
      <c r="AJ196">
        <v>29153.316063120081</v>
      </c>
      <c r="AK196">
        <v>8038</v>
      </c>
      <c r="AL196">
        <v>486140.09375</v>
      </c>
      <c r="AM196">
        <v>383447.03125</v>
      </c>
      <c r="AN196">
        <v>102693.078125</v>
      </c>
      <c r="AO196" s="5" t="s">
        <v>1574</v>
      </c>
    </row>
    <row r="197" spans="1:41" ht="14.25" x14ac:dyDescent="0.45">
      <c r="A197">
        <v>2013</v>
      </c>
      <c r="B197" s="5" t="s">
        <v>1507</v>
      </c>
      <c r="C197" s="5" t="s">
        <v>277</v>
      </c>
      <c r="D197" s="5" t="s">
        <v>107</v>
      </c>
      <c r="E197" s="5" t="s">
        <v>29</v>
      </c>
      <c r="F197" s="5" t="s">
        <v>29</v>
      </c>
      <c r="G197" s="5" t="s">
        <v>86</v>
      </c>
      <c r="H197" s="5" t="s">
        <v>130</v>
      </c>
      <c r="I197">
        <v>110.6623184269731</v>
      </c>
      <c r="J197">
        <v>1394.1303546119887</v>
      </c>
      <c r="K197">
        <v>260.75560050085681</v>
      </c>
      <c r="L197">
        <v>707.04471263380481</v>
      </c>
      <c r="M197">
        <v>900.28340090025335</v>
      </c>
      <c r="N197">
        <v>218.90593622294153</v>
      </c>
      <c r="O197">
        <v>965.76148333650679</v>
      </c>
      <c r="P197">
        <v>1287.681977782009</v>
      </c>
      <c r="Q197">
        <v>3.2192049444550226</v>
      </c>
      <c r="R197">
        <v>0</v>
      </c>
      <c r="S197">
        <v>697.98333361583946</v>
      </c>
      <c r="T197">
        <v>1609.6024722275113</v>
      </c>
      <c r="U197">
        <v>32.192049444550229</v>
      </c>
      <c r="V197">
        <v>1121.3563889851662</v>
      </c>
      <c r="W197">
        <v>251.09798566749177</v>
      </c>
      <c r="X197">
        <v>1536.6338268198642</v>
      </c>
      <c r="Y197">
        <v>2789.9776185276864</v>
      </c>
      <c r="Z197">
        <v>912.10806759558977</v>
      </c>
      <c r="AA197">
        <v>5213.3502667377279</v>
      </c>
      <c r="AB197"/>
      <c r="AC197">
        <v>696.42133631710328</v>
      </c>
      <c r="AD197">
        <v>64.384098889100457</v>
      </c>
      <c r="AE197">
        <v>2339.2889263039833</v>
      </c>
      <c r="AF197">
        <v>1414.3040389305734</v>
      </c>
      <c r="AG197">
        <v>4968.2037462191465</v>
      </c>
      <c r="AH197">
        <v>1218.3520641071782</v>
      </c>
      <c r="AI197">
        <v>537.60722572398879</v>
      </c>
      <c r="AJ197">
        <v>1208.5630064532604</v>
      </c>
      <c r="AK197">
        <v>537.60722572398879</v>
      </c>
      <c r="AL197">
        <v>32997.4765625</v>
      </c>
      <c r="AM197">
        <v>24417.408203125</v>
      </c>
      <c r="AN197">
        <v>8580.0693359375</v>
      </c>
      <c r="AO197" s="5" t="s">
        <v>1575</v>
      </c>
    </row>
    <row r="198" spans="1:41" ht="14.25" x14ac:dyDescent="0.45">
      <c r="A198">
        <v>2013</v>
      </c>
      <c r="B198" s="5" t="s">
        <v>1507</v>
      </c>
      <c r="C198" s="5" t="s">
        <v>277</v>
      </c>
      <c r="D198" s="5" t="s">
        <v>107</v>
      </c>
      <c r="E198" s="5" t="s">
        <v>29</v>
      </c>
      <c r="F198" s="5" t="s">
        <v>29</v>
      </c>
      <c r="G198" s="5" t="s">
        <v>87</v>
      </c>
      <c r="H198" s="5" t="s">
        <v>130</v>
      </c>
      <c r="I198">
        <v>103.1270021664064</v>
      </c>
      <c r="J198">
        <v>1280</v>
      </c>
      <c r="K198">
        <v>81</v>
      </c>
      <c r="L198">
        <v>658.9</v>
      </c>
      <c r="M198">
        <v>838.98050894612595</v>
      </c>
      <c r="N198">
        <v>204</v>
      </c>
      <c r="O198">
        <v>900</v>
      </c>
      <c r="P198">
        <v>1200</v>
      </c>
      <c r="Q198">
        <v>3</v>
      </c>
      <c r="R198">
        <v>0</v>
      </c>
      <c r="S198">
        <v>650.4556364</v>
      </c>
      <c r="T198">
        <v>1500</v>
      </c>
      <c r="U198">
        <v>30</v>
      </c>
      <c r="V198">
        <v>1045</v>
      </c>
      <c r="W198">
        <v>234</v>
      </c>
      <c r="X198">
        <v>1432</v>
      </c>
      <c r="Y198">
        <v>2600</v>
      </c>
      <c r="Z198">
        <v>850</v>
      </c>
      <c r="AA198">
        <v>4858.3582188989458</v>
      </c>
      <c r="AB198"/>
      <c r="AC198">
        <v>649</v>
      </c>
      <c r="AD198">
        <v>60</v>
      </c>
      <c r="AE198">
        <v>2180</v>
      </c>
      <c r="AF198">
        <v>1318</v>
      </c>
      <c r="AG198">
        <v>4629.904431629976</v>
      </c>
      <c r="AH198">
        <v>1135.39096</v>
      </c>
      <c r="AI198">
        <v>501</v>
      </c>
      <c r="AJ198">
        <v>1126.2684675</v>
      </c>
      <c r="AK198">
        <v>501</v>
      </c>
      <c r="AL198">
        <v>30569.3828125</v>
      </c>
      <c r="AM198">
        <v>22735.556640625</v>
      </c>
      <c r="AN198">
        <v>7833.8271484375</v>
      </c>
      <c r="AO198" s="5" t="s">
        <v>1576</v>
      </c>
    </row>
    <row r="199" spans="1:41" ht="14.25" x14ac:dyDescent="0.45">
      <c r="A199">
        <v>2013</v>
      </c>
      <c r="B199" s="5" t="s">
        <v>80</v>
      </c>
      <c r="C199" s="5" t="s">
        <v>278</v>
      </c>
      <c r="D199" s="5" t="s">
        <v>107</v>
      </c>
      <c r="E199" s="5" t="s">
        <v>108</v>
      </c>
      <c r="F199" s="5" t="s">
        <v>108</v>
      </c>
      <c r="G199" s="5" t="s">
        <v>86</v>
      </c>
      <c r="H199" s="5" t="s">
        <v>130</v>
      </c>
      <c r="I199">
        <v>405.3433837890625</v>
      </c>
      <c r="J199">
        <v>1428.25390625</v>
      </c>
      <c r="K199">
        <v>570.0889892578125</v>
      </c>
      <c r="L199">
        <v>980.784423828125</v>
      </c>
      <c r="M199">
        <v>1262.6376953125</v>
      </c>
      <c r="N199">
        <v>742.56329345703125</v>
      </c>
      <c r="O199">
        <v>588.2254638671875</v>
      </c>
      <c r="P199">
        <v>438.88494873046875</v>
      </c>
      <c r="Q199">
        <v>224.41078186035156</v>
      </c>
      <c r="R199">
        <v>802.69549560546875</v>
      </c>
      <c r="S199">
        <v>189.76568603515625</v>
      </c>
      <c r="T199">
        <v>1311.2894287109375</v>
      </c>
      <c r="U199">
        <v>105.13386535644531</v>
      </c>
      <c r="V199">
        <v>1724.4207763671875</v>
      </c>
      <c r="W199">
        <v>676.03302001953125</v>
      </c>
      <c r="X199">
        <v>3560.512939453125</v>
      </c>
      <c r="Y199">
        <v>1760.9051513671875</v>
      </c>
      <c r="Z199">
        <v>459.51361083984375</v>
      </c>
      <c r="AA199">
        <v>8319.6279296875</v>
      </c>
      <c r="AB199">
        <v>402.40060424804688</v>
      </c>
      <c r="AC199">
        <v>68.965873718261719</v>
      </c>
      <c r="AD199">
        <v>964.28277587890625</v>
      </c>
      <c r="AE199">
        <v>1034.1932373046875</v>
      </c>
      <c r="AF199">
        <v>1020.8914184570313</v>
      </c>
      <c r="AG199">
        <v>10557.9189453125</v>
      </c>
      <c r="AH199">
        <v>1471.77099609375</v>
      </c>
      <c r="AI199">
        <v>391.669921875</v>
      </c>
      <c r="AJ199">
        <v>658.86395263671875</v>
      </c>
      <c r="AK199">
        <v>355.18560791015625</v>
      </c>
      <c r="AL199">
        <v>42477.23046875</v>
      </c>
      <c r="AM199">
        <v>30733.37109375</v>
      </c>
      <c r="AN199">
        <v>11743.86328125</v>
      </c>
      <c r="AO199" s="5" t="s">
        <v>279</v>
      </c>
    </row>
    <row r="200" spans="1:41" ht="14.25" x14ac:dyDescent="0.45">
      <c r="A200">
        <v>2013</v>
      </c>
      <c r="B200" s="5" t="s">
        <v>80</v>
      </c>
      <c r="C200" s="5" t="s">
        <v>278</v>
      </c>
      <c r="D200" s="5" t="s">
        <v>107</v>
      </c>
      <c r="E200" s="5" t="s">
        <v>108</v>
      </c>
      <c r="F200" s="5" t="s">
        <v>108</v>
      </c>
      <c r="G200" s="5" t="s">
        <v>87</v>
      </c>
      <c r="H200" s="5" t="s">
        <v>130</v>
      </c>
      <c r="I200">
        <v>377.74238000000003</v>
      </c>
      <c r="J200">
        <v>1331</v>
      </c>
      <c r="K200">
        <v>531.27</v>
      </c>
      <c r="L200">
        <v>914</v>
      </c>
      <c r="M200">
        <v>1176.66103</v>
      </c>
      <c r="N200">
        <v>692</v>
      </c>
      <c r="O200">
        <v>548.17151439885629</v>
      </c>
      <c r="P200">
        <v>409</v>
      </c>
      <c r="Q200">
        <v>209.13</v>
      </c>
      <c r="R200">
        <v>748.03763559293611</v>
      </c>
      <c r="S200">
        <v>176.84399999999999</v>
      </c>
      <c r="T200">
        <v>1222</v>
      </c>
      <c r="U200">
        <v>97.974999999999994</v>
      </c>
      <c r="V200">
        <v>1607</v>
      </c>
      <c r="W200">
        <v>630</v>
      </c>
      <c r="X200">
        <v>3318.06736</v>
      </c>
      <c r="Y200">
        <v>1641</v>
      </c>
      <c r="Z200">
        <v>428.22399999999999</v>
      </c>
      <c r="AA200">
        <v>7753.1203400000004</v>
      </c>
      <c r="AB200">
        <v>375</v>
      </c>
      <c r="AC200">
        <v>64.26979</v>
      </c>
      <c r="AD200">
        <v>898.62199999999996</v>
      </c>
      <c r="AE200">
        <v>963.77209000000028</v>
      </c>
      <c r="AF200">
        <v>951.37599999999998</v>
      </c>
      <c r="AG200">
        <v>9839</v>
      </c>
      <c r="AH200">
        <v>1371.55385087587</v>
      </c>
      <c r="AI200">
        <v>365</v>
      </c>
      <c r="AJ200">
        <v>614</v>
      </c>
      <c r="AK200">
        <v>331</v>
      </c>
      <c r="AL200">
        <v>39584.8359375</v>
      </c>
      <c r="AM200">
        <v>28640.6484375</v>
      </c>
      <c r="AN200">
        <v>10944.189453125</v>
      </c>
      <c r="AO200" s="5" t="s">
        <v>280</v>
      </c>
    </row>
    <row r="201" spans="1:41" ht="14.25" x14ac:dyDescent="0.45">
      <c r="A201">
        <v>2013</v>
      </c>
      <c r="B201" s="5" t="s">
        <v>80</v>
      </c>
      <c r="C201" s="5" t="s">
        <v>278</v>
      </c>
      <c r="D201" s="5" t="s">
        <v>107</v>
      </c>
      <c r="E201" s="5" t="s">
        <v>30</v>
      </c>
      <c r="F201" s="5" t="s">
        <v>30</v>
      </c>
      <c r="G201" s="5" t="s">
        <v>86</v>
      </c>
      <c r="H201" s="5" t="s">
        <v>130</v>
      </c>
      <c r="I201">
        <v>3542.2744140625</v>
      </c>
      <c r="J201">
        <v>4519.763671875</v>
      </c>
      <c r="K201">
        <v>2321.8408203125</v>
      </c>
      <c r="L201">
        <v>1869.2850341796875</v>
      </c>
      <c r="M201">
        <v>4150.072265625</v>
      </c>
      <c r="N201">
        <v>3638.774658203125</v>
      </c>
      <c r="O201">
        <v>3262.0537109375</v>
      </c>
      <c r="P201">
        <v>4671.06640625</v>
      </c>
      <c r="Q201">
        <v>2760.665771484375</v>
      </c>
      <c r="R201">
        <v>2880.5888671875</v>
      </c>
      <c r="S201">
        <v>4601.31689453125</v>
      </c>
      <c r="T201">
        <v>3603.36328125</v>
      </c>
      <c r="U201">
        <v>1318.3546142578125</v>
      </c>
      <c r="V201">
        <v>2344.654296875</v>
      </c>
      <c r="W201">
        <v>666.8936767578125</v>
      </c>
      <c r="X201">
        <v>5592.4873046875</v>
      </c>
      <c r="Y201">
        <v>16781.71484375</v>
      </c>
      <c r="Z201">
        <v>2752.10791015625</v>
      </c>
      <c r="AA201">
        <v>29170.154296875</v>
      </c>
      <c r="AB201">
        <v>1022.6340942382813</v>
      </c>
      <c r="AC201">
        <v>4458.677734375</v>
      </c>
      <c r="AD201">
        <v>4072.413330078125</v>
      </c>
      <c r="AE201">
        <v>4501.4375</v>
      </c>
      <c r="AF201">
        <v>20138.140625</v>
      </c>
      <c r="AG201">
        <v>28744.28125</v>
      </c>
      <c r="AH201">
        <v>8103.0654296875</v>
      </c>
      <c r="AI201">
        <v>1786.65869140625</v>
      </c>
      <c r="AJ201">
        <v>13514.0556640625</v>
      </c>
      <c r="AK201">
        <v>1623.5523681640625</v>
      </c>
      <c r="AL201">
        <v>188412.359375</v>
      </c>
      <c r="AM201">
        <v>147606</v>
      </c>
      <c r="AN201">
        <v>40806.3515625</v>
      </c>
      <c r="AO201" s="5" t="s">
        <v>281</v>
      </c>
    </row>
    <row r="202" spans="1:41" ht="14.25" x14ac:dyDescent="0.45">
      <c r="A202">
        <v>2013</v>
      </c>
      <c r="B202" s="5" t="s">
        <v>80</v>
      </c>
      <c r="C202" s="5" t="s">
        <v>278</v>
      </c>
      <c r="D202" s="5" t="s">
        <v>107</v>
      </c>
      <c r="E202" s="5" t="s">
        <v>30</v>
      </c>
      <c r="F202" s="5" t="s">
        <v>30</v>
      </c>
      <c r="G202" s="5" t="s">
        <v>87</v>
      </c>
      <c r="H202" s="5" t="s">
        <v>130</v>
      </c>
      <c r="I202">
        <v>3301.070659999999</v>
      </c>
      <c r="J202">
        <v>4212</v>
      </c>
      <c r="K202">
        <v>2163.7399999999998</v>
      </c>
      <c r="L202">
        <v>1742</v>
      </c>
      <c r="M202">
        <v>3867.482</v>
      </c>
      <c r="N202">
        <v>3391</v>
      </c>
      <c r="O202">
        <v>3039.931011912252</v>
      </c>
      <c r="P202">
        <v>4353</v>
      </c>
      <c r="Q202">
        <v>2572.6840000000002</v>
      </c>
      <c r="R202">
        <v>2684.4411714183129</v>
      </c>
      <c r="S202">
        <v>4288</v>
      </c>
      <c r="T202">
        <v>3358</v>
      </c>
      <c r="U202">
        <v>1228.5840000000001</v>
      </c>
      <c r="V202">
        <v>2185</v>
      </c>
      <c r="W202">
        <v>621.48297650000018</v>
      </c>
      <c r="X202">
        <v>5211.6786176004252</v>
      </c>
      <c r="Y202">
        <v>15639</v>
      </c>
      <c r="Z202">
        <v>2564.7089999999998</v>
      </c>
      <c r="AA202">
        <v>27183.874763354808</v>
      </c>
      <c r="AB202">
        <v>953</v>
      </c>
      <c r="AC202">
        <v>4155.0736239999997</v>
      </c>
      <c r="AD202">
        <v>3795.1109999999999</v>
      </c>
      <c r="AE202">
        <v>4194.9217268331722</v>
      </c>
      <c r="AF202">
        <v>18766.877</v>
      </c>
      <c r="AG202">
        <v>26787</v>
      </c>
      <c r="AH202">
        <v>7551.3044200000013</v>
      </c>
      <c r="AI202">
        <v>1665</v>
      </c>
      <c r="AJ202">
        <v>12593.84458272727</v>
      </c>
      <c r="AK202">
        <v>1513</v>
      </c>
      <c r="AL202">
        <v>175582.796875</v>
      </c>
      <c r="AM202">
        <v>137555.078125</v>
      </c>
      <c r="AN202">
        <v>38027.7265625</v>
      </c>
      <c r="AO202" s="5" t="s">
        <v>282</v>
      </c>
    </row>
    <row r="203" spans="1:41" ht="14.25" x14ac:dyDescent="0.45">
      <c r="A203">
        <v>2013</v>
      </c>
      <c r="B203" s="5" t="s">
        <v>80</v>
      </c>
      <c r="C203" s="5" t="s">
        <v>278</v>
      </c>
      <c r="D203" s="5" t="s">
        <v>107</v>
      </c>
      <c r="E203" s="5" t="s">
        <v>109</v>
      </c>
      <c r="F203" s="5" t="s">
        <v>109</v>
      </c>
      <c r="G203" s="5" t="s">
        <v>86</v>
      </c>
      <c r="H203" s="5" t="s">
        <v>130</v>
      </c>
      <c r="I203">
        <v>4295.51025390625</v>
      </c>
      <c r="J203">
        <v>9688.7333984375</v>
      </c>
      <c r="K203">
        <v>920.81146240234375</v>
      </c>
      <c r="L203">
        <v>2151.501953125</v>
      </c>
      <c r="M203">
        <v>3963.43310546875</v>
      </c>
      <c r="N203">
        <v>1873.5772705078125</v>
      </c>
      <c r="O203">
        <v>3045.500732421875</v>
      </c>
      <c r="P203">
        <v>3374.7998046875</v>
      </c>
      <c r="Q203">
        <v>1807.8013916015625</v>
      </c>
      <c r="R203">
        <v>2659.818115234375</v>
      </c>
      <c r="S203">
        <v>3583.894775390625</v>
      </c>
      <c r="T203">
        <v>5924.41015625</v>
      </c>
      <c r="U203">
        <v>706.6112060546875</v>
      </c>
      <c r="V203">
        <v>4245.05810546875</v>
      </c>
      <c r="W203">
        <v>1667.5482177734375</v>
      </c>
      <c r="X203">
        <v>7908.1279296875</v>
      </c>
      <c r="Y203">
        <v>20862.59375</v>
      </c>
      <c r="Z203">
        <v>3754.94189453125</v>
      </c>
      <c r="AA203">
        <v>30750.69140625</v>
      </c>
      <c r="AB203">
        <v>1009.7572631835938</v>
      </c>
      <c r="AC203">
        <v>2488.450439453125</v>
      </c>
      <c r="AD203">
        <v>7610.0126953125</v>
      </c>
      <c r="AE203">
        <v>5751.4462890625</v>
      </c>
      <c r="AF203">
        <v>7630.95556640625</v>
      </c>
      <c r="AG203">
        <v>34453.00390625</v>
      </c>
      <c r="AH203">
        <v>7261.4375</v>
      </c>
      <c r="AI203">
        <v>2285.635498046875</v>
      </c>
      <c r="AJ203">
        <v>12970.5595703125</v>
      </c>
      <c r="AK203">
        <v>5131.41259765625</v>
      </c>
      <c r="AL203">
        <v>199778.046875</v>
      </c>
      <c r="AM203">
        <v>149466.0625</v>
      </c>
      <c r="AN203">
        <v>50311.984375</v>
      </c>
      <c r="AO203" s="5" t="s">
        <v>287</v>
      </c>
    </row>
    <row r="204" spans="1:41" ht="14.25" x14ac:dyDescent="0.45">
      <c r="A204">
        <v>2013</v>
      </c>
      <c r="B204" s="5" t="s">
        <v>80</v>
      </c>
      <c r="C204" s="5" t="s">
        <v>278</v>
      </c>
      <c r="D204" s="5" t="s">
        <v>107</v>
      </c>
      <c r="E204" s="5" t="s">
        <v>109</v>
      </c>
      <c r="F204" s="5" t="s">
        <v>109</v>
      </c>
      <c r="G204" s="5" t="s">
        <v>87</v>
      </c>
      <c r="H204" s="5" t="s">
        <v>130</v>
      </c>
      <c r="I204">
        <v>4003.0167299999998</v>
      </c>
      <c r="J204">
        <v>9029</v>
      </c>
      <c r="K204">
        <v>858.11077027575993</v>
      </c>
      <c r="L204">
        <v>2005</v>
      </c>
      <c r="M204">
        <v>3693.55161</v>
      </c>
      <c r="N204">
        <v>1746</v>
      </c>
      <c r="O204">
        <v>2838.1238499999999</v>
      </c>
      <c r="P204">
        <v>3145</v>
      </c>
      <c r="Q204">
        <v>1684.703</v>
      </c>
      <c r="R204">
        <v>2478.7035325661918</v>
      </c>
      <c r="S204">
        <v>3339.857</v>
      </c>
      <c r="T204">
        <v>5521</v>
      </c>
      <c r="U204">
        <v>658.49599999999998</v>
      </c>
      <c r="V204">
        <v>3956</v>
      </c>
      <c r="W204">
        <v>1554</v>
      </c>
      <c r="X204">
        <v>7369.6408300000003</v>
      </c>
      <c r="Y204">
        <v>19442</v>
      </c>
      <c r="Z204">
        <v>3499.2570000000001</v>
      </c>
      <c r="AA204">
        <v>28656.789059999999</v>
      </c>
      <c r="AB204">
        <v>941</v>
      </c>
      <c r="AC204">
        <v>2319.0045700000001</v>
      </c>
      <c r="AD204">
        <v>7091.8249999999998</v>
      </c>
      <c r="AE204">
        <v>5359.8136900000009</v>
      </c>
      <c r="AF204">
        <v>7111.3420000000006</v>
      </c>
      <c r="AG204">
        <v>32107</v>
      </c>
      <c r="AH204">
        <v>6766.98549</v>
      </c>
      <c r="AI204">
        <v>2130</v>
      </c>
      <c r="AJ204">
        <v>12087.35635181818</v>
      </c>
      <c r="AK204">
        <v>4782</v>
      </c>
      <c r="AL204">
        <v>186174.59375</v>
      </c>
      <c r="AM204">
        <v>139288.484375</v>
      </c>
      <c r="AN204">
        <v>46886.09375</v>
      </c>
      <c r="AO204" s="5" t="s">
        <v>288</v>
      </c>
    </row>
    <row r="205" spans="1:41" ht="14.25" x14ac:dyDescent="0.45">
      <c r="A205">
        <v>2013</v>
      </c>
      <c r="B205" s="5" t="s">
        <v>80</v>
      </c>
      <c r="C205" s="5" t="s">
        <v>278</v>
      </c>
      <c r="D205" s="5" t="s">
        <v>107</v>
      </c>
      <c r="E205" s="5" t="s">
        <v>110</v>
      </c>
      <c r="F205" s="5" t="s">
        <v>110</v>
      </c>
      <c r="G205" s="5" t="s">
        <v>86</v>
      </c>
      <c r="H205" s="5" t="s">
        <v>130</v>
      </c>
      <c r="I205">
        <v>8904.63671875</v>
      </c>
      <c r="J205">
        <v>10314.3330078125</v>
      </c>
      <c r="K205">
        <v>3684.6376953125</v>
      </c>
      <c r="L205">
        <v>2255.589599609375</v>
      </c>
      <c r="M205">
        <v>6138.71484375</v>
      </c>
      <c r="N205">
        <v>6351.4912109375</v>
      </c>
      <c r="O205">
        <v>4943.70703125</v>
      </c>
      <c r="P205">
        <v>5760.23095703125</v>
      </c>
      <c r="Q205">
        <v>3960.35595703125</v>
      </c>
      <c r="R205">
        <v>4843.43701171875</v>
      </c>
      <c r="S205">
        <v>7881.68701171875</v>
      </c>
      <c r="T205">
        <v>6495.28271484375</v>
      </c>
      <c r="U205">
        <v>1787.2886962890625</v>
      </c>
      <c r="V205">
        <v>4799.83447265625</v>
      </c>
      <c r="W205">
        <v>2129.48583984375</v>
      </c>
      <c r="X205">
        <v>8484.462890625</v>
      </c>
      <c r="Y205">
        <v>30612.4921875</v>
      </c>
      <c r="Z205">
        <v>2959.48046875</v>
      </c>
      <c r="AA205">
        <v>39380.03125</v>
      </c>
      <c r="AB205">
        <v>1476.5419921875</v>
      </c>
      <c r="AC205">
        <v>7959.56884765625</v>
      </c>
      <c r="AD205">
        <v>6838.5322265625</v>
      </c>
      <c r="AE205">
        <v>7944.29248046875</v>
      </c>
      <c r="AF205">
        <v>26947.78515625</v>
      </c>
      <c r="AG205">
        <v>67608.671875</v>
      </c>
      <c r="AH205">
        <v>12503.6572265625</v>
      </c>
      <c r="AI205">
        <v>2814.658203125</v>
      </c>
      <c r="AJ205">
        <v>17395.515625</v>
      </c>
      <c r="AK205">
        <v>3236.3740234375</v>
      </c>
      <c r="AL205">
        <v>316412.75</v>
      </c>
      <c r="AM205">
        <v>249785.03125</v>
      </c>
      <c r="AN205">
        <v>66627.7421875</v>
      </c>
      <c r="AO205" s="5" t="s">
        <v>289</v>
      </c>
    </row>
    <row r="206" spans="1:41" ht="14.25" x14ac:dyDescent="0.45">
      <c r="A206">
        <v>2013</v>
      </c>
      <c r="B206" s="5" t="s">
        <v>80</v>
      </c>
      <c r="C206" s="5" t="s">
        <v>278</v>
      </c>
      <c r="D206" s="5" t="s">
        <v>107</v>
      </c>
      <c r="E206" s="5" t="s">
        <v>110</v>
      </c>
      <c r="F206" s="5" t="s">
        <v>110</v>
      </c>
      <c r="G206" s="5" t="s">
        <v>87</v>
      </c>
      <c r="H206" s="5" t="s">
        <v>130</v>
      </c>
      <c r="I206">
        <v>8298.2944700000007</v>
      </c>
      <c r="J206">
        <v>9612</v>
      </c>
      <c r="K206">
        <v>3433.74</v>
      </c>
      <c r="L206">
        <v>2102</v>
      </c>
      <c r="M206">
        <v>5720.7120000000004</v>
      </c>
      <c r="N206">
        <v>5919</v>
      </c>
      <c r="O206">
        <v>4607.0755999999992</v>
      </c>
      <c r="P206">
        <v>5368</v>
      </c>
      <c r="Q206">
        <v>3690.6840000000002</v>
      </c>
      <c r="R206">
        <v>4513.6332414183153</v>
      </c>
      <c r="S206">
        <v>7345</v>
      </c>
      <c r="T206">
        <v>6053</v>
      </c>
      <c r="U206">
        <v>1665.587</v>
      </c>
      <c r="V206">
        <v>4473</v>
      </c>
      <c r="W206">
        <v>1984.4829764999999</v>
      </c>
      <c r="X206">
        <v>7906.7315276004247</v>
      </c>
      <c r="Y206">
        <v>28528</v>
      </c>
      <c r="Z206">
        <v>2757.9609999999998</v>
      </c>
      <c r="AA206">
        <v>36698.530713354812</v>
      </c>
      <c r="AB206">
        <v>1376</v>
      </c>
      <c r="AC206">
        <v>7417.5790739999948</v>
      </c>
      <c r="AD206">
        <v>6372.8770000000004</v>
      </c>
      <c r="AE206">
        <v>7403.3424846592588</v>
      </c>
      <c r="AF206">
        <v>25112.832999999999</v>
      </c>
      <c r="AG206">
        <v>63005</v>
      </c>
      <c r="AH206">
        <v>11652.24713</v>
      </c>
      <c r="AI206">
        <v>2623</v>
      </c>
      <c r="AJ206">
        <v>16211.00488818182</v>
      </c>
      <c r="AK206">
        <v>3016</v>
      </c>
      <c r="AL206">
        <v>294867.3125</v>
      </c>
      <c r="AM206">
        <v>232776.453125</v>
      </c>
      <c r="AN206">
        <v>62090.8671875</v>
      </c>
      <c r="AO206" s="5" t="s">
        <v>290</v>
      </c>
    </row>
    <row r="207" spans="1:41" ht="14.25" x14ac:dyDescent="0.45">
      <c r="A207">
        <v>2013</v>
      </c>
      <c r="B207" s="5" t="s">
        <v>80</v>
      </c>
      <c r="C207" s="5" t="s">
        <v>278</v>
      </c>
      <c r="D207" s="5" t="s">
        <v>107</v>
      </c>
      <c r="E207" s="5" t="s">
        <v>291</v>
      </c>
      <c r="F207" s="5" t="s">
        <v>291</v>
      </c>
      <c r="G207" s="5" t="s">
        <v>86</v>
      </c>
      <c r="H207" s="5" t="s">
        <v>130</v>
      </c>
      <c r="I207">
        <v>2491.48779296875</v>
      </c>
      <c r="J207">
        <v>2345.727294921875</v>
      </c>
      <c r="K207">
        <v>148.36952209472656</v>
      </c>
      <c r="L207">
        <v>841.28558349609375</v>
      </c>
      <c r="M207">
        <v>194.22537231445313</v>
      </c>
      <c r="N207">
        <v>376.64697265625</v>
      </c>
      <c r="O207">
        <v>689.4412841796875</v>
      </c>
      <c r="P207">
        <v>665.3023681640625</v>
      </c>
      <c r="Q207">
        <v>1006.2086181640625</v>
      </c>
      <c r="R207">
        <v>688.0677490234375</v>
      </c>
      <c r="S207">
        <v>1191.2882080078125</v>
      </c>
      <c r="T207">
        <v>1914.3538818359375</v>
      </c>
      <c r="U207">
        <v>444.69561767578125</v>
      </c>
      <c r="V207">
        <v>693.2021484375</v>
      </c>
      <c r="W207">
        <v>520.4381103515625</v>
      </c>
      <c r="X207">
        <v>2497.52783203125</v>
      </c>
      <c r="Y207">
        <v>9447.29296875</v>
      </c>
      <c r="Z207">
        <v>669.12786865234375</v>
      </c>
      <c r="AA207">
        <v>10765.482421875</v>
      </c>
      <c r="AB207">
        <v>206.02911376953125</v>
      </c>
      <c r="AC207">
        <v>1015.1497802734375</v>
      </c>
      <c r="AD207">
        <v>4113.62890625</v>
      </c>
      <c r="AE207">
        <v>1331.2626953125</v>
      </c>
      <c r="AF207">
        <v>3622.8857421875</v>
      </c>
      <c r="AG207">
        <v>15392.091796875</v>
      </c>
      <c r="AH207">
        <v>1623.3260498046875</v>
      </c>
      <c r="AI207">
        <v>718.95574951171875</v>
      </c>
      <c r="AJ207">
        <v>8992.6767578125</v>
      </c>
      <c r="AK207">
        <v>3792.223388671875</v>
      </c>
      <c r="AL207">
        <v>78398.40625</v>
      </c>
      <c r="AM207">
        <v>60788.58984375</v>
      </c>
      <c r="AN207">
        <v>17609.80859375</v>
      </c>
      <c r="AO207" s="5" t="s">
        <v>292</v>
      </c>
    </row>
    <row r="208" spans="1:41" ht="14.25" x14ac:dyDescent="0.45">
      <c r="A208">
        <v>2013</v>
      </c>
      <c r="B208" s="5" t="s">
        <v>80</v>
      </c>
      <c r="C208" s="5" t="s">
        <v>278</v>
      </c>
      <c r="D208" s="5" t="s">
        <v>107</v>
      </c>
      <c r="E208" s="5" t="s">
        <v>291</v>
      </c>
      <c r="F208" s="5" t="s">
        <v>291</v>
      </c>
      <c r="G208" s="5" t="s">
        <v>87</v>
      </c>
      <c r="H208" s="5" t="s">
        <v>130</v>
      </c>
      <c r="I208">
        <v>2321.83511</v>
      </c>
      <c r="J208">
        <v>2186</v>
      </c>
      <c r="K208">
        <v>138.26661737216</v>
      </c>
      <c r="L208">
        <v>784</v>
      </c>
      <c r="M208">
        <v>181</v>
      </c>
      <c r="N208">
        <v>351</v>
      </c>
      <c r="O208">
        <v>642.49523464276751</v>
      </c>
      <c r="P208">
        <v>620</v>
      </c>
      <c r="Q208">
        <v>937.69299999999998</v>
      </c>
      <c r="R208">
        <v>641.2152421759688</v>
      </c>
      <c r="S208">
        <v>1110.17</v>
      </c>
      <c r="T208">
        <v>1784</v>
      </c>
      <c r="U208">
        <v>414.41500000000002</v>
      </c>
      <c r="V208">
        <v>646</v>
      </c>
      <c r="W208">
        <v>485</v>
      </c>
      <c r="X208">
        <v>2327.4640100000001</v>
      </c>
      <c r="Y208">
        <v>8804</v>
      </c>
      <c r="Z208">
        <v>623.56500000000005</v>
      </c>
      <c r="AA208">
        <v>10032.42985</v>
      </c>
      <c r="AB208">
        <v>192</v>
      </c>
      <c r="AC208">
        <v>946.02530000000002</v>
      </c>
      <c r="AD208">
        <v>3833.52</v>
      </c>
      <c r="AE208">
        <v>1240.6131399999999</v>
      </c>
      <c r="AF208">
        <v>3376.1930000000002</v>
      </c>
      <c r="AG208">
        <v>14344</v>
      </c>
      <c r="AH208">
        <v>1512.7890579070111</v>
      </c>
      <c r="AI208">
        <v>670</v>
      </c>
      <c r="AJ208">
        <v>8380.3393118181812</v>
      </c>
      <c r="AK208">
        <v>3534</v>
      </c>
      <c r="AL208">
        <v>73060.0234375</v>
      </c>
      <c r="AM208">
        <v>56649.32421875</v>
      </c>
      <c r="AN208">
        <v>16410.703125</v>
      </c>
      <c r="AO208" s="5" t="s">
        <v>293</v>
      </c>
    </row>
    <row r="209" spans="1:41" ht="14.25" x14ac:dyDescent="0.45">
      <c r="A209">
        <v>2013</v>
      </c>
      <c r="B209" s="5" t="s">
        <v>80</v>
      </c>
      <c r="C209" s="5" t="s">
        <v>278</v>
      </c>
      <c r="D209" s="5" t="s">
        <v>107</v>
      </c>
      <c r="E209" s="5" t="s">
        <v>112</v>
      </c>
      <c r="F209" s="5" t="s">
        <v>112</v>
      </c>
      <c r="G209" s="5" t="s">
        <v>86</v>
      </c>
      <c r="H209" s="5" t="s">
        <v>130</v>
      </c>
      <c r="I209">
        <v>1296.4534912109375</v>
      </c>
      <c r="J209">
        <v>4570.19775390625</v>
      </c>
      <c r="K209">
        <v>202.35295104980469</v>
      </c>
      <c r="L209">
        <v>329.43197631835938</v>
      </c>
      <c r="M209">
        <v>1616.0408935546875</v>
      </c>
      <c r="N209">
        <v>544.045654296875</v>
      </c>
      <c r="O209">
        <v>809.91448974609375</v>
      </c>
      <c r="P209">
        <v>1275.878173828125</v>
      </c>
      <c r="Q209">
        <v>577.1820068359375</v>
      </c>
      <c r="R209">
        <v>771.3883056640625</v>
      </c>
      <c r="S209">
        <v>1498.7083740234375</v>
      </c>
      <c r="T209">
        <v>1027.9993896484375</v>
      </c>
      <c r="U209">
        <v>124.63259124755859</v>
      </c>
      <c r="V209">
        <v>710.3712158203125</v>
      </c>
      <c r="W209">
        <v>204.9560546875</v>
      </c>
      <c r="X209">
        <v>1850.0872802734375</v>
      </c>
      <c r="Y209">
        <v>7485.724609375</v>
      </c>
      <c r="Z209">
        <v>1869.788330078125</v>
      </c>
      <c r="AA209">
        <v>5746.45703125</v>
      </c>
      <c r="AB209">
        <v>401.32754516601563</v>
      </c>
      <c r="AC209">
        <v>707.913330078125</v>
      </c>
      <c r="AD209">
        <v>2532.10107421875</v>
      </c>
      <c r="AE209">
        <v>1215.322265625</v>
      </c>
      <c r="AF209">
        <v>2987.1787109375</v>
      </c>
      <c r="AG209">
        <v>8502.9931640625</v>
      </c>
      <c r="AH209">
        <v>2947.98876953125</v>
      </c>
      <c r="AI209">
        <v>698.56744384765625</v>
      </c>
      <c r="AJ209">
        <v>3319.0185546875</v>
      </c>
      <c r="AK209">
        <v>984.003662109375</v>
      </c>
      <c r="AL209">
        <v>56808.0234375</v>
      </c>
      <c r="AM209">
        <v>42033.9765625</v>
      </c>
      <c r="AN209">
        <v>14774.0478515625</v>
      </c>
      <c r="AO209" s="5" t="s">
        <v>294</v>
      </c>
    </row>
    <row r="210" spans="1:41" ht="14.25" x14ac:dyDescent="0.45">
      <c r="A210">
        <v>2013</v>
      </c>
      <c r="B210" s="5" t="s">
        <v>80</v>
      </c>
      <c r="C210" s="5" t="s">
        <v>278</v>
      </c>
      <c r="D210" s="5" t="s">
        <v>107</v>
      </c>
      <c r="E210" s="5" t="s">
        <v>112</v>
      </c>
      <c r="F210" s="5" t="s">
        <v>112</v>
      </c>
      <c r="G210" s="5" t="s">
        <v>87</v>
      </c>
      <c r="H210" s="5" t="s">
        <v>130</v>
      </c>
      <c r="I210">
        <v>1208.1741999999999</v>
      </c>
      <c r="J210">
        <v>4259</v>
      </c>
      <c r="K210">
        <v>188.57415290360001</v>
      </c>
      <c r="L210">
        <v>307</v>
      </c>
      <c r="M210">
        <v>1506</v>
      </c>
      <c r="N210">
        <v>507</v>
      </c>
      <c r="O210">
        <v>754.76510095837625</v>
      </c>
      <c r="P210">
        <v>1189</v>
      </c>
      <c r="Q210">
        <v>537.88</v>
      </c>
      <c r="R210">
        <v>718.86225531731759</v>
      </c>
      <c r="S210">
        <v>1396.6569999999999</v>
      </c>
      <c r="T210">
        <v>958</v>
      </c>
      <c r="U210">
        <v>116.146</v>
      </c>
      <c r="V210">
        <v>662</v>
      </c>
      <c r="W210">
        <v>191</v>
      </c>
      <c r="X210">
        <v>1724.1094599999999</v>
      </c>
      <c r="Y210">
        <v>6976</v>
      </c>
      <c r="Z210">
        <v>1742.4690000000001</v>
      </c>
      <c r="AA210">
        <v>5355.1640200000002</v>
      </c>
      <c r="AB210">
        <v>374</v>
      </c>
      <c r="AC210">
        <v>659.70947999999999</v>
      </c>
      <c r="AD210">
        <v>2359.683</v>
      </c>
      <c r="AE210">
        <v>1132.5675000000001</v>
      </c>
      <c r="AF210">
        <v>2783.7730000000001</v>
      </c>
      <c r="AG210">
        <v>7924</v>
      </c>
      <c r="AH210">
        <v>2747.2516212171199</v>
      </c>
      <c r="AI210">
        <v>651</v>
      </c>
      <c r="AJ210">
        <v>3093.0170400000002</v>
      </c>
      <c r="AK210">
        <v>917</v>
      </c>
      <c r="AL210">
        <v>52939.796875</v>
      </c>
      <c r="AM210">
        <v>39171.76171875</v>
      </c>
      <c r="AN210">
        <v>13768.0400390625</v>
      </c>
      <c r="AO210" s="5" t="s">
        <v>295</v>
      </c>
    </row>
    <row r="211" spans="1:41" ht="14.25" x14ac:dyDescent="0.45">
      <c r="A211">
        <v>2013</v>
      </c>
      <c r="B211" s="5" t="s">
        <v>80</v>
      </c>
      <c r="C211" s="5" t="s">
        <v>278</v>
      </c>
      <c r="D211" s="5" t="s">
        <v>107</v>
      </c>
      <c r="E211" s="5" t="s">
        <v>113</v>
      </c>
      <c r="F211" s="5" t="s">
        <v>113</v>
      </c>
      <c r="G211" s="5" t="s">
        <v>86</v>
      </c>
      <c r="H211" s="5" t="s">
        <v>130</v>
      </c>
      <c r="I211">
        <v>5362.3623046875</v>
      </c>
      <c r="J211">
        <v>5794.56884765625</v>
      </c>
      <c r="K211">
        <v>1362.7967529296875</v>
      </c>
      <c r="L211">
        <v>386.30459594726563</v>
      </c>
      <c r="M211">
        <v>1988.642333984375</v>
      </c>
      <c r="N211">
        <v>2712.716796875</v>
      </c>
      <c r="O211">
        <v>1681.6531982421875</v>
      </c>
      <c r="P211">
        <v>1089.164306640625</v>
      </c>
      <c r="Q211">
        <v>1199.6904296875</v>
      </c>
      <c r="R211">
        <v>1962.8480224609375</v>
      </c>
      <c r="S211">
        <v>3280.369873046875</v>
      </c>
      <c r="T211">
        <v>2891.919189453125</v>
      </c>
      <c r="U211">
        <v>468.93408203125</v>
      </c>
      <c r="V211">
        <v>2455.180419921875</v>
      </c>
      <c r="W211">
        <v>1462.5921630859375</v>
      </c>
      <c r="X211">
        <v>2891.975830078125</v>
      </c>
      <c r="Y211">
        <v>13830.77734375</v>
      </c>
      <c r="Z211">
        <v>207.37260437011719</v>
      </c>
      <c r="AA211">
        <v>10209.8759765625</v>
      </c>
      <c r="AB211">
        <v>453.90789794921875</v>
      </c>
      <c r="AC211">
        <v>3500.89111328125</v>
      </c>
      <c r="AD211">
        <v>2766.118896484375</v>
      </c>
      <c r="AE211">
        <v>3442.854736328125</v>
      </c>
      <c r="AF211">
        <v>6809.64453125</v>
      </c>
      <c r="AG211">
        <v>38864.38671875</v>
      </c>
      <c r="AH211">
        <v>4400.591796875</v>
      </c>
      <c r="AI211">
        <v>1027.9993896484375</v>
      </c>
      <c r="AJ211">
        <v>3881.460205078125</v>
      </c>
      <c r="AK211">
        <v>1612.8216552734375</v>
      </c>
      <c r="AL211">
        <v>128000.421875</v>
      </c>
      <c r="AM211">
        <v>102179.03125</v>
      </c>
      <c r="AN211">
        <v>25821.388671875</v>
      </c>
      <c r="AO211" s="5" t="s">
        <v>296</v>
      </c>
    </row>
    <row r="212" spans="1:41" ht="14.25" x14ac:dyDescent="0.45">
      <c r="A212">
        <v>2013</v>
      </c>
      <c r="B212" s="5" t="s">
        <v>80</v>
      </c>
      <c r="C212" s="5" t="s">
        <v>278</v>
      </c>
      <c r="D212" s="5" t="s">
        <v>107</v>
      </c>
      <c r="E212" s="5" t="s">
        <v>113</v>
      </c>
      <c r="F212" s="5" t="s">
        <v>113</v>
      </c>
      <c r="G212" s="5" t="s">
        <v>87</v>
      </c>
      <c r="H212" s="5" t="s">
        <v>130</v>
      </c>
      <c r="I212">
        <v>4997.2238100000022</v>
      </c>
      <c r="J212">
        <v>5400</v>
      </c>
      <c r="K212">
        <v>1270</v>
      </c>
      <c r="L212">
        <v>360</v>
      </c>
      <c r="M212">
        <v>1853.23</v>
      </c>
      <c r="N212">
        <v>2528</v>
      </c>
      <c r="O212">
        <v>1567.144588087747</v>
      </c>
      <c r="P212">
        <v>1015</v>
      </c>
      <c r="Q212">
        <v>1118</v>
      </c>
      <c r="R212">
        <v>1829.192070000003</v>
      </c>
      <c r="S212">
        <v>3057</v>
      </c>
      <c r="T212">
        <v>2695</v>
      </c>
      <c r="U212">
        <v>437.00299999999999</v>
      </c>
      <c r="V212">
        <v>2288</v>
      </c>
      <c r="W212">
        <v>1363</v>
      </c>
      <c r="X212">
        <v>2695.0529099999999</v>
      </c>
      <c r="Y212">
        <v>12889</v>
      </c>
      <c r="Z212">
        <v>193.25200000000001</v>
      </c>
      <c r="AA212">
        <v>9514.6559500000021</v>
      </c>
      <c r="AB212">
        <v>423</v>
      </c>
      <c r="AC212">
        <v>3262.5054499999951</v>
      </c>
      <c r="AD212">
        <v>2577.7660000000001</v>
      </c>
      <c r="AE212">
        <v>3208.4207578260871</v>
      </c>
      <c r="AF212">
        <v>6345.9560000000001</v>
      </c>
      <c r="AG212">
        <v>36218</v>
      </c>
      <c r="AH212">
        <v>4100.9427100000021</v>
      </c>
      <c r="AI212">
        <v>958</v>
      </c>
      <c r="AJ212">
        <v>3617.1603054545458</v>
      </c>
      <c r="AK212">
        <v>1503</v>
      </c>
      <c r="AL212">
        <v>119284.5078125</v>
      </c>
      <c r="AM212">
        <v>95221.3828125</v>
      </c>
      <c r="AN212">
        <v>24063.13671875</v>
      </c>
      <c r="AO212" s="5" t="s">
        <v>297</v>
      </c>
    </row>
    <row r="213" spans="1:41" ht="14.25" x14ac:dyDescent="0.45">
      <c r="A213">
        <v>2013</v>
      </c>
      <c r="B213" s="5" t="s">
        <v>80</v>
      </c>
      <c r="C213" s="5" t="s">
        <v>278</v>
      </c>
      <c r="D213" s="5" t="s">
        <v>107</v>
      </c>
      <c r="E213" s="5" t="s">
        <v>114</v>
      </c>
      <c r="F213" s="5" t="s">
        <v>115</v>
      </c>
      <c r="G213" s="5" t="s">
        <v>86</v>
      </c>
      <c r="H213" s="5" t="s">
        <v>130</v>
      </c>
      <c r="I213">
        <v>13200.1474609375</v>
      </c>
      <c r="J213">
        <v>20003.06640625</v>
      </c>
      <c r="K213">
        <v>4605.44921875</v>
      </c>
      <c r="L213">
        <v>4407.091796875</v>
      </c>
      <c r="M213">
        <v>10102.1484375</v>
      </c>
      <c r="N213">
        <v>8225.068359375</v>
      </c>
      <c r="O213">
        <v>7989.20751953125</v>
      </c>
      <c r="P213">
        <v>9135.0302734375</v>
      </c>
      <c r="Q213">
        <v>5768.1572265625</v>
      </c>
      <c r="R213">
        <v>7503.2548828125</v>
      </c>
      <c r="S213">
        <v>11465.5810546875</v>
      </c>
      <c r="T213">
        <v>12419.6923828125</v>
      </c>
      <c r="U213">
        <v>2493.89990234375</v>
      </c>
      <c r="V213">
        <v>9044.892578125</v>
      </c>
      <c r="W213">
        <v>3797.033935546875</v>
      </c>
      <c r="X213">
        <v>16392.591796875</v>
      </c>
      <c r="Y213">
        <v>51475.0859375</v>
      </c>
      <c r="Z213">
        <v>6714.42236328125</v>
      </c>
      <c r="AA213">
        <v>70130.7265625</v>
      </c>
      <c r="AB213">
        <v>2486.29931640625</v>
      </c>
      <c r="AC213">
        <v>10448.01953125</v>
      </c>
      <c r="AD213">
        <v>14448.544921875</v>
      </c>
      <c r="AE213">
        <v>13695.73828125</v>
      </c>
      <c r="AF213">
        <v>34578.7421875</v>
      </c>
      <c r="AG213">
        <v>102061.671875</v>
      </c>
      <c r="AH213">
        <v>19765.095703125</v>
      </c>
      <c r="AI213">
        <v>5100.29345703125</v>
      </c>
      <c r="AJ213">
        <v>30366.07421875</v>
      </c>
      <c r="AK213">
        <v>8367.787109375</v>
      </c>
      <c r="AL213">
        <v>516190.84375</v>
      </c>
      <c r="AM213">
        <v>399251.0625</v>
      </c>
      <c r="AN213">
        <v>116939.7265625</v>
      </c>
      <c r="AO213" s="5" t="s">
        <v>298</v>
      </c>
    </row>
    <row r="214" spans="1:41" ht="14.25" x14ac:dyDescent="0.45">
      <c r="A214">
        <v>2013</v>
      </c>
      <c r="B214" s="5" t="s">
        <v>80</v>
      </c>
      <c r="C214" s="5" t="s">
        <v>278</v>
      </c>
      <c r="D214" s="5" t="s">
        <v>107</v>
      </c>
      <c r="E214" s="5" t="s">
        <v>114</v>
      </c>
      <c r="F214" s="5" t="s">
        <v>115</v>
      </c>
      <c r="G214" s="5" t="s">
        <v>87</v>
      </c>
      <c r="H214" s="5" t="s">
        <v>130</v>
      </c>
      <c r="I214">
        <v>12301.3112</v>
      </c>
      <c r="J214">
        <v>18641</v>
      </c>
      <c r="K214">
        <v>4291.8507702757597</v>
      </c>
      <c r="L214">
        <v>4107</v>
      </c>
      <c r="M214">
        <v>9414.26361</v>
      </c>
      <c r="N214">
        <v>7665</v>
      </c>
      <c r="O214">
        <v>7445.1994499999992</v>
      </c>
      <c r="P214">
        <v>8513</v>
      </c>
      <c r="Q214">
        <v>5375.3869999999997</v>
      </c>
      <c r="R214">
        <v>6992.3367739845071</v>
      </c>
      <c r="S214">
        <v>10684.857</v>
      </c>
      <c r="T214">
        <v>11574</v>
      </c>
      <c r="U214">
        <v>2324.0830000000001</v>
      </c>
      <c r="V214">
        <v>8429</v>
      </c>
      <c r="W214">
        <v>3538.4829764999999</v>
      </c>
      <c r="X214">
        <v>15276.37235760043</v>
      </c>
      <c r="Y214">
        <v>47970</v>
      </c>
      <c r="Z214">
        <v>6257.2179999999998</v>
      </c>
      <c r="AA214">
        <v>65355.319773354822</v>
      </c>
      <c r="AB214">
        <v>2317</v>
      </c>
      <c r="AC214">
        <v>9736.5836439999948</v>
      </c>
      <c r="AD214">
        <v>13464.701999999999</v>
      </c>
      <c r="AE214">
        <v>12763.15617465926</v>
      </c>
      <c r="AF214">
        <v>32224.174999999999</v>
      </c>
      <c r="AG214">
        <v>95112</v>
      </c>
      <c r="AH214">
        <v>18419.232619999999</v>
      </c>
      <c r="AI214">
        <v>4753</v>
      </c>
      <c r="AJ214">
        <v>28298.361239999998</v>
      </c>
      <c r="AK214">
        <v>7798</v>
      </c>
      <c r="AL214">
        <v>481041.90625</v>
      </c>
      <c r="AM214">
        <v>372064.9375</v>
      </c>
      <c r="AN214">
        <v>108976.9609375</v>
      </c>
      <c r="AO214" s="5" t="s">
        <v>299</v>
      </c>
    </row>
    <row r="215" spans="1:41" ht="14.25" x14ac:dyDescent="0.45">
      <c r="A215">
        <v>2013</v>
      </c>
      <c r="B215" s="5" t="s">
        <v>80</v>
      </c>
      <c r="C215" s="5" t="s">
        <v>278</v>
      </c>
      <c r="D215" s="5" t="s">
        <v>107</v>
      </c>
      <c r="E215" s="5" t="s">
        <v>29</v>
      </c>
      <c r="F215" s="5" t="s">
        <v>29</v>
      </c>
      <c r="G215" s="5" t="s">
        <v>86</v>
      </c>
      <c r="H215" s="5" t="s">
        <v>130</v>
      </c>
      <c r="I215">
        <v>102.22589874267578</v>
      </c>
      <c r="J215">
        <v>1344.5545654296875</v>
      </c>
      <c r="K215">
        <v>0</v>
      </c>
      <c r="L215"/>
      <c r="M215">
        <v>890.529296875</v>
      </c>
      <c r="N215">
        <v>210.32139587402344</v>
      </c>
      <c r="O215">
        <v>957.91949462890625</v>
      </c>
      <c r="P215">
        <v>994.73431396484375</v>
      </c>
      <c r="Q215">
        <v>0</v>
      </c>
      <c r="R215">
        <v>397.66665649414063</v>
      </c>
      <c r="S215">
        <v>704.13238525390625</v>
      </c>
      <c r="T215">
        <v>1670.767333984375</v>
      </c>
      <c r="U215">
        <v>32.149127960205078</v>
      </c>
      <c r="V215">
        <v>1117.0640869140625</v>
      </c>
      <c r="W215">
        <v>266.12094116210938</v>
      </c>
      <c r="X215">
        <v>0</v>
      </c>
      <c r="Y215">
        <v>2168.671142578125</v>
      </c>
      <c r="Z215">
        <v>756.5120849609375</v>
      </c>
      <c r="AA215">
        <v>5919.125</v>
      </c>
      <c r="AB215">
        <v>0</v>
      </c>
      <c r="AC215">
        <v>696.42132568359375</v>
      </c>
      <c r="AD215"/>
      <c r="AE215">
        <v>2170.66796875</v>
      </c>
      <c r="AF215">
        <v>0</v>
      </c>
      <c r="AG215">
        <v>0</v>
      </c>
      <c r="AH215">
        <v>1218.35205078125</v>
      </c>
      <c r="AI215">
        <v>476.44232177734375</v>
      </c>
      <c r="AJ215"/>
      <c r="AK215"/>
      <c r="AL215">
        <v>22094.375</v>
      </c>
      <c r="AM215">
        <v>15910.1142578125</v>
      </c>
      <c r="AN215">
        <v>6184.26416015625</v>
      </c>
      <c r="AO215" s="5" t="s">
        <v>300</v>
      </c>
    </row>
    <row r="216" spans="1:41" ht="14.25" x14ac:dyDescent="0.45">
      <c r="A216">
        <v>2013</v>
      </c>
      <c r="B216" s="5" t="s">
        <v>80</v>
      </c>
      <c r="C216" s="5" t="s">
        <v>278</v>
      </c>
      <c r="D216" s="5" t="s">
        <v>107</v>
      </c>
      <c r="E216" s="5" t="s">
        <v>29</v>
      </c>
      <c r="F216" s="5" t="s">
        <v>29</v>
      </c>
      <c r="G216" s="5" t="s">
        <v>87</v>
      </c>
      <c r="H216" s="5" t="s">
        <v>130</v>
      </c>
      <c r="I216">
        <v>95.265040000000027</v>
      </c>
      <c r="J216">
        <v>1253</v>
      </c>
      <c r="K216">
        <v>0</v>
      </c>
      <c r="L216"/>
      <c r="M216">
        <v>829.89058</v>
      </c>
      <c r="N216">
        <v>196</v>
      </c>
      <c r="O216">
        <v>892.69200000000001</v>
      </c>
      <c r="P216">
        <v>927</v>
      </c>
      <c r="Q216">
        <v>0</v>
      </c>
      <c r="R216">
        <v>370.58839947996978</v>
      </c>
      <c r="S216">
        <v>656.18600000000004</v>
      </c>
      <c r="T216">
        <v>1557</v>
      </c>
      <c r="U216">
        <v>29.96</v>
      </c>
      <c r="V216">
        <v>1041</v>
      </c>
      <c r="W216">
        <v>248</v>
      </c>
      <c r="X216">
        <v>0</v>
      </c>
      <c r="Y216">
        <v>2021</v>
      </c>
      <c r="Z216">
        <v>704.99900000000002</v>
      </c>
      <c r="AA216">
        <v>5516.0748500000009</v>
      </c>
      <c r="AB216">
        <v>0</v>
      </c>
      <c r="AC216">
        <v>649</v>
      </c>
      <c r="AD216"/>
      <c r="AE216">
        <v>2022.86096</v>
      </c>
      <c r="AF216">
        <v>0</v>
      </c>
      <c r="AG216">
        <v>0</v>
      </c>
      <c r="AH216">
        <v>1135.39096</v>
      </c>
      <c r="AI216">
        <v>444</v>
      </c>
      <c r="AJ216"/>
      <c r="AK216"/>
      <c r="AL216">
        <v>20589.908203125</v>
      </c>
      <c r="AM216">
        <v>14826.7490234375</v>
      </c>
      <c r="AN216">
        <v>5763.15966796875</v>
      </c>
      <c r="AO216" s="5" t="s">
        <v>301</v>
      </c>
    </row>
    <row r="217" spans="1:41" ht="14.25" x14ac:dyDescent="0.45">
      <c r="A217">
        <v>2013</v>
      </c>
      <c r="B217" s="5" t="s">
        <v>80</v>
      </c>
      <c r="C217" s="5" t="s">
        <v>3811</v>
      </c>
      <c r="D217" s="5" t="s">
        <v>3814</v>
      </c>
      <c r="E217" s="5" t="s">
        <v>3768</v>
      </c>
      <c r="F217" s="5" t="s">
        <v>19</v>
      </c>
      <c r="G217" s="5" t="s">
        <v>86</v>
      </c>
      <c r="H217" s="5" t="s">
        <v>130</v>
      </c>
      <c r="I217">
        <v>11277.3896484375</v>
      </c>
      <c r="J217">
        <v>13222.734375</v>
      </c>
      <c r="K217">
        <v>2184.385009765625</v>
      </c>
      <c r="L217">
        <v>2349.5458984375</v>
      </c>
      <c r="M217">
        <v>5116.8798828125</v>
      </c>
      <c r="N217">
        <v>11873.962890625</v>
      </c>
      <c r="O217">
        <v>1864.27197265625</v>
      </c>
      <c r="P217">
        <v>6359.3310546875</v>
      </c>
      <c r="Q217">
        <v>4372.70263671875</v>
      </c>
      <c r="R217">
        <v>7146.0947265625</v>
      </c>
      <c r="S217"/>
      <c r="T217"/>
      <c r="U217">
        <v>2081.486083984375</v>
      </c>
      <c r="V217"/>
      <c r="W217">
        <v>2288.0400390625</v>
      </c>
      <c r="X217">
        <v>11744.6552734375</v>
      </c>
      <c r="Y217">
        <v>14721.6220703125</v>
      </c>
      <c r="Z217">
        <v>5489.6728515625</v>
      </c>
      <c r="AA217">
        <v>222.89979553222656</v>
      </c>
      <c r="AB217">
        <v>1805.9432373046875</v>
      </c>
      <c r="AC217">
        <v>5725.68359375</v>
      </c>
      <c r="AD217">
        <v>24408.6640625</v>
      </c>
      <c r="AE217">
        <v>16056.74609375</v>
      </c>
      <c r="AF217">
        <v>1793.43359375</v>
      </c>
      <c r="AG217">
        <v>0</v>
      </c>
      <c r="AH217">
        <v>-284.31097412109375</v>
      </c>
      <c r="AI217">
        <v>5746.4931640625</v>
      </c>
      <c r="AJ217"/>
      <c r="AK217">
        <v>4760.5029296875</v>
      </c>
      <c r="AL217">
        <v>162328.84375</v>
      </c>
      <c r="AM217">
        <v>102693.3125</v>
      </c>
      <c r="AN217">
        <v>59635.5234375</v>
      </c>
      <c r="AO217" s="5" t="s">
        <v>3831</v>
      </c>
    </row>
    <row r="218" spans="1:41" ht="14.25" x14ac:dyDescent="0.45">
      <c r="A218">
        <v>2013</v>
      </c>
      <c r="B218" s="5" t="s">
        <v>80</v>
      </c>
      <c r="C218" s="5" t="s">
        <v>3811</v>
      </c>
      <c r="D218" s="5" t="s">
        <v>3814</v>
      </c>
      <c r="E218" s="5" t="s">
        <v>3768</v>
      </c>
      <c r="F218" s="5" t="s">
        <v>19</v>
      </c>
      <c r="G218" s="5" t="s">
        <v>87</v>
      </c>
      <c r="H218" s="5" t="s">
        <v>130</v>
      </c>
      <c r="I218">
        <v>9916.421875</v>
      </c>
      <c r="J218">
        <v>11627</v>
      </c>
      <c r="K218">
        <v>1920.77099609375</v>
      </c>
      <c r="L218">
        <v>2066</v>
      </c>
      <c r="M218">
        <v>4499.369140625</v>
      </c>
      <c r="N218">
        <v>10441</v>
      </c>
      <c r="O218">
        <v>1639.28955078125</v>
      </c>
      <c r="P218">
        <v>5591.8798828125</v>
      </c>
      <c r="Q218">
        <v>3845</v>
      </c>
      <c r="R218">
        <v>6283.6962890625</v>
      </c>
      <c r="S218"/>
      <c r="T218"/>
      <c r="U218">
        <v>1830.2900390625</v>
      </c>
      <c r="V218"/>
      <c r="W218">
        <v>2011.916748046875</v>
      </c>
      <c r="X218">
        <v>10327.296875</v>
      </c>
      <c r="Y218">
        <v>12945</v>
      </c>
      <c r="Z218">
        <v>4827.1728515625</v>
      </c>
      <c r="AA218">
        <v>196</v>
      </c>
      <c r="AB218">
        <v>1588</v>
      </c>
      <c r="AC218">
        <v>5034.70166015625</v>
      </c>
      <c r="AD218">
        <v>21463</v>
      </c>
      <c r="AE218">
        <v>14119</v>
      </c>
      <c r="AF218">
        <v>1577</v>
      </c>
      <c r="AG218">
        <v>0</v>
      </c>
      <c r="AH218">
        <v>-250</v>
      </c>
      <c r="AI218">
        <v>5053</v>
      </c>
      <c r="AJ218"/>
      <c r="AK218">
        <v>4186</v>
      </c>
      <c r="AL218">
        <v>142738.8125</v>
      </c>
      <c r="AM218">
        <v>90300.1640625</v>
      </c>
      <c r="AN218">
        <v>52438.64453125</v>
      </c>
      <c r="AO218" s="5" t="s">
        <v>3832</v>
      </c>
    </row>
    <row r="219" spans="1:41" ht="14.25" x14ac:dyDescent="0.45">
      <c r="A219">
        <v>2013</v>
      </c>
      <c r="B219" s="5" t="s">
        <v>80</v>
      </c>
      <c r="C219" s="5" t="s">
        <v>3811</v>
      </c>
      <c r="D219" s="5" t="s">
        <v>3814</v>
      </c>
      <c r="E219" s="5" t="s">
        <v>3768</v>
      </c>
      <c r="F219" s="5" t="s">
        <v>3816</v>
      </c>
      <c r="G219" s="5" t="s">
        <v>86</v>
      </c>
      <c r="H219" s="5" t="s">
        <v>130</v>
      </c>
      <c r="I219">
        <v>0</v>
      </c>
      <c r="J219">
        <v>0</v>
      </c>
      <c r="K219">
        <v>0</v>
      </c>
      <c r="L219"/>
      <c r="M219"/>
      <c r="N219">
        <v>0</v>
      </c>
      <c r="O219">
        <v>19.497888565063477</v>
      </c>
      <c r="P219">
        <v>0</v>
      </c>
      <c r="Q219">
        <v>0</v>
      </c>
      <c r="R219">
        <v>0</v>
      </c>
      <c r="S219"/>
      <c r="T219"/>
      <c r="U219"/>
      <c r="V219"/>
      <c r="W219">
        <v>0</v>
      </c>
      <c r="X219"/>
      <c r="Y219"/>
      <c r="Z219">
        <v>0</v>
      </c>
      <c r="AA219">
        <v>0</v>
      </c>
      <c r="AB219"/>
      <c r="AC219">
        <v>0</v>
      </c>
      <c r="AD219">
        <v>0</v>
      </c>
      <c r="AE219">
        <v>0</v>
      </c>
      <c r="AF219">
        <v>0</v>
      </c>
      <c r="AG219">
        <v>0</v>
      </c>
      <c r="AH219"/>
      <c r="AI219"/>
      <c r="AJ219"/>
      <c r="AK219"/>
      <c r="AL219">
        <v>19.497888565063477</v>
      </c>
      <c r="AM219">
        <v>0</v>
      </c>
      <c r="AN219">
        <v>19.497888565063477</v>
      </c>
      <c r="AO219" s="5" t="s">
        <v>3833</v>
      </c>
    </row>
    <row r="220" spans="1:41" ht="14.25" x14ac:dyDescent="0.45">
      <c r="A220">
        <v>2013</v>
      </c>
      <c r="B220" s="5" t="s">
        <v>80</v>
      </c>
      <c r="C220" s="5" t="s">
        <v>3811</v>
      </c>
      <c r="D220" s="5" t="s">
        <v>3814</v>
      </c>
      <c r="E220" s="5" t="s">
        <v>3768</v>
      </c>
      <c r="F220" s="5" t="s">
        <v>3816</v>
      </c>
      <c r="G220" s="5" t="s">
        <v>87</v>
      </c>
      <c r="H220" s="5" t="s">
        <v>130</v>
      </c>
      <c r="I220">
        <v>0</v>
      </c>
      <c r="J220">
        <v>0</v>
      </c>
      <c r="K220">
        <v>0</v>
      </c>
      <c r="L220"/>
      <c r="M220"/>
      <c r="N220">
        <v>0</v>
      </c>
      <c r="O220">
        <v>18.513900756835938</v>
      </c>
      <c r="P220">
        <v>0</v>
      </c>
      <c r="Q220">
        <v>0</v>
      </c>
      <c r="R220">
        <v>0</v>
      </c>
      <c r="S220"/>
      <c r="T220"/>
      <c r="U220"/>
      <c r="V220"/>
      <c r="W220">
        <v>0</v>
      </c>
      <c r="X220"/>
      <c r="Y220"/>
      <c r="Z220">
        <v>0</v>
      </c>
      <c r="AA220">
        <v>0</v>
      </c>
      <c r="AB220"/>
      <c r="AC220">
        <v>0</v>
      </c>
      <c r="AD220">
        <v>0</v>
      </c>
      <c r="AE220">
        <v>0</v>
      </c>
      <c r="AF220">
        <v>0</v>
      </c>
      <c r="AG220">
        <v>0</v>
      </c>
      <c r="AH220"/>
      <c r="AI220"/>
      <c r="AJ220"/>
      <c r="AK220"/>
      <c r="AL220">
        <v>18.513900756835938</v>
      </c>
      <c r="AM220">
        <v>0</v>
      </c>
      <c r="AN220">
        <v>18.513900756835938</v>
      </c>
      <c r="AO220" s="5" t="s">
        <v>3834</v>
      </c>
    </row>
    <row r="221" spans="1:41" ht="14.25" x14ac:dyDescent="0.45">
      <c r="A221">
        <v>2013</v>
      </c>
      <c r="B221" s="5" t="s">
        <v>80</v>
      </c>
      <c r="C221" s="5" t="s">
        <v>3811</v>
      </c>
      <c r="D221" s="5" t="s">
        <v>3814</v>
      </c>
      <c r="E221" s="5" t="s">
        <v>3768</v>
      </c>
      <c r="F221" s="5" t="s">
        <v>115</v>
      </c>
      <c r="G221" s="5" t="s">
        <v>86</v>
      </c>
      <c r="H221" s="5" t="s">
        <v>130</v>
      </c>
      <c r="I221">
        <v>4991.59521484375</v>
      </c>
      <c r="J221">
        <v>18946.09375</v>
      </c>
      <c r="K221">
        <v>921.2291259765625</v>
      </c>
      <c r="L221">
        <v>52.580348968505859</v>
      </c>
      <c r="M221">
        <v>2826.552001953125</v>
      </c>
      <c r="N221">
        <v>2632.236572265625</v>
      </c>
      <c r="O221">
        <v>6671.99462890625</v>
      </c>
      <c r="P221">
        <v>3046.54833984375</v>
      </c>
      <c r="Q221">
        <v>2045.2681884765625</v>
      </c>
      <c r="R221">
        <v>2853.6142578125</v>
      </c>
      <c r="S221"/>
      <c r="T221">
        <v>81.553192138671875</v>
      </c>
      <c r="U221">
        <v>466.49929809570313</v>
      </c>
      <c r="V221"/>
      <c r="W221">
        <v>1066.6298828125</v>
      </c>
      <c r="X221">
        <v>8745.677734375</v>
      </c>
      <c r="Y221">
        <v>13387.6005859375</v>
      </c>
      <c r="Z221">
        <v>3094.72900390625</v>
      </c>
      <c r="AA221">
        <v>0</v>
      </c>
      <c r="AB221">
        <v>1009.7572631835938</v>
      </c>
      <c r="AC221">
        <v>905.046142578125</v>
      </c>
      <c r="AD221">
        <v>4269.73876953125</v>
      </c>
      <c r="AE221">
        <v>8328.0830078125</v>
      </c>
      <c r="AF221">
        <v>2478.455078125</v>
      </c>
      <c r="AG221">
        <v>11172.787109375</v>
      </c>
      <c r="AH221"/>
      <c r="AI221">
        <v>2553.902587890625</v>
      </c>
      <c r="AJ221">
        <v>14216.708984375</v>
      </c>
      <c r="AK221">
        <v>7130.5390625</v>
      </c>
      <c r="AL221">
        <v>123895.4296875</v>
      </c>
      <c r="AM221">
        <v>88617.8515625</v>
      </c>
      <c r="AN221">
        <v>35277.57421875</v>
      </c>
      <c r="AO221" s="5" t="s">
        <v>3835</v>
      </c>
    </row>
    <row r="222" spans="1:41" ht="14.25" x14ac:dyDescent="0.45">
      <c r="A222">
        <v>2013</v>
      </c>
      <c r="B222" s="5" t="s">
        <v>80</v>
      </c>
      <c r="C222" s="5" t="s">
        <v>3811</v>
      </c>
      <c r="D222" s="5" t="s">
        <v>3814</v>
      </c>
      <c r="E222" s="5" t="s">
        <v>3768</v>
      </c>
      <c r="F222" s="5" t="s">
        <v>115</v>
      </c>
      <c r="G222" s="5" t="s">
        <v>87</v>
      </c>
      <c r="H222" s="5" t="s">
        <v>130</v>
      </c>
      <c r="I222">
        <v>4651.703125</v>
      </c>
      <c r="J222">
        <v>17656</v>
      </c>
      <c r="K222">
        <v>858.5</v>
      </c>
      <c r="L222">
        <v>49</v>
      </c>
      <c r="M222">
        <v>2634.083984375</v>
      </c>
      <c r="N222">
        <v>2453</v>
      </c>
      <c r="O222">
        <v>6217.67919921875</v>
      </c>
      <c r="P222">
        <v>2839.10009765625</v>
      </c>
      <c r="Q222">
        <v>1906</v>
      </c>
      <c r="R222">
        <v>2659.303466796875</v>
      </c>
      <c r="S222"/>
      <c r="T222">
        <v>76</v>
      </c>
      <c r="U222">
        <v>434.7340087890625</v>
      </c>
      <c r="V222"/>
      <c r="W222">
        <v>994</v>
      </c>
      <c r="X222">
        <v>8150.1591796875</v>
      </c>
      <c r="Y222">
        <v>12476</v>
      </c>
      <c r="Z222">
        <v>2884</v>
      </c>
      <c r="AA222">
        <v>0</v>
      </c>
      <c r="AB222">
        <v>941</v>
      </c>
      <c r="AC222">
        <v>843.4189453125</v>
      </c>
      <c r="AD222">
        <v>3979</v>
      </c>
      <c r="AE222">
        <v>7761</v>
      </c>
      <c r="AF222">
        <v>2309.68994140625</v>
      </c>
      <c r="AG222">
        <v>10412</v>
      </c>
      <c r="AH222"/>
      <c r="AI222">
        <v>2380</v>
      </c>
      <c r="AJ222">
        <v>13248.65234375</v>
      </c>
      <c r="AK222">
        <v>6645</v>
      </c>
      <c r="AL222">
        <v>115459.03125</v>
      </c>
      <c r="AM222">
        <v>82583.609375</v>
      </c>
      <c r="AN222">
        <v>32875.421875</v>
      </c>
      <c r="AO222" s="5" t="s">
        <v>3836</v>
      </c>
    </row>
    <row r="223" spans="1:41" ht="14.25" x14ac:dyDescent="0.45">
      <c r="A223">
        <v>2013</v>
      </c>
      <c r="B223" s="5" t="s">
        <v>80</v>
      </c>
      <c r="C223" s="5" t="s">
        <v>3811</v>
      </c>
      <c r="D223" s="5" t="s">
        <v>3814</v>
      </c>
      <c r="E223" s="5" t="s">
        <v>3768</v>
      </c>
      <c r="F223" s="5" t="s">
        <v>3817</v>
      </c>
      <c r="G223" s="5" t="s">
        <v>86</v>
      </c>
      <c r="H223" s="5" t="s">
        <v>130</v>
      </c>
      <c r="I223">
        <v>0</v>
      </c>
      <c r="J223">
        <v>0</v>
      </c>
      <c r="K223"/>
      <c r="L223">
        <v>1069.9990234375</v>
      </c>
      <c r="M223"/>
      <c r="N223">
        <v>0</v>
      </c>
      <c r="O223"/>
      <c r="P223">
        <v>-786.7020263671875</v>
      </c>
      <c r="Q223">
        <v>0</v>
      </c>
      <c r="R223">
        <v>0</v>
      </c>
      <c r="S223">
        <v>363.33627319335938</v>
      </c>
      <c r="T223"/>
      <c r="U223">
        <v>15.797229766845703</v>
      </c>
      <c r="V223"/>
      <c r="W223">
        <v>0</v>
      </c>
      <c r="X223"/>
      <c r="Y223"/>
      <c r="Z223">
        <v>2571.7890625</v>
      </c>
      <c r="AA223">
        <v>0</v>
      </c>
      <c r="AB223"/>
      <c r="AC223">
        <v>0</v>
      </c>
      <c r="AD223">
        <v>0</v>
      </c>
      <c r="AE223">
        <v>129.53727722167969</v>
      </c>
      <c r="AF223">
        <v>0</v>
      </c>
      <c r="AG223">
        <v>0</v>
      </c>
      <c r="AH223"/>
      <c r="AI223"/>
      <c r="AJ223"/>
      <c r="AK223">
        <v>605.56048583984375</v>
      </c>
      <c r="AL223">
        <v>3969.317626953125</v>
      </c>
      <c r="AM223">
        <v>3000.420654296875</v>
      </c>
      <c r="AN223">
        <v>968.896728515625</v>
      </c>
      <c r="AO223" s="5" t="s">
        <v>3837</v>
      </c>
    </row>
    <row r="224" spans="1:41" ht="14.25" x14ac:dyDescent="0.45">
      <c r="A224">
        <v>2013</v>
      </c>
      <c r="B224" s="5" t="s">
        <v>80</v>
      </c>
      <c r="C224" s="5" t="s">
        <v>3811</v>
      </c>
      <c r="D224" s="5" t="s">
        <v>3814</v>
      </c>
      <c r="E224" s="5" t="s">
        <v>3768</v>
      </c>
      <c r="F224" s="5" t="s">
        <v>3817</v>
      </c>
      <c r="G224" s="5" t="s">
        <v>87</v>
      </c>
      <c r="H224" s="5" t="s">
        <v>130</v>
      </c>
      <c r="I224">
        <v>0</v>
      </c>
      <c r="J224">
        <v>0</v>
      </c>
      <c r="K224"/>
      <c r="L224">
        <v>1016</v>
      </c>
      <c r="M224"/>
      <c r="N224">
        <v>0</v>
      </c>
      <c r="O224"/>
      <c r="P224">
        <v>-747</v>
      </c>
      <c r="Q224">
        <v>0</v>
      </c>
      <c r="R224">
        <v>0</v>
      </c>
      <c r="S224">
        <v>345</v>
      </c>
      <c r="T224"/>
      <c r="U224">
        <v>15</v>
      </c>
      <c r="V224"/>
      <c r="W224">
        <v>0</v>
      </c>
      <c r="X224"/>
      <c r="Y224"/>
      <c r="Z224">
        <v>2442</v>
      </c>
      <c r="AA224">
        <v>0</v>
      </c>
      <c r="AB224"/>
      <c r="AC224">
        <v>0</v>
      </c>
      <c r="AD224">
        <v>0</v>
      </c>
      <c r="AE224">
        <v>123</v>
      </c>
      <c r="AF224">
        <v>0</v>
      </c>
      <c r="AG224">
        <v>0</v>
      </c>
      <c r="AH224"/>
      <c r="AI224"/>
      <c r="AJ224"/>
      <c r="AK224">
        <v>575</v>
      </c>
      <c r="AL224">
        <v>3769</v>
      </c>
      <c r="AM224">
        <v>2849</v>
      </c>
      <c r="AN224">
        <v>920</v>
      </c>
      <c r="AO224" s="5" t="s">
        <v>3838</v>
      </c>
    </row>
    <row r="225" spans="1:41" ht="14.25" x14ac:dyDescent="0.45">
      <c r="A225">
        <v>2013</v>
      </c>
      <c r="B225" s="5" t="s">
        <v>80</v>
      </c>
      <c r="C225" s="5" t="s">
        <v>3811</v>
      </c>
      <c r="D225" s="5" t="s">
        <v>3814</v>
      </c>
      <c r="E225" s="5" t="s">
        <v>3768</v>
      </c>
      <c r="F225" s="5" t="s">
        <v>157</v>
      </c>
      <c r="G225" s="5" t="s">
        <v>86</v>
      </c>
      <c r="H225" s="5" t="s">
        <v>130</v>
      </c>
      <c r="I225">
        <v>0</v>
      </c>
      <c r="J225">
        <v>52.657432556152344</v>
      </c>
      <c r="K225">
        <v>1325.28271484375</v>
      </c>
      <c r="L225"/>
      <c r="M225"/>
      <c r="N225">
        <v>1.053148627281189</v>
      </c>
      <c r="O225">
        <v>298.04107666015625</v>
      </c>
      <c r="P225">
        <v>0</v>
      </c>
      <c r="Q225">
        <v>0</v>
      </c>
      <c r="R225">
        <v>0</v>
      </c>
      <c r="S225"/>
      <c r="T225">
        <v>433.89724731445313</v>
      </c>
      <c r="U225">
        <v>6.9918537139892578</v>
      </c>
      <c r="V225">
        <v>254.86196899414063</v>
      </c>
      <c r="W225">
        <v>0</v>
      </c>
      <c r="X225"/>
      <c r="Y225">
        <v>148.49395751953125</v>
      </c>
      <c r="Z225">
        <v>-136.90931701660156</v>
      </c>
      <c r="AA225">
        <v>0</v>
      </c>
      <c r="AB225"/>
      <c r="AC225">
        <v>59.856838226318359</v>
      </c>
      <c r="AD225">
        <v>0</v>
      </c>
      <c r="AE225">
        <v>370.70831298828125</v>
      </c>
      <c r="AF225">
        <v>0</v>
      </c>
      <c r="AG225">
        <v>0</v>
      </c>
      <c r="AH225"/>
      <c r="AI225">
        <v>0</v>
      </c>
      <c r="AJ225"/>
      <c r="AK225"/>
      <c r="AL225">
        <v>2814.935302734375</v>
      </c>
      <c r="AM225">
        <v>757.7142333984375</v>
      </c>
      <c r="AN225">
        <v>2057.220947265625</v>
      </c>
      <c r="AO225" s="5" t="s">
        <v>3839</v>
      </c>
    </row>
    <row r="226" spans="1:41" ht="14.25" x14ac:dyDescent="0.45">
      <c r="A226">
        <v>2013</v>
      </c>
      <c r="B226" s="5" t="s">
        <v>80</v>
      </c>
      <c r="C226" s="5" t="s">
        <v>3811</v>
      </c>
      <c r="D226" s="5" t="s">
        <v>3814</v>
      </c>
      <c r="E226" s="5" t="s">
        <v>3768</v>
      </c>
      <c r="F226" s="5" t="s">
        <v>157</v>
      </c>
      <c r="G226" s="5" t="s">
        <v>87</v>
      </c>
      <c r="H226" s="5" t="s">
        <v>130</v>
      </c>
      <c r="I226">
        <v>0</v>
      </c>
      <c r="J226">
        <v>50</v>
      </c>
      <c r="K226">
        <v>1258.400390625</v>
      </c>
      <c r="L226"/>
      <c r="M226"/>
      <c r="N226">
        <v>1</v>
      </c>
      <c r="O226">
        <v>283</v>
      </c>
      <c r="P226">
        <v>0</v>
      </c>
      <c r="Q226">
        <v>0</v>
      </c>
      <c r="R226">
        <v>0</v>
      </c>
      <c r="S226"/>
      <c r="T226">
        <v>412</v>
      </c>
      <c r="U226">
        <v>6.6389999389648438</v>
      </c>
      <c r="V226">
        <v>242</v>
      </c>
      <c r="W226">
        <v>0</v>
      </c>
      <c r="X226"/>
      <c r="Y226">
        <v>141</v>
      </c>
      <c r="Z226">
        <v>-130</v>
      </c>
      <c r="AA226">
        <v>0</v>
      </c>
      <c r="AB226"/>
      <c r="AC226">
        <v>56.836078643798828</v>
      </c>
      <c r="AD226">
        <v>0</v>
      </c>
      <c r="AE226">
        <v>352</v>
      </c>
      <c r="AF226">
        <v>0</v>
      </c>
      <c r="AG226">
        <v>0</v>
      </c>
      <c r="AH226"/>
      <c r="AI226">
        <v>0</v>
      </c>
      <c r="AJ226"/>
      <c r="AK226"/>
      <c r="AL226">
        <v>2672.875732421875</v>
      </c>
      <c r="AM226">
        <v>719.47509765625</v>
      </c>
      <c r="AN226">
        <v>1953.400390625</v>
      </c>
      <c r="AO226" s="5" t="s">
        <v>3840</v>
      </c>
    </row>
    <row r="227" spans="1:41" ht="14.25" x14ac:dyDescent="0.45">
      <c r="A227">
        <v>2013</v>
      </c>
      <c r="B227" s="5" t="s">
        <v>80</v>
      </c>
      <c r="C227" s="5" t="s">
        <v>3813</v>
      </c>
      <c r="D227" s="5" t="s">
        <v>3814</v>
      </c>
      <c r="E227" s="5" t="s">
        <v>3815</v>
      </c>
      <c r="F227" s="5" t="s">
        <v>3819</v>
      </c>
      <c r="G227" s="5" t="s">
        <v>82</v>
      </c>
      <c r="H227" s="5" t="s">
        <v>3820</v>
      </c>
      <c r="I227">
        <v>485.48700000000002</v>
      </c>
      <c r="J227">
        <v>894</v>
      </c>
      <c r="K227">
        <v>45</v>
      </c>
      <c r="L227">
        <v>94.19</v>
      </c>
      <c r="M227">
        <v>314.726</v>
      </c>
      <c r="N227">
        <v>509.45699999999999</v>
      </c>
      <c r="O227">
        <v>247.9</v>
      </c>
      <c r="P227">
        <v>323</v>
      </c>
      <c r="Q227">
        <v>150.01</v>
      </c>
      <c r="R227">
        <v>303.8</v>
      </c>
      <c r="S227">
        <v>469.3</v>
      </c>
      <c r="T227">
        <v>320.43900000000002</v>
      </c>
      <c r="U227">
        <v>93</v>
      </c>
      <c r="V227">
        <v>414.33300000000003</v>
      </c>
      <c r="W227">
        <v>191</v>
      </c>
      <c r="X227">
        <v>507</v>
      </c>
      <c r="Y227">
        <v>2041.4680000000001</v>
      </c>
      <c r="Z227">
        <v>204.79</v>
      </c>
      <c r="AA227">
        <v>3057.422</v>
      </c>
      <c r="AB227">
        <v>66.653000000000006</v>
      </c>
      <c r="AC227">
        <v>250.535</v>
      </c>
      <c r="AD227">
        <v>459.505</v>
      </c>
      <c r="AE227">
        <v>303.21350000000001</v>
      </c>
      <c r="AF227">
        <v>1080</v>
      </c>
      <c r="AG227">
        <v>4511</v>
      </c>
      <c r="AH227">
        <v>814.9375</v>
      </c>
      <c r="AI227">
        <v>266.48050000000001</v>
      </c>
      <c r="AJ227">
        <v>1349.998</v>
      </c>
      <c r="AK227">
        <v>185</v>
      </c>
      <c r="AL227">
        <v>19953.646484375</v>
      </c>
      <c r="AM227">
        <v>16065.7041015625</v>
      </c>
      <c r="AN227">
        <v>3887.94091796875</v>
      </c>
      <c r="AO227" s="5" t="s">
        <v>3841</v>
      </c>
    </row>
    <row r="228" spans="1:41" ht="14.25" x14ac:dyDescent="0.45">
      <c r="A228">
        <v>2013</v>
      </c>
      <c r="B228" s="5" t="s">
        <v>80</v>
      </c>
      <c r="C228" s="5" t="s">
        <v>3878</v>
      </c>
      <c r="D228" s="5" t="s">
        <v>3879</v>
      </c>
      <c r="E228" s="5" t="s">
        <v>1460</v>
      </c>
      <c r="F228" s="5" t="s">
        <v>187</v>
      </c>
      <c r="G228" s="5" t="s">
        <v>86</v>
      </c>
      <c r="H228" s="5" t="s">
        <v>130</v>
      </c>
      <c r="I228">
        <v>45572.876676233922</v>
      </c>
      <c r="J228">
        <v>127301</v>
      </c>
      <c r="K228">
        <v>2072.06348843348</v>
      </c>
      <c r="L228">
        <v>4333.7604124562258</v>
      </c>
      <c r="M228">
        <v>41187.931621339478</v>
      </c>
      <c r="N228">
        <v>46012</v>
      </c>
      <c r="O228">
        <v>21071</v>
      </c>
      <c r="P228">
        <v>36364.64041</v>
      </c>
      <c r="Q228">
        <v>37433</v>
      </c>
      <c r="R228">
        <v>22189.838098010499</v>
      </c>
      <c r="S228">
        <v>44847</v>
      </c>
      <c r="T228">
        <v>45098</v>
      </c>
      <c r="U228">
        <v>16503.95444845107</v>
      </c>
      <c r="V228">
        <v>52688</v>
      </c>
      <c r="W228">
        <v>7447.9130024954338</v>
      </c>
      <c r="X228">
        <v>51197.358160796357</v>
      </c>
      <c r="Y228">
        <v>300470.84898884001</v>
      </c>
      <c r="Z228">
        <v>1884</v>
      </c>
      <c r="AA228">
        <v>320740.86621561809</v>
      </c>
      <c r="AB228">
        <v>5497.0106584378818</v>
      </c>
      <c r="AC228">
        <v>20358.569989999909</v>
      </c>
      <c r="AD228">
        <v>18721</v>
      </c>
      <c r="AE228">
        <v>37048.11809996079</v>
      </c>
      <c r="AF228">
        <v>130093.2877599999</v>
      </c>
      <c r="AG228">
        <v>728362</v>
      </c>
      <c r="AH228">
        <v>131047.72702337769</v>
      </c>
      <c r="AI228">
        <v>18492.10281452271</v>
      </c>
      <c r="AJ228">
        <v>222244.22621973971</v>
      </c>
      <c r="AK228">
        <v>6778</v>
      </c>
      <c r="AL228">
        <v>2543058</v>
      </c>
      <c r="AM228">
        <v>2149601</v>
      </c>
      <c r="AN228">
        <v>393457.09375</v>
      </c>
      <c r="AO228" s="5" t="s">
        <v>4979</v>
      </c>
    </row>
    <row r="229" spans="1:41" ht="14.25" x14ac:dyDescent="0.45">
      <c r="A229">
        <v>2013</v>
      </c>
      <c r="B229" s="5" t="s">
        <v>80</v>
      </c>
      <c r="C229" s="5" t="s">
        <v>3878</v>
      </c>
      <c r="D229" s="5" t="s">
        <v>3879</v>
      </c>
      <c r="E229" s="5" t="s">
        <v>1460</v>
      </c>
      <c r="F229" s="5" t="s">
        <v>190</v>
      </c>
      <c r="G229" s="5" t="s">
        <v>86</v>
      </c>
      <c r="H229" s="5" t="s">
        <v>130</v>
      </c>
      <c r="I229">
        <v>41018.48881486625</v>
      </c>
      <c r="J229">
        <v>45867</v>
      </c>
      <c r="K229">
        <v>6489.0794772448598</v>
      </c>
      <c r="L229">
        <v>25832.953698221489</v>
      </c>
      <c r="M229">
        <v>65811.498300419655</v>
      </c>
      <c r="N229">
        <v>48366</v>
      </c>
      <c r="O229">
        <v>45689</v>
      </c>
      <c r="P229">
        <v>25810.674879999999</v>
      </c>
      <c r="Q229">
        <v>1554</v>
      </c>
      <c r="R229">
        <v>34547.780041093611</v>
      </c>
      <c r="S229">
        <v>52371</v>
      </c>
      <c r="T229">
        <v>47363</v>
      </c>
      <c r="U229">
        <v>532.57936857133325</v>
      </c>
      <c r="V229">
        <v>25435</v>
      </c>
      <c r="W229">
        <v>25388.209984622539</v>
      </c>
      <c r="X229">
        <v>90358.777820029354</v>
      </c>
      <c r="Y229">
        <v>116548.5797972999</v>
      </c>
      <c r="Z229">
        <v>75537</v>
      </c>
      <c r="AA229">
        <v>362285.70015354297</v>
      </c>
      <c r="AB229">
        <v>14452.384150994971</v>
      </c>
      <c r="AC229">
        <v>45599.062411237632</v>
      </c>
      <c r="AD229">
        <v>125213</v>
      </c>
      <c r="AE229">
        <v>48170.830623460381</v>
      </c>
      <c r="AF229">
        <v>101578.65664</v>
      </c>
      <c r="AG229">
        <v>264808</v>
      </c>
      <c r="AH229">
        <v>49932.933188203933</v>
      </c>
      <c r="AI229">
        <v>31194.035715608072</v>
      </c>
      <c r="AJ229">
        <v>113184.32706971149</v>
      </c>
      <c r="AK229">
        <v>34753</v>
      </c>
      <c r="AL229">
        <v>1965692.5</v>
      </c>
      <c r="AM229">
        <v>1376676.625</v>
      </c>
      <c r="AN229">
        <v>589015.9375</v>
      </c>
      <c r="AO229" s="5" t="s">
        <v>4980</v>
      </c>
    </row>
    <row r="230" spans="1:41" ht="14.25" x14ac:dyDescent="0.45">
      <c r="A230">
        <v>2013</v>
      </c>
      <c r="B230" s="5" t="s">
        <v>80</v>
      </c>
      <c r="C230" s="5" t="s">
        <v>3878</v>
      </c>
      <c r="D230" s="5" t="s">
        <v>3879</v>
      </c>
      <c r="E230" s="5" t="s">
        <v>1460</v>
      </c>
      <c r="F230" s="5" t="s">
        <v>193</v>
      </c>
      <c r="G230" s="5" t="s">
        <v>86</v>
      </c>
      <c r="H230" s="5" t="s">
        <v>130</v>
      </c>
      <c r="I230">
        <v>22709.731135439051</v>
      </c>
      <c r="J230">
        <v>51679</v>
      </c>
      <c r="K230">
        <v>3008.5672928723002</v>
      </c>
      <c r="L230">
        <v>7331.8520783411823</v>
      </c>
      <c r="M230">
        <v>34543.462606217487</v>
      </c>
      <c r="N230">
        <v>29603</v>
      </c>
      <c r="O230">
        <v>14044</v>
      </c>
      <c r="P230">
        <v>21954.454519999908</v>
      </c>
      <c r="Q230">
        <v>8813</v>
      </c>
      <c r="R230">
        <v>16952.503850909299</v>
      </c>
      <c r="S230">
        <v>38075</v>
      </c>
      <c r="T230">
        <v>24095</v>
      </c>
      <c r="U230">
        <v>3372.3449935684639</v>
      </c>
      <c r="V230">
        <v>22086</v>
      </c>
      <c r="W230">
        <v>16368.9401984944</v>
      </c>
      <c r="X230">
        <v>29191.448084102249</v>
      </c>
      <c r="Y230">
        <v>107946.94664703999</v>
      </c>
      <c r="Z230">
        <v>18063</v>
      </c>
      <c r="AA230">
        <v>238449.278200648</v>
      </c>
      <c r="AB230">
        <v>5669.9164289108467</v>
      </c>
      <c r="AC230">
        <v>28753.06598340967</v>
      </c>
      <c r="AD230">
        <v>51826</v>
      </c>
      <c r="AE230">
        <v>27350.24394381278</v>
      </c>
      <c r="AF230">
        <v>89751.990570000751</v>
      </c>
      <c r="AG230">
        <v>248515</v>
      </c>
      <c r="AH230">
        <v>47478.452688432153</v>
      </c>
      <c r="AI230">
        <v>22323.33890729789</v>
      </c>
      <c r="AJ230">
        <v>72750.943542533685</v>
      </c>
      <c r="AK230">
        <v>14419</v>
      </c>
      <c r="AL230">
        <v>1317125.625</v>
      </c>
      <c r="AM230">
        <v>1016082.375</v>
      </c>
      <c r="AN230">
        <v>301043.125</v>
      </c>
      <c r="AO230" s="5" t="s">
        <v>4981</v>
      </c>
    </row>
    <row r="231" spans="1:41" ht="14.25" x14ac:dyDescent="0.45">
      <c r="A231">
        <v>2013</v>
      </c>
      <c r="B231" s="5" t="s">
        <v>80</v>
      </c>
      <c r="C231" s="5" t="s">
        <v>3878</v>
      </c>
      <c r="D231" s="5" t="s">
        <v>3879</v>
      </c>
      <c r="E231" s="5" t="s">
        <v>1460</v>
      </c>
      <c r="F231" s="5" t="s">
        <v>196</v>
      </c>
      <c r="G231" s="5" t="s">
        <v>86</v>
      </c>
      <c r="H231" s="5" t="s">
        <v>130</v>
      </c>
      <c r="I231">
        <v>3951.3124494120311</v>
      </c>
      <c r="J231">
        <v>19938</v>
      </c>
      <c r="K231">
        <v>2386.5903580646</v>
      </c>
      <c r="L231">
        <v>3464.624384543306</v>
      </c>
      <c r="M231">
        <v>10046.450652552419</v>
      </c>
      <c r="N231">
        <v>39141</v>
      </c>
      <c r="O231">
        <v>11229</v>
      </c>
      <c r="P231">
        <v>7163.8910399999304</v>
      </c>
      <c r="Q231">
        <v>4138</v>
      </c>
      <c r="R231">
        <v>8571.1828857881992</v>
      </c>
      <c r="S231">
        <v>10781</v>
      </c>
      <c r="T231">
        <v>15959</v>
      </c>
      <c r="U231">
        <v>2423.0173704885228</v>
      </c>
      <c r="V231">
        <v>7444</v>
      </c>
      <c r="W231">
        <v>7244.5399427051289</v>
      </c>
      <c r="X231">
        <v>6832.2496736127332</v>
      </c>
      <c r="Y231">
        <v>97275.17109999989</v>
      </c>
      <c r="Z231">
        <v>5959</v>
      </c>
      <c r="AA231">
        <v>99748.506225244011</v>
      </c>
      <c r="AB231">
        <v>2334.4359932230241</v>
      </c>
      <c r="AC231">
        <v>13040.19169187853</v>
      </c>
      <c r="AD231">
        <v>6311</v>
      </c>
      <c r="AE231">
        <v>13043.86736410049</v>
      </c>
      <c r="AF231">
        <v>39560.269119999837</v>
      </c>
      <c r="AG231">
        <v>136838</v>
      </c>
      <c r="AH231">
        <v>22960.19492014483</v>
      </c>
      <c r="AI231">
        <v>11027.563979057481</v>
      </c>
      <c r="AJ231">
        <v>34254.609823408769</v>
      </c>
      <c r="AK231">
        <v>5776</v>
      </c>
      <c r="AL231">
        <v>648842.6875</v>
      </c>
      <c r="AM231">
        <v>535954.625</v>
      </c>
      <c r="AN231">
        <v>112888.0234375</v>
      </c>
      <c r="AO231" s="5" t="s">
        <v>4982</v>
      </c>
    </row>
    <row r="232" spans="1:41" ht="14.25" x14ac:dyDescent="0.45">
      <c r="A232">
        <v>2013</v>
      </c>
      <c r="B232" s="5" t="s">
        <v>80</v>
      </c>
      <c r="C232" s="5" t="s">
        <v>3878</v>
      </c>
      <c r="D232" s="5" t="s">
        <v>3879</v>
      </c>
      <c r="E232" s="5" t="s">
        <v>1460</v>
      </c>
      <c r="F232" s="5" t="s">
        <v>90</v>
      </c>
      <c r="G232" s="5" t="s">
        <v>86</v>
      </c>
      <c r="H232" s="5" t="s">
        <v>130</v>
      </c>
      <c r="I232">
        <v>759.76230504407408</v>
      </c>
      <c r="J232">
        <v>0</v>
      </c>
      <c r="K232">
        <v>2201.6999999999998</v>
      </c>
      <c r="L232">
        <v>1992.06593</v>
      </c>
      <c r="M232">
        <v>20549.491950344502</v>
      </c>
      <c r="N232">
        <v>15859.874570446729</v>
      </c>
      <c r="O232">
        <v>3244</v>
      </c>
      <c r="P232">
        <v>1225.92671</v>
      </c>
      <c r="Q232">
        <v>625</v>
      </c>
      <c r="R232">
        <v>3441.4768965552598</v>
      </c>
      <c r="S232">
        <v>11638</v>
      </c>
      <c r="T232">
        <v>13780</v>
      </c>
      <c r="U232">
        <v>267.86664000000002</v>
      </c>
      <c r="V232">
        <v>2785</v>
      </c>
      <c r="W232">
        <v>708.81089196606058</v>
      </c>
      <c r="X232">
        <v>10576.7995899016</v>
      </c>
      <c r="Y232">
        <v>32769.77240153389</v>
      </c>
      <c r="Z232">
        <v>2163</v>
      </c>
      <c r="AA232">
        <v>28387.026205620001</v>
      </c>
      <c r="AB232">
        <v>1623.6773849718561</v>
      </c>
      <c r="AC232">
        <v>1333.55573794985</v>
      </c>
      <c r="AD232">
        <v>1290</v>
      </c>
      <c r="AE232">
        <v>5832</v>
      </c>
      <c r="AF232">
        <v>29364.6305499999</v>
      </c>
      <c r="AG232">
        <v>28838</v>
      </c>
      <c r="AH232">
        <v>26372.01492081357</v>
      </c>
      <c r="AI232">
        <v>2157</v>
      </c>
      <c r="AJ232">
        <v>11780.86718891989</v>
      </c>
      <c r="AK232">
        <v>479</v>
      </c>
      <c r="AL232">
        <v>262046.328125</v>
      </c>
      <c r="AM232">
        <v>167425.84375</v>
      </c>
      <c r="AN232">
        <v>94620.5</v>
      </c>
      <c r="AO232" s="5" t="s">
        <v>4983</v>
      </c>
    </row>
    <row r="233" spans="1:41" ht="14.25" x14ac:dyDescent="0.45">
      <c r="A233">
        <v>2013</v>
      </c>
      <c r="B233" s="5" t="s">
        <v>80</v>
      </c>
      <c r="C233" s="5" t="s">
        <v>3878</v>
      </c>
      <c r="D233" s="5" t="s">
        <v>3879</v>
      </c>
      <c r="E233" s="5" t="s">
        <v>1460</v>
      </c>
      <c r="F233" s="5" t="s">
        <v>199</v>
      </c>
      <c r="G233" s="5" t="s">
        <v>86</v>
      </c>
      <c r="H233" s="5" t="s">
        <v>130</v>
      </c>
      <c r="I233">
        <v>4354.4177175587047</v>
      </c>
      <c r="J233">
        <v>3681</v>
      </c>
      <c r="K233">
        <v>2085.32851312613</v>
      </c>
      <c r="L233">
        <v>1465.0980602567799</v>
      </c>
      <c r="M233">
        <v>4095.0222470335329</v>
      </c>
      <c r="N233">
        <v>688</v>
      </c>
      <c r="O233">
        <v>4310</v>
      </c>
      <c r="P233">
        <v>10926.68711000011</v>
      </c>
      <c r="Q233">
        <v>2462</v>
      </c>
      <c r="R233">
        <v>5473.422043448345</v>
      </c>
      <c r="S233">
        <v>9744</v>
      </c>
      <c r="T233">
        <v>5455</v>
      </c>
      <c r="U233">
        <v>3378.078597246375</v>
      </c>
      <c r="V233">
        <v>13463</v>
      </c>
      <c r="W233">
        <v>1428.252361102851</v>
      </c>
      <c r="X233">
        <v>5217.5869112245946</v>
      </c>
      <c r="Y233">
        <v>16749.368910000008</v>
      </c>
      <c r="Z233">
        <v>1305</v>
      </c>
      <c r="AA233">
        <v>115843.3716169218</v>
      </c>
      <c r="AB233">
        <v>2909.5727410532272</v>
      </c>
      <c r="AC233">
        <v>38752.638484391202</v>
      </c>
      <c r="AD233">
        <v>5953</v>
      </c>
      <c r="AE233">
        <v>2449.2733248049581</v>
      </c>
      <c r="AF233">
        <v>19189.482350000009</v>
      </c>
      <c r="AG233">
        <v>431637</v>
      </c>
      <c r="AH233">
        <v>14405.63991910852</v>
      </c>
      <c r="AI233">
        <v>4589.3712454551514</v>
      </c>
      <c r="AJ233">
        <v>8387.7968960611215</v>
      </c>
      <c r="AK233">
        <v>5555</v>
      </c>
      <c r="AL233">
        <v>745953.4375</v>
      </c>
      <c r="AM233">
        <v>680205.625</v>
      </c>
      <c r="AN233">
        <v>65747.7734375</v>
      </c>
      <c r="AO233" s="5" t="s">
        <v>4984</v>
      </c>
    </row>
    <row r="234" spans="1:41" ht="14.25" x14ac:dyDescent="0.45">
      <c r="A234">
        <v>2013</v>
      </c>
      <c r="B234" s="5" t="s">
        <v>80</v>
      </c>
      <c r="C234" s="5" t="s">
        <v>3878</v>
      </c>
      <c r="D234" s="5" t="s">
        <v>3879</v>
      </c>
      <c r="E234" s="5" t="s">
        <v>1460</v>
      </c>
      <c r="F234" s="5" t="s">
        <v>3552</v>
      </c>
      <c r="G234" s="5" t="s">
        <v>86</v>
      </c>
      <c r="H234" s="5" t="s">
        <v>130</v>
      </c>
      <c r="I234">
        <v>609.26441153034352</v>
      </c>
      <c r="J234">
        <v>7617</v>
      </c>
      <c r="K234">
        <v>0</v>
      </c>
      <c r="L234">
        <v>385.75452068019882</v>
      </c>
      <c r="M234">
        <v>251.200026021052</v>
      </c>
      <c r="N234">
        <v>883</v>
      </c>
      <c r="O234">
        <v>1577</v>
      </c>
      <c r="P234">
        <v>6436.7532300000003</v>
      </c>
      <c r="Q234">
        <v>3703</v>
      </c>
      <c r="R234">
        <v>693.85663664436061</v>
      </c>
      <c r="S234">
        <v>837</v>
      </c>
      <c r="T234">
        <v>6708</v>
      </c>
      <c r="U234">
        <v>2053.249485981125</v>
      </c>
      <c r="V234">
        <v>5595</v>
      </c>
      <c r="W234">
        <v>785.77481024305587</v>
      </c>
      <c r="X234">
        <v>7737.9989640760614</v>
      </c>
      <c r="Y234">
        <v>39296.28282696</v>
      </c>
      <c r="Z234">
        <v>179</v>
      </c>
      <c r="AA234">
        <v>27651.741447133001</v>
      </c>
      <c r="AB234">
        <v>0</v>
      </c>
      <c r="AC234">
        <v>308.57366000000002</v>
      </c>
      <c r="AD234">
        <v>1252</v>
      </c>
      <c r="AE234">
        <v>3606.3919653971461</v>
      </c>
      <c r="AF234">
        <v>13125.86744</v>
      </c>
      <c r="AG234">
        <v>411331</v>
      </c>
      <c r="AH234">
        <v>52026.129348576651</v>
      </c>
      <c r="AI234">
        <v>0</v>
      </c>
      <c r="AJ234">
        <v>51130.842889457512</v>
      </c>
      <c r="AK234">
        <v>0</v>
      </c>
      <c r="AL234">
        <v>645781.625</v>
      </c>
      <c r="AM234">
        <v>574606.5625</v>
      </c>
      <c r="AN234">
        <v>71175.1015625</v>
      </c>
      <c r="AO234" s="5" t="s">
        <v>4985</v>
      </c>
    </row>
    <row r="235" spans="1:41" ht="14.25" x14ac:dyDescent="0.45">
      <c r="A235">
        <v>2013</v>
      </c>
      <c r="B235" s="5" t="s">
        <v>80</v>
      </c>
      <c r="C235" s="5" t="s">
        <v>3878</v>
      </c>
      <c r="D235" s="5" t="s">
        <v>3879</v>
      </c>
      <c r="E235" s="5" t="s">
        <v>1460</v>
      </c>
      <c r="F235" s="5" t="s">
        <v>3553</v>
      </c>
      <c r="G235" s="5" t="s">
        <v>86</v>
      </c>
      <c r="H235" s="5" t="s">
        <v>130</v>
      </c>
      <c r="I235">
        <v>8400.7540419051275</v>
      </c>
      <c r="J235">
        <v>14041</v>
      </c>
      <c r="K235">
        <v>2204.8194732869001</v>
      </c>
      <c r="L235">
        <v>2169.7981751921529</v>
      </c>
      <c r="M235">
        <v>11593.346488618599</v>
      </c>
      <c r="N235">
        <v>9886</v>
      </c>
      <c r="O235">
        <v>10084</v>
      </c>
      <c r="P235">
        <v>6376.6660099999999</v>
      </c>
      <c r="Q235">
        <v>77</v>
      </c>
      <c r="R235">
        <v>5490.9060369116896</v>
      </c>
      <c r="S235">
        <v>14737</v>
      </c>
      <c r="T235">
        <v>16406</v>
      </c>
      <c r="U235">
        <v>39.484336179507231</v>
      </c>
      <c r="V235">
        <v>3597</v>
      </c>
      <c r="W235">
        <v>4546.1919651546277</v>
      </c>
      <c r="X235">
        <v>6322.8876048683396</v>
      </c>
      <c r="Y235">
        <v>53016.304133199999</v>
      </c>
      <c r="Z235">
        <v>16399</v>
      </c>
      <c r="AA235">
        <v>60432.675830237007</v>
      </c>
      <c r="AB235">
        <v>0</v>
      </c>
      <c r="AC235">
        <v>10469.532043587031</v>
      </c>
      <c r="AD235">
        <v>42345</v>
      </c>
      <c r="AE235">
        <v>27320.74058299973</v>
      </c>
      <c r="AF235">
        <v>20715.479380000012</v>
      </c>
      <c r="AG235">
        <v>83671</v>
      </c>
      <c r="AH235">
        <v>12329.019857729339</v>
      </c>
      <c r="AI235">
        <v>0</v>
      </c>
      <c r="AJ235">
        <v>2134.4749188529222</v>
      </c>
      <c r="AK235">
        <v>17124</v>
      </c>
      <c r="AL235">
        <v>461930.09375</v>
      </c>
      <c r="AM235">
        <v>324237.8125</v>
      </c>
      <c r="AN235">
        <v>137692.265625</v>
      </c>
      <c r="AO235" s="5" t="s">
        <v>4986</v>
      </c>
    </row>
    <row r="236" spans="1:41" ht="14.25" x14ac:dyDescent="0.45">
      <c r="A236">
        <v>2013</v>
      </c>
      <c r="B236" s="5" t="s">
        <v>80</v>
      </c>
      <c r="C236" s="5" t="s">
        <v>3878</v>
      </c>
      <c r="D236" s="5" t="s">
        <v>3879</v>
      </c>
      <c r="E236" s="5" t="s">
        <v>1460</v>
      </c>
      <c r="F236" s="5" t="s">
        <v>307</v>
      </c>
      <c r="G236" s="5" t="s">
        <v>86</v>
      </c>
      <c r="H236" s="5" t="s">
        <v>130</v>
      </c>
      <c r="I236">
        <v>153233.2190546873</v>
      </c>
      <c r="J236">
        <v>322424</v>
      </c>
      <c r="K236">
        <v>27682.52512382617</v>
      </c>
      <c r="L236">
        <v>54463.925752121897</v>
      </c>
      <c r="M236">
        <v>200785.872873204</v>
      </c>
      <c r="N236">
        <v>207828.8745704467</v>
      </c>
      <c r="O236">
        <v>120373.50456666161</v>
      </c>
      <c r="P236">
        <v>143366.0924299999</v>
      </c>
      <c r="Q236">
        <v>65348</v>
      </c>
      <c r="R236">
        <v>104498.3564009705</v>
      </c>
      <c r="S236">
        <v>202799</v>
      </c>
      <c r="T236">
        <v>207971</v>
      </c>
      <c r="U236">
        <v>30349.064260983581</v>
      </c>
      <c r="V236">
        <v>150493</v>
      </c>
      <c r="W236">
        <v>73882.681540372912</v>
      </c>
      <c r="X236">
        <v>232434.816605625</v>
      </c>
      <c r="Y236">
        <v>864648.71981153358</v>
      </c>
      <c r="Z236">
        <v>144589</v>
      </c>
      <c r="AA236">
        <v>1385118.546292061</v>
      </c>
      <c r="AB236">
        <v>32486.997357591808</v>
      </c>
      <c r="AC236">
        <v>173378.6395504442</v>
      </c>
      <c r="AD236">
        <v>306568</v>
      </c>
      <c r="AE236">
        <v>183788.37054169361</v>
      </c>
      <c r="AF236">
        <v>491717.80441000051</v>
      </c>
      <c r="AG236">
        <v>2536404</v>
      </c>
      <c r="AH236">
        <v>459970.22971620387</v>
      </c>
      <c r="AI236">
        <v>89783.4126619413</v>
      </c>
      <c r="AJ236">
        <v>555989.83835691749</v>
      </c>
      <c r="AK236">
        <v>114505</v>
      </c>
      <c r="AL236">
        <v>9636882</v>
      </c>
      <c r="AM236">
        <v>7567639.5</v>
      </c>
      <c r="AN236">
        <v>2069243</v>
      </c>
      <c r="AO236" s="5" t="s">
        <v>4987</v>
      </c>
    </row>
    <row r="237" spans="1:41" ht="14.25" x14ac:dyDescent="0.45">
      <c r="A237">
        <v>2013</v>
      </c>
      <c r="B237" s="5" t="s">
        <v>80</v>
      </c>
      <c r="C237" s="5" t="s">
        <v>3878</v>
      </c>
      <c r="D237" s="5" t="s">
        <v>3879</v>
      </c>
      <c r="E237" s="5" t="s">
        <v>1460</v>
      </c>
      <c r="F237" s="5" t="s">
        <v>205</v>
      </c>
      <c r="G237" s="5" t="s">
        <v>86</v>
      </c>
      <c r="H237" s="5" t="s">
        <v>130</v>
      </c>
      <c r="I237">
        <v>25856.61150269783</v>
      </c>
      <c r="J237">
        <v>52300</v>
      </c>
      <c r="K237">
        <v>7233.8765207979004</v>
      </c>
      <c r="L237">
        <v>7489.0184924305604</v>
      </c>
      <c r="M237">
        <v>12707.468980657301</v>
      </c>
      <c r="N237">
        <v>17390</v>
      </c>
      <c r="O237">
        <v>9126</v>
      </c>
      <c r="P237">
        <v>27106.398519999999</v>
      </c>
      <c r="Q237">
        <v>6543</v>
      </c>
      <c r="R237">
        <v>7137.3899116092598</v>
      </c>
      <c r="S237">
        <v>19769</v>
      </c>
      <c r="T237">
        <v>33107</v>
      </c>
      <c r="U237">
        <v>1778.48902049718</v>
      </c>
      <c r="V237">
        <v>17400</v>
      </c>
      <c r="W237">
        <v>9964.0483835888099</v>
      </c>
      <c r="X237">
        <v>24999.70979701366</v>
      </c>
      <c r="Y237">
        <v>100575.44500666</v>
      </c>
      <c r="Z237">
        <v>23100</v>
      </c>
      <c r="AA237">
        <v>131579.38039709601</v>
      </c>
      <c r="AB237">
        <v>0</v>
      </c>
      <c r="AC237">
        <v>14762.44954799044</v>
      </c>
      <c r="AD237">
        <v>53657</v>
      </c>
      <c r="AE237">
        <v>18966.904637157259</v>
      </c>
      <c r="AF237">
        <v>48338.140600000159</v>
      </c>
      <c r="AG237">
        <v>202404</v>
      </c>
      <c r="AH237">
        <v>103418.11784981719</v>
      </c>
      <c r="AI237">
        <v>0</v>
      </c>
      <c r="AJ237">
        <v>40121.749808232336</v>
      </c>
      <c r="AK237">
        <v>29621</v>
      </c>
      <c r="AL237">
        <v>1046452.125</v>
      </c>
      <c r="AM237">
        <v>742848.9375</v>
      </c>
      <c r="AN237">
        <v>303603.21875</v>
      </c>
      <c r="AO237" s="5" t="s">
        <v>4988</v>
      </c>
    </row>
    <row r="238" spans="1:41" ht="14.25" x14ac:dyDescent="0.45">
      <c r="A238">
        <v>2013</v>
      </c>
      <c r="B238" s="5" t="s">
        <v>80</v>
      </c>
      <c r="C238" s="5" t="s">
        <v>3812</v>
      </c>
      <c r="D238" s="5" t="s">
        <v>7</v>
      </c>
      <c r="E238" s="5" t="s">
        <v>9</v>
      </c>
      <c r="F238" s="5" t="s">
        <v>3818</v>
      </c>
      <c r="G238" s="5" t="s">
        <v>82</v>
      </c>
      <c r="H238" s="5" t="s">
        <v>266</v>
      </c>
      <c r="I238">
        <v>7.9738245273873014</v>
      </c>
      <c r="J238">
        <v>12.683481523690411</v>
      </c>
      <c r="K238">
        <v>13.72456223379082</v>
      </c>
      <c r="L238">
        <v>15.494939354501319</v>
      </c>
      <c r="M238">
        <v>10.285717644315961</v>
      </c>
      <c r="N238">
        <v>12.95562731383624</v>
      </c>
      <c r="O238">
        <v>11.52151794352975</v>
      </c>
      <c r="P238">
        <v>5.5407801418439719</v>
      </c>
      <c r="Q238">
        <v>3.196267538795154</v>
      </c>
      <c r="R238">
        <v>11.084745619839589</v>
      </c>
      <c r="S238">
        <v>10.577722360764749</v>
      </c>
      <c r="T238">
        <v>15.878186432332109</v>
      </c>
      <c r="U238">
        <v>8.179162609542356</v>
      </c>
      <c r="V238">
        <v>9.0989922940130405</v>
      </c>
      <c r="W238">
        <v>8.3177590465668292</v>
      </c>
      <c r="X238">
        <v>10.0670559492662</v>
      </c>
      <c r="Y238">
        <v>11.42426746925293</v>
      </c>
      <c r="Z238">
        <v>15.407146336056339</v>
      </c>
      <c r="AA238">
        <v>13.1685765138468</v>
      </c>
      <c r="AB238">
        <v>15.29636711281071</v>
      </c>
      <c r="AC238">
        <v>26.082766549094231</v>
      </c>
      <c r="AD238">
        <v>14.14256356309601</v>
      </c>
      <c r="AE238">
        <v>13.69010896001061</v>
      </c>
      <c r="AF238">
        <v>9.3330496288665632</v>
      </c>
      <c r="AG238">
        <v>12.045550628660919</v>
      </c>
      <c r="AH238">
        <v>17.98332611726795</v>
      </c>
      <c r="AI238">
        <v>9.1502762583984936</v>
      </c>
      <c r="AJ238">
        <v>7.0646368034281526</v>
      </c>
      <c r="AK238">
        <v>10.476618705035969</v>
      </c>
      <c r="AL238">
        <v>341.84561157226563</v>
      </c>
      <c r="AM238">
        <v>194.42391967773438</v>
      </c>
      <c r="AN238">
        <v>147.42167663574219</v>
      </c>
      <c r="AO238" s="5" t="s">
        <v>4024</v>
      </c>
    </row>
    <row r="239" spans="1:41" ht="14.25" x14ac:dyDescent="0.45">
      <c r="A239">
        <v>2013</v>
      </c>
      <c r="B239" s="5" t="s">
        <v>80</v>
      </c>
      <c r="C239" s="5" t="s">
        <v>302</v>
      </c>
      <c r="D239" s="5" t="s">
        <v>7</v>
      </c>
      <c r="E239" s="5" t="s">
        <v>3974</v>
      </c>
      <c r="F239" s="5" t="s">
        <v>116</v>
      </c>
      <c r="G239" s="5" t="s">
        <v>82</v>
      </c>
      <c r="H239" s="5" t="s">
        <v>266</v>
      </c>
      <c r="I239">
        <v>176</v>
      </c>
      <c r="J239">
        <v>346</v>
      </c>
      <c r="K239">
        <v>40</v>
      </c>
      <c r="L239">
        <v>168</v>
      </c>
      <c r="M239">
        <v>182</v>
      </c>
      <c r="N239">
        <v>143</v>
      </c>
      <c r="O239">
        <v>204</v>
      </c>
      <c r="P239">
        <v>41</v>
      </c>
      <c r="Q239">
        <v>6</v>
      </c>
      <c r="R239">
        <v>118</v>
      </c>
      <c r="S239">
        <v>346</v>
      </c>
      <c r="T239">
        <v>221</v>
      </c>
      <c r="U239">
        <v>13</v>
      </c>
      <c r="V239">
        <v>168</v>
      </c>
      <c r="W239">
        <v>71</v>
      </c>
      <c r="X239">
        <v>366</v>
      </c>
      <c r="Y239">
        <v>391</v>
      </c>
      <c r="Z239">
        <v>520</v>
      </c>
      <c r="AA239">
        <v>1461</v>
      </c>
      <c r="AB239">
        <v>68</v>
      </c>
      <c r="AC239">
        <v>343</v>
      </c>
      <c r="AD239">
        <v>730</v>
      </c>
      <c r="AE239">
        <v>256</v>
      </c>
      <c r="AF239">
        <v>456</v>
      </c>
      <c r="AG239">
        <v>998</v>
      </c>
      <c r="AH239">
        <v>380</v>
      </c>
      <c r="AI239">
        <v>91</v>
      </c>
      <c r="AJ239">
        <v>111</v>
      </c>
      <c r="AK239">
        <v>94</v>
      </c>
      <c r="AL239">
        <v>8508</v>
      </c>
      <c r="AM239">
        <v>5715</v>
      </c>
      <c r="AN239">
        <v>2793</v>
      </c>
      <c r="AO239" s="5" t="s">
        <v>3975</v>
      </c>
    </row>
    <row r="240" spans="1:41" ht="14.25" x14ac:dyDescent="0.45">
      <c r="A240">
        <v>2013</v>
      </c>
      <c r="B240" s="5" t="s">
        <v>80</v>
      </c>
      <c r="C240" s="5" t="s">
        <v>302</v>
      </c>
      <c r="D240" s="5" t="s">
        <v>7</v>
      </c>
      <c r="E240" s="5" t="s">
        <v>3974</v>
      </c>
      <c r="F240" s="5" t="s">
        <v>117</v>
      </c>
      <c r="G240" s="5" t="s">
        <v>82</v>
      </c>
      <c r="H240" s="5" t="s">
        <v>266</v>
      </c>
      <c r="I240">
        <v>148</v>
      </c>
      <c r="J240">
        <v>357</v>
      </c>
      <c r="K240">
        <v>45</v>
      </c>
      <c r="L240">
        <v>96</v>
      </c>
      <c r="M240">
        <v>133</v>
      </c>
      <c r="N240">
        <v>240</v>
      </c>
      <c r="O240">
        <v>214</v>
      </c>
      <c r="P240">
        <v>84</v>
      </c>
      <c r="Q240">
        <v>15</v>
      </c>
      <c r="R240">
        <v>128</v>
      </c>
      <c r="S240">
        <v>163</v>
      </c>
      <c r="T240">
        <v>303</v>
      </c>
      <c r="U240">
        <v>8</v>
      </c>
      <c r="V240">
        <v>136</v>
      </c>
      <c r="W240">
        <v>73</v>
      </c>
      <c r="X240">
        <v>215</v>
      </c>
      <c r="Y240">
        <v>851</v>
      </c>
      <c r="Z240">
        <v>156</v>
      </c>
      <c r="AA240">
        <v>1882</v>
      </c>
      <c r="AB240">
        <v>92</v>
      </c>
      <c r="AC240">
        <v>690</v>
      </c>
      <c r="AD240">
        <v>498</v>
      </c>
      <c r="AE240">
        <v>281</v>
      </c>
      <c r="AF240">
        <v>289</v>
      </c>
      <c r="AG240">
        <v>1144</v>
      </c>
      <c r="AH240">
        <v>555</v>
      </c>
      <c r="AI240">
        <v>90</v>
      </c>
      <c r="AJ240">
        <v>216</v>
      </c>
      <c r="AK240">
        <v>137</v>
      </c>
      <c r="AL240">
        <v>9239</v>
      </c>
      <c r="AM240">
        <v>6721</v>
      </c>
      <c r="AN240">
        <v>2518</v>
      </c>
      <c r="AO240" s="5" t="s">
        <v>3976</v>
      </c>
    </row>
    <row r="241" spans="1:41" ht="14.25" x14ac:dyDescent="0.45">
      <c r="A241">
        <v>2013</v>
      </c>
      <c r="B241" s="5" t="s">
        <v>80</v>
      </c>
      <c r="C241" s="5" t="s">
        <v>302</v>
      </c>
      <c r="D241" s="5" t="s">
        <v>7</v>
      </c>
      <c r="E241" s="5" t="s">
        <v>1</v>
      </c>
      <c r="F241" s="5" t="s">
        <v>116</v>
      </c>
      <c r="G241" s="5" t="s">
        <v>82</v>
      </c>
      <c r="H241" s="5" t="s">
        <v>303</v>
      </c>
      <c r="I241">
        <v>38.31666666666667</v>
      </c>
      <c r="J241">
        <v>21.81</v>
      </c>
      <c r="K241">
        <v>72.040000000000006</v>
      </c>
      <c r="L241">
        <v>82.593722</v>
      </c>
      <c r="M241">
        <v>42.965000000000003</v>
      </c>
      <c r="N241">
        <v>48.380028421512897</v>
      </c>
      <c r="O241">
        <v>90.17</v>
      </c>
      <c r="P241">
        <v>7.9489999999999998</v>
      </c>
      <c r="Q241">
        <v>8.2539999999999996</v>
      </c>
      <c r="R241">
        <v>32.059743262152459</v>
      </c>
      <c r="S241">
        <v>67.462000000000003</v>
      </c>
      <c r="T241">
        <v>68.451359999999994</v>
      </c>
      <c r="U241">
        <v>10.24</v>
      </c>
      <c r="V241">
        <v>36.982235986587511</v>
      </c>
      <c r="W241">
        <v>4.8444354183590574</v>
      </c>
      <c r="X241">
        <v>55.602733518226501</v>
      </c>
      <c r="Y241">
        <v>11.34</v>
      </c>
      <c r="Z241">
        <v>130.52000000000001</v>
      </c>
      <c r="AA241">
        <v>60.015460344698553</v>
      </c>
      <c r="AB241">
        <v>25.24</v>
      </c>
      <c r="AC241">
        <v>83.012499999999989</v>
      </c>
      <c r="AD241">
        <v>81.021000000000001</v>
      </c>
      <c r="AE241">
        <v>144.3907616676243</v>
      </c>
      <c r="AF241">
        <v>33.718194000000061</v>
      </c>
      <c r="AG241">
        <v>20.100000000000001</v>
      </c>
      <c r="AH241">
        <v>14.715274006588469</v>
      </c>
      <c r="AI241">
        <v>52.05</v>
      </c>
      <c r="AJ241">
        <v>1.406471662525137</v>
      </c>
      <c r="AK241">
        <v>65.599999999999994</v>
      </c>
      <c r="AL241">
        <v>48.663814544677734</v>
      </c>
      <c r="AM241">
        <v>45.358161926269531</v>
      </c>
      <c r="AN241">
        <v>53.346813201904297</v>
      </c>
      <c r="AO241" s="5" t="s">
        <v>304</v>
      </c>
    </row>
    <row r="242" spans="1:41" ht="14.25" x14ac:dyDescent="0.45">
      <c r="A242">
        <v>2013</v>
      </c>
      <c r="B242" s="5" t="s">
        <v>80</v>
      </c>
      <c r="C242" s="5" t="s">
        <v>302</v>
      </c>
      <c r="D242" s="5" t="s">
        <v>7</v>
      </c>
      <c r="E242" s="5" t="s">
        <v>1</v>
      </c>
      <c r="F242" s="5" t="s">
        <v>117</v>
      </c>
      <c r="G242" s="5" t="s">
        <v>82</v>
      </c>
      <c r="H242" s="5" t="s">
        <v>303</v>
      </c>
      <c r="I242">
        <v>109.95</v>
      </c>
      <c r="J242">
        <v>53.8</v>
      </c>
      <c r="K242">
        <v>111.59</v>
      </c>
      <c r="L242">
        <v>41.254711999999998</v>
      </c>
      <c r="M242">
        <v>83.582099999999997</v>
      </c>
      <c r="N242">
        <v>114.507050721469</v>
      </c>
      <c r="O242">
        <v>196.99</v>
      </c>
      <c r="P242">
        <v>50.1</v>
      </c>
      <c r="Q242">
        <v>23.536999999999999</v>
      </c>
      <c r="R242">
        <v>159.54314453164611</v>
      </c>
      <c r="S242">
        <v>186.62</v>
      </c>
      <c r="T242">
        <v>70.928259999999995</v>
      </c>
      <c r="U242">
        <v>33.4</v>
      </c>
      <c r="V242">
        <v>93.546447867667624</v>
      </c>
      <c r="W242">
        <v>49.884484159220143</v>
      </c>
      <c r="X242">
        <v>61.357985752352</v>
      </c>
      <c r="Y242">
        <v>82.44</v>
      </c>
      <c r="Z242">
        <v>122.49</v>
      </c>
      <c r="AA242">
        <v>115.7691334382495</v>
      </c>
      <c r="AB242">
        <v>63.3</v>
      </c>
      <c r="AC242">
        <v>116.55259000000009</v>
      </c>
      <c r="AD242">
        <v>110.376</v>
      </c>
      <c r="AE242">
        <v>250.91409691629951</v>
      </c>
      <c r="AF242">
        <v>55.519331999999999</v>
      </c>
      <c r="AG242">
        <v>75.7</v>
      </c>
      <c r="AH242">
        <v>60.39667792128067</v>
      </c>
      <c r="AI242">
        <v>100.03</v>
      </c>
      <c r="AJ242">
        <v>41.883669987459463</v>
      </c>
      <c r="AK242">
        <v>147.30000000000001</v>
      </c>
      <c r="AL242">
        <v>95.974586486816406</v>
      </c>
      <c r="AM242">
        <v>90.641586303710938</v>
      </c>
      <c r="AN242">
        <v>103.52962493896484</v>
      </c>
      <c r="AO242" s="5" t="s">
        <v>306</v>
      </c>
    </row>
    <row r="243" spans="1:41" ht="14.25" x14ac:dyDescent="0.45">
      <c r="A243">
        <v>2013</v>
      </c>
      <c r="B243" s="5" t="s">
        <v>80</v>
      </c>
      <c r="C243" s="5" t="s">
        <v>302</v>
      </c>
      <c r="D243" s="5" t="s">
        <v>7</v>
      </c>
      <c r="E243" s="5" t="s">
        <v>118</v>
      </c>
      <c r="F243" s="5" t="s">
        <v>116</v>
      </c>
      <c r="G243" s="5" t="s">
        <v>82</v>
      </c>
      <c r="H243" s="5" t="s">
        <v>303</v>
      </c>
      <c r="I243">
        <v>0.1544567819896836</v>
      </c>
      <c r="J243">
        <v>0.12</v>
      </c>
      <c r="K243">
        <v>0.48599999999999999</v>
      </c>
      <c r="L243">
        <v>0.39268999999999998</v>
      </c>
      <c r="M243">
        <v>0.17419999999999999</v>
      </c>
      <c r="N243">
        <v>0.18107783121993901</v>
      </c>
      <c r="O243">
        <v>0.55000000000000004</v>
      </c>
      <c r="P243">
        <v>2.4E-2</v>
      </c>
      <c r="Q243">
        <v>2.47E-2</v>
      </c>
      <c r="R243">
        <v>0.16904950213948211</v>
      </c>
      <c r="S243">
        <v>0.27339999999999998</v>
      </c>
      <c r="T243">
        <v>0.29975000000000002</v>
      </c>
      <c r="U243">
        <v>0.05</v>
      </c>
      <c r="V243">
        <v>0.3348751156336725</v>
      </c>
      <c r="W243">
        <v>8.8708367181153505E-2</v>
      </c>
      <c r="X243">
        <v>0.26191382529410701</v>
      </c>
      <c r="Y243">
        <v>3.6999999999999998E-2</v>
      </c>
      <c r="Z243">
        <v>0.55000000000000004</v>
      </c>
      <c r="AA243">
        <v>0.2256690733233595</v>
      </c>
      <c r="AB243">
        <v>0.13</v>
      </c>
      <c r="AC243">
        <v>0.54119702040668249</v>
      </c>
      <c r="AD243">
        <v>0.36959999999999998</v>
      </c>
      <c r="AE243">
        <v>0.64400000000000013</v>
      </c>
      <c r="AF243">
        <v>0.31893599999999989</v>
      </c>
      <c r="AG243">
        <v>0.14000000000000001</v>
      </c>
      <c r="AH243">
        <v>0.15331784289188449</v>
      </c>
      <c r="AI243">
        <v>0.16139999999999999</v>
      </c>
      <c r="AJ243">
        <v>1.24245915205188E-2</v>
      </c>
      <c r="AK243">
        <v>0.23</v>
      </c>
      <c r="AL243">
        <v>0.24477121233940125</v>
      </c>
      <c r="AM243">
        <v>0.23059272766113281</v>
      </c>
      <c r="AN243">
        <v>0.26485753059387207</v>
      </c>
      <c r="AO243" s="5" t="s">
        <v>308</v>
      </c>
    </row>
    <row r="244" spans="1:41" ht="14.25" x14ac:dyDescent="0.45">
      <c r="A244">
        <v>2013</v>
      </c>
      <c r="B244" s="5" t="s">
        <v>80</v>
      </c>
      <c r="C244" s="5" t="s">
        <v>302</v>
      </c>
      <c r="D244" s="5" t="s">
        <v>7</v>
      </c>
      <c r="E244" s="5" t="s">
        <v>118</v>
      </c>
      <c r="F244" s="5" t="s">
        <v>117</v>
      </c>
      <c r="G244" s="5" t="s">
        <v>82</v>
      </c>
      <c r="H244" s="5" t="s">
        <v>303</v>
      </c>
      <c r="I244">
        <v>1.1434815445678199</v>
      </c>
      <c r="J244">
        <v>0.93</v>
      </c>
      <c r="K244">
        <v>1.24</v>
      </c>
      <c r="L244">
        <v>2.3035459999999999</v>
      </c>
      <c r="M244">
        <v>1.6238999999999999</v>
      </c>
      <c r="N244">
        <v>1.5971250546567599</v>
      </c>
      <c r="O244">
        <v>3.27</v>
      </c>
      <c r="P244">
        <v>0.90900000000000003</v>
      </c>
      <c r="Q244">
        <v>0.30990000000000001</v>
      </c>
      <c r="R244">
        <v>2.1265032142929572</v>
      </c>
      <c r="S244">
        <v>1.5223</v>
      </c>
      <c r="T244">
        <v>1.06498</v>
      </c>
      <c r="U244">
        <v>0.51</v>
      </c>
      <c r="V244">
        <v>1.1547815361514431</v>
      </c>
      <c r="W244">
        <v>1.3218521527213649</v>
      </c>
      <c r="X244">
        <v>1.5669512570921</v>
      </c>
      <c r="Y244">
        <v>0.93300000000000005</v>
      </c>
      <c r="Z244">
        <v>1.75</v>
      </c>
      <c r="AA244">
        <v>1.634873138358969</v>
      </c>
      <c r="AB244">
        <v>1.29</v>
      </c>
      <c r="AC244">
        <v>1.776171751298147</v>
      </c>
      <c r="AD244">
        <v>2.2166999999999999</v>
      </c>
      <c r="AE244">
        <v>4.0269999999999904</v>
      </c>
      <c r="AF244">
        <v>1.318103</v>
      </c>
      <c r="AG244">
        <v>0.87</v>
      </c>
      <c r="AH244">
        <v>1.2843482161830331</v>
      </c>
      <c r="AI244">
        <v>1.3396999999999999</v>
      </c>
      <c r="AJ244">
        <v>0.56086400383750634</v>
      </c>
      <c r="AK244">
        <v>2.89</v>
      </c>
      <c r="AL244">
        <v>1.5339683294296265</v>
      </c>
      <c r="AM244">
        <v>1.403197169303894</v>
      </c>
      <c r="AN244">
        <v>1.7192274332046509</v>
      </c>
      <c r="AO244" s="5" t="s">
        <v>309</v>
      </c>
    </row>
    <row r="245" spans="1:41" ht="14.25" x14ac:dyDescent="0.45">
      <c r="A245">
        <v>2013</v>
      </c>
      <c r="B245" s="5" t="s">
        <v>80</v>
      </c>
      <c r="C245" s="5" t="s">
        <v>3885</v>
      </c>
      <c r="D245" s="5" t="s">
        <v>7</v>
      </c>
      <c r="E245" s="5" t="s">
        <v>1</v>
      </c>
      <c r="F245" s="5" t="s">
        <v>3886</v>
      </c>
      <c r="G245" s="5" t="s">
        <v>82</v>
      </c>
      <c r="H245" s="5" t="s">
        <v>303</v>
      </c>
      <c r="I245">
        <v>3.9666666666666668</v>
      </c>
      <c r="J245">
        <v>2.1800000000000002</v>
      </c>
      <c r="K245"/>
      <c r="L245">
        <v>2.9824959999999998</v>
      </c>
      <c r="M245">
        <v>0</v>
      </c>
      <c r="N245">
        <v>4.13297988631395</v>
      </c>
      <c r="O245">
        <v>0.56196568656220047</v>
      </c>
      <c r="P245">
        <v>0</v>
      </c>
      <c r="Q245">
        <v>0</v>
      </c>
      <c r="R245">
        <v>0</v>
      </c>
      <c r="S245">
        <v>1.88</v>
      </c>
      <c r="T245">
        <v>0</v>
      </c>
      <c r="U245">
        <v>0</v>
      </c>
      <c r="V245">
        <v>0</v>
      </c>
      <c r="W245">
        <v>0</v>
      </c>
      <c r="X245">
        <v>2.9365381500000001E-3</v>
      </c>
      <c r="Y245">
        <v>0.4</v>
      </c>
      <c r="Z245">
        <v>0</v>
      </c>
      <c r="AA245">
        <v>2.4087260446608002E-3</v>
      </c>
      <c r="AB245">
        <v>0</v>
      </c>
      <c r="AC245">
        <v>0</v>
      </c>
      <c r="AD245">
        <v>1.5289999999999999</v>
      </c>
      <c r="AE245">
        <v>0</v>
      </c>
      <c r="AF245">
        <v>0</v>
      </c>
      <c r="AG245"/>
      <c r="AH245">
        <v>0</v>
      </c>
      <c r="AI245">
        <v>0</v>
      </c>
      <c r="AJ245">
        <v>0</v>
      </c>
      <c r="AK245">
        <v>33.6</v>
      </c>
      <c r="AL245">
        <v>1.7668431997299194</v>
      </c>
      <c r="AM245">
        <v>0.80379718542098999</v>
      </c>
      <c r="AN245">
        <v>3.1311585903167725</v>
      </c>
      <c r="AO245" s="5" t="s">
        <v>3895</v>
      </c>
    </row>
    <row r="246" spans="1:41" ht="14.25" x14ac:dyDescent="0.45">
      <c r="A246">
        <v>2013</v>
      </c>
      <c r="B246" s="5" t="s">
        <v>80</v>
      </c>
      <c r="C246" s="5" t="s">
        <v>3885</v>
      </c>
      <c r="D246" s="5" t="s">
        <v>7</v>
      </c>
      <c r="E246" s="5" t="s">
        <v>1</v>
      </c>
      <c r="F246" s="5" t="s">
        <v>3887</v>
      </c>
      <c r="G246" s="5" t="s">
        <v>82</v>
      </c>
      <c r="H246" s="5" t="s">
        <v>303</v>
      </c>
      <c r="I246">
        <v>19.95</v>
      </c>
      <c r="J246">
        <v>4.68</v>
      </c>
      <c r="K246">
        <v>14.65</v>
      </c>
      <c r="L246">
        <v>3.0857000000000001</v>
      </c>
      <c r="M246">
        <v>17.552099999999999</v>
      </c>
      <c r="N246">
        <v>12.2134346305203</v>
      </c>
      <c r="O246">
        <v>17.4795860476945</v>
      </c>
      <c r="P246">
        <v>9.5399999999999991</v>
      </c>
      <c r="Q246">
        <v>0</v>
      </c>
      <c r="R246">
        <v>13.539737583906231</v>
      </c>
      <c r="S246">
        <v>147.69999999999999</v>
      </c>
      <c r="T246">
        <v>3.2748701155000002</v>
      </c>
      <c r="U246">
        <v>0</v>
      </c>
      <c r="V246">
        <v>21.131319631561009</v>
      </c>
      <c r="W246">
        <v>1.6341998375304629</v>
      </c>
      <c r="X246">
        <v>1.114796889E-2</v>
      </c>
      <c r="Y246">
        <v>22.3</v>
      </c>
      <c r="Z246">
        <v>19.768000000000001</v>
      </c>
      <c r="AA246">
        <v>4.990540115604297</v>
      </c>
      <c r="AB246">
        <v>0</v>
      </c>
      <c r="AC246">
        <v>15.64446</v>
      </c>
      <c r="AD246">
        <v>1.667</v>
      </c>
      <c r="AE246">
        <v>39.924950520334548</v>
      </c>
      <c r="AF246">
        <v>5.6871480000000014</v>
      </c>
      <c r="AG246">
        <v>5.4</v>
      </c>
      <c r="AH246">
        <v>3.8040752721176778</v>
      </c>
      <c r="AI246">
        <v>2.4500000000000002</v>
      </c>
      <c r="AJ246">
        <v>9.98</v>
      </c>
      <c r="AK246">
        <v>15.2</v>
      </c>
      <c r="AL246">
        <v>14.939940452575684</v>
      </c>
      <c r="AM246">
        <v>12.225605010986328</v>
      </c>
      <c r="AN246">
        <v>18.785249710083008</v>
      </c>
      <c r="AO246" s="5" t="s">
        <v>3896</v>
      </c>
    </row>
    <row r="247" spans="1:41" ht="14.25" x14ac:dyDescent="0.45">
      <c r="A247">
        <v>2013</v>
      </c>
      <c r="B247" s="5" t="s">
        <v>80</v>
      </c>
      <c r="C247" s="5" t="s">
        <v>3885</v>
      </c>
      <c r="D247" s="5" t="s">
        <v>7</v>
      </c>
      <c r="E247" s="5" t="s">
        <v>1</v>
      </c>
      <c r="F247" s="5" t="s">
        <v>3888</v>
      </c>
      <c r="G247" s="5" t="s">
        <v>82</v>
      </c>
      <c r="H247" s="5" t="s">
        <v>303</v>
      </c>
      <c r="I247">
        <v>12.31666666666667</v>
      </c>
      <c r="J247">
        <v>9.01</v>
      </c>
      <c r="K247">
        <v>3.99</v>
      </c>
      <c r="L247">
        <v>2.9049510000000001</v>
      </c>
      <c r="M247">
        <v>2.6244000000000001</v>
      </c>
      <c r="N247">
        <v>21.206055968517699</v>
      </c>
      <c r="O247">
        <v>32.295674628792767</v>
      </c>
      <c r="P247">
        <v>4.62</v>
      </c>
      <c r="Q247">
        <v>0</v>
      </c>
      <c r="R247">
        <v>22.95751455050598</v>
      </c>
      <c r="S247">
        <v>0.56999999999999995</v>
      </c>
      <c r="T247">
        <v>19.675369059822</v>
      </c>
      <c r="U247">
        <v>0</v>
      </c>
      <c r="V247">
        <v>16.10998940863378</v>
      </c>
      <c r="W247">
        <v>3.1942323314378549</v>
      </c>
      <c r="X247">
        <v>5.2390015770299998</v>
      </c>
      <c r="Y247">
        <v>11.1</v>
      </c>
      <c r="Z247">
        <v>12.72</v>
      </c>
      <c r="AA247">
        <v>18.529451234559112</v>
      </c>
      <c r="AB247">
        <v>2.57</v>
      </c>
      <c r="AC247">
        <v>10.624739999999999</v>
      </c>
      <c r="AD247">
        <v>10.292999999999999</v>
      </c>
      <c r="AE247">
        <v>39.791738491987502</v>
      </c>
      <c r="AF247">
        <v>7.2575080000000014</v>
      </c>
      <c r="AG247">
        <v>9.8000000000000007</v>
      </c>
      <c r="AH247">
        <v>4.2842301607914399E-2</v>
      </c>
      <c r="AI247">
        <v>5.31</v>
      </c>
      <c r="AJ247">
        <v>3.15</v>
      </c>
      <c r="AK247">
        <v>10</v>
      </c>
      <c r="AL247">
        <v>10.272521018981934</v>
      </c>
      <c r="AM247">
        <v>11.888153076171875</v>
      </c>
      <c r="AN247">
        <v>7.9837093353271484</v>
      </c>
      <c r="AO247" s="5" t="s">
        <v>3897</v>
      </c>
    </row>
    <row r="248" spans="1:41" ht="14.25" x14ac:dyDescent="0.45">
      <c r="A248">
        <v>2013</v>
      </c>
      <c r="B248" s="5" t="s">
        <v>80</v>
      </c>
      <c r="C248" s="5" t="s">
        <v>3885</v>
      </c>
      <c r="D248" s="5" t="s">
        <v>7</v>
      </c>
      <c r="E248" s="5" t="s">
        <v>1</v>
      </c>
      <c r="F248" s="5" t="s">
        <v>3889</v>
      </c>
      <c r="G248" s="5" t="s">
        <v>82</v>
      </c>
      <c r="H248" s="5" t="s">
        <v>303</v>
      </c>
      <c r="I248">
        <v>33.083333333333343</v>
      </c>
      <c r="J248">
        <v>11.17</v>
      </c>
      <c r="K248">
        <v>18.27</v>
      </c>
      <c r="L248">
        <v>15.22986</v>
      </c>
      <c r="M248">
        <v>23.828099999999999</v>
      </c>
      <c r="N248">
        <v>27.351060341058201</v>
      </c>
      <c r="O248">
        <v>52.697380519201047</v>
      </c>
      <c r="P248">
        <v>17.513000000000002</v>
      </c>
      <c r="Q248">
        <v>21.747</v>
      </c>
      <c r="R248">
        <v>68.075236762588474</v>
      </c>
      <c r="S248">
        <v>11.84</v>
      </c>
      <c r="T248">
        <v>23.684167282600001</v>
      </c>
      <c r="U248">
        <v>28.7</v>
      </c>
      <c r="V248">
        <v>21.607529260231491</v>
      </c>
      <c r="W248">
        <v>24.937367993501219</v>
      </c>
      <c r="X248">
        <v>18.233509163090002</v>
      </c>
      <c r="Y248">
        <v>20.8</v>
      </c>
      <c r="Z248">
        <v>37.4</v>
      </c>
      <c r="AA248">
        <v>54.661382862469779</v>
      </c>
      <c r="AB248">
        <v>19.36</v>
      </c>
      <c r="AC248">
        <v>54.374599999999987</v>
      </c>
      <c r="AD248">
        <v>55.287999999999997</v>
      </c>
      <c r="AE248">
        <v>91.869182149013582</v>
      </c>
      <c r="AF248">
        <v>12.915288</v>
      </c>
      <c r="AG248">
        <v>32.200000000000003</v>
      </c>
      <c r="AH248">
        <v>35.38562793662787</v>
      </c>
      <c r="AI248">
        <v>10.29</v>
      </c>
      <c r="AJ248">
        <v>19.66</v>
      </c>
      <c r="AK248">
        <v>21.1</v>
      </c>
      <c r="AL248">
        <v>30.4576416015625</v>
      </c>
      <c r="AM248">
        <v>33.432788848876953</v>
      </c>
      <c r="AN248">
        <v>26.24284553527832</v>
      </c>
      <c r="AO248" s="5" t="s">
        <v>3898</v>
      </c>
    </row>
    <row r="249" spans="1:41" ht="14.25" x14ac:dyDescent="0.45">
      <c r="A249">
        <v>2013</v>
      </c>
      <c r="B249" s="5" t="s">
        <v>80</v>
      </c>
      <c r="C249" s="5" t="s">
        <v>3885</v>
      </c>
      <c r="D249" s="5" t="s">
        <v>7</v>
      </c>
      <c r="E249" s="5" t="s">
        <v>1</v>
      </c>
      <c r="F249" s="5" t="s">
        <v>3890</v>
      </c>
      <c r="G249" s="5" t="s">
        <v>82</v>
      </c>
      <c r="H249" s="5" t="s">
        <v>303</v>
      </c>
      <c r="I249">
        <v>2.416666666666667</v>
      </c>
      <c r="J249">
        <v>3.28</v>
      </c>
      <c r="K249">
        <v>60.12</v>
      </c>
      <c r="L249">
        <v>3.3557169999999998</v>
      </c>
      <c r="M249">
        <v>0</v>
      </c>
      <c r="N249">
        <v>7.7447529514648004</v>
      </c>
      <c r="O249">
        <v>6.0326701488741516</v>
      </c>
      <c r="P249">
        <v>0.14000000000000001</v>
      </c>
      <c r="Q249">
        <v>0</v>
      </c>
      <c r="R249">
        <v>1.017055018150109</v>
      </c>
      <c r="S249">
        <v>0.76</v>
      </c>
      <c r="T249">
        <v>3.3412858299999999</v>
      </c>
      <c r="U249">
        <v>0.1</v>
      </c>
      <c r="V249">
        <v>1.37553794795479E-2</v>
      </c>
      <c r="W249">
        <v>0.27782290820471162</v>
      </c>
      <c r="X249">
        <v>1.8247684304</v>
      </c>
      <c r="Y249">
        <v>2.1</v>
      </c>
      <c r="Z249">
        <v>1.1779999999999999</v>
      </c>
      <c r="AA249">
        <v>1.3140792058486761</v>
      </c>
      <c r="AB249">
        <v>1.41</v>
      </c>
      <c r="AC249">
        <v>1.98566</v>
      </c>
      <c r="AD249">
        <v>0.26700000000000002</v>
      </c>
      <c r="AE249">
        <v>0.63183936666028218</v>
      </c>
      <c r="AF249">
        <v>1.488723</v>
      </c>
      <c r="AG249">
        <v>0.1</v>
      </c>
      <c r="AH249">
        <v>0.81823011356928677</v>
      </c>
      <c r="AI249">
        <v>0.21</v>
      </c>
      <c r="AJ249">
        <v>0.54</v>
      </c>
      <c r="AK249">
        <v>0.1</v>
      </c>
      <c r="AL249">
        <v>3.5368280410766602</v>
      </c>
      <c r="AM249">
        <v>1.6121324300765991</v>
      </c>
      <c r="AN249">
        <v>6.263481616973877</v>
      </c>
      <c r="AO249" s="5" t="s">
        <v>3899</v>
      </c>
    </row>
    <row r="250" spans="1:41" ht="14.25" x14ac:dyDescent="0.45">
      <c r="A250">
        <v>2013</v>
      </c>
      <c r="B250" s="5" t="s">
        <v>80</v>
      </c>
      <c r="C250" s="5" t="s">
        <v>3885</v>
      </c>
      <c r="D250" s="5" t="s">
        <v>7</v>
      </c>
      <c r="E250" s="5" t="s">
        <v>1</v>
      </c>
      <c r="F250" s="5" t="s">
        <v>3891</v>
      </c>
      <c r="G250" s="5" t="s">
        <v>82</v>
      </c>
      <c r="H250" s="5" t="s">
        <v>303</v>
      </c>
      <c r="I250">
        <v>2.166666666666667</v>
      </c>
      <c r="J250">
        <v>0.39</v>
      </c>
      <c r="K250">
        <v>2.2400000000000002</v>
      </c>
      <c r="L250">
        <v>0.41595100000000002</v>
      </c>
      <c r="M250">
        <v>0</v>
      </c>
      <c r="N250">
        <v>0.910034980323568</v>
      </c>
      <c r="O250">
        <v>0</v>
      </c>
      <c r="P250">
        <v>0.126</v>
      </c>
      <c r="Q250">
        <v>4.0000000000000001E-3</v>
      </c>
      <c r="R250">
        <v>0.27855853663482788</v>
      </c>
      <c r="S250">
        <v>0.33</v>
      </c>
      <c r="T250">
        <v>6.2987274681000001</v>
      </c>
      <c r="U250">
        <v>0</v>
      </c>
      <c r="V250">
        <v>18.8570700773606</v>
      </c>
      <c r="W250">
        <v>5.310722989439479</v>
      </c>
      <c r="X250">
        <v>3.0452988199999999E-2</v>
      </c>
      <c r="Y250">
        <v>1.3</v>
      </c>
      <c r="Z250">
        <v>0.05</v>
      </c>
      <c r="AA250">
        <v>1.5340953210708741</v>
      </c>
      <c r="AB250">
        <v>0</v>
      </c>
      <c r="AC250">
        <v>2.9449299999999989</v>
      </c>
      <c r="AD250">
        <v>0.79400000000000004</v>
      </c>
      <c r="AE250">
        <v>2.8109876779671841</v>
      </c>
      <c r="AF250">
        <v>0.57168999999999992</v>
      </c>
      <c r="AG250">
        <v>0.6</v>
      </c>
      <c r="AH250">
        <v>1.8217363586995019</v>
      </c>
      <c r="AI250">
        <v>0.38</v>
      </c>
      <c r="AJ250">
        <v>0.1</v>
      </c>
      <c r="AK250">
        <v>16.399999999999999</v>
      </c>
      <c r="AL250">
        <v>2.2988145351409912</v>
      </c>
      <c r="AM250">
        <v>1.9447046518325806</v>
      </c>
      <c r="AN250">
        <v>2.8004701137542725</v>
      </c>
      <c r="AO250" s="5" t="s">
        <v>3900</v>
      </c>
    </row>
    <row r="251" spans="1:41" ht="14.25" x14ac:dyDescent="0.45">
      <c r="A251">
        <v>2013</v>
      </c>
      <c r="B251" s="5" t="s">
        <v>80</v>
      </c>
      <c r="C251" s="5" t="s">
        <v>3885</v>
      </c>
      <c r="D251" s="5" t="s">
        <v>7</v>
      </c>
      <c r="E251" s="5" t="s">
        <v>1</v>
      </c>
      <c r="F251" s="5" t="s">
        <v>3892</v>
      </c>
      <c r="G251" s="5" t="s">
        <v>82</v>
      </c>
      <c r="H251" s="5" t="s">
        <v>303</v>
      </c>
      <c r="I251">
        <v>18.083333333333329</v>
      </c>
      <c r="J251">
        <v>6.26</v>
      </c>
      <c r="K251">
        <v>2.36</v>
      </c>
      <c r="L251">
        <v>3.8485170000000002</v>
      </c>
      <c r="M251">
        <v>27.5183</v>
      </c>
      <c r="N251">
        <v>5.5895824223874104</v>
      </c>
      <c r="O251">
        <v>27.040006260148289</v>
      </c>
      <c r="P251">
        <v>13.67</v>
      </c>
      <c r="Q251">
        <v>1.7849999999999999</v>
      </c>
      <c r="R251">
        <v>34.768712863255672</v>
      </c>
      <c r="S251">
        <v>20.9</v>
      </c>
      <c r="T251">
        <v>4.2165568866000003</v>
      </c>
      <c r="U251">
        <v>2.38</v>
      </c>
      <c r="V251">
        <v>13.19489468970915</v>
      </c>
      <c r="W251">
        <v>2.0767668562144599</v>
      </c>
      <c r="X251">
        <v>20.98314209582</v>
      </c>
      <c r="Y251">
        <v>11.2</v>
      </c>
      <c r="Z251">
        <v>43.05</v>
      </c>
      <c r="AA251">
        <v>14.85379439669652</v>
      </c>
      <c r="AB251">
        <v>0.14000000000000001</v>
      </c>
      <c r="AC251">
        <v>11.824529999999999</v>
      </c>
      <c r="AD251">
        <v>30.003</v>
      </c>
      <c r="AE251">
        <v>33.099565855838613</v>
      </c>
      <c r="AF251">
        <v>10.310629</v>
      </c>
      <c r="AG251">
        <v>12.9</v>
      </c>
      <c r="AH251">
        <v>11.58574363091163</v>
      </c>
      <c r="AI251">
        <v>35.6</v>
      </c>
      <c r="AJ251">
        <v>6.97</v>
      </c>
      <c r="AK251">
        <v>21.5</v>
      </c>
      <c r="AL251">
        <v>15.438347816467285</v>
      </c>
      <c r="AM251">
        <v>14.34050178527832</v>
      </c>
      <c r="AN251">
        <v>16.993627548217773</v>
      </c>
      <c r="AO251" s="5" t="s">
        <v>3901</v>
      </c>
    </row>
    <row r="252" spans="1:41" ht="14.25" x14ac:dyDescent="0.45">
      <c r="A252">
        <v>2013</v>
      </c>
      <c r="B252" s="5" t="s">
        <v>80</v>
      </c>
      <c r="C252" s="5" t="s">
        <v>3885</v>
      </c>
      <c r="D252" s="5" t="s">
        <v>7</v>
      </c>
      <c r="E252" s="5" t="s">
        <v>1</v>
      </c>
      <c r="F252" s="5" t="s">
        <v>3893</v>
      </c>
      <c r="G252" s="5" t="s">
        <v>82</v>
      </c>
      <c r="H252" s="5" t="s">
        <v>303</v>
      </c>
      <c r="I252">
        <v>1.6</v>
      </c>
      <c r="J252">
        <v>15.39</v>
      </c>
      <c r="K252">
        <v>9.9499999999999993</v>
      </c>
      <c r="L252">
        <v>7.0129169999999998</v>
      </c>
      <c r="M252">
        <v>8.0120000000000005</v>
      </c>
      <c r="N252">
        <v>35.359149540883301</v>
      </c>
      <c r="O252">
        <v>60.886006612281633</v>
      </c>
      <c r="P252">
        <v>4.53</v>
      </c>
      <c r="Q252">
        <v>0</v>
      </c>
      <c r="R252">
        <v>18.90632921660481</v>
      </c>
      <c r="S252">
        <v>1.56</v>
      </c>
      <c r="T252">
        <v>9.5365000000000002</v>
      </c>
      <c r="U252">
        <v>2.2200000000000002</v>
      </c>
      <c r="V252">
        <v>9.8674067221708198E-2</v>
      </c>
      <c r="W252">
        <v>6.7715678310316818</v>
      </c>
      <c r="X252">
        <v>8.5117189624199998</v>
      </c>
      <c r="Y252">
        <v>7.1</v>
      </c>
      <c r="Z252">
        <v>8.3130000000000006</v>
      </c>
      <c r="AA252">
        <v>13.49090895042203</v>
      </c>
      <c r="AB252">
        <v>33.79</v>
      </c>
      <c r="AC252">
        <v>11.244260000000001</v>
      </c>
      <c r="AD252">
        <v>10.531000000000001</v>
      </c>
      <c r="AE252">
        <v>39.422620187703501</v>
      </c>
      <c r="AF252">
        <v>14.80989599999999</v>
      </c>
      <c r="AG252">
        <v>11</v>
      </c>
      <c r="AH252">
        <v>1.737137865086299</v>
      </c>
      <c r="AI252">
        <v>35.5</v>
      </c>
      <c r="AJ252">
        <v>1.18</v>
      </c>
      <c r="AK252">
        <v>25.5</v>
      </c>
      <c r="AL252">
        <v>13.929781913757324</v>
      </c>
      <c r="AM252">
        <v>11.275160789489746</v>
      </c>
      <c r="AN252">
        <v>17.690494537353516</v>
      </c>
      <c r="AO252" s="5" t="s">
        <v>3902</v>
      </c>
    </row>
    <row r="253" spans="1:41" ht="14.25" x14ac:dyDescent="0.45">
      <c r="A253">
        <v>2013</v>
      </c>
      <c r="B253" s="5" t="s">
        <v>80</v>
      </c>
      <c r="C253" s="5" t="s">
        <v>3885</v>
      </c>
      <c r="D253" s="5" t="s">
        <v>7</v>
      </c>
      <c r="E253" s="5" t="s">
        <v>1</v>
      </c>
      <c r="F253" s="5" t="s">
        <v>3894</v>
      </c>
      <c r="G253" s="5" t="s">
        <v>82</v>
      </c>
      <c r="H253" s="5" t="s">
        <v>303</v>
      </c>
      <c r="I253">
        <v>16.366666666666671</v>
      </c>
      <c r="J253">
        <v>1.47</v>
      </c>
      <c r="K253"/>
      <c r="L253">
        <v>2.4186030000000001</v>
      </c>
      <c r="M253">
        <v>4.0472999999999999</v>
      </c>
      <c r="N253">
        <v>0</v>
      </c>
      <c r="O253">
        <v>0</v>
      </c>
      <c r="P253">
        <v>0</v>
      </c>
      <c r="Q253">
        <v>0</v>
      </c>
      <c r="R253">
        <v>0</v>
      </c>
      <c r="S253">
        <v>1.07</v>
      </c>
      <c r="T253">
        <v>0.90076500000000004</v>
      </c>
      <c r="U253">
        <v>0</v>
      </c>
      <c r="V253">
        <v>2.533215353470351</v>
      </c>
      <c r="W253">
        <v>5.681803411860276</v>
      </c>
      <c r="X253">
        <v>6.52130802835</v>
      </c>
      <c r="Y253">
        <v>6.1</v>
      </c>
      <c r="Z253">
        <v>0</v>
      </c>
      <c r="AA253">
        <v>6.3924726255335127</v>
      </c>
      <c r="AB253">
        <v>6.04</v>
      </c>
      <c r="AC253">
        <v>7.9094100000000003</v>
      </c>
      <c r="AD253">
        <v>0</v>
      </c>
      <c r="AE253">
        <v>3.363212666794356</v>
      </c>
      <c r="AF253">
        <v>2.2642519999999999</v>
      </c>
      <c r="AG253">
        <v>3.7</v>
      </c>
      <c r="AH253">
        <v>5.2012844426604969</v>
      </c>
      <c r="AI253">
        <v>10.3</v>
      </c>
      <c r="AJ253">
        <v>0.3</v>
      </c>
      <c r="AK253">
        <v>4</v>
      </c>
      <c r="AL253">
        <v>3.330355167388916</v>
      </c>
      <c r="AM253">
        <v>3.106931209564209</v>
      </c>
      <c r="AN253">
        <v>3.64687180519104</v>
      </c>
      <c r="AO253" s="5" t="s">
        <v>3903</v>
      </c>
    </row>
    <row r="254" spans="1:41" ht="14.25" x14ac:dyDescent="0.45">
      <c r="A254">
        <v>2013</v>
      </c>
      <c r="B254" s="5" t="s">
        <v>80</v>
      </c>
      <c r="C254" s="5" t="s">
        <v>3885</v>
      </c>
      <c r="D254" s="5" t="s">
        <v>7</v>
      </c>
      <c r="E254" s="5" t="s">
        <v>118</v>
      </c>
      <c r="F254" s="5" t="s">
        <v>3886</v>
      </c>
      <c r="G254" s="5" t="s">
        <v>82</v>
      </c>
      <c r="H254" s="5" t="s">
        <v>303</v>
      </c>
      <c r="I254">
        <v>1.7258279635551401E-2</v>
      </c>
      <c r="J254">
        <v>0.03</v>
      </c>
      <c r="K254"/>
      <c r="L254">
        <v>5.0990000000000001E-2</v>
      </c>
      <c r="M254">
        <v>0</v>
      </c>
      <c r="N254">
        <v>3.0061215566243998E-2</v>
      </c>
      <c r="O254">
        <v>4.1473482403113996E-3</v>
      </c>
      <c r="P254">
        <v>0</v>
      </c>
      <c r="Q254">
        <v>0</v>
      </c>
      <c r="R254">
        <v>0</v>
      </c>
      <c r="S254">
        <v>0.03</v>
      </c>
      <c r="T254">
        <v>0</v>
      </c>
      <c r="U254">
        <v>0</v>
      </c>
      <c r="V254">
        <v>0</v>
      </c>
      <c r="W254">
        <v>0</v>
      </c>
      <c r="X254">
        <v>1.8126779999999999E-5</v>
      </c>
      <c r="Y254">
        <v>1E-3</v>
      </c>
      <c r="Z254">
        <v>0</v>
      </c>
      <c r="AA254">
        <v>3.1040284080700001E-6</v>
      </c>
      <c r="AB254">
        <v>0</v>
      </c>
      <c r="AC254">
        <v>0</v>
      </c>
      <c r="AD254">
        <v>2.7E-2</v>
      </c>
      <c r="AE254">
        <v>0</v>
      </c>
      <c r="AF254">
        <v>0</v>
      </c>
      <c r="AG254"/>
      <c r="AH254">
        <v>0</v>
      </c>
      <c r="AI254">
        <v>0</v>
      </c>
      <c r="AJ254">
        <v>0</v>
      </c>
      <c r="AK254">
        <v>0.76</v>
      </c>
      <c r="AL254">
        <v>3.2775107771158218E-2</v>
      </c>
      <c r="AM254">
        <v>7.6066236943006516E-3</v>
      </c>
      <c r="AN254">
        <v>6.843046098947525E-2</v>
      </c>
      <c r="AO254" s="5" t="s">
        <v>3904</v>
      </c>
    </row>
    <row r="255" spans="1:41" ht="14.25" x14ac:dyDescent="0.45">
      <c r="A255">
        <v>2013</v>
      </c>
      <c r="B255" s="5" t="s">
        <v>80</v>
      </c>
      <c r="C255" s="5" t="s">
        <v>3885</v>
      </c>
      <c r="D255" s="5" t="s">
        <v>7</v>
      </c>
      <c r="E255" s="5" t="s">
        <v>118</v>
      </c>
      <c r="F255" s="5" t="s">
        <v>3887</v>
      </c>
      <c r="G255" s="5" t="s">
        <v>82</v>
      </c>
      <c r="H255" s="5" t="s">
        <v>303</v>
      </c>
      <c r="I255">
        <v>0.2115665825713873</v>
      </c>
      <c r="J255">
        <v>0.02</v>
      </c>
      <c r="K255">
        <v>0.26400000000000001</v>
      </c>
      <c r="L255">
        <v>0.112058</v>
      </c>
      <c r="M255">
        <v>0.20519999999999999</v>
      </c>
      <c r="N255">
        <v>0.15112592916484499</v>
      </c>
      <c r="O255">
        <v>0.1566602108887454</v>
      </c>
      <c r="P255">
        <v>0.20799999999999999</v>
      </c>
      <c r="Q255">
        <v>0</v>
      </c>
      <c r="R255">
        <v>0.1427267749589341</v>
      </c>
      <c r="S255">
        <v>0.74</v>
      </c>
      <c r="T255">
        <v>9.4938003846600002E-3</v>
      </c>
      <c r="U255">
        <v>0</v>
      </c>
      <c r="V255">
        <v>0.18396814543699469</v>
      </c>
      <c r="W255">
        <v>4.8009748172217703E-2</v>
      </c>
      <c r="X255">
        <v>9.0633890000000006E-5</v>
      </c>
      <c r="Y255">
        <v>0.14799999999999999</v>
      </c>
      <c r="Z255">
        <v>0.30299999999999999</v>
      </c>
      <c r="AA255">
        <v>7.3661698151861493E-2</v>
      </c>
      <c r="AB255">
        <v>0</v>
      </c>
      <c r="AC255">
        <v>7.5097317603960795E-2</v>
      </c>
      <c r="AD255">
        <v>3.7499999999999999E-2</v>
      </c>
      <c r="AE255">
        <v>0.23799999999999999</v>
      </c>
      <c r="AF255">
        <v>5.3733999999999997E-2</v>
      </c>
      <c r="AG255">
        <v>0.03</v>
      </c>
      <c r="AH255">
        <v>0.13666092130427601</v>
      </c>
      <c r="AI255">
        <v>0.1066</v>
      </c>
      <c r="AJ255">
        <v>6.5535351082238E-2</v>
      </c>
      <c r="AK255">
        <v>0.4</v>
      </c>
      <c r="AL255">
        <v>0.14209270477294922</v>
      </c>
      <c r="AM255">
        <v>0.11861610412597656</v>
      </c>
      <c r="AN255">
        <v>0.17535127699375153</v>
      </c>
      <c r="AO255" s="5" t="s">
        <v>3905</v>
      </c>
    </row>
    <row r="256" spans="1:41" ht="14.25" x14ac:dyDescent="0.45">
      <c r="A256">
        <v>2013</v>
      </c>
      <c r="B256" s="5" t="s">
        <v>80</v>
      </c>
      <c r="C256" s="5" t="s">
        <v>3885</v>
      </c>
      <c r="D256" s="5" t="s">
        <v>7</v>
      </c>
      <c r="E256" s="5" t="s">
        <v>118</v>
      </c>
      <c r="F256" s="5" t="s">
        <v>3888</v>
      </c>
      <c r="G256" s="5" t="s">
        <v>82</v>
      </c>
      <c r="H256" s="5" t="s">
        <v>303</v>
      </c>
      <c r="I256">
        <v>0.14275843229258731</v>
      </c>
      <c r="J256">
        <v>0.35</v>
      </c>
      <c r="K256">
        <v>0.158</v>
      </c>
      <c r="L256">
        <v>0.81331899999999979</v>
      </c>
      <c r="M256">
        <v>0.19650000000000001</v>
      </c>
      <c r="N256">
        <v>0.27459554000874498</v>
      </c>
      <c r="O256">
        <v>1.2062914490286989</v>
      </c>
      <c r="P256">
        <v>0.16700000000000001</v>
      </c>
      <c r="Q256">
        <v>0</v>
      </c>
      <c r="R256">
        <v>0.3699783009876092</v>
      </c>
      <c r="S256">
        <v>0.01</v>
      </c>
      <c r="T256">
        <v>0.33461554199999999</v>
      </c>
      <c r="U256">
        <v>0</v>
      </c>
      <c r="V256">
        <v>0.23727359262089581</v>
      </c>
      <c r="W256">
        <v>8.8545897644191698E-2</v>
      </c>
      <c r="X256">
        <v>0.43609404172999999</v>
      </c>
      <c r="Y256">
        <v>0.10100000000000001</v>
      </c>
      <c r="Z256">
        <v>0.38979999999999998</v>
      </c>
      <c r="AA256">
        <v>0.34023565783674059</v>
      </c>
      <c r="AB256">
        <v>0.16</v>
      </c>
      <c r="AC256">
        <v>0.57759773352144084</v>
      </c>
      <c r="AD256">
        <v>0.39760000000000001</v>
      </c>
      <c r="AE256">
        <v>1.03</v>
      </c>
      <c r="AF256">
        <v>0.26003499999999991</v>
      </c>
      <c r="AG256">
        <v>0.11</v>
      </c>
      <c r="AH256">
        <v>4.5333270370457998E-3</v>
      </c>
      <c r="AI256">
        <v>0.16700000000000001</v>
      </c>
      <c r="AJ256">
        <v>4.9530979630248002E-2</v>
      </c>
      <c r="AK256">
        <v>0.43</v>
      </c>
      <c r="AL256">
        <v>0.30352774262428284</v>
      </c>
      <c r="AM256">
        <v>0.30665439367294312</v>
      </c>
      <c r="AN256">
        <v>0.29909837245941162</v>
      </c>
      <c r="AO256" s="5" t="s">
        <v>3906</v>
      </c>
    </row>
    <row r="257" spans="1:41" ht="14.25" x14ac:dyDescent="0.45">
      <c r="A257">
        <v>2013</v>
      </c>
      <c r="B257" s="5" t="s">
        <v>80</v>
      </c>
      <c r="C257" s="5" t="s">
        <v>3885</v>
      </c>
      <c r="D257" s="5" t="s">
        <v>7</v>
      </c>
      <c r="E257" s="5" t="s">
        <v>118</v>
      </c>
      <c r="F257" s="5" t="s">
        <v>3889</v>
      </c>
      <c r="G257" s="5" t="s">
        <v>82</v>
      </c>
      <c r="H257" s="5" t="s">
        <v>303</v>
      </c>
      <c r="I257">
        <v>0.28452057656152069</v>
      </c>
      <c r="J257">
        <v>0.15</v>
      </c>
      <c r="K257">
        <v>0.223</v>
      </c>
      <c r="L257">
        <v>0.70833999999999986</v>
      </c>
      <c r="M257">
        <v>0.51839999999999997</v>
      </c>
      <c r="N257">
        <v>0.465238303454307</v>
      </c>
      <c r="O257">
        <v>0.79922530664945124</v>
      </c>
      <c r="P257">
        <v>0.32100000000000001</v>
      </c>
      <c r="Q257">
        <v>0.25900000000000001</v>
      </c>
      <c r="R257">
        <v>0.72243515645596312</v>
      </c>
      <c r="S257">
        <v>0.23</v>
      </c>
      <c r="T257">
        <v>0.33449277734580002</v>
      </c>
      <c r="U257">
        <v>0.45</v>
      </c>
      <c r="V257">
        <v>0.28213275415946049</v>
      </c>
      <c r="W257">
        <v>0.45385865150284321</v>
      </c>
      <c r="X257">
        <v>0.42248083093</v>
      </c>
      <c r="Y257">
        <v>0.29199999999999998</v>
      </c>
      <c r="Z257">
        <v>0.47699999999999998</v>
      </c>
      <c r="AA257">
        <v>0.70136763491659482</v>
      </c>
      <c r="AB257">
        <v>0.44</v>
      </c>
      <c r="AC257">
        <v>0.6139334319739832</v>
      </c>
      <c r="AD257">
        <v>1.044</v>
      </c>
      <c r="AE257">
        <v>1.448</v>
      </c>
      <c r="AF257">
        <v>0.33926499999999993</v>
      </c>
      <c r="AG257">
        <v>0.36</v>
      </c>
      <c r="AH257">
        <v>0.74162396996670832</v>
      </c>
      <c r="AI257">
        <v>0.1734</v>
      </c>
      <c r="AJ257">
        <v>0.27507968792689957</v>
      </c>
      <c r="AK257">
        <v>0.43</v>
      </c>
      <c r="AL257">
        <v>0.4813721776008606</v>
      </c>
      <c r="AM257">
        <v>0.4793713390827179</v>
      </c>
      <c r="AN257">
        <v>0.48420676589012146</v>
      </c>
      <c r="AO257" s="5" t="s">
        <v>3907</v>
      </c>
    </row>
    <row r="258" spans="1:41" ht="14.25" x14ac:dyDescent="0.45">
      <c r="A258">
        <v>2013</v>
      </c>
      <c r="B258" s="5" t="s">
        <v>80</v>
      </c>
      <c r="C258" s="5" t="s">
        <v>3885</v>
      </c>
      <c r="D258" s="5" t="s">
        <v>7</v>
      </c>
      <c r="E258" s="5" t="s">
        <v>118</v>
      </c>
      <c r="F258" s="5" t="s">
        <v>3890</v>
      </c>
      <c r="G258" s="5" t="s">
        <v>82</v>
      </c>
      <c r="H258" s="5" t="s">
        <v>303</v>
      </c>
      <c r="I258">
        <v>7.7774742491684201E-2</v>
      </c>
      <c r="J258">
        <v>0.14000000000000001</v>
      </c>
      <c r="K258">
        <v>0.40799999999999997</v>
      </c>
      <c r="L258">
        <v>0.11133800000000001</v>
      </c>
      <c r="M258">
        <v>0</v>
      </c>
      <c r="N258">
        <v>0.112975513773502</v>
      </c>
      <c r="O258">
        <v>0.23608584228338911</v>
      </c>
      <c r="P258">
        <v>2.3E-2</v>
      </c>
      <c r="Q258">
        <v>0</v>
      </c>
      <c r="R258">
        <v>0.15225811685019569</v>
      </c>
      <c r="S258">
        <v>0.08</v>
      </c>
      <c r="T258">
        <v>0.15239186399999999</v>
      </c>
      <c r="U258">
        <v>0.03</v>
      </c>
      <c r="V258">
        <v>2.4132244700959999E-4</v>
      </c>
      <c r="W258">
        <v>2.9244516653127999E-3</v>
      </c>
      <c r="X258">
        <v>7.2398354090000006E-2</v>
      </c>
      <c r="Y258">
        <v>6.5000000000000002E-2</v>
      </c>
      <c r="Z258">
        <v>0.11700000000000001</v>
      </c>
      <c r="AA258">
        <v>8.1648363245820393E-2</v>
      </c>
      <c r="AB258">
        <v>0.11</v>
      </c>
      <c r="AC258">
        <v>5.8643664322199996E-3</v>
      </c>
      <c r="AD258">
        <v>4.48E-2</v>
      </c>
      <c r="AE258">
        <v>0.16700000000000001</v>
      </c>
      <c r="AF258">
        <v>9.4353000000000006E-2</v>
      </c>
      <c r="AG258">
        <v>0.03</v>
      </c>
      <c r="AH258">
        <v>3.7128420654971302E-2</v>
      </c>
      <c r="AI258">
        <v>7.1999999999999998E-3</v>
      </c>
      <c r="AJ258">
        <v>2.9215870799307899E-2</v>
      </c>
      <c r="AK258">
        <v>0</v>
      </c>
      <c r="AL258">
        <v>8.2365453243255615E-2</v>
      </c>
      <c r="AM258">
        <v>7.2804063558578491E-2</v>
      </c>
      <c r="AN258">
        <v>9.5910750329494476E-2</v>
      </c>
      <c r="AO258" s="5" t="s">
        <v>3908</v>
      </c>
    </row>
    <row r="259" spans="1:41" ht="14.25" x14ac:dyDescent="0.45">
      <c r="A259">
        <v>2013</v>
      </c>
      <c r="B259" s="5" t="s">
        <v>80</v>
      </c>
      <c r="C259" s="5" t="s">
        <v>3885</v>
      </c>
      <c r="D259" s="5" t="s">
        <v>7</v>
      </c>
      <c r="E259" s="5" t="s">
        <v>118</v>
      </c>
      <c r="F259" s="5" t="s">
        <v>3891</v>
      </c>
      <c r="G259" s="5" t="s">
        <v>82</v>
      </c>
      <c r="H259" s="5" t="s">
        <v>303</v>
      </c>
      <c r="I259">
        <v>1.7965322749112202E-2</v>
      </c>
      <c r="J259">
        <v>0.01</v>
      </c>
      <c r="K259">
        <v>6.8000000000000005E-2</v>
      </c>
      <c r="L259">
        <v>4.2111999999999997E-2</v>
      </c>
      <c r="M259">
        <v>0</v>
      </c>
      <c r="N259">
        <v>1.5467861827721901E-2</v>
      </c>
      <c r="O259">
        <v>0</v>
      </c>
      <c r="P259">
        <v>7.0000000000000001E-3</v>
      </c>
      <c r="Q259">
        <v>0</v>
      </c>
      <c r="R259">
        <v>4.8670681997930001E-4</v>
      </c>
      <c r="S259">
        <v>0.01</v>
      </c>
      <c r="T259">
        <v>9.4324180499999993E-2</v>
      </c>
      <c r="U259">
        <v>0</v>
      </c>
      <c r="V259">
        <v>0.23606698038584781</v>
      </c>
      <c r="W259">
        <v>0.13785540211210401</v>
      </c>
      <c r="X259">
        <v>8.5359000850000005E-2</v>
      </c>
      <c r="Y259">
        <v>1.7000000000000001E-2</v>
      </c>
      <c r="Z259">
        <v>0</v>
      </c>
      <c r="AA259">
        <v>1.4356131387314499E-2</v>
      </c>
      <c r="AB259">
        <v>0</v>
      </c>
      <c r="AC259">
        <v>3.1139075975838801E-2</v>
      </c>
      <c r="AD259">
        <v>1.6799999999999999E-2</v>
      </c>
      <c r="AE259">
        <v>6.4000000000000001E-2</v>
      </c>
      <c r="AF259">
        <v>1.7606E-2</v>
      </c>
      <c r="AG259">
        <v>0.01</v>
      </c>
      <c r="AH259">
        <v>2.9596486671546299E-2</v>
      </c>
      <c r="AI259">
        <v>6.6E-3</v>
      </c>
      <c r="AJ259">
        <v>1E-3</v>
      </c>
      <c r="AK259">
        <v>0.48</v>
      </c>
      <c r="AL259">
        <v>4.8715006560087204E-2</v>
      </c>
      <c r="AM259">
        <v>2.8482357040047646E-2</v>
      </c>
      <c r="AN259">
        <v>7.7377922832965851E-2</v>
      </c>
      <c r="AO259" s="5" t="s">
        <v>3909</v>
      </c>
    </row>
    <row r="260" spans="1:41" ht="14.25" x14ac:dyDescent="0.45">
      <c r="A260">
        <v>2013</v>
      </c>
      <c r="B260" s="5" t="s">
        <v>80</v>
      </c>
      <c r="C260" s="5" t="s">
        <v>3885</v>
      </c>
      <c r="D260" s="5" t="s">
        <v>7</v>
      </c>
      <c r="E260" s="5" t="s">
        <v>118</v>
      </c>
      <c r="F260" s="5" t="s">
        <v>3892</v>
      </c>
      <c r="G260" s="5" t="s">
        <v>82</v>
      </c>
      <c r="H260" s="5" t="s">
        <v>303</v>
      </c>
      <c r="I260">
        <v>0.1975864119168903</v>
      </c>
      <c r="J260">
        <v>0.09</v>
      </c>
      <c r="K260">
        <v>1.0999999999999999E-2</v>
      </c>
      <c r="L260">
        <v>8.6383000000000001E-2</v>
      </c>
      <c r="M260">
        <v>0.39290000000000003</v>
      </c>
      <c r="N260">
        <v>8.6193703541757802E-2</v>
      </c>
      <c r="O260">
        <v>0.51254964101962164</v>
      </c>
      <c r="P260">
        <v>9.4E-2</v>
      </c>
      <c r="Q260">
        <v>0.05</v>
      </c>
      <c r="R260">
        <v>0.44371438421447551</v>
      </c>
      <c r="S260">
        <v>0.37</v>
      </c>
      <c r="T260">
        <v>5.3116176289999997E-2</v>
      </c>
      <c r="U260">
        <v>0.03</v>
      </c>
      <c r="V260">
        <v>0.1810722760728794</v>
      </c>
      <c r="W260">
        <v>6.01137286758733E-2</v>
      </c>
      <c r="X260">
        <v>0.29097105153000002</v>
      </c>
      <c r="Y260">
        <v>0.192</v>
      </c>
      <c r="Z260">
        <v>0.40799999999999997</v>
      </c>
      <c r="AA260">
        <v>0.16050930898119589</v>
      </c>
      <c r="AB260">
        <v>1E-3</v>
      </c>
      <c r="AC260">
        <v>0.19293619963230629</v>
      </c>
      <c r="AD260">
        <v>0.48220000000000002</v>
      </c>
      <c r="AE260">
        <v>0.39500000000000002</v>
      </c>
      <c r="AF260">
        <v>0.17349000000000001</v>
      </c>
      <c r="AG260">
        <v>0.16</v>
      </c>
      <c r="AH260">
        <v>0.14248105210964979</v>
      </c>
      <c r="AI260">
        <v>0.20860000000000001</v>
      </c>
      <c r="AJ260">
        <v>0.1165605522118726</v>
      </c>
      <c r="AK260">
        <v>0.12</v>
      </c>
      <c r="AL260">
        <v>0.19663366675376892</v>
      </c>
      <c r="AM260">
        <v>0.17984974384307861</v>
      </c>
      <c r="AN260">
        <v>0.22041098773479462</v>
      </c>
      <c r="AO260" s="5" t="s">
        <v>3910</v>
      </c>
    </row>
    <row r="261" spans="1:41" ht="14.25" x14ac:dyDescent="0.45">
      <c r="A261">
        <v>2013</v>
      </c>
      <c r="B261" s="5" t="s">
        <v>80</v>
      </c>
      <c r="C261" s="5" t="s">
        <v>3885</v>
      </c>
      <c r="D261" s="5" t="s">
        <v>7</v>
      </c>
      <c r="E261" s="5" t="s">
        <v>118</v>
      </c>
      <c r="F261" s="5" t="s">
        <v>3893</v>
      </c>
      <c r="G261" s="5" t="s">
        <v>82</v>
      </c>
      <c r="H261" s="5" t="s">
        <v>303</v>
      </c>
      <c r="I261">
        <v>2.1757644903665399E-2</v>
      </c>
      <c r="J261">
        <v>0.13</v>
      </c>
      <c r="K261">
        <v>0.108</v>
      </c>
      <c r="L261">
        <v>0.23791300000000001</v>
      </c>
      <c r="M261">
        <v>0.1847</v>
      </c>
      <c r="N261">
        <v>0.46146698731963298</v>
      </c>
      <c r="O261">
        <v>0.35076393372067999</v>
      </c>
      <c r="P261">
        <v>8.4000000000000005E-2</v>
      </c>
      <c r="Q261">
        <v>0</v>
      </c>
      <c r="R261">
        <v>0.29490377400579992</v>
      </c>
      <c r="S261">
        <v>0.02</v>
      </c>
      <c r="T261">
        <v>6.2732700000000002E-2</v>
      </c>
      <c r="U261">
        <v>4.0000000000000002E-4</v>
      </c>
      <c r="V261">
        <v>1.3138666559411999E-3</v>
      </c>
      <c r="W261">
        <v>9.9431356620633696E-2</v>
      </c>
      <c r="X261">
        <v>0.14782388022000001</v>
      </c>
      <c r="Y261">
        <v>7.8E-2</v>
      </c>
      <c r="Z261">
        <v>0.05</v>
      </c>
      <c r="AA261">
        <v>0.16114563480484981</v>
      </c>
      <c r="AB261">
        <v>0.52</v>
      </c>
      <c r="AC261">
        <v>9.0694095655392798E-2</v>
      </c>
      <c r="AD261">
        <v>0.1656</v>
      </c>
      <c r="AE261">
        <v>0.54900000000000015</v>
      </c>
      <c r="AF261">
        <v>0.3115</v>
      </c>
      <c r="AG261">
        <v>0.11</v>
      </c>
      <c r="AH261">
        <v>5.4470757679503198E-2</v>
      </c>
      <c r="AI261">
        <v>0.42099999999999999</v>
      </c>
      <c r="AJ261">
        <v>1.8912601317507102E-2</v>
      </c>
      <c r="AK261">
        <v>0.2</v>
      </c>
      <c r="AL261">
        <v>0.17019069194793701</v>
      </c>
      <c r="AM261">
        <v>0.15300044417381287</v>
      </c>
      <c r="AN261">
        <v>0.19454354047775269</v>
      </c>
      <c r="AO261" s="5" t="s">
        <v>3911</v>
      </c>
    </row>
    <row r="262" spans="1:41" ht="14.25" x14ac:dyDescent="0.45">
      <c r="A262">
        <v>2013</v>
      </c>
      <c r="B262" s="5" t="s">
        <v>80</v>
      </c>
      <c r="C262" s="5" t="s">
        <v>3885</v>
      </c>
      <c r="D262" s="5" t="s">
        <v>7</v>
      </c>
      <c r="E262" s="5" t="s">
        <v>118</v>
      </c>
      <c r="F262" s="5" t="s">
        <v>3894</v>
      </c>
      <c r="G262" s="5" t="s">
        <v>82</v>
      </c>
      <c r="H262" s="5" t="s">
        <v>303</v>
      </c>
      <c r="I262">
        <v>0.17229355144542111</v>
      </c>
      <c r="J262">
        <v>0.02</v>
      </c>
      <c r="K262"/>
      <c r="L262">
        <v>0.141093</v>
      </c>
      <c r="M262">
        <v>0.12620000000000001</v>
      </c>
      <c r="N262">
        <v>0</v>
      </c>
      <c r="O262">
        <v>0</v>
      </c>
      <c r="P262">
        <v>0</v>
      </c>
      <c r="Q262">
        <v>0</v>
      </c>
      <c r="R262">
        <v>0</v>
      </c>
      <c r="S262">
        <v>0.03</v>
      </c>
      <c r="T262">
        <v>2.3816339999999998E-2</v>
      </c>
      <c r="U262">
        <v>0</v>
      </c>
      <c r="V262">
        <v>3.2712598372414199E-2</v>
      </c>
      <c r="W262">
        <v>0.43111291632818849</v>
      </c>
      <c r="X262">
        <v>0.11171533707</v>
      </c>
      <c r="Y262">
        <v>0.04</v>
      </c>
      <c r="Z262">
        <v>0</v>
      </c>
      <c r="AA262">
        <v>0.101945605006177</v>
      </c>
      <c r="AB262">
        <v>0.06</v>
      </c>
      <c r="AC262">
        <v>0.1889095305030066</v>
      </c>
      <c r="AD262">
        <v>0</v>
      </c>
      <c r="AE262">
        <v>0.13600000000000001</v>
      </c>
      <c r="AF262">
        <v>6.0664000000000003E-2</v>
      </c>
      <c r="AG262">
        <v>0.06</v>
      </c>
      <c r="AH262">
        <v>0.13785328075933229</v>
      </c>
      <c r="AI262">
        <v>0.2495</v>
      </c>
      <c r="AJ262">
        <v>1.7971524847455E-3</v>
      </c>
      <c r="AK262">
        <v>0.06</v>
      </c>
      <c r="AL262">
        <v>7.536596804857254E-2</v>
      </c>
      <c r="AM262">
        <v>5.6200902909040451E-2</v>
      </c>
      <c r="AN262">
        <v>0.10251647979021072</v>
      </c>
      <c r="AO262" s="5" t="s">
        <v>3912</v>
      </c>
    </row>
    <row r="263" spans="1:41" ht="14.25" x14ac:dyDescent="0.45">
      <c r="A263">
        <v>2013</v>
      </c>
      <c r="B263" s="5" t="s">
        <v>1507</v>
      </c>
      <c r="C263" s="5" t="s">
        <v>305</v>
      </c>
      <c r="D263" s="5" t="s">
        <v>7</v>
      </c>
      <c r="E263" s="5" t="s">
        <v>1</v>
      </c>
      <c r="F263" s="5" t="s">
        <v>116</v>
      </c>
      <c r="G263" s="5" t="s">
        <v>82</v>
      </c>
      <c r="H263" s="5" t="s">
        <v>303</v>
      </c>
      <c r="I263">
        <v>52</v>
      </c>
      <c r="J263">
        <v>14</v>
      </c>
      <c r="K263">
        <v>166.2</v>
      </c>
      <c r="L263">
        <v>72.5</v>
      </c>
      <c r="M263">
        <v>27</v>
      </c>
      <c r="N263">
        <v>52</v>
      </c>
      <c r="O263">
        <v>60</v>
      </c>
      <c r="P263">
        <v>0</v>
      </c>
      <c r="Q263">
        <v>4.79</v>
      </c>
      <c r="R263">
        <v>45</v>
      </c>
      <c r="S263">
        <v>72</v>
      </c>
      <c r="T263">
        <v>65</v>
      </c>
      <c r="U263">
        <v>9</v>
      </c>
      <c r="V263">
        <v>37</v>
      </c>
      <c r="W263">
        <v>20.27</v>
      </c>
      <c r="X263">
        <v>30.2</v>
      </c>
      <c r="Y263">
        <v>10.148999999999999</v>
      </c>
      <c r="Z263">
        <v>149</v>
      </c>
      <c r="AA263">
        <v>40</v>
      </c>
      <c r="AB263">
        <v>24.57</v>
      </c>
      <c r="AC263">
        <v>71.7</v>
      </c>
      <c r="AD263">
        <v>58.16</v>
      </c>
      <c r="AE263">
        <v>76</v>
      </c>
      <c r="AF263">
        <v>28.665575</v>
      </c>
      <c r="AG263">
        <v>19.510000000000002</v>
      </c>
      <c r="AH263">
        <v>14.71527400658846</v>
      </c>
      <c r="AI263">
        <v>38</v>
      </c>
      <c r="AJ263">
        <v>1.4</v>
      </c>
      <c r="AK263">
        <v>49</v>
      </c>
      <c r="AL263">
        <v>45.097583770751953</v>
      </c>
      <c r="AM263">
        <v>40.159683227539063</v>
      </c>
      <c r="AN263">
        <v>52.092941284179688</v>
      </c>
      <c r="AO263" s="5" t="s">
        <v>1577</v>
      </c>
    </row>
    <row r="264" spans="1:41" ht="14.25" x14ac:dyDescent="0.45">
      <c r="A264">
        <v>2013</v>
      </c>
      <c r="B264" s="5" t="s">
        <v>1507</v>
      </c>
      <c r="C264" s="5" t="s">
        <v>305</v>
      </c>
      <c r="D264" s="5" t="s">
        <v>7</v>
      </c>
      <c r="E264" s="5" t="s">
        <v>1</v>
      </c>
      <c r="F264" s="5" t="s">
        <v>117</v>
      </c>
      <c r="G264" s="5" t="s">
        <v>82</v>
      </c>
      <c r="H264" s="5" t="s">
        <v>303</v>
      </c>
      <c r="I264">
        <v>112</v>
      </c>
      <c r="J264">
        <v>70</v>
      </c>
      <c r="K264">
        <v>135</v>
      </c>
      <c r="L264">
        <v>53.9</v>
      </c>
      <c r="M264">
        <v>70</v>
      </c>
      <c r="N264">
        <v>120</v>
      </c>
      <c r="O264">
        <v>242</v>
      </c>
      <c r="P264">
        <v>83</v>
      </c>
      <c r="Q264">
        <v>35.270000000000003</v>
      </c>
      <c r="R264">
        <v>100</v>
      </c>
      <c r="S264">
        <v>185</v>
      </c>
      <c r="T264">
        <v>15</v>
      </c>
      <c r="U264">
        <v>54</v>
      </c>
      <c r="V264">
        <v>97</v>
      </c>
      <c r="W264">
        <v>60.8</v>
      </c>
      <c r="X264">
        <v>102.26</v>
      </c>
      <c r="Y264">
        <v>49.551000000000002</v>
      </c>
      <c r="Z264">
        <v>177</v>
      </c>
      <c r="AA264">
        <v>170</v>
      </c>
      <c r="AB264">
        <v>62.43</v>
      </c>
      <c r="AC264">
        <v>252.82</v>
      </c>
      <c r="AD264">
        <v>162</v>
      </c>
      <c r="AE264">
        <v>326</v>
      </c>
      <c r="AF264">
        <v>85.996724999999998</v>
      </c>
      <c r="AG264">
        <v>75.83</v>
      </c>
      <c r="AH264">
        <v>60.39667792128067</v>
      </c>
      <c r="AI264">
        <v>133</v>
      </c>
      <c r="AJ264">
        <v>41.76</v>
      </c>
      <c r="AK264">
        <v>128</v>
      </c>
      <c r="AL264">
        <v>112.414306640625</v>
      </c>
      <c r="AM264">
        <v>112.00750732421875</v>
      </c>
      <c r="AN264">
        <v>112.99056243896484</v>
      </c>
      <c r="AO264" s="5" t="s">
        <v>1578</v>
      </c>
    </row>
    <row r="265" spans="1:41" ht="14.25" x14ac:dyDescent="0.45">
      <c r="A265">
        <v>2013</v>
      </c>
      <c r="B265" s="5" t="s">
        <v>1507</v>
      </c>
      <c r="C265" s="5" t="s">
        <v>305</v>
      </c>
      <c r="D265" s="5" t="s">
        <v>7</v>
      </c>
      <c r="E265" s="5" t="s">
        <v>118</v>
      </c>
      <c r="F265" s="5" t="s">
        <v>116</v>
      </c>
      <c r="G265" s="5" t="s">
        <v>82</v>
      </c>
      <c r="H265" s="5" t="s">
        <v>303</v>
      </c>
      <c r="I265">
        <v>0.3</v>
      </c>
      <c r="J265">
        <v>0.12</v>
      </c>
      <c r="K265">
        <v>0.63</v>
      </c>
      <c r="L265">
        <v>0.33</v>
      </c>
      <c r="M265">
        <v>0.27</v>
      </c>
      <c r="N265">
        <v>0.19</v>
      </c>
      <c r="O265">
        <v>0.2</v>
      </c>
      <c r="P265">
        <v>0</v>
      </c>
      <c r="Q265">
        <v>0.02</v>
      </c>
      <c r="R265">
        <v>0.3</v>
      </c>
      <c r="S265">
        <v>0.3</v>
      </c>
      <c r="T265">
        <v>0.4</v>
      </c>
      <c r="U265">
        <v>0.05</v>
      </c>
      <c r="V265">
        <v>0.35</v>
      </c>
      <c r="W265">
        <v>0.09</v>
      </c>
      <c r="X265">
        <v>0.24</v>
      </c>
      <c r="Y265">
        <v>5.4600000000000003E-2</v>
      </c>
      <c r="Z265">
        <v>0.64</v>
      </c>
      <c r="AA265">
        <v>0.2</v>
      </c>
      <c r="AB265">
        <v>0.13</v>
      </c>
      <c r="AC265">
        <v>0.5</v>
      </c>
      <c r="AD265">
        <v>0.31</v>
      </c>
      <c r="AE265">
        <v>0.5</v>
      </c>
      <c r="AF265">
        <v>0.27420899999999998</v>
      </c>
      <c r="AG265">
        <v>0.13600000000000001</v>
      </c>
      <c r="AH265">
        <v>0.15331784289188491</v>
      </c>
      <c r="AI265">
        <v>0.13</v>
      </c>
      <c r="AJ265">
        <v>0.01</v>
      </c>
      <c r="AK265">
        <v>0.22</v>
      </c>
      <c r="AL265">
        <v>0.24303886294364929</v>
      </c>
      <c r="AM265">
        <v>0.23381228744983673</v>
      </c>
      <c r="AN265">
        <v>0.25610983371734619</v>
      </c>
      <c r="AO265" s="5" t="s">
        <v>1579</v>
      </c>
    </row>
    <row r="266" spans="1:41" ht="14.25" x14ac:dyDescent="0.45">
      <c r="A266">
        <v>2013</v>
      </c>
      <c r="B266" s="5" t="s">
        <v>1507</v>
      </c>
      <c r="C266" s="5" t="s">
        <v>305</v>
      </c>
      <c r="D266" s="5" t="s">
        <v>7</v>
      </c>
      <c r="E266" s="5" t="s">
        <v>118</v>
      </c>
      <c r="F266" s="5" t="s">
        <v>117</v>
      </c>
      <c r="G266" s="5" t="s">
        <v>82</v>
      </c>
      <c r="H266" s="5" t="s">
        <v>303</v>
      </c>
      <c r="I266">
        <v>1.39</v>
      </c>
      <c r="J266">
        <v>1.27</v>
      </c>
      <c r="K266">
        <v>1.17</v>
      </c>
      <c r="L266">
        <v>2.46</v>
      </c>
      <c r="M266">
        <v>2.2999999999999998</v>
      </c>
      <c r="N266">
        <v>1.61</v>
      </c>
      <c r="O266">
        <v>3.8</v>
      </c>
      <c r="P266">
        <v>1.66</v>
      </c>
      <c r="Q266">
        <v>0.75</v>
      </c>
      <c r="R266">
        <v>1.5</v>
      </c>
      <c r="S266">
        <v>1.4</v>
      </c>
      <c r="T266">
        <v>1.4</v>
      </c>
      <c r="U266">
        <v>1.05</v>
      </c>
      <c r="V266">
        <v>1.2</v>
      </c>
      <c r="W266">
        <v>0.81</v>
      </c>
      <c r="X266">
        <v>2.31</v>
      </c>
      <c r="Y266">
        <v>0.72540000000000004</v>
      </c>
      <c r="Z266">
        <v>2.09</v>
      </c>
      <c r="AA266">
        <v>2.6</v>
      </c>
      <c r="AB266">
        <v>1.1299999999999999</v>
      </c>
      <c r="AC266">
        <v>3.48</v>
      </c>
      <c r="AD266">
        <v>3</v>
      </c>
      <c r="AE266">
        <v>4.5</v>
      </c>
      <c r="AF266">
        <v>1.835091</v>
      </c>
      <c r="AG266">
        <v>0.872</v>
      </c>
      <c r="AH266">
        <v>1.2843482161830331</v>
      </c>
      <c r="AI266">
        <v>2.31</v>
      </c>
      <c r="AJ266">
        <v>0.55000000000000004</v>
      </c>
      <c r="AK266">
        <v>2.11</v>
      </c>
      <c r="AL266">
        <v>1.8126497268676758</v>
      </c>
      <c r="AM266">
        <v>1.7377935647964478</v>
      </c>
      <c r="AN266">
        <v>1.9186955690383911</v>
      </c>
      <c r="AO266" s="5" t="s">
        <v>1580</v>
      </c>
    </row>
    <row r="267" spans="1:41" ht="14.25" x14ac:dyDescent="0.45">
      <c r="A267">
        <v>2013</v>
      </c>
      <c r="B267" s="5" t="s">
        <v>80</v>
      </c>
      <c r="C267" s="5" t="s">
        <v>119</v>
      </c>
      <c r="D267" s="5" t="s">
        <v>120</v>
      </c>
      <c r="E267" s="5" t="s">
        <v>12</v>
      </c>
      <c r="F267" s="5" t="s">
        <v>121</v>
      </c>
      <c r="G267" s="5" t="s">
        <v>82</v>
      </c>
      <c r="H267" s="5" t="s">
        <v>100</v>
      </c>
      <c r="I267">
        <v>2.0985383799020398E-2</v>
      </c>
      <c r="J267">
        <v>6.2170684806799999E-2</v>
      </c>
      <c r="K267">
        <v>3.36106286525064E-2</v>
      </c>
      <c r="L267">
        <v>1.81288185324835E-2</v>
      </c>
      <c r="M267">
        <v>5.8630565882889403E-2</v>
      </c>
      <c r="N267">
        <v>5.0334377131910697E-2</v>
      </c>
      <c r="O267">
        <v>5.5041243637807602E-2</v>
      </c>
      <c r="P267">
        <v>7.8446260035524198E-2</v>
      </c>
      <c r="Q267">
        <v>4.5808844044951301E-2</v>
      </c>
      <c r="R267">
        <v>5.6667848288463697E-2</v>
      </c>
      <c r="S267">
        <v>6.4303840264852599E-2</v>
      </c>
      <c r="T267">
        <v>1.5791746831652201E-2</v>
      </c>
      <c r="U267">
        <v>8.6055841801714106E-2</v>
      </c>
      <c r="V267">
        <v>8.1286147869267203E-2</v>
      </c>
      <c r="W267">
        <v>1.4565010083763499E-2</v>
      </c>
      <c r="X267">
        <v>5.28819862415362E-2</v>
      </c>
      <c r="Y267">
        <v>4.6503968952289698E-2</v>
      </c>
      <c r="Z267">
        <v>6.2159131805608503E-2</v>
      </c>
      <c r="AA267">
        <v>5.6656162642709298E-2</v>
      </c>
      <c r="AB267">
        <v>5.7078399038885702E-2</v>
      </c>
      <c r="AC267">
        <v>3.4048821447127897E-2</v>
      </c>
      <c r="AD267">
        <v>3.0060718809192599E-2</v>
      </c>
      <c r="AE267">
        <v>2.9150457845275899E-2</v>
      </c>
      <c r="AF267">
        <v>4.8659537710759898E-2</v>
      </c>
      <c r="AG267">
        <v>6.8879729779423193E-2</v>
      </c>
      <c r="AH267">
        <v>5.2315225331154701E-2</v>
      </c>
      <c r="AI267">
        <v>5.8033323703647E-2</v>
      </c>
      <c r="AJ267">
        <v>6.0140382732316998E-2</v>
      </c>
      <c r="AK267">
        <v>2.3701686675404999E-2</v>
      </c>
      <c r="AL267">
        <v>4.9037821590900421E-2</v>
      </c>
      <c r="AM267">
        <v>5.3298968821763992E-2</v>
      </c>
      <c r="AN267">
        <v>4.3001193553209305E-2</v>
      </c>
      <c r="AO267" s="5" t="s">
        <v>320</v>
      </c>
    </row>
    <row r="268" spans="1:41" ht="14.25" x14ac:dyDescent="0.45">
      <c r="A268">
        <v>2013</v>
      </c>
      <c r="B268" s="5" t="s">
        <v>80</v>
      </c>
      <c r="C268" s="5" t="s">
        <v>119</v>
      </c>
      <c r="D268" s="5" t="s">
        <v>120</v>
      </c>
      <c r="E268" s="5" t="s">
        <v>12</v>
      </c>
      <c r="F268" s="5" t="s">
        <v>123</v>
      </c>
      <c r="G268" s="5" t="s">
        <v>82</v>
      </c>
      <c r="H268" s="5" t="s">
        <v>100</v>
      </c>
      <c r="I268">
        <v>2.8759303799020398E-2</v>
      </c>
      <c r="J268">
        <v>6.9944604806799995E-2</v>
      </c>
      <c r="K268">
        <v>4.1384548652506403E-2</v>
      </c>
      <c r="L268">
        <v>2.59027385324835E-2</v>
      </c>
      <c r="M268">
        <v>6.64044858828894E-2</v>
      </c>
      <c r="N268">
        <v>5.8108297131910701E-2</v>
      </c>
      <c r="O268">
        <v>6.2815163637807606E-2</v>
      </c>
      <c r="P268">
        <v>8.6220180035524202E-2</v>
      </c>
      <c r="Q268">
        <v>5.3582764044951298E-2</v>
      </c>
      <c r="R268">
        <v>6.4010568288463701E-2</v>
      </c>
      <c r="S268">
        <v>7.2077760264852603E-2</v>
      </c>
      <c r="T268">
        <v>2.3565666831652201E-2</v>
      </c>
      <c r="U268">
        <v>9.3829761801714096E-2</v>
      </c>
      <c r="V268">
        <v>8.9060067869267207E-2</v>
      </c>
      <c r="W268">
        <v>2.23389300837635E-2</v>
      </c>
      <c r="X268">
        <v>6.0224706241536197E-2</v>
      </c>
      <c r="Y268">
        <v>5.4277888952289702E-2</v>
      </c>
      <c r="Z268">
        <v>6.9933051805608507E-2</v>
      </c>
      <c r="AA268">
        <v>6.4430082642709302E-2</v>
      </c>
      <c r="AB268">
        <v>6.4852319038885706E-2</v>
      </c>
      <c r="AC268">
        <v>4.1822741447127901E-2</v>
      </c>
      <c r="AD268">
        <v>3.7834638809192599E-2</v>
      </c>
      <c r="AE268">
        <v>3.6924377845275899E-2</v>
      </c>
      <c r="AF268">
        <v>5.6433457710759902E-2</v>
      </c>
      <c r="AG268">
        <v>7.6653649779423197E-2</v>
      </c>
      <c r="AH268">
        <v>6.0089145331154697E-2</v>
      </c>
      <c r="AI268">
        <v>6.5807243703647003E-2</v>
      </c>
      <c r="AJ268">
        <v>6.7914302732316995E-2</v>
      </c>
      <c r="AK268">
        <v>3.1044406675404999E-2</v>
      </c>
      <c r="AL268">
        <v>5.676712840795517E-2</v>
      </c>
      <c r="AM268">
        <v>6.1047513037919998E-2</v>
      </c>
      <c r="AN268">
        <v>5.0703253597021103E-2</v>
      </c>
      <c r="AO268" s="5" t="s">
        <v>321</v>
      </c>
    </row>
    <row r="269" spans="1:41" ht="14.25" x14ac:dyDescent="0.45">
      <c r="A269">
        <v>2013</v>
      </c>
      <c r="B269" s="5" t="s">
        <v>80</v>
      </c>
      <c r="C269" s="5" t="s">
        <v>127</v>
      </c>
      <c r="D269" s="5" t="s">
        <v>120</v>
      </c>
      <c r="E269" s="5" t="s">
        <v>132</v>
      </c>
      <c r="F269" s="5" t="s">
        <v>115</v>
      </c>
      <c r="G269" s="5" t="s">
        <v>86</v>
      </c>
      <c r="H269" s="5" t="s">
        <v>130</v>
      </c>
      <c r="I269">
        <v>12955.109375</v>
      </c>
      <c r="J269">
        <v>19631.744140625</v>
      </c>
      <c r="K269">
        <v>4519.95654296875</v>
      </c>
      <c r="L269">
        <v>4325.28125</v>
      </c>
      <c r="M269">
        <v>9914.619140625</v>
      </c>
      <c r="N269">
        <v>8072.38427734375</v>
      </c>
      <c r="O269">
        <v>7840.9013671875</v>
      </c>
      <c r="P269">
        <v>8965.4541015625</v>
      </c>
      <c r="Q269">
        <v>5661.08154296875</v>
      </c>
      <c r="R269">
        <v>7363.97021484375</v>
      </c>
      <c r="S269">
        <v>11252.7431640625</v>
      </c>
      <c r="T269">
        <v>12189.142578125</v>
      </c>
      <c r="U269">
        <v>2447.604736328125</v>
      </c>
      <c r="V269">
        <v>8876.990234375</v>
      </c>
      <c r="W269">
        <v>3726.548583984375</v>
      </c>
      <c r="X269">
        <v>16088.2900390625</v>
      </c>
      <c r="Y269">
        <v>50519.5390625</v>
      </c>
      <c r="Z269">
        <v>6589.7802734375</v>
      </c>
      <c r="AA269">
        <v>68828.8671875</v>
      </c>
      <c r="AB269">
        <v>2440.1455078125</v>
      </c>
      <c r="AC269">
        <v>10254.0703125</v>
      </c>
      <c r="AD269">
        <v>14180.3330078125</v>
      </c>
      <c r="AE269">
        <v>13441.5009765625</v>
      </c>
      <c r="AF269">
        <v>33936.84765625</v>
      </c>
      <c r="AG269">
        <v>100167.0703125</v>
      </c>
      <c r="AH269">
        <v>19398.189453125</v>
      </c>
      <c r="AI269">
        <v>5005.61572265625</v>
      </c>
      <c r="AJ269">
        <v>29802.380859375</v>
      </c>
      <c r="AK269">
        <v>8212.453125</v>
      </c>
      <c r="AL269">
        <v>506608.625</v>
      </c>
      <c r="AM269">
        <v>391839.65625</v>
      </c>
      <c r="AN269">
        <v>114768.9375</v>
      </c>
      <c r="AO269" s="5" t="s">
        <v>310</v>
      </c>
    </row>
    <row r="270" spans="1:41" ht="14.25" x14ac:dyDescent="0.45">
      <c r="A270">
        <v>2013</v>
      </c>
      <c r="B270" s="5" t="s">
        <v>80</v>
      </c>
      <c r="C270" s="5" t="s">
        <v>127</v>
      </c>
      <c r="D270" s="5" t="s">
        <v>120</v>
      </c>
      <c r="E270" s="5" t="s">
        <v>132</v>
      </c>
      <c r="F270" s="5" t="s">
        <v>115</v>
      </c>
      <c r="G270" s="5" t="s">
        <v>87</v>
      </c>
      <c r="H270" s="5" t="s">
        <v>130</v>
      </c>
      <c r="I270">
        <v>12301.3115234375</v>
      </c>
      <c r="J270">
        <v>18641</v>
      </c>
      <c r="K270">
        <v>4291.8505859375</v>
      </c>
      <c r="L270">
        <v>4107</v>
      </c>
      <c r="M270">
        <v>9414.263671875</v>
      </c>
      <c r="N270">
        <v>7665</v>
      </c>
      <c r="O270">
        <v>7445.19921875</v>
      </c>
      <c r="P270">
        <v>8513</v>
      </c>
      <c r="Q270">
        <v>5375.38720703125</v>
      </c>
      <c r="R270">
        <v>6992.3369140625</v>
      </c>
      <c r="S270">
        <v>10684.857421875</v>
      </c>
      <c r="T270">
        <v>11574</v>
      </c>
      <c r="U270">
        <v>2324.0830078125</v>
      </c>
      <c r="V270">
        <v>8429</v>
      </c>
      <c r="W270">
        <v>3538.48291015625</v>
      </c>
      <c r="X270">
        <v>15276.3720703125</v>
      </c>
      <c r="Y270">
        <v>47970</v>
      </c>
      <c r="Z270">
        <v>6257.2177734375</v>
      </c>
      <c r="AA270">
        <v>65355.3203125</v>
      </c>
      <c r="AB270">
        <v>2317</v>
      </c>
      <c r="AC270">
        <v>9736.583984375</v>
      </c>
      <c r="AD270">
        <v>13464.7021484375</v>
      </c>
      <c r="AE270">
        <v>12763.15625</v>
      </c>
      <c r="AF270">
        <v>32224.17578125</v>
      </c>
      <c r="AG270">
        <v>95112</v>
      </c>
      <c r="AH270">
        <v>18419.232421875</v>
      </c>
      <c r="AI270">
        <v>4753</v>
      </c>
      <c r="AJ270">
        <v>28298.361328125</v>
      </c>
      <c r="AK270">
        <v>7798</v>
      </c>
      <c r="AL270">
        <v>481041.90625</v>
      </c>
      <c r="AM270">
        <v>372064.9375</v>
      </c>
      <c r="AN270">
        <v>108976.9609375</v>
      </c>
      <c r="AO270" s="5" t="s">
        <v>311</v>
      </c>
    </row>
    <row r="271" spans="1:41" ht="14.25" x14ac:dyDescent="0.45">
      <c r="A271">
        <v>2013</v>
      </c>
      <c r="B271" s="5" t="s">
        <v>80</v>
      </c>
      <c r="C271" s="5" t="s">
        <v>127</v>
      </c>
      <c r="D271" s="5" t="s">
        <v>120</v>
      </c>
      <c r="E271" s="5" t="s">
        <v>132</v>
      </c>
      <c r="F271" s="5" t="s">
        <v>135</v>
      </c>
      <c r="G271" s="5" t="s">
        <v>86</v>
      </c>
      <c r="H271" s="5" t="s">
        <v>130</v>
      </c>
      <c r="I271">
        <v>13422.23046875</v>
      </c>
      <c r="J271">
        <v>33055.17578125</v>
      </c>
      <c r="K271">
        <v>51.703029632568359</v>
      </c>
      <c r="L271">
        <v>2819.27880859375</v>
      </c>
      <c r="M271">
        <v>10332.6201171875</v>
      </c>
      <c r="N271">
        <v>7061.36181640625</v>
      </c>
      <c r="O271">
        <v>11362.7236328125</v>
      </c>
      <c r="P271">
        <v>8861.7470703125</v>
      </c>
      <c r="Q271">
        <v>6045.38671875</v>
      </c>
      <c r="R271">
        <v>9455.630859375</v>
      </c>
      <c r="S271">
        <v>12880.0078125</v>
      </c>
      <c r="T271">
        <v>5981.732421875</v>
      </c>
      <c r="U271">
        <v>2908.710205078125</v>
      </c>
      <c r="V271">
        <v>12079.939453125</v>
      </c>
      <c r="W271">
        <v>5374.21728515625</v>
      </c>
      <c r="X271">
        <v>20364.734375</v>
      </c>
      <c r="Y271">
        <v>72715.796875</v>
      </c>
      <c r="Z271">
        <v>7678.9287109375</v>
      </c>
      <c r="AA271">
        <v>99675.0546875</v>
      </c>
      <c r="AB271">
        <v>2448.80419921875</v>
      </c>
      <c r="AC271">
        <v>6583.20654296875</v>
      </c>
      <c r="AD271">
        <v>13901.5712890625</v>
      </c>
      <c r="AE271">
        <v>9083.5146484375</v>
      </c>
      <c r="AF271">
        <v>35672.08984375</v>
      </c>
      <c r="AG271">
        <v>199024.03125</v>
      </c>
      <c r="AH271">
        <v>27069.99609375</v>
      </c>
      <c r="AI271">
        <v>7543.91650390625</v>
      </c>
      <c r="AJ271">
        <v>63283.19140625</v>
      </c>
      <c r="AK271">
        <v>4196.79736328125</v>
      </c>
      <c r="AL271">
        <v>710934.1875</v>
      </c>
      <c r="AM271">
        <v>589425.25</v>
      </c>
      <c r="AN271">
        <v>121508.8203125</v>
      </c>
      <c r="AO271" s="5" t="s">
        <v>312</v>
      </c>
    </row>
    <row r="272" spans="1:41" ht="14.25" x14ac:dyDescent="0.45">
      <c r="A272">
        <v>2013</v>
      </c>
      <c r="B272" s="5" t="s">
        <v>80</v>
      </c>
      <c r="C272" s="5" t="s">
        <v>127</v>
      </c>
      <c r="D272" s="5" t="s">
        <v>120</v>
      </c>
      <c r="E272" s="5" t="s">
        <v>132</v>
      </c>
      <c r="F272" s="5" t="s">
        <v>135</v>
      </c>
      <c r="G272" s="5" t="s">
        <v>87</v>
      </c>
      <c r="H272" s="5" t="s">
        <v>130</v>
      </c>
      <c r="I272">
        <v>12744.8583984375</v>
      </c>
      <c r="J272">
        <v>31387</v>
      </c>
      <c r="K272">
        <v>49.093761444091797</v>
      </c>
      <c r="L272">
        <v>2677</v>
      </c>
      <c r="M272">
        <v>9811.169921875</v>
      </c>
      <c r="N272">
        <v>6705</v>
      </c>
      <c r="O272">
        <v>10789.2880859375</v>
      </c>
      <c r="P272">
        <v>8414.5263671875</v>
      </c>
      <c r="Q272">
        <v>5740.2978515625</v>
      </c>
      <c r="R272">
        <v>8978.439453125</v>
      </c>
      <c r="S272">
        <v>12230</v>
      </c>
      <c r="T272">
        <v>5679.85595703125</v>
      </c>
      <c r="U272">
        <v>2761.91796875</v>
      </c>
      <c r="V272">
        <v>11470.30859375</v>
      </c>
      <c r="W272">
        <v>5103</v>
      </c>
      <c r="X272">
        <v>19337</v>
      </c>
      <c r="Y272">
        <v>69046.09375</v>
      </c>
      <c r="Z272">
        <v>7291.40087890625</v>
      </c>
      <c r="AA272">
        <v>94644.8125</v>
      </c>
      <c r="AB272">
        <v>2325.221923828125</v>
      </c>
      <c r="AC272">
        <v>6250.9755859375</v>
      </c>
      <c r="AD272">
        <v>13200.0087890625</v>
      </c>
      <c r="AE272">
        <v>8625.1025390625</v>
      </c>
      <c r="AF272">
        <v>33871.84765625</v>
      </c>
      <c r="AG272">
        <v>188980</v>
      </c>
      <c r="AH272">
        <v>25703.87109375</v>
      </c>
      <c r="AI272">
        <v>7163.2021484375</v>
      </c>
      <c r="AJ272">
        <v>60089.515625</v>
      </c>
      <c r="AK272">
        <v>3985</v>
      </c>
      <c r="AL272">
        <v>675055.75</v>
      </c>
      <c r="AM272">
        <v>559679.125</v>
      </c>
      <c r="AN272">
        <v>115376.71875</v>
      </c>
      <c r="AO272" s="5" t="s">
        <v>313</v>
      </c>
    </row>
    <row r="273" spans="1:41" ht="14.25" x14ac:dyDescent="0.45">
      <c r="A273">
        <v>2013</v>
      </c>
      <c r="B273" s="5" t="s">
        <v>80</v>
      </c>
      <c r="C273" s="5" t="s">
        <v>127</v>
      </c>
      <c r="D273" s="5" t="s">
        <v>120</v>
      </c>
      <c r="E273" s="5" t="s">
        <v>138</v>
      </c>
      <c r="F273" s="5" t="s">
        <v>138</v>
      </c>
      <c r="G273" s="5" t="s">
        <v>86</v>
      </c>
      <c r="H273" s="5" t="s">
        <v>130</v>
      </c>
      <c r="I273">
        <v>14024.2353515625</v>
      </c>
      <c r="J273">
        <v>39888.00390625</v>
      </c>
      <c r="K273">
        <v>2773.331298828125</v>
      </c>
      <c r="L273">
        <v>4326.14990234375</v>
      </c>
      <c r="M273">
        <v>21813.072265625</v>
      </c>
      <c r="N273">
        <v>20092.443359375</v>
      </c>
      <c r="O273">
        <v>14361.9609375</v>
      </c>
      <c r="P273">
        <v>17999.1171875</v>
      </c>
      <c r="Q273">
        <v>7485.900390625</v>
      </c>
      <c r="R273">
        <v>14971.9619140625</v>
      </c>
      <c r="S273">
        <v>24668.05078125</v>
      </c>
      <c r="T273">
        <v>13666.82421875</v>
      </c>
      <c r="U273">
        <v>4979.3037109375</v>
      </c>
      <c r="V273">
        <v>19880.8046875</v>
      </c>
      <c r="W273">
        <v>5326.3173828125</v>
      </c>
      <c r="X273">
        <v>25531.08984375</v>
      </c>
      <c r="Y273">
        <v>96628.7890625</v>
      </c>
      <c r="Z273">
        <v>19330.44140625</v>
      </c>
      <c r="AA273">
        <v>172101.671875</v>
      </c>
      <c r="AB273">
        <v>3236.988525390625</v>
      </c>
      <c r="AC273">
        <v>19979.58984375</v>
      </c>
      <c r="AD273">
        <v>26448.810546875</v>
      </c>
      <c r="AE273">
        <v>16132.158203125</v>
      </c>
      <c r="AF273">
        <v>56457.76171875</v>
      </c>
      <c r="AG273">
        <v>343994.15625</v>
      </c>
      <c r="AH273">
        <v>52944.55859375</v>
      </c>
      <c r="AI273">
        <v>10092.783203125</v>
      </c>
      <c r="AJ273">
        <v>76191.2421875</v>
      </c>
      <c r="AK273">
        <v>8350.416015625</v>
      </c>
      <c r="AL273">
        <v>1153677.75</v>
      </c>
      <c r="AM273">
        <v>944463.75</v>
      </c>
      <c r="AN273">
        <v>209214.21875</v>
      </c>
      <c r="AO273" s="5" t="s">
        <v>314</v>
      </c>
    </row>
    <row r="274" spans="1:41" ht="14.25" x14ac:dyDescent="0.45">
      <c r="A274">
        <v>2013</v>
      </c>
      <c r="B274" s="5" t="s">
        <v>80</v>
      </c>
      <c r="C274" s="5" t="s">
        <v>127</v>
      </c>
      <c r="D274" s="5" t="s">
        <v>120</v>
      </c>
      <c r="E274" s="5" t="s">
        <v>138</v>
      </c>
      <c r="F274" s="5" t="s">
        <v>138</v>
      </c>
      <c r="G274" s="5" t="s">
        <v>87</v>
      </c>
      <c r="H274" s="5" t="s">
        <v>130</v>
      </c>
      <c r="I274">
        <v>13316.482421875</v>
      </c>
      <c r="J274">
        <v>37875</v>
      </c>
      <c r="K274">
        <v>2633.37109375</v>
      </c>
      <c r="L274">
        <v>4107.82470703125</v>
      </c>
      <c r="M274">
        <v>20712.244140625</v>
      </c>
      <c r="N274">
        <v>19078.44921875</v>
      </c>
      <c r="O274">
        <v>13637.1640625</v>
      </c>
      <c r="P274">
        <v>17090.765625</v>
      </c>
      <c r="Q274">
        <v>7108.11376953125</v>
      </c>
      <c r="R274">
        <v>14216.380859375</v>
      </c>
      <c r="S274">
        <v>23423.142578125</v>
      </c>
      <c r="T274">
        <v>12977.1083984375</v>
      </c>
      <c r="U274">
        <v>4728.01611328125</v>
      </c>
      <c r="V274">
        <v>18877.4921875</v>
      </c>
      <c r="W274">
        <v>5057.51708984375</v>
      </c>
      <c r="X274">
        <v>24242.626953125</v>
      </c>
      <c r="Y274">
        <v>91752.28125</v>
      </c>
      <c r="Z274">
        <v>18354.90234375</v>
      </c>
      <c r="AA274">
        <v>163416.3125</v>
      </c>
      <c r="AB274">
        <v>3073.62939453125</v>
      </c>
      <c r="AC274">
        <v>18971.291015625</v>
      </c>
      <c r="AD274">
        <v>25114.033203125</v>
      </c>
      <c r="AE274">
        <v>15318.0263671875</v>
      </c>
      <c r="AF274">
        <v>53608.5390625</v>
      </c>
      <c r="AG274">
        <v>326634</v>
      </c>
      <c r="AH274">
        <v>50272.63671875</v>
      </c>
      <c r="AI274">
        <v>9583.4365234375</v>
      </c>
      <c r="AJ274">
        <v>72346.140625</v>
      </c>
      <c r="AK274">
        <v>7929</v>
      </c>
      <c r="AL274">
        <v>1095456</v>
      </c>
      <c r="AM274">
        <v>896800</v>
      </c>
      <c r="AN274">
        <v>198655.90625</v>
      </c>
      <c r="AO274" s="5" t="s">
        <v>315</v>
      </c>
    </row>
    <row r="275" spans="1:41" ht="14.25" x14ac:dyDescent="0.45">
      <c r="A275">
        <v>2013</v>
      </c>
      <c r="B275" s="5" t="s">
        <v>80</v>
      </c>
      <c r="C275" s="5" t="s">
        <v>127</v>
      </c>
      <c r="D275" s="5" t="s">
        <v>120</v>
      </c>
      <c r="E275" s="5" t="s">
        <v>141</v>
      </c>
      <c r="F275" s="5" t="s">
        <v>141</v>
      </c>
      <c r="G275" s="5" t="s">
        <v>86</v>
      </c>
      <c r="H275" s="5" t="s">
        <v>130</v>
      </c>
      <c r="I275">
        <v>4938.794921875</v>
      </c>
      <c r="J275">
        <v>23137.470703125</v>
      </c>
      <c r="K275">
        <v>1269.516357421875</v>
      </c>
      <c r="L275">
        <v>1788.535888671875</v>
      </c>
      <c r="M275">
        <v>14628.1875</v>
      </c>
      <c r="N275">
        <v>12603.7470703125</v>
      </c>
      <c r="O275">
        <v>7985.0302734375</v>
      </c>
      <c r="P275">
        <v>12796.755859375</v>
      </c>
      <c r="Q275">
        <v>3909.723876953125</v>
      </c>
      <c r="R275">
        <v>7493.13623046875</v>
      </c>
      <c r="S275">
        <v>15227.1474609375</v>
      </c>
      <c r="T275">
        <v>5279.3046875</v>
      </c>
      <c r="U275">
        <v>2922.560546875</v>
      </c>
      <c r="V275">
        <v>13570.26171875</v>
      </c>
      <c r="W275">
        <v>2456.965087890625</v>
      </c>
      <c r="X275">
        <v>15046.8984375</v>
      </c>
      <c r="Y275">
        <v>51350.52734375</v>
      </c>
      <c r="Z275">
        <v>10580.041015625</v>
      </c>
      <c r="AA275">
        <v>95600.6640625</v>
      </c>
      <c r="AB275">
        <v>2256.450927734375</v>
      </c>
      <c r="AC275">
        <v>8520.29296875</v>
      </c>
      <c r="AD275">
        <v>13567.5703125</v>
      </c>
      <c r="AE275">
        <v>7614.35107421875</v>
      </c>
      <c r="AF275">
        <v>30214.060546875</v>
      </c>
      <c r="AG275">
        <v>205062.75</v>
      </c>
      <c r="AH275">
        <v>31363.09375</v>
      </c>
      <c r="AI275">
        <v>6312.228515625</v>
      </c>
      <c r="AJ275">
        <v>40759.48828125</v>
      </c>
      <c r="AK275">
        <v>4238.6318359375</v>
      </c>
      <c r="AL275">
        <v>652494.25</v>
      </c>
      <c r="AM275">
        <v>532863.125</v>
      </c>
      <c r="AN275">
        <v>119631.0234375</v>
      </c>
      <c r="AO275" s="5" t="s">
        <v>316</v>
      </c>
    </row>
    <row r="276" spans="1:41" ht="14.25" x14ac:dyDescent="0.45">
      <c r="A276">
        <v>2013</v>
      </c>
      <c r="B276" s="5" t="s">
        <v>80</v>
      </c>
      <c r="C276" s="5" t="s">
        <v>127</v>
      </c>
      <c r="D276" s="5" t="s">
        <v>120</v>
      </c>
      <c r="E276" s="5" t="s">
        <v>141</v>
      </c>
      <c r="F276" s="5" t="s">
        <v>141</v>
      </c>
      <c r="G276" s="5" t="s">
        <v>87</v>
      </c>
      <c r="H276" s="5" t="s">
        <v>130</v>
      </c>
      <c r="I276">
        <v>4689.5517578125</v>
      </c>
      <c r="J276">
        <v>21969.8046875</v>
      </c>
      <c r="K276">
        <v>1205.4483642578125</v>
      </c>
      <c r="L276">
        <v>1698.27490234375</v>
      </c>
      <c r="M276">
        <v>13889.955078125</v>
      </c>
      <c r="N276">
        <v>11967.6806640625</v>
      </c>
      <c r="O276">
        <v>7582.05419921875</v>
      </c>
      <c r="P276">
        <v>12150.94921875</v>
      </c>
      <c r="Q276">
        <v>3712.4140625</v>
      </c>
      <c r="R276">
        <v>7114.984375</v>
      </c>
      <c r="S276">
        <v>14458.6875</v>
      </c>
      <c r="T276">
        <v>5012.876953125</v>
      </c>
      <c r="U276">
        <v>2775.0693359375</v>
      </c>
      <c r="V276">
        <v>12885.4189453125</v>
      </c>
      <c r="W276">
        <v>2332.970947265625</v>
      </c>
      <c r="X276">
        <v>14287.53515625</v>
      </c>
      <c r="Y276">
        <v>48759.05078125</v>
      </c>
      <c r="Z276">
        <v>10046.1044921875</v>
      </c>
      <c r="AA276">
        <v>90776.0390625</v>
      </c>
      <c r="AB276">
        <v>2142.575927734375</v>
      </c>
      <c r="AC276">
        <v>8090.30419921875</v>
      </c>
      <c r="AD276">
        <v>12882.86328125</v>
      </c>
      <c r="AE276">
        <v>7230.08203125</v>
      </c>
      <c r="AF276">
        <v>28689.265625</v>
      </c>
      <c r="AG276">
        <v>194713.96875</v>
      </c>
      <c r="AH276">
        <v>29780.310546875</v>
      </c>
      <c r="AI276">
        <v>5993.6728515625</v>
      </c>
      <c r="AJ276">
        <v>38702.50390625</v>
      </c>
      <c r="AK276">
        <v>4024.72314453125</v>
      </c>
      <c r="AL276">
        <v>619565.25</v>
      </c>
      <c r="AM276">
        <v>505971.46875</v>
      </c>
      <c r="AN276">
        <v>113593.6796875</v>
      </c>
      <c r="AO276" s="5" t="s">
        <v>317</v>
      </c>
    </row>
    <row r="277" spans="1:41" ht="14.25" x14ac:dyDescent="0.45">
      <c r="A277">
        <v>2013</v>
      </c>
      <c r="B277" s="5" t="s">
        <v>80</v>
      </c>
      <c r="C277" s="5" t="s">
        <v>127</v>
      </c>
      <c r="D277" s="5" t="s">
        <v>120</v>
      </c>
      <c r="E277" s="5" t="s">
        <v>144</v>
      </c>
      <c r="F277" s="5" t="s">
        <v>144</v>
      </c>
      <c r="G277" s="5" t="s">
        <v>86</v>
      </c>
      <c r="H277" s="5" t="s">
        <v>130</v>
      </c>
      <c r="I277">
        <v>6723.04931640625</v>
      </c>
      <c r="J277">
        <v>30900.6640625</v>
      </c>
      <c r="K277">
        <v>1712.9228515625</v>
      </c>
      <c r="L277">
        <v>2189.718017578125</v>
      </c>
      <c r="M277">
        <v>16930.396484375</v>
      </c>
      <c r="N277">
        <v>14791.025390625</v>
      </c>
      <c r="O277">
        <v>10454.2587890625</v>
      </c>
      <c r="P277">
        <v>13715.1220703125</v>
      </c>
      <c r="Q277">
        <v>5319.21435546875</v>
      </c>
      <c r="R277">
        <v>11277.9423828125</v>
      </c>
      <c r="S277">
        <v>16069.0068359375</v>
      </c>
      <c r="T277">
        <v>6487.91015625</v>
      </c>
      <c r="U277">
        <v>4024.57763671875</v>
      </c>
      <c r="V277">
        <v>14452.103515625</v>
      </c>
      <c r="W277">
        <v>2766.4990234375</v>
      </c>
      <c r="X277">
        <v>18596.107421875</v>
      </c>
      <c r="Y277">
        <v>69008.921875</v>
      </c>
      <c r="Z277">
        <v>13847.3935546875</v>
      </c>
      <c r="AA277">
        <v>122977.9453125</v>
      </c>
      <c r="AB277">
        <v>2426.9951171875</v>
      </c>
      <c r="AC277">
        <v>11700.8857421875</v>
      </c>
      <c r="AD277">
        <v>15896.8623046875</v>
      </c>
      <c r="AE277">
        <v>10379.5205078125</v>
      </c>
      <c r="AF277">
        <v>39374.46875</v>
      </c>
      <c r="AG277">
        <v>276718.1875</v>
      </c>
      <c r="AH277">
        <v>40029.859375</v>
      </c>
      <c r="AI277">
        <v>7496.62548828125</v>
      </c>
      <c r="AJ277">
        <v>53739.84765625</v>
      </c>
      <c r="AK277">
        <v>5141.83056640625</v>
      </c>
      <c r="AL277">
        <v>845149.9375</v>
      </c>
      <c r="AM277">
        <v>701140.625</v>
      </c>
      <c r="AN277">
        <v>144009.265625</v>
      </c>
      <c r="AO277" s="5" t="s">
        <v>318</v>
      </c>
    </row>
    <row r="278" spans="1:41" ht="14.25" x14ac:dyDescent="0.45">
      <c r="A278">
        <v>2013</v>
      </c>
      <c r="B278" s="5" t="s">
        <v>80</v>
      </c>
      <c r="C278" s="5" t="s">
        <v>127</v>
      </c>
      <c r="D278" s="5" t="s">
        <v>120</v>
      </c>
      <c r="E278" s="5" t="s">
        <v>144</v>
      </c>
      <c r="F278" s="5" t="s">
        <v>144</v>
      </c>
      <c r="G278" s="5" t="s">
        <v>87</v>
      </c>
      <c r="H278" s="5" t="s">
        <v>130</v>
      </c>
      <c r="I278">
        <v>6383.76123046875</v>
      </c>
      <c r="J278">
        <v>29341.21875</v>
      </c>
      <c r="K278">
        <v>1626.477783203125</v>
      </c>
      <c r="L278">
        <v>2079.210693359375</v>
      </c>
      <c r="M278">
        <v>16075.98046875</v>
      </c>
      <c r="N278">
        <v>14044.5751953125</v>
      </c>
      <c r="O278">
        <v>9926.669921875</v>
      </c>
      <c r="P278">
        <v>13022.96875</v>
      </c>
      <c r="Q278">
        <v>5050.7724609375</v>
      </c>
      <c r="R278">
        <v>10708.78515625</v>
      </c>
      <c r="S278">
        <v>15258.0615234375</v>
      </c>
      <c r="T278">
        <v>6160.48876953125</v>
      </c>
      <c r="U278">
        <v>3821.4716796875</v>
      </c>
      <c r="V278">
        <v>13722.7578125</v>
      </c>
      <c r="W278">
        <v>2626.8837890625</v>
      </c>
      <c r="X278">
        <v>17657.62890625</v>
      </c>
      <c r="Y278">
        <v>65526.2890625</v>
      </c>
      <c r="Z278">
        <v>13148.5654296875</v>
      </c>
      <c r="AA278">
        <v>116771.6875</v>
      </c>
      <c r="AB278">
        <v>2304.513427734375</v>
      </c>
      <c r="AC278">
        <v>11110.3837890625</v>
      </c>
      <c r="AD278">
        <v>15094.6044921875</v>
      </c>
      <c r="AE278">
        <v>9855.703125</v>
      </c>
      <c r="AF278">
        <v>37387.37890625</v>
      </c>
      <c r="AG278">
        <v>262753.21875</v>
      </c>
      <c r="AH278">
        <v>38009.6953125</v>
      </c>
      <c r="AI278">
        <v>7118.2978515625</v>
      </c>
      <c r="AJ278">
        <v>51027.7890625</v>
      </c>
      <c r="AK278">
        <v>4882.3408203125</v>
      </c>
      <c r="AL278">
        <v>802498.125</v>
      </c>
      <c r="AM278">
        <v>665756.5625</v>
      </c>
      <c r="AN278">
        <v>136741.640625</v>
      </c>
      <c r="AO278" s="5" t="s">
        <v>319</v>
      </c>
    </row>
    <row r="279" spans="1:41" ht="14.25" x14ac:dyDescent="0.45">
      <c r="A279">
        <v>2013</v>
      </c>
      <c r="B279" s="5" t="s">
        <v>80</v>
      </c>
      <c r="C279" s="5" t="s">
        <v>127</v>
      </c>
      <c r="D279" s="5" t="s">
        <v>120</v>
      </c>
      <c r="E279" s="5" t="s">
        <v>149</v>
      </c>
      <c r="F279" s="5" t="s">
        <v>150</v>
      </c>
      <c r="G279" s="5" t="s">
        <v>86</v>
      </c>
      <c r="H279" s="5" t="s">
        <v>130</v>
      </c>
      <c r="I279">
        <v>1784.254150390625</v>
      </c>
      <c r="J279">
        <v>7763.19384765625</v>
      </c>
      <c r="K279">
        <v>443.40652465820313</v>
      </c>
      <c r="L279">
        <v>401.1820068359375</v>
      </c>
      <c r="M279">
        <v>2302.2099609375</v>
      </c>
      <c r="N279">
        <v>2187.278564453125</v>
      </c>
      <c r="O279">
        <v>2469.228515625</v>
      </c>
      <c r="P279">
        <v>918.3656005859375</v>
      </c>
      <c r="Q279">
        <v>1409.4901123046875</v>
      </c>
      <c r="R279">
        <v>3784.806884765625</v>
      </c>
      <c r="S279">
        <v>841.85968017578125</v>
      </c>
      <c r="T279">
        <v>1208.60595703125</v>
      </c>
      <c r="U279">
        <v>1102.01708984375</v>
      </c>
      <c r="V279">
        <v>881.84185791015625</v>
      </c>
      <c r="W279">
        <v>309.533935546875</v>
      </c>
      <c r="X279">
        <v>3549.209716796875</v>
      </c>
      <c r="Y279">
        <v>17658.39453125</v>
      </c>
      <c r="Z279">
        <v>3267.3525390625</v>
      </c>
      <c r="AA279">
        <v>27377.28515625</v>
      </c>
      <c r="AB279">
        <v>170.54409790039063</v>
      </c>
      <c r="AC279">
        <v>3180.592529296875</v>
      </c>
      <c r="AD279">
        <v>2329.292236328125</v>
      </c>
      <c r="AE279">
        <v>2765.169677734375</v>
      </c>
      <c r="AF279">
        <v>9160.40625</v>
      </c>
      <c r="AG279">
        <v>71655.4375</v>
      </c>
      <c r="AH279">
        <v>8666.765625</v>
      </c>
      <c r="AI279">
        <v>1184.3974609375</v>
      </c>
      <c r="AJ279">
        <v>12980.3564453125</v>
      </c>
      <c r="AK279">
        <v>903.19866943359375</v>
      </c>
      <c r="AL279">
        <v>192655.6875</v>
      </c>
      <c r="AM279">
        <v>168277.421875</v>
      </c>
      <c r="AN279">
        <v>24378.25390625</v>
      </c>
      <c r="AO279" s="5" t="s">
        <v>322</v>
      </c>
    </row>
    <row r="280" spans="1:41" ht="14.25" x14ac:dyDescent="0.45">
      <c r="A280">
        <v>2013</v>
      </c>
      <c r="B280" s="5" t="s">
        <v>80</v>
      </c>
      <c r="C280" s="5" t="s">
        <v>127</v>
      </c>
      <c r="D280" s="5" t="s">
        <v>120</v>
      </c>
      <c r="E280" s="5" t="s">
        <v>149</v>
      </c>
      <c r="F280" s="5" t="s">
        <v>150</v>
      </c>
      <c r="G280" s="5" t="s">
        <v>87</v>
      </c>
      <c r="H280" s="5" t="s">
        <v>130</v>
      </c>
      <c r="I280">
        <v>1694.209228515625</v>
      </c>
      <c r="J280">
        <v>7371.4130859375</v>
      </c>
      <c r="K280">
        <v>421.02938842773438</v>
      </c>
      <c r="L280">
        <v>380.935791015625</v>
      </c>
      <c r="M280">
        <v>2186.025634765625</v>
      </c>
      <c r="N280">
        <v>2076.89453125</v>
      </c>
      <c r="O280">
        <v>2344.615478515625</v>
      </c>
      <c r="P280">
        <v>872.01898193359375</v>
      </c>
      <c r="Q280">
        <v>1338.358154296875</v>
      </c>
      <c r="R280">
        <v>3593.80126953125</v>
      </c>
      <c r="S280">
        <v>799.3740234375</v>
      </c>
      <c r="T280">
        <v>1147.6119384765625</v>
      </c>
      <c r="U280">
        <v>1046.4022216796875</v>
      </c>
      <c r="V280">
        <v>837.33843994140625</v>
      </c>
      <c r="W280">
        <v>293.91287231445313</v>
      </c>
      <c r="X280">
        <v>3370.09375</v>
      </c>
      <c r="Y280">
        <v>16767.23828125</v>
      </c>
      <c r="Z280">
        <v>3102.4609375</v>
      </c>
      <c r="AA280">
        <v>25995.65234375</v>
      </c>
      <c r="AB280">
        <v>161.93734741210938</v>
      </c>
      <c r="AC280">
        <v>3020.079345703125</v>
      </c>
      <c r="AD280">
        <v>2211.7412109375</v>
      </c>
      <c r="AE280">
        <v>2625.62158203125</v>
      </c>
      <c r="AF280">
        <v>8698.11328125</v>
      </c>
      <c r="AG280">
        <v>68039.2421875</v>
      </c>
      <c r="AH280">
        <v>8229.384765625</v>
      </c>
      <c r="AI280">
        <v>1124.6251220703125</v>
      </c>
      <c r="AJ280">
        <v>12325.2841796875</v>
      </c>
      <c r="AK280">
        <v>857.61749267578125</v>
      </c>
      <c r="AL280">
        <v>182933.046875</v>
      </c>
      <c r="AM280">
        <v>159785.0625</v>
      </c>
      <c r="AN280">
        <v>23147.96875</v>
      </c>
      <c r="AO280" s="5" t="s">
        <v>323</v>
      </c>
    </row>
    <row r="281" spans="1:41" ht="14.25" x14ac:dyDescent="0.45">
      <c r="A281">
        <v>2013</v>
      </c>
      <c r="B281" s="5" t="s">
        <v>80</v>
      </c>
      <c r="C281" s="5" t="s">
        <v>127</v>
      </c>
      <c r="D281" s="5" t="s">
        <v>120</v>
      </c>
      <c r="E281" s="5" t="s">
        <v>153</v>
      </c>
      <c r="F281" s="5" t="s">
        <v>154</v>
      </c>
      <c r="G281" s="5" t="s">
        <v>86</v>
      </c>
      <c r="H281" s="5" t="s">
        <v>130</v>
      </c>
      <c r="I281">
        <v>0</v>
      </c>
      <c r="J281">
        <v>0</v>
      </c>
      <c r="K281">
        <v>0</v>
      </c>
      <c r="L281">
        <v>0</v>
      </c>
      <c r="M281">
        <v>0</v>
      </c>
      <c r="N281">
        <v>0</v>
      </c>
      <c r="O281">
        <v>0</v>
      </c>
      <c r="P281">
        <v>0</v>
      </c>
      <c r="Q281">
        <v>0</v>
      </c>
      <c r="R281">
        <v>0</v>
      </c>
      <c r="S281"/>
      <c r="T281">
        <v>0</v>
      </c>
      <c r="U281">
        <v>0</v>
      </c>
      <c r="V281">
        <v>0</v>
      </c>
      <c r="W281">
        <v>0</v>
      </c>
      <c r="X281">
        <v>0</v>
      </c>
      <c r="Y281">
        <v>0</v>
      </c>
      <c r="Z281">
        <v>0</v>
      </c>
      <c r="AA281">
        <v>0</v>
      </c>
      <c r="AB281">
        <v>0</v>
      </c>
      <c r="AC281">
        <v>2.6040806770324707</v>
      </c>
      <c r="AD281">
        <v>0</v>
      </c>
      <c r="AE281">
        <v>0</v>
      </c>
      <c r="AF281">
        <v>8.5728220641613007E-2</v>
      </c>
      <c r="AG281">
        <v>528.10137939453125</v>
      </c>
      <c r="AH281">
        <v>0</v>
      </c>
      <c r="AI281">
        <v>0</v>
      </c>
      <c r="AJ281">
        <v>0</v>
      </c>
      <c r="AK281">
        <v>0</v>
      </c>
      <c r="AL281">
        <v>530.79119873046875</v>
      </c>
      <c r="AM281">
        <v>530.79119873046875</v>
      </c>
      <c r="AN281">
        <v>0</v>
      </c>
      <c r="AO281" s="5" t="s">
        <v>324</v>
      </c>
    </row>
    <row r="282" spans="1:41" ht="14.25" x14ac:dyDescent="0.45">
      <c r="A282">
        <v>2013</v>
      </c>
      <c r="B282" s="5" t="s">
        <v>80</v>
      </c>
      <c r="C282" s="5" t="s">
        <v>127</v>
      </c>
      <c r="D282" s="5" t="s">
        <v>120</v>
      </c>
      <c r="E282" s="5" t="s">
        <v>153</v>
      </c>
      <c r="F282" s="5" t="s">
        <v>154</v>
      </c>
      <c r="G282" s="5" t="s">
        <v>87</v>
      </c>
      <c r="H282" s="5" t="s">
        <v>130</v>
      </c>
      <c r="I282">
        <v>0</v>
      </c>
      <c r="J282">
        <v>0</v>
      </c>
      <c r="K282">
        <v>0</v>
      </c>
      <c r="L282">
        <v>0</v>
      </c>
      <c r="M282">
        <v>0</v>
      </c>
      <c r="N282">
        <v>0</v>
      </c>
      <c r="O282">
        <v>0</v>
      </c>
      <c r="P282">
        <v>0</v>
      </c>
      <c r="Q282">
        <v>0</v>
      </c>
      <c r="R282">
        <v>0</v>
      </c>
      <c r="S282"/>
      <c r="T282">
        <v>0</v>
      </c>
      <c r="U282">
        <v>0</v>
      </c>
      <c r="V282">
        <v>0</v>
      </c>
      <c r="W282">
        <v>0</v>
      </c>
      <c r="X282">
        <v>0</v>
      </c>
      <c r="Y282">
        <v>0</v>
      </c>
      <c r="Z282">
        <v>0</v>
      </c>
      <c r="AA282">
        <v>0</v>
      </c>
      <c r="AB282">
        <v>0</v>
      </c>
      <c r="AC282">
        <v>2.4726619720458984</v>
      </c>
      <c r="AD282">
        <v>0</v>
      </c>
      <c r="AE282">
        <v>0</v>
      </c>
      <c r="AF282">
        <v>8.1401824951171875E-2</v>
      </c>
      <c r="AG282">
        <v>501.45001220703125</v>
      </c>
      <c r="AH282">
        <v>0</v>
      </c>
      <c r="AI282">
        <v>0</v>
      </c>
      <c r="AJ282">
        <v>0</v>
      </c>
      <c r="AK282">
        <v>0</v>
      </c>
      <c r="AL282">
        <v>504.00408935546875</v>
      </c>
      <c r="AM282">
        <v>504.00408935546875</v>
      </c>
      <c r="AN282">
        <v>0</v>
      </c>
      <c r="AO282" s="5" t="s">
        <v>325</v>
      </c>
    </row>
    <row r="283" spans="1:41" ht="14.25" x14ac:dyDescent="0.45">
      <c r="A283">
        <v>2013</v>
      </c>
      <c r="B283" s="5" t="s">
        <v>80</v>
      </c>
      <c r="C283" s="5" t="s">
        <v>127</v>
      </c>
      <c r="D283" s="5" t="s">
        <v>120</v>
      </c>
      <c r="E283" s="5" t="s">
        <v>157</v>
      </c>
      <c r="F283" s="5" t="s">
        <v>158</v>
      </c>
      <c r="G283" s="5" t="s">
        <v>86</v>
      </c>
      <c r="H283" s="5" t="s">
        <v>130</v>
      </c>
      <c r="I283">
        <v>-567.4420166015625</v>
      </c>
      <c r="J283">
        <v>-85.305038452148438</v>
      </c>
      <c r="K283">
        <v>-346.58383178710938</v>
      </c>
      <c r="L283">
        <v>23.169269561767578</v>
      </c>
      <c r="M283">
        <v>-377.22381591796875</v>
      </c>
      <c r="N283">
        <v>-1587.094970703125</v>
      </c>
      <c r="O283">
        <v>-273.01785278320313</v>
      </c>
      <c r="P283">
        <v>-1053.974365234375</v>
      </c>
      <c r="Q283">
        <v>-72.667259216308594</v>
      </c>
      <c r="R283">
        <v>17.270584106445313</v>
      </c>
      <c r="S283"/>
      <c r="T283">
        <v>-525.1746826171875</v>
      </c>
      <c r="U283">
        <v>7.964963436126709</v>
      </c>
      <c r="V283">
        <v>-170.78089904785156</v>
      </c>
      <c r="W283">
        <v>-123.21839141845703</v>
      </c>
      <c r="X283">
        <v>0</v>
      </c>
      <c r="Y283">
        <v>243.65263366699219</v>
      </c>
      <c r="Z283">
        <v>-6.3507919311523438</v>
      </c>
      <c r="AA283">
        <v>-8542.0888671875</v>
      </c>
      <c r="AB283">
        <v>0</v>
      </c>
      <c r="AC283">
        <v>0.54159533977508545</v>
      </c>
      <c r="AD283">
        <v>-445.48187255859375</v>
      </c>
      <c r="AE283">
        <v>0</v>
      </c>
      <c r="AF283">
        <v>-343.87408447265625</v>
      </c>
      <c r="AG283">
        <v>-3167.87109375</v>
      </c>
      <c r="AH283">
        <v>-2107.680908203125</v>
      </c>
      <c r="AI283">
        <v>-134.54225158691406</v>
      </c>
      <c r="AJ283">
        <v>0</v>
      </c>
      <c r="AK283">
        <v>-227.4801025390625</v>
      </c>
      <c r="AL283">
        <v>-19865.255859375</v>
      </c>
      <c r="AM283">
        <v>-15304.8505859375</v>
      </c>
      <c r="AN283">
        <v>-4560.40380859375</v>
      </c>
      <c r="AO283" s="5" t="s">
        <v>326</v>
      </c>
    </row>
    <row r="284" spans="1:41" ht="14.25" x14ac:dyDescent="0.45">
      <c r="A284">
        <v>2013</v>
      </c>
      <c r="B284" s="5" t="s">
        <v>80</v>
      </c>
      <c r="C284" s="5" t="s">
        <v>127</v>
      </c>
      <c r="D284" s="5" t="s">
        <v>120</v>
      </c>
      <c r="E284" s="5" t="s">
        <v>157</v>
      </c>
      <c r="F284" s="5" t="s">
        <v>158</v>
      </c>
      <c r="G284" s="5" t="s">
        <v>87</v>
      </c>
      <c r="H284" s="5" t="s">
        <v>130</v>
      </c>
      <c r="I284">
        <v>-538.80523681640625</v>
      </c>
      <c r="J284">
        <v>-81</v>
      </c>
      <c r="K284">
        <v>-329.09298706054688</v>
      </c>
      <c r="L284">
        <v>22</v>
      </c>
      <c r="M284">
        <v>-358.18667602539063</v>
      </c>
      <c r="N284">
        <v>-1507</v>
      </c>
      <c r="O284">
        <v>-259.2396240234375</v>
      </c>
      <c r="P284">
        <v>-1000.7839965820313</v>
      </c>
      <c r="Q284">
        <v>-69</v>
      </c>
      <c r="R284">
        <v>16.39900016784668</v>
      </c>
      <c r="S284"/>
      <c r="T284">
        <v>-498.67098999023438</v>
      </c>
      <c r="U284">
        <v>7.5630002021789551</v>
      </c>
      <c r="V284">
        <v>-162.16220092773438</v>
      </c>
      <c r="W284">
        <v>-117</v>
      </c>
      <c r="X284">
        <v>0</v>
      </c>
      <c r="Y284">
        <v>231.35635375976563</v>
      </c>
      <c r="Z284">
        <v>-6.0302901268005371</v>
      </c>
      <c r="AA284">
        <v>-8111</v>
      </c>
      <c r="AB284">
        <v>0</v>
      </c>
      <c r="AC284">
        <v>0.51426297426223755</v>
      </c>
      <c r="AD284">
        <v>-423</v>
      </c>
      <c r="AE284">
        <v>0</v>
      </c>
      <c r="AF284">
        <v>-326.51998901367188</v>
      </c>
      <c r="AG284">
        <v>-3008</v>
      </c>
      <c r="AH284">
        <v>-2001.313720703125</v>
      </c>
      <c r="AI284">
        <v>-127.75238037109375</v>
      </c>
      <c r="AJ284">
        <v>0</v>
      </c>
      <c r="AK284">
        <v>-216</v>
      </c>
      <c r="AL284">
        <v>-18862.724609375</v>
      </c>
      <c r="AM284">
        <v>-14532.4677734375</v>
      </c>
      <c r="AN284">
        <v>-4330.25634765625</v>
      </c>
      <c r="AO284" s="5" t="s">
        <v>327</v>
      </c>
    </row>
    <row r="285" spans="1:41" ht="14.25" x14ac:dyDescent="0.45">
      <c r="A285">
        <v>2013</v>
      </c>
      <c r="B285" s="5" t="s">
        <v>80</v>
      </c>
      <c r="C285" s="5" t="s">
        <v>127</v>
      </c>
      <c r="D285" s="5" t="s">
        <v>120</v>
      </c>
      <c r="E285" s="5" t="s">
        <v>157</v>
      </c>
      <c r="F285" s="5" t="s">
        <v>13</v>
      </c>
      <c r="G285" s="5" t="s">
        <v>86</v>
      </c>
      <c r="H285" s="5" t="s">
        <v>130</v>
      </c>
      <c r="I285">
        <v>40938.91015625</v>
      </c>
      <c r="J285">
        <v>89512.3671875</v>
      </c>
      <c r="K285">
        <v>7506.7568359375</v>
      </c>
      <c r="L285">
        <v>11198.9970703125</v>
      </c>
      <c r="M285">
        <v>42044.88671875</v>
      </c>
      <c r="N285">
        <v>36474.171875</v>
      </c>
      <c r="O285">
        <v>33423.35546875</v>
      </c>
      <c r="P285">
        <v>35725.58984375</v>
      </c>
      <c r="Q285">
        <v>19203.8984375</v>
      </c>
      <c r="R285">
        <v>31727.19140625</v>
      </c>
      <c r="S285">
        <v>47974.078125</v>
      </c>
      <c r="T285">
        <v>31769.826171875</v>
      </c>
      <c r="U285">
        <v>10022.8154296875</v>
      </c>
      <c r="V285">
        <v>39366.66015625</v>
      </c>
      <c r="W285">
        <v>14180.646484375</v>
      </c>
      <c r="X285">
        <v>61493.34765625</v>
      </c>
      <c r="Y285">
        <v>215517.40625</v>
      </c>
      <c r="Z285">
        <v>32323.849609375</v>
      </c>
      <c r="AA285">
        <v>348925.5</v>
      </c>
      <c r="AB285">
        <v>7921.6279296875</v>
      </c>
      <c r="AC285">
        <v>36816.32421875</v>
      </c>
      <c r="AD285">
        <v>54244.52734375</v>
      </c>
      <c r="AE285">
        <v>37877.42578125</v>
      </c>
      <c r="AF285">
        <v>125641.859375</v>
      </c>
      <c r="AG285">
        <v>639939.4375</v>
      </c>
      <c r="AH285">
        <v>95438.8359375</v>
      </c>
      <c r="AI285">
        <v>22775.392578125</v>
      </c>
      <c r="AJ285">
        <v>168562.328125</v>
      </c>
      <c r="AK285">
        <v>20481.634765625</v>
      </c>
      <c r="AL285">
        <v>2359029.75</v>
      </c>
      <c r="AM285">
        <v>1919774.875</v>
      </c>
      <c r="AN285">
        <v>439254.90625</v>
      </c>
      <c r="AO285" s="5" t="s">
        <v>328</v>
      </c>
    </row>
    <row r="286" spans="1:41" ht="14.25" x14ac:dyDescent="0.45">
      <c r="A286">
        <v>2013</v>
      </c>
      <c r="B286" s="5" t="s">
        <v>80</v>
      </c>
      <c r="C286" s="5" t="s">
        <v>127</v>
      </c>
      <c r="D286" s="5" t="s">
        <v>120</v>
      </c>
      <c r="E286" s="5" t="s">
        <v>157</v>
      </c>
      <c r="F286" s="5" t="s">
        <v>13</v>
      </c>
      <c r="G286" s="5" t="s">
        <v>87</v>
      </c>
      <c r="H286" s="5" t="s">
        <v>130</v>
      </c>
      <c r="I286">
        <v>38872.87109375</v>
      </c>
      <c r="J286">
        <v>84995</v>
      </c>
      <c r="K286">
        <v>7127.91748046875</v>
      </c>
      <c r="L286">
        <v>10633.82421875</v>
      </c>
      <c r="M286">
        <v>39923.03125</v>
      </c>
      <c r="N286">
        <v>34633.44921875</v>
      </c>
      <c r="O286">
        <v>31736.599609375</v>
      </c>
      <c r="P286">
        <v>33922.6484375</v>
      </c>
      <c r="Q286">
        <v>18234.74609375</v>
      </c>
      <c r="R286">
        <v>30126.033203125</v>
      </c>
      <c r="S286">
        <v>45553</v>
      </c>
      <c r="T286">
        <v>30166.517578125</v>
      </c>
      <c r="U286">
        <v>9517</v>
      </c>
      <c r="V286">
        <v>37379.96484375</v>
      </c>
      <c r="W286">
        <v>13465</v>
      </c>
      <c r="X286">
        <v>58390</v>
      </c>
      <c r="Y286">
        <v>204641.015625</v>
      </c>
      <c r="Z286">
        <v>30692.580078125</v>
      </c>
      <c r="AA286">
        <v>331316.46875</v>
      </c>
      <c r="AB286">
        <v>7521.8515625</v>
      </c>
      <c r="AC286">
        <v>34958.3359375</v>
      </c>
      <c r="AD286">
        <v>51507</v>
      </c>
      <c r="AE286">
        <v>35965.88671875</v>
      </c>
      <c r="AF286">
        <v>119301.1640625</v>
      </c>
      <c r="AG286">
        <v>607644</v>
      </c>
      <c r="AH286">
        <v>90622.3828125</v>
      </c>
      <c r="AI286">
        <v>21626</v>
      </c>
      <c r="AJ286">
        <v>160055.59375</v>
      </c>
      <c r="AK286">
        <v>19448</v>
      </c>
      <c r="AL286">
        <v>2239977.75</v>
      </c>
      <c r="AM286">
        <v>1822890.625</v>
      </c>
      <c r="AN286">
        <v>417087.28125</v>
      </c>
      <c r="AO286" s="5" t="s">
        <v>329</v>
      </c>
    </row>
    <row r="287" spans="1:41" ht="14.25" x14ac:dyDescent="0.45">
      <c r="A287">
        <v>2013</v>
      </c>
      <c r="B287" s="5" t="s">
        <v>80</v>
      </c>
      <c r="C287" s="5" t="s">
        <v>127</v>
      </c>
      <c r="D287" s="5" t="s">
        <v>120</v>
      </c>
      <c r="E287" s="5" t="s">
        <v>157</v>
      </c>
      <c r="F287" s="5" t="s">
        <v>163</v>
      </c>
      <c r="G287" s="5" t="s">
        <v>86</v>
      </c>
      <c r="H287" s="5" t="s">
        <v>130</v>
      </c>
      <c r="I287">
        <v>30.103548049926758</v>
      </c>
      <c r="J287">
        <v>3147.861328125</v>
      </c>
      <c r="K287">
        <v>184.81809997558594</v>
      </c>
      <c r="L287">
        <v>248.54307556152344</v>
      </c>
      <c r="M287">
        <v>392.65066528320313</v>
      </c>
      <c r="N287">
        <v>339.11386108398438</v>
      </c>
      <c r="O287">
        <v>415.24655151367188</v>
      </c>
      <c r="P287">
        <v>1154.6986083984375</v>
      </c>
      <c r="Q287">
        <v>61.138439178466797</v>
      </c>
      <c r="R287">
        <v>47.102020263671875</v>
      </c>
      <c r="S287">
        <v>826.7216796875</v>
      </c>
      <c r="T287">
        <v>593.0458984375</v>
      </c>
      <c r="U287">
        <v>304.83810424804688</v>
      </c>
      <c r="V287">
        <v>1641.8587646484375</v>
      </c>
      <c r="W287">
        <v>369.65518188476563</v>
      </c>
      <c r="X287">
        <v>490.76727294921875</v>
      </c>
      <c r="Y287">
        <v>4103.06689453125</v>
      </c>
      <c r="Z287">
        <v>1281.6512451171875</v>
      </c>
      <c r="AA287">
        <v>222.21347045898438</v>
      </c>
      <c r="AB287">
        <v>204.31083679199219</v>
      </c>
      <c r="AC287">
        <v>0</v>
      </c>
      <c r="AD287">
        <v>731.66973876953125</v>
      </c>
      <c r="AE287">
        <v>779.7486572265625</v>
      </c>
      <c r="AF287">
        <v>768.71319580078125</v>
      </c>
      <c r="AG287">
        <v>6413.67529296875</v>
      </c>
      <c r="AH287">
        <v>6081.587890625</v>
      </c>
      <c r="AI287">
        <v>1.4649298191070557</v>
      </c>
      <c r="AJ287">
        <v>714.48468017578125</v>
      </c>
      <c r="AK287">
        <v>505.5113525390625</v>
      </c>
      <c r="AL287">
        <v>32056.26171875</v>
      </c>
      <c r="AM287">
        <v>21258.810546875</v>
      </c>
      <c r="AN287">
        <v>10797.451171875</v>
      </c>
      <c r="AO287" s="5" t="s">
        <v>330</v>
      </c>
    </row>
    <row r="288" spans="1:41" ht="14.25" x14ac:dyDescent="0.45">
      <c r="A288">
        <v>2013</v>
      </c>
      <c r="B288" s="5" t="s">
        <v>80</v>
      </c>
      <c r="C288" s="5" t="s">
        <v>127</v>
      </c>
      <c r="D288" s="5" t="s">
        <v>120</v>
      </c>
      <c r="E288" s="5" t="s">
        <v>157</v>
      </c>
      <c r="F288" s="5" t="s">
        <v>163</v>
      </c>
      <c r="G288" s="5" t="s">
        <v>87</v>
      </c>
      <c r="H288" s="5" t="s">
        <v>130</v>
      </c>
      <c r="I288">
        <v>28.584329605102539</v>
      </c>
      <c r="J288">
        <v>2989</v>
      </c>
      <c r="K288">
        <v>175.49099731445313</v>
      </c>
      <c r="L288">
        <v>236</v>
      </c>
      <c r="M288">
        <v>372.83499145507813</v>
      </c>
      <c r="N288">
        <v>322</v>
      </c>
      <c r="O288">
        <v>394.29055786132813</v>
      </c>
      <c r="P288">
        <v>1096.425048828125</v>
      </c>
      <c r="Q288">
        <v>58.053001403808594</v>
      </c>
      <c r="R288">
        <v>44.724948883056641</v>
      </c>
      <c r="S288">
        <v>785</v>
      </c>
      <c r="T288">
        <v>563.11700439453125</v>
      </c>
      <c r="U288">
        <v>289.45401000976563</v>
      </c>
      <c r="V288">
        <v>1559</v>
      </c>
      <c r="W288">
        <v>351</v>
      </c>
      <c r="X288">
        <v>466</v>
      </c>
      <c r="Y288">
        <v>3896</v>
      </c>
      <c r="Z288">
        <v>1216.970947265625</v>
      </c>
      <c r="AA288">
        <v>210.9991455078125</v>
      </c>
      <c r="AB288">
        <v>194</v>
      </c>
      <c r="AC288">
        <v>0</v>
      </c>
      <c r="AD288">
        <v>694.7449951171875</v>
      </c>
      <c r="AE288">
        <v>740.39752197265625</v>
      </c>
      <c r="AF288">
        <v>729.91900634765625</v>
      </c>
      <c r="AG288">
        <v>6090</v>
      </c>
      <c r="AH288">
        <v>5774.671875</v>
      </c>
      <c r="AI288">
        <v>1.3910000324249268</v>
      </c>
      <c r="AJ288">
        <v>678.42718505859375</v>
      </c>
      <c r="AK288">
        <v>480</v>
      </c>
      <c r="AL288">
        <v>30438.498046875</v>
      </c>
      <c r="AM288">
        <v>20185.955078125</v>
      </c>
      <c r="AN288">
        <v>10252.541015625</v>
      </c>
      <c r="AO288" s="5" t="s">
        <v>331</v>
      </c>
    </row>
    <row r="289" spans="1:41" ht="14.25" x14ac:dyDescent="0.45">
      <c r="A289">
        <v>2013</v>
      </c>
      <c r="B289" s="5" t="s">
        <v>80</v>
      </c>
      <c r="C289" s="5" t="s">
        <v>127</v>
      </c>
      <c r="D289" s="5" t="s">
        <v>120</v>
      </c>
      <c r="E289" s="5" t="s">
        <v>157</v>
      </c>
      <c r="F289" s="5" t="s">
        <v>157</v>
      </c>
      <c r="G289" s="5" t="s">
        <v>86</v>
      </c>
      <c r="H289" s="5" t="s">
        <v>130</v>
      </c>
      <c r="I289">
        <v>40401.57421875</v>
      </c>
      <c r="J289">
        <v>92574.921875</v>
      </c>
      <c r="K289">
        <v>7344.99072265625</v>
      </c>
      <c r="L289">
        <v>11470.7099609375</v>
      </c>
      <c r="M289">
        <v>42060.3125</v>
      </c>
      <c r="N289">
        <v>35226.1875</v>
      </c>
      <c r="O289">
        <v>33565.5859375</v>
      </c>
      <c r="P289">
        <v>35826.31640625</v>
      </c>
      <c r="Q289">
        <v>19192.369140625</v>
      </c>
      <c r="R289">
        <v>31791.5625</v>
      </c>
      <c r="S289">
        <v>48800.80078125</v>
      </c>
      <c r="T289">
        <v>31837.69921875</v>
      </c>
      <c r="U289">
        <v>10335.6181640625</v>
      </c>
      <c r="V289">
        <v>40837.734375</v>
      </c>
      <c r="W289">
        <v>14427.0830078125</v>
      </c>
      <c r="X289">
        <v>61984.1171875</v>
      </c>
      <c r="Y289">
        <v>219864.125</v>
      </c>
      <c r="Z289">
        <v>33599.1484375</v>
      </c>
      <c r="AA289">
        <v>340605.625</v>
      </c>
      <c r="AB289">
        <v>8125.9384765625</v>
      </c>
      <c r="AC289">
        <v>36816.86328125</v>
      </c>
      <c r="AD289">
        <v>54530.71484375</v>
      </c>
      <c r="AE289">
        <v>38657.17578125</v>
      </c>
      <c r="AF289">
        <v>126066.6953125</v>
      </c>
      <c r="AG289">
        <v>643185.25</v>
      </c>
      <c r="AH289">
        <v>99412.75</v>
      </c>
      <c r="AI289">
        <v>22642.314453125</v>
      </c>
      <c r="AJ289">
        <v>169276.8125</v>
      </c>
      <c r="AK289">
        <v>20759.666015625</v>
      </c>
      <c r="AL289">
        <v>2371220.75</v>
      </c>
      <c r="AM289">
        <v>1925728.75</v>
      </c>
      <c r="AN289">
        <v>445491.96875</v>
      </c>
      <c r="AO289" s="5" t="s">
        <v>332</v>
      </c>
    </row>
    <row r="290" spans="1:41" ht="14.25" x14ac:dyDescent="0.45">
      <c r="A290">
        <v>2013</v>
      </c>
      <c r="B290" s="5" t="s">
        <v>80</v>
      </c>
      <c r="C290" s="5" t="s">
        <v>127</v>
      </c>
      <c r="D290" s="5" t="s">
        <v>120</v>
      </c>
      <c r="E290" s="5" t="s">
        <v>157</v>
      </c>
      <c r="F290" s="5" t="s">
        <v>157</v>
      </c>
      <c r="G290" s="5" t="s">
        <v>87</v>
      </c>
      <c r="H290" s="5" t="s">
        <v>130</v>
      </c>
      <c r="I290">
        <v>38362.65234375</v>
      </c>
      <c r="J290">
        <v>87903</v>
      </c>
      <c r="K290">
        <v>6974.3154296875</v>
      </c>
      <c r="L290">
        <v>10891.82421875</v>
      </c>
      <c r="M290">
        <v>39937.6796875</v>
      </c>
      <c r="N290">
        <v>33448.44921875</v>
      </c>
      <c r="O290">
        <v>31871.650390625</v>
      </c>
      <c r="P290">
        <v>34018.2890625</v>
      </c>
      <c r="Q290">
        <v>18223.798828125</v>
      </c>
      <c r="R290">
        <v>30187.15625</v>
      </c>
      <c r="S290">
        <v>46338</v>
      </c>
      <c r="T290">
        <v>30230.96484375</v>
      </c>
      <c r="U290">
        <v>9814.0166015625</v>
      </c>
      <c r="V290">
        <v>38776.80078125</v>
      </c>
      <c r="W290">
        <v>13699</v>
      </c>
      <c r="X290">
        <v>58856</v>
      </c>
      <c r="Y290">
        <v>208768.375</v>
      </c>
      <c r="Z290">
        <v>31903.51953125</v>
      </c>
      <c r="AA290">
        <v>323416.46875</v>
      </c>
      <c r="AB290">
        <v>7715.8515625</v>
      </c>
      <c r="AC290">
        <v>34958.84765625</v>
      </c>
      <c r="AD290">
        <v>51778.74609375</v>
      </c>
      <c r="AE290">
        <v>36706.28515625</v>
      </c>
      <c r="AF290">
        <v>119704.5625</v>
      </c>
      <c r="AG290">
        <v>610726</v>
      </c>
      <c r="AH290">
        <v>94395.7421875</v>
      </c>
      <c r="AI290">
        <v>21499.638671875</v>
      </c>
      <c r="AJ290">
        <v>160734.015625</v>
      </c>
      <c r="AK290">
        <v>19712</v>
      </c>
      <c r="AL290">
        <v>2251553.75</v>
      </c>
      <c r="AM290">
        <v>1828544.125</v>
      </c>
      <c r="AN290">
        <v>423009.59375</v>
      </c>
      <c r="AO290" s="5" t="s">
        <v>333</v>
      </c>
    </row>
    <row r="291" spans="1:41" ht="14.25" x14ac:dyDescent="0.45">
      <c r="A291">
        <v>2014</v>
      </c>
      <c r="B291" s="5" t="s">
        <v>1508</v>
      </c>
      <c r="C291" s="5" t="s">
        <v>170</v>
      </c>
      <c r="D291" s="5" t="s">
        <v>83</v>
      </c>
      <c r="E291" s="5" t="s">
        <v>84</v>
      </c>
      <c r="F291" s="5" t="s">
        <v>85</v>
      </c>
      <c r="G291" s="5" t="s">
        <v>86</v>
      </c>
      <c r="H291" s="5" t="s">
        <v>130</v>
      </c>
      <c r="I291">
        <v>25380.921636847361</v>
      </c>
      <c r="J291">
        <v>20213.494206136493</v>
      </c>
      <c r="K291">
        <v>1347.2160476470062</v>
      </c>
      <c r="L291">
        <v>3313.0287971719295</v>
      </c>
      <c r="M291">
        <v>21101.956297630477</v>
      </c>
      <c r="N291">
        <v>17639.308530329636</v>
      </c>
      <c r="O291">
        <v>6679.9462362497388</v>
      </c>
      <c r="P291">
        <v>9762.2642852621175</v>
      </c>
      <c r="Q291">
        <v>5171.976440417352</v>
      </c>
      <c r="R291">
        <v>10050.324517023995</v>
      </c>
      <c r="S291">
        <v>44716.796176179465</v>
      </c>
      <c r="T291">
        <v>15178.634136822937</v>
      </c>
      <c r="U291">
        <v>10987.669548601041</v>
      </c>
      <c r="V291">
        <v>6333.0381039806343</v>
      </c>
      <c r="W291">
        <v>5562.6318208085941</v>
      </c>
      <c r="X291">
        <v>13783.142847468578</v>
      </c>
      <c r="Y291">
        <v>91824.000447540529</v>
      </c>
      <c r="Z291">
        <v>10997.773668958394</v>
      </c>
      <c r="AA291">
        <v>118917.42425588398</v>
      </c>
      <c r="AB291">
        <v>9505.7318961893343</v>
      </c>
      <c r="AC291">
        <v>12018.289825051001</v>
      </c>
      <c r="AD291">
        <v>22293.76379389409</v>
      </c>
      <c r="AE291">
        <v>19788.358379855108</v>
      </c>
      <c r="AF291">
        <v>50465.085253610232</v>
      </c>
      <c r="AG291">
        <v>205951.16256387724</v>
      </c>
      <c r="AH291">
        <v>56593.031856645423</v>
      </c>
      <c r="AI291">
        <v>9547.2710576584504</v>
      </c>
      <c r="AJ291">
        <v>38478.435888350439</v>
      </c>
      <c r="AK291">
        <v>3053.6897079998807</v>
      </c>
      <c r="AL291">
        <v>866656.375</v>
      </c>
      <c r="AM291">
        <v>657292.5625</v>
      </c>
      <c r="AN291">
        <v>209363.796875</v>
      </c>
      <c r="AO291" s="5" t="s">
        <v>1582</v>
      </c>
    </row>
    <row r="292" spans="1:41" ht="14.25" x14ac:dyDescent="0.45">
      <c r="A292">
        <v>2014</v>
      </c>
      <c r="B292" s="5" t="s">
        <v>1507</v>
      </c>
      <c r="C292" s="5" t="s">
        <v>170</v>
      </c>
      <c r="D292" s="5" t="s">
        <v>83</v>
      </c>
      <c r="E292" s="5" t="s">
        <v>84</v>
      </c>
      <c r="F292" s="5" t="s">
        <v>85</v>
      </c>
      <c r="G292" s="5" t="s">
        <v>86</v>
      </c>
      <c r="H292" s="5" t="s">
        <v>130</v>
      </c>
      <c r="I292">
        <v>25444.125196483339</v>
      </c>
      <c r="J292">
        <v>30343.940308515364</v>
      </c>
      <c r="K292">
        <v>1364.6926156292045</v>
      </c>
      <c r="L292">
        <v>4008.7845584107886</v>
      </c>
      <c r="M292">
        <v>18604.740704488311</v>
      </c>
      <c r="N292">
        <v>17240.55873765322</v>
      </c>
      <c r="O292">
        <v>6922.2895683945044</v>
      </c>
      <c r="P292">
        <v>9604.5929044137065</v>
      </c>
      <c r="Q292">
        <v>8788.6719617983181</v>
      </c>
      <c r="R292">
        <v>11244.162892940611</v>
      </c>
      <c r="S292">
        <v>38494.652248649261</v>
      </c>
      <c r="T292">
        <v>14734.131273409979</v>
      </c>
      <c r="U292">
        <v>11241.507579545545</v>
      </c>
      <c r="V292">
        <v>10516.09384726938</v>
      </c>
      <c r="W292">
        <v>5921.6856493288797</v>
      </c>
      <c r="X292">
        <v>14146.259013861001</v>
      </c>
      <c r="Y292">
        <v>109622.34608195494</v>
      </c>
      <c r="Z292">
        <v>15738.203865359166</v>
      </c>
      <c r="AA292">
        <v>125674.77656958184</v>
      </c>
      <c r="AB292">
        <v>3352.5948590624125</v>
      </c>
      <c r="AC292">
        <v>12173.424471772732</v>
      </c>
      <c r="AD292">
        <v>23044.906741835519</v>
      </c>
      <c r="AE292">
        <v>28369.362212491997</v>
      </c>
      <c r="AF292">
        <v>46765.38627305768</v>
      </c>
      <c r="AG292">
        <v>186668.9428626422</v>
      </c>
      <c r="AH292">
        <v>68440.358197180642</v>
      </c>
      <c r="AI292">
        <v>9799.6302240640471</v>
      </c>
      <c r="AJ292">
        <v>39899.167801918731</v>
      </c>
      <c r="AK292">
        <v>3056.9114590094182</v>
      </c>
      <c r="AL292">
        <v>901227</v>
      </c>
      <c r="AM292">
        <v>693344.125</v>
      </c>
      <c r="AN292">
        <v>207882.84375</v>
      </c>
      <c r="AO292" s="5" t="s">
        <v>1581</v>
      </c>
    </row>
    <row r="293" spans="1:41" ht="14.25" x14ac:dyDescent="0.45">
      <c r="A293">
        <v>2014</v>
      </c>
      <c r="B293" s="5" t="s">
        <v>1507</v>
      </c>
      <c r="C293" s="5" t="s">
        <v>170</v>
      </c>
      <c r="D293" s="5" t="s">
        <v>83</v>
      </c>
      <c r="E293" s="5" t="s">
        <v>84</v>
      </c>
      <c r="F293" s="5" t="s">
        <v>85</v>
      </c>
      <c r="G293" s="5" t="s">
        <v>87</v>
      </c>
      <c r="H293" s="5" t="s">
        <v>130</v>
      </c>
      <c r="I293">
        <v>22607.439999999999</v>
      </c>
      <c r="J293">
        <v>27188.957999999999</v>
      </c>
      <c r="K293">
        <v>1200</v>
      </c>
      <c r="L293">
        <v>3595.5000000000009</v>
      </c>
      <c r="M293">
        <v>16359.5</v>
      </c>
      <c r="N293">
        <v>15447.988054571841</v>
      </c>
      <c r="O293">
        <v>6239.0724999999993</v>
      </c>
      <c r="P293">
        <v>9543.5</v>
      </c>
      <c r="Q293">
        <v>7728.0452999999998</v>
      </c>
      <c r="R293">
        <v>9887.2048672349993</v>
      </c>
      <c r="S293">
        <v>33851</v>
      </c>
      <c r="T293">
        <v>12956</v>
      </c>
      <c r="U293">
        <v>9747</v>
      </c>
      <c r="V293">
        <v>9247</v>
      </c>
      <c r="W293">
        <v>5207.0500695999999</v>
      </c>
      <c r="X293">
        <v>12959.545</v>
      </c>
      <c r="Y293">
        <v>96345</v>
      </c>
      <c r="Z293">
        <v>13838.9</v>
      </c>
      <c r="AA293">
        <v>112696.76783038001</v>
      </c>
      <c r="AB293">
        <v>2492</v>
      </c>
      <c r="AC293">
        <v>10971.93014</v>
      </c>
      <c r="AD293">
        <v>20263.821884500001</v>
      </c>
      <c r="AE293">
        <v>24945.716174550002</v>
      </c>
      <c r="AF293">
        <v>41944.385620000001</v>
      </c>
      <c r="AG293">
        <v>166303.17696223661</v>
      </c>
      <c r="AH293">
        <v>61593.665291019352</v>
      </c>
      <c r="AI293">
        <v>8617</v>
      </c>
      <c r="AJ293">
        <v>35873.69147663076</v>
      </c>
      <c r="AK293">
        <v>2720</v>
      </c>
      <c r="AL293">
        <v>802370.9375</v>
      </c>
      <c r="AM293">
        <v>617912.1875</v>
      </c>
      <c r="AN293">
        <v>184458.65625</v>
      </c>
      <c r="AO293" s="5" t="s">
        <v>1583</v>
      </c>
    </row>
    <row r="294" spans="1:41" ht="14.25" x14ac:dyDescent="0.45">
      <c r="A294">
        <v>2014</v>
      </c>
      <c r="B294" s="5" t="s">
        <v>1508</v>
      </c>
      <c r="C294" s="5" t="s">
        <v>170</v>
      </c>
      <c r="D294" s="5" t="s">
        <v>83</v>
      </c>
      <c r="E294" s="5" t="s">
        <v>84</v>
      </c>
      <c r="F294" s="5" t="s">
        <v>85</v>
      </c>
      <c r="G294" s="5" t="s">
        <v>87</v>
      </c>
      <c r="H294" s="5" t="s">
        <v>130</v>
      </c>
      <c r="I294">
        <v>22607.439999999999</v>
      </c>
      <c r="J294">
        <v>18096.400000000001</v>
      </c>
      <c r="K294">
        <v>1200</v>
      </c>
      <c r="L294">
        <v>2951</v>
      </c>
      <c r="M294">
        <v>18839.255466666669</v>
      </c>
      <c r="N294">
        <v>15711.786</v>
      </c>
      <c r="O294">
        <v>5950</v>
      </c>
      <c r="P294">
        <v>8695.5</v>
      </c>
      <c r="Q294">
        <v>4606.8124999999991</v>
      </c>
      <c r="R294">
        <v>8952.0826607528834</v>
      </c>
      <c r="S294">
        <v>39830.400999999998</v>
      </c>
      <c r="T294">
        <v>13520</v>
      </c>
      <c r="U294">
        <v>9787</v>
      </c>
      <c r="V294">
        <v>5641</v>
      </c>
      <c r="W294">
        <v>4954.7792995999998</v>
      </c>
      <c r="X294">
        <v>12277</v>
      </c>
      <c r="Y294">
        <v>81790</v>
      </c>
      <c r="Z294">
        <v>9796</v>
      </c>
      <c r="AA294">
        <v>105922.98974999999</v>
      </c>
      <c r="AB294">
        <v>0</v>
      </c>
      <c r="AC294">
        <v>10966</v>
      </c>
      <c r="AD294">
        <v>19857.629070999999</v>
      </c>
      <c r="AE294">
        <v>17626</v>
      </c>
      <c r="AF294">
        <v>44950.561000000009</v>
      </c>
      <c r="AG294">
        <v>183446</v>
      </c>
      <c r="AH294">
        <v>50408.869718102207</v>
      </c>
      <c r="AI294">
        <v>8504</v>
      </c>
      <c r="AJ294">
        <v>34274.146591627017</v>
      </c>
      <c r="AK294">
        <v>2720</v>
      </c>
      <c r="AL294">
        <v>763882.625</v>
      </c>
      <c r="AM294">
        <v>585820.75</v>
      </c>
      <c r="AN294">
        <v>178061.9375</v>
      </c>
      <c r="AO294" s="5" t="s">
        <v>1584</v>
      </c>
    </row>
    <row r="295" spans="1:41" ht="14.25" x14ac:dyDescent="0.45">
      <c r="A295">
        <v>2014</v>
      </c>
      <c r="B295" s="5" t="s">
        <v>1508</v>
      </c>
      <c r="C295" s="5" t="s">
        <v>170</v>
      </c>
      <c r="D295" s="5" t="s">
        <v>83</v>
      </c>
      <c r="E295" s="5" t="s">
        <v>27</v>
      </c>
      <c r="F295" s="5" t="s">
        <v>27</v>
      </c>
      <c r="G295" s="5" t="s">
        <v>86</v>
      </c>
      <c r="H295" s="5" t="s">
        <v>130</v>
      </c>
      <c r="I295">
        <v>0</v>
      </c>
      <c r="J295">
        <v>3451.1183297877433</v>
      </c>
      <c r="K295">
        <v>89.814403176467081</v>
      </c>
      <c r="L295">
        <v>0</v>
      </c>
      <c r="M295">
        <v>196.46900694852172</v>
      </c>
      <c r="N295">
        <v>0</v>
      </c>
      <c r="O295">
        <v>59.502042104409441</v>
      </c>
      <c r="P295">
        <v>505.20601786762728</v>
      </c>
      <c r="Q295">
        <v>40.023543415513139</v>
      </c>
      <c r="R295">
        <v>79.345401592977524</v>
      </c>
      <c r="S295">
        <v>0</v>
      </c>
      <c r="T295">
        <v>437.84521548527698</v>
      </c>
      <c r="U295">
        <v>0</v>
      </c>
      <c r="V295">
        <v>399.67409413527849</v>
      </c>
      <c r="W295">
        <v>56.134001985291924</v>
      </c>
      <c r="X295">
        <v>157.1752055588174</v>
      </c>
      <c r="Y295">
        <v>4084.3099844498402</v>
      </c>
      <c r="Z295">
        <v>49.397921747056891</v>
      </c>
      <c r="AA295">
        <v>2631.5709496036011</v>
      </c>
      <c r="AB295">
        <v>154.92984547940571</v>
      </c>
      <c r="AC295">
        <v>57.256682024997758</v>
      </c>
      <c r="AD295">
        <v>58.94070208455652</v>
      </c>
      <c r="AE295">
        <v>0</v>
      </c>
      <c r="AF295">
        <v>715.14718529261916</v>
      </c>
      <c r="AG295">
        <v>25203.044211356366</v>
      </c>
      <c r="AH295">
        <v>4412.0919375507601</v>
      </c>
      <c r="AI295">
        <v>982.34503474260862</v>
      </c>
      <c r="AJ295">
        <v>771.00697880192217</v>
      </c>
      <c r="AK295">
        <v>0</v>
      </c>
      <c r="AL295">
        <v>44592.3515625</v>
      </c>
      <c r="AM295">
        <v>37987.1015625</v>
      </c>
      <c r="AN295">
        <v>6605.24755859375</v>
      </c>
      <c r="AO295" s="5" t="s">
        <v>1586</v>
      </c>
    </row>
    <row r="296" spans="1:41" ht="14.25" x14ac:dyDescent="0.45">
      <c r="A296">
        <v>2014</v>
      </c>
      <c r="B296" s="5" t="s">
        <v>1507</v>
      </c>
      <c r="C296" s="5" t="s">
        <v>170</v>
      </c>
      <c r="D296" s="5" t="s">
        <v>83</v>
      </c>
      <c r="E296" s="5" t="s">
        <v>27</v>
      </c>
      <c r="F296" s="5" t="s">
        <v>27</v>
      </c>
      <c r="G296" s="5" t="s">
        <v>86</v>
      </c>
      <c r="H296" s="5" t="s">
        <v>130</v>
      </c>
      <c r="I296">
        <v>0</v>
      </c>
      <c r="J296">
        <v>3731.2970598995166</v>
      </c>
      <c r="K296">
        <v>90.979507708613639</v>
      </c>
      <c r="L296">
        <v>136.46926156292045</v>
      </c>
      <c r="M296">
        <v>199.01767311259235</v>
      </c>
      <c r="N296">
        <v>227.4487692715341</v>
      </c>
      <c r="O296">
        <v>59.705301933777697</v>
      </c>
      <c r="P296">
        <v>227.4487692715341</v>
      </c>
      <c r="Q296">
        <v>178.35145048781146</v>
      </c>
      <c r="R296">
        <v>22.340052235165469</v>
      </c>
      <c r="S296">
        <v>136.46926156292045</v>
      </c>
      <c r="T296">
        <v>1046.2643386490568</v>
      </c>
      <c r="U296">
        <v>0</v>
      </c>
      <c r="V296">
        <v>1705.8657695365057</v>
      </c>
      <c r="W296">
        <v>56.862192317883526</v>
      </c>
      <c r="X296">
        <v>310.46757005564405</v>
      </c>
      <c r="Y296">
        <v>7471.6920705698949</v>
      </c>
      <c r="Z296">
        <v>90.979507708613639</v>
      </c>
      <c r="AA296">
        <v>2565.7725773972938</v>
      </c>
      <c r="AB296">
        <v>670.97386935102554</v>
      </c>
      <c r="AC296">
        <v>59.639660218965929</v>
      </c>
      <c r="AD296">
        <v>65.391521165566047</v>
      </c>
      <c r="AE296">
        <v>0</v>
      </c>
      <c r="AF296">
        <v>1483.9917250020194</v>
      </c>
      <c r="AG296">
        <v>23295.540188309897</v>
      </c>
      <c r="AH296">
        <v>2956.8340005299433</v>
      </c>
      <c r="AI296">
        <v>1123.5969202013785</v>
      </c>
      <c r="AJ296">
        <v>1063.4345504926891</v>
      </c>
      <c r="AK296">
        <v>0</v>
      </c>
      <c r="AL296">
        <v>48976.8359375</v>
      </c>
      <c r="AM296">
        <v>42260.26953125</v>
      </c>
      <c r="AN296">
        <v>6716.56201171875</v>
      </c>
      <c r="AO296" s="5" t="s">
        <v>1585</v>
      </c>
    </row>
    <row r="297" spans="1:41" ht="14.25" x14ac:dyDescent="0.45">
      <c r="A297">
        <v>2014</v>
      </c>
      <c r="B297" s="5" t="s">
        <v>1508</v>
      </c>
      <c r="C297" s="5" t="s">
        <v>170</v>
      </c>
      <c r="D297" s="5" t="s">
        <v>83</v>
      </c>
      <c r="E297" s="5" t="s">
        <v>27</v>
      </c>
      <c r="F297" s="5" t="s">
        <v>27</v>
      </c>
      <c r="G297" s="5" t="s">
        <v>87</v>
      </c>
      <c r="H297" s="5" t="s">
        <v>130</v>
      </c>
      <c r="I297">
        <v>0</v>
      </c>
      <c r="J297">
        <v>3073.72</v>
      </c>
      <c r="K297">
        <v>80</v>
      </c>
      <c r="L297">
        <v>0</v>
      </c>
      <c r="M297">
        <v>175</v>
      </c>
      <c r="N297">
        <v>0</v>
      </c>
      <c r="O297">
        <v>53</v>
      </c>
      <c r="P297">
        <v>450</v>
      </c>
      <c r="Q297">
        <v>35.65</v>
      </c>
      <c r="R297">
        <v>70.674990902810904</v>
      </c>
      <c r="S297">
        <v>0</v>
      </c>
      <c r="T297">
        <v>390</v>
      </c>
      <c r="U297"/>
      <c r="V297">
        <v>356</v>
      </c>
      <c r="W297">
        <v>50</v>
      </c>
      <c r="X297">
        <v>140</v>
      </c>
      <c r="Y297">
        <v>3638</v>
      </c>
      <c r="Z297">
        <v>44</v>
      </c>
      <c r="AA297">
        <v>2344.0079599999999</v>
      </c>
      <c r="AB297"/>
      <c r="AC297">
        <v>54</v>
      </c>
      <c r="AD297">
        <v>52.5</v>
      </c>
      <c r="AE297">
        <v>0</v>
      </c>
      <c r="AF297">
        <v>637.11510279976619</v>
      </c>
      <c r="AG297">
        <v>22449</v>
      </c>
      <c r="AH297">
        <v>3929.9638200629311</v>
      </c>
      <c r="AI297">
        <v>875</v>
      </c>
      <c r="AJ297">
        <v>686.75575545454546</v>
      </c>
      <c r="AK297">
        <v>0</v>
      </c>
      <c r="AL297">
        <v>39584.38671875</v>
      </c>
      <c r="AM297">
        <v>33838.921875</v>
      </c>
      <c r="AN297">
        <v>5745.4638671875</v>
      </c>
      <c r="AO297" s="5" t="s">
        <v>1587</v>
      </c>
    </row>
    <row r="298" spans="1:41" ht="14.25" x14ac:dyDescent="0.45">
      <c r="A298">
        <v>2014</v>
      </c>
      <c r="B298" s="5" t="s">
        <v>1507</v>
      </c>
      <c r="C298" s="5" t="s">
        <v>170</v>
      </c>
      <c r="D298" s="5" t="s">
        <v>83</v>
      </c>
      <c r="E298" s="5" t="s">
        <v>27</v>
      </c>
      <c r="F298" s="5" t="s">
        <v>27</v>
      </c>
      <c r="G298" s="5" t="s">
        <v>87</v>
      </c>
      <c r="H298" s="5" t="s">
        <v>130</v>
      </c>
      <c r="I298">
        <v>0</v>
      </c>
      <c r="J298">
        <v>3343.3389999999999</v>
      </c>
      <c r="K298">
        <v>80</v>
      </c>
      <c r="L298">
        <v>122.4</v>
      </c>
      <c r="M298">
        <v>175</v>
      </c>
      <c r="N298">
        <v>203.8</v>
      </c>
      <c r="O298">
        <v>53.812499999999993</v>
      </c>
      <c r="P298">
        <v>200</v>
      </c>
      <c r="Q298">
        <v>156.8278</v>
      </c>
      <c r="R298">
        <v>19.644030000000001</v>
      </c>
      <c r="S298">
        <v>120</v>
      </c>
      <c r="T298">
        <v>920</v>
      </c>
      <c r="U298"/>
      <c r="V298">
        <v>1500</v>
      </c>
      <c r="W298">
        <v>50</v>
      </c>
      <c r="X298">
        <v>280</v>
      </c>
      <c r="Y298">
        <v>6570</v>
      </c>
      <c r="Z298">
        <v>80</v>
      </c>
      <c r="AA298">
        <v>2300.8129463105001</v>
      </c>
      <c r="AB298">
        <v>134</v>
      </c>
      <c r="AC298">
        <v>53.753309999999999</v>
      </c>
      <c r="AD298">
        <v>57.499999999999993</v>
      </c>
      <c r="AE298">
        <v>0</v>
      </c>
      <c r="AF298">
        <v>1331</v>
      </c>
      <c r="AG298">
        <v>20756.90075112438</v>
      </c>
      <c r="AH298">
        <v>2658.5</v>
      </c>
      <c r="AI298">
        <v>988</v>
      </c>
      <c r="AJ298">
        <v>956.13779873273756</v>
      </c>
      <c r="AK298">
        <v>0</v>
      </c>
      <c r="AL298">
        <v>43111.42578125</v>
      </c>
      <c r="AM298">
        <v>37594.61328125</v>
      </c>
      <c r="AN298">
        <v>5516.8125</v>
      </c>
      <c r="AO298" s="5" t="s">
        <v>1588</v>
      </c>
    </row>
    <row r="299" spans="1:41" ht="14.25" x14ac:dyDescent="0.45">
      <c r="A299">
        <v>2014</v>
      </c>
      <c r="B299" s="5" t="s">
        <v>1508</v>
      </c>
      <c r="C299" s="5" t="s">
        <v>170</v>
      </c>
      <c r="D299" s="5" t="s">
        <v>83</v>
      </c>
      <c r="E299" s="5" t="s">
        <v>108</v>
      </c>
      <c r="F299" s="5" t="s">
        <v>108</v>
      </c>
      <c r="G299" s="5" t="s">
        <v>86</v>
      </c>
      <c r="H299" s="5" t="s">
        <v>130</v>
      </c>
      <c r="I299">
        <v>3956.3244599233749</v>
      </c>
      <c r="J299">
        <v>7608.08827867535</v>
      </c>
      <c r="K299">
        <v>623.08742203674035</v>
      </c>
      <c r="L299">
        <v>1549.2984547940571</v>
      </c>
      <c r="M299">
        <v>4073.0831840527821</v>
      </c>
      <c r="N299">
        <v>4088.6592469236607</v>
      </c>
      <c r="O299">
        <v>5123.9117012174465</v>
      </c>
      <c r="P299">
        <v>6536.8045311872447</v>
      </c>
      <c r="Q299">
        <v>1556.5866129418173</v>
      </c>
      <c r="R299">
        <v>6413.2574216936237</v>
      </c>
      <c r="S299">
        <v>2461.5455932175123</v>
      </c>
      <c r="T299">
        <v>5725.6682024997763</v>
      </c>
      <c r="U299">
        <v>701.67502481614906</v>
      </c>
      <c r="V299">
        <v>1697.4922200352278</v>
      </c>
      <c r="W299">
        <v>1617.3328652002308</v>
      </c>
      <c r="X299">
        <v>9602.2823796040357</v>
      </c>
      <c r="Y299">
        <v>16885.10779717581</v>
      </c>
      <c r="Z299">
        <v>5259.7559860218535</v>
      </c>
      <c r="AA299">
        <v>44031.872671462559</v>
      </c>
      <c r="AB299">
        <v>577.05754040880095</v>
      </c>
      <c r="AC299">
        <v>8152.9024483437988</v>
      </c>
      <c r="AD299">
        <v>8255.1015515525578</v>
      </c>
      <c r="AE299">
        <v>3236.6865544719321</v>
      </c>
      <c r="AF299">
        <v>13825.804688977401</v>
      </c>
      <c r="AG299">
        <v>67341.716821675305</v>
      </c>
      <c r="AH299">
        <v>14731.215350367454</v>
      </c>
      <c r="AI299">
        <v>984.59039482202036</v>
      </c>
      <c r="AJ299">
        <v>22879.188948319403</v>
      </c>
      <c r="AK299">
        <v>1743.5221016631672</v>
      </c>
      <c r="AL299">
        <v>271239.65625</v>
      </c>
      <c r="AM299">
        <v>215721.234375</v>
      </c>
      <c r="AN299">
        <v>55518.3984375</v>
      </c>
      <c r="AO299" s="5" t="s">
        <v>1590</v>
      </c>
    </row>
    <row r="300" spans="1:41" ht="14.25" x14ac:dyDescent="0.45">
      <c r="A300">
        <v>2014</v>
      </c>
      <c r="B300" s="5" t="s">
        <v>1507</v>
      </c>
      <c r="C300" s="5" t="s">
        <v>170</v>
      </c>
      <c r="D300" s="5" t="s">
        <v>83</v>
      </c>
      <c r="E300" s="5" t="s">
        <v>108</v>
      </c>
      <c r="F300" s="5" t="s">
        <v>108</v>
      </c>
      <c r="G300" s="5" t="s">
        <v>86</v>
      </c>
      <c r="H300" s="5" t="s">
        <v>130</v>
      </c>
      <c r="I300">
        <v>4007.6473145644309</v>
      </c>
      <c r="J300">
        <v>8243.8806422467533</v>
      </c>
      <c r="K300">
        <v>631.1703347285071</v>
      </c>
      <c r="L300">
        <v>1793.4335457060463</v>
      </c>
      <c r="M300">
        <v>4125.9206745856281</v>
      </c>
      <c r="N300">
        <v>2169.1561676656938</v>
      </c>
      <c r="O300">
        <v>5212.2728588187929</v>
      </c>
      <c r="P300">
        <v>6621.602295417536</v>
      </c>
      <c r="Q300">
        <v>1829.066238522048</v>
      </c>
      <c r="R300">
        <v>5368.2562197516472</v>
      </c>
      <c r="S300">
        <v>3609.6119683392462</v>
      </c>
      <c r="T300">
        <v>6510.7210203976638</v>
      </c>
      <c r="U300">
        <v>717.88517801327953</v>
      </c>
      <c r="V300">
        <v>2254.0173034809027</v>
      </c>
      <c r="W300">
        <v>1723.6067735396853</v>
      </c>
      <c r="X300">
        <v>10150.779104332358</v>
      </c>
      <c r="Y300">
        <v>25909.826551566806</v>
      </c>
      <c r="Z300">
        <v>8022.004367822371</v>
      </c>
      <c r="AA300">
        <v>43247.58085238182</v>
      </c>
      <c r="AB300">
        <v>670.97386935102554</v>
      </c>
      <c r="AC300">
        <v>8257.3509089439522</v>
      </c>
      <c r="AD300">
        <v>6384.6712261899838</v>
      </c>
      <c r="AE300">
        <v>9319.7133209011099</v>
      </c>
      <c r="AF300">
        <v>17002.638200737325</v>
      </c>
      <c r="AG300">
        <v>64116.011803755966</v>
      </c>
      <c r="AH300">
        <v>14106.699059204449</v>
      </c>
      <c r="AI300">
        <v>997.36285325567701</v>
      </c>
      <c r="AJ300">
        <v>19795.764815287766</v>
      </c>
      <c r="AK300">
        <v>1736.5713533881628</v>
      </c>
      <c r="AL300">
        <v>284536.1875</v>
      </c>
      <c r="AM300">
        <v>228675.84375</v>
      </c>
      <c r="AN300">
        <v>55860.36328125</v>
      </c>
      <c r="AO300" s="5" t="s">
        <v>1591</v>
      </c>
    </row>
    <row r="301" spans="1:41" ht="14.25" x14ac:dyDescent="0.45">
      <c r="A301">
        <v>2014</v>
      </c>
      <c r="B301" s="5" t="s">
        <v>1507</v>
      </c>
      <c r="C301" s="5" t="s">
        <v>170</v>
      </c>
      <c r="D301" s="5" t="s">
        <v>83</v>
      </c>
      <c r="E301" s="5" t="s">
        <v>108</v>
      </c>
      <c r="F301" s="5" t="s">
        <v>108</v>
      </c>
      <c r="G301" s="5" t="s">
        <v>87</v>
      </c>
      <c r="H301" s="5" t="s">
        <v>130</v>
      </c>
      <c r="I301">
        <v>3524</v>
      </c>
      <c r="J301">
        <v>7386.7309999999998</v>
      </c>
      <c r="K301">
        <v>555</v>
      </c>
      <c r="L301">
        <v>1608.54</v>
      </c>
      <c r="M301">
        <v>3628</v>
      </c>
      <c r="N301">
        <v>1943.62022</v>
      </c>
      <c r="O301">
        <v>4697.8312499999993</v>
      </c>
      <c r="P301">
        <v>5822.5</v>
      </c>
      <c r="Q301">
        <v>1608.3325</v>
      </c>
      <c r="R301">
        <v>4720.4091162549994</v>
      </c>
      <c r="S301">
        <v>3174</v>
      </c>
      <c r="T301">
        <v>5725</v>
      </c>
      <c r="U301">
        <v>625</v>
      </c>
      <c r="V301">
        <v>1982</v>
      </c>
      <c r="W301">
        <v>1515.6</v>
      </c>
      <c r="X301">
        <v>9193.5450000000001</v>
      </c>
      <c r="Y301">
        <v>22783</v>
      </c>
      <c r="Z301">
        <v>7053.9</v>
      </c>
      <c r="AA301">
        <v>38781.533015956993</v>
      </c>
      <c r="AB301">
        <v>590</v>
      </c>
      <c r="AC301">
        <v>7442.3657499999999</v>
      </c>
      <c r="AD301">
        <v>5614.1620345000001</v>
      </c>
      <c r="AE301">
        <v>8195</v>
      </c>
      <c r="AF301">
        <v>15250.02</v>
      </c>
      <c r="AG301">
        <v>57111.798813135392</v>
      </c>
      <c r="AH301">
        <v>12683.3834575</v>
      </c>
      <c r="AI301">
        <v>877</v>
      </c>
      <c r="AJ301">
        <v>17798.44277765014</v>
      </c>
      <c r="AK301">
        <v>1553</v>
      </c>
      <c r="AL301">
        <v>253443.703125</v>
      </c>
      <c r="AM301">
        <v>203637.1875</v>
      </c>
      <c r="AN301">
        <v>49806.51953125</v>
      </c>
      <c r="AO301" s="5" t="s">
        <v>1592</v>
      </c>
    </row>
    <row r="302" spans="1:41" ht="14.25" x14ac:dyDescent="0.45">
      <c r="A302">
        <v>2014</v>
      </c>
      <c r="B302" s="5" t="s">
        <v>1508</v>
      </c>
      <c r="C302" s="5" t="s">
        <v>170</v>
      </c>
      <c r="D302" s="5" t="s">
        <v>83</v>
      </c>
      <c r="E302" s="5" t="s">
        <v>108</v>
      </c>
      <c r="F302" s="5" t="s">
        <v>108</v>
      </c>
      <c r="G302" s="5" t="s">
        <v>87</v>
      </c>
      <c r="H302" s="5" t="s">
        <v>130</v>
      </c>
      <c r="I302">
        <v>3524</v>
      </c>
      <c r="J302">
        <v>6776.72</v>
      </c>
      <c r="K302">
        <v>555</v>
      </c>
      <c r="L302">
        <v>1380</v>
      </c>
      <c r="M302">
        <v>3641.2</v>
      </c>
      <c r="N302">
        <v>3641.8739999999998</v>
      </c>
      <c r="O302">
        <v>4564</v>
      </c>
      <c r="P302">
        <v>5822.5</v>
      </c>
      <c r="Q302">
        <v>1386.4917499999999</v>
      </c>
      <c r="R302">
        <v>5712.4534104783834</v>
      </c>
      <c r="S302">
        <v>2192.5619999999999</v>
      </c>
      <c r="T302">
        <v>5100</v>
      </c>
      <c r="U302">
        <v>625</v>
      </c>
      <c r="V302">
        <v>1512</v>
      </c>
      <c r="W302">
        <v>1440.6</v>
      </c>
      <c r="X302">
        <v>8553</v>
      </c>
      <c r="Y302">
        <v>15040</v>
      </c>
      <c r="Z302">
        <v>4685</v>
      </c>
      <c r="AA302">
        <v>39220.322009999989</v>
      </c>
      <c r="AB302"/>
      <c r="AC302">
        <v>7442</v>
      </c>
      <c r="AD302">
        <v>7353.0313710000009</v>
      </c>
      <c r="AE302">
        <v>2883</v>
      </c>
      <c r="AF302">
        <v>12315.17580194443</v>
      </c>
      <c r="AG302">
        <v>59983</v>
      </c>
      <c r="AH302">
        <v>13121.47257399115</v>
      </c>
      <c r="AI302">
        <v>877</v>
      </c>
      <c r="AJ302">
        <v>20379.08204011869</v>
      </c>
      <c r="AK302">
        <v>1553</v>
      </c>
      <c r="AL302">
        <v>241279.46875</v>
      </c>
      <c r="AM302">
        <v>192328.609375</v>
      </c>
      <c r="AN302">
        <v>48950.8671875</v>
      </c>
      <c r="AO302" s="5" t="s">
        <v>1593</v>
      </c>
    </row>
    <row r="303" spans="1:41" ht="14.25" x14ac:dyDescent="0.45">
      <c r="A303">
        <v>2014</v>
      </c>
      <c r="B303" s="5" t="s">
        <v>1508</v>
      </c>
      <c r="C303" s="5" t="s">
        <v>170</v>
      </c>
      <c r="D303" s="5" t="s">
        <v>83</v>
      </c>
      <c r="E303" s="5" t="s">
        <v>487</v>
      </c>
      <c r="F303" s="5" t="s">
        <v>487</v>
      </c>
      <c r="G303" s="5" t="s">
        <v>87</v>
      </c>
      <c r="H303" s="5" t="s">
        <v>130</v>
      </c>
      <c r="I303">
        <v>21295.439999999999</v>
      </c>
      <c r="J303"/>
      <c r="K303">
        <v>1505</v>
      </c>
      <c r="L303">
        <v>2150</v>
      </c>
      <c r="M303">
        <v>18839.255466666669</v>
      </c>
      <c r="N303">
        <v>15247.151</v>
      </c>
      <c r="O303">
        <v>5822</v>
      </c>
      <c r="P303"/>
      <c r="Q303">
        <v>2147.6312837499991</v>
      </c>
      <c r="R303">
        <v>8206</v>
      </c>
      <c r="S303">
        <v>30468.799999999999</v>
      </c>
      <c r="T303">
        <v>13370</v>
      </c>
      <c r="U303">
        <v>9787</v>
      </c>
      <c r="V303">
        <v>8314</v>
      </c>
      <c r="W303"/>
      <c r="X303">
        <v>11576.78</v>
      </c>
      <c r="Y303">
        <v>73121</v>
      </c>
      <c r="Z303">
        <v>9223</v>
      </c>
      <c r="AA303">
        <v>107383.56075000011</v>
      </c>
      <c r="AB303"/>
      <c r="AC303">
        <v>10720</v>
      </c>
      <c r="AD303">
        <v>15469.923071000001</v>
      </c>
      <c r="AE303">
        <v>14156</v>
      </c>
      <c r="AF303">
        <v>39185</v>
      </c>
      <c r="AG303">
        <v>143869.50899999999</v>
      </c>
      <c r="AH303">
        <v>41661.066778262903</v>
      </c>
      <c r="AI303">
        <v>4810</v>
      </c>
      <c r="AJ303">
        <v>28164.72739000458</v>
      </c>
      <c r="AK303">
        <v>2720</v>
      </c>
      <c r="AL303">
        <v>639212.875</v>
      </c>
      <c r="AM303">
        <v>492970</v>
      </c>
      <c r="AN303">
        <v>146242.828125</v>
      </c>
      <c r="AO303" s="5" t="s">
        <v>5053</v>
      </c>
    </row>
    <row r="304" spans="1:41" ht="14.25" x14ac:dyDescent="0.45">
      <c r="A304">
        <v>2014</v>
      </c>
      <c r="B304" s="5" t="s">
        <v>1507</v>
      </c>
      <c r="C304" s="5" t="s">
        <v>170</v>
      </c>
      <c r="D304" s="5" t="s">
        <v>83</v>
      </c>
      <c r="E304" s="5" t="s">
        <v>487</v>
      </c>
      <c r="F304" s="5" t="s">
        <v>487</v>
      </c>
      <c r="G304" s="5" t="s">
        <v>87</v>
      </c>
      <c r="H304" s="5" t="s">
        <v>130</v>
      </c>
      <c r="I304">
        <v>21295.439999999999</v>
      </c>
      <c r="J304"/>
      <c r="K304">
        <v>1050</v>
      </c>
      <c r="L304">
        <v>3596</v>
      </c>
      <c r="M304">
        <v>16359.5</v>
      </c>
      <c r="N304">
        <v>14998.329858759949</v>
      </c>
      <c r="O304">
        <v>6224</v>
      </c>
      <c r="P304"/>
      <c r="Q304"/>
      <c r="R304">
        <v>9237.7048672349993</v>
      </c>
      <c r="S304">
        <v>23950</v>
      </c>
      <c r="T304">
        <v>12826.5</v>
      </c>
      <c r="U304">
        <v>9747</v>
      </c>
      <c r="V304">
        <v>12347</v>
      </c>
      <c r="W304">
        <v>6418</v>
      </c>
      <c r="X304">
        <v>12341.687223000001</v>
      </c>
      <c r="Y304">
        <v>106400</v>
      </c>
      <c r="Z304">
        <v>12844.4</v>
      </c>
      <c r="AA304">
        <v>98771.375756376015</v>
      </c>
      <c r="AB304">
        <v>2492</v>
      </c>
      <c r="AC304">
        <v>10720.173360000001</v>
      </c>
      <c r="AD304">
        <v>26732.205581612499</v>
      </c>
      <c r="AE304">
        <v>21495.879000000001</v>
      </c>
      <c r="AF304">
        <v>33456</v>
      </c>
      <c r="AG304">
        <v>154029.34933868569</v>
      </c>
      <c r="AH304">
        <v>34946.018638429763</v>
      </c>
      <c r="AI304">
        <v>5805</v>
      </c>
      <c r="AJ304">
        <v>34239.270640628747</v>
      </c>
      <c r="AK304">
        <v>2720</v>
      </c>
      <c r="AL304">
        <v>695042.8125</v>
      </c>
      <c r="AM304">
        <v>543177.9375</v>
      </c>
      <c r="AN304">
        <v>151864.90625</v>
      </c>
      <c r="AO304" s="5" t="s">
        <v>5052</v>
      </c>
    </row>
    <row r="305" spans="1:41" ht="14.25" x14ac:dyDescent="0.45">
      <c r="A305">
        <v>2014</v>
      </c>
      <c r="B305" s="5" t="s">
        <v>1508</v>
      </c>
      <c r="C305" s="5" t="s">
        <v>170</v>
      </c>
      <c r="D305" s="5" t="s">
        <v>83</v>
      </c>
      <c r="E305" s="5" t="s">
        <v>210</v>
      </c>
      <c r="F305" s="5" t="s">
        <v>210</v>
      </c>
      <c r="G305" s="5" t="s">
        <v>87</v>
      </c>
      <c r="H305" s="5" t="s">
        <v>130</v>
      </c>
      <c r="I305">
        <v>18459.439999999999</v>
      </c>
      <c r="J305">
        <v>12185.821</v>
      </c>
      <c r="K305">
        <v>895</v>
      </c>
      <c r="L305">
        <v>2611</v>
      </c>
      <c r="M305">
        <v>17497.648021333331</v>
      </c>
      <c r="N305">
        <v>15247.151</v>
      </c>
      <c r="O305">
        <v>6199</v>
      </c>
      <c r="P305">
        <v>9313.6329999999998</v>
      </c>
      <c r="Q305">
        <v>4905.8064062499989</v>
      </c>
      <c r="R305">
        <v>8791.0954353426696</v>
      </c>
      <c r="S305">
        <v>34830.400999999998</v>
      </c>
      <c r="T305">
        <v>13882.5</v>
      </c>
      <c r="U305">
        <v>9787</v>
      </c>
      <c r="V305">
        <v>5611</v>
      </c>
      <c r="W305">
        <v>3945.7709849452799</v>
      </c>
      <c r="X305">
        <v>11576.78</v>
      </c>
      <c r="Y305">
        <v>77224</v>
      </c>
      <c r="Z305">
        <v>9223</v>
      </c>
      <c r="AA305">
        <v>94883.560750000048</v>
      </c>
      <c r="AB305">
        <v>0</v>
      </c>
      <c r="AC305">
        <v>10993</v>
      </c>
      <c r="AD305">
        <v>18891.934233839998</v>
      </c>
      <c r="AE305">
        <v>17410</v>
      </c>
      <c r="AF305">
        <v>40832.214927000008</v>
      </c>
      <c r="AG305">
        <v>157417</v>
      </c>
      <c r="AH305">
        <v>45052.824137313997</v>
      </c>
      <c r="AI305">
        <v>7384</v>
      </c>
      <c r="AJ305">
        <v>30468.475453451279</v>
      </c>
      <c r="AK305">
        <v>2720</v>
      </c>
      <c r="AL305">
        <v>688239.0625</v>
      </c>
      <c r="AM305">
        <v>525363.1875</v>
      </c>
      <c r="AN305">
        <v>162875.859375</v>
      </c>
      <c r="AO305" s="5" t="s">
        <v>1614</v>
      </c>
    </row>
    <row r="306" spans="1:41" ht="14.25" x14ac:dyDescent="0.45">
      <c r="A306">
        <v>2014</v>
      </c>
      <c r="B306" s="5" t="s">
        <v>1507</v>
      </c>
      <c r="C306" s="5" t="s">
        <v>170</v>
      </c>
      <c r="D306" s="5" t="s">
        <v>83</v>
      </c>
      <c r="E306" s="5" t="s">
        <v>210</v>
      </c>
      <c r="F306" s="5" t="s">
        <v>210</v>
      </c>
      <c r="G306" s="5" t="s">
        <v>87</v>
      </c>
      <c r="H306" s="5" t="s">
        <v>130</v>
      </c>
      <c r="I306">
        <v>20683.12</v>
      </c>
      <c r="J306">
        <v>22092.957999999999</v>
      </c>
      <c r="K306">
        <v>1050</v>
      </c>
      <c r="L306">
        <v>3345.5000000000009</v>
      </c>
      <c r="M306">
        <v>15923.094999999999</v>
      </c>
      <c r="N306">
        <v>14998.329858759949</v>
      </c>
      <c r="O306">
        <v>6057.6324999999997</v>
      </c>
      <c r="P306">
        <v>10161.633</v>
      </c>
      <c r="Q306">
        <v>7855.2464325000001</v>
      </c>
      <c r="R306">
        <v>9312.7048672349993</v>
      </c>
      <c r="S306">
        <v>27351</v>
      </c>
      <c r="T306">
        <v>13339</v>
      </c>
      <c r="U306">
        <v>9747</v>
      </c>
      <c r="V306">
        <v>9247</v>
      </c>
      <c r="W306">
        <v>5318.7314743328006</v>
      </c>
      <c r="X306">
        <v>12219.4923</v>
      </c>
      <c r="Y306">
        <v>90767</v>
      </c>
      <c r="Z306">
        <v>12844.4</v>
      </c>
      <c r="AA306">
        <v>98873.872828122418</v>
      </c>
      <c r="AB306">
        <v>2492</v>
      </c>
      <c r="AC306">
        <v>10998.608173799999</v>
      </c>
      <c r="AD306">
        <v>18878.417431612499</v>
      </c>
      <c r="AE306">
        <v>24854.90617455</v>
      </c>
      <c r="AF306">
        <v>51019.769489999999</v>
      </c>
      <c r="AG306">
        <v>142945.55946886941</v>
      </c>
      <c r="AH306">
        <v>58558.905783939437</v>
      </c>
      <c r="AI306">
        <v>7384</v>
      </c>
      <c r="AJ306">
        <v>32054.177604475419</v>
      </c>
      <c r="AK306">
        <v>2720</v>
      </c>
      <c r="AL306">
        <v>743094</v>
      </c>
      <c r="AM306">
        <v>571801.8125</v>
      </c>
      <c r="AN306">
        <v>171292.265625</v>
      </c>
      <c r="AO306" s="5" t="s">
        <v>1615</v>
      </c>
    </row>
    <row r="307" spans="1:41" ht="14.25" x14ac:dyDescent="0.45">
      <c r="A307">
        <v>2014</v>
      </c>
      <c r="B307" s="5" t="s">
        <v>1508</v>
      </c>
      <c r="C307" s="5" t="s">
        <v>170</v>
      </c>
      <c r="D307" s="5" t="s">
        <v>83</v>
      </c>
      <c r="E307" s="5" t="s">
        <v>24</v>
      </c>
      <c r="F307" s="5" t="s">
        <v>24</v>
      </c>
      <c r="G307" s="5" t="s">
        <v>86</v>
      </c>
      <c r="H307" s="5" t="s">
        <v>130</v>
      </c>
      <c r="I307">
        <v>3034.6041473248815</v>
      </c>
      <c r="J307">
        <v>6959.4481200484861</v>
      </c>
      <c r="K307">
        <v>112.26800397058385</v>
      </c>
      <c r="L307">
        <v>286.28341012498879</v>
      </c>
      <c r="M307">
        <v>3017.82621804883</v>
      </c>
      <c r="N307">
        <v>5021.7601670846525</v>
      </c>
      <c r="O307">
        <v>106.65460377205466</v>
      </c>
      <c r="P307">
        <v>112.26800397058385</v>
      </c>
      <c r="Q307">
        <v>263.89975229734569</v>
      </c>
      <c r="R307">
        <v>157.69748988497989</v>
      </c>
      <c r="S307">
        <v>10047.986355367255</v>
      </c>
      <c r="T307">
        <v>437.84521548527698</v>
      </c>
      <c r="U307">
        <v>0</v>
      </c>
      <c r="V307">
        <v>1228.2119634381872</v>
      </c>
      <c r="W307">
        <v>454.68541608086457</v>
      </c>
      <c r="X307">
        <v>2144.3188758381516</v>
      </c>
      <c r="Y307">
        <v>16456.244022008181</v>
      </c>
      <c r="Z307">
        <v>922.84299263819923</v>
      </c>
      <c r="AA307">
        <v>19606.052161236315</v>
      </c>
      <c r="AB307">
        <v>7539.9191466644115</v>
      </c>
      <c r="AC307">
        <v>684.83482422056147</v>
      </c>
      <c r="AD307">
        <v>2819.1337807043383</v>
      </c>
      <c r="AE307">
        <v>1274.2418450661266</v>
      </c>
      <c r="AF307">
        <v>8886.281108149904</v>
      </c>
      <c r="AG307">
        <v>33588.341427919273</v>
      </c>
      <c r="AH307">
        <v>12680.802749943156</v>
      </c>
      <c r="AI307">
        <v>1844.5633052366925</v>
      </c>
      <c r="AJ307">
        <v>6296.3231340159127</v>
      </c>
      <c r="AK307">
        <v>101.04120357352546</v>
      </c>
      <c r="AL307">
        <v>146086.390625</v>
      </c>
      <c r="AM307">
        <v>104779.328125</v>
      </c>
      <c r="AN307">
        <v>41307.046875</v>
      </c>
      <c r="AO307" s="5" t="s">
        <v>1617</v>
      </c>
    </row>
    <row r="308" spans="1:41" ht="14.25" x14ac:dyDescent="0.45">
      <c r="A308">
        <v>2014</v>
      </c>
      <c r="B308" s="5" t="s">
        <v>1507</v>
      </c>
      <c r="C308" s="5" t="s">
        <v>170</v>
      </c>
      <c r="D308" s="5" t="s">
        <v>83</v>
      </c>
      <c r="E308" s="5" t="s">
        <v>24</v>
      </c>
      <c r="F308" s="5" t="s">
        <v>24</v>
      </c>
      <c r="G308" s="5" t="s">
        <v>86</v>
      </c>
      <c r="H308" s="5" t="s">
        <v>130</v>
      </c>
      <c r="I308">
        <v>3013.6961928478268</v>
      </c>
      <c r="J308">
        <v>7662.749036757984</v>
      </c>
      <c r="K308">
        <v>113.72438463576705</v>
      </c>
      <c r="L308">
        <v>284.31096158941762</v>
      </c>
      <c r="M308">
        <v>2956.8340005299433</v>
      </c>
      <c r="N308">
        <v>4992.5004855101733</v>
      </c>
      <c r="O308">
        <v>108.0381654039787</v>
      </c>
      <c r="P308">
        <v>113.72438463576705</v>
      </c>
      <c r="Q308">
        <v>215.79201984636796</v>
      </c>
      <c r="R308">
        <v>893.60208940661869</v>
      </c>
      <c r="S308">
        <v>8779.5224938812153</v>
      </c>
      <c r="T308">
        <v>250.1936461986875</v>
      </c>
      <c r="U308">
        <v>0</v>
      </c>
      <c r="V308">
        <v>1032.6174124927647</v>
      </c>
      <c r="W308">
        <v>460.58375777485656</v>
      </c>
      <c r="X308">
        <v>883.29619134576342</v>
      </c>
      <c r="Y308">
        <v>14589.701304922555</v>
      </c>
      <c r="Z308">
        <v>1649.0035772186222</v>
      </c>
      <c r="AA308">
        <v>19293.265426868165</v>
      </c>
      <c r="AB308">
        <v>130.78304233113209</v>
      </c>
      <c r="AC308">
        <v>693.32771635404742</v>
      </c>
      <c r="AD308">
        <v>3093.0189511312742</v>
      </c>
      <c r="AE308">
        <v>1188.4198194437656</v>
      </c>
      <c r="AF308">
        <v>7715.4190360736075</v>
      </c>
      <c r="AG308">
        <v>26241.600089811618</v>
      </c>
      <c r="AH308">
        <v>9274.1629140416644</v>
      </c>
      <c r="AI308">
        <v>1868.4916395656526</v>
      </c>
      <c r="AJ308">
        <v>6952.5317802679247</v>
      </c>
      <c r="AK308">
        <v>101.21470232583268</v>
      </c>
      <c r="AL308">
        <v>124552.125</v>
      </c>
      <c r="AM308">
        <v>96532.2578125</v>
      </c>
      <c r="AN308">
        <v>28019.86328125</v>
      </c>
      <c r="AO308" s="5" t="s">
        <v>1616</v>
      </c>
    </row>
    <row r="309" spans="1:41" ht="14.25" x14ac:dyDescent="0.45">
      <c r="A309">
        <v>2014</v>
      </c>
      <c r="B309" s="5" t="s">
        <v>1508</v>
      </c>
      <c r="C309" s="5" t="s">
        <v>170</v>
      </c>
      <c r="D309" s="5" t="s">
        <v>83</v>
      </c>
      <c r="E309" s="5" t="s">
        <v>24</v>
      </c>
      <c r="F309" s="5" t="s">
        <v>24</v>
      </c>
      <c r="G309" s="5" t="s">
        <v>87</v>
      </c>
      <c r="H309" s="5" t="s">
        <v>130</v>
      </c>
      <c r="I309">
        <v>2703</v>
      </c>
      <c r="J309">
        <v>6198.96</v>
      </c>
      <c r="K309">
        <v>100</v>
      </c>
      <c r="L309">
        <v>255</v>
      </c>
      <c r="M309">
        <v>2688.0554666666671</v>
      </c>
      <c r="N309">
        <v>4473.0110000000004</v>
      </c>
      <c r="O309">
        <v>95</v>
      </c>
      <c r="P309">
        <v>100</v>
      </c>
      <c r="Q309">
        <v>235.06229999999999</v>
      </c>
      <c r="R309">
        <v>140.46521208865471</v>
      </c>
      <c r="S309">
        <v>8950</v>
      </c>
      <c r="T309">
        <v>390</v>
      </c>
      <c r="U309"/>
      <c r="V309">
        <v>1094</v>
      </c>
      <c r="W309">
        <v>405</v>
      </c>
      <c r="X309">
        <v>1910</v>
      </c>
      <c r="Y309">
        <v>14658</v>
      </c>
      <c r="Z309">
        <v>822</v>
      </c>
      <c r="AA309">
        <v>17463.61516000003</v>
      </c>
      <c r="AB309"/>
      <c r="AC309">
        <v>625</v>
      </c>
      <c r="AD309">
        <v>2511.0749999999998</v>
      </c>
      <c r="AE309">
        <v>1135</v>
      </c>
      <c r="AF309">
        <v>7915.2392434787234</v>
      </c>
      <c r="AG309">
        <v>29918</v>
      </c>
      <c r="AH309">
        <v>11295.117309884419</v>
      </c>
      <c r="AI309">
        <v>1643</v>
      </c>
      <c r="AJ309">
        <v>5608.2970315083339</v>
      </c>
      <c r="AK309">
        <v>90</v>
      </c>
      <c r="AL309">
        <v>123421.8984375</v>
      </c>
      <c r="AM309">
        <v>93344.6484375</v>
      </c>
      <c r="AN309">
        <v>30077.248046875</v>
      </c>
      <c r="AO309" s="5" t="s">
        <v>1618</v>
      </c>
    </row>
    <row r="310" spans="1:41" ht="14.25" x14ac:dyDescent="0.45">
      <c r="A310">
        <v>2014</v>
      </c>
      <c r="B310" s="5" t="s">
        <v>1507</v>
      </c>
      <c r="C310" s="5" t="s">
        <v>170</v>
      </c>
      <c r="D310" s="5" t="s">
        <v>83</v>
      </c>
      <c r="E310" s="5" t="s">
        <v>24</v>
      </c>
      <c r="F310" s="5" t="s">
        <v>24</v>
      </c>
      <c r="G310" s="5" t="s">
        <v>87</v>
      </c>
      <c r="H310" s="5" t="s">
        <v>130</v>
      </c>
      <c r="I310">
        <v>2703</v>
      </c>
      <c r="J310">
        <v>6866.021999999999</v>
      </c>
      <c r="K310">
        <v>100</v>
      </c>
      <c r="L310">
        <v>255</v>
      </c>
      <c r="M310">
        <v>2600</v>
      </c>
      <c r="N310">
        <v>4473.41</v>
      </c>
      <c r="O310">
        <v>97.374999999999986</v>
      </c>
      <c r="P310">
        <v>100</v>
      </c>
      <c r="Q310">
        <v>189.75</v>
      </c>
      <c r="R310">
        <v>785.76119999999992</v>
      </c>
      <c r="S310">
        <v>7720</v>
      </c>
      <c r="T310">
        <v>220</v>
      </c>
      <c r="U310"/>
      <c r="V310">
        <v>908</v>
      </c>
      <c r="W310">
        <v>405</v>
      </c>
      <c r="X310">
        <v>800</v>
      </c>
      <c r="Y310">
        <v>12829</v>
      </c>
      <c r="Z310">
        <v>1450</v>
      </c>
      <c r="AA310">
        <v>17300.907828616771</v>
      </c>
      <c r="AB310">
        <v>115</v>
      </c>
      <c r="AC310">
        <v>624.89756000000011</v>
      </c>
      <c r="AD310">
        <v>2719.75</v>
      </c>
      <c r="AE310">
        <v>1045</v>
      </c>
      <c r="AF310">
        <v>6920</v>
      </c>
      <c r="AG310">
        <v>23383.405886891109</v>
      </c>
      <c r="AH310">
        <v>8338.4329666666672</v>
      </c>
      <c r="AI310">
        <v>1643</v>
      </c>
      <c r="AJ310">
        <v>6251.0461306010338</v>
      </c>
      <c r="AK310">
        <v>90</v>
      </c>
      <c r="AL310">
        <v>110933.7578125</v>
      </c>
      <c r="AM310">
        <v>86085.203125</v>
      </c>
      <c r="AN310">
        <v>24848.55859375</v>
      </c>
      <c r="AO310" s="5" t="s">
        <v>1619</v>
      </c>
    </row>
    <row r="311" spans="1:41" ht="14.25" x14ac:dyDescent="0.45">
      <c r="A311">
        <v>2014</v>
      </c>
      <c r="B311" s="5" t="s">
        <v>1507</v>
      </c>
      <c r="C311" s="5" t="s">
        <v>170</v>
      </c>
      <c r="D311" s="5" t="s">
        <v>83</v>
      </c>
      <c r="E311" s="5" t="s">
        <v>213</v>
      </c>
      <c r="F311" s="5" t="s">
        <v>213</v>
      </c>
      <c r="G311" s="5" t="s">
        <v>87</v>
      </c>
      <c r="H311" s="5" t="s">
        <v>130</v>
      </c>
      <c r="I311">
        <v>0</v>
      </c>
      <c r="J311"/>
      <c r="K311">
        <v>0</v>
      </c>
      <c r="L311"/>
      <c r="M311">
        <v>163.595</v>
      </c>
      <c r="N311">
        <v>444.34180418811309</v>
      </c>
      <c r="O311">
        <v>85.06</v>
      </c>
      <c r="P311">
        <v>618.13300000000004</v>
      </c>
      <c r="Q311">
        <v>193.2011325</v>
      </c>
      <c r="R311">
        <v>75</v>
      </c>
      <c r="S311">
        <v>0</v>
      </c>
      <c r="T311">
        <v>20.5</v>
      </c>
      <c r="U311"/>
      <c r="V311">
        <v>0</v>
      </c>
      <c r="W311">
        <v>421.50140473279998</v>
      </c>
      <c r="X311">
        <v>129.59545</v>
      </c>
      <c r="Y311">
        <v>1495</v>
      </c>
      <c r="Z311">
        <v>0</v>
      </c>
      <c r="AA311">
        <v>1074.4127866871081</v>
      </c>
      <c r="AB311">
        <v>0</v>
      </c>
      <c r="AC311">
        <v>187.60303379999999</v>
      </c>
      <c r="AD311">
        <v>506.59554711250013</v>
      </c>
      <c r="AE311">
        <v>209.19</v>
      </c>
      <c r="AF311">
        <v>14417.334999999999</v>
      </c>
      <c r="AG311">
        <v>3265.256160906747</v>
      </c>
      <c r="AH311">
        <v>348.5184929200849</v>
      </c>
      <c r="AI311">
        <v>0</v>
      </c>
      <c r="AJ311">
        <v>368.1</v>
      </c>
      <c r="AK311"/>
      <c r="AL311">
        <v>24022.9375</v>
      </c>
      <c r="AM311">
        <v>22347.572265625</v>
      </c>
      <c r="AN311">
        <v>1675.3658447265625</v>
      </c>
      <c r="AO311" s="5" t="s">
        <v>1620</v>
      </c>
    </row>
    <row r="312" spans="1:41" ht="14.25" x14ac:dyDescent="0.45">
      <c r="A312">
        <v>2014</v>
      </c>
      <c r="B312" s="5" t="s">
        <v>1508</v>
      </c>
      <c r="C312" s="5" t="s">
        <v>170</v>
      </c>
      <c r="D312" s="5" t="s">
        <v>83</v>
      </c>
      <c r="E312" s="5" t="s">
        <v>213</v>
      </c>
      <c r="F312" s="5" t="s">
        <v>213</v>
      </c>
      <c r="G312" s="5" t="s">
        <v>87</v>
      </c>
      <c r="H312" s="5" t="s">
        <v>130</v>
      </c>
      <c r="I312">
        <v>0</v>
      </c>
      <c r="J312"/>
      <c r="K312"/>
      <c r="L312">
        <v>0</v>
      </c>
      <c r="M312">
        <v>188.39255466666671</v>
      </c>
      <c r="N312">
        <v>0</v>
      </c>
      <c r="O312">
        <v>85</v>
      </c>
      <c r="P312">
        <v>618.13300000000004</v>
      </c>
      <c r="Q312">
        <v>333.9939062499999</v>
      </c>
      <c r="R312">
        <v>104.0270745897875</v>
      </c>
      <c r="S312">
        <v>0</v>
      </c>
      <c r="T312">
        <v>0</v>
      </c>
      <c r="U312"/>
      <c r="V312">
        <v>0</v>
      </c>
      <c r="W312">
        <v>369.99168534528002</v>
      </c>
      <c r="X312">
        <v>122.77</v>
      </c>
      <c r="Y312">
        <v>0</v>
      </c>
      <c r="Z312"/>
      <c r="AA312">
        <v>3110.3830100000009</v>
      </c>
      <c r="AB312"/>
      <c r="AC312">
        <v>188</v>
      </c>
      <c r="AD312">
        <v>794.30516283999998</v>
      </c>
      <c r="AE312">
        <v>209</v>
      </c>
      <c r="AF312">
        <v>314.65392700000012</v>
      </c>
      <c r="AG312">
        <v>3570</v>
      </c>
      <c r="AH312">
        <v>184.15941921178981</v>
      </c>
      <c r="AI312">
        <v>0</v>
      </c>
      <c r="AJ312">
        <v>360</v>
      </c>
      <c r="AK312"/>
      <c r="AL312">
        <v>10552.8095703125</v>
      </c>
      <c r="AM312">
        <v>8808.19140625</v>
      </c>
      <c r="AN312">
        <v>1744.6187744140625</v>
      </c>
      <c r="AO312" s="5" t="s">
        <v>1621</v>
      </c>
    </row>
    <row r="313" spans="1:41" ht="14.25" x14ac:dyDescent="0.45">
      <c r="A313">
        <v>2014</v>
      </c>
      <c r="B313" s="5" t="s">
        <v>1508</v>
      </c>
      <c r="C313" s="5" t="s">
        <v>170</v>
      </c>
      <c r="D313" s="5" t="s">
        <v>83</v>
      </c>
      <c r="E313" s="5" t="s">
        <v>216</v>
      </c>
      <c r="F313" s="5" t="s">
        <v>217</v>
      </c>
      <c r="G313" s="5" t="s">
        <v>86</v>
      </c>
      <c r="H313" s="5" t="s">
        <v>130</v>
      </c>
      <c r="I313">
        <v>0</v>
      </c>
      <c r="J313"/>
      <c r="K313"/>
      <c r="L313"/>
      <c r="M313"/>
      <c r="N313"/>
      <c r="O313">
        <v>0</v>
      </c>
      <c r="P313"/>
      <c r="Q313">
        <v>0</v>
      </c>
      <c r="R313"/>
      <c r="S313">
        <v>0</v>
      </c>
      <c r="T313"/>
      <c r="U313"/>
      <c r="V313">
        <v>0</v>
      </c>
      <c r="W313">
        <v>0</v>
      </c>
      <c r="X313">
        <v>0</v>
      </c>
      <c r="Y313"/>
      <c r="Z313"/>
      <c r="AA313">
        <v>1571.7520555881738</v>
      </c>
      <c r="AB313"/>
      <c r="AC313"/>
      <c r="AD313"/>
      <c r="AE313"/>
      <c r="AF313">
        <v>0</v>
      </c>
      <c r="AG313">
        <v>4278.53363131895</v>
      </c>
      <c r="AH313">
        <v>8227.8245007935693</v>
      </c>
      <c r="AI313"/>
      <c r="AJ313">
        <v>0</v>
      </c>
      <c r="AK313"/>
      <c r="AL313">
        <v>14078.1103515625</v>
      </c>
      <c r="AM313">
        <v>5850.28564453125</v>
      </c>
      <c r="AN313">
        <v>8227.82421875</v>
      </c>
      <c r="AO313" s="5" t="s">
        <v>1622</v>
      </c>
    </row>
    <row r="314" spans="1:41" ht="14.25" x14ac:dyDescent="0.45">
      <c r="A314">
        <v>2014</v>
      </c>
      <c r="B314" s="5" t="s">
        <v>1507</v>
      </c>
      <c r="C314" s="5" t="s">
        <v>170</v>
      </c>
      <c r="D314" s="5" t="s">
        <v>83</v>
      </c>
      <c r="E314" s="5" t="s">
        <v>216</v>
      </c>
      <c r="F314" s="5" t="s">
        <v>217</v>
      </c>
      <c r="G314" s="5" t="s">
        <v>86</v>
      </c>
      <c r="H314" s="5" t="s">
        <v>130</v>
      </c>
      <c r="I314"/>
      <c r="J314"/>
      <c r="K314"/>
      <c r="L314"/>
      <c r="M314"/>
      <c r="N314">
        <v>0</v>
      </c>
      <c r="O314"/>
      <c r="P314"/>
      <c r="Q314">
        <v>0</v>
      </c>
      <c r="R314">
        <v>0</v>
      </c>
      <c r="S314">
        <v>0</v>
      </c>
      <c r="T314"/>
      <c r="U314"/>
      <c r="V314">
        <v>0</v>
      </c>
      <c r="W314"/>
      <c r="X314"/>
      <c r="Y314"/>
      <c r="Z314"/>
      <c r="AA314">
        <v>2729.385231258409</v>
      </c>
      <c r="AB314"/>
      <c r="AC314"/>
      <c r="AD314"/>
      <c r="AE314"/>
      <c r="AF314"/>
      <c r="AG314">
        <v>0</v>
      </c>
      <c r="AH314">
        <v>16554.120607877434</v>
      </c>
      <c r="AI314"/>
      <c r="AJ314"/>
      <c r="AK314"/>
      <c r="AL314">
        <v>19283.505859375</v>
      </c>
      <c r="AM314">
        <v>2729.38525390625</v>
      </c>
      <c r="AN314">
        <v>16554.12109375</v>
      </c>
      <c r="AO314" s="5" t="s">
        <v>1623</v>
      </c>
    </row>
    <row r="315" spans="1:41" ht="14.25" x14ac:dyDescent="0.45">
      <c r="A315">
        <v>2014</v>
      </c>
      <c r="B315" s="5" t="s">
        <v>1507</v>
      </c>
      <c r="C315" s="5" t="s">
        <v>170</v>
      </c>
      <c r="D315" s="5" t="s">
        <v>83</v>
      </c>
      <c r="E315" s="5" t="s">
        <v>216</v>
      </c>
      <c r="F315" s="5" t="s">
        <v>218</v>
      </c>
      <c r="G315" s="5" t="s">
        <v>86</v>
      </c>
      <c r="H315" s="5" t="s">
        <v>130</v>
      </c>
      <c r="I315">
        <v>0</v>
      </c>
      <c r="J315"/>
      <c r="K315">
        <v>90.979507708613639</v>
      </c>
      <c r="L315"/>
      <c r="M315">
        <v>972.34348863580828</v>
      </c>
      <c r="N315">
        <v>3048.1546813924642</v>
      </c>
      <c r="O315">
        <v>179.1159058013331</v>
      </c>
      <c r="P315"/>
      <c r="Q315">
        <v>0</v>
      </c>
      <c r="R315">
        <v>338.82412556667629</v>
      </c>
      <c r="S315">
        <v>284.31096158941762</v>
      </c>
      <c r="T315"/>
      <c r="U315"/>
      <c r="V315">
        <v>0</v>
      </c>
      <c r="W315"/>
      <c r="X315"/>
      <c r="Y315"/>
      <c r="Z315"/>
      <c r="AA315">
        <v>341.17315390730113</v>
      </c>
      <c r="AB315"/>
      <c r="AC315"/>
      <c r="AD315">
        <v>0</v>
      </c>
      <c r="AE315"/>
      <c r="AF315">
        <v>2060.6858496000991</v>
      </c>
      <c r="AG315">
        <v>14603.368316728865</v>
      </c>
      <c r="AH315">
        <v>1137.2438463576705</v>
      </c>
      <c r="AI315">
        <v>221.76255003974575</v>
      </c>
      <c r="AJ315"/>
      <c r="AK315">
        <v>56.862192317883526</v>
      </c>
      <c r="AL315">
        <v>23334.82421875</v>
      </c>
      <c r="AM315">
        <v>20392.20703125</v>
      </c>
      <c r="AN315">
        <v>2942.618408203125</v>
      </c>
      <c r="AO315" s="5" t="s">
        <v>1625</v>
      </c>
    </row>
    <row r="316" spans="1:41" ht="14.25" x14ac:dyDescent="0.45">
      <c r="A316">
        <v>2014</v>
      </c>
      <c r="B316" s="5" t="s">
        <v>1508</v>
      </c>
      <c r="C316" s="5" t="s">
        <v>170</v>
      </c>
      <c r="D316" s="5" t="s">
        <v>83</v>
      </c>
      <c r="E316" s="5" t="s">
        <v>216</v>
      </c>
      <c r="F316" s="5" t="s">
        <v>218</v>
      </c>
      <c r="G316" s="5" t="s">
        <v>86</v>
      </c>
      <c r="H316" s="5" t="s">
        <v>130</v>
      </c>
      <c r="I316">
        <v>0</v>
      </c>
      <c r="J316"/>
      <c r="K316">
        <v>89.814403176467081</v>
      </c>
      <c r="L316">
        <v>168.40200595587578</v>
      </c>
      <c r="M316">
        <v>1465.0974518161192</v>
      </c>
      <c r="N316">
        <v>3235.3157621434516</v>
      </c>
      <c r="O316">
        <v>176.26076623381664</v>
      </c>
      <c r="P316"/>
      <c r="Q316">
        <v>0</v>
      </c>
      <c r="R316">
        <v>334.55865183233988</v>
      </c>
      <c r="S316">
        <v>112.26800397058385</v>
      </c>
      <c r="T316"/>
      <c r="U316"/>
      <c r="V316">
        <v>399.67409413527849</v>
      </c>
      <c r="W316">
        <v>0</v>
      </c>
      <c r="X316">
        <v>0</v>
      </c>
      <c r="Y316">
        <v>4084.3099844498402</v>
      </c>
      <c r="Z316"/>
      <c r="AA316">
        <v>336.80401191175156</v>
      </c>
      <c r="AB316"/>
      <c r="AC316"/>
      <c r="AD316"/>
      <c r="AE316"/>
      <c r="AF316">
        <v>2266.2123530492927</v>
      </c>
      <c r="AG316">
        <v>15585.044311196449</v>
      </c>
      <c r="AH316">
        <v>1933.6933101147092</v>
      </c>
      <c r="AI316">
        <v>218.92260774263849</v>
      </c>
      <c r="AJ316">
        <v>0</v>
      </c>
      <c r="AK316">
        <v>56.134001985291924</v>
      </c>
      <c r="AL316">
        <v>30462.51171875</v>
      </c>
      <c r="AM316">
        <v>26410.3203125</v>
      </c>
      <c r="AN316">
        <v>4052.1904296875</v>
      </c>
      <c r="AO316" s="5" t="s">
        <v>1624</v>
      </c>
    </row>
    <row r="317" spans="1:41" ht="14.25" x14ac:dyDescent="0.45">
      <c r="A317">
        <v>2014</v>
      </c>
      <c r="B317" s="5" t="s">
        <v>1507</v>
      </c>
      <c r="C317" s="5" t="s">
        <v>170</v>
      </c>
      <c r="D317" s="5" t="s">
        <v>83</v>
      </c>
      <c r="E317" s="5" t="s">
        <v>216</v>
      </c>
      <c r="F317" s="5" t="s">
        <v>219</v>
      </c>
      <c r="G317" s="5" t="s">
        <v>86</v>
      </c>
      <c r="H317" s="5" t="s">
        <v>130</v>
      </c>
      <c r="I317"/>
      <c r="J317"/>
      <c r="K317"/>
      <c r="L317"/>
      <c r="M317"/>
      <c r="N317">
        <v>0</v>
      </c>
      <c r="O317"/>
      <c r="P317"/>
      <c r="Q317">
        <v>0</v>
      </c>
      <c r="R317">
        <v>0</v>
      </c>
      <c r="S317">
        <v>0</v>
      </c>
      <c r="T317"/>
      <c r="U317"/>
      <c r="V317">
        <v>0</v>
      </c>
      <c r="W317"/>
      <c r="X317"/>
      <c r="Y317"/>
      <c r="Z317"/>
      <c r="AA317">
        <v>0</v>
      </c>
      <c r="AB317"/>
      <c r="AC317"/>
      <c r="AD317"/>
      <c r="AE317"/>
      <c r="AF317">
        <v>170.58657695365056</v>
      </c>
      <c r="AG317">
        <v>2716.219936357943</v>
      </c>
      <c r="AH317"/>
      <c r="AI317"/>
      <c r="AJ317"/>
      <c r="AK317"/>
      <c r="AL317">
        <v>2886.806396484375</v>
      </c>
      <c r="AM317">
        <v>2886.806396484375</v>
      </c>
      <c r="AN317">
        <v>0</v>
      </c>
      <c r="AO317" s="5" t="s">
        <v>1627</v>
      </c>
    </row>
    <row r="318" spans="1:41" ht="14.25" x14ac:dyDescent="0.45">
      <c r="A318">
        <v>2014</v>
      </c>
      <c r="B318" s="5" t="s">
        <v>1508</v>
      </c>
      <c r="C318" s="5" t="s">
        <v>170</v>
      </c>
      <c r="D318" s="5" t="s">
        <v>83</v>
      </c>
      <c r="E318" s="5" t="s">
        <v>216</v>
      </c>
      <c r="F318" s="5" t="s">
        <v>219</v>
      </c>
      <c r="G318" s="5" t="s">
        <v>86</v>
      </c>
      <c r="H318" s="5" t="s">
        <v>130</v>
      </c>
      <c r="I318">
        <v>0</v>
      </c>
      <c r="J318"/>
      <c r="K318"/>
      <c r="L318"/>
      <c r="M318"/>
      <c r="N318"/>
      <c r="O318">
        <v>0</v>
      </c>
      <c r="P318"/>
      <c r="Q318">
        <v>0</v>
      </c>
      <c r="R318"/>
      <c r="S318">
        <v>0</v>
      </c>
      <c r="T318"/>
      <c r="U318"/>
      <c r="V318">
        <v>0</v>
      </c>
      <c r="W318">
        <v>0</v>
      </c>
      <c r="X318">
        <v>56.134001985291924</v>
      </c>
      <c r="Y318"/>
      <c r="Z318"/>
      <c r="AA318">
        <v>0</v>
      </c>
      <c r="AB318"/>
      <c r="AC318"/>
      <c r="AD318"/>
      <c r="AE318"/>
      <c r="AF318">
        <v>441.40479652133195</v>
      </c>
      <c r="AG318">
        <v>478.26169691468721</v>
      </c>
      <c r="AH318">
        <v>0</v>
      </c>
      <c r="AI318"/>
      <c r="AJ318">
        <v>0</v>
      </c>
      <c r="AK318"/>
      <c r="AL318">
        <v>975.80047607421875</v>
      </c>
      <c r="AM318">
        <v>919.66650390625</v>
      </c>
      <c r="AN318">
        <v>56.134002685546875</v>
      </c>
      <c r="AO318" s="5" t="s">
        <v>1626</v>
      </c>
    </row>
    <row r="319" spans="1:41" ht="14.25" x14ac:dyDescent="0.45">
      <c r="A319">
        <v>2014</v>
      </c>
      <c r="B319" s="5" t="s">
        <v>1508</v>
      </c>
      <c r="C319" s="5" t="s">
        <v>170</v>
      </c>
      <c r="D319" s="5" t="s">
        <v>83</v>
      </c>
      <c r="E319" s="5" t="s">
        <v>88</v>
      </c>
      <c r="F319" s="5" t="s">
        <v>89</v>
      </c>
      <c r="G319" s="5" t="s">
        <v>86</v>
      </c>
      <c r="H319" s="5" t="s">
        <v>130</v>
      </c>
      <c r="I319">
        <v>23907.9654247533</v>
      </c>
      <c r="J319">
        <v>20213.494206136493</v>
      </c>
      <c r="K319">
        <v>1178.8140416911303</v>
      </c>
      <c r="L319">
        <v>2688.8186950954832</v>
      </c>
      <c r="M319">
        <v>20203.812265865807</v>
      </c>
      <c r="N319">
        <v>16539.544635594273</v>
      </c>
      <c r="O319">
        <v>6674.3328360512096</v>
      </c>
      <c r="P319">
        <v>9762.2642852621175</v>
      </c>
      <c r="Q319">
        <v>4949.685792555596</v>
      </c>
      <c r="R319">
        <v>8983.778479303448</v>
      </c>
      <c r="S319">
        <v>24063.974165750864</v>
      </c>
      <c r="T319">
        <v>12933.274057411259</v>
      </c>
      <c r="U319">
        <v>10924.799466377513</v>
      </c>
      <c r="V319">
        <v>5981.6392515527077</v>
      </c>
      <c r="W319">
        <v>5408.6234374253781</v>
      </c>
      <c r="X319">
        <v>13199.349226821543</v>
      </c>
      <c r="Y319">
        <v>85009.332606526092</v>
      </c>
      <c r="Z319">
        <v>10997.773668958394</v>
      </c>
      <c r="AA319">
        <v>110859.59035330248</v>
      </c>
      <c r="AB319">
        <v>9505.7318961893343</v>
      </c>
      <c r="AC319">
        <v>11742.110535283364</v>
      </c>
      <c r="AD319">
        <v>21507.887766100004</v>
      </c>
      <c r="AE319">
        <v>19619.956373899233</v>
      </c>
      <c r="AF319">
        <v>37766.18075860793</v>
      </c>
      <c r="AG319">
        <v>192592.39277141748</v>
      </c>
      <c r="AH319">
        <v>52369.571294674257</v>
      </c>
      <c r="AI319">
        <v>8557.0672626379001</v>
      </c>
      <c r="AJ319">
        <v>36421.42643585016</v>
      </c>
      <c r="AK319">
        <v>3053.6897079998807</v>
      </c>
      <c r="AL319">
        <v>787616.9375</v>
      </c>
      <c r="AM319">
        <v>608960.8125</v>
      </c>
      <c r="AN319">
        <v>178656.125</v>
      </c>
      <c r="AO319" s="5" t="s">
        <v>1628</v>
      </c>
    </row>
    <row r="320" spans="1:41" ht="14.25" x14ac:dyDescent="0.45">
      <c r="A320">
        <v>2014</v>
      </c>
      <c r="B320" s="5" t="s">
        <v>1507</v>
      </c>
      <c r="C320" s="5" t="s">
        <v>170</v>
      </c>
      <c r="D320" s="5" t="s">
        <v>83</v>
      </c>
      <c r="E320" s="5" t="s">
        <v>88</v>
      </c>
      <c r="F320" s="5" t="s">
        <v>89</v>
      </c>
      <c r="G320" s="5" t="s">
        <v>86</v>
      </c>
      <c r="H320" s="5" t="s">
        <v>130</v>
      </c>
      <c r="I320">
        <v>23952.061270062077</v>
      </c>
      <c r="J320">
        <v>30343.940308515364</v>
      </c>
      <c r="K320">
        <v>1194.1060386755539</v>
      </c>
      <c r="L320">
        <v>3078.5190920902141</v>
      </c>
      <c r="M320">
        <v>18352.841192520085</v>
      </c>
      <c r="N320">
        <v>15569.947527353803</v>
      </c>
      <c r="O320">
        <v>6778.9968437534371</v>
      </c>
      <c r="P320">
        <v>9604.5929044137065</v>
      </c>
      <c r="Q320">
        <v>7601.0084095123793</v>
      </c>
      <c r="R320">
        <v>10268.40767276573</v>
      </c>
      <c r="S320">
        <v>26562.689812664586</v>
      </c>
      <c r="T320">
        <v>13527.515552424491</v>
      </c>
      <c r="U320">
        <v>11177.185067595556</v>
      </c>
      <c r="V320">
        <v>10115.784013351478</v>
      </c>
      <c r="W320">
        <v>5478.7291711725675</v>
      </c>
      <c r="X320">
        <v>13554.892213755013</v>
      </c>
      <c r="Y320">
        <v>100495.96421493462</v>
      </c>
      <c r="Z320">
        <v>15169.58194218033</v>
      </c>
      <c r="AA320">
        <v>119788.96664956267</v>
      </c>
      <c r="AB320">
        <v>3352.5948590624125</v>
      </c>
      <c r="AC320">
        <v>11894.098766425524</v>
      </c>
      <c r="AD320">
        <v>22137.539680361355</v>
      </c>
      <c r="AE320">
        <v>27914.464673948929</v>
      </c>
      <c r="AF320">
        <v>39125.688031821519</v>
      </c>
      <c r="AG320">
        <v>173124.75676533073</v>
      </c>
      <c r="AH320">
        <v>60051.291319288612</v>
      </c>
      <c r="AI320">
        <v>8796.5811515765818</v>
      </c>
      <c r="AJ320">
        <v>37835.139369580073</v>
      </c>
      <c r="AK320">
        <v>3056.9114590094182</v>
      </c>
      <c r="AL320">
        <v>829904.8125</v>
      </c>
      <c r="AM320">
        <v>647060.0625</v>
      </c>
      <c r="AN320">
        <v>182844.671875</v>
      </c>
      <c r="AO320" s="5" t="s">
        <v>1629</v>
      </c>
    </row>
    <row r="321" spans="1:41" ht="14.25" x14ac:dyDescent="0.45">
      <c r="A321">
        <v>2014</v>
      </c>
      <c r="B321" s="5" t="s">
        <v>1508</v>
      </c>
      <c r="C321" s="5" t="s">
        <v>170</v>
      </c>
      <c r="D321" s="5" t="s">
        <v>83</v>
      </c>
      <c r="E321" s="5" t="s">
        <v>88</v>
      </c>
      <c r="F321" s="5" t="s">
        <v>89</v>
      </c>
      <c r="G321" s="5" t="s">
        <v>87</v>
      </c>
      <c r="H321" s="5" t="s">
        <v>130</v>
      </c>
      <c r="I321">
        <v>21295.439999999999</v>
      </c>
      <c r="J321">
        <v>18096.400000000001</v>
      </c>
      <c r="K321">
        <v>1050</v>
      </c>
      <c r="L321">
        <v>2395</v>
      </c>
      <c r="M321">
        <v>18039.255466666669</v>
      </c>
      <c r="N321">
        <v>14732.198</v>
      </c>
      <c r="O321">
        <v>5945</v>
      </c>
      <c r="P321">
        <v>8695.5</v>
      </c>
      <c r="Q321">
        <v>4408.8124999999991</v>
      </c>
      <c r="R321">
        <v>8002.0826607528834</v>
      </c>
      <c r="S321">
        <v>21434.401000000002</v>
      </c>
      <c r="T321">
        <v>11520</v>
      </c>
      <c r="U321">
        <v>9731</v>
      </c>
      <c r="V321">
        <v>5328</v>
      </c>
      <c r="W321">
        <v>4817.6000696000001</v>
      </c>
      <c r="X321">
        <v>11757</v>
      </c>
      <c r="Y321">
        <v>75720</v>
      </c>
      <c r="Z321">
        <v>9796</v>
      </c>
      <c r="AA321">
        <v>98745.669750000045</v>
      </c>
      <c r="AB321">
        <v>0</v>
      </c>
      <c r="AC321">
        <v>10720</v>
      </c>
      <c r="AD321">
        <v>19157.629070999999</v>
      </c>
      <c r="AE321">
        <v>17476</v>
      </c>
      <c r="AF321">
        <v>33639.320000000007</v>
      </c>
      <c r="AG321">
        <v>171547</v>
      </c>
      <c r="AH321">
        <v>46646.924718102222</v>
      </c>
      <c r="AI321">
        <v>7622</v>
      </c>
      <c r="AJ321">
        <v>32441.91534162702</v>
      </c>
      <c r="AK321">
        <v>2720</v>
      </c>
      <c r="AL321">
        <v>693480.125</v>
      </c>
      <c r="AM321">
        <v>542770.3125</v>
      </c>
      <c r="AN321">
        <v>150709.8125</v>
      </c>
      <c r="AO321" s="5" t="s">
        <v>1631</v>
      </c>
    </row>
    <row r="322" spans="1:41" ht="14.25" x14ac:dyDescent="0.45">
      <c r="A322">
        <v>2014</v>
      </c>
      <c r="B322" s="5" t="s">
        <v>1507</v>
      </c>
      <c r="C322" s="5" t="s">
        <v>170</v>
      </c>
      <c r="D322" s="5" t="s">
        <v>83</v>
      </c>
      <c r="E322" s="5" t="s">
        <v>88</v>
      </c>
      <c r="F322" s="5" t="s">
        <v>89</v>
      </c>
      <c r="G322" s="5" t="s">
        <v>87</v>
      </c>
      <c r="H322" s="5" t="s">
        <v>130</v>
      </c>
      <c r="I322">
        <v>21295.439999999999</v>
      </c>
      <c r="J322">
        <v>27188.957999999999</v>
      </c>
      <c r="K322">
        <v>1050</v>
      </c>
      <c r="L322">
        <v>2761.14</v>
      </c>
      <c r="M322">
        <v>16138</v>
      </c>
      <c r="N322">
        <v>13951.077054571841</v>
      </c>
      <c r="O322">
        <v>6109.9224999999997</v>
      </c>
      <c r="P322">
        <v>8445.5</v>
      </c>
      <c r="Q322">
        <v>6683.7102999999997</v>
      </c>
      <c r="R322">
        <v>9029.2048672349993</v>
      </c>
      <c r="S322">
        <v>23359</v>
      </c>
      <c r="T322">
        <v>11895</v>
      </c>
      <c r="U322">
        <v>9731</v>
      </c>
      <c r="V322">
        <v>8895</v>
      </c>
      <c r="W322">
        <v>4817.5500695999999</v>
      </c>
      <c r="X322">
        <v>12423.545</v>
      </c>
      <c r="Y322">
        <v>88368</v>
      </c>
      <c r="Z322">
        <v>13338.9</v>
      </c>
      <c r="AA322">
        <v>107418.7196949661</v>
      </c>
      <c r="AB322">
        <v>2492</v>
      </c>
      <c r="AC322">
        <v>10720.173360000001</v>
      </c>
      <c r="AD322">
        <v>19465.956884499999</v>
      </c>
      <c r="AE322">
        <v>24545.716174550002</v>
      </c>
      <c r="AF322">
        <v>35092.300000000003</v>
      </c>
      <c r="AG322">
        <v>154239.48599288781</v>
      </c>
      <c r="AH322">
        <v>53992.330291019352</v>
      </c>
      <c r="AI322">
        <v>7735</v>
      </c>
      <c r="AJ322">
        <v>34017.708804755763</v>
      </c>
      <c r="AK322">
        <v>2720</v>
      </c>
      <c r="AL322">
        <v>737920.375</v>
      </c>
      <c r="AM322">
        <v>575722.0625</v>
      </c>
      <c r="AN322">
        <v>162198.296875</v>
      </c>
      <c r="AO322" s="5" t="s">
        <v>1630</v>
      </c>
    </row>
    <row r="323" spans="1:41" ht="14.25" x14ac:dyDescent="0.45">
      <c r="A323">
        <v>2014</v>
      </c>
      <c r="B323" s="5" t="s">
        <v>1507</v>
      </c>
      <c r="C323" s="5" t="s">
        <v>170</v>
      </c>
      <c r="D323" s="5" t="s">
        <v>83</v>
      </c>
      <c r="E323" s="5" t="s">
        <v>90</v>
      </c>
      <c r="F323" s="5" t="s">
        <v>91</v>
      </c>
      <c r="G323" s="5" t="s">
        <v>86</v>
      </c>
      <c r="H323" s="5" t="s">
        <v>130</v>
      </c>
      <c r="I323">
        <v>1492.0639264212637</v>
      </c>
      <c r="J323">
        <v>0</v>
      </c>
      <c r="K323">
        <v>170.58657695365056</v>
      </c>
      <c r="L323">
        <v>930.26546632057443</v>
      </c>
      <c r="M323">
        <v>251.899511968224</v>
      </c>
      <c r="N323">
        <v>1670.611210299418</v>
      </c>
      <c r="O323">
        <v>143.29272464106648</v>
      </c>
      <c r="P323">
        <v>0</v>
      </c>
      <c r="Q323">
        <v>1187.6635522859378</v>
      </c>
      <c r="R323">
        <v>975.75522017488129</v>
      </c>
      <c r="S323">
        <v>11931.962435984678</v>
      </c>
      <c r="T323">
        <v>1206.6157209854885</v>
      </c>
      <c r="U323">
        <v>64.322511949989845</v>
      </c>
      <c r="V323">
        <v>400.30983391789999</v>
      </c>
      <c r="W323">
        <v>442.95647815631264</v>
      </c>
      <c r="X323">
        <v>591.36680010598866</v>
      </c>
      <c r="Y323">
        <v>9126.3818670203054</v>
      </c>
      <c r="Z323">
        <v>568.62192317883523</v>
      </c>
      <c r="AA323">
        <v>5885.8099200191864</v>
      </c>
      <c r="AB323">
        <v>0</v>
      </c>
      <c r="AC323">
        <v>279.32570534720873</v>
      </c>
      <c r="AD323">
        <v>907.36706147416282</v>
      </c>
      <c r="AE323">
        <v>454.89753854306821</v>
      </c>
      <c r="AF323">
        <v>7639.6982412361594</v>
      </c>
      <c r="AG323">
        <v>13544.186097311518</v>
      </c>
      <c r="AH323">
        <v>8389.0668778920044</v>
      </c>
      <c r="AI323">
        <v>1003.0490724874653</v>
      </c>
      <c r="AJ323">
        <v>2064.0284323386604</v>
      </c>
      <c r="AK323">
        <v>0</v>
      </c>
      <c r="AL323">
        <v>71322.109375</v>
      </c>
      <c r="AM323">
        <v>46283.94140625</v>
      </c>
      <c r="AN323">
        <v>25038.162109375</v>
      </c>
      <c r="AO323" s="5" t="s">
        <v>5054</v>
      </c>
    </row>
    <row r="324" spans="1:41" ht="14.25" x14ac:dyDescent="0.45">
      <c r="A324">
        <v>2014</v>
      </c>
      <c r="B324" s="5" t="s">
        <v>1508</v>
      </c>
      <c r="C324" s="5" t="s">
        <v>170</v>
      </c>
      <c r="D324" s="5" t="s">
        <v>83</v>
      </c>
      <c r="E324" s="5" t="s">
        <v>90</v>
      </c>
      <c r="F324" s="5" t="s">
        <v>91</v>
      </c>
      <c r="G324" s="5" t="s">
        <v>86</v>
      </c>
      <c r="H324" s="5" t="s">
        <v>130</v>
      </c>
      <c r="I324">
        <v>1472.95621209406</v>
      </c>
      <c r="J324">
        <v>0</v>
      </c>
      <c r="K324">
        <v>168.40200595587578</v>
      </c>
      <c r="L324">
        <v>624.21010207644622</v>
      </c>
      <c r="M324">
        <v>898.14403176467079</v>
      </c>
      <c r="N324">
        <v>1099.7638947353628</v>
      </c>
      <c r="O324">
        <v>5.6134001985291926</v>
      </c>
      <c r="P324">
        <v>0</v>
      </c>
      <c r="Q324">
        <v>222.29064786175601</v>
      </c>
      <c r="R324">
        <v>1066.5460377205466</v>
      </c>
      <c r="S324">
        <v>20652.822010428605</v>
      </c>
      <c r="T324">
        <v>2245.3600794116769</v>
      </c>
      <c r="U324">
        <v>62.870082223526957</v>
      </c>
      <c r="V324">
        <v>351.39885242792747</v>
      </c>
      <c r="W324">
        <v>154.00838338321634</v>
      </c>
      <c r="X324">
        <v>583.79362064703605</v>
      </c>
      <c r="Y324">
        <v>6814.6678410144395</v>
      </c>
      <c r="Z324">
        <v>0</v>
      </c>
      <c r="AA324">
        <v>8057.8339025815085</v>
      </c>
      <c r="AB324">
        <v>0</v>
      </c>
      <c r="AC324">
        <v>276.17928976763625</v>
      </c>
      <c r="AD324">
        <v>785.87602779408689</v>
      </c>
      <c r="AE324">
        <v>168.40200595587578</v>
      </c>
      <c r="AF324">
        <v>12698.904495002307</v>
      </c>
      <c r="AG324">
        <v>13358.769792459772</v>
      </c>
      <c r="AH324">
        <v>4223.4605619711811</v>
      </c>
      <c r="AI324">
        <v>990.20379502054948</v>
      </c>
      <c r="AJ324">
        <v>2057.0094525002783</v>
      </c>
      <c r="AK324">
        <v>0</v>
      </c>
      <c r="AL324">
        <v>79039.484375</v>
      </c>
      <c r="AM324">
        <v>48331.80078125</v>
      </c>
      <c r="AN324">
        <v>30707.681640625</v>
      </c>
      <c r="AO324" s="5" t="s">
        <v>5055</v>
      </c>
    </row>
    <row r="325" spans="1:41" ht="14.25" x14ac:dyDescent="0.45">
      <c r="A325">
        <v>2014</v>
      </c>
      <c r="B325" s="5" t="s">
        <v>1508</v>
      </c>
      <c r="C325" s="5" t="s">
        <v>170</v>
      </c>
      <c r="D325" s="5" t="s">
        <v>83</v>
      </c>
      <c r="E325" s="5" t="s">
        <v>90</v>
      </c>
      <c r="F325" s="5" t="s">
        <v>91</v>
      </c>
      <c r="G325" s="5" t="s">
        <v>87</v>
      </c>
      <c r="H325" s="5" t="s">
        <v>130</v>
      </c>
      <c r="I325">
        <v>1312</v>
      </c>
      <c r="J325"/>
      <c r="K325">
        <v>150</v>
      </c>
      <c r="L325">
        <v>556</v>
      </c>
      <c r="M325">
        <v>800</v>
      </c>
      <c r="N325">
        <v>979.58799999999997</v>
      </c>
      <c r="O325">
        <v>5</v>
      </c>
      <c r="P325">
        <v>0</v>
      </c>
      <c r="Q325">
        <v>198</v>
      </c>
      <c r="R325">
        <v>950</v>
      </c>
      <c r="S325">
        <v>18396</v>
      </c>
      <c r="T325">
        <v>2000</v>
      </c>
      <c r="U325">
        <v>56</v>
      </c>
      <c r="V325">
        <v>313</v>
      </c>
      <c r="W325">
        <v>137.17922999999999</v>
      </c>
      <c r="X325">
        <v>520</v>
      </c>
      <c r="Y325">
        <v>6070</v>
      </c>
      <c r="Z325">
        <v>0</v>
      </c>
      <c r="AA325">
        <v>7177.32</v>
      </c>
      <c r="AB325"/>
      <c r="AC325">
        <v>246</v>
      </c>
      <c r="AD325">
        <v>700</v>
      </c>
      <c r="AE325">
        <v>150</v>
      </c>
      <c r="AF325">
        <v>11311.241</v>
      </c>
      <c r="AG325">
        <v>11899</v>
      </c>
      <c r="AH325">
        <v>3761.9450000000002</v>
      </c>
      <c r="AI325">
        <v>882</v>
      </c>
      <c r="AJ325">
        <v>1832.23125</v>
      </c>
      <c r="AK325"/>
      <c r="AL325">
        <v>70402.5078125</v>
      </c>
      <c r="AM325">
        <v>43050.37890625</v>
      </c>
      <c r="AN325">
        <v>27352.125</v>
      </c>
      <c r="AO325" s="5" t="s">
        <v>5057</v>
      </c>
    </row>
    <row r="326" spans="1:41" ht="14.25" x14ac:dyDescent="0.45">
      <c r="A326">
        <v>2014</v>
      </c>
      <c r="B326" s="5" t="s">
        <v>1507</v>
      </c>
      <c r="C326" s="5" t="s">
        <v>170</v>
      </c>
      <c r="D326" s="5" t="s">
        <v>83</v>
      </c>
      <c r="E326" s="5" t="s">
        <v>90</v>
      </c>
      <c r="F326" s="5" t="s">
        <v>91</v>
      </c>
      <c r="G326" s="5" t="s">
        <v>87</v>
      </c>
      <c r="H326" s="5" t="s">
        <v>130</v>
      </c>
      <c r="I326">
        <v>1312</v>
      </c>
      <c r="J326"/>
      <c r="K326">
        <v>150</v>
      </c>
      <c r="L326">
        <v>834.36</v>
      </c>
      <c r="M326">
        <v>221.5</v>
      </c>
      <c r="N326">
        <v>1496.9110000000001</v>
      </c>
      <c r="O326">
        <v>129.15</v>
      </c>
      <c r="P326">
        <v>1098</v>
      </c>
      <c r="Q326">
        <v>1044.335</v>
      </c>
      <c r="R326">
        <v>858</v>
      </c>
      <c r="S326">
        <v>10492</v>
      </c>
      <c r="T326">
        <v>1061</v>
      </c>
      <c r="U326">
        <v>16</v>
      </c>
      <c r="V326">
        <v>352</v>
      </c>
      <c r="W326">
        <v>389.5</v>
      </c>
      <c r="X326">
        <v>536</v>
      </c>
      <c r="Y326">
        <v>7977</v>
      </c>
      <c r="Z326">
        <v>500</v>
      </c>
      <c r="AA326">
        <v>5278.048135413912</v>
      </c>
      <c r="AB326"/>
      <c r="AC326">
        <v>251.75677999999999</v>
      </c>
      <c r="AD326">
        <v>797.86500000000001</v>
      </c>
      <c r="AE326">
        <v>400</v>
      </c>
      <c r="AF326">
        <v>6852.0856199999998</v>
      </c>
      <c r="AG326">
        <v>12063.690969348751</v>
      </c>
      <c r="AH326">
        <v>7601.335</v>
      </c>
      <c r="AI326">
        <v>882</v>
      </c>
      <c r="AJ326">
        <v>1855.9826718750001</v>
      </c>
      <c r="AK326"/>
      <c r="AL326">
        <v>64450.5234375</v>
      </c>
      <c r="AM326">
        <v>42190.171875</v>
      </c>
      <c r="AN326">
        <v>22260.3515625</v>
      </c>
      <c r="AO326" s="5" t="s">
        <v>5056</v>
      </c>
    </row>
    <row r="327" spans="1:41" ht="14.25" x14ac:dyDescent="0.45">
      <c r="A327">
        <v>2014</v>
      </c>
      <c r="B327" s="5" t="s">
        <v>1507</v>
      </c>
      <c r="C327" s="5" t="s">
        <v>170</v>
      </c>
      <c r="D327" s="5" t="s">
        <v>83</v>
      </c>
      <c r="E327" s="5" t="s">
        <v>92</v>
      </c>
      <c r="F327" s="5" t="s">
        <v>224</v>
      </c>
      <c r="G327" s="5" t="s">
        <v>86</v>
      </c>
      <c r="H327" s="5" t="s">
        <v>130</v>
      </c>
      <c r="I327">
        <v>0</v>
      </c>
      <c r="J327">
        <v>0</v>
      </c>
      <c r="K327">
        <v>39.80353462251847</v>
      </c>
      <c r="L327">
        <v>0</v>
      </c>
      <c r="M327">
        <v>102.35194617219034</v>
      </c>
      <c r="N327">
        <v>12.509682309934375</v>
      </c>
      <c r="O327">
        <v>0</v>
      </c>
      <c r="P327">
        <v>39.80353462251847</v>
      </c>
      <c r="Q327">
        <v>0</v>
      </c>
      <c r="R327">
        <v>99.28912104517984</v>
      </c>
      <c r="S327">
        <v>0</v>
      </c>
      <c r="T327">
        <v>238.82120773511079</v>
      </c>
      <c r="U327">
        <v>0</v>
      </c>
      <c r="V327">
        <v>227.4487692715341</v>
      </c>
      <c r="W327">
        <v>56.862192317883526</v>
      </c>
      <c r="X327">
        <v>165.61803587733061</v>
      </c>
      <c r="Y327">
        <v>0</v>
      </c>
      <c r="Z327">
        <v>0</v>
      </c>
      <c r="AA327">
        <v>0</v>
      </c>
      <c r="AB327">
        <v>229.72325696424943</v>
      </c>
      <c r="AC327">
        <v>0</v>
      </c>
      <c r="AD327">
        <v>0</v>
      </c>
      <c r="AE327">
        <v>0</v>
      </c>
      <c r="AF327">
        <v>796.07069245036939</v>
      </c>
      <c r="AG327">
        <v>3306.5126969246103</v>
      </c>
      <c r="AH327">
        <v>750.58093859606254</v>
      </c>
      <c r="AI327">
        <v>0</v>
      </c>
      <c r="AJ327">
        <v>0</v>
      </c>
      <c r="AK327">
        <v>0</v>
      </c>
      <c r="AL327">
        <v>6065.39599609375</v>
      </c>
      <c r="AM327">
        <v>4481.634765625</v>
      </c>
      <c r="AN327">
        <v>1583.7611083984375</v>
      </c>
      <c r="AO327" s="5" t="s">
        <v>1633</v>
      </c>
    </row>
    <row r="328" spans="1:41" ht="14.25" x14ac:dyDescent="0.45">
      <c r="A328">
        <v>2014</v>
      </c>
      <c r="B328" s="5" t="s">
        <v>1508</v>
      </c>
      <c r="C328" s="5" t="s">
        <v>170</v>
      </c>
      <c r="D328" s="5" t="s">
        <v>83</v>
      </c>
      <c r="E328" s="5" t="s">
        <v>92</v>
      </c>
      <c r="F328" s="5" t="s">
        <v>224</v>
      </c>
      <c r="G328" s="5" t="s">
        <v>86</v>
      </c>
      <c r="H328" s="5" t="s">
        <v>130</v>
      </c>
      <c r="I328">
        <v>0</v>
      </c>
      <c r="J328">
        <v>0</v>
      </c>
      <c r="K328">
        <v>39.293801389704349</v>
      </c>
      <c r="L328">
        <v>0</v>
      </c>
      <c r="M328">
        <v>101.04120357352546</v>
      </c>
      <c r="N328">
        <v>0</v>
      </c>
      <c r="O328">
        <v>0</v>
      </c>
      <c r="P328">
        <v>39.293801389704349</v>
      </c>
      <c r="Q328">
        <v>0</v>
      </c>
      <c r="R328">
        <v>320.40011556696413</v>
      </c>
      <c r="S328">
        <v>0</v>
      </c>
      <c r="T328">
        <v>56.134001985291924</v>
      </c>
      <c r="U328">
        <v>0</v>
      </c>
      <c r="V328">
        <v>56.134001985291924</v>
      </c>
      <c r="W328">
        <v>56.134001985291924</v>
      </c>
      <c r="X328">
        <v>101.04120357352546</v>
      </c>
      <c r="Y328">
        <v>0</v>
      </c>
      <c r="Z328">
        <v>0</v>
      </c>
      <c r="AA328">
        <v>0</v>
      </c>
      <c r="AB328">
        <v>111.14532393087801</v>
      </c>
      <c r="AC328">
        <v>0</v>
      </c>
      <c r="AD328">
        <v>0</v>
      </c>
      <c r="AE328">
        <v>0</v>
      </c>
      <c r="AF328">
        <v>0</v>
      </c>
      <c r="AG328">
        <v>2474.3868075116679</v>
      </c>
      <c r="AH328">
        <v>425.42007730213572</v>
      </c>
      <c r="AI328">
        <v>0</v>
      </c>
      <c r="AJ328">
        <v>0</v>
      </c>
      <c r="AK328">
        <v>0</v>
      </c>
      <c r="AL328">
        <v>3780.42431640625</v>
      </c>
      <c r="AM328">
        <v>2890.214599609375</v>
      </c>
      <c r="AN328">
        <v>890.20965576171875</v>
      </c>
      <c r="AO328" s="5" t="s">
        <v>1632</v>
      </c>
    </row>
    <row r="329" spans="1:41" ht="14.25" x14ac:dyDescent="0.45">
      <c r="A329">
        <v>2014</v>
      </c>
      <c r="B329" s="5" t="s">
        <v>1507</v>
      </c>
      <c r="C329" s="5" t="s">
        <v>170</v>
      </c>
      <c r="D329" s="5" t="s">
        <v>83</v>
      </c>
      <c r="E329" s="5" t="s">
        <v>92</v>
      </c>
      <c r="F329" s="5" t="s">
        <v>224</v>
      </c>
      <c r="G329" s="5" t="s">
        <v>87</v>
      </c>
      <c r="H329" s="5" t="s">
        <v>130</v>
      </c>
      <c r="I329"/>
      <c r="J329">
        <v>0</v>
      </c>
      <c r="K329">
        <v>35</v>
      </c>
      <c r="L329">
        <v>0</v>
      </c>
      <c r="M329">
        <v>90</v>
      </c>
      <c r="N329">
        <v>11.209</v>
      </c>
      <c r="O329">
        <v>0</v>
      </c>
      <c r="P329">
        <v>35</v>
      </c>
      <c r="Q329">
        <v>0</v>
      </c>
      <c r="R329">
        <v>87.306799999999981</v>
      </c>
      <c r="S329">
        <v>0</v>
      </c>
      <c r="T329">
        <v>210</v>
      </c>
      <c r="U329"/>
      <c r="V329">
        <v>200</v>
      </c>
      <c r="W329">
        <v>50</v>
      </c>
      <c r="X329">
        <v>150</v>
      </c>
      <c r="Y329">
        <v>0</v>
      </c>
      <c r="Z329">
        <v>0</v>
      </c>
      <c r="AA329">
        <v>0</v>
      </c>
      <c r="AB329">
        <v>202</v>
      </c>
      <c r="AC329"/>
      <c r="AD329">
        <v>0</v>
      </c>
      <c r="AE329">
        <v>0</v>
      </c>
      <c r="AF329">
        <v>714</v>
      </c>
      <c r="AG329">
        <v>2953.1599746517409</v>
      </c>
      <c r="AH329">
        <v>674.85</v>
      </c>
      <c r="AI329">
        <v>0</v>
      </c>
      <c r="AJ329">
        <v>0</v>
      </c>
      <c r="AK329"/>
      <c r="AL329">
        <v>5412.52587890625</v>
      </c>
      <c r="AM329">
        <v>4000.67578125</v>
      </c>
      <c r="AN329">
        <v>1411.8499755859375</v>
      </c>
      <c r="AO329" s="5" t="s">
        <v>1635</v>
      </c>
    </row>
    <row r="330" spans="1:41" ht="14.25" x14ac:dyDescent="0.45">
      <c r="A330">
        <v>2014</v>
      </c>
      <c r="B330" s="5" t="s">
        <v>1508</v>
      </c>
      <c r="C330" s="5" t="s">
        <v>170</v>
      </c>
      <c r="D330" s="5" t="s">
        <v>83</v>
      </c>
      <c r="E330" s="5" t="s">
        <v>92</v>
      </c>
      <c r="F330" s="5" t="s">
        <v>224</v>
      </c>
      <c r="G330" s="5" t="s">
        <v>87</v>
      </c>
      <c r="H330" s="5" t="s">
        <v>130</v>
      </c>
      <c r="I330">
        <v>0</v>
      </c>
      <c r="J330"/>
      <c r="K330">
        <v>35</v>
      </c>
      <c r="L330">
        <v>0</v>
      </c>
      <c r="M330">
        <v>90</v>
      </c>
      <c r="N330">
        <v>0</v>
      </c>
      <c r="O330">
        <v>0</v>
      </c>
      <c r="P330">
        <v>35</v>
      </c>
      <c r="Q330">
        <v>0</v>
      </c>
      <c r="R330">
        <v>285.38862742310312</v>
      </c>
      <c r="S330">
        <v>0</v>
      </c>
      <c r="T330">
        <v>50</v>
      </c>
      <c r="U330"/>
      <c r="V330">
        <v>50</v>
      </c>
      <c r="W330">
        <v>50</v>
      </c>
      <c r="X330">
        <v>90</v>
      </c>
      <c r="Y330">
        <v>0</v>
      </c>
      <c r="Z330">
        <v>0</v>
      </c>
      <c r="AA330">
        <v>0</v>
      </c>
      <c r="AB330"/>
      <c r="AC330"/>
      <c r="AD330">
        <v>0</v>
      </c>
      <c r="AE330">
        <v>0</v>
      </c>
      <c r="AF330">
        <v>0</v>
      </c>
      <c r="AG330">
        <v>2204</v>
      </c>
      <c r="AH330">
        <v>378.93260969848819</v>
      </c>
      <c r="AI330">
        <v>0</v>
      </c>
      <c r="AJ330">
        <v>0</v>
      </c>
      <c r="AK330"/>
      <c r="AL330">
        <v>3268.3212890625</v>
      </c>
      <c r="AM330">
        <v>2574.388671875</v>
      </c>
      <c r="AN330">
        <v>693.9326171875</v>
      </c>
      <c r="AO330" s="5" t="s">
        <v>1634</v>
      </c>
    </row>
    <row r="331" spans="1:41" ht="14.25" x14ac:dyDescent="0.45">
      <c r="A331">
        <v>2014</v>
      </c>
      <c r="B331" s="5" t="s">
        <v>1507</v>
      </c>
      <c r="C331" s="5" t="s">
        <v>170</v>
      </c>
      <c r="D331" s="5" t="s">
        <v>83</v>
      </c>
      <c r="E331" s="5" t="s">
        <v>92</v>
      </c>
      <c r="F331" s="5" t="s">
        <v>227</v>
      </c>
      <c r="G331" s="5" t="s">
        <v>86</v>
      </c>
      <c r="H331" s="5" t="s">
        <v>130</v>
      </c>
      <c r="I331">
        <v>0</v>
      </c>
      <c r="J331">
        <v>807.44313091394599</v>
      </c>
      <c r="K331">
        <v>56.862192317883526</v>
      </c>
      <c r="L331">
        <v>545.8770462516818</v>
      </c>
      <c r="M331">
        <v>835.87422707288783</v>
      </c>
      <c r="N331">
        <v>636.85655396029551</v>
      </c>
      <c r="O331">
        <v>89.55795290066655</v>
      </c>
      <c r="P331">
        <v>34.117315390730113</v>
      </c>
      <c r="Q331">
        <v>300.80099736160372</v>
      </c>
      <c r="R331">
        <v>39.328420845995751</v>
      </c>
      <c r="S331">
        <v>398.0353462251847</v>
      </c>
      <c r="T331">
        <v>813.12935014573441</v>
      </c>
      <c r="U331">
        <v>132.09087275444344</v>
      </c>
      <c r="V331">
        <v>136.46926156292045</v>
      </c>
      <c r="W331">
        <v>0</v>
      </c>
      <c r="X331">
        <v>1154.3466688626024</v>
      </c>
      <c r="Y331">
        <v>3800.6689345273348</v>
      </c>
      <c r="Z331">
        <v>3816.5903483763423</v>
      </c>
      <c r="AA331">
        <v>8427.5560257317156</v>
      </c>
      <c r="AB331">
        <v>519.72043778545537</v>
      </c>
      <c r="AC331">
        <v>0</v>
      </c>
      <c r="AD331">
        <v>1051.4956603423022</v>
      </c>
      <c r="AE331">
        <v>113.72438463576705</v>
      </c>
      <c r="AF331">
        <v>2381.3886142729621</v>
      </c>
      <c r="AG331">
        <v>1944.6882092857832</v>
      </c>
      <c r="AH331">
        <v>4423.3258618220088</v>
      </c>
      <c r="AI331">
        <v>633.44482242122251</v>
      </c>
      <c r="AJ331">
        <v>480.46418800515039</v>
      </c>
      <c r="AK331">
        <v>202.42940465166535</v>
      </c>
      <c r="AL331">
        <v>33776.2890625</v>
      </c>
      <c r="AM331">
        <v>23598.064453125</v>
      </c>
      <c r="AN331">
        <v>10178.2216796875</v>
      </c>
      <c r="AO331" s="5" t="s">
        <v>1636</v>
      </c>
    </row>
    <row r="332" spans="1:41" ht="14.25" x14ac:dyDescent="0.45">
      <c r="A332">
        <v>2014</v>
      </c>
      <c r="B332" s="5" t="s">
        <v>1508</v>
      </c>
      <c r="C332" s="5" t="s">
        <v>170</v>
      </c>
      <c r="D332" s="5" t="s">
        <v>83</v>
      </c>
      <c r="E332" s="5" t="s">
        <v>92</v>
      </c>
      <c r="F332" s="5" t="s">
        <v>227</v>
      </c>
      <c r="G332" s="5" t="s">
        <v>86</v>
      </c>
      <c r="H332" s="5" t="s">
        <v>130</v>
      </c>
      <c r="I332">
        <v>0</v>
      </c>
      <c r="J332">
        <v>609.39072555232917</v>
      </c>
      <c r="K332">
        <v>56.134001985291924</v>
      </c>
      <c r="L332">
        <v>583.79362064703605</v>
      </c>
      <c r="M332">
        <v>2845.9939006543004</v>
      </c>
      <c r="N332">
        <v>299.6320757970912</v>
      </c>
      <c r="O332">
        <v>88.69172313676124</v>
      </c>
      <c r="P332">
        <v>33.680401191175157</v>
      </c>
      <c r="Q332">
        <v>116.19738410955428</v>
      </c>
      <c r="R332">
        <v>14.479782652306648</v>
      </c>
      <c r="S332">
        <v>112.26800397058385</v>
      </c>
      <c r="T332">
        <v>617.47402183821112</v>
      </c>
      <c r="U332">
        <v>129.10820456617142</v>
      </c>
      <c r="V332">
        <v>1.1226800397058385</v>
      </c>
      <c r="W332">
        <v>0</v>
      </c>
      <c r="X332">
        <v>528.78229870144992</v>
      </c>
      <c r="Y332">
        <v>1831.0911447602225</v>
      </c>
      <c r="Z332">
        <v>780.26262759555777</v>
      </c>
      <c r="AA332">
        <v>7479.6911010587264</v>
      </c>
      <c r="AB332">
        <v>331.19061171322232</v>
      </c>
      <c r="AC332">
        <v>0</v>
      </c>
      <c r="AD332">
        <v>794.52066409982194</v>
      </c>
      <c r="AE332">
        <v>1384.2644889572989</v>
      </c>
      <c r="AF332">
        <v>1331.2367385995617</v>
      </c>
      <c r="AG332">
        <v>3682.39053023515</v>
      </c>
      <c r="AH332">
        <v>3688.0796957358143</v>
      </c>
      <c r="AI332">
        <v>625.33278211615198</v>
      </c>
      <c r="AJ332">
        <v>425.4937254512418</v>
      </c>
      <c r="AK332">
        <v>200.95972710734509</v>
      </c>
      <c r="AL332">
        <v>28591.26171875</v>
      </c>
      <c r="AM332">
        <v>18701.833984375</v>
      </c>
      <c r="AN332">
        <v>9889.427734375</v>
      </c>
      <c r="AO332" s="5" t="s">
        <v>1637</v>
      </c>
    </row>
    <row r="333" spans="1:41" ht="14.25" x14ac:dyDescent="0.45">
      <c r="A333">
        <v>2014</v>
      </c>
      <c r="B333" s="5" t="s">
        <v>1508</v>
      </c>
      <c r="C333" s="5" t="s">
        <v>170</v>
      </c>
      <c r="D333" s="5" t="s">
        <v>83</v>
      </c>
      <c r="E333" s="5" t="s">
        <v>92</v>
      </c>
      <c r="F333" s="5" t="s">
        <v>227</v>
      </c>
      <c r="G333" s="5" t="s">
        <v>87</v>
      </c>
      <c r="H333" s="5" t="s">
        <v>130</v>
      </c>
      <c r="I333">
        <v>0</v>
      </c>
      <c r="J333">
        <v>542.80000000000007</v>
      </c>
      <c r="K333">
        <v>50</v>
      </c>
      <c r="L333">
        <v>520</v>
      </c>
      <c r="M333">
        <v>2535</v>
      </c>
      <c r="N333">
        <v>266.89</v>
      </c>
      <c r="O333">
        <v>79</v>
      </c>
      <c r="P333">
        <v>30</v>
      </c>
      <c r="Q333">
        <v>103.5</v>
      </c>
      <c r="R333">
        <v>12.897515</v>
      </c>
      <c r="S333">
        <v>100</v>
      </c>
      <c r="T333">
        <v>550</v>
      </c>
      <c r="U333">
        <v>115</v>
      </c>
      <c r="V333">
        <v>1</v>
      </c>
      <c r="W333">
        <v>0</v>
      </c>
      <c r="X333">
        <v>471</v>
      </c>
      <c r="Y333">
        <v>1631</v>
      </c>
      <c r="Z333">
        <v>695</v>
      </c>
      <c r="AA333">
        <v>6662.3533300000008</v>
      </c>
      <c r="AB333"/>
      <c r="AC333"/>
      <c r="AD333">
        <v>707.7</v>
      </c>
      <c r="AE333">
        <v>1233</v>
      </c>
      <c r="AF333">
        <v>1185.7668182542629</v>
      </c>
      <c r="AG333">
        <v>3280</v>
      </c>
      <c r="AH333">
        <v>3285.067486104193</v>
      </c>
      <c r="AI333">
        <v>557</v>
      </c>
      <c r="AJ333">
        <v>379.44719090909092</v>
      </c>
      <c r="AK333">
        <v>179</v>
      </c>
      <c r="AL333">
        <v>25172.423828125</v>
      </c>
      <c r="AM333">
        <v>16658.654296875</v>
      </c>
      <c r="AN333">
        <v>8513.767578125</v>
      </c>
      <c r="AO333" s="5" t="s">
        <v>1638</v>
      </c>
    </row>
    <row r="334" spans="1:41" ht="14.25" x14ac:dyDescent="0.45">
      <c r="A334">
        <v>2014</v>
      </c>
      <c r="B334" s="5" t="s">
        <v>1507</v>
      </c>
      <c r="C334" s="5" t="s">
        <v>170</v>
      </c>
      <c r="D334" s="5" t="s">
        <v>83</v>
      </c>
      <c r="E334" s="5" t="s">
        <v>92</v>
      </c>
      <c r="F334" s="5" t="s">
        <v>227</v>
      </c>
      <c r="G334" s="5" t="s">
        <v>87</v>
      </c>
      <c r="H334" s="5" t="s">
        <v>130</v>
      </c>
      <c r="I334"/>
      <c r="J334">
        <v>723.4899999999999</v>
      </c>
      <c r="K334">
        <v>50</v>
      </c>
      <c r="L334">
        <v>489.6</v>
      </c>
      <c r="M334">
        <v>735</v>
      </c>
      <c r="N334">
        <v>570.64</v>
      </c>
      <c r="O334">
        <v>80.71875</v>
      </c>
      <c r="P334">
        <v>30</v>
      </c>
      <c r="Q334">
        <v>264.49999999999989</v>
      </c>
      <c r="R334">
        <v>34.582223480000003</v>
      </c>
      <c r="S334">
        <v>350</v>
      </c>
      <c r="T334">
        <v>715</v>
      </c>
      <c r="U334">
        <v>115</v>
      </c>
      <c r="V334">
        <v>120</v>
      </c>
      <c r="W334">
        <v>0</v>
      </c>
      <c r="X334">
        <v>1195</v>
      </c>
      <c r="Y334">
        <v>3342</v>
      </c>
      <c r="Z334">
        <v>3356</v>
      </c>
      <c r="AA334">
        <v>7557.2676162241733</v>
      </c>
      <c r="AB334">
        <v>457</v>
      </c>
      <c r="AC334"/>
      <c r="AD334">
        <v>924.6</v>
      </c>
      <c r="AE334">
        <v>100</v>
      </c>
      <c r="AF334">
        <v>2135.88</v>
      </c>
      <c r="AG334">
        <v>1731.1759945273629</v>
      </c>
      <c r="AH334">
        <v>3977.028065</v>
      </c>
      <c r="AI334">
        <v>557</v>
      </c>
      <c r="AJ334">
        <v>431.98706575437228</v>
      </c>
      <c r="AK334">
        <v>179</v>
      </c>
      <c r="AL334">
        <v>30222.46875</v>
      </c>
      <c r="AM334">
        <v>21002.123046875</v>
      </c>
      <c r="AN334">
        <v>9220.3466796875</v>
      </c>
      <c r="AO334" s="5" t="s">
        <v>1639</v>
      </c>
    </row>
    <row r="335" spans="1:41" ht="14.25" x14ac:dyDescent="0.45">
      <c r="A335">
        <v>2014</v>
      </c>
      <c r="B335" s="5" t="s">
        <v>1507</v>
      </c>
      <c r="C335" s="5" t="s">
        <v>170</v>
      </c>
      <c r="D335" s="5" t="s">
        <v>83</v>
      </c>
      <c r="E335" s="5" t="s">
        <v>92</v>
      </c>
      <c r="F335" s="5" t="s">
        <v>230</v>
      </c>
      <c r="G335" s="5" t="s">
        <v>86</v>
      </c>
      <c r="H335" s="5" t="s">
        <v>130</v>
      </c>
      <c r="I335">
        <v>6642.0726846519747</v>
      </c>
      <c r="J335">
        <v>2001.5491695895</v>
      </c>
      <c r="K335">
        <v>102.35194617219034</v>
      </c>
      <c r="L335">
        <v>45.489753854306819</v>
      </c>
      <c r="M335">
        <v>511.75973086095172</v>
      </c>
      <c r="N335">
        <v>4320.4678684452847</v>
      </c>
      <c r="O335">
        <v>167.17484541457756</v>
      </c>
      <c r="P335">
        <v>1430.6527587179494</v>
      </c>
      <c r="Q335">
        <v>14.386134656424533</v>
      </c>
      <c r="R335">
        <v>3299.5016037326336</v>
      </c>
      <c r="S335">
        <v>739.29379342096274</v>
      </c>
      <c r="T335">
        <v>3394.6728813776463</v>
      </c>
      <c r="U335">
        <v>0</v>
      </c>
      <c r="V335">
        <v>1523.9067541192785</v>
      </c>
      <c r="W335">
        <v>1712.6324495745055</v>
      </c>
      <c r="X335">
        <v>470.81895239207557</v>
      </c>
      <c r="Y335">
        <v>0</v>
      </c>
      <c r="Z335">
        <v>255.87986543047586</v>
      </c>
      <c r="AA335">
        <v>20692.144541765789</v>
      </c>
      <c r="AB335">
        <v>942.77514863050885</v>
      </c>
      <c r="AC335">
        <v>2353.308710386214</v>
      </c>
      <c r="AD335">
        <v>298.1853365149812</v>
      </c>
      <c r="AE335">
        <v>6579.4414528074312</v>
      </c>
      <c r="AF335">
        <v>3777.9240576001812</v>
      </c>
      <c r="AG335">
        <v>1259.4665147814931</v>
      </c>
      <c r="AH335">
        <v>682.34630781460226</v>
      </c>
      <c r="AI335">
        <v>3951.9223660929051</v>
      </c>
      <c r="AJ335">
        <v>451.91991307083924</v>
      </c>
      <c r="AK335">
        <v>491.28934162651365</v>
      </c>
      <c r="AL335">
        <v>68113.3359375</v>
      </c>
      <c r="AM335">
        <v>54648.109375</v>
      </c>
      <c r="AN335">
        <v>13465.2236328125</v>
      </c>
      <c r="AO335" s="5" t="s">
        <v>1641</v>
      </c>
    </row>
    <row r="336" spans="1:41" ht="14.25" x14ac:dyDescent="0.45">
      <c r="A336">
        <v>2014</v>
      </c>
      <c r="B336" s="5" t="s">
        <v>1508</v>
      </c>
      <c r="C336" s="5" t="s">
        <v>170</v>
      </c>
      <c r="D336" s="5" t="s">
        <v>83</v>
      </c>
      <c r="E336" s="5" t="s">
        <v>92</v>
      </c>
      <c r="F336" s="5" t="s">
        <v>230</v>
      </c>
      <c r="G336" s="5" t="s">
        <v>86</v>
      </c>
      <c r="H336" s="5" t="s">
        <v>130</v>
      </c>
      <c r="I336">
        <v>6557.0127719019492</v>
      </c>
      <c r="J336">
        <v>175.58715820999313</v>
      </c>
      <c r="K336">
        <v>101.04120357352546</v>
      </c>
      <c r="L336">
        <v>44.907201588233541</v>
      </c>
      <c r="M336">
        <v>505.20601786762728</v>
      </c>
      <c r="N336">
        <v>4649.3862834749007</v>
      </c>
      <c r="O336">
        <v>167.27932591616994</v>
      </c>
      <c r="P336">
        <v>1412.3314899499449</v>
      </c>
      <c r="Q336">
        <v>19.366230684925714</v>
      </c>
      <c r="R336">
        <v>1891.1589077414003</v>
      </c>
      <c r="S336">
        <v>807.80196896954192</v>
      </c>
      <c r="T336">
        <v>2952.648504426355</v>
      </c>
      <c r="U336">
        <v>0</v>
      </c>
      <c r="V336">
        <v>1603.1870966999372</v>
      </c>
      <c r="W336">
        <v>1690.7562179355234</v>
      </c>
      <c r="X336">
        <v>463.6668563985113</v>
      </c>
      <c r="Y336">
        <v>0</v>
      </c>
      <c r="Z336">
        <v>3863.1420166277903</v>
      </c>
      <c r="AA336">
        <v>5928.3545104669865</v>
      </c>
      <c r="AB336">
        <v>600.63382124262353</v>
      </c>
      <c r="AC336">
        <v>2322.82500215138</v>
      </c>
      <c r="AD336">
        <v>268.76960150557773</v>
      </c>
      <c r="AE336">
        <v>3778.9410136498523</v>
      </c>
      <c r="AF336">
        <v>9966.0307124687279</v>
      </c>
      <c r="AG336">
        <v>4279.6563113586562</v>
      </c>
      <c r="AH336">
        <v>652.90484954286808</v>
      </c>
      <c r="AI336">
        <v>3901.3131379777888</v>
      </c>
      <c r="AJ336">
        <v>925.17972764604258</v>
      </c>
      <c r="AK336">
        <v>487.24313723233388</v>
      </c>
      <c r="AL336">
        <v>60016.328125</v>
      </c>
      <c r="AM336">
        <v>47417.06640625</v>
      </c>
      <c r="AN336">
        <v>12599.265625</v>
      </c>
      <c r="AO336" s="5" t="s">
        <v>1640</v>
      </c>
    </row>
    <row r="337" spans="1:41" ht="14.25" x14ac:dyDescent="0.45">
      <c r="A337">
        <v>2014</v>
      </c>
      <c r="B337" s="5" t="s">
        <v>1508</v>
      </c>
      <c r="C337" s="5" t="s">
        <v>170</v>
      </c>
      <c r="D337" s="5" t="s">
        <v>83</v>
      </c>
      <c r="E337" s="5" t="s">
        <v>92</v>
      </c>
      <c r="F337" s="5" t="s">
        <v>230</v>
      </c>
      <c r="G337" s="5" t="s">
        <v>87</v>
      </c>
      <c r="H337" s="5" t="s">
        <v>130</v>
      </c>
      <c r="I337">
        <v>5840.5</v>
      </c>
      <c r="J337">
        <v>248.4</v>
      </c>
      <c r="K337">
        <v>90</v>
      </c>
      <c r="L337">
        <v>40</v>
      </c>
      <c r="M337">
        <v>450</v>
      </c>
      <c r="N337">
        <v>4141.3280000000004</v>
      </c>
      <c r="O337">
        <v>149</v>
      </c>
      <c r="P337">
        <v>1258</v>
      </c>
      <c r="Q337">
        <v>17.25</v>
      </c>
      <c r="R337">
        <v>1684.5039021419821</v>
      </c>
      <c r="S337">
        <v>719.53</v>
      </c>
      <c r="T337">
        <v>2630</v>
      </c>
      <c r="U337"/>
      <c r="V337">
        <v>1428</v>
      </c>
      <c r="W337">
        <v>1506.0000696</v>
      </c>
      <c r="X337">
        <v>413</v>
      </c>
      <c r="Y337">
        <v>0</v>
      </c>
      <c r="Z337">
        <v>3441</v>
      </c>
      <c r="AA337">
        <v>5280.5379100000009</v>
      </c>
      <c r="AB337"/>
      <c r="AC337">
        <v>2121</v>
      </c>
      <c r="AD337">
        <v>239.4</v>
      </c>
      <c r="AE337">
        <v>3366</v>
      </c>
      <c r="AF337">
        <v>8876.7200998778098</v>
      </c>
      <c r="AG337">
        <v>3812</v>
      </c>
      <c r="AH337">
        <v>581.55914993727015</v>
      </c>
      <c r="AI337">
        <v>3475</v>
      </c>
      <c r="AJ337">
        <v>824.04631363636349</v>
      </c>
      <c r="AK337">
        <v>434</v>
      </c>
      <c r="AL337">
        <v>53066.7734375</v>
      </c>
      <c r="AM337">
        <v>42379.28515625</v>
      </c>
      <c r="AN337">
        <v>10687.4892578125</v>
      </c>
      <c r="AO337" s="5" t="s">
        <v>1642</v>
      </c>
    </row>
    <row r="338" spans="1:41" ht="14.25" x14ac:dyDescent="0.45">
      <c r="A338">
        <v>2014</v>
      </c>
      <c r="B338" s="5" t="s">
        <v>1507</v>
      </c>
      <c r="C338" s="5" t="s">
        <v>170</v>
      </c>
      <c r="D338" s="5" t="s">
        <v>83</v>
      </c>
      <c r="E338" s="5" t="s">
        <v>92</v>
      </c>
      <c r="F338" s="5" t="s">
        <v>230</v>
      </c>
      <c r="G338" s="5" t="s">
        <v>87</v>
      </c>
      <c r="H338" s="5" t="s">
        <v>130</v>
      </c>
      <c r="I338">
        <v>5840.5</v>
      </c>
      <c r="J338">
        <v>1793.44</v>
      </c>
      <c r="K338">
        <v>90</v>
      </c>
      <c r="L338">
        <v>40.799999999999997</v>
      </c>
      <c r="M338">
        <v>450</v>
      </c>
      <c r="N338">
        <v>3871.2513345718398</v>
      </c>
      <c r="O338">
        <v>150.67500000000001</v>
      </c>
      <c r="P338">
        <v>1258</v>
      </c>
      <c r="Q338">
        <v>12.65</v>
      </c>
      <c r="R338">
        <v>2901.3140975000001</v>
      </c>
      <c r="S338">
        <v>650</v>
      </c>
      <c r="T338">
        <v>2985</v>
      </c>
      <c r="U338"/>
      <c r="V338">
        <v>1340</v>
      </c>
      <c r="W338">
        <v>1505.9500696</v>
      </c>
      <c r="X338">
        <v>425</v>
      </c>
      <c r="Y338">
        <v>0</v>
      </c>
      <c r="Z338">
        <v>225</v>
      </c>
      <c r="AA338">
        <v>18555.328897043921</v>
      </c>
      <c r="AB338">
        <v>829</v>
      </c>
      <c r="AC338">
        <v>2121.0415400000002</v>
      </c>
      <c r="AD338">
        <v>262.2</v>
      </c>
      <c r="AE338">
        <v>5785.4271745499991</v>
      </c>
      <c r="AF338">
        <v>3388.44</v>
      </c>
      <c r="AG338">
        <v>1123.8024268656709</v>
      </c>
      <c r="AH338">
        <v>613.5</v>
      </c>
      <c r="AI338">
        <v>3475</v>
      </c>
      <c r="AJ338">
        <v>406.32280631361039</v>
      </c>
      <c r="AK338">
        <v>434</v>
      </c>
      <c r="AL338">
        <v>60533.64453125</v>
      </c>
      <c r="AM338">
        <v>48663.3203125</v>
      </c>
      <c r="AN338">
        <v>11870.3251953125</v>
      </c>
      <c r="AO338" s="5" t="s">
        <v>1643</v>
      </c>
    </row>
    <row r="339" spans="1:41" ht="14.25" x14ac:dyDescent="0.45">
      <c r="A339">
        <v>2014</v>
      </c>
      <c r="B339" s="5" t="s">
        <v>1507</v>
      </c>
      <c r="C339" s="5" t="s">
        <v>170</v>
      </c>
      <c r="D339" s="5" t="s">
        <v>83</v>
      </c>
      <c r="E339" s="5" t="s">
        <v>92</v>
      </c>
      <c r="F339" s="5" t="s">
        <v>93</v>
      </c>
      <c r="G339" s="5" t="s">
        <v>86</v>
      </c>
      <c r="H339" s="5" t="s">
        <v>130</v>
      </c>
      <c r="I339">
        <v>6642.0726846519747</v>
      </c>
      <c r="J339">
        <v>2808.9923005034461</v>
      </c>
      <c r="K339">
        <v>199.01767311259235</v>
      </c>
      <c r="L339">
        <v>591.36680010598866</v>
      </c>
      <c r="M339">
        <v>1449.9859041060299</v>
      </c>
      <c r="N339">
        <v>4969.8341047155145</v>
      </c>
      <c r="O339">
        <v>256.73279831524411</v>
      </c>
      <c r="P339">
        <v>1504.573608731198</v>
      </c>
      <c r="Q339">
        <v>315.18713201802831</v>
      </c>
      <c r="R339">
        <v>3438.1191456238093</v>
      </c>
      <c r="S339">
        <v>1137.3291396461473</v>
      </c>
      <c r="T339">
        <v>4446.623439258492</v>
      </c>
      <c r="U339">
        <v>132.09087275444344</v>
      </c>
      <c r="V339">
        <v>1887.8247849537329</v>
      </c>
      <c r="W339">
        <v>1769.4946418923892</v>
      </c>
      <c r="X339">
        <v>1790.7836571320086</v>
      </c>
      <c r="Y339">
        <v>3800.6689345273348</v>
      </c>
      <c r="Z339">
        <v>4072.4702138068178</v>
      </c>
      <c r="AA339">
        <v>29119.700567497497</v>
      </c>
      <c r="AB339">
        <v>1692.2188433802137</v>
      </c>
      <c r="AC339">
        <v>2353.308710386214</v>
      </c>
      <c r="AD339">
        <v>1349.6809968572832</v>
      </c>
      <c r="AE339">
        <v>6693.1658374431981</v>
      </c>
      <c r="AF339">
        <v>6955.383364323513</v>
      </c>
      <c r="AG339">
        <v>6510.6674209918856</v>
      </c>
      <c r="AH339">
        <v>5856.2531082326732</v>
      </c>
      <c r="AI339">
        <v>4585.3671885141275</v>
      </c>
      <c r="AJ339">
        <v>932.38410107598952</v>
      </c>
      <c r="AK339">
        <v>693.71874627817897</v>
      </c>
      <c r="AL339">
        <v>107955.0078125</v>
      </c>
      <c r="AM339">
        <v>82727.8046875</v>
      </c>
      <c r="AN339">
        <v>25227.205078125</v>
      </c>
      <c r="AO339" s="5" t="s">
        <v>1645</v>
      </c>
    </row>
    <row r="340" spans="1:41" ht="14.25" x14ac:dyDescent="0.45">
      <c r="A340">
        <v>2014</v>
      </c>
      <c r="B340" s="5" t="s">
        <v>1508</v>
      </c>
      <c r="C340" s="5" t="s">
        <v>170</v>
      </c>
      <c r="D340" s="5" t="s">
        <v>83</v>
      </c>
      <c r="E340" s="5" t="s">
        <v>92</v>
      </c>
      <c r="F340" s="5" t="s">
        <v>93</v>
      </c>
      <c r="G340" s="5" t="s">
        <v>86</v>
      </c>
      <c r="H340" s="5" t="s">
        <v>130</v>
      </c>
      <c r="I340">
        <v>6557.0127719019492</v>
      </c>
      <c r="J340">
        <v>784.97788376232234</v>
      </c>
      <c r="K340">
        <v>196.46900694852172</v>
      </c>
      <c r="L340">
        <v>628.70082223526958</v>
      </c>
      <c r="M340">
        <v>3452.2411220954532</v>
      </c>
      <c r="N340">
        <v>4949.0183592719923</v>
      </c>
      <c r="O340">
        <v>255.97104905293116</v>
      </c>
      <c r="P340">
        <v>1485.3056925308242</v>
      </c>
      <c r="Q340">
        <v>135.56361479448</v>
      </c>
      <c r="R340">
        <v>2226.0388059606707</v>
      </c>
      <c r="S340">
        <v>920.06997294012581</v>
      </c>
      <c r="T340">
        <v>3626.2565282498581</v>
      </c>
      <c r="U340">
        <v>129.10820456617142</v>
      </c>
      <c r="V340">
        <v>1660.4437787249351</v>
      </c>
      <c r="W340">
        <v>1746.8902199208153</v>
      </c>
      <c r="X340">
        <v>1093.4903586734868</v>
      </c>
      <c r="Y340">
        <v>1831.0911447602225</v>
      </c>
      <c r="Z340">
        <v>4643.4046442233475</v>
      </c>
      <c r="AA340">
        <v>13408.045611525711</v>
      </c>
      <c r="AB340">
        <v>1042.9697568867239</v>
      </c>
      <c r="AC340">
        <v>2322.82500215138</v>
      </c>
      <c r="AD340">
        <v>1063.2902656053996</v>
      </c>
      <c r="AE340">
        <v>5163.2055026071512</v>
      </c>
      <c r="AF340">
        <v>11297.267451068286</v>
      </c>
      <c r="AG340">
        <v>10436.433649105475</v>
      </c>
      <c r="AH340">
        <v>4766.4046225808188</v>
      </c>
      <c r="AI340">
        <v>4526.6459200939407</v>
      </c>
      <c r="AJ340">
        <v>1350.6734530972842</v>
      </c>
      <c r="AK340">
        <v>688.20286433967897</v>
      </c>
      <c r="AL340">
        <v>92388.0234375</v>
      </c>
      <c r="AM340">
        <v>69009.1171875</v>
      </c>
      <c r="AN340">
        <v>23378.90234375</v>
      </c>
      <c r="AO340" s="5" t="s">
        <v>1644</v>
      </c>
    </row>
    <row r="341" spans="1:41" ht="14.25" x14ac:dyDescent="0.45">
      <c r="A341">
        <v>2014</v>
      </c>
      <c r="B341" s="5" t="s">
        <v>1507</v>
      </c>
      <c r="C341" s="5" t="s">
        <v>170</v>
      </c>
      <c r="D341" s="5" t="s">
        <v>83</v>
      </c>
      <c r="E341" s="5" t="s">
        <v>92</v>
      </c>
      <c r="F341" s="5" t="s">
        <v>93</v>
      </c>
      <c r="G341" s="5" t="s">
        <v>87</v>
      </c>
      <c r="H341" s="5" t="s">
        <v>130</v>
      </c>
      <c r="I341">
        <v>5840.5</v>
      </c>
      <c r="J341">
        <v>2516.9299999999998</v>
      </c>
      <c r="K341">
        <v>175</v>
      </c>
      <c r="L341">
        <v>530.4</v>
      </c>
      <c r="M341">
        <v>1275</v>
      </c>
      <c r="N341">
        <v>4453.10033457184</v>
      </c>
      <c r="O341">
        <v>231.39375000000001</v>
      </c>
      <c r="P341">
        <v>1323</v>
      </c>
      <c r="Q341">
        <v>277.14999999999992</v>
      </c>
      <c r="R341">
        <v>3023.2031209800002</v>
      </c>
      <c r="S341">
        <v>1000</v>
      </c>
      <c r="T341">
        <v>3910</v>
      </c>
      <c r="U341">
        <v>115</v>
      </c>
      <c r="V341">
        <v>1660</v>
      </c>
      <c r="W341">
        <v>1555.9500696</v>
      </c>
      <c r="X341">
        <v>1770</v>
      </c>
      <c r="Y341">
        <v>3342</v>
      </c>
      <c r="Z341">
        <v>3581</v>
      </c>
      <c r="AA341">
        <v>26112.596513268101</v>
      </c>
      <c r="AB341">
        <v>1488</v>
      </c>
      <c r="AC341">
        <v>2121.0415400000002</v>
      </c>
      <c r="AD341">
        <v>1186.8</v>
      </c>
      <c r="AE341">
        <v>5885.4271745499991</v>
      </c>
      <c r="AF341">
        <v>6238.3200000000006</v>
      </c>
      <c r="AG341">
        <v>5808.1383960447774</v>
      </c>
      <c r="AH341">
        <v>5265.3780649999999</v>
      </c>
      <c r="AI341">
        <v>4032</v>
      </c>
      <c r="AJ341">
        <v>838.30987206798272</v>
      </c>
      <c r="AK341">
        <v>613</v>
      </c>
      <c r="AL341">
        <v>96168.640625</v>
      </c>
      <c r="AM341">
        <v>73666.1171875</v>
      </c>
      <c r="AN341">
        <v>22502.521484375</v>
      </c>
      <c r="AO341" s="5" t="s">
        <v>1647</v>
      </c>
    </row>
    <row r="342" spans="1:41" ht="14.25" x14ac:dyDescent="0.45">
      <c r="A342">
        <v>2014</v>
      </c>
      <c r="B342" s="5" t="s">
        <v>1508</v>
      </c>
      <c r="C342" s="5" t="s">
        <v>170</v>
      </c>
      <c r="D342" s="5" t="s">
        <v>83</v>
      </c>
      <c r="E342" s="5" t="s">
        <v>92</v>
      </c>
      <c r="F342" s="5" t="s">
        <v>93</v>
      </c>
      <c r="G342" s="5" t="s">
        <v>87</v>
      </c>
      <c r="H342" s="5" t="s">
        <v>130</v>
      </c>
      <c r="I342">
        <v>5840.5</v>
      </c>
      <c r="J342">
        <v>791.2</v>
      </c>
      <c r="K342">
        <v>175</v>
      </c>
      <c r="L342">
        <v>560</v>
      </c>
      <c r="M342">
        <v>3075</v>
      </c>
      <c r="N342">
        <v>4408.2180000000008</v>
      </c>
      <c r="O342">
        <v>228</v>
      </c>
      <c r="P342">
        <v>1323</v>
      </c>
      <c r="Q342">
        <v>120.75</v>
      </c>
      <c r="R342">
        <v>1982.7900445650851</v>
      </c>
      <c r="S342">
        <v>819.53</v>
      </c>
      <c r="T342">
        <v>3230</v>
      </c>
      <c r="U342">
        <v>115</v>
      </c>
      <c r="V342">
        <v>1479</v>
      </c>
      <c r="W342">
        <v>1556.0000696</v>
      </c>
      <c r="X342">
        <v>974</v>
      </c>
      <c r="Y342">
        <v>1631</v>
      </c>
      <c r="Z342">
        <v>4136</v>
      </c>
      <c r="AA342">
        <v>11942.891240000001</v>
      </c>
      <c r="AB342">
        <v>0</v>
      </c>
      <c r="AC342">
        <v>2121</v>
      </c>
      <c r="AD342">
        <v>947.1</v>
      </c>
      <c r="AE342">
        <v>4599</v>
      </c>
      <c r="AF342">
        <v>10062.48691813207</v>
      </c>
      <c r="AG342">
        <v>9296</v>
      </c>
      <c r="AH342">
        <v>4245.5592457399516</v>
      </c>
      <c r="AI342">
        <v>4032</v>
      </c>
      <c r="AJ342">
        <v>1203.4935045454549</v>
      </c>
      <c r="AK342">
        <v>613</v>
      </c>
      <c r="AL342">
        <v>81507.5234375</v>
      </c>
      <c r="AM342">
        <v>61612.328125</v>
      </c>
      <c r="AN342">
        <v>19895.189453125</v>
      </c>
      <c r="AO342" s="5" t="s">
        <v>1646</v>
      </c>
    </row>
    <row r="343" spans="1:41" ht="14.25" x14ac:dyDescent="0.45">
      <c r="A343">
        <v>2014</v>
      </c>
      <c r="B343" s="5" t="s">
        <v>1507</v>
      </c>
      <c r="C343" s="5" t="s">
        <v>170</v>
      </c>
      <c r="D343" s="5" t="s">
        <v>83</v>
      </c>
      <c r="E343" s="5" t="s">
        <v>25</v>
      </c>
      <c r="F343" s="5" t="s">
        <v>25</v>
      </c>
      <c r="G343" s="5" t="s">
        <v>86</v>
      </c>
      <c r="H343" s="5" t="s">
        <v>130</v>
      </c>
      <c r="I343">
        <v>10288.645077997844</v>
      </c>
      <c r="J343">
        <v>7897.021269107664</v>
      </c>
      <c r="K343">
        <v>159.21413849007388</v>
      </c>
      <c r="L343">
        <v>272.9385231258409</v>
      </c>
      <c r="M343">
        <v>9621.0829401858919</v>
      </c>
      <c r="N343">
        <v>3211.0080001908827</v>
      </c>
      <c r="O343">
        <v>1142.2477192816441</v>
      </c>
      <c r="P343">
        <v>1137.2438463576705</v>
      </c>
      <c r="Q343">
        <v>5062.6115686381236</v>
      </c>
      <c r="R343">
        <v>546.0901657484892</v>
      </c>
      <c r="S343">
        <v>12899.756949235056</v>
      </c>
      <c r="T343">
        <v>1273.713107920591</v>
      </c>
      <c r="U343">
        <v>10327.209016827834</v>
      </c>
      <c r="V343">
        <v>3235.4587428875725</v>
      </c>
      <c r="W343">
        <v>1468.1818056477525</v>
      </c>
      <c r="X343">
        <v>419.56569088923771</v>
      </c>
      <c r="Y343">
        <v>48724.075353348031</v>
      </c>
      <c r="Z343">
        <v>1335.1242756239051</v>
      </c>
      <c r="AA343">
        <v>25562.647225417888</v>
      </c>
      <c r="AB343">
        <v>187.64523464901563</v>
      </c>
      <c r="AC343">
        <v>530.47177052234383</v>
      </c>
      <c r="AD343">
        <v>11244.776985017248</v>
      </c>
      <c r="AE343">
        <v>10713.165696160853</v>
      </c>
      <c r="AF343">
        <v>5968.2557056850546</v>
      </c>
      <c r="AG343">
        <v>52960.937262461281</v>
      </c>
      <c r="AH343">
        <v>27857.342237279896</v>
      </c>
      <c r="AI343">
        <v>221.76255003974575</v>
      </c>
      <c r="AJ343">
        <v>9091.0241224557103</v>
      </c>
      <c r="AK343">
        <v>525.40665701724379</v>
      </c>
      <c r="AL343">
        <v>263884.625</v>
      </c>
      <c r="AM343">
        <v>196863.9375</v>
      </c>
      <c r="AN343">
        <v>67020.6953125</v>
      </c>
      <c r="AO343" s="5" t="s">
        <v>1648</v>
      </c>
    </row>
    <row r="344" spans="1:41" ht="14.25" x14ac:dyDescent="0.45">
      <c r="A344">
        <v>2014</v>
      </c>
      <c r="B344" s="5" t="s">
        <v>1508</v>
      </c>
      <c r="C344" s="5" t="s">
        <v>170</v>
      </c>
      <c r="D344" s="5" t="s">
        <v>83</v>
      </c>
      <c r="E344" s="5" t="s">
        <v>25</v>
      </c>
      <c r="F344" s="5" t="s">
        <v>25</v>
      </c>
      <c r="G344" s="5" t="s">
        <v>86</v>
      </c>
      <c r="H344" s="5" t="s">
        <v>130</v>
      </c>
      <c r="I344">
        <v>10360.024045603093</v>
      </c>
      <c r="J344">
        <v>1409.8615938625919</v>
      </c>
      <c r="K344">
        <v>157.1752055588174</v>
      </c>
      <c r="L344">
        <v>224.5360079411677</v>
      </c>
      <c r="M344">
        <v>9464.1927347202181</v>
      </c>
      <c r="N344">
        <v>2480.106862313969</v>
      </c>
      <c r="O344">
        <v>1128.2934399043677</v>
      </c>
      <c r="P344">
        <v>1122.6800397058385</v>
      </c>
      <c r="Q344">
        <v>2953.6122691064406</v>
      </c>
      <c r="R344">
        <v>107.4393601711958</v>
      </c>
      <c r="S344">
        <v>10634.37224422597</v>
      </c>
      <c r="T344">
        <v>2705.6588956910705</v>
      </c>
      <c r="U344">
        <v>10094.016236995194</v>
      </c>
      <c r="V344">
        <v>995.81719521907871</v>
      </c>
      <c r="W344">
        <v>1533.5809342381754</v>
      </c>
      <c r="X344">
        <v>202.08240714705093</v>
      </c>
      <c r="Y344">
        <v>45752.579658132032</v>
      </c>
      <c r="Z344">
        <v>122.37212432793639</v>
      </c>
      <c r="AA344">
        <v>31182.048959474312</v>
      </c>
      <c r="AB344">
        <v>190.85560674999255</v>
      </c>
      <c r="AC344">
        <v>524.29157854262655</v>
      </c>
      <c r="AD344">
        <v>9311.4214661531569</v>
      </c>
      <c r="AE344">
        <v>9945.8224717540234</v>
      </c>
      <c r="AF344">
        <v>3041.6803251197234</v>
      </c>
      <c r="AG344">
        <v>56022.856661361046</v>
      </c>
      <c r="AH344">
        <v>15779.056634232073</v>
      </c>
      <c r="AI344">
        <v>218.92260774263849</v>
      </c>
      <c r="AJ344">
        <v>5124.2339216156424</v>
      </c>
      <c r="AK344">
        <v>520.92353842350906</v>
      </c>
      <c r="AL344">
        <v>233310.546875</v>
      </c>
      <c r="AM344">
        <v>181463.96875</v>
      </c>
      <c r="AN344">
        <v>51846.52734375</v>
      </c>
      <c r="AO344" s="5" t="s">
        <v>1649</v>
      </c>
    </row>
    <row r="345" spans="1:41" ht="14.25" x14ac:dyDescent="0.45">
      <c r="A345">
        <v>2014</v>
      </c>
      <c r="B345" s="5" t="s">
        <v>1507</v>
      </c>
      <c r="C345" s="5" t="s">
        <v>170</v>
      </c>
      <c r="D345" s="5" t="s">
        <v>83</v>
      </c>
      <c r="E345" s="5" t="s">
        <v>25</v>
      </c>
      <c r="F345" s="5" t="s">
        <v>25</v>
      </c>
      <c r="G345" s="5" t="s">
        <v>87</v>
      </c>
      <c r="H345" s="5" t="s">
        <v>130</v>
      </c>
      <c r="I345">
        <v>9227.94</v>
      </c>
      <c r="J345">
        <v>7075.9359999999997</v>
      </c>
      <c r="K345">
        <v>140</v>
      </c>
      <c r="L345">
        <v>244.8</v>
      </c>
      <c r="M345">
        <v>8460</v>
      </c>
      <c r="N345">
        <v>2877.1464999999998</v>
      </c>
      <c r="O345">
        <v>1029.51</v>
      </c>
      <c r="P345">
        <v>1000</v>
      </c>
      <c r="Q345">
        <v>4451.6499999999996</v>
      </c>
      <c r="R345">
        <v>480.18739999999991</v>
      </c>
      <c r="S345">
        <v>11345</v>
      </c>
      <c r="T345">
        <v>1120</v>
      </c>
      <c r="U345">
        <v>8991</v>
      </c>
      <c r="V345">
        <v>2845</v>
      </c>
      <c r="W345">
        <v>1291</v>
      </c>
      <c r="X345">
        <v>380</v>
      </c>
      <c r="Y345">
        <v>42844</v>
      </c>
      <c r="Z345">
        <v>1174</v>
      </c>
      <c r="AA345">
        <v>22922.869390813728</v>
      </c>
      <c r="AB345">
        <v>165</v>
      </c>
      <c r="AC345">
        <v>478.11520000000002</v>
      </c>
      <c r="AD345">
        <v>9887.7448499999991</v>
      </c>
      <c r="AE345">
        <v>9420.2890000000007</v>
      </c>
      <c r="AF345">
        <v>5352.96</v>
      </c>
      <c r="AG345">
        <v>47179.242145692173</v>
      </c>
      <c r="AH345">
        <v>25046.635801852692</v>
      </c>
      <c r="AI345">
        <v>195</v>
      </c>
      <c r="AJ345">
        <v>8173.7722257038677</v>
      </c>
      <c r="AK345">
        <v>464</v>
      </c>
      <c r="AL345">
        <v>234262.78125</v>
      </c>
      <c r="AM345">
        <v>174738.890625</v>
      </c>
      <c r="AN345">
        <v>59523.890625</v>
      </c>
      <c r="AO345" s="5" t="s">
        <v>1651</v>
      </c>
    </row>
    <row r="346" spans="1:41" ht="14.25" x14ac:dyDescent="0.45">
      <c r="A346">
        <v>2014</v>
      </c>
      <c r="B346" s="5" t="s">
        <v>1508</v>
      </c>
      <c r="C346" s="5" t="s">
        <v>170</v>
      </c>
      <c r="D346" s="5" t="s">
        <v>83</v>
      </c>
      <c r="E346" s="5" t="s">
        <v>25</v>
      </c>
      <c r="F346" s="5" t="s">
        <v>25</v>
      </c>
      <c r="G346" s="5" t="s">
        <v>87</v>
      </c>
      <c r="H346" s="5" t="s">
        <v>130</v>
      </c>
      <c r="I346">
        <v>9227.9399999999987</v>
      </c>
      <c r="J346">
        <v>1255.8</v>
      </c>
      <c r="K346">
        <v>140</v>
      </c>
      <c r="L346">
        <v>200</v>
      </c>
      <c r="M346">
        <v>8460</v>
      </c>
      <c r="N346">
        <v>2209.0949999999998</v>
      </c>
      <c r="O346">
        <v>1005</v>
      </c>
      <c r="P346">
        <v>1000</v>
      </c>
      <c r="Q346">
        <v>2630.8584500000002</v>
      </c>
      <c r="R346">
        <v>95.699002717948716</v>
      </c>
      <c r="S346">
        <v>9472.3089999999993</v>
      </c>
      <c r="T346">
        <v>2410</v>
      </c>
      <c r="U346">
        <v>8991</v>
      </c>
      <c r="V346">
        <v>887</v>
      </c>
      <c r="W346">
        <v>1366</v>
      </c>
      <c r="X346">
        <v>180</v>
      </c>
      <c r="Y346">
        <v>40753</v>
      </c>
      <c r="Z346">
        <v>109</v>
      </c>
      <c r="AA346">
        <v>27774.833380000018</v>
      </c>
      <c r="AB346"/>
      <c r="AC346">
        <v>478</v>
      </c>
      <c r="AD346">
        <v>8293.922700000001</v>
      </c>
      <c r="AE346">
        <v>8859</v>
      </c>
      <c r="AF346">
        <v>2709.302933645009</v>
      </c>
      <c r="AG346">
        <v>49901</v>
      </c>
      <c r="AH346">
        <v>14054.81176842376</v>
      </c>
      <c r="AI346">
        <v>195</v>
      </c>
      <c r="AJ346">
        <v>4564.28701</v>
      </c>
      <c r="AK346">
        <v>464</v>
      </c>
      <c r="AL346">
        <v>207686.859375</v>
      </c>
      <c r="AM346">
        <v>161645.8125</v>
      </c>
      <c r="AN346">
        <v>46041.04296875</v>
      </c>
      <c r="AO346" s="5" t="s">
        <v>1650</v>
      </c>
    </row>
    <row r="347" spans="1:41" ht="14.25" x14ac:dyDescent="0.45">
      <c r="A347">
        <v>2014</v>
      </c>
      <c r="B347" s="5" t="s">
        <v>1507</v>
      </c>
      <c r="C347" s="5" t="s">
        <v>170</v>
      </c>
      <c r="D347" s="5" t="s">
        <v>83</v>
      </c>
      <c r="E347" s="5" t="s">
        <v>260</v>
      </c>
      <c r="F347" s="5" t="s">
        <v>260</v>
      </c>
      <c r="G347" s="5" t="s">
        <v>87</v>
      </c>
      <c r="H347" s="5" t="s">
        <v>130</v>
      </c>
      <c r="I347">
        <v>1924.32</v>
      </c>
      <c r="J347">
        <v>5096</v>
      </c>
      <c r="K347">
        <v>200</v>
      </c>
      <c r="L347">
        <v>250</v>
      </c>
      <c r="M347">
        <v>600</v>
      </c>
      <c r="N347">
        <v>894</v>
      </c>
      <c r="O347">
        <v>522.75</v>
      </c>
      <c r="P347">
        <v>0</v>
      </c>
      <c r="Q347">
        <v>66</v>
      </c>
      <c r="R347">
        <v>649.5</v>
      </c>
      <c r="S347">
        <v>6500</v>
      </c>
      <c r="T347">
        <v>150</v>
      </c>
      <c r="U347">
        <v>47.5</v>
      </c>
      <c r="V347">
        <v>100</v>
      </c>
      <c r="W347">
        <v>919.82</v>
      </c>
      <c r="X347">
        <v>993.8836</v>
      </c>
      <c r="Y347">
        <v>7073</v>
      </c>
      <c r="Z347">
        <v>994.5</v>
      </c>
      <c r="AA347">
        <v>14897.307788944699</v>
      </c>
      <c r="AB347">
        <v>0</v>
      </c>
      <c r="AC347">
        <v>160.92500000000001</v>
      </c>
      <c r="AD347">
        <v>1892</v>
      </c>
      <c r="AE347">
        <v>800</v>
      </c>
      <c r="AF347">
        <v>5341.9511300000004</v>
      </c>
      <c r="AG347">
        <v>26622.87365427395</v>
      </c>
      <c r="AH347">
        <v>3383.2779999999998</v>
      </c>
      <c r="AI347">
        <v>1233</v>
      </c>
      <c r="AJ347">
        <v>4187.6138721553361</v>
      </c>
      <c r="AK347"/>
      <c r="AL347">
        <v>85500.2265625</v>
      </c>
      <c r="AM347">
        <v>69105.4921875</v>
      </c>
      <c r="AN347">
        <v>16394.732421875</v>
      </c>
      <c r="AO347" s="5" t="s">
        <v>1653</v>
      </c>
    </row>
    <row r="348" spans="1:41" ht="14.25" x14ac:dyDescent="0.45">
      <c r="A348">
        <v>2014</v>
      </c>
      <c r="B348" s="5" t="s">
        <v>1508</v>
      </c>
      <c r="C348" s="5" t="s">
        <v>170</v>
      </c>
      <c r="D348" s="5" t="s">
        <v>83</v>
      </c>
      <c r="E348" s="5" t="s">
        <v>260</v>
      </c>
      <c r="F348" s="5" t="s">
        <v>260</v>
      </c>
      <c r="G348" s="5" t="s">
        <v>87</v>
      </c>
      <c r="H348" s="5" t="s">
        <v>130</v>
      </c>
      <c r="I348">
        <v>4148</v>
      </c>
      <c r="J348">
        <v>5910.5789999999997</v>
      </c>
      <c r="K348">
        <v>305</v>
      </c>
      <c r="L348">
        <v>340</v>
      </c>
      <c r="M348">
        <v>1530</v>
      </c>
      <c r="N348">
        <v>464.63499999999999</v>
      </c>
      <c r="O348">
        <v>22</v>
      </c>
      <c r="P348">
        <v>0</v>
      </c>
      <c r="Q348">
        <v>35</v>
      </c>
      <c r="R348">
        <v>265.01429999999999</v>
      </c>
      <c r="S348">
        <v>5000</v>
      </c>
      <c r="T348">
        <v>150</v>
      </c>
      <c r="U348">
        <v>48</v>
      </c>
      <c r="V348">
        <v>149</v>
      </c>
      <c r="W348">
        <v>1379</v>
      </c>
      <c r="X348">
        <v>940.56000000000006</v>
      </c>
      <c r="Y348">
        <v>4566</v>
      </c>
      <c r="Z348">
        <v>573</v>
      </c>
      <c r="AA348">
        <v>14149.81201</v>
      </c>
      <c r="AB348"/>
      <c r="AC348">
        <v>161</v>
      </c>
      <c r="AD348">
        <v>1760</v>
      </c>
      <c r="AE348">
        <v>450</v>
      </c>
      <c r="AF348">
        <v>4433</v>
      </c>
      <c r="AG348">
        <v>29599</v>
      </c>
      <c r="AH348">
        <v>5540.2049999999999</v>
      </c>
      <c r="AI348">
        <v>1120</v>
      </c>
      <c r="AJ348">
        <v>4165.6711381757459</v>
      </c>
      <c r="AK348"/>
      <c r="AL348">
        <v>87204.4765625</v>
      </c>
      <c r="AM348">
        <v>69457.7109375</v>
      </c>
      <c r="AN348">
        <v>17746.763671875</v>
      </c>
      <c r="AO348" s="5" t="s">
        <v>1652</v>
      </c>
    </row>
    <row r="349" spans="1:41" ht="14.25" x14ac:dyDescent="0.45">
      <c r="A349">
        <v>2014</v>
      </c>
      <c r="B349" s="5" t="s">
        <v>1507</v>
      </c>
      <c r="C349" s="5" t="s">
        <v>170</v>
      </c>
      <c r="D349" s="5" t="s">
        <v>83</v>
      </c>
      <c r="E349" s="5" t="s">
        <v>263</v>
      </c>
      <c r="F349" s="5" t="s">
        <v>263</v>
      </c>
      <c r="G349" s="5" t="s">
        <v>87</v>
      </c>
      <c r="H349" s="5" t="s">
        <v>130</v>
      </c>
      <c r="I349"/>
      <c r="J349"/>
      <c r="K349">
        <v>50</v>
      </c>
      <c r="L349"/>
      <c r="M349">
        <v>0</v>
      </c>
      <c r="N349">
        <v>0</v>
      </c>
      <c r="O349">
        <v>256.25</v>
      </c>
      <c r="P349">
        <v>0</v>
      </c>
      <c r="Q349">
        <v>0</v>
      </c>
      <c r="R349">
        <v>0</v>
      </c>
      <c r="S349">
        <v>0</v>
      </c>
      <c r="T349">
        <v>512.5</v>
      </c>
      <c r="U349">
        <v>47.5</v>
      </c>
      <c r="V349">
        <v>100</v>
      </c>
      <c r="W349">
        <v>610</v>
      </c>
      <c r="X349">
        <v>124.23545</v>
      </c>
      <c r="Y349">
        <v>0</v>
      </c>
      <c r="Z349">
        <v>0</v>
      </c>
      <c r="AA349">
        <v>0</v>
      </c>
      <c r="AB349">
        <v>0</v>
      </c>
      <c r="AC349">
        <v>0</v>
      </c>
      <c r="AD349">
        <v>0</v>
      </c>
      <c r="AE349">
        <v>500</v>
      </c>
      <c r="AF349"/>
      <c r="AG349">
        <v>0</v>
      </c>
      <c r="AH349">
        <v>0</v>
      </c>
      <c r="AI349">
        <v>0</v>
      </c>
      <c r="AJ349">
        <v>0</v>
      </c>
      <c r="AK349"/>
      <c r="AL349">
        <v>2200.4853515625</v>
      </c>
      <c r="AM349">
        <v>647.5</v>
      </c>
      <c r="AN349">
        <v>1552.9854736328125</v>
      </c>
      <c r="AO349" s="5" t="s">
        <v>1654</v>
      </c>
    </row>
    <row r="350" spans="1:41" ht="14.25" x14ac:dyDescent="0.45">
      <c r="A350">
        <v>2014</v>
      </c>
      <c r="B350" s="5" t="s">
        <v>1508</v>
      </c>
      <c r="C350" s="5" t="s">
        <v>170</v>
      </c>
      <c r="D350" s="5" t="s">
        <v>83</v>
      </c>
      <c r="E350" s="5" t="s">
        <v>263</v>
      </c>
      <c r="F350" s="5" t="s">
        <v>263</v>
      </c>
      <c r="G350" s="5" t="s">
        <v>87</v>
      </c>
      <c r="H350" s="5" t="s">
        <v>130</v>
      </c>
      <c r="I350">
        <v>0</v>
      </c>
      <c r="J350"/>
      <c r="K350"/>
      <c r="L350">
        <v>0</v>
      </c>
      <c r="M350">
        <v>0</v>
      </c>
      <c r="N350">
        <v>0</v>
      </c>
      <c r="O350">
        <v>186</v>
      </c>
      <c r="P350">
        <v>0</v>
      </c>
      <c r="Q350">
        <v>0</v>
      </c>
      <c r="R350"/>
      <c r="S350">
        <v>0</v>
      </c>
      <c r="T350">
        <v>512.5</v>
      </c>
      <c r="U350">
        <v>48</v>
      </c>
      <c r="V350">
        <v>119</v>
      </c>
      <c r="W350"/>
      <c r="X350">
        <v>117.57</v>
      </c>
      <c r="Y350">
        <v>0</v>
      </c>
      <c r="Z350"/>
      <c r="AA350">
        <v>0</v>
      </c>
      <c r="AB350"/>
      <c r="AC350"/>
      <c r="AD350">
        <v>0</v>
      </c>
      <c r="AE350">
        <v>25</v>
      </c>
      <c r="AF350"/>
      <c r="AG350">
        <v>0</v>
      </c>
      <c r="AH350">
        <v>0</v>
      </c>
      <c r="AI350">
        <v>0</v>
      </c>
      <c r="AJ350">
        <v>0</v>
      </c>
      <c r="AK350"/>
      <c r="AL350">
        <v>1008.0700073242188</v>
      </c>
      <c r="AM350">
        <v>192</v>
      </c>
      <c r="AN350">
        <v>816.07000732421875</v>
      </c>
      <c r="AO350" s="5" t="s">
        <v>1655</v>
      </c>
    </row>
    <row r="351" spans="1:41" ht="14.25" x14ac:dyDescent="0.45">
      <c r="A351">
        <v>2014</v>
      </c>
      <c r="B351" s="5" t="s">
        <v>1507</v>
      </c>
      <c r="C351" s="5" t="s">
        <v>5027</v>
      </c>
      <c r="D351" s="5" t="s">
        <v>83</v>
      </c>
      <c r="E351" s="5" t="s">
        <v>94</v>
      </c>
      <c r="F351" s="5" t="s">
        <v>5029</v>
      </c>
      <c r="G351" s="5" t="s">
        <v>86</v>
      </c>
      <c r="H351" s="5" t="s">
        <v>130</v>
      </c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>
        <v>0</v>
      </c>
      <c r="AM351">
        <v>0</v>
      </c>
      <c r="AN351">
        <v>0</v>
      </c>
      <c r="AO351" s="5" t="s">
        <v>5058</v>
      </c>
    </row>
    <row r="352" spans="1:41" ht="14.25" x14ac:dyDescent="0.45">
      <c r="A352">
        <v>2014</v>
      </c>
      <c r="B352" s="5" t="s">
        <v>1507</v>
      </c>
      <c r="C352" s="5" t="s">
        <v>5027</v>
      </c>
      <c r="D352" s="5" t="s">
        <v>83</v>
      </c>
      <c r="E352" s="5" t="s">
        <v>94</v>
      </c>
      <c r="F352" s="5" t="s">
        <v>235</v>
      </c>
      <c r="G352" s="5" t="s">
        <v>86</v>
      </c>
      <c r="H352" s="5" t="s">
        <v>130</v>
      </c>
      <c r="I352">
        <v>940.03966937268524</v>
      </c>
      <c r="J352"/>
      <c r="K352">
        <v>51.175973086095169</v>
      </c>
      <c r="L352"/>
      <c r="M352">
        <v>0</v>
      </c>
      <c r="N352">
        <v>0</v>
      </c>
      <c r="O352">
        <v>511.75973086095172</v>
      </c>
      <c r="P352">
        <v>0</v>
      </c>
      <c r="Q352"/>
      <c r="R352">
        <v>0</v>
      </c>
      <c r="S352">
        <v>0</v>
      </c>
      <c r="T352"/>
      <c r="U352"/>
      <c r="V352">
        <v>0</v>
      </c>
      <c r="W352"/>
      <c r="X352">
        <v>39.858740634477577</v>
      </c>
      <c r="Y352"/>
      <c r="Z352">
        <v>0</v>
      </c>
      <c r="AA352">
        <v>0</v>
      </c>
      <c r="AB352">
        <v>0</v>
      </c>
      <c r="AC352"/>
      <c r="AD352">
        <v>0</v>
      </c>
      <c r="AE352"/>
      <c r="AF352"/>
      <c r="AG352">
        <v>0</v>
      </c>
      <c r="AH352">
        <v>0</v>
      </c>
      <c r="AI352">
        <v>0</v>
      </c>
      <c r="AJ352"/>
      <c r="AK352"/>
      <c r="AL352">
        <v>1542.8341064453125</v>
      </c>
      <c r="AM352">
        <v>940.0396728515625</v>
      </c>
      <c r="AN352">
        <v>602.79449462890625</v>
      </c>
      <c r="AO352" s="5" t="s">
        <v>5060</v>
      </c>
    </row>
    <row r="353" spans="1:41" ht="14.25" x14ac:dyDescent="0.45">
      <c r="A353">
        <v>2014</v>
      </c>
      <c r="B353" s="5" t="s">
        <v>1508</v>
      </c>
      <c r="C353" s="5" t="s">
        <v>5027</v>
      </c>
      <c r="D353" s="5" t="s">
        <v>83</v>
      </c>
      <c r="E353" s="5" t="s">
        <v>94</v>
      </c>
      <c r="F353" s="5" t="s">
        <v>235</v>
      </c>
      <c r="G353" s="5" t="s">
        <v>86</v>
      </c>
      <c r="H353" s="5" t="s">
        <v>130</v>
      </c>
      <c r="I353">
        <v>2017.961579622757</v>
      </c>
      <c r="J353"/>
      <c r="K353">
        <v>50.520601786762732</v>
      </c>
      <c r="L353"/>
      <c r="M353">
        <v>0</v>
      </c>
      <c r="N353">
        <v>0</v>
      </c>
      <c r="O353">
        <v>0</v>
      </c>
      <c r="P353">
        <v>0</v>
      </c>
      <c r="Q353">
        <v>0</v>
      </c>
      <c r="R353"/>
      <c r="S353">
        <v>67.360802382350315</v>
      </c>
      <c r="T353"/>
      <c r="U353"/>
      <c r="V353">
        <v>79.710282819114525</v>
      </c>
      <c r="W353"/>
      <c r="X353"/>
      <c r="Y353">
        <v>547.86785937644913</v>
      </c>
      <c r="Z353"/>
      <c r="AA353">
        <v>0</v>
      </c>
      <c r="AB353"/>
      <c r="AC353"/>
      <c r="AD353">
        <v>0</v>
      </c>
      <c r="AE353"/>
      <c r="AF353"/>
      <c r="AG353">
        <v>3631.8699284483873</v>
      </c>
      <c r="AH353">
        <v>0</v>
      </c>
      <c r="AI353">
        <v>0</v>
      </c>
      <c r="AJ353">
        <v>0</v>
      </c>
      <c r="AK353"/>
      <c r="AL353">
        <v>6395.291015625</v>
      </c>
      <c r="AM353">
        <v>6277.40966796875</v>
      </c>
      <c r="AN353">
        <v>117.88140869140625</v>
      </c>
      <c r="AO353" s="5" t="s">
        <v>5059</v>
      </c>
    </row>
    <row r="354" spans="1:41" ht="14.25" x14ac:dyDescent="0.45">
      <c r="A354">
        <v>2014</v>
      </c>
      <c r="B354" s="5" t="s">
        <v>1508</v>
      </c>
      <c r="C354" s="5" t="s">
        <v>5027</v>
      </c>
      <c r="D354" s="5" t="s">
        <v>83</v>
      </c>
      <c r="E354" s="5" t="s">
        <v>94</v>
      </c>
      <c r="F354" s="5" t="s">
        <v>187</v>
      </c>
      <c r="G354" s="5" t="s">
        <v>86</v>
      </c>
      <c r="H354" s="5" t="s">
        <v>130</v>
      </c>
      <c r="I354">
        <v>366.44276495998565</v>
      </c>
      <c r="J354">
        <v>0</v>
      </c>
      <c r="K354"/>
      <c r="L354"/>
      <c r="M354">
        <v>1706.4736603528745</v>
      </c>
      <c r="N354">
        <v>138.04586036226959</v>
      </c>
      <c r="O354">
        <v>259.33908917204866</v>
      </c>
      <c r="P354">
        <v>0</v>
      </c>
      <c r="Q354">
        <v>0</v>
      </c>
      <c r="R354"/>
      <c r="S354">
        <v>1164.2848218232753</v>
      </c>
      <c r="T354">
        <v>0</v>
      </c>
      <c r="U354">
        <v>0</v>
      </c>
      <c r="V354">
        <v>0</v>
      </c>
      <c r="W354">
        <v>0</v>
      </c>
      <c r="X354">
        <v>0</v>
      </c>
      <c r="Y354">
        <v>2244.2373993719712</v>
      </c>
      <c r="Z354"/>
      <c r="AA354">
        <v>2188.6120260932939</v>
      </c>
      <c r="AB354"/>
      <c r="AC354">
        <v>0</v>
      </c>
      <c r="AD354">
        <v>0</v>
      </c>
      <c r="AE354">
        <v>8.9814403176467081</v>
      </c>
      <c r="AF354">
        <v>0</v>
      </c>
      <c r="AG354">
        <v>13160.055425431838</v>
      </c>
      <c r="AH354">
        <v>435.26330911166127</v>
      </c>
      <c r="AI354">
        <v>0</v>
      </c>
      <c r="AJ354">
        <v>1157.3550119173885</v>
      </c>
      <c r="AK354">
        <v>56.134001985291924</v>
      </c>
      <c r="AL354">
        <v>22885.2265625</v>
      </c>
      <c r="AM354">
        <v>19263.73046875</v>
      </c>
      <c r="AN354">
        <v>3621.4951171875</v>
      </c>
      <c r="AO354" s="5" t="s">
        <v>5062</v>
      </c>
    </row>
    <row r="355" spans="1:41" ht="14.25" x14ac:dyDescent="0.45">
      <c r="A355">
        <v>2014</v>
      </c>
      <c r="B355" s="5" t="s">
        <v>1507</v>
      </c>
      <c r="C355" s="5" t="s">
        <v>5027</v>
      </c>
      <c r="D355" s="5" t="s">
        <v>83</v>
      </c>
      <c r="E355" s="5" t="s">
        <v>94</v>
      </c>
      <c r="F355" s="5" t="s">
        <v>187</v>
      </c>
      <c r="G355" s="5" t="s">
        <v>86</v>
      </c>
      <c r="H355" s="5" t="s">
        <v>130</v>
      </c>
      <c r="I355">
        <v>363.91803083445456</v>
      </c>
      <c r="J355">
        <v>511.75973086095172</v>
      </c>
      <c r="K355"/>
      <c r="L355"/>
      <c r="M355">
        <v>1728.6106464636591</v>
      </c>
      <c r="N355">
        <v>341.17315390730113</v>
      </c>
      <c r="O355">
        <v>214.93908696159971</v>
      </c>
      <c r="P355">
        <v>0</v>
      </c>
      <c r="Q355">
        <v>163.47880291391513</v>
      </c>
      <c r="R355">
        <v>99.28912104517984</v>
      </c>
      <c r="S355">
        <v>1344.2222263947665</v>
      </c>
      <c r="T355">
        <v>0</v>
      </c>
      <c r="U355">
        <v>0</v>
      </c>
      <c r="V355">
        <v>2433.7018312054147</v>
      </c>
      <c r="W355">
        <v>0</v>
      </c>
      <c r="X355">
        <v>0</v>
      </c>
      <c r="Y355">
        <v>7115.734746659944</v>
      </c>
      <c r="Z355">
        <v>7.8469825398679269</v>
      </c>
      <c r="AA355">
        <v>1818.8832408528131</v>
      </c>
      <c r="AB355"/>
      <c r="AC355">
        <v>0</v>
      </c>
      <c r="AD355">
        <v>0</v>
      </c>
      <c r="AE355">
        <v>11.372438463576705</v>
      </c>
      <c r="AF355"/>
      <c r="AG355">
        <v>17463.874471293173</v>
      </c>
      <c r="AH355">
        <v>274.30086964483587</v>
      </c>
      <c r="AI355">
        <v>0</v>
      </c>
      <c r="AJ355">
        <v>2281.7156470289628</v>
      </c>
      <c r="AK355">
        <v>56.862192317883526</v>
      </c>
      <c r="AL355">
        <v>36231.68359375</v>
      </c>
      <c r="AM355">
        <v>32612.74609375</v>
      </c>
      <c r="AN355">
        <v>3618.93505859375</v>
      </c>
      <c r="AO355" s="5" t="s">
        <v>5061</v>
      </c>
    </row>
    <row r="356" spans="1:41" ht="14.25" x14ac:dyDescent="0.45">
      <c r="A356">
        <v>2014</v>
      </c>
      <c r="B356" s="5" t="s">
        <v>1507</v>
      </c>
      <c r="C356" s="5" t="s">
        <v>5027</v>
      </c>
      <c r="D356" s="5" t="s">
        <v>83</v>
      </c>
      <c r="E356" s="5" t="s">
        <v>94</v>
      </c>
      <c r="F356" s="5" t="s">
        <v>190</v>
      </c>
      <c r="G356" s="5" t="s">
        <v>86</v>
      </c>
      <c r="H356" s="5" t="s">
        <v>130</v>
      </c>
      <c r="I356">
        <v>1497.750145653052</v>
      </c>
      <c r="J356">
        <v>297.95788774570968</v>
      </c>
      <c r="K356">
        <v>130.78304233113209</v>
      </c>
      <c r="L356"/>
      <c r="M356">
        <v>1865.0799080265797</v>
      </c>
      <c r="N356">
        <v>477.64241547022158</v>
      </c>
      <c r="O356">
        <v>155.23378502782202</v>
      </c>
      <c r="P356">
        <v>0</v>
      </c>
      <c r="Q356">
        <v>0</v>
      </c>
      <c r="R356">
        <v>0</v>
      </c>
      <c r="S356">
        <v>1344.2222263947665</v>
      </c>
      <c r="T356">
        <v>250.1936461986875</v>
      </c>
      <c r="U356">
        <v>0</v>
      </c>
      <c r="V356">
        <v>0</v>
      </c>
      <c r="W356">
        <v>1074.6954348079987</v>
      </c>
      <c r="X356">
        <v>88.329619134576348</v>
      </c>
      <c r="Y356">
        <v>1522.7695102729208</v>
      </c>
      <c r="Z356">
        <v>597.16674372241278</v>
      </c>
      <c r="AA356">
        <v>3426.072622868076</v>
      </c>
      <c r="AB356"/>
      <c r="AC356">
        <v>0</v>
      </c>
      <c r="AD356">
        <v>0</v>
      </c>
      <c r="AE356">
        <v>1660.3760156821988</v>
      </c>
      <c r="AF356">
        <v>23.88212077351108</v>
      </c>
      <c r="AG356">
        <v>662.61634075960785</v>
      </c>
      <c r="AH356">
        <v>2757.0589945992006</v>
      </c>
      <c r="AI356">
        <v>0</v>
      </c>
      <c r="AJ356">
        <v>0</v>
      </c>
      <c r="AK356"/>
      <c r="AL356">
        <v>17831.830078125</v>
      </c>
      <c r="AM356">
        <v>10166.2333984375</v>
      </c>
      <c r="AN356">
        <v>7665.5966796875</v>
      </c>
      <c r="AO356" s="5" t="s">
        <v>5064</v>
      </c>
    </row>
    <row r="357" spans="1:41" ht="14.25" x14ac:dyDescent="0.45">
      <c r="A357">
        <v>2014</v>
      </c>
      <c r="B357" s="5" t="s">
        <v>1508</v>
      </c>
      <c r="C357" s="5" t="s">
        <v>5027</v>
      </c>
      <c r="D357" s="5" t="s">
        <v>83</v>
      </c>
      <c r="E357" s="5" t="s">
        <v>94</v>
      </c>
      <c r="F357" s="5" t="s">
        <v>190</v>
      </c>
      <c r="G357" s="5" t="s">
        <v>86</v>
      </c>
      <c r="H357" s="5" t="s">
        <v>130</v>
      </c>
      <c r="I357">
        <v>1508.1410045384409</v>
      </c>
      <c r="J357">
        <v>0</v>
      </c>
      <c r="K357">
        <v>129.10820456617142</v>
      </c>
      <c r="L357"/>
      <c r="M357">
        <v>1807.5148639264</v>
      </c>
      <c r="N357">
        <v>75.195986379457352</v>
      </c>
      <c r="O357">
        <v>106.65460377205466</v>
      </c>
      <c r="P357">
        <v>0</v>
      </c>
      <c r="Q357">
        <v>0</v>
      </c>
      <c r="R357"/>
      <c r="S357">
        <v>1164.2848218232753</v>
      </c>
      <c r="T357">
        <v>179.62880635293416</v>
      </c>
      <c r="U357">
        <v>0</v>
      </c>
      <c r="V357">
        <v>44.907201588233541</v>
      </c>
      <c r="W357">
        <v>1145.1336404999552</v>
      </c>
      <c r="X357">
        <v>11.226800397058385</v>
      </c>
      <c r="Y357">
        <v>3342.2184782042809</v>
      </c>
      <c r="Z357">
        <v>48.275241707351057</v>
      </c>
      <c r="AA357">
        <v>4156.2828517946282</v>
      </c>
      <c r="AB357"/>
      <c r="AC357">
        <v>0</v>
      </c>
      <c r="AD357">
        <v>0</v>
      </c>
      <c r="AE357">
        <v>1854.6674255940452</v>
      </c>
      <c r="AF357">
        <v>0</v>
      </c>
      <c r="AG357">
        <v>1385.3871689970047</v>
      </c>
      <c r="AH357">
        <v>1054.9938310782866</v>
      </c>
      <c r="AI357">
        <v>0</v>
      </c>
      <c r="AJ357">
        <v>218.45233952760651</v>
      </c>
      <c r="AK357"/>
      <c r="AL357">
        <v>18232.07421875</v>
      </c>
      <c r="AM357">
        <v>12633.52734375</v>
      </c>
      <c r="AN357">
        <v>5598.54541015625</v>
      </c>
      <c r="AO357" s="5" t="s">
        <v>5063</v>
      </c>
    </row>
    <row r="358" spans="1:41" ht="14.25" x14ac:dyDescent="0.45">
      <c r="A358">
        <v>2014</v>
      </c>
      <c r="B358" s="5" t="s">
        <v>1508</v>
      </c>
      <c r="C358" s="5" t="s">
        <v>5027</v>
      </c>
      <c r="D358" s="5" t="s">
        <v>83</v>
      </c>
      <c r="E358" s="5" t="s">
        <v>94</v>
      </c>
      <c r="F358" s="5" t="s">
        <v>193</v>
      </c>
      <c r="G358" s="5" t="s">
        <v>86</v>
      </c>
      <c r="H358" s="5" t="s">
        <v>130</v>
      </c>
      <c r="I358">
        <v>446.60211979498257</v>
      </c>
      <c r="J358">
        <v>702.34863283997254</v>
      </c>
      <c r="K358">
        <v>16.840200595587579</v>
      </c>
      <c r="L358"/>
      <c r="M358">
        <v>392.93801389704345</v>
      </c>
      <c r="N358">
        <v>2.8673248214087113</v>
      </c>
      <c r="O358">
        <v>257.09372909263703</v>
      </c>
      <c r="P358"/>
      <c r="Q358">
        <v>0</v>
      </c>
      <c r="R358"/>
      <c r="S358">
        <v>1452.0700410373786</v>
      </c>
      <c r="T358">
        <v>0</v>
      </c>
      <c r="U358">
        <v>185.24220655146334</v>
      </c>
      <c r="V358">
        <v>101.04120357352546</v>
      </c>
      <c r="W358">
        <v>145.94840516175901</v>
      </c>
      <c r="X358">
        <v>22.45360079411677</v>
      </c>
      <c r="Y358">
        <v>130.23088460587726</v>
      </c>
      <c r="Z358"/>
      <c r="AA358">
        <v>1499.9972448416938</v>
      </c>
      <c r="AB358">
        <v>190.85560674999255</v>
      </c>
      <c r="AC358">
        <v>0</v>
      </c>
      <c r="AD358">
        <v>0</v>
      </c>
      <c r="AE358"/>
      <c r="AF358">
        <v>0</v>
      </c>
      <c r="AG358">
        <v>1322.5170867734778</v>
      </c>
      <c r="AH358">
        <v>268.64157211887976</v>
      </c>
      <c r="AI358">
        <v>218.92260774263849</v>
      </c>
      <c r="AJ358">
        <v>0</v>
      </c>
      <c r="AK358">
        <v>464.78953643821711</v>
      </c>
      <c r="AL358">
        <v>7821.400390625</v>
      </c>
      <c r="AM358">
        <v>4390.8466796875</v>
      </c>
      <c r="AN358">
        <v>3430.553466796875</v>
      </c>
      <c r="AO358" s="5" t="s">
        <v>5065</v>
      </c>
    </row>
    <row r="359" spans="1:41" ht="14.25" x14ac:dyDescent="0.45">
      <c r="A359">
        <v>2014</v>
      </c>
      <c r="B359" s="5" t="s">
        <v>1507</v>
      </c>
      <c r="C359" s="5" t="s">
        <v>5027</v>
      </c>
      <c r="D359" s="5" t="s">
        <v>83</v>
      </c>
      <c r="E359" s="5" t="s">
        <v>94</v>
      </c>
      <c r="F359" s="5" t="s">
        <v>193</v>
      </c>
      <c r="G359" s="5" t="s">
        <v>86</v>
      </c>
      <c r="H359" s="5" t="s">
        <v>130</v>
      </c>
      <c r="I359">
        <v>443.52510007949149</v>
      </c>
      <c r="J359">
        <v>786.97274167950798</v>
      </c>
      <c r="K359">
        <v>17.058657695365056</v>
      </c>
      <c r="L359"/>
      <c r="M359">
        <v>398.0353462251847</v>
      </c>
      <c r="N359">
        <v>890.46193169805599</v>
      </c>
      <c r="O359">
        <v>260.31511643127078</v>
      </c>
      <c r="P359"/>
      <c r="Q359">
        <v>0</v>
      </c>
      <c r="R359">
        <v>0</v>
      </c>
      <c r="S359">
        <v>1442.0251971815262</v>
      </c>
      <c r="T359">
        <v>0</v>
      </c>
      <c r="U359">
        <v>189.5216869955058</v>
      </c>
      <c r="V359">
        <v>225.17428157881875</v>
      </c>
      <c r="W359">
        <v>147.84170002649716</v>
      </c>
      <c r="X359">
        <v>165.6180358773307</v>
      </c>
      <c r="Y359">
        <v>1670.611210299418</v>
      </c>
      <c r="Z359">
        <v>47.764241547022159</v>
      </c>
      <c r="AA359">
        <v>1050.1601044229699</v>
      </c>
      <c r="AB359">
        <v>187.64523464901563</v>
      </c>
      <c r="AC359">
        <v>0</v>
      </c>
      <c r="AD359">
        <v>0</v>
      </c>
      <c r="AE359"/>
      <c r="AF359">
        <v>1990.1767311259234</v>
      </c>
      <c r="AG359">
        <v>846.21160990064539</v>
      </c>
      <c r="AH359">
        <v>570.97315054629087</v>
      </c>
      <c r="AI359">
        <v>221.76255003974575</v>
      </c>
      <c r="AJ359">
        <v>298.65388050117315</v>
      </c>
      <c r="AK359">
        <v>468.54446469936022</v>
      </c>
      <c r="AL359">
        <v>12319.0546875</v>
      </c>
      <c r="AM359">
        <v>8439.2333984375</v>
      </c>
      <c r="AN359">
        <v>3879.8193359375</v>
      </c>
      <c r="AO359" s="5" t="s">
        <v>5066</v>
      </c>
    </row>
    <row r="360" spans="1:41" ht="14.25" x14ac:dyDescent="0.45">
      <c r="A360">
        <v>2014</v>
      </c>
      <c r="B360" s="5" t="s">
        <v>1508</v>
      </c>
      <c r="C360" s="5" t="s">
        <v>5027</v>
      </c>
      <c r="D360" s="5" t="s">
        <v>83</v>
      </c>
      <c r="E360" s="5" t="s">
        <v>94</v>
      </c>
      <c r="F360" s="5" t="s">
        <v>196</v>
      </c>
      <c r="G360" s="5" t="s">
        <v>86</v>
      </c>
      <c r="H360" s="5" t="s">
        <v>130</v>
      </c>
      <c r="I360">
        <v>229.02672809999103</v>
      </c>
      <c r="J360">
        <v>0</v>
      </c>
      <c r="K360">
        <v>11.226800397058385</v>
      </c>
      <c r="L360">
        <v>224.5360079411677</v>
      </c>
      <c r="M360">
        <v>0</v>
      </c>
      <c r="N360">
        <v>124.18412991202162</v>
      </c>
      <c r="O360">
        <v>0</v>
      </c>
      <c r="P360"/>
      <c r="Q360">
        <v>0</v>
      </c>
      <c r="R360"/>
      <c r="S360">
        <v>202.11916369155088</v>
      </c>
      <c r="T360">
        <v>0</v>
      </c>
      <c r="U360">
        <v>0</v>
      </c>
      <c r="V360">
        <v>78.587602779408698</v>
      </c>
      <c r="W360">
        <v>33.680401191175157</v>
      </c>
      <c r="X360">
        <v>0</v>
      </c>
      <c r="Y360">
        <v>0</v>
      </c>
      <c r="Z360"/>
      <c r="AA360">
        <v>99.943418212082904</v>
      </c>
      <c r="AB360"/>
      <c r="AC360">
        <v>227.90404806028522</v>
      </c>
      <c r="AD360">
        <v>0</v>
      </c>
      <c r="AE360"/>
      <c r="AF360">
        <v>0</v>
      </c>
      <c r="AG360">
        <v>2117.3745548852112</v>
      </c>
      <c r="AH360">
        <v>81.871717217182422</v>
      </c>
      <c r="AI360">
        <v>0</v>
      </c>
      <c r="AJ360">
        <v>0</v>
      </c>
      <c r="AK360"/>
      <c r="AL360">
        <v>3430.45458984375</v>
      </c>
      <c r="AM360">
        <v>3101.556396484375</v>
      </c>
      <c r="AN360">
        <v>328.8980712890625</v>
      </c>
      <c r="AO360" s="5" t="s">
        <v>5068</v>
      </c>
    </row>
    <row r="361" spans="1:41" ht="14.25" x14ac:dyDescent="0.45">
      <c r="A361">
        <v>2014</v>
      </c>
      <c r="B361" s="5" t="s">
        <v>1507</v>
      </c>
      <c r="C361" s="5" t="s">
        <v>5027</v>
      </c>
      <c r="D361" s="5" t="s">
        <v>83</v>
      </c>
      <c r="E361" s="5" t="s">
        <v>94</v>
      </c>
      <c r="F361" s="5" t="s">
        <v>196</v>
      </c>
      <c r="G361" s="5" t="s">
        <v>86</v>
      </c>
      <c r="H361" s="5" t="s">
        <v>130</v>
      </c>
      <c r="I361">
        <v>227.4487692715341</v>
      </c>
      <c r="J361">
        <v>0</v>
      </c>
      <c r="K361">
        <v>11.372438463576705</v>
      </c>
      <c r="L361">
        <v>272.9385231258409</v>
      </c>
      <c r="M361">
        <v>0</v>
      </c>
      <c r="N361">
        <v>427.60368623048413</v>
      </c>
      <c r="O361">
        <v>0</v>
      </c>
      <c r="P361"/>
      <c r="Q361">
        <v>0</v>
      </c>
      <c r="R361">
        <v>0</v>
      </c>
      <c r="S361">
        <v>266.1150600476949</v>
      </c>
      <c r="T361">
        <v>0</v>
      </c>
      <c r="U361">
        <v>0</v>
      </c>
      <c r="V361">
        <v>212.66459926888439</v>
      </c>
      <c r="W361">
        <v>34.117315390730113</v>
      </c>
      <c r="X361">
        <v>0</v>
      </c>
      <c r="Y361">
        <v>235.40947619603779</v>
      </c>
      <c r="Z361">
        <v>0</v>
      </c>
      <c r="AA361">
        <v>70.153471413259837</v>
      </c>
      <c r="AB361"/>
      <c r="AC361">
        <v>230.3965053212932</v>
      </c>
      <c r="AD361">
        <v>0</v>
      </c>
      <c r="AE361"/>
      <c r="AF361">
        <v>537.91633932717809</v>
      </c>
      <c r="AG361">
        <v>1707.8616719746638</v>
      </c>
      <c r="AH361">
        <v>115.15861290300357</v>
      </c>
      <c r="AI361">
        <v>0</v>
      </c>
      <c r="AJ361">
        <v>0</v>
      </c>
      <c r="AK361"/>
      <c r="AL361">
        <v>4349.15625</v>
      </c>
      <c r="AM361">
        <v>3922.392822265625</v>
      </c>
      <c r="AN361">
        <v>426.76339721679688</v>
      </c>
      <c r="AO361" s="5" t="s">
        <v>5067</v>
      </c>
    </row>
    <row r="362" spans="1:41" ht="14.25" x14ac:dyDescent="0.45">
      <c r="A362">
        <v>2014</v>
      </c>
      <c r="B362" s="5" t="s">
        <v>1507</v>
      </c>
      <c r="C362" s="5" t="s">
        <v>5027</v>
      </c>
      <c r="D362" s="5" t="s">
        <v>83</v>
      </c>
      <c r="E362" s="5" t="s">
        <v>94</v>
      </c>
      <c r="F362" s="5" t="s">
        <v>199</v>
      </c>
      <c r="G362" s="5" t="s">
        <v>86</v>
      </c>
      <c r="H362" s="5" t="s">
        <v>130</v>
      </c>
      <c r="I362">
        <v>307.05583851657104</v>
      </c>
      <c r="J362"/>
      <c r="K362"/>
      <c r="L362"/>
      <c r="M362">
        <v>1722.9244272318708</v>
      </c>
      <c r="N362">
        <v>0</v>
      </c>
      <c r="O362">
        <v>0</v>
      </c>
      <c r="P362">
        <v>0</v>
      </c>
      <c r="Q362">
        <v>0</v>
      </c>
      <c r="R362">
        <v>0</v>
      </c>
      <c r="S362">
        <v>114.86162848212471</v>
      </c>
      <c r="T362">
        <v>0</v>
      </c>
      <c r="U362">
        <v>57.430814241062357</v>
      </c>
      <c r="V362">
        <v>22.74487692715341</v>
      </c>
      <c r="W362">
        <v>211.52735542252671</v>
      </c>
      <c r="X362">
        <v>0</v>
      </c>
      <c r="Y362">
        <v>3348.0458836769817</v>
      </c>
      <c r="Z362">
        <v>0</v>
      </c>
      <c r="AA362">
        <v>4.1808043891604729</v>
      </c>
      <c r="AB362"/>
      <c r="AC362">
        <v>0</v>
      </c>
      <c r="AD362">
        <v>0</v>
      </c>
      <c r="AE362"/>
      <c r="AF362">
        <v>3302.5561298226753</v>
      </c>
      <c r="AG362">
        <v>382.21533559540478</v>
      </c>
      <c r="AH362">
        <v>16554.179891176471</v>
      </c>
      <c r="AI362">
        <v>0</v>
      </c>
      <c r="AJ362">
        <v>0</v>
      </c>
      <c r="AK362"/>
      <c r="AL362">
        <v>26027.72265625</v>
      </c>
      <c r="AM362">
        <v>7424.2294921875</v>
      </c>
      <c r="AN362">
        <v>18603.494140625</v>
      </c>
      <c r="AO362" s="5" t="s">
        <v>5070</v>
      </c>
    </row>
    <row r="363" spans="1:41" ht="14.25" x14ac:dyDescent="0.45">
      <c r="A363">
        <v>2014</v>
      </c>
      <c r="B363" s="5" t="s">
        <v>1508</v>
      </c>
      <c r="C363" s="5" t="s">
        <v>5027</v>
      </c>
      <c r="D363" s="5" t="s">
        <v>83</v>
      </c>
      <c r="E363" s="5" t="s">
        <v>94</v>
      </c>
      <c r="F363" s="5" t="s">
        <v>199</v>
      </c>
      <c r="G363" s="5" t="s">
        <v>86</v>
      </c>
      <c r="H363" s="5" t="s">
        <v>130</v>
      </c>
      <c r="I363">
        <v>309.18608293498789</v>
      </c>
      <c r="J363">
        <v>0</v>
      </c>
      <c r="K363"/>
      <c r="L363"/>
      <c r="M363">
        <v>1700.8602601543453</v>
      </c>
      <c r="N363"/>
      <c r="O363">
        <v>0</v>
      </c>
      <c r="P363">
        <v>0</v>
      </c>
      <c r="Q363">
        <v>0</v>
      </c>
      <c r="R363"/>
      <c r="S363">
        <v>106.65460377205466</v>
      </c>
      <c r="T363">
        <v>0</v>
      </c>
      <c r="U363">
        <v>56.134001985291924</v>
      </c>
      <c r="V363">
        <v>63.992762263232791</v>
      </c>
      <c r="W363">
        <v>208.81848738528595</v>
      </c>
      <c r="X363">
        <v>0</v>
      </c>
      <c r="Y363">
        <v>1292.2047257014201</v>
      </c>
      <c r="Z363"/>
      <c r="AA363">
        <v>5.1906643287367302</v>
      </c>
      <c r="AB363"/>
      <c r="AC363">
        <v>0</v>
      </c>
      <c r="AD363">
        <v>0</v>
      </c>
      <c r="AE363"/>
      <c r="AF363">
        <v>3041.6803251197234</v>
      </c>
      <c r="AG363">
        <v>6739.448278354148</v>
      </c>
      <c r="AH363">
        <v>8227.8245007935693</v>
      </c>
      <c r="AI363">
        <v>0</v>
      </c>
      <c r="AJ363">
        <v>119.69928136980593</v>
      </c>
      <c r="AK363"/>
      <c r="AL363">
        <v>21871.6953125</v>
      </c>
      <c r="AM363">
        <v>11627.5361328125</v>
      </c>
      <c r="AN363">
        <v>10244.158203125</v>
      </c>
      <c r="AO363" s="5" t="s">
        <v>5069</v>
      </c>
    </row>
    <row r="364" spans="1:41" ht="14.25" x14ac:dyDescent="0.45">
      <c r="A364">
        <v>2014</v>
      </c>
      <c r="B364" s="5" t="s">
        <v>1507</v>
      </c>
      <c r="C364" s="5" t="s">
        <v>5027</v>
      </c>
      <c r="D364" s="5" t="s">
        <v>83</v>
      </c>
      <c r="E364" s="5" t="s">
        <v>94</v>
      </c>
      <c r="F364" s="5" t="s">
        <v>202</v>
      </c>
      <c r="G364" s="5" t="s">
        <v>86</v>
      </c>
      <c r="H364" s="5" t="s">
        <v>130</v>
      </c>
      <c r="I364">
        <v>3980.3534622518468</v>
      </c>
      <c r="J364">
        <v>136.46926156292045</v>
      </c>
      <c r="K364">
        <v>0</v>
      </c>
      <c r="L364"/>
      <c r="M364">
        <v>2081.1562388345369</v>
      </c>
      <c r="N364">
        <v>88.13639809271946</v>
      </c>
      <c r="O364">
        <v>511.75973086095172</v>
      </c>
      <c r="P364">
        <v>1137.2438463576705</v>
      </c>
      <c r="Q364">
        <v>1662.2524680286892</v>
      </c>
      <c r="R364">
        <v>0</v>
      </c>
      <c r="S364">
        <v>2086.8424580663254</v>
      </c>
      <c r="T364">
        <v>1023.5194617219034</v>
      </c>
      <c r="U364">
        <v>1722.9244272318708</v>
      </c>
      <c r="V364">
        <v>170.58657695365056</v>
      </c>
      <c r="W364">
        <v>0</v>
      </c>
      <c r="X364">
        <v>0</v>
      </c>
      <c r="Y364">
        <v>25625.515589977389</v>
      </c>
      <c r="Z364">
        <v>682.34630781460226</v>
      </c>
      <c r="AA364">
        <v>7762.4418591219255</v>
      </c>
      <c r="AB364">
        <v>0</v>
      </c>
      <c r="AC364">
        <v>39.760148769779917</v>
      </c>
      <c r="AD364">
        <v>3820.6670263923802</v>
      </c>
      <c r="AE364">
        <v>5597.8030717094289</v>
      </c>
      <c r="AF364">
        <v>113.72438463576705</v>
      </c>
      <c r="AG364">
        <v>8079.621858721187</v>
      </c>
      <c r="AH364">
        <v>2588.2512285707298</v>
      </c>
      <c r="AI364">
        <v>0</v>
      </c>
      <c r="AJ364">
        <v>0</v>
      </c>
      <c r="AK364"/>
      <c r="AL364">
        <v>68911.3828125</v>
      </c>
      <c r="AM364">
        <v>56799.1796875</v>
      </c>
      <c r="AN364">
        <v>12112.1962890625</v>
      </c>
      <c r="AO364" s="5" t="s">
        <v>5071</v>
      </c>
    </row>
    <row r="365" spans="1:41" ht="14.25" x14ac:dyDescent="0.45">
      <c r="A365">
        <v>2014</v>
      </c>
      <c r="B365" s="5" t="s">
        <v>1508</v>
      </c>
      <c r="C365" s="5" t="s">
        <v>5027</v>
      </c>
      <c r="D365" s="5" t="s">
        <v>83</v>
      </c>
      <c r="E365" s="5" t="s">
        <v>94</v>
      </c>
      <c r="F365" s="5" t="s">
        <v>202</v>
      </c>
      <c r="G365" s="5" t="s">
        <v>86</v>
      </c>
      <c r="H365" s="5" t="s">
        <v>130</v>
      </c>
      <c r="I365">
        <v>4007.9677417498442</v>
      </c>
      <c r="J365">
        <v>123.94387638352457</v>
      </c>
      <c r="K365"/>
      <c r="L365"/>
      <c r="M365">
        <v>2054.5044726616843</v>
      </c>
      <c r="N365">
        <v>1374.9889064692493</v>
      </c>
      <c r="O365">
        <v>505.20601786762728</v>
      </c>
      <c r="P365">
        <v>1122.6800397058385</v>
      </c>
      <c r="Q365">
        <v>413.14625461174853</v>
      </c>
      <c r="R365">
        <v>107.4393601711958</v>
      </c>
      <c r="S365">
        <v>1212.4944428823055</v>
      </c>
      <c r="T365">
        <v>561.34001985291923</v>
      </c>
      <c r="U365">
        <v>1347.2160476470062</v>
      </c>
      <c r="V365">
        <v>241.37620853675526</v>
      </c>
      <c r="W365">
        <v>0</v>
      </c>
      <c r="X365">
        <v>0</v>
      </c>
      <c r="Y365">
        <v>38736.952090010251</v>
      </c>
      <c r="Z365">
        <v>72.974202580879506</v>
      </c>
      <c r="AA365">
        <v>9045.0801251805824</v>
      </c>
      <c r="AB365"/>
      <c r="AC365">
        <v>39.293801389704349</v>
      </c>
      <c r="AD365">
        <v>3608.4429079258439</v>
      </c>
      <c r="AE365">
        <v>4178.6151077851309</v>
      </c>
      <c r="AF365">
        <v>0</v>
      </c>
      <c r="AG365">
        <v>5393.354910746848</v>
      </c>
      <c r="AH365">
        <v>2137.966042269964</v>
      </c>
      <c r="AI365">
        <v>0</v>
      </c>
      <c r="AJ365">
        <v>3429.8918519574263</v>
      </c>
      <c r="AK365"/>
      <c r="AL365">
        <v>79714.8671875</v>
      </c>
      <c r="AM365">
        <v>69634.9140625</v>
      </c>
      <c r="AN365">
        <v>10079.9541015625</v>
      </c>
      <c r="AO365" s="5" t="s">
        <v>5072</v>
      </c>
    </row>
    <row r="366" spans="1:41" ht="14.25" x14ac:dyDescent="0.45">
      <c r="A366">
        <v>2014</v>
      </c>
      <c r="B366" s="5" t="s">
        <v>1507</v>
      </c>
      <c r="C366" s="5" t="s">
        <v>5027</v>
      </c>
      <c r="D366" s="5" t="s">
        <v>83</v>
      </c>
      <c r="E366" s="5" t="s">
        <v>94</v>
      </c>
      <c r="F366" s="5" t="s">
        <v>236</v>
      </c>
      <c r="G366" s="5" t="s">
        <v>86</v>
      </c>
      <c r="H366" s="5" t="s">
        <v>130</v>
      </c>
      <c r="I366">
        <v>10288.645077997844</v>
      </c>
      <c r="J366">
        <v>7897.021269107664</v>
      </c>
      <c r="K366">
        <v>159.21413849007388</v>
      </c>
      <c r="L366">
        <v>272.9385231258409</v>
      </c>
      <c r="M366">
        <v>9621.0829401858919</v>
      </c>
      <c r="N366">
        <v>3211.0080001908827</v>
      </c>
      <c r="O366">
        <v>1142.2477192816441</v>
      </c>
      <c r="P366">
        <v>1137.2438463576705</v>
      </c>
      <c r="Q366">
        <v>5062.6115686381236</v>
      </c>
      <c r="R366">
        <v>546.0901657484892</v>
      </c>
      <c r="S366">
        <v>12899.756949235056</v>
      </c>
      <c r="T366">
        <v>1273.713107920591</v>
      </c>
      <c r="U366">
        <v>10327.209016827834</v>
      </c>
      <c r="V366">
        <v>3235.4587428875725</v>
      </c>
      <c r="W366">
        <v>1468.1818056477525</v>
      </c>
      <c r="X366">
        <v>419.56569088923771</v>
      </c>
      <c r="Y366">
        <v>48724.075353348031</v>
      </c>
      <c r="Z366">
        <v>1335.1242756239051</v>
      </c>
      <c r="AA366">
        <v>25562.647225417888</v>
      </c>
      <c r="AB366">
        <v>187.64523464901563</v>
      </c>
      <c r="AC366">
        <v>530.47177052234383</v>
      </c>
      <c r="AD366">
        <v>11244.776985017248</v>
      </c>
      <c r="AE366">
        <v>10713.165696160853</v>
      </c>
      <c r="AF366">
        <v>5968.2557056850546</v>
      </c>
      <c r="AG366">
        <v>52960.937262461281</v>
      </c>
      <c r="AH366">
        <v>27857.342237279896</v>
      </c>
      <c r="AI366">
        <v>221.76255003974575</v>
      </c>
      <c r="AJ366">
        <v>9091.0241224557103</v>
      </c>
      <c r="AK366">
        <v>525.40665701724379</v>
      </c>
      <c r="AL366">
        <v>263884.625</v>
      </c>
      <c r="AM366">
        <v>196863.9375</v>
      </c>
      <c r="AN366">
        <v>67020.6953125</v>
      </c>
      <c r="AO366" s="5" t="s">
        <v>5074</v>
      </c>
    </row>
    <row r="367" spans="1:41" ht="14.25" x14ac:dyDescent="0.45">
      <c r="A367">
        <v>2014</v>
      </c>
      <c r="B367" s="5" t="s">
        <v>1508</v>
      </c>
      <c r="C367" s="5" t="s">
        <v>5027</v>
      </c>
      <c r="D367" s="5" t="s">
        <v>83</v>
      </c>
      <c r="E367" s="5" t="s">
        <v>94</v>
      </c>
      <c r="F367" s="5" t="s">
        <v>236</v>
      </c>
      <c r="G367" s="5" t="s">
        <v>86</v>
      </c>
      <c r="H367" s="5" t="s">
        <v>130</v>
      </c>
      <c r="I367">
        <v>10360.024045603093</v>
      </c>
      <c r="J367">
        <v>1409.8615938625919</v>
      </c>
      <c r="K367">
        <v>157.1752055588174</v>
      </c>
      <c r="L367">
        <v>224.5360079411677</v>
      </c>
      <c r="M367">
        <v>9464.1927347202181</v>
      </c>
      <c r="N367">
        <v>2480.106862313969</v>
      </c>
      <c r="O367">
        <v>1128.2934399043677</v>
      </c>
      <c r="P367">
        <v>1122.6800397058385</v>
      </c>
      <c r="Q367">
        <v>2953.6122691064406</v>
      </c>
      <c r="R367">
        <v>107.4393601711958</v>
      </c>
      <c r="S367">
        <v>10634.37224422597</v>
      </c>
      <c r="T367">
        <v>2705.6588956910705</v>
      </c>
      <c r="U367">
        <v>10094.016236995194</v>
      </c>
      <c r="V367">
        <v>995.81719521907871</v>
      </c>
      <c r="W367">
        <v>1533.5809342381754</v>
      </c>
      <c r="X367">
        <v>202.08240714705093</v>
      </c>
      <c r="Y367">
        <v>45752.579658132032</v>
      </c>
      <c r="Z367">
        <v>122.37212432793639</v>
      </c>
      <c r="AA367">
        <v>31182.048959474312</v>
      </c>
      <c r="AB367">
        <v>190.85560674999255</v>
      </c>
      <c r="AC367">
        <v>524.29157854262655</v>
      </c>
      <c r="AD367">
        <v>9311.4214661531569</v>
      </c>
      <c r="AE367">
        <v>9945.8224717540234</v>
      </c>
      <c r="AF367">
        <v>3041.6803251197234</v>
      </c>
      <c r="AG367">
        <v>56022.856661361046</v>
      </c>
      <c r="AH367">
        <v>15779.056634232073</v>
      </c>
      <c r="AI367">
        <v>218.92260774263849</v>
      </c>
      <c r="AJ367">
        <v>5124.2339216156424</v>
      </c>
      <c r="AK367">
        <v>520.92353842350906</v>
      </c>
      <c r="AL367">
        <v>233310.546875</v>
      </c>
      <c r="AM367">
        <v>181463.96875</v>
      </c>
      <c r="AN367">
        <v>51846.52734375</v>
      </c>
      <c r="AO367" s="5" t="s">
        <v>5073</v>
      </c>
    </row>
    <row r="368" spans="1:41" ht="14.25" x14ac:dyDescent="0.45">
      <c r="A368">
        <v>2014</v>
      </c>
      <c r="B368" s="5" t="s">
        <v>1508</v>
      </c>
      <c r="C368" s="5" t="s">
        <v>5027</v>
      </c>
      <c r="D368" s="5" t="s">
        <v>83</v>
      </c>
      <c r="E368" s="5" t="s">
        <v>94</v>
      </c>
      <c r="F368" s="5" t="s">
        <v>237</v>
      </c>
      <c r="G368" s="5" t="s">
        <v>86</v>
      </c>
      <c r="H368" s="5" t="s">
        <v>130</v>
      </c>
      <c r="I368">
        <v>8342.0624659803361</v>
      </c>
      <c r="J368">
        <v>1409.8615938625919</v>
      </c>
      <c r="K368">
        <v>106.65460377205466</v>
      </c>
      <c r="L368">
        <v>224.5360079411677</v>
      </c>
      <c r="M368">
        <v>9464.1927347202181</v>
      </c>
      <c r="N368">
        <v>2480.106862313969</v>
      </c>
      <c r="O368">
        <v>1128.2934399043677</v>
      </c>
      <c r="P368">
        <v>1122.6800397058385</v>
      </c>
      <c r="Q368">
        <v>2953.6122691064406</v>
      </c>
      <c r="R368">
        <v>107.4393601711958</v>
      </c>
      <c r="S368">
        <v>10567.011441843621</v>
      </c>
      <c r="T368">
        <v>2705.6588956910705</v>
      </c>
      <c r="U368">
        <v>10094.016236995194</v>
      </c>
      <c r="V368">
        <v>916.10691239996413</v>
      </c>
      <c r="W368">
        <v>1533.5809342381754</v>
      </c>
      <c r="X368">
        <v>202.08240714705093</v>
      </c>
      <c r="Y368">
        <v>45204.711798755583</v>
      </c>
      <c r="Z368">
        <v>122.37212432793639</v>
      </c>
      <c r="AA368">
        <v>31182.048959474312</v>
      </c>
      <c r="AB368">
        <v>190.85560674999255</v>
      </c>
      <c r="AC368">
        <v>524.29157854262655</v>
      </c>
      <c r="AD368">
        <v>9311.4214661531569</v>
      </c>
      <c r="AE368">
        <v>9945.8224717540234</v>
      </c>
      <c r="AF368">
        <v>3041.6803251197234</v>
      </c>
      <c r="AG368">
        <v>52390.986732912657</v>
      </c>
      <c r="AH368">
        <v>15779.056634232073</v>
      </c>
      <c r="AI368">
        <v>218.92260774263849</v>
      </c>
      <c r="AJ368">
        <v>5124.2339216156424</v>
      </c>
      <c r="AK368">
        <v>520.92353842350906</v>
      </c>
      <c r="AL368">
        <v>226915.234375</v>
      </c>
      <c r="AM368">
        <v>175186.5625</v>
      </c>
      <c r="AN368">
        <v>51728.6484375</v>
      </c>
      <c r="AO368" s="5" t="s">
        <v>5075</v>
      </c>
    </row>
    <row r="369" spans="1:41" ht="14.25" x14ac:dyDescent="0.45">
      <c r="A369">
        <v>2014</v>
      </c>
      <c r="B369" s="5" t="s">
        <v>1507</v>
      </c>
      <c r="C369" s="5" t="s">
        <v>5027</v>
      </c>
      <c r="D369" s="5" t="s">
        <v>83</v>
      </c>
      <c r="E369" s="5" t="s">
        <v>94</v>
      </c>
      <c r="F369" s="5" t="s">
        <v>237</v>
      </c>
      <c r="G369" s="5" t="s">
        <v>86</v>
      </c>
      <c r="H369" s="5" t="s">
        <v>130</v>
      </c>
      <c r="I369">
        <v>9348.6054086251588</v>
      </c>
      <c r="J369">
        <v>7897.021269107664</v>
      </c>
      <c r="K369">
        <v>108.0381654039787</v>
      </c>
      <c r="L369">
        <v>272.9385231258409</v>
      </c>
      <c r="M369">
        <v>9621.0829401858919</v>
      </c>
      <c r="N369">
        <v>3211.0080001908827</v>
      </c>
      <c r="O369">
        <v>630.48798842069255</v>
      </c>
      <c r="P369">
        <v>1137.2438463576705</v>
      </c>
      <c r="Q369">
        <v>5062.6115686381236</v>
      </c>
      <c r="R369">
        <v>546.0901657484892</v>
      </c>
      <c r="S369">
        <v>12899.756949235056</v>
      </c>
      <c r="T369">
        <v>1273.713107920591</v>
      </c>
      <c r="U369">
        <v>10327.209016827834</v>
      </c>
      <c r="V369">
        <v>3235.4587428875725</v>
      </c>
      <c r="W369">
        <v>1468.1818056477525</v>
      </c>
      <c r="X369">
        <v>379.70695025476016</v>
      </c>
      <c r="Y369">
        <v>48724.075353348031</v>
      </c>
      <c r="Z369">
        <v>1335.1242756239051</v>
      </c>
      <c r="AA369">
        <v>25562.647225417888</v>
      </c>
      <c r="AB369">
        <v>187.64523464901563</v>
      </c>
      <c r="AC369">
        <v>530.47177052234383</v>
      </c>
      <c r="AD369">
        <v>11244.776985017248</v>
      </c>
      <c r="AE369">
        <v>10713.165696160853</v>
      </c>
      <c r="AF369">
        <v>5968.2557056850546</v>
      </c>
      <c r="AG369">
        <v>52960.937262461281</v>
      </c>
      <c r="AH369">
        <v>27857.342237279896</v>
      </c>
      <c r="AI369">
        <v>221.76255003974575</v>
      </c>
      <c r="AJ369">
        <v>9091.0241224557103</v>
      </c>
      <c r="AK369">
        <v>525.40665701724379</v>
      </c>
      <c r="AL369">
        <v>262341.8125</v>
      </c>
      <c r="AM369">
        <v>195923.890625</v>
      </c>
      <c r="AN369">
        <v>66417.90625</v>
      </c>
      <c r="AO369" s="5" t="s">
        <v>5076</v>
      </c>
    </row>
    <row r="370" spans="1:41" ht="14.25" x14ac:dyDescent="0.45">
      <c r="A370">
        <v>2014</v>
      </c>
      <c r="B370" s="5" t="s">
        <v>1507</v>
      </c>
      <c r="C370" s="5" t="s">
        <v>5027</v>
      </c>
      <c r="D370" s="5" t="s">
        <v>83</v>
      </c>
      <c r="E370" s="5" t="s">
        <v>94</v>
      </c>
      <c r="F370" s="5" t="s">
        <v>205</v>
      </c>
      <c r="G370" s="5" t="s">
        <v>86</v>
      </c>
      <c r="H370" s="5" t="s">
        <v>130</v>
      </c>
      <c r="I370">
        <v>3468.5937313908948</v>
      </c>
      <c r="J370">
        <v>6163.8616472585736</v>
      </c>
      <c r="K370">
        <v>0</v>
      </c>
      <c r="L370"/>
      <c r="M370">
        <v>1825.2763734040611</v>
      </c>
      <c r="N370">
        <v>985.9904147921003</v>
      </c>
      <c r="O370">
        <v>0</v>
      </c>
      <c r="P370">
        <v>0</v>
      </c>
      <c r="Q370">
        <v>3236.8802976955194</v>
      </c>
      <c r="R370">
        <v>446.8010447033094</v>
      </c>
      <c r="S370">
        <v>6301.4681526678523</v>
      </c>
      <c r="T370">
        <v>0</v>
      </c>
      <c r="U370">
        <v>8357.3320883593951</v>
      </c>
      <c r="V370">
        <v>170.58657695365056</v>
      </c>
      <c r="W370">
        <v>0</v>
      </c>
      <c r="X370">
        <v>165.6180358773307</v>
      </c>
      <c r="Y370">
        <v>9205.988936265343</v>
      </c>
      <c r="Z370">
        <v>0</v>
      </c>
      <c r="AA370">
        <v>11430.755122349678</v>
      </c>
      <c r="AB370">
        <v>0</v>
      </c>
      <c r="AC370">
        <v>260.31511643127078</v>
      </c>
      <c r="AD370">
        <v>7424.1099586248674</v>
      </c>
      <c r="AE370">
        <v>3443.6141703056487</v>
      </c>
      <c r="AF370"/>
      <c r="AG370">
        <v>23818.535974216597</v>
      </c>
      <c r="AH370">
        <v>4997.4194898393662</v>
      </c>
      <c r="AI370">
        <v>0</v>
      </c>
      <c r="AJ370">
        <v>6510.6545949255742</v>
      </c>
      <c r="AK370"/>
      <c r="AL370">
        <v>98213.8046875</v>
      </c>
      <c r="AM370">
        <v>77499.9140625</v>
      </c>
      <c r="AN370">
        <v>20713.892578125</v>
      </c>
      <c r="AO370" s="5" t="s">
        <v>5077</v>
      </c>
    </row>
    <row r="371" spans="1:41" ht="14.25" x14ac:dyDescent="0.45">
      <c r="A371">
        <v>2014</v>
      </c>
      <c r="B371" s="5" t="s">
        <v>1508</v>
      </c>
      <c r="C371" s="5" t="s">
        <v>5027</v>
      </c>
      <c r="D371" s="5" t="s">
        <v>83</v>
      </c>
      <c r="E371" s="5" t="s">
        <v>94</v>
      </c>
      <c r="F371" s="5" t="s">
        <v>205</v>
      </c>
      <c r="G371" s="5" t="s">
        <v>86</v>
      </c>
      <c r="H371" s="5" t="s">
        <v>130</v>
      </c>
      <c r="I371">
        <v>3492.6576035248636</v>
      </c>
      <c r="J371">
        <v>583.56908463909485</v>
      </c>
      <c r="K371"/>
      <c r="L371"/>
      <c r="M371">
        <v>1801.9014637278708</v>
      </c>
      <c r="N371">
        <v>764.82465436956272</v>
      </c>
      <c r="O371">
        <v>0</v>
      </c>
      <c r="P371">
        <v>0</v>
      </c>
      <c r="Q371">
        <v>2540.4660144946924</v>
      </c>
      <c r="R371"/>
      <c r="S371">
        <v>5332.4643491961297</v>
      </c>
      <c r="T371">
        <v>1964.6900694852172</v>
      </c>
      <c r="U371">
        <v>8505.4239808114326</v>
      </c>
      <c r="V371">
        <v>465.91221647792298</v>
      </c>
      <c r="W371">
        <v>0</v>
      </c>
      <c r="X371">
        <v>168.40200595587578</v>
      </c>
      <c r="Y371">
        <v>6.7360802382350311</v>
      </c>
      <c r="Z371">
        <v>1.1226800397058385</v>
      </c>
      <c r="AA371">
        <v>14186.942629023293</v>
      </c>
      <c r="AB371"/>
      <c r="AC371">
        <v>257.09372909263703</v>
      </c>
      <c r="AD371">
        <v>5702.9785582273125</v>
      </c>
      <c r="AE371">
        <v>3903.5584980572003</v>
      </c>
      <c r="AF371">
        <v>0</v>
      </c>
      <c r="AG371">
        <v>25904.719236172517</v>
      </c>
      <c r="AH371">
        <v>3572.4956616425252</v>
      </c>
      <c r="AI371">
        <v>0</v>
      </c>
      <c r="AJ371">
        <v>198.83543684341529</v>
      </c>
      <c r="AK371"/>
      <c r="AL371">
        <v>79354.796875</v>
      </c>
      <c r="AM371">
        <v>60811.86328125</v>
      </c>
      <c r="AN371">
        <v>18542.931640625</v>
      </c>
      <c r="AO371" s="5" t="s">
        <v>5078</v>
      </c>
    </row>
    <row r="372" spans="1:41" ht="14.25" x14ac:dyDescent="0.45">
      <c r="A372">
        <v>2014</v>
      </c>
      <c r="B372" s="5" t="s">
        <v>1507</v>
      </c>
      <c r="C372" s="5" t="s">
        <v>174</v>
      </c>
      <c r="D372" s="5" t="s">
        <v>83</v>
      </c>
      <c r="E372" s="5" t="s">
        <v>108</v>
      </c>
      <c r="F372" s="5" t="s">
        <v>1510</v>
      </c>
      <c r="G372" s="5" t="s">
        <v>86</v>
      </c>
      <c r="H372" s="5" t="s">
        <v>130</v>
      </c>
      <c r="I372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>
        <v>0</v>
      </c>
      <c r="AM372">
        <v>0</v>
      </c>
      <c r="AN372">
        <v>0</v>
      </c>
      <c r="AO372" s="5" t="s">
        <v>1589</v>
      </c>
    </row>
    <row r="373" spans="1:41" ht="14.25" x14ac:dyDescent="0.45">
      <c r="A373">
        <v>2014</v>
      </c>
      <c r="B373" s="5" t="s">
        <v>1507</v>
      </c>
      <c r="C373" s="5" t="s">
        <v>174</v>
      </c>
      <c r="D373" s="5" t="s">
        <v>83</v>
      </c>
      <c r="E373" s="5" t="s">
        <v>108</v>
      </c>
      <c r="F373" s="5" t="s">
        <v>177</v>
      </c>
      <c r="G373" s="5" t="s">
        <v>86</v>
      </c>
      <c r="H373" s="5" t="s">
        <v>130</v>
      </c>
      <c r="I373">
        <v>4007.6473145644309</v>
      </c>
      <c r="J373">
        <v>8243.8806422467533</v>
      </c>
      <c r="K373">
        <v>631.1703347285071</v>
      </c>
      <c r="L373">
        <v>1793.4335457060463</v>
      </c>
      <c r="M373">
        <v>4125.9206745856281</v>
      </c>
      <c r="N373">
        <v>2169.1561676656938</v>
      </c>
      <c r="O373">
        <v>5212.2728588187929</v>
      </c>
      <c r="P373">
        <v>6621.602295417536</v>
      </c>
      <c r="Q373">
        <v>1829.066238522048</v>
      </c>
      <c r="R373">
        <v>5368.2562197516472</v>
      </c>
      <c r="S373">
        <v>3609.6119683392462</v>
      </c>
      <c r="T373">
        <v>6510.7210203976638</v>
      </c>
      <c r="U373">
        <v>717.88517801327953</v>
      </c>
      <c r="V373">
        <v>2254.0173034809027</v>
      </c>
      <c r="W373">
        <v>1723.6067735396853</v>
      </c>
      <c r="X373">
        <v>10150.779104332358</v>
      </c>
      <c r="Y373">
        <v>25909.826551566806</v>
      </c>
      <c r="Z373">
        <v>8022.004367822371</v>
      </c>
      <c r="AA373">
        <v>43247.58085238182</v>
      </c>
      <c r="AB373">
        <v>670.97386935102554</v>
      </c>
      <c r="AC373">
        <v>8257.3509089439522</v>
      </c>
      <c r="AD373">
        <v>6384.6712261899838</v>
      </c>
      <c r="AE373">
        <v>9319.7133209011099</v>
      </c>
      <c r="AF373">
        <v>17002.638200737325</v>
      </c>
      <c r="AG373">
        <v>64116.011803755966</v>
      </c>
      <c r="AH373">
        <v>14106.699059204449</v>
      </c>
      <c r="AI373">
        <v>997.36285325567701</v>
      </c>
      <c r="AJ373">
        <v>19795.764815287766</v>
      </c>
      <c r="AK373">
        <v>1736.5713533881628</v>
      </c>
      <c r="AL373">
        <v>284536.1875</v>
      </c>
      <c r="AM373">
        <v>228675.84375</v>
      </c>
      <c r="AN373">
        <v>55860.36328125</v>
      </c>
      <c r="AO373" s="5" t="s">
        <v>1595</v>
      </c>
    </row>
    <row r="374" spans="1:41" ht="14.25" x14ac:dyDescent="0.45">
      <c r="A374">
        <v>2014</v>
      </c>
      <c r="B374" s="5" t="s">
        <v>1508</v>
      </c>
      <c r="C374" s="5" t="s">
        <v>174</v>
      </c>
      <c r="D374" s="5" t="s">
        <v>83</v>
      </c>
      <c r="E374" s="5" t="s">
        <v>108</v>
      </c>
      <c r="F374" s="5" t="s">
        <v>177</v>
      </c>
      <c r="G374" s="5" t="s">
        <v>86</v>
      </c>
      <c r="H374" s="5" t="s">
        <v>130</v>
      </c>
      <c r="I374">
        <v>3956.3244599233749</v>
      </c>
      <c r="J374">
        <v>7608.08827867535</v>
      </c>
      <c r="K374">
        <v>623.08742203674035</v>
      </c>
      <c r="L374">
        <v>1549.2984547940571</v>
      </c>
      <c r="M374">
        <v>4073.0831840527821</v>
      </c>
      <c r="N374">
        <v>4088.6592469236607</v>
      </c>
      <c r="O374">
        <v>5123.9117012174465</v>
      </c>
      <c r="P374">
        <v>6536.8045311872447</v>
      </c>
      <c r="Q374">
        <v>1556.5866129418173</v>
      </c>
      <c r="R374">
        <v>6413.2574216936237</v>
      </c>
      <c r="S374">
        <v>2461.5455932175123</v>
      </c>
      <c r="T374">
        <v>5725.6682024997763</v>
      </c>
      <c r="U374">
        <v>701.67502481614906</v>
      </c>
      <c r="V374">
        <v>1697.4922200352278</v>
      </c>
      <c r="W374">
        <v>1617.3328652002308</v>
      </c>
      <c r="X374">
        <v>9602.2823796040357</v>
      </c>
      <c r="Y374">
        <v>16885.10779717581</v>
      </c>
      <c r="Z374">
        <v>5259.7559860218535</v>
      </c>
      <c r="AA374">
        <v>44031.872671462559</v>
      </c>
      <c r="AB374">
        <v>577.05754040880095</v>
      </c>
      <c r="AC374">
        <v>8152.9024483437988</v>
      </c>
      <c r="AD374">
        <v>8255.1015515525578</v>
      </c>
      <c r="AE374">
        <v>3236.6865544719321</v>
      </c>
      <c r="AF374">
        <v>13825.804688977401</v>
      </c>
      <c r="AG374">
        <v>67341.716821675305</v>
      </c>
      <c r="AH374">
        <v>14731.215350367454</v>
      </c>
      <c r="AI374">
        <v>984.59039482202036</v>
      </c>
      <c r="AJ374">
        <v>22879.188948319403</v>
      </c>
      <c r="AK374">
        <v>1743.5221016631672</v>
      </c>
      <c r="AL374">
        <v>271239.65625</v>
      </c>
      <c r="AM374">
        <v>215721.234375</v>
      </c>
      <c r="AN374">
        <v>55518.3984375</v>
      </c>
      <c r="AO374" s="5" t="s">
        <v>1594</v>
      </c>
    </row>
    <row r="375" spans="1:41" ht="14.25" x14ac:dyDescent="0.45">
      <c r="A375">
        <v>2014</v>
      </c>
      <c r="B375" s="5" t="s">
        <v>1508</v>
      </c>
      <c r="C375" s="5" t="s">
        <v>174</v>
      </c>
      <c r="D375" s="5" t="s">
        <v>83</v>
      </c>
      <c r="E375" s="5" t="s">
        <v>108</v>
      </c>
      <c r="F375" s="5" t="s">
        <v>181</v>
      </c>
      <c r="G375" s="5" t="s">
        <v>86</v>
      </c>
      <c r="H375" s="5" t="s">
        <v>130</v>
      </c>
      <c r="I375">
        <v>3185.6977971372503</v>
      </c>
      <c r="J375">
        <v>7608.08827867535</v>
      </c>
      <c r="K375">
        <v>623.08742203674035</v>
      </c>
      <c r="L375">
        <v>1549.2984547940571</v>
      </c>
      <c r="M375">
        <v>4073.0831840527821</v>
      </c>
      <c r="N375">
        <v>4088.6592469236607</v>
      </c>
      <c r="O375">
        <v>5123.9117012174465</v>
      </c>
      <c r="P375">
        <v>6536.8045311872447</v>
      </c>
      <c r="Q375">
        <v>1556.5866129418173</v>
      </c>
      <c r="R375">
        <v>6413.2574216936237</v>
      </c>
      <c r="S375">
        <v>2461.5455932175123</v>
      </c>
      <c r="T375">
        <v>5725.6682024997763</v>
      </c>
      <c r="U375">
        <v>701.67502481614906</v>
      </c>
      <c r="V375">
        <v>1666.0571789234643</v>
      </c>
      <c r="W375">
        <v>1617.3328652002308</v>
      </c>
      <c r="X375">
        <v>9602.2823796040357</v>
      </c>
      <c r="Y375">
        <v>16885.10779717581</v>
      </c>
      <c r="Z375">
        <v>5248.529185624795</v>
      </c>
      <c r="AA375">
        <v>44031.872671462559</v>
      </c>
      <c r="AB375">
        <v>577.05754040880095</v>
      </c>
      <c r="AC375">
        <v>8152.9024483437988</v>
      </c>
      <c r="AD375">
        <v>8255.1015515525578</v>
      </c>
      <c r="AE375">
        <v>3236.6865544719321</v>
      </c>
      <c r="AF375">
        <v>13825.804688977401</v>
      </c>
      <c r="AG375">
        <v>67341.716821675305</v>
      </c>
      <c r="AH375">
        <v>14731.215350367454</v>
      </c>
      <c r="AI375">
        <v>984.59039482202036</v>
      </c>
      <c r="AJ375">
        <v>22879.188948319403</v>
      </c>
      <c r="AK375">
        <v>1743.5221016631672</v>
      </c>
      <c r="AL375">
        <v>270426.375</v>
      </c>
      <c r="AM375">
        <v>214907.9375</v>
      </c>
      <c r="AN375">
        <v>55518.3984375</v>
      </c>
      <c r="AO375" s="5" t="s">
        <v>1597</v>
      </c>
    </row>
    <row r="376" spans="1:41" ht="14.25" x14ac:dyDescent="0.45">
      <c r="A376">
        <v>2014</v>
      </c>
      <c r="B376" s="5" t="s">
        <v>1507</v>
      </c>
      <c r="C376" s="5" t="s">
        <v>174</v>
      </c>
      <c r="D376" s="5" t="s">
        <v>83</v>
      </c>
      <c r="E376" s="5" t="s">
        <v>108</v>
      </c>
      <c r="F376" s="5" t="s">
        <v>181</v>
      </c>
      <c r="G376" s="5" t="s">
        <v>86</v>
      </c>
      <c r="H376" s="5" t="s">
        <v>130</v>
      </c>
      <c r="I376">
        <v>3641.4817574881245</v>
      </c>
      <c r="J376">
        <v>8243.8806422467533</v>
      </c>
      <c r="K376">
        <v>631.1703347285071</v>
      </c>
      <c r="L376">
        <v>1793.4335457060463</v>
      </c>
      <c r="M376">
        <v>4125.9206745856281</v>
      </c>
      <c r="N376">
        <v>2169.1561676656938</v>
      </c>
      <c r="O376">
        <v>5212.2728588187929</v>
      </c>
      <c r="P376">
        <v>6621.602295417536</v>
      </c>
      <c r="Q376">
        <v>1829.066238522048</v>
      </c>
      <c r="R376">
        <v>5368.2562197516472</v>
      </c>
      <c r="S376">
        <v>3609.6119683392462</v>
      </c>
      <c r="T376">
        <v>6510.7210203976638</v>
      </c>
      <c r="U376">
        <v>717.88517801327953</v>
      </c>
      <c r="V376">
        <v>2174.410234235866</v>
      </c>
      <c r="W376">
        <v>1723.6067735396853</v>
      </c>
      <c r="X376">
        <v>9186.4550894207841</v>
      </c>
      <c r="Y376">
        <v>25909.826551566806</v>
      </c>
      <c r="Z376">
        <v>8022.004367822371</v>
      </c>
      <c r="AA376">
        <v>43247.58085238182</v>
      </c>
      <c r="AB376">
        <v>670.97386935102554</v>
      </c>
      <c r="AC376">
        <v>8257.3509089439522</v>
      </c>
      <c r="AD376">
        <v>6384.6712261899838</v>
      </c>
      <c r="AE376">
        <v>9319.7133209011099</v>
      </c>
      <c r="AF376">
        <v>17002.638200737325</v>
      </c>
      <c r="AG376">
        <v>64116.011803755966</v>
      </c>
      <c r="AH376">
        <v>13787.670317473425</v>
      </c>
      <c r="AI376">
        <v>442.38785623313379</v>
      </c>
      <c r="AJ376">
        <v>19795.764815287766</v>
      </c>
      <c r="AK376">
        <v>1736.5713533881628</v>
      </c>
      <c r="AL376">
        <v>282252.09375</v>
      </c>
      <c r="AM376">
        <v>228230.0625</v>
      </c>
      <c r="AN376">
        <v>54022.03515625</v>
      </c>
      <c r="AO376" s="5" t="s">
        <v>1596</v>
      </c>
    </row>
    <row r="377" spans="1:41" ht="14.25" x14ac:dyDescent="0.45">
      <c r="A377">
        <v>2014</v>
      </c>
      <c r="B377" s="5" t="s">
        <v>1508</v>
      </c>
      <c r="C377" s="5" t="s">
        <v>174</v>
      </c>
      <c r="D377" s="5" t="s">
        <v>83</v>
      </c>
      <c r="E377" s="5" t="s">
        <v>108</v>
      </c>
      <c r="F377" s="5" t="s">
        <v>184</v>
      </c>
      <c r="G377" s="5" t="s">
        <v>86</v>
      </c>
      <c r="H377" s="5" t="s">
        <v>130</v>
      </c>
      <c r="I377">
        <v>770.62666278612505</v>
      </c>
      <c r="J377"/>
      <c r="K377"/>
      <c r="L377"/>
      <c r="M377">
        <v>0</v>
      </c>
      <c r="N377">
        <v>0</v>
      </c>
      <c r="O377">
        <v>0</v>
      </c>
      <c r="P377">
        <v>0</v>
      </c>
      <c r="Q377">
        <v>0</v>
      </c>
      <c r="R377"/>
      <c r="S377">
        <v>0</v>
      </c>
      <c r="T377"/>
      <c r="U377"/>
      <c r="V377">
        <v>31.435041111763478</v>
      </c>
      <c r="W377"/>
      <c r="X377"/>
      <c r="Y377"/>
      <c r="Z377">
        <v>11.226800397058385</v>
      </c>
      <c r="AA377">
        <v>0</v>
      </c>
      <c r="AB377"/>
      <c r="AC377"/>
      <c r="AD377">
        <v>0</v>
      </c>
      <c r="AE377"/>
      <c r="AF377"/>
      <c r="AG377">
        <v>0</v>
      </c>
      <c r="AH377">
        <v>0</v>
      </c>
      <c r="AI377">
        <v>0</v>
      </c>
      <c r="AJ377">
        <v>0</v>
      </c>
      <c r="AK377"/>
      <c r="AL377">
        <v>813.28851318359375</v>
      </c>
      <c r="AM377">
        <v>813.28851318359375</v>
      </c>
      <c r="AN377">
        <v>0</v>
      </c>
      <c r="AO377" s="5" t="s">
        <v>1598</v>
      </c>
    </row>
    <row r="378" spans="1:41" ht="14.25" x14ac:dyDescent="0.45">
      <c r="A378">
        <v>2014</v>
      </c>
      <c r="B378" s="5" t="s">
        <v>1507</v>
      </c>
      <c r="C378" s="5" t="s">
        <v>174</v>
      </c>
      <c r="D378" s="5" t="s">
        <v>83</v>
      </c>
      <c r="E378" s="5" t="s">
        <v>108</v>
      </c>
      <c r="F378" s="5" t="s">
        <v>184</v>
      </c>
      <c r="G378" s="5" t="s">
        <v>86</v>
      </c>
      <c r="H378" s="5" t="s">
        <v>130</v>
      </c>
      <c r="I378">
        <v>366.1655570763063</v>
      </c>
      <c r="J378"/>
      <c r="K378">
        <v>0</v>
      </c>
      <c r="L378"/>
      <c r="M378">
        <v>0</v>
      </c>
      <c r="N378">
        <v>0</v>
      </c>
      <c r="O378">
        <v>0</v>
      </c>
      <c r="P378">
        <v>0</v>
      </c>
      <c r="Q378"/>
      <c r="R378">
        <v>0</v>
      </c>
      <c r="S378"/>
      <c r="T378"/>
      <c r="U378"/>
      <c r="V378">
        <v>79.607069245036939</v>
      </c>
      <c r="W378"/>
      <c r="X378">
        <v>964.32401491157407</v>
      </c>
      <c r="Y378"/>
      <c r="Z378"/>
      <c r="AA378">
        <v>0</v>
      </c>
      <c r="AB378">
        <v>0</v>
      </c>
      <c r="AC378"/>
      <c r="AD378">
        <v>0</v>
      </c>
      <c r="AE378"/>
      <c r="AF378"/>
      <c r="AG378">
        <v>0</v>
      </c>
      <c r="AH378">
        <v>319.02874173102458</v>
      </c>
      <c r="AI378">
        <v>554.97499702254322</v>
      </c>
      <c r="AJ378"/>
      <c r="AK378"/>
      <c r="AL378">
        <v>2284.100341796875</v>
      </c>
      <c r="AM378">
        <v>445.77261352539063</v>
      </c>
      <c r="AN378">
        <v>1838.3277587890625</v>
      </c>
      <c r="AO378" s="5" t="s">
        <v>1599</v>
      </c>
    </row>
    <row r="379" spans="1:41" ht="14.25" x14ac:dyDescent="0.45">
      <c r="A379">
        <v>2014</v>
      </c>
      <c r="B379" s="5" t="s">
        <v>1508</v>
      </c>
      <c r="C379" s="5" t="s">
        <v>174</v>
      </c>
      <c r="D379" s="5" t="s">
        <v>83</v>
      </c>
      <c r="E379" s="5" t="s">
        <v>108</v>
      </c>
      <c r="F379" s="5" t="s">
        <v>187</v>
      </c>
      <c r="G379" s="5" t="s">
        <v>86</v>
      </c>
      <c r="H379" s="5" t="s">
        <v>130</v>
      </c>
      <c r="I379">
        <v>0</v>
      </c>
      <c r="J379">
        <v>154.92984547940571</v>
      </c>
      <c r="K379">
        <v>0</v>
      </c>
      <c r="L379">
        <v>168.40200595587578</v>
      </c>
      <c r="M379">
        <v>516.43281826468569</v>
      </c>
      <c r="N379">
        <v>10.089525516836371</v>
      </c>
      <c r="O379">
        <v>483.87509711321638</v>
      </c>
      <c r="P379">
        <v>392.93801389704345</v>
      </c>
      <c r="Q379">
        <v>360.3603651748694</v>
      </c>
      <c r="R379"/>
      <c r="S379">
        <v>834.60422599025765</v>
      </c>
      <c r="T379">
        <v>1515.6180536028819</v>
      </c>
      <c r="U379">
        <v>611.86062163968199</v>
      </c>
      <c r="V379">
        <v>0</v>
      </c>
      <c r="W379">
        <v>0</v>
      </c>
      <c r="X379">
        <v>246.98960873528446</v>
      </c>
      <c r="Y379">
        <v>502.96065778821566</v>
      </c>
      <c r="Z379"/>
      <c r="AA379">
        <v>6000.0677066999842</v>
      </c>
      <c r="AB379"/>
      <c r="AC379">
        <v>0</v>
      </c>
      <c r="AD379">
        <v>232.22636621315269</v>
      </c>
      <c r="AE379">
        <v>180.75148639264</v>
      </c>
      <c r="AF379">
        <v>0</v>
      </c>
      <c r="AG379">
        <v>6026.5464531409407</v>
      </c>
      <c r="AH379">
        <v>245.85955294294919</v>
      </c>
      <c r="AI379">
        <v>0</v>
      </c>
      <c r="AJ379">
        <v>258.47551143808835</v>
      </c>
      <c r="AK379">
        <v>112.26800397058385</v>
      </c>
      <c r="AL379">
        <v>18855.255859375</v>
      </c>
      <c r="AM379">
        <v>14667.3828125</v>
      </c>
      <c r="AN379">
        <v>4187.87353515625</v>
      </c>
      <c r="AO379" s="5" t="s">
        <v>1601</v>
      </c>
    </row>
    <row r="380" spans="1:41" ht="14.25" x14ac:dyDescent="0.45">
      <c r="A380">
        <v>2014</v>
      </c>
      <c r="B380" s="5" t="s">
        <v>1507</v>
      </c>
      <c r="C380" s="5" t="s">
        <v>174</v>
      </c>
      <c r="D380" s="5" t="s">
        <v>83</v>
      </c>
      <c r="E380" s="5" t="s">
        <v>108</v>
      </c>
      <c r="F380" s="5" t="s">
        <v>187</v>
      </c>
      <c r="G380" s="5" t="s">
        <v>86</v>
      </c>
      <c r="H380" s="5" t="s">
        <v>130</v>
      </c>
      <c r="I380"/>
      <c r="J380">
        <v>170.58657695365056</v>
      </c>
      <c r="K380">
        <v>0</v>
      </c>
      <c r="L380">
        <v>170.58657695365056</v>
      </c>
      <c r="M380">
        <v>409.40778468876135</v>
      </c>
      <c r="N380">
        <v>0</v>
      </c>
      <c r="O380">
        <v>441.81923430995499</v>
      </c>
      <c r="P380">
        <v>398.0353462251847</v>
      </c>
      <c r="Q380">
        <v>418.50573545962271</v>
      </c>
      <c r="R380">
        <v>440.51827734637288</v>
      </c>
      <c r="S380">
        <v>1177.047380980189</v>
      </c>
      <c r="T380">
        <v>289.99718082120597</v>
      </c>
      <c r="U380">
        <v>625.99587522757975</v>
      </c>
      <c r="V380">
        <v>739.20850013248582</v>
      </c>
      <c r="W380">
        <v>102.35194617219034</v>
      </c>
      <c r="X380">
        <v>353.31847653830539</v>
      </c>
      <c r="Y380">
        <v>2544.0144843021089</v>
      </c>
      <c r="Z380">
        <v>10.235194617219035</v>
      </c>
      <c r="AA380">
        <v>5844.2713576910819</v>
      </c>
      <c r="AB380">
        <v>0</v>
      </c>
      <c r="AC380">
        <v>0</v>
      </c>
      <c r="AD380">
        <v>0</v>
      </c>
      <c r="AE380">
        <v>227.67621804080562</v>
      </c>
      <c r="AF380">
        <v>2203.805713176519</v>
      </c>
      <c r="AG380">
        <v>9433.3740108497805</v>
      </c>
      <c r="AH380">
        <v>124.7641497807237</v>
      </c>
      <c r="AI380">
        <v>0</v>
      </c>
      <c r="AJ380">
        <v>778.4133923332198</v>
      </c>
      <c r="AK380">
        <v>113.72438463576705</v>
      </c>
      <c r="AL380">
        <v>27017.658203125</v>
      </c>
      <c r="AM380">
        <v>24005.2265625</v>
      </c>
      <c r="AN380">
        <v>3012.430419921875</v>
      </c>
      <c r="AO380" s="5" t="s">
        <v>1600</v>
      </c>
    </row>
    <row r="381" spans="1:41" ht="14.25" x14ac:dyDescent="0.45">
      <c r="A381">
        <v>2014</v>
      </c>
      <c r="B381" s="5" t="s">
        <v>1507</v>
      </c>
      <c r="C381" s="5" t="s">
        <v>174</v>
      </c>
      <c r="D381" s="5" t="s">
        <v>83</v>
      </c>
      <c r="E381" s="5" t="s">
        <v>108</v>
      </c>
      <c r="F381" s="5" t="s">
        <v>190</v>
      </c>
      <c r="G381" s="5" t="s">
        <v>86</v>
      </c>
      <c r="H381" s="5" t="s">
        <v>130</v>
      </c>
      <c r="I381">
        <v>763.09062090599684</v>
      </c>
      <c r="J381">
        <v>3411.7315390730114</v>
      </c>
      <c r="K381">
        <v>160.35138233643153</v>
      </c>
      <c r="L381">
        <v>656.18969934837583</v>
      </c>
      <c r="M381">
        <v>1734.2968656954474</v>
      </c>
      <c r="N381">
        <v>696.89165660951687</v>
      </c>
      <c r="O381">
        <v>2877.795553208085</v>
      </c>
      <c r="P381">
        <v>2115.2735542252672</v>
      </c>
      <c r="Q381">
        <v>201.40588518994343</v>
      </c>
      <c r="R381">
        <v>499.81671910818579</v>
      </c>
      <c r="S381">
        <v>1177.047380980189</v>
      </c>
      <c r="T381">
        <v>2649.7781620133724</v>
      </c>
      <c r="U381">
        <v>0</v>
      </c>
      <c r="V381">
        <v>676.66008858281396</v>
      </c>
      <c r="W381">
        <v>801.75691168215769</v>
      </c>
      <c r="X381">
        <v>6892.2884132554454</v>
      </c>
      <c r="Y381">
        <v>3379.8887113749965</v>
      </c>
      <c r="Z381">
        <v>5294.3250023334986</v>
      </c>
      <c r="AA381">
        <v>17497.366025352992</v>
      </c>
      <c r="AB381">
        <v>351.40834852452019</v>
      </c>
      <c r="AC381">
        <v>5211.8013234027776</v>
      </c>
      <c r="AD381">
        <v>1250.6128422914508</v>
      </c>
      <c r="AE381">
        <v>1902.1540574178396</v>
      </c>
      <c r="AF381">
        <v>4505.5326704998188</v>
      </c>
      <c r="AG381">
        <v>19233.587170276958</v>
      </c>
      <c r="AH381">
        <v>7592.239918283808</v>
      </c>
      <c r="AI381">
        <v>221.76255003974575</v>
      </c>
      <c r="AJ381">
        <v>4670.480353999319</v>
      </c>
      <c r="AK381">
        <v>462.85824546757186</v>
      </c>
      <c r="AL381">
        <v>96888.3984375</v>
      </c>
      <c r="AM381">
        <v>70716.1875</v>
      </c>
      <c r="AN381">
        <v>26172.1953125</v>
      </c>
      <c r="AO381" s="5" t="s">
        <v>1602</v>
      </c>
    </row>
    <row r="382" spans="1:41" ht="14.25" x14ac:dyDescent="0.45">
      <c r="A382">
        <v>2014</v>
      </c>
      <c r="B382" s="5" t="s">
        <v>1508</v>
      </c>
      <c r="C382" s="5" t="s">
        <v>174</v>
      </c>
      <c r="D382" s="5" t="s">
        <v>83</v>
      </c>
      <c r="E382" s="5" t="s">
        <v>108</v>
      </c>
      <c r="F382" s="5" t="s">
        <v>190</v>
      </c>
      <c r="G382" s="5" t="s">
        <v>86</v>
      </c>
      <c r="H382" s="5" t="s">
        <v>130</v>
      </c>
      <c r="I382">
        <v>753.31830664261759</v>
      </c>
      <c r="J382">
        <v>3098.5969095881142</v>
      </c>
      <c r="K382">
        <v>158.29788559852324</v>
      </c>
      <c r="L382">
        <v>987.95843494113785</v>
      </c>
      <c r="M382">
        <v>1599.8190565808197</v>
      </c>
      <c r="N382">
        <v>1074.9695060584595</v>
      </c>
      <c r="O382">
        <v>2841.503180495477</v>
      </c>
      <c r="P382">
        <v>2088.1848738528597</v>
      </c>
      <c r="Q382">
        <v>356.33864460263311</v>
      </c>
      <c r="R382"/>
      <c r="S382">
        <v>834.60422599025765</v>
      </c>
      <c r="T382">
        <v>1684.0200595587578</v>
      </c>
      <c r="U382">
        <v>0</v>
      </c>
      <c r="V382">
        <v>729.74202580879501</v>
      </c>
      <c r="W382">
        <v>639.92762263232794</v>
      </c>
      <c r="X382">
        <v>6480.1091891820997</v>
      </c>
      <c r="Y382">
        <v>2889.7784222028281</v>
      </c>
      <c r="Z382">
        <v>4140.4439864351325</v>
      </c>
      <c r="AA382">
        <v>17844.677710652679</v>
      </c>
      <c r="AB382">
        <v>209.94116742499179</v>
      </c>
      <c r="AC382">
        <v>5145.2426219718573</v>
      </c>
      <c r="AD382">
        <v>3121.2048788876905</v>
      </c>
      <c r="AE382">
        <v>1205.7583626440705</v>
      </c>
      <c r="AF382">
        <v>0</v>
      </c>
      <c r="AG382">
        <v>19689.562536360994</v>
      </c>
      <c r="AH382">
        <v>9796.6298764524508</v>
      </c>
      <c r="AI382">
        <v>218.92260774263849</v>
      </c>
      <c r="AJ382">
        <v>13085.629906940183</v>
      </c>
      <c r="AK382">
        <v>456.93077616027625</v>
      </c>
      <c r="AL382">
        <v>101132.1171875</v>
      </c>
      <c r="AM382">
        <v>73090.203125</v>
      </c>
      <c r="AN382">
        <v>28041.91015625</v>
      </c>
      <c r="AO382" s="5" t="s">
        <v>1603</v>
      </c>
    </row>
    <row r="383" spans="1:41" ht="14.25" x14ac:dyDescent="0.45">
      <c r="A383">
        <v>2014</v>
      </c>
      <c r="B383" s="5" t="s">
        <v>1508</v>
      </c>
      <c r="C383" s="5" t="s">
        <v>174</v>
      </c>
      <c r="D383" s="5" t="s">
        <v>83</v>
      </c>
      <c r="E383" s="5" t="s">
        <v>108</v>
      </c>
      <c r="F383" s="5" t="s">
        <v>193</v>
      </c>
      <c r="G383" s="5" t="s">
        <v>86</v>
      </c>
      <c r="H383" s="5" t="s">
        <v>130</v>
      </c>
      <c r="I383">
        <v>729.74202580879501</v>
      </c>
      <c r="J383">
        <v>382.16028551586737</v>
      </c>
      <c r="K383">
        <v>122.37212432793639</v>
      </c>
      <c r="L383"/>
      <c r="M383">
        <v>1322.5170867734778</v>
      </c>
      <c r="N383">
        <v>1664.7301711165319</v>
      </c>
      <c r="O383">
        <v>418.75965481027777</v>
      </c>
      <c r="P383">
        <v>2155.5456762352101</v>
      </c>
      <c r="Q383">
        <v>725.49256959050433</v>
      </c>
      <c r="R383"/>
      <c r="S383">
        <v>34.936725062807575</v>
      </c>
      <c r="T383">
        <v>280.67000992645961</v>
      </c>
      <c r="U383"/>
      <c r="V383">
        <v>357.01225262645664</v>
      </c>
      <c r="W383">
        <v>224.5360079411677</v>
      </c>
      <c r="X383">
        <v>444.58129572351203</v>
      </c>
      <c r="Y383">
        <v>2436.2156861616695</v>
      </c>
      <c r="Z383"/>
      <c r="AA383">
        <v>5862.9010779298033</v>
      </c>
      <c r="AB383">
        <v>275.05660972793044</v>
      </c>
      <c r="AC383">
        <v>392.93801389704345</v>
      </c>
      <c r="AD383">
        <v>1477.7035207759582</v>
      </c>
      <c r="AE383">
        <v>822.92446910437957</v>
      </c>
      <c r="AF383">
        <v>0</v>
      </c>
      <c r="AG383">
        <v>6077.0670549277038</v>
      </c>
      <c r="AH383">
        <v>1206.5070757186015</v>
      </c>
      <c r="AI383">
        <v>357.01225262645664</v>
      </c>
      <c r="AJ383">
        <v>2242.6051318003879</v>
      </c>
      <c r="AK383">
        <v>33.680401191175157</v>
      </c>
      <c r="AL383">
        <v>30047.6640625</v>
      </c>
      <c r="AM383">
        <v>23849.3359375</v>
      </c>
      <c r="AN383">
        <v>6198.33203125</v>
      </c>
      <c r="AO383" s="5" t="s">
        <v>1604</v>
      </c>
    </row>
    <row r="384" spans="1:41" ht="14.25" x14ac:dyDescent="0.45">
      <c r="A384">
        <v>2014</v>
      </c>
      <c r="B384" s="5" t="s">
        <v>1507</v>
      </c>
      <c r="C384" s="5" t="s">
        <v>174</v>
      </c>
      <c r="D384" s="5" t="s">
        <v>83</v>
      </c>
      <c r="E384" s="5" t="s">
        <v>108</v>
      </c>
      <c r="F384" s="5" t="s">
        <v>193</v>
      </c>
      <c r="G384" s="5" t="s">
        <v>86</v>
      </c>
      <c r="H384" s="5" t="s">
        <v>130</v>
      </c>
      <c r="I384">
        <v>739.20850013248582</v>
      </c>
      <c r="J384">
        <v>420.78022315233807</v>
      </c>
      <c r="K384">
        <v>123.95957925298609</v>
      </c>
      <c r="L384"/>
      <c r="M384">
        <v>1339.6732510093359</v>
      </c>
      <c r="N384">
        <v>62.832722511261295</v>
      </c>
      <c r="O384">
        <v>423.9076437298217</v>
      </c>
      <c r="P384">
        <v>2183.5081850067272</v>
      </c>
      <c r="Q384">
        <v>748.07900213407561</v>
      </c>
      <c r="R384">
        <v>712.65387187184376</v>
      </c>
      <c r="S384">
        <v>59.136680010598866</v>
      </c>
      <c r="T384">
        <v>1023.5194617219034</v>
      </c>
      <c r="U384">
        <v>0</v>
      </c>
      <c r="V384">
        <v>287.72269312849062</v>
      </c>
      <c r="W384">
        <v>227.4487692715341</v>
      </c>
      <c r="X384">
        <v>801.40911380681541</v>
      </c>
      <c r="Y384">
        <v>3362.8300536796314</v>
      </c>
      <c r="Z384">
        <v>142.15548079470881</v>
      </c>
      <c r="AA384">
        <v>5780.590206695394</v>
      </c>
      <c r="AB384">
        <v>272.9385231258409</v>
      </c>
      <c r="AC384">
        <v>397.5952101117673</v>
      </c>
      <c r="AD384">
        <v>230.17815450279252</v>
      </c>
      <c r="AE384">
        <v>1463.1779327237787</v>
      </c>
      <c r="AF384">
        <v>332.18096681415108</v>
      </c>
      <c r="AG384">
        <v>4489.3736157948561</v>
      </c>
      <c r="AH384">
        <v>950.73585555501256</v>
      </c>
      <c r="AI384">
        <v>361.6435431417392</v>
      </c>
      <c r="AJ384">
        <v>1699.5359065941968</v>
      </c>
      <c r="AK384">
        <v>34.117315390730113</v>
      </c>
      <c r="AL384">
        <v>28670.892578125</v>
      </c>
      <c r="AM384">
        <v>22822.22265625</v>
      </c>
      <c r="AN384">
        <v>5848.66796875</v>
      </c>
      <c r="AO384" s="5" t="s">
        <v>1605</v>
      </c>
    </row>
    <row r="385" spans="1:41" ht="14.25" x14ac:dyDescent="0.45">
      <c r="A385">
        <v>2014</v>
      </c>
      <c r="B385" s="5" t="s">
        <v>1507</v>
      </c>
      <c r="C385" s="5" t="s">
        <v>174</v>
      </c>
      <c r="D385" s="5" t="s">
        <v>83</v>
      </c>
      <c r="E385" s="5" t="s">
        <v>108</v>
      </c>
      <c r="F385" s="5" t="s">
        <v>196</v>
      </c>
      <c r="G385" s="5" t="s">
        <v>86</v>
      </c>
      <c r="H385" s="5" t="s">
        <v>130</v>
      </c>
      <c r="I385">
        <v>813.12935014573441</v>
      </c>
      <c r="J385">
        <v>416.23124776690742</v>
      </c>
      <c r="K385">
        <v>45.489753854306819</v>
      </c>
      <c r="L385">
        <v>454.89753854306821</v>
      </c>
      <c r="M385">
        <v>0</v>
      </c>
      <c r="N385">
        <v>15.739454833590159</v>
      </c>
      <c r="O385">
        <v>304.49703986226626</v>
      </c>
      <c r="P385">
        <v>264.4091942781584</v>
      </c>
      <c r="Q385">
        <v>91.548129631792477</v>
      </c>
      <c r="R385">
        <v>456.4569117249531</v>
      </c>
      <c r="S385">
        <v>670.97386935102554</v>
      </c>
      <c r="T385">
        <v>0</v>
      </c>
      <c r="U385">
        <v>34.458488544637419</v>
      </c>
      <c r="V385">
        <v>482.19139085565229</v>
      </c>
      <c r="W385">
        <v>90.979507708613639</v>
      </c>
      <c r="X385">
        <v>1004.749417655806</v>
      </c>
      <c r="Y385">
        <v>9080.892113165999</v>
      </c>
      <c r="Z385">
        <v>181.95901541722728</v>
      </c>
      <c r="AA385">
        <v>3238.6353495998228</v>
      </c>
      <c r="AB385">
        <v>46.626997700664489</v>
      </c>
      <c r="AC385">
        <v>106.0252210510487</v>
      </c>
      <c r="AD385">
        <v>416.87094743048345</v>
      </c>
      <c r="AE385">
        <v>227.67621804080562</v>
      </c>
      <c r="AF385">
        <v>548.15153394439722</v>
      </c>
      <c r="AG385">
        <v>6140.6295935284952</v>
      </c>
      <c r="AH385">
        <v>1279.3993271523793</v>
      </c>
      <c r="AI385">
        <v>133.05753002384745</v>
      </c>
      <c r="AJ385">
        <v>6525.6989390601593</v>
      </c>
      <c r="AK385">
        <v>43.215266161591479</v>
      </c>
      <c r="AL385">
        <v>33114.5859375</v>
      </c>
      <c r="AM385">
        <v>29078.73046875</v>
      </c>
      <c r="AN385">
        <v>4035.85986328125</v>
      </c>
      <c r="AO385" s="5" t="s">
        <v>1607</v>
      </c>
    </row>
    <row r="386" spans="1:41" ht="14.25" x14ac:dyDescent="0.45">
      <c r="A386">
        <v>2014</v>
      </c>
      <c r="B386" s="5" t="s">
        <v>1508</v>
      </c>
      <c r="C386" s="5" t="s">
        <v>174</v>
      </c>
      <c r="D386" s="5" t="s">
        <v>83</v>
      </c>
      <c r="E386" s="5" t="s">
        <v>108</v>
      </c>
      <c r="F386" s="5" t="s">
        <v>196</v>
      </c>
      <c r="G386" s="5" t="s">
        <v>86</v>
      </c>
      <c r="H386" s="5" t="s">
        <v>130</v>
      </c>
      <c r="I386">
        <v>802.71622838967448</v>
      </c>
      <c r="J386">
        <v>305.72822841269391</v>
      </c>
      <c r="K386">
        <v>44.907201588233541</v>
      </c>
      <c r="L386">
        <v>224.5360079411677</v>
      </c>
      <c r="M386">
        <v>0</v>
      </c>
      <c r="N386">
        <v>24.495755786341689</v>
      </c>
      <c r="O386">
        <v>253.72568897351948</v>
      </c>
      <c r="P386">
        <v>261.02310923160746</v>
      </c>
      <c r="Q386">
        <v>104.08832560329306</v>
      </c>
      <c r="R386"/>
      <c r="S386">
        <v>416.77929212743823</v>
      </c>
      <c r="T386">
        <v>0</v>
      </c>
      <c r="U386">
        <v>33.680401191175157</v>
      </c>
      <c r="V386">
        <v>214.43188758381515</v>
      </c>
      <c r="W386">
        <v>258.21640913234285</v>
      </c>
      <c r="X386">
        <v>1167.5872412940721</v>
      </c>
      <c r="Y386">
        <v>5695.3558414277186</v>
      </c>
      <c r="Z386"/>
      <c r="AA386">
        <v>3290.6787981124066</v>
      </c>
      <c r="AB386">
        <v>92.05976325587875</v>
      </c>
      <c r="AC386">
        <v>104.40924369264297</v>
      </c>
      <c r="AD386">
        <v>1117.8104150336144</v>
      </c>
      <c r="AE386">
        <v>180.75148639264</v>
      </c>
      <c r="AF386">
        <v>0</v>
      </c>
      <c r="AG386">
        <v>6466.6370287056297</v>
      </c>
      <c r="AH386">
        <v>1327.737923435787</v>
      </c>
      <c r="AI386">
        <v>131.35356464558311</v>
      </c>
      <c r="AJ386">
        <v>4457.7494577780435</v>
      </c>
      <c r="AK386">
        <v>42.661841508821858</v>
      </c>
      <c r="AL386">
        <v>27019.123046875</v>
      </c>
      <c r="AM386">
        <v>22166.283203125</v>
      </c>
      <c r="AN386">
        <v>4852.8388671875</v>
      </c>
      <c r="AO386" s="5" t="s">
        <v>1606</v>
      </c>
    </row>
    <row r="387" spans="1:41" ht="14.25" x14ac:dyDescent="0.45">
      <c r="A387">
        <v>2014</v>
      </c>
      <c r="B387" s="5" t="s">
        <v>1508</v>
      </c>
      <c r="C387" s="5" t="s">
        <v>174</v>
      </c>
      <c r="D387" s="5" t="s">
        <v>83</v>
      </c>
      <c r="E387" s="5" t="s">
        <v>108</v>
      </c>
      <c r="F387" s="5" t="s">
        <v>199</v>
      </c>
      <c r="G387" s="5" t="s">
        <v>86</v>
      </c>
      <c r="H387" s="5" t="s">
        <v>130</v>
      </c>
      <c r="I387">
        <v>954.27803374996267</v>
      </c>
      <c r="J387">
        <v>3563.3864460263312</v>
      </c>
      <c r="K387">
        <v>129.10820456617142</v>
      </c>
      <c r="L387"/>
      <c r="M387">
        <v>634.3142224337987</v>
      </c>
      <c r="N387">
        <v>0</v>
      </c>
      <c r="O387">
        <v>253.72568897351948</v>
      </c>
      <c r="P387">
        <v>398.55141409557268</v>
      </c>
      <c r="Q387">
        <v>0</v>
      </c>
      <c r="R387"/>
      <c r="S387">
        <v>32.333185143528148</v>
      </c>
      <c r="T387">
        <v>112.26800397058385</v>
      </c>
      <c r="U387">
        <v>56.134001985291924</v>
      </c>
      <c r="V387">
        <v>172.89272611469912</v>
      </c>
      <c r="W387">
        <v>168.40200595587578</v>
      </c>
      <c r="X387">
        <v>361.50297278528001</v>
      </c>
      <c r="Y387">
        <v>2308.2301616352038</v>
      </c>
      <c r="Z387"/>
      <c r="AA387">
        <v>600.58636518075366</v>
      </c>
      <c r="AB387"/>
      <c r="AC387">
        <v>1161.9738410955429</v>
      </c>
      <c r="AD387">
        <v>0</v>
      </c>
      <c r="AE387">
        <v>17.962880635293416</v>
      </c>
      <c r="AF387">
        <v>13825.804688977401</v>
      </c>
      <c r="AG387">
        <v>7524.2016261085291</v>
      </c>
      <c r="AH387">
        <v>824.38013279704103</v>
      </c>
      <c r="AI387">
        <v>277.30196980734212</v>
      </c>
      <c r="AJ387">
        <v>669.25498914474929</v>
      </c>
      <c r="AK387">
        <v>39.293801389704349</v>
      </c>
      <c r="AL387">
        <v>34085.8828125</v>
      </c>
      <c r="AM387">
        <v>31253.2578125</v>
      </c>
      <c r="AN387">
        <v>2832.630126953125</v>
      </c>
      <c r="AO387" s="5" t="s">
        <v>1608</v>
      </c>
    </row>
    <row r="388" spans="1:41" ht="14.25" x14ac:dyDescent="0.45">
      <c r="A388">
        <v>2014</v>
      </c>
      <c r="B388" s="5" t="s">
        <v>1507</v>
      </c>
      <c r="C388" s="5" t="s">
        <v>174</v>
      </c>
      <c r="D388" s="5" t="s">
        <v>83</v>
      </c>
      <c r="E388" s="5" t="s">
        <v>108</v>
      </c>
      <c r="F388" s="5" t="s">
        <v>199</v>
      </c>
      <c r="G388" s="5" t="s">
        <v>86</v>
      </c>
      <c r="H388" s="5" t="s">
        <v>130</v>
      </c>
      <c r="I388">
        <v>966.65726940401987</v>
      </c>
      <c r="J388">
        <v>1436.3389779497379</v>
      </c>
      <c r="K388">
        <v>130.78304233113209</v>
      </c>
      <c r="L388">
        <v>341.17315390730113</v>
      </c>
      <c r="M388">
        <v>642.54277319208381</v>
      </c>
      <c r="N388">
        <v>0</v>
      </c>
      <c r="O388">
        <v>125.38113406093316</v>
      </c>
      <c r="P388">
        <v>403.721565456973</v>
      </c>
      <c r="Q388">
        <v>0</v>
      </c>
      <c r="R388">
        <v>836.75906760825296</v>
      </c>
      <c r="S388">
        <v>50.038729239737499</v>
      </c>
      <c r="T388">
        <v>102.35194617219034</v>
      </c>
      <c r="U388">
        <v>57.430814241062357</v>
      </c>
      <c r="V388">
        <v>68.234630781460226</v>
      </c>
      <c r="W388">
        <v>170.58657695365056</v>
      </c>
      <c r="X388">
        <v>138.01502989777558</v>
      </c>
      <c r="Y388">
        <v>7110.0485274281555</v>
      </c>
      <c r="Z388">
        <v>6.8234630781460233</v>
      </c>
      <c r="AA388">
        <v>586.44197841821745</v>
      </c>
      <c r="AB388"/>
      <c r="AC388">
        <v>1176.7451925453347</v>
      </c>
      <c r="AD388">
        <v>209.25286772981136</v>
      </c>
      <c r="AE388"/>
      <c r="AF388"/>
      <c r="AG388">
        <v>903.33311665542146</v>
      </c>
      <c r="AH388">
        <v>1120.1851886623053</v>
      </c>
      <c r="AI388">
        <v>280.89923005034461</v>
      </c>
      <c r="AJ388">
        <v>2618.7759578013811</v>
      </c>
      <c r="AK388">
        <v>39.80353462251847</v>
      </c>
      <c r="AL388">
        <v>19522.322265625</v>
      </c>
      <c r="AM388">
        <v>16512.484375</v>
      </c>
      <c r="AN388">
        <v>3009.83984375</v>
      </c>
      <c r="AO388" s="5" t="s">
        <v>1609</v>
      </c>
    </row>
    <row r="389" spans="1:41" ht="14.25" x14ac:dyDescent="0.45">
      <c r="A389">
        <v>2014</v>
      </c>
      <c r="B389" s="5" t="s">
        <v>1507</v>
      </c>
      <c r="C389" s="5" t="s">
        <v>174</v>
      </c>
      <c r="D389" s="5" t="s">
        <v>83</v>
      </c>
      <c r="E389" s="5" t="s">
        <v>108</v>
      </c>
      <c r="F389" s="5" t="s">
        <v>202</v>
      </c>
      <c r="G389" s="5" t="s">
        <v>86</v>
      </c>
      <c r="H389" s="5" t="s">
        <v>130</v>
      </c>
      <c r="I389"/>
      <c r="J389">
        <v>2388.2120773511078</v>
      </c>
      <c r="K389">
        <v>90.979507708613639</v>
      </c>
      <c r="L389">
        <v>170.58657695365056</v>
      </c>
      <c r="M389">
        <v>0</v>
      </c>
      <c r="N389">
        <v>1235.0468171444302</v>
      </c>
      <c r="O389">
        <v>525.40665701724379</v>
      </c>
      <c r="P389">
        <v>56.862192317883526</v>
      </c>
      <c r="Q389">
        <v>0</v>
      </c>
      <c r="R389">
        <v>128.4602648082537</v>
      </c>
      <c r="S389">
        <v>450.3485631576375</v>
      </c>
      <c r="T389">
        <v>2342.722323496801</v>
      </c>
      <c r="U389">
        <v>0</v>
      </c>
      <c r="V389">
        <v>0</v>
      </c>
      <c r="W389">
        <v>56.862192317883526</v>
      </c>
      <c r="X389">
        <v>364.35967893012747</v>
      </c>
      <c r="Y389">
        <v>432.15266161591478</v>
      </c>
      <c r="Z389">
        <v>1453.9662575682817</v>
      </c>
      <c r="AA389">
        <v>7147.0025745399216</v>
      </c>
      <c r="AB389">
        <v>0</v>
      </c>
      <c r="AC389">
        <v>1151.6407848306353</v>
      </c>
      <c r="AD389">
        <v>3014.5491257325948</v>
      </c>
      <c r="AE389">
        <v>910.02252585540793</v>
      </c>
      <c r="AF389">
        <v>4067.9212384213874</v>
      </c>
      <c r="AG389">
        <v>4574.0051760288816</v>
      </c>
      <c r="AH389">
        <v>36.606796904240746</v>
      </c>
      <c r="AI389">
        <v>0</v>
      </c>
      <c r="AJ389">
        <v>648.67782694434982</v>
      </c>
      <c r="AK389">
        <v>216.07633080795739</v>
      </c>
      <c r="AL389">
        <v>31462.470703125</v>
      </c>
      <c r="AM389">
        <v>24364.55859375</v>
      </c>
      <c r="AN389">
        <v>7097.9111328125</v>
      </c>
      <c r="AO389" s="5" t="s">
        <v>1611</v>
      </c>
    </row>
    <row r="390" spans="1:41" ht="14.25" x14ac:dyDescent="0.45">
      <c r="A390">
        <v>2014</v>
      </c>
      <c r="B390" s="5" t="s">
        <v>1508</v>
      </c>
      <c r="C390" s="5" t="s">
        <v>174</v>
      </c>
      <c r="D390" s="5" t="s">
        <v>83</v>
      </c>
      <c r="E390" s="5" t="s">
        <v>108</v>
      </c>
      <c r="F390" s="5" t="s">
        <v>202</v>
      </c>
      <c r="G390" s="5" t="s">
        <v>86</v>
      </c>
      <c r="H390" s="5" t="s">
        <v>130</v>
      </c>
      <c r="I390">
        <v>0</v>
      </c>
      <c r="J390">
        <v>103.28656365293713</v>
      </c>
      <c r="K390">
        <v>89.814403176467081</v>
      </c>
      <c r="L390">
        <v>168.40200595587578</v>
      </c>
      <c r="M390">
        <v>0</v>
      </c>
      <c r="N390">
        <v>1229.7590165329018</v>
      </c>
      <c r="O390">
        <v>518.67817834409732</v>
      </c>
      <c r="P390">
        <v>56.134001985291924</v>
      </c>
      <c r="Q390">
        <v>0</v>
      </c>
      <c r="R390">
        <v>6413.2574216936237</v>
      </c>
      <c r="S390">
        <v>193.32550283734537</v>
      </c>
      <c r="T390">
        <v>1908.5560674999253</v>
      </c>
      <c r="U390">
        <v>0</v>
      </c>
      <c r="V390">
        <v>223.41332790146186</v>
      </c>
      <c r="W390">
        <v>56.134001985291924</v>
      </c>
      <c r="X390"/>
      <c r="Y390">
        <v>1168.7099213337779</v>
      </c>
      <c r="Z390">
        <v>874.56775093084821</v>
      </c>
      <c r="AA390">
        <v>7200.6514113721369</v>
      </c>
      <c r="AB390"/>
      <c r="AC390">
        <v>1137.2748802220144</v>
      </c>
      <c r="AD390">
        <v>123.77549795384952</v>
      </c>
      <c r="AE390">
        <v>583.79362064703605</v>
      </c>
      <c r="AF390">
        <v>0</v>
      </c>
      <c r="AG390">
        <v>1991.6343904381574</v>
      </c>
      <c r="AH390">
        <v>0</v>
      </c>
      <c r="AI390">
        <v>0</v>
      </c>
      <c r="AJ390">
        <v>94.921811481100832</v>
      </c>
      <c r="AK390">
        <v>213.30920754410931</v>
      </c>
      <c r="AL390">
        <v>24349.3984375</v>
      </c>
      <c r="AM390">
        <v>21245.806640625</v>
      </c>
      <c r="AN390">
        <v>3103.5927734375</v>
      </c>
      <c r="AO390" s="5" t="s">
        <v>1610</v>
      </c>
    </row>
    <row r="391" spans="1:41" ht="14.25" x14ac:dyDescent="0.45">
      <c r="A391">
        <v>2014</v>
      </c>
      <c r="B391" s="5" t="s">
        <v>1507</v>
      </c>
      <c r="C391" s="5" t="s">
        <v>174</v>
      </c>
      <c r="D391" s="5" t="s">
        <v>83</v>
      </c>
      <c r="E391" s="5" t="s">
        <v>108</v>
      </c>
      <c r="F391" s="5" t="s">
        <v>205</v>
      </c>
      <c r="G391" s="5" t="s">
        <v>86</v>
      </c>
      <c r="H391" s="5" t="s">
        <v>130</v>
      </c>
      <c r="I391">
        <v>725.56157397619381</v>
      </c>
      <c r="J391">
        <v>0</v>
      </c>
      <c r="K391">
        <v>79.607069245036939</v>
      </c>
      <c r="L391"/>
      <c r="M391">
        <v>0</v>
      </c>
      <c r="N391">
        <v>158.64551656689503</v>
      </c>
      <c r="O391">
        <v>513.46559663048822</v>
      </c>
      <c r="P391">
        <v>1199.7922579073424</v>
      </c>
      <c r="Q391">
        <v>369.52748610661376</v>
      </c>
      <c r="R391">
        <v>2293.5911072837857</v>
      </c>
      <c r="S391">
        <v>25.01936461986875</v>
      </c>
      <c r="T391">
        <v>102.35194617219034</v>
      </c>
      <c r="U391">
        <v>0</v>
      </c>
      <c r="V391">
        <v>0</v>
      </c>
      <c r="W391">
        <v>273.62086943365551</v>
      </c>
      <c r="X391">
        <v>596.63897424808363</v>
      </c>
      <c r="Y391"/>
      <c r="Z391">
        <v>932.53995401328984</v>
      </c>
      <c r="AA391">
        <v>3153.2733600843817</v>
      </c>
      <c r="AB391">
        <v>0</v>
      </c>
      <c r="AC391">
        <v>213.54317700238801</v>
      </c>
      <c r="AD391">
        <v>1263.2072885028515</v>
      </c>
      <c r="AE391">
        <v>4589.0063688224718</v>
      </c>
      <c r="AF391">
        <v>5345.0460778810511</v>
      </c>
      <c r="AG391">
        <v>19341.709120621577</v>
      </c>
      <c r="AH391">
        <v>3002.7678228659793</v>
      </c>
      <c r="AI391">
        <v>0</v>
      </c>
      <c r="AJ391">
        <v>2854.1824385551386</v>
      </c>
      <c r="AK391">
        <v>826.77627630202642</v>
      </c>
      <c r="AL391">
        <v>47859.87890625</v>
      </c>
      <c r="AM391">
        <v>41176.421875</v>
      </c>
      <c r="AN391">
        <v>6683.45556640625</v>
      </c>
      <c r="AO391" s="5" t="s">
        <v>1613</v>
      </c>
    </row>
    <row r="392" spans="1:41" ht="14.25" x14ac:dyDescent="0.45">
      <c r="A392">
        <v>2014</v>
      </c>
      <c r="B392" s="5" t="s">
        <v>1508</v>
      </c>
      <c r="C392" s="5" t="s">
        <v>174</v>
      </c>
      <c r="D392" s="5" t="s">
        <v>83</v>
      </c>
      <c r="E392" s="5" t="s">
        <v>108</v>
      </c>
      <c r="F392" s="5" t="s">
        <v>205</v>
      </c>
      <c r="G392" s="5" t="s">
        <v>86</v>
      </c>
      <c r="H392" s="5" t="s">
        <v>130</v>
      </c>
      <c r="I392">
        <v>716.26986533232491</v>
      </c>
      <c r="J392">
        <v>0</v>
      </c>
      <c r="K392">
        <v>78.587602779408698</v>
      </c>
      <c r="L392"/>
      <c r="M392">
        <v>0</v>
      </c>
      <c r="N392">
        <v>84.615271912589336</v>
      </c>
      <c r="O392">
        <v>353.64421250733909</v>
      </c>
      <c r="P392">
        <v>1184.4274418896596</v>
      </c>
      <c r="Q392">
        <v>10.306707970517463</v>
      </c>
      <c r="R392"/>
      <c r="S392">
        <v>114.96243606587787</v>
      </c>
      <c r="T392">
        <v>224.5360079411677</v>
      </c>
      <c r="U392">
        <v>0</v>
      </c>
      <c r="V392">
        <v>0</v>
      </c>
      <c r="W392">
        <v>270.11681755322473</v>
      </c>
      <c r="X392">
        <v>901.51207188378828</v>
      </c>
      <c r="Y392">
        <v>1883.8571066263969</v>
      </c>
      <c r="Z392">
        <v>244.74424865587278</v>
      </c>
      <c r="AA392">
        <v>3232.3096015148017</v>
      </c>
      <c r="AB392"/>
      <c r="AC392">
        <v>211.06384746469763</v>
      </c>
      <c r="AD392">
        <v>2182.3808726882908</v>
      </c>
      <c r="AE392">
        <v>244.74424865587278</v>
      </c>
      <c r="AF392">
        <v>0</v>
      </c>
      <c r="AG392">
        <v>19566.067731993353</v>
      </c>
      <c r="AH392">
        <v>1330.1007890206204</v>
      </c>
      <c r="AI392">
        <v>0</v>
      </c>
      <c r="AJ392">
        <v>2070.5521397368425</v>
      </c>
      <c r="AK392">
        <v>845.37806989849639</v>
      </c>
      <c r="AL392">
        <v>35750.17578125</v>
      </c>
      <c r="AM392">
        <v>29448.958984375</v>
      </c>
      <c r="AN392">
        <v>6301.21875</v>
      </c>
      <c r="AO392" s="5" t="s">
        <v>1612</v>
      </c>
    </row>
    <row r="393" spans="1:41" ht="14.25" x14ac:dyDescent="0.45">
      <c r="A393">
        <v>2014</v>
      </c>
      <c r="B393" s="5" t="s">
        <v>80</v>
      </c>
      <c r="C393" s="5" t="s">
        <v>168</v>
      </c>
      <c r="D393" s="5" t="s">
        <v>83</v>
      </c>
      <c r="E393" s="5" t="s">
        <v>84</v>
      </c>
      <c r="F393" s="5" t="s">
        <v>85</v>
      </c>
      <c r="G393" s="5" t="s">
        <v>86</v>
      </c>
      <c r="H393" s="5" t="s">
        <v>130</v>
      </c>
      <c r="I393">
        <v>21648.44140625</v>
      </c>
      <c r="J393">
        <v>17871.943359375</v>
      </c>
      <c r="K393">
        <v>2188.6064453125</v>
      </c>
      <c r="L393">
        <v>2945.912353515625</v>
      </c>
      <c r="M393">
        <v>18968.802734375</v>
      </c>
      <c r="N393">
        <v>18891.337890625</v>
      </c>
      <c r="O393">
        <v>6033.35498046875</v>
      </c>
      <c r="P393">
        <v>8446.263671875</v>
      </c>
      <c r="Q393">
        <v>5067.42529296875</v>
      </c>
      <c r="R393">
        <v>10072.8115234375</v>
      </c>
      <c r="S393">
        <v>42569.79296875</v>
      </c>
      <c r="T393">
        <v>14515.8994140625</v>
      </c>
      <c r="U393">
        <v>14104.419921875</v>
      </c>
      <c r="V393">
        <v>6274.203125</v>
      </c>
      <c r="W393">
        <v>5831.2001953125</v>
      </c>
      <c r="X393">
        <v>19509.93359375</v>
      </c>
      <c r="Y393">
        <v>91824</v>
      </c>
      <c r="Z393">
        <v>11209.3037109375</v>
      </c>
      <c r="AA393">
        <v>121187.46875</v>
      </c>
      <c r="AB393">
        <v>3042.63232421875</v>
      </c>
      <c r="AC393">
        <v>10594.7314453125</v>
      </c>
      <c r="AD393">
        <v>25263.71875</v>
      </c>
      <c r="AE393">
        <v>21217.298828125</v>
      </c>
      <c r="AF393">
        <v>48976.1015625</v>
      </c>
      <c r="AG393">
        <v>195642.71875</v>
      </c>
      <c r="AH393">
        <v>57282.265625</v>
      </c>
      <c r="AI393">
        <v>8753.3310546875</v>
      </c>
      <c r="AJ393">
        <v>40030.53515625</v>
      </c>
      <c r="AK393">
        <v>2926.826904296875</v>
      </c>
      <c r="AL393">
        <v>852891.3125</v>
      </c>
      <c r="AM393">
        <v>646004.9375</v>
      </c>
      <c r="AN393">
        <v>206886.359375</v>
      </c>
      <c r="AO393" s="5" t="s">
        <v>334</v>
      </c>
    </row>
    <row r="394" spans="1:41" ht="14.25" x14ac:dyDescent="0.45">
      <c r="A394">
        <v>2014</v>
      </c>
      <c r="B394" s="5" t="s">
        <v>80</v>
      </c>
      <c r="C394" s="5" t="s">
        <v>168</v>
      </c>
      <c r="D394" s="5" t="s">
        <v>83</v>
      </c>
      <c r="E394" s="5" t="s">
        <v>84</v>
      </c>
      <c r="F394" s="5" t="s">
        <v>85</v>
      </c>
      <c r="G394" s="5" t="s">
        <v>87</v>
      </c>
      <c r="H394" s="5" t="s">
        <v>130</v>
      </c>
      <c r="I394">
        <v>19282.823479999999</v>
      </c>
      <c r="J394">
        <v>15919</v>
      </c>
      <c r="K394">
        <v>1949.4480000000001</v>
      </c>
      <c r="L394">
        <v>2624</v>
      </c>
      <c r="M394">
        <v>16896</v>
      </c>
      <c r="N394">
        <v>16827</v>
      </c>
      <c r="O394">
        <v>5374.0643910000008</v>
      </c>
      <c r="P394">
        <v>7523.3040999999994</v>
      </c>
      <c r="Q394">
        <v>4513.6859999999997</v>
      </c>
      <c r="R394">
        <v>8972.1120349358316</v>
      </c>
      <c r="S394">
        <v>37918.010999999999</v>
      </c>
      <c r="T394">
        <v>12929.684999999999</v>
      </c>
      <c r="U394">
        <v>12563.17006</v>
      </c>
      <c r="V394">
        <v>5588.5941400000002</v>
      </c>
      <c r="W394">
        <v>5194</v>
      </c>
      <c r="X394">
        <v>17378</v>
      </c>
      <c r="Y394">
        <v>81790</v>
      </c>
      <c r="Z394">
        <v>9984.4149999999991</v>
      </c>
      <c r="AA394">
        <v>107944.7996342659</v>
      </c>
      <c r="AB394">
        <v>2710.1509999999998</v>
      </c>
      <c r="AC394">
        <v>9437</v>
      </c>
      <c r="AD394">
        <v>22503.044000000002</v>
      </c>
      <c r="AE394">
        <v>18898.7932</v>
      </c>
      <c r="AF394">
        <v>43624.274548761277</v>
      </c>
      <c r="AG394">
        <v>174264</v>
      </c>
      <c r="AH394">
        <v>51022.789349999999</v>
      </c>
      <c r="AI394">
        <v>7796.81743465</v>
      </c>
      <c r="AJ394">
        <v>35656.227539999993</v>
      </c>
      <c r="AK394">
        <v>2607</v>
      </c>
      <c r="AL394">
        <v>759692.25</v>
      </c>
      <c r="AM394">
        <v>575413.25</v>
      </c>
      <c r="AN394">
        <v>184279.015625</v>
      </c>
      <c r="AO394" s="5" t="s">
        <v>335</v>
      </c>
    </row>
    <row r="395" spans="1:41" ht="14.25" x14ac:dyDescent="0.45">
      <c r="A395">
        <v>2014</v>
      </c>
      <c r="B395" s="5" t="s">
        <v>80</v>
      </c>
      <c r="C395" s="5" t="s">
        <v>168</v>
      </c>
      <c r="D395" s="5" t="s">
        <v>83</v>
      </c>
      <c r="E395" s="5" t="s">
        <v>27</v>
      </c>
      <c r="F395" s="5" t="s">
        <v>27</v>
      </c>
      <c r="G395" s="5" t="s">
        <v>86</v>
      </c>
      <c r="H395" s="5" t="s">
        <v>130</v>
      </c>
      <c r="I395">
        <v>297.44525146484375</v>
      </c>
      <c r="J395">
        <v>600.63385009765625</v>
      </c>
      <c r="K395">
        <v>238.00816345214844</v>
      </c>
      <c r="L395">
        <v>0</v>
      </c>
      <c r="M395">
        <v>77.464920043945313</v>
      </c>
      <c r="N395">
        <v>16.840200424194336</v>
      </c>
      <c r="O395">
        <v>6.0959539413452148</v>
      </c>
      <c r="P395">
        <v>236.02296447753906</v>
      </c>
      <c r="Q395">
        <v>40.416481018066406</v>
      </c>
      <c r="R395">
        <v>60.493370056152344</v>
      </c>
      <c r="S395">
        <v>120.73974609375</v>
      </c>
      <c r="T395">
        <v>356.087158203125</v>
      </c>
      <c r="U395">
        <v>42.152301788330078</v>
      </c>
      <c r="V395">
        <v>222.2906494140625</v>
      </c>
      <c r="W395">
        <v>0</v>
      </c>
      <c r="X395">
        <v>161.66592407226563</v>
      </c>
      <c r="Y395">
        <v>4084.31005859375</v>
      </c>
      <c r="Z395">
        <v>0</v>
      </c>
      <c r="AA395">
        <v>1549.9150390625</v>
      </c>
      <c r="AB395">
        <v>108.1904296875</v>
      </c>
      <c r="AC395">
        <v>3.3680400848388672</v>
      </c>
      <c r="AD395">
        <v>48.317905426025391</v>
      </c>
      <c r="AE395">
        <v>0</v>
      </c>
      <c r="AF395">
        <v>479.11392211914063</v>
      </c>
      <c r="AG395">
        <v>23999.53125</v>
      </c>
      <c r="AH395">
        <v>4357.0693359375</v>
      </c>
      <c r="AI395">
        <v>2015.387939453125</v>
      </c>
      <c r="AJ395">
        <v>858.61334228515625</v>
      </c>
      <c r="AK395">
        <v>0</v>
      </c>
      <c r="AL395">
        <v>39980.17578125</v>
      </c>
      <c r="AM395">
        <v>32491.146484375</v>
      </c>
      <c r="AN395">
        <v>7489.02734375</v>
      </c>
      <c r="AO395" s="5" t="s">
        <v>336</v>
      </c>
    </row>
    <row r="396" spans="1:41" ht="14.25" x14ac:dyDescent="0.45">
      <c r="A396">
        <v>2014</v>
      </c>
      <c r="B396" s="5" t="s">
        <v>80</v>
      </c>
      <c r="C396" s="5" t="s">
        <v>168</v>
      </c>
      <c r="D396" s="5" t="s">
        <v>83</v>
      </c>
      <c r="E396" s="5" t="s">
        <v>27</v>
      </c>
      <c r="F396" s="5" t="s">
        <v>27</v>
      </c>
      <c r="G396" s="5" t="s">
        <v>87</v>
      </c>
      <c r="H396" s="5" t="s">
        <v>130</v>
      </c>
      <c r="I396">
        <v>264.94215000000003</v>
      </c>
      <c r="J396">
        <v>535</v>
      </c>
      <c r="K396">
        <v>212</v>
      </c>
      <c r="L396">
        <v>0</v>
      </c>
      <c r="M396">
        <v>69</v>
      </c>
      <c r="N396">
        <v>15</v>
      </c>
      <c r="O396">
        <v>5.4298229999999998</v>
      </c>
      <c r="P396">
        <v>210.23173</v>
      </c>
      <c r="Q396">
        <v>36</v>
      </c>
      <c r="R396">
        <v>53.883000000000003</v>
      </c>
      <c r="S396">
        <v>107.54600000000001</v>
      </c>
      <c r="T396">
        <v>317.17599999999999</v>
      </c>
      <c r="U396">
        <v>37.546140000000001</v>
      </c>
      <c r="V396">
        <v>198</v>
      </c>
      <c r="W396">
        <v>0</v>
      </c>
      <c r="X396">
        <v>144</v>
      </c>
      <c r="Y396">
        <v>3638</v>
      </c>
      <c r="Z396">
        <v>0</v>
      </c>
      <c r="AA396">
        <v>1380.54919</v>
      </c>
      <c r="AB396">
        <v>96.367999999999995</v>
      </c>
      <c r="AC396">
        <v>3</v>
      </c>
      <c r="AD396">
        <v>43.037999999999997</v>
      </c>
      <c r="AE396">
        <v>0</v>
      </c>
      <c r="AF396">
        <v>426.75910876127699</v>
      </c>
      <c r="AG396">
        <v>21377</v>
      </c>
      <c r="AH396">
        <v>3880.953903166218</v>
      </c>
      <c r="AI396">
        <v>1795.1578744150011</v>
      </c>
      <c r="AJ396">
        <v>764.78901999999994</v>
      </c>
      <c r="AK396">
        <v>0</v>
      </c>
      <c r="AL396">
        <v>35611.3671875</v>
      </c>
      <c r="AM396">
        <v>28940.701171875</v>
      </c>
      <c r="AN396">
        <v>6670.66943359375</v>
      </c>
      <c r="AO396" s="5" t="s">
        <v>337</v>
      </c>
    </row>
    <row r="397" spans="1:41" ht="14.25" x14ac:dyDescent="0.45">
      <c r="A397">
        <v>2014</v>
      </c>
      <c r="B397" s="5" t="s">
        <v>80</v>
      </c>
      <c r="C397" s="5" t="s">
        <v>168</v>
      </c>
      <c r="D397" s="5" t="s">
        <v>83</v>
      </c>
      <c r="E397" s="5" t="s">
        <v>108</v>
      </c>
      <c r="F397" s="5" t="s">
        <v>108</v>
      </c>
      <c r="G397" s="5" t="s">
        <v>86</v>
      </c>
      <c r="H397" s="5" t="s">
        <v>130</v>
      </c>
      <c r="I397">
        <v>3017.92333984375</v>
      </c>
      <c r="J397">
        <v>8713.1201171875</v>
      </c>
      <c r="K397">
        <v>1169.3408203125</v>
      </c>
      <c r="L397">
        <v>1442.643798828125</v>
      </c>
      <c r="M397">
        <v>4535.62744140625</v>
      </c>
      <c r="N397">
        <v>3045.8310546875</v>
      </c>
      <c r="O397">
        <v>4588.28125</v>
      </c>
      <c r="P397">
        <v>4142.02392578125</v>
      </c>
      <c r="Q397">
        <v>1584.167724609375</v>
      </c>
      <c r="R397">
        <v>6425.5400390625</v>
      </c>
      <c r="S397">
        <v>2572.651611328125</v>
      </c>
      <c r="T397">
        <v>5421.908203125</v>
      </c>
      <c r="U397">
        <v>475.2852783203125</v>
      </c>
      <c r="V397">
        <v>1567.2613525390625</v>
      </c>
      <c r="W397">
        <v>1016.0254516601563</v>
      </c>
      <c r="X397">
        <v>10930.4130859375</v>
      </c>
      <c r="Y397">
        <v>16885.107421875</v>
      </c>
      <c r="Z397">
        <v>5131.97119140625</v>
      </c>
      <c r="AA397">
        <v>47945.26953125</v>
      </c>
      <c r="AB397">
        <v>801.09844970703125</v>
      </c>
      <c r="AC397">
        <v>6734.95751953125</v>
      </c>
      <c r="AD397">
        <v>8886.2470703125</v>
      </c>
      <c r="AE397">
        <v>3752.736328125</v>
      </c>
      <c r="AF397">
        <v>14495.0908203125</v>
      </c>
      <c r="AG397">
        <v>65575.7421875</v>
      </c>
      <c r="AH397">
        <v>14512.6689453125</v>
      </c>
      <c r="AI397">
        <v>530.8555908203125</v>
      </c>
      <c r="AJ397">
        <v>21635.142578125</v>
      </c>
      <c r="AK397">
        <v>1797.4107666015625</v>
      </c>
      <c r="AL397">
        <v>269332.34375</v>
      </c>
      <c r="AM397">
        <v>212569.828125</v>
      </c>
      <c r="AN397">
        <v>56762.5234375</v>
      </c>
      <c r="AO397" s="5" t="s">
        <v>338</v>
      </c>
    </row>
    <row r="398" spans="1:41" ht="14.25" x14ac:dyDescent="0.45">
      <c r="A398">
        <v>2014</v>
      </c>
      <c r="B398" s="5" t="s">
        <v>80</v>
      </c>
      <c r="C398" s="5" t="s">
        <v>168</v>
      </c>
      <c r="D398" s="5" t="s">
        <v>83</v>
      </c>
      <c r="E398" s="5" t="s">
        <v>108</v>
      </c>
      <c r="F398" s="5" t="s">
        <v>108</v>
      </c>
      <c r="G398" s="5" t="s">
        <v>87</v>
      </c>
      <c r="H398" s="5" t="s">
        <v>130</v>
      </c>
      <c r="I398">
        <v>2688.1420600000001</v>
      </c>
      <c r="J398">
        <v>7761</v>
      </c>
      <c r="K398">
        <v>1041.5619999999999</v>
      </c>
      <c r="L398">
        <v>1285</v>
      </c>
      <c r="M398">
        <v>4040</v>
      </c>
      <c r="N398">
        <v>2713</v>
      </c>
      <c r="O398">
        <v>4086.9000620000011</v>
      </c>
      <c r="P398">
        <v>3689.4074300000002</v>
      </c>
      <c r="Q398">
        <v>1411.059</v>
      </c>
      <c r="R398">
        <v>5723.3939999999993</v>
      </c>
      <c r="S398">
        <v>2291.527</v>
      </c>
      <c r="T398">
        <v>4829.433</v>
      </c>
      <c r="U398">
        <v>423.34881999999988</v>
      </c>
      <c r="V398">
        <v>1396</v>
      </c>
      <c r="W398">
        <v>905</v>
      </c>
      <c r="X398">
        <v>9736</v>
      </c>
      <c r="Y398">
        <v>15040</v>
      </c>
      <c r="Z398">
        <v>4571.1790000000001</v>
      </c>
      <c r="AA398">
        <v>42706.086960000001</v>
      </c>
      <c r="AB398">
        <v>713.55899999999997</v>
      </c>
      <c r="AC398">
        <v>5999</v>
      </c>
      <c r="AD398">
        <v>7915.2090000000007</v>
      </c>
      <c r="AE398">
        <v>3342.6587100000002</v>
      </c>
      <c r="AF398">
        <v>12911.15</v>
      </c>
      <c r="AG398">
        <v>58410</v>
      </c>
      <c r="AH398">
        <v>12926.80741679689</v>
      </c>
      <c r="AI398">
        <v>472.84673047000001</v>
      </c>
      <c r="AJ398">
        <v>19270.978050000002</v>
      </c>
      <c r="AK398">
        <v>1601</v>
      </c>
      <c r="AL398">
        <v>239901.265625</v>
      </c>
      <c r="AM398">
        <v>189341.40625</v>
      </c>
      <c r="AN398">
        <v>50559.84765625</v>
      </c>
      <c r="AO398" s="5" t="s">
        <v>339</v>
      </c>
    </row>
    <row r="399" spans="1:41" ht="14.25" x14ac:dyDescent="0.45">
      <c r="A399">
        <v>2014</v>
      </c>
      <c r="B399" s="5" t="s">
        <v>80</v>
      </c>
      <c r="C399" s="5" t="s">
        <v>168</v>
      </c>
      <c r="D399" s="5" t="s">
        <v>83</v>
      </c>
      <c r="E399" s="5" t="s">
        <v>19</v>
      </c>
      <c r="F399" s="5" t="s">
        <v>19</v>
      </c>
      <c r="G399" s="5" t="s">
        <v>86</v>
      </c>
      <c r="H399" s="5" t="s">
        <v>130</v>
      </c>
      <c r="I399">
        <v>15974.2197265625</v>
      </c>
      <c r="J399">
        <v>13283.5498046875</v>
      </c>
      <c r="K399">
        <v>1952.843505859375</v>
      </c>
      <c r="L399">
        <v>2566.446533203125</v>
      </c>
      <c r="M399">
        <v>16849.181640625</v>
      </c>
      <c r="N399">
        <v>18091.98828125</v>
      </c>
      <c r="O399">
        <v>5411.115234375</v>
      </c>
      <c r="P399">
        <v>8537.2001953125</v>
      </c>
      <c r="Q399">
        <v>4996.00341796875</v>
      </c>
      <c r="R399">
        <v>10197.681640625</v>
      </c>
      <c r="S399">
        <v>36337.796875</v>
      </c>
      <c r="T399">
        <v>14295.3486328125</v>
      </c>
      <c r="U399">
        <v>14102.357421875</v>
      </c>
      <c r="V399">
        <v>6288.7978515625</v>
      </c>
      <c r="W399">
        <v>4192.08740234375</v>
      </c>
      <c r="X399">
        <v>17581.169921875</v>
      </c>
      <c r="Y399">
        <v>86697.84375</v>
      </c>
      <c r="Z399">
        <v>10655.216796875</v>
      </c>
      <c r="AA399">
        <v>110794.125</v>
      </c>
      <c r="AB399">
        <v>3042.63232421875</v>
      </c>
      <c r="AC399">
        <v>10581.259765625</v>
      </c>
      <c r="AD399">
        <v>23119.734375</v>
      </c>
      <c r="AE399">
        <v>21225.50390625</v>
      </c>
      <c r="AF399">
        <v>44176.07421875</v>
      </c>
      <c r="AG399">
        <v>167517.328125</v>
      </c>
      <c r="AH399">
        <v>51073.4453125</v>
      </c>
      <c r="AI399">
        <v>5988.36669921875</v>
      </c>
      <c r="AJ399">
        <v>35454.83203125</v>
      </c>
      <c r="AK399">
        <v>2744.95263671875</v>
      </c>
      <c r="AL399">
        <v>763729</v>
      </c>
      <c r="AM399">
        <v>581140.375</v>
      </c>
      <c r="AN399">
        <v>182588.671875</v>
      </c>
      <c r="AO399" s="5" t="s">
        <v>360</v>
      </c>
    </row>
    <row r="400" spans="1:41" ht="14.25" x14ac:dyDescent="0.45">
      <c r="A400">
        <v>2014</v>
      </c>
      <c r="B400" s="5" t="s">
        <v>80</v>
      </c>
      <c r="C400" s="5" t="s">
        <v>168</v>
      </c>
      <c r="D400" s="5" t="s">
        <v>83</v>
      </c>
      <c r="E400" s="5" t="s">
        <v>19</v>
      </c>
      <c r="F400" s="5" t="s">
        <v>19</v>
      </c>
      <c r="G400" s="5" t="s">
        <v>87</v>
      </c>
      <c r="H400" s="5" t="s">
        <v>130</v>
      </c>
      <c r="I400">
        <v>14228.6486205</v>
      </c>
      <c r="J400">
        <v>11832</v>
      </c>
      <c r="K400">
        <v>1739.4480000000001</v>
      </c>
      <c r="L400">
        <v>2286</v>
      </c>
      <c r="M400">
        <v>15008</v>
      </c>
      <c r="N400">
        <v>16115</v>
      </c>
      <c r="O400">
        <v>4819.8193810000012</v>
      </c>
      <c r="P400">
        <v>7604.3040999999994</v>
      </c>
      <c r="Q400">
        <v>4450.0690000000004</v>
      </c>
      <c r="R400">
        <v>9083.3370349358302</v>
      </c>
      <c r="S400">
        <v>32367.010999999999</v>
      </c>
      <c r="T400">
        <v>12733.235000000001</v>
      </c>
      <c r="U400">
        <v>12561.332850000001</v>
      </c>
      <c r="V400">
        <v>5601.5941400000002</v>
      </c>
      <c r="W400">
        <v>3734</v>
      </c>
      <c r="X400">
        <v>15660</v>
      </c>
      <c r="Y400">
        <v>77224</v>
      </c>
      <c r="Z400">
        <v>9490.8759999999984</v>
      </c>
      <c r="AA400">
        <v>98687.179644265925</v>
      </c>
      <c r="AB400">
        <v>2710.1509999999998</v>
      </c>
      <c r="AC400">
        <v>9425</v>
      </c>
      <c r="AD400">
        <v>20593.342000000001</v>
      </c>
      <c r="AE400">
        <v>18906.102559999999</v>
      </c>
      <c r="AF400">
        <v>39348.766588761282</v>
      </c>
      <c r="AG400">
        <v>149212</v>
      </c>
      <c r="AH400">
        <v>45492.43311460461</v>
      </c>
      <c r="AI400">
        <v>5333.9923520800003</v>
      </c>
      <c r="AJ400">
        <v>31580.532907743371</v>
      </c>
      <c r="AK400">
        <v>2445</v>
      </c>
      <c r="AL400">
        <v>680273.25</v>
      </c>
      <c r="AM400">
        <v>517636.75</v>
      </c>
      <c r="AN400">
        <v>162636.4375</v>
      </c>
      <c r="AO400" s="5" t="s">
        <v>361</v>
      </c>
    </row>
    <row r="401" spans="1:41" ht="14.25" x14ac:dyDescent="0.45">
      <c r="A401">
        <v>2014</v>
      </c>
      <c r="B401" s="5" t="s">
        <v>80</v>
      </c>
      <c r="C401" s="5" t="s">
        <v>168</v>
      </c>
      <c r="D401" s="5" t="s">
        <v>83</v>
      </c>
      <c r="E401" s="5" t="s">
        <v>24</v>
      </c>
      <c r="F401" s="5" t="s">
        <v>24</v>
      </c>
      <c r="G401" s="5" t="s">
        <v>86</v>
      </c>
      <c r="H401" s="5" t="s">
        <v>130</v>
      </c>
      <c r="I401">
        <v>4154.8017578125</v>
      </c>
      <c r="J401">
        <v>5302.41796875</v>
      </c>
      <c r="K401">
        <v>249.7828369140625</v>
      </c>
      <c r="L401">
        <v>440.090576171875</v>
      </c>
      <c r="M401">
        <v>3567.877197265625</v>
      </c>
      <c r="N401">
        <v>5019.50244140625</v>
      </c>
      <c r="O401">
        <v>70.482048034667969</v>
      </c>
      <c r="P401">
        <v>0</v>
      </c>
      <c r="Q401">
        <v>260.46063232421875</v>
      </c>
      <c r="R401">
        <v>193.10096740722656</v>
      </c>
      <c r="S401">
        <v>10093.76953125</v>
      </c>
      <c r="T401">
        <v>306.59494018554688</v>
      </c>
      <c r="U401">
        <v>0</v>
      </c>
      <c r="V401">
        <v>1035.1109619140625</v>
      </c>
      <c r="W401">
        <v>853.23681640625</v>
      </c>
      <c r="X401">
        <v>2143.1962890625</v>
      </c>
      <c r="Y401">
        <v>16456.244140625</v>
      </c>
      <c r="Z401">
        <v>925.1512451171875</v>
      </c>
      <c r="AA401">
        <v>18479.064453125</v>
      </c>
      <c r="AB401">
        <v>2.312720775604248</v>
      </c>
      <c r="AC401">
        <v>706.165771484375</v>
      </c>
      <c r="AD401">
        <v>3663.53515625</v>
      </c>
      <c r="AE401">
        <v>1656.15966796875</v>
      </c>
      <c r="AF401">
        <v>8227.798828125</v>
      </c>
      <c r="AG401">
        <v>35602.4296875</v>
      </c>
      <c r="AH401">
        <v>13249.0380859375</v>
      </c>
      <c r="AI401">
        <v>2988.501953125</v>
      </c>
      <c r="AJ401">
        <v>6790.2119140625</v>
      </c>
      <c r="AK401">
        <v>170.64736938476563</v>
      </c>
      <c r="AL401">
        <v>142607.6875</v>
      </c>
      <c r="AM401">
        <v>105248.7109375</v>
      </c>
      <c r="AN401">
        <v>37358.9765625</v>
      </c>
      <c r="AO401" s="5" t="s">
        <v>362</v>
      </c>
    </row>
    <row r="402" spans="1:41" ht="14.25" x14ac:dyDescent="0.45">
      <c r="A402">
        <v>2014</v>
      </c>
      <c r="B402" s="5" t="s">
        <v>80</v>
      </c>
      <c r="C402" s="5" t="s">
        <v>168</v>
      </c>
      <c r="D402" s="5" t="s">
        <v>83</v>
      </c>
      <c r="E402" s="5" t="s">
        <v>24</v>
      </c>
      <c r="F402" s="5" t="s">
        <v>24</v>
      </c>
      <c r="G402" s="5" t="s">
        <v>87</v>
      </c>
      <c r="H402" s="5" t="s">
        <v>130</v>
      </c>
      <c r="I402">
        <v>3700.7888600000028</v>
      </c>
      <c r="J402">
        <v>4723</v>
      </c>
      <c r="K402">
        <v>222.488</v>
      </c>
      <c r="L402">
        <v>392</v>
      </c>
      <c r="M402">
        <v>3178</v>
      </c>
      <c r="N402">
        <v>4471</v>
      </c>
      <c r="O402">
        <v>62.780177000000002</v>
      </c>
      <c r="P402">
        <v>0</v>
      </c>
      <c r="Q402">
        <v>231.999</v>
      </c>
      <c r="R402">
        <v>172</v>
      </c>
      <c r="S402">
        <v>8990.7800000000007</v>
      </c>
      <c r="T402">
        <v>273.09199999999998</v>
      </c>
      <c r="U402">
        <v>0</v>
      </c>
      <c r="V402">
        <v>922</v>
      </c>
      <c r="W402">
        <v>760</v>
      </c>
      <c r="X402">
        <v>1909</v>
      </c>
      <c r="Y402">
        <v>14658</v>
      </c>
      <c r="Z402">
        <v>824.05600000000004</v>
      </c>
      <c r="AA402">
        <v>16459.778720000009</v>
      </c>
      <c r="AB402">
        <v>2.06</v>
      </c>
      <c r="AC402">
        <v>629</v>
      </c>
      <c r="AD402">
        <v>3263.2049999999999</v>
      </c>
      <c r="AE402">
        <v>1475.18399</v>
      </c>
      <c r="AF402">
        <v>7328.7120000000004</v>
      </c>
      <c r="AG402">
        <v>31712</v>
      </c>
      <c r="AH402">
        <v>11801.259088223391</v>
      </c>
      <c r="AI402">
        <v>2661.9355453849998</v>
      </c>
      <c r="AJ402">
        <v>6048.2166700000007</v>
      </c>
      <c r="AK402">
        <v>152</v>
      </c>
      <c r="AL402">
        <v>127024.3359375</v>
      </c>
      <c r="AM402">
        <v>93747.734375</v>
      </c>
      <c r="AN402">
        <v>33276.59765625</v>
      </c>
      <c r="AO402" s="5" t="s">
        <v>363</v>
      </c>
    </row>
    <row r="403" spans="1:41" ht="14.25" x14ac:dyDescent="0.45">
      <c r="A403">
        <v>2014</v>
      </c>
      <c r="B403" s="5" t="s">
        <v>80</v>
      </c>
      <c r="C403" s="5" t="s">
        <v>168</v>
      </c>
      <c r="D403" s="5" t="s">
        <v>83</v>
      </c>
      <c r="E403" s="5" t="s">
        <v>213</v>
      </c>
      <c r="F403" s="5" t="s">
        <v>213</v>
      </c>
      <c r="G403" s="5" t="s">
        <v>86</v>
      </c>
      <c r="H403" s="5" t="s">
        <v>130</v>
      </c>
      <c r="I403">
        <v>0</v>
      </c>
      <c r="J403">
        <v>0</v>
      </c>
      <c r="K403"/>
      <c r="L403"/>
      <c r="M403"/>
      <c r="N403">
        <v>0</v>
      </c>
      <c r="O403"/>
      <c r="P403">
        <v>0</v>
      </c>
      <c r="Q403">
        <v>0</v>
      </c>
      <c r="R403">
        <v>149.35350036621094</v>
      </c>
      <c r="S403">
        <v>381.71121215820313</v>
      </c>
      <c r="T403"/>
      <c r="U403">
        <v>185.64973449707031</v>
      </c>
      <c r="V403">
        <v>0</v>
      </c>
      <c r="W403"/>
      <c r="X403"/>
      <c r="Y403">
        <v>0</v>
      </c>
      <c r="Z403">
        <v>0</v>
      </c>
      <c r="AA403">
        <v>3379.60009765625</v>
      </c>
      <c r="AB403">
        <v>0</v>
      </c>
      <c r="AC403">
        <v>188.61024475097656</v>
      </c>
      <c r="AD403">
        <v>0</v>
      </c>
      <c r="AE403">
        <v>557.19659423828125</v>
      </c>
      <c r="AF403">
        <v>337.46868896484375</v>
      </c>
      <c r="AG403">
        <v>4729.85107421875</v>
      </c>
      <c r="AH403">
        <v>194.04544067382813</v>
      </c>
      <c r="AI403"/>
      <c r="AJ403">
        <v>492.45458984375</v>
      </c>
      <c r="AK403"/>
      <c r="AL403">
        <v>10595.94140625</v>
      </c>
      <c r="AM403">
        <v>10020.185546875</v>
      </c>
      <c r="AN403">
        <v>575.75665283203125</v>
      </c>
      <c r="AO403" s="5" t="s">
        <v>364</v>
      </c>
    </row>
    <row r="404" spans="1:41" ht="14.25" x14ac:dyDescent="0.45">
      <c r="A404">
        <v>2014</v>
      </c>
      <c r="B404" s="5" t="s">
        <v>80</v>
      </c>
      <c r="C404" s="5" t="s">
        <v>168</v>
      </c>
      <c r="D404" s="5" t="s">
        <v>83</v>
      </c>
      <c r="E404" s="5" t="s">
        <v>213</v>
      </c>
      <c r="F404" s="5" t="s">
        <v>213</v>
      </c>
      <c r="G404" s="5" t="s">
        <v>87</v>
      </c>
      <c r="H404" s="5" t="s">
        <v>130</v>
      </c>
      <c r="I404">
        <v>0</v>
      </c>
      <c r="J404">
        <v>0</v>
      </c>
      <c r="K404"/>
      <c r="L404"/>
      <c r="M404"/>
      <c r="N404">
        <v>0</v>
      </c>
      <c r="O404"/>
      <c r="P404">
        <v>0</v>
      </c>
      <c r="Q404">
        <v>0</v>
      </c>
      <c r="R404">
        <v>133.03299999999999</v>
      </c>
      <c r="S404">
        <v>340</v>
      </c>
      <c r="T404"/>
      <c r="U404">
        <v>165.363</v>
      </c>
      <c r="V404">
        <v>0</v>
      </c>
      <c r="W404"/>
      <c r="X404"/>
      <c r="Y404">
        <v>0</v>
      </c>
      <c r="Z404">
        <v>0</v>
      </c>
      <c r="AA404">
        <v>3010.296859999999</v>
      </c>
      <c r="AB404">
        <v>0</v>
      </c>
      <c r="AC404">
        <v>168</v>
      </c>
      <c r="AD404">
        <v>0</v>
      </c>
      <c r="AE404">
        <v>496.30936000000003</v>
      </c>
      <c r="AF404">
        <v>300.59204000000011</v>
      </c>
      <c r="AG404">
        <v>4213</v>
      </c>
      <c r="AH404">
        <v>172.84126460461189</v>
      </c>
      <c r="AI404"/>
      <c r="AJ404">
        <v>438.6419677434032</v>
      </c>
      <c r="AK404"/>
      <c r="AL404">
        <v>9438.076171875</v>
      </c>
      <c r="AM404">
        <v>8925.2353515625</v>
      </c>
      <c r="AN404">
        <v>512.84124755859375</v>
      </c>
      <c r="AO404" s="5" t="s">
        <v>365</v>
      </c>
    </row>
    <row r="405" spans="1:41" ht="14.25" x14ac:dyDescent="0.45">
      <c r="A405">
        <v>2014</v>
      </c>
      <c r="B405" s="5" t="s">
        <v>80</v>
      </c>
      <c r="C405" s="5" t="s">
        <v>168</v>
      </c>
      <c r="D405" s="5" t="s">
        <v>83</v>
      </c>
      <c r="E405" s="5" t="s">
        <v>88</v>
      </c>
      <c r="F405" s="5" t="s">
        <v>89</v>
      </c>
      <c r="G405" s="5" t="s">
        <v>86</v>
      </c>
      <c r="H405" s="5" t="s">
        <v>130</v>
      </c>
      <c r="I405">
        <v>20224.583984375</v>
      </c>
      <c r="J405">
        <v>17871.943359375</v>
      </c>
      <c r="K405">
        <v>1744.0250244140625</v>
      </c>
      <c r="L405">
        <v>2272.304443359375</v>
      </c>
      <c r="M405">
        <v>17756.306640625</v>
      </c>
      <c r="N405">
        <v>17083.822265625</v>
      </c>
      <c r="O405">
        <v>5958.08056640625</v>
      </c>
      <c r="P405">
        <v>7540.1201171875</v>
      </c>
      <c r="Q405">
        <v>5067.42529296875</v>
      </c>
      <c r="R405">
        <v>9267.0126953125</v>
      </c>
      <c r="S405">
        <v>23063.228515625</v>
      </c>
      <c r="T405">
        <v>11245.5322265625</v>
      </c>
      <c r="U405">
        <v>14021.7080078125</v>
      </c>
      <c r="V405">
        <v>6041.80810546875</v>
      </c>
      <c r="W405">
        <v>4700.6611328125</v>
      </c>
      <c r="X405">
        <v>19368.4765625</v>
      </c>
      <c r="Y405">
        <v>85009.3359375</v>
      </c>
      <c r="Z405">
        <v>11111.0732421875</v>
      </c>
      <c r="AA405">
        <v>114466.34375</v>
      </c>
      <c r="AB405">
        <v>2178.502197265625</v>
      </c>
      <c r="AC405">
        <v>9763.9482421875</v>
      </c>
      <c r="AD405">
        <v>25263.71875</v>
      </c>
      <c r="AE405">
        <v>20620.3359375</v>
      </c>
      <c r="AF405">
        <v>35733.69921875</v>
      </c>
      <c r="AG405">
        <v>184164.4375</v>
      </c>
      <c r="AH405">
        <v>53106.8984375</v>
      </c>
      <c r="AI405">
        <v>8652.2900390625</v>
      </c>
      <c r="AJ405">
        <v>38746.296875</v>
      </c>
      <c r="AK405">
        <v>2872.938232421875</v>
      </c>
      <c r="AL405">
        <v>774916.8125</v>
      </c>
      <c r="AM405">
        <v>599006.1875</v>
      </c>
      <c r="AN405">
        <v>175910.671875</v>
      </c>
      <c r="AO405" s="5" t="s">
        <v>366</v>
      </c>
    </row>
    <row r="406" spans="1:41" ht="14.25" x14ac:dyDescent="0.45">
      <c r="A406">
        <v>2014</v>
      </c>
      <c r="B406" s="5" t="s">
        <v>80</v>
      </c>
      <c r="C406" s="5" t="s">
        <v>168</v>
      </c>
      <c r="D406" s="5" t="s">
        <v>83</v>
      </c>
      <c r="E406" s="5" t="s">
        <v>88</v>
      </c>
      <c r="F406" s="5" t="s">
        <v>89</v>
      </c>
      <c r="G406" s="5" t="s">
        <v>87</v>
      </c>
      <c r="H406" s="5" t="s">
        <v>130</v>
      </c>
      <c r="I406">
        <v>18014.556939999999</v>
      </c>
      <c r="J406">
        <v>15919</v>
      </c>
      <c r="K406">
        <v>1553.4480000000001</v>
      </c>
      <c r="L406">
        <v>2024</v>
      </c>
      <c r="M406">
        <v>15816</v>
      </c>
      <c r="N406">
        <v>15217</v>
      </c>
      <c r="O406">
        <v>5307.0156410000009</v>
      </c>
      <c r="P406">
        <v>6716.1789500000004</v>
      </c>
      <c r="Q406">
        <v>4513.6859999999997</v>
      </c>
      <c r="R406">
        <v>8254.3669999999984</v>
      </c>
      <c r="S406">
        <v>20543.010999999999</v>
      </c>
      <c r="T406">
        <v>10016.684999999999</v>
      </c>
      <c r="U406">
        <v>12489.496499999999</v>
      </c>
      <c r="V406">
        <v>5381.5941400000002</v>
      </c>
      <c r="W406">
        <v>4187</v>
      </c>
      <c r="X406">
        <v>17252</v>
      </c>
      <c r="Y406">
        <v>75720</v>
      </c>
      <c r="Z406">
        <v>9896.9189999999999</v>
      </c>
      <c r="AA406">
        <v>101958.11727</v>
      </c>
      <c r="AB406">
        <v>1940.4480000000001</v>
      </c>
      <c r="AC406">
        <v>8697</v>
      </c>
      <c r="AD406">
        <v>22503.044000000002</v>
      </c>
      <c r="AE406">
        <v>18367.064109999999</v>
      </c>
      <c r="AF406">
        <v>31828.92477876128</v>
      </c>
      <c r="AG406">
        <v>164040</v>
      </c>
      <c r="AH406">
        <v>47303.682119999998</v>
      </c>
      <c r="AI406">
        <v>7706.81743465</v>
      </c>
      <c r="AJ406">
        <v>34512.323640000002</v>
      </c>
      <c r="AK406">
        <v>2559</v>
      </c>
      <c r="AL406">
        <v>690238.3125</v>
      </c>
      <c r="AM406">
        <v>533550.25</v>
      </c>
      <c r="AN406">
        <v>156688.140625</v>
      </c>
      <c r="AO406" s="5" t="s">
        <v>367</v>
      </c>
    </row>
    <row r="407" spans="1:41" ht="14.25" x14ac:dyDescent="0.45">
      <c r="A407">
        <v>2014</v>
      </c>
      <c r="B407" s="5" t="s">
        <v>80</v>
      </c>
      <c r="C407" s="5" t="s">
        <v>168</v>
      </c>
      <c r="D407" s="5" t="s">
        <v>83</v>
      </c>
      <c r="E407" s="5" t="s">
        <v>90</v>
      </c>
      <c r="F407" s="5" t="s">
        <v>91</v>
      </c>
      <c r="G407" s="5" t="s">
        <v>86</v>
      </c>
      <c r="H407" s="5" t="s">
        <v>130</v>
      </c>
      <c r="I407">
        <v>1423.8575439453125</v>
      </c>
      <c r="J407">
        <v>0</v>
      </c>
      <c r="K407">
        <v>444.581298828125</v>
      </c>
      <c r="L407">
        <v>673.6080322265625</v>
      </c>
      <c r="M407">
        <v>1212.494384765625</v>
      </c>
      <c r="N407">
        <v>1807.514892578125</v>
      </c>
      <c r="O407">
        <v>75.2742919921875</v>
      </c>
      <c r="P407">
        <v>906.143310546875</v>
      </c>
      <c r="Q407">
        <v>0</v>
      </c>
      <c r="R407">
        <v>805.79803466796875</v>
      </c>
      <c r="S407">
        <v>19506.56640625</v>
      </c>
      <c r="T407">
        <v>3270.366943359375</v>
      </c>
      <c r="U407">
        <v>82.711837768554688</v>
      </c>
      <c r="V407">
        <v>232.394775390625</v>
      </c>
      <c r="W407">
        <v>1130.538818359375</v>
      </c>
      <c r="X407">
        <v>141.45768737792969</v>
      </c>
      <c r="Y407">
        <v>6814.66796875</v>
      </c>
      <c r="Z407">
        <v>98.230010986328125</v>
      </c>
      <c r="AA407">
        <v>6721.12890625</v>
      </c>
      <c r="AB407">
        <v>864.13018798828125</v>
      </c>
      <c r="AC407">
        <v>830.783203125</v>
      </c>
      <c r="AD407">
        <v>0</v>
      </c>
      <c r="AE407">
        <v>596.96160888671875</v>
      </c>
      <c r="AF407">
        <v>13242.4033203125</v>
      </c>
      <c r="AG407">
        <v>11478.2802734375</v>
      </c>
      <c r="AH407">
        <v>4175.36767578125</v>
      </c>
      <c r="AI407">
        <v>101.04120635986328</v>
      </c>
      <c r="AJ407">
        <v>1284.238037109375</v>
      </c>
      <c r="AK407">
        <v>53.888641357421875</v>
      </c>
      <c r="AL407">
        <v>77974.421875</v>
      </c>
      <c r="AM407">
        <v>46998.72265625</v>
      </c>
      <c r="AN407">
        <v>30975.70703125</v>
      </c>
      <c r="AO407" s="5" t="s">
        <v>368</v>
      </c>
    </row>
    <row r="408" spans="1:41" ht="14.25" x14ac:dyDescent="0.45">
      <c r="A408">
        <v>2014</v>
      </c>
      <c r="B408" s="5" t="s">
        <v>80</v>
      </c>
      <c r="C408" s="5" t="s">
        <v>168</v>
      </c>
      <c r="D408" s="5" t="s">
        <v>83</v>
      </c>
      <c r="E408" s="5" t="s">
        <v>90</v>
      </c>
      <c r="F408" s="5" t="s">
        <v>91</v>
      </c>
      <c r="G408" s="5" t="s">
        <v>87</v>
      </c>
      <c r="H408" s="5" t="s">
        <v>130</v>
      </c>
      <c r="I408">
        <v>1268.2665400000001</v>
      </c>
      <c r="J408">
        <v>0</v>
      </c>
      <c r="K408">
        <v>396</v>
      </c>
      <c r="L408">
        <v>600</v>
      </c>
      <c r="M408">
        <v>1080</v>
      </c>
      <c r="N408">
        <v>1610</v>
      </c>
      <c r="O408">
        <v>67.048749999999998</v>
      </c>
      <c r="P408">
        <v>807.12514999999996</v>
      </c>
      <c r="Q408">
        <v>0</v>
      </c>
      <c r="R408">
        <v>717.74503493583416</v>
      </c>
      <c r="S408">
        <v>17375</v>
      </c>
      <c r="T408">
        <v>2913</v>
      </c>
      <c r="U408">
        <v>73.673560000000009</v>
      </c>
      <c r="V408">
        <v>207</v>
      </c>
      <c r="W408">
        <v>1007</v>
      </c>
      <c r="X408">
        <v>126</v>
      </c>
      <c r="Y408">
        <v>6070</v>
      </c>
      <c r="Z408">
        <v>87.495999999999995</v>
      </c>
      <c r="AA408">
        <v>5986.6823642658946</v>
      </c>
      <c r="AB408">
        <v>769.70299999999997</v>
      </c>
      <c r="AC408">
        <v>740</v>
      </c>
      <c r="AD408">
        <v>0</v>
      </c>
      <c r="AE408">
        <v>531.72909000000004</v>
      </c>
      <c r="AF408">
        <v>11795.349770000001</v>
      </c>
      <c r="AG408">
        <v>10224</v>
      </c>
      <c r="AH408">
        <v>3719.1072300000001</v>
      </c>
      <c r="AI408">
        <v>90</v>
      </c>
      <c r="AJ408">
        <v>1143.9039</v>
      </c>
      <c r="AK408">
        <v>48</v>
      </c>
      <c r="AL408">
        <v>69453.8359375</v>
      </c>
      <c r="AM408">
        <v>41862.96875</v>
      </c>
      <c r="AN408">
        <v>27590.859375</v>
      </c>
      <c r="AO408" s="5" t="s">
        <v>369</v>
      </c>
    </row>
    <row r="409" spans="1:41" ht="14.25" x14ac:dyDescent="0.45">
      <c r="A409">
        <v>2014</v>
      </c>
      <c r="B409" s="5" t="s">
        <v>80</v>
      </c>
      <c r="C409" s="5" t="s">
        <v>168</v>
      </c>
      <c r="D409" s="5" t="s">
        <v>83</v>
      </c>
      <c r="E409" s="5" t="s">
        <v>92</v>
      </c>
      <c r="F409" s="5" t="s">
        <v>224</v>
      </c>
      <c r="G409" s="5" t="s">
        <v>86</v>
      </c>
      <c r="H409" s="5" t="s">
        <v>130</v>
      </c>
      <c r="I409">
        <v>0</v>
      </c>
      <c r="J409">
        <v>0</v>
      </c>
      <c r="K409">
        <v>11.226799964904785</v>
      </c>
      <c r="L409">
        <v>0</v>
      </c>
      <c r="M409">
        <v>110.02264404296875</v>
      </c>
      <c r="N409">
        <v>0</v>
      </c>
      <c r="O409">
        <v>0</v>
      </c>
      <c r="P409">
        <v>0</v>
      </c>
      <c r="Q409">
        <v>0</v>
      </c>
      <c r="R409">
        <v>500.21121215820313</v>
      </c>
      <c r="S409">
        <v>0</v>
      </c>
      <c r="T409">
        <v>50.169204711914063</v>
      </c>
      <c r="U409">
        <v>0</v>
      </c>
      <c r="V409">
        <v>0</v>
      </c>
      <c r="W409">
        <v>46.029880523681641</v>
      </c>
      <c r="X409">
        <v>81.955642700195313</v>
      </c>
      <c r="Y409">
        <v>0</v>
      </c>
      <c r="Z409">
        <v>0</v>
      </c>
      <c r="AA409">
        <v>0</v>
      </c>
      <c r="AB409">
        <v>294.69342041015625</v>
      </c>
      <c r="AC409">
        <v>0</v>
      </c>
      <c r="AD409">
        <v>0</v>
      </c>
      <c r="AE409">
        <v>0</v>
      </c>
      <c r="AF409">
        <v>0</v>
      </c>
      <c r="AG409">
        <v>2469.89599609375</v>
      </c>
      <c r="AH409">
        <v>398.52508544921875</v>
      </c>
      <c r="AI409">
        <v>0</v>
      </c>
      <c r="AJ409">
        <v>0</v>
      </c>
      <c r="AK409">
        <v>0</v>
      </c>
      <c r="AL409">
        <v>3962.72998046875</v>
      </c>
      <c r="AM409">
        <v>2970.107177734375</v>
      </c>
      <c r="AN409">
        <v>992.6226806640625</v>
      </c>
      <c r="AO409" s="5" t="s">
        <v>370</v>
      </c>
    </row>
    <row r="410" spans="1:41" ht="14.25" x14ac:dyDescent="0.45">
      <c r="A410">
        <v>2014</v>
      </c>
      <c r="B410" s="5" t="s">
        <v>80</v>
      </c>
      <c r="C410" s="5" t="s">
        <v>168</v>
      </c>
      <c r="D410" s="5" t="s">
        <v>83</v>
      </c>
      <c r="E410" s="5" t="s">
        <v>92</v>
      </c>
      <c r="F410" s="5" t="s">
        <v>224</v>
      </c>
      <c r="G410" s="5" t="s">
        <v>87</v>
      </c>
      <c r="H410" s="5" t="s">
        <v>130</v>
      </c>
      <c r="I410">
        <v>0</v>
      </c>
      <c r="J410">
        <v>0</v>
      </c>
      <c r="K410">
        <v>10</v>
      </c>
      <c r="L410">
        <v>0</v>
      </c>
      <c r="M410">
        <v>98</v>
      </c>
      <c r="N410">
        <v>0</v>
      </c>
      <c r="O410">
        <v>0</v>
      </c>
      <c r="P410">
        <v>0</v>
      </c>
      <c r="Q410">
        <v>0</v>
      </c>
      <c r="R410">
        <v>445.55099999999999</v>
      </c>
      <c r="S410">
        <v>0</v>
      </c>
      <c r="T410">
        <v>44.686999999999998</v>
      </c>
      <c r="U410">
        <v>0</v>
      </c>
      <c r="V410">
        <v>0</v>
      </c>
      <c r="W410">
        <v>41</v>
      </c>
      <c r="X410">
        <v>73</v>
      </c>
      <c r="Y410">
        <v>0</v>
      </c>
      <c r="Z410">
        <v>0</v>
      </c>
      <c r="AA410">
        <v>0</v>
      </c>
      <c r="AB410">
        <v>262.49099999999999</v>
      </c>
      <c r="AC410">
        <v>0</v>
      </c>
      <c r="AD410">
        <v>0</v>
      </c>
      <c r="AE410">
        <v>0</v>
      </c>
      <c r="AF410">
        <v>0</v>
      </c>
      <c r="AG410">
        <v>2200</v>
      </c>
      <c r="AH410">
        <v>354.97655200950271</v>
      </c>
      <c r="AI410">
        <v>0</v>
      </c>
      <c r="AJ410">
        <v>0</v>
      </c>
      <c r="AK410">
        <v>0</v>
      </c>
      <c r="AL410">
        <v>3529.70556640625</v>
      </c>
      <c r="AM410">
        <v>2645.551025390625</v>
      </c>
      <c r="AN410">
        <v>884.15460205078125</v>
      </c>
      <c r="AO410" s="5" t="s">
        <v>371</v>
      </c>
    </row>
    <row r="411" spans="1:41" ht="14.25" x14ac:dyDescent="0.45">
      <c r="A411">
        <v>2014</v>
      </c>
      <c r="B411" s="5" t="s">
        <v>80</v>
      </c>
      <c r="C411" s="5" t="s">
        <v>168</v>
      </c>
      <c r="D411" s="5" t="s">
        <v>83</v>
      </c>
      <c r="E411" s="5" t="s">
        <v>92</v>
      </c>
      <c r="F411" s="5" t="s">
        <v>227</v>
      </c>
      <c r="G411" s="5" t="s">
        <v>86</v>
      </c>
      <c r="H411" s="5" t="s">
        <v>130</v>
      </c>
      <c r="I411">
        <v>2805.442626953125</v>
      </c>
      <c r="J411">
        <v>239.13084411621094</v>
      </c>
      <c r="K411">
        <v>24.69896125793457</v>
      </c>
      <c r="L411">
        <v>242.49888610839844</v>
      </c>
      <c r="M411">
        <v>748.82757568359375</v>
      </c>
      <c r="N411">
        <v>161.66592407226563</v>
      </c>
      <c r="O411">
        <v>60.952915191650391</v>
      </c>
      <c r="P411">
        <v>540.4471435546875</v>
      </c>
      <c r="Q411">
        <v>136.63128662109375</v>
      </c>
      <c r="R411">
        <v>12.150766372680664</v>
      </c>
      <c r="S411">
        <v>95.711837768554688</v>
      </c>
      <c r="T411">
        <v>740.651123046875</v>
      </c>
      <c r="U411">
        <v>0.16840200126171112</v>
      </c>
      <c r="V411">
        <v>0</v>
      </c>
      <c r="W411">
        <v>23.57628059387207</v>
      </c>
      <c r="X411">
        <v>252.60301208496094</v>
      </c>
      <c r="Y411">
        <v>1831.0911865234375</v>
      </c>
      <c r="Z411">
        <v>4105.71728515625</v>
      </c>
      <c r="AA411">
        <v>8174.90576171875</v>
      </c>
      <c r="AB411">
        <v>241.28077697753906</v>
      </c>
      <c r="AC411">
        <v>68.483482360839844</v>
      </c>
      <c r="AD411">
        <v>925.09619140625</v>
      </c>
      <c r="AE411">
        <v>1465.82177734375</v>
      </c>
      <c r="AF411">
        <v>820.77191162109375</v>
      </c>
      <c r="AG411">
        <v>0</v>
      </c>
      <c r="AH411">
        <v>3633.589111328125</v>
      </c>
      <c r="AI411">
        <v>598.39849853515625</v>
      </c>
      <c r="AJ411">
        <v>328.87646484375</v>
      </c>
      <c r="AK411">
        <v>86.446365356445313</v>
      </c>
      <c r="AL411">
        <v>28365.640625</v>
      </c>
      <c r="AM411">
        <v>20933.806640625</v>
      </c>
      <c r="AN411">
        <v>7431.8330078125</v>
      </c>
      <c r="AO411" s="5" t="s">
        <v>372</v>
      </c>
    </row>
    <row r="412" spans="1:41" ht="14.25" x14ac:dyDescent="0.45">
      <c r="A412">
        <v>2014</v>
      </c>
      <c r="B412" s="5" t="s">
        <v>80</v>
      </c>
      <c r="C412" s="5" t="s">
        <v>168</v>
      </c>
      <c r="D412" s="5" t="s">
        <v>83</v>
      </c>
      <c r="E412" s="5" t="s">
        <v>92</v>
      </c>
      <c r="F412" s="5" t="s">
        <v>227</v>
      </c>
      <c r="G412" s="5" t="s">
        <v>87</v>
      </c>
      <c r="H412" s="5" t="s">
        <v>130</v>
      </c>
      <c r="I412">
        <v>2498.8799199999999</v>
      </c>
      <c r="J412">
        <v>213</v>
      </c>
      <c r="K412">
        <v>22</v>
      </c>
      <c r="L412">
        <v>216</v>
      </c>
      <c r="M412">
        <v>667</v>
      </c>
      <c r="N412">
        <v>144</v>
      </c>
      <c r="O412">
        <v>54.292329000000002</v>
      </c>
      <c r="P412">
        <v>481.39017999999999</v>
      </c>
      <c r="Q412">
        <v>121.70099999999999</v>
      </c>
      <c r="R412">
        <v>10.823</v>
      </c>
      <c r="S412">
        <v>85.253000000000014</v>
      </c>
      <c r="T412">
        <v>659.71699999999998</v>
      </c>
      <c r="U412">
        <v>0.15</v>
      </c>
      <c r="V412">
        <v>0</v>
      </c>
      <c r="W412">
        <v>21</v>
      </c>
      <c r="X412">
        <v>225</v>
      </c>
      <c r="Y412">
        <v>1631</v>
      </c>
      <c r="Z412">
        <v>3657.0680000000002</v>
      </c>
      <c r="AA412">
        <v>7281.5988399999969</v>
      </c>
      <c r="AB412">
        <v>214.91499999999999</v>
      </c>
      <c r="AC412">
        <v>61</v>
      </c>
      <c r="AD412">
        <v>824.00699999999995</v>
      </c>
      <c r="AE412">
        <v>1305.6451300000001</v>
      </c>
      <c r="AF412">
        <v>731.08267000000001</v>
      </c>
      <c r="AG412">
        <v>0</v>
      </c>
      <c r="AH412">
        <v>3236.5312206185249</v>
      </c>
      <c r="AI412">
        <v>533.00892628999998</v>
      </c>
      <c r="AJ412">
        <v>292.93871999999999</v>
      </c>
      <c r="AK412">
        <v>77</v>
      </c>
      <c r="AL412">
        <v>25266.001953125</v>
      </c>
      <c r="AM412">
        <v>18646.27734375</v>
      </c>
      <c r="AN412">
        <v>6619.72412109375</v>
      </c>
      <c r="AO412" s="5" t="s">
        <v>373</v>
      </c>
    </row>
    <row r="413" spans="1:41" ht="14.25" x14ac:dyDescent="0.45">
      <c r="A413">
        <v>2014</v>
      </c>
      <c r="B413" s="5" t="s">
        <v>80</v>
      </c>
      <c r="C413" s="5" t="s">
        <v>168</v>
      </c>
      <c r="D413" s="5" t="s">
        <v>83</v>
      </c>
      <c r="E413" s="5" t="s">
        <v>92</v>
      </c>
      <c r="F413" s="5" t="s">
        <v>230</v>
      </c>
      <c r="G413" s="5" t="s">
        <v>86</v>
      </c>
      <c r="H413" s="5" t="s">
        <v>130</v>
      </c>
      <c r="I413">
        <v>97.028030395507813</v>
      </c>
      <c r="J413">
        <v>2623.703369140625</v>
      </c>
      <c r="K413">
        <v>0</v>
      </c>
      <c r="L413">
        <v>0</v>
      </c>
      <c r="M413">
        <v>525.41424560546875</v>
      </c>
      <c r="N413">
        <v>3000.923828125</v>
      </c>
      <c r="O413">
        <v>41.424938201904297</v>
      </c>
      <c r="P413">
        <v>2556.987548828125</v>
      </c>
      <c r="Q413">
        <v>0</v>
      </c>
      <c r="R413">
        <v>2064.2626953125</v>
      </c>
      <c r="S413">
        <v>740.77911376953125</v>
      </c>
      <c r="T413">
        <v>2698.34912109375</v>
      </c>
      <c r="U413">
        <v>4.1202359199523926</v>
      </c>
      <c r="V413">
        <v>2078.080810546875</v>
      </c>
      <c r="W413">
        <v>958.76873779296875</v>
      </c>
      <c r="X413">
        <v>413.146240234375</v>
      </c>
      <c r="Y413">
        <v>0</v>
      </c>
      <c r="Z413">
        <v>0</v>
      </c>
      <c r="AA413">
        <v>4100.962890625</v>
      </c>
      <c r="AB413">
        <v>487.30487060546875</v>
      </c>
      <c r="AC413">
        <v>2065.731201171875</v>
      </c>
      <c r="AD413">
        <v>308.38784790039063</v>
      </c>
      <c r="AE413">
        <v>4459.1875</v>
      </c>
      <c r="AF413">
        <v>8937.509765625</v>
      </c>
      <c r="AG413">
        <v>4459.28515625</v>
      </c>
      <c r="AH413">
        <v>722.841796875</v>
      </c>
      <c r="AI413">
        <v>2458.809326171875</v>
      </c>
      <c r="AJ413">
        <v>1017.4282836914063</v>
      </c>
      <c r="AK413">
        <v>428.86376953125</v>
      </c>
      <c r="AL413">
        <v>47249.3046875</v>
      </c>
      <c r="AM413">
        <v>37465.2109375</v>
      </c>
      <c r="AN413">
        <v>9784.08984375</v>
      </c>
      <c r="AO413" s="5" t="s">
        <v>374</v>
      </c>
    </row>
    <row r="414" spans="1:41" ht="14.25" x14ac:dyDescent="0.45">
      <c r="A414">
        <v>2014</v>
      </c>
      <c r="B414" s="5" t="s">
        <v>80</v>
      </c>
      <c r="C414" s="5" t="s">
        <v>168</v>
      </c>
      <c r="D414" s="5" t="s">
        <v>83</v>
      </c>
      <c r="E414" s="5" t="s">
        <v>92</v>
      </c>
      <c r="F414" s="5" t="s">
        <v>230</v>
      </c>
      <c r="G414" s="5" t="s">
        <v>87</v>
      </c>
      <c r="H414" s="5" t="s">
        <v>130</v>
      </c>
      <c r="I414">
        <v>86.425359999999998</v>
      </c>
      <c r="J414">
        <v>2337</v>
      </c>
      <c r="K414">
        <v>0</v>
      </c>
      <c r="L414">
        <v>0</v>
      </c>
      <c r="M414">
        <v>468</v>
      </c>
      <c r="N414">
        <v>2673</v>
      </c>
      <c r="O414">
        <v>36.898260000000001</v>
      </c>
      <c r="P414">
        <v>2277.5746300000001</v>
      </c>
      <c r="Q414">
        <v>0</v>
      </c>
      <c r="R414">
        <v>1838.692</v>
      </c>
      <c r="S414">
        <v>659.83100000000013</v>
      </c>
      <c r="T414">
        <v>2403.489</v>
      </c>
      <c r="U414">
        <v>3.67</v>
      </c>
      <c r="V414">
        <v>1851</v>
      </c>
      <c r="W414">
        <v>854</v>
      </c>
      <c r="X414">
        <v>368</v>
      </c>
      <c r="Y414">
        <v>0</v>
      </c>
      <c r="Z414">
        <v>0</v>
      </c>
      <c r="AA414">
        <v>3652.8330200000009</v>
      </c>
      <c r="AB414">
        <v>434.05500000000001</v>
      </c>
      <c r="AC414">
        <v>1840</v>
      </c>
      <c r="AD414">
        <v>274.68900000000002</v>
      </c>
      <c r="AE414">
        <v>3971.9132</v>
      </c>
      <c r="AF414">
        <v>7960.87</v>
      </c>
      <c r="AG414">
        <v>3972</v>
      </c>
      <c r="AH414">
        <v>643.85379437026916</v>
      </c>
      <c r="AI414">
        <v>2190.1246731800002</v>
      </c>
      <c r="AJ414">
        <v>906.24954000000002</v>
      </c>
      <c r="AK414">
        <v>382</v>
      </c>
      <c r="AL414">
        <v>42086.171875</v>
      </c>
      <c r="AM414">
        <v>33371.2265625</v>
      </c>
      <c r="AN414">
        <v>8714.94140625</v>
      </c>
      <c r="AO414" s="5" t="s">
        <v>375</v>
      </c>
    </row>
    <row r="415" spans="1:41" ht="14.25" x14ac:dyDescent="0.45">
      <c r="A415">
        <v>2014</v>
      </c>
      <c r="B415" s="5" t="s">
        <v>80</v>
      </c>
      <c r="C415" s="5" t="s">
        <v>168</v>
      </c>
      <c r="D415" s="5" t="s">
        <v>83</v>
      </c>
      <c r="E415" s="5" t="s">
        <v>92</v>
      </c>
      <c r="F415" s="5" t="s">
        <v>93</v>
      </c>
      <c r="G415" s="5" t="s">
        <v>86</v>
      </c>
      <c r="H415" s="5" t="s">
        <v>130</v>
      </c>
      <c r="I415">
        <v>2902.470703125</v>
      </c>
      <c r="J415">
        <v>2862.833984375</v>
      </c>
      <c r="K415">
        <v>35.925762176513672</v>
      </c>
      <c r="L415">
        <v>242.49888610839844</v>
      </c>
      <c r="M415">
        <v>1384.2645263671875</v>
      </c>
      <c r="N415">
        <v>3162.589599609375</v>
      </c>
      <c r="O415">
        <v>102.37785339355469</v>
      </c>
      <c r="P415">
        <v>3097.434814453125</v>
      </c>
      <c r="Q415">
        <v>136.63128662109375</v>
      </c>
      <c r="R415">
        <v>2576.624755859375</v>
      </c>
      <c r="S415">
        <v>836.49090576171875</v>
      </c>
      <c r="T415">
        <v>3489.16943359375</v>
      </c>
      <c r="U415">
        <v>4.288637638092041</v>
      </c>
      <c r="V415">
        <v>2078.080810546875</v>
      </c>
      <c r="W415">
        <v>1028.3748779296875</v>
      </c>
      <c r="X415">
        <v>747.70489501953125</v>
      </c>
      <c r="Y415">
        <v>1831.0911865234375</v>
      </c>
      <c r="Z415">
        <v>4105.71728515625</v>
      </c>
      <c r="AA415">
        <v>12275.8681640625</v>
      </c>
      <c r="AB415">
        <v>1023.279052734375</v>
      </c>
      <c r="AC415">
        <v>2134.21484375</v>
      </c>
      <c r="AD415">
        <v>1233.4840087890625</v>
      </c>
      <c r="AE415">
        <v>5925.00927734375</v>
      </c>
      <c r="AF415">
        <v>9758.2822265625</v>
      </c>
      <c r="AG415">
        <v>6929.18115234375</v>
      </c>
      <c r="AH415">
        <v>4754.9560546875</v>
      </c>
      <c r="AI415">
        <v>3057.207763671875</v>
      </c>
      <c r="AJ415">
        <v>1346.3046875</v>
      </c>
      <c r="AK415">
        <v>515.31011962890625</v>
      </c>
      <c r="AL415">
        <v>79577.6640625</v>
      </c>
      <c r="AM415">
        <v>61369.1171875</v>
      </c>
      <c r="AN415">
        <v>18208.546875</v>
      </c>
      <c r="AO415" s="5" t="s">
        <v>376</v>
      </c>
    </row>
    <row r="416" spans="1:41" ht="14.25" x14ac:dyDescent="0.45">
      <c r="A416">
        <v>2014</v>
      </c>
      <c r="B416" s="5" t="s">
        <v>80</v>
      </c>
      <c r="C416" s="5" t="s">
        <v>168</v>
      </c>
      <c r="D416" s="5" t="s">
        <v>83</v>
      </c>
      <c r="E416" s="5" t="s">
        <v>92</v>
      </c>
      <c r="F416" s="5" t="s">
        <v>93</v>
      </c>
      <c r="G416" s="5" t="s">
        <v>87</v>
      </c>
      <c r="H416" s="5" t="s">
        <v>130</v>
      </c>
      <c r="I416">
        <v>2585.3052800000009</v>
      </c>
      <c r="J416">
        <v>2550</v>
      </c>
      <c r="K416">
        <v>32</v>
      </c>
      <c r="L416">
        <v>216</v>
      </c>
      <c r="M416">
        <v>1233</v>
      </c>
      <c r="N416">
        <v>2817</v>
      </c>
      <c r="O416">
        <v>91.190589000000003</v>
      </c>
      <c r="P416">
        <v>2758.9648099999999</v>
      </c>
      <c r="Q416">
        <v>121.70099999999999</v>
      </c>
      <c r="R416">
        <v>2295.0659999999998</v>
      </c>
      <c r="S416">
        <v>745.08400000000017</v>
      </c>
      <c r="T416">
        <v>3107.893</v>
      </c>
      <c r="U416">
        <v>3.82</v>
      </c>
      <c r="V416">
        <v>1851</v>
      </c>
      <c r="W416">
        <v>916</v>
      </c>
      <c r="X416">
        <v>666</v>
      </c>
      <c r="Y416">
        <v>1631</v>
      </c>
      <c r="Z416">
        <v>3657.0680000000002</v>
      </c>
      <c r="AA416">
        <v>10934.431860000001</v>
      </c>
      <c r="AB416">
        <v>911.46100000000001</v>
      </c>
      <c r="AC416">
        <v>1901</v>
      </c>
      <c r="AD416">
        <v>1098.6959999999999</v>
      </c>
      <c r="AE416">
        <v>5277.5583300000008</v>
      </c>
      <c r="AF416">
        <v>8691.9526700000006</v>
      </c>
      <c r="AG416">
        <v>6172</v>
      </c>
      <c r="AH416">
        <v>4235.3615669982973</v>
      </c>
      <c r="AI416">
        <v>2723.1335994699998</v>
      </c>
      <c r="AJ416">
        <v>1199.1882599999999</v>
      </c>
      <c r="AK416">
        <v>459</v>
      </c>
      <c r="AL416">
        <v>70881.875</v>
      </c>
      <c r="AM416">
        <v>54663.05859375</v>
      </c>
      <c r="AN416">
        <v>16218.8193359375</v>
      </c>
      <c r="AO416" s="5" t="s">
        <v>377</v>
      </c>
    </row>
    <row r="417" spans="1:41" ht="14.25" x14ac:dyDescent="0.45">
      <c r="A417">
        <v>2014</v>
      </c>
      <c r="B417" s="5" t="s">
        <v>80</v>
      </c>
      <c r="C417" s="5" t="s">
        <v>168</v>
      </c>
      <c r="D417" s="5" t="s">
        <v>83</v>
      </c>
      <c r="E417" s="5" t="s">
        <v>25</v>
      </c>
      <c r="F417" s="5" t="s">
        <v>25</v>
      </c>
      <c r="G417" s="5" t="s">
        <v>86</v>
      </c>
      <c r="H417" s="5" t="s">
        <v>130</v>
      </c>
      <c r="I417">
        <v>9851.9423828125</v>
      </c>
      <c r="J417">
        <v>392.93801879882813</v>
      </c>
      <c r="K417">
        <v>50.967430114746094</v>
      </c>
      <c r="L417">
        <v>147.07109069824219</v>
      </c>
      <c r="M417">
        <v>8191.07373046875</v>
      </c>
      <c r="N417">
        <v>5839.05908203125</v>
      </c>
      <c r="O417">
        <v>1190.843505859375</v>
      </c>
      <c r="P417">
        <v>64.638282775878906</v>
      </c>
      <c r="Q417">
        <v>3045.7490234375</v>
      </c>
      <c r="R417">
        <v>11.253745079040527</v>
      </c>
      <c r="S417">
        <v>9439.5771484375</v>
      </c>
      <c r="T417">
        <v>1671.772705078125</v>
      </c>
      <c r="U417">
        <v>13499.982421875</v>
      </c>
      <c r="V417">
        <v>1139.0645751953125</v>
      </c>
      <c r="W417">
        <v>1803.024169921875</v>
      </c>
      <c r="X417">
        <v>5385.49609375</v>
      </c>
      <c r="Y417">
        <v>45752.578125</v>
      </c>
      <c r="Z417">
        <v>948.2335205078125</v>
      </c>
      <c r="AA417">
        <v>34216.22265625</v>
      </c>
      <c r="AB417">
        <v>243.62156677246094</v>
      </c>
      <c r="AC417">
        <v>185.24220275878906</v>
      </c>
      <c r="AD417">
        <v>11432.1337890625</v>
      </c>
      <c r="AE417">
        <v>9286.4306640625</v>
      </c>
      <c r="AF417">
        <v>2773.413818359375</v>
      </c>
      <c r="AG417">
        <v>52057.55078125</v>
      </c>
      <c r="AH417">
        <v>16233.16796875</v>
      </c>
      <c r="AI417">
        <v>60.336963653564453</v>
      </c>
      <c r="AJ417">
        <v>8116.0244140625</v>
      </c>
      <c r="AK417">
        <v>389.56997680664063</v>
      </c>
      <c r="AL417">
        <v>243419.015625</v>
      </c>
      <c r="AM417">
        <v>187327.40625</v>
      </c>
      <c r="AN417">
        <v>56091.58203125</v>
      </c>
      <c r="AO417" s="5" t="s">
        <v>392</v>
      </c>
    </row>
    <row r="418" spans="1:41" ht="14.25" x14ac:dyDescent="0.45">
      <c r="A418">
        <v>2014</v>
      </c>
      <c r="B418" s="5" t="s">
        <v>80</v>
      </c>
      <c r="C418" s="5" t="s">
        <v>168</v>
      </c>
      <c r="D418" s="5" t="s">
        <v>83</v>
      </c>
      <c r="E418" s="5" t="s">
        <v>25</v>
      </c>
      <c r="F418" s="5" t="s">
        <v>25</v>
      </c>
      <c r="G418" s="5" t="s">
        <v>87</v>
      </c>
      <c r="H418" s="5" t="s">
        <v>130</v>
      </c>
      <c r="I418">
        <v>8775.3785900000003</v>
      </c>
      <c r="J418">
        <v>350</v>
      </c>
      <c r="K418">
        <v>45.398000000000003</v>
      </c>
      <c r="L418">
        <v>131</v>
      </c>
      <c r="M418">
        <v>7296</v>
      </c>
      <c r="N418">
        <v>5201</v>
      </c>
      <c r="O418">
        <v>1060.7149899999999</v>
      </c>
      <c r="P418">
        <v>57.574979999999996</v>
      </c>
      <c r="Q418">
        <v>2712.9270000000001</v>
      </c>
      <c r="R418">
        <v>10.023999999999999</v>
      </c>
      <c r="S418">
        <v>8408.0739999999987</v>
      </c>
      <c r="T418">
        <v>1489.0909999999999</v>
      </c>
      <c r="U418">
        <v>12024.78154</v>
      </c>
      <c r="V418">
        <v>1014.59414</v>
      </c>
      <c r="W418">
        <v>1606</v>
      </c>
      <c r="X418">
        <v>4797</v>
      </c>
      <c r="Y418">
        <v>40753</v>
      </c>
      <c r="Z418">
        <v>844.6160000000001</v>
      </c>
      <c r="AA418">
        <v>30477.270540000009</v>
      </c>
      <c r="AB418">
        <v>217</v>
      </c>
      <c r="AC418">
        <v>165</v>
      </c>
      <c r="AD418">
        <v>10182.896000000001</v>
      </c>
      <c r="AE418">
        <v>8271.6630799999984</v>
      </c>
      <c r="AF418">
        <v>2470.3510000000001</v>
      </c>
      <c r="AG418">
        <v>46369</v>
      </c>
      <c r="AH418">
        <v>14459.300144815201</v>
      </c>
      <c r="AI418">
        <v>53.743684910000013</v>
      </c>
      <c r="AJ418">
        <v>7229.1516399999991</v>
      </c>
      <c r="AK418">
        <v>347</v>
      </c>
      <c r="AL418">
        <v>216819.546875</v>
      </c>
      <c r="AM418">
        <v>166857.34375</v>
      </c>
      <c r="AN418">
        <v>49962.21875</v>
      </c>
      <c r="AO418" s="5" t="s">
        <v>393</v>
      </c>
    </row>
    <row r="419" spans="1:41" ht="14.25" x14ac:dyDescent="0.45">
      <c r="A419">
        <v>2014</v>
      </c>
      <c r="B419" s="5" t="s">
        <v>80</v>
      </c>
      <c r="C419" s="5" t="s">
        <v>168</v>
      </c>
      <c r="D419" s="5" t="s">
        <v>83</v>
      </c>
      <c r="E419" s="5" t="s">
        <v>260</v>
      </c>
      <c r="F419" s="5" t="s">
        <v>260</v>
      </c>
      <c r="G419" s="5" t="s">
        <v>86</v>
      </c>
      <c r="H419" s="5" t="s">
        <v>130</v>
      </c>
      <c r="I419">
        <v>5674.22119140625</v>
      </c>
      <c r="J419">
        <v>4588.3935546875</v>
      </c>
      <c r="K419">
        <v>235.76280212402344</v>
      </c>
      <c r="L419">
        <v>379.46585083007813</v>
      </c>
      <c r="M419">
        <v>2119.619873046875</v>
      </c>
      <c r="N419">
        <v>799.34820556640625</v>
      </c>
      <c r="O419">
        <v>622.23980712890625</v>
      </c>
      <c r="P419">
        <v>0</v>
      </c>
      <c r="Q419">
        <v>71.421539306640625</v>
      </c>
      <c r="R419">
        <v>24.483406066894531</v>
      </c>
      <c r="S419">
        <v>6613.7080078125</v>
      </c>
      <c r="T419">
        <v>220.55049133300781</v>
      </c>
      <c r="U419">
        <v>187.71234130859375</v>
      </c>
      <c r="V419">
        <v>131.35356140136719</v>
      </c>
      <c r="W419">
        <v>1639.1129150390625</v>
      </c>
      <c r="X419">
        <v>2266.69091796875</v>
      </c>
      <c r="Y419">
        <v>5126.1572265625</v>
      </c>
      <c r="Z419">
        <v>554.08636474609375</v>
      </c>
      <c r="AA419">
        <v>13772.9453125</v>
      </c>
      <c r="AB419">
        <v>0</v>
      </c>
      <c r="AC419">
        <v>202.08241271972656</v>
      </c>
      <c r="AD419">
        <v>2143.984375</v>
      </c>
      <c r="AE419">
        <v>548.99053955078125</v>
      </c>
      <c r="AF419">
        <v>5137.49609375</v>
      </c>
      <c r="AG419">
        <v>32855.23046875</v>
      </c>
      <c r="AH419">
        <v>6402.8662109375</v>
      </c>
      <c r="AI419">
        <v>2764.964599609375</v>
      </c>
      <c r="AJ419">
        <v>5068.15576171875</v>
      </c>
      <c r="AK419">
        <v>181.87416076660156</v>
      </c>
      <c r="AL419">
        <v>100332.921875</v>
      </c>
      <c r="AM419">
        <v>75121.546875</v>
      </c>
      <c r="AN419">
        <v>25211.375</v>
      </c>
      <c r="AO419" s="5" t="s">
        <v>400</v>
      </c>
    </row>
    <row r="420" spans="1:41" ht="14.25" x14ac:dyDescent="0.45">
      <c r="A420">
        <v>2014</v>
      </c>
      <c r="B420" s="5" t="s">
        <v>80</v>
      </c>
      <c r="C420" s="5" t="s">
        <v>168</v>
      </c>
      <c r="D420" s="5" t="s">
        <v>83</v>
      </c>
      <c r="E420" s="5" t="s">
        <v>260</v>
      </c>
      <c r="F420" s="5" t="s">
        <v>260</v>
      </c>
      <c r="G420" s="5" t="s">
        <v>87</v>
      </c>
      <c r="H420" s="5" t="s">
        <v>130</v>
      </c>
      <c r="I420">
        <v>5054.1748595000008</v>
      </c>
      <c r="J420">
        <v>4087</v>
      </c>
      <c r="K420">
        <v>210</v>
      </c>
      <c r="L420">
        <v>338</v>
      </c>
      <c r="M420">
        <v>1888</v>
      </c>
      <c r="N420">
        <v>712</v>
      </c>
      <c r="O420">
        <v>554.24500999999987</v>
      </c>
      <c r="P420">
        <v>0</v>
      </c>
      <c r="Q420">
        <v>63.616999999999997</v>
      </c>
      <c r="R420">
        <v>21.808</v>
      </c>
      <c r="S420">
        <v>5891</v>
      </c>
      <c r="T420">
        <v>196.45</v>
      </c>
      <c r="U420">
        <v>167.20021</v>
      </c>
      <c r="V420">
        <v>117</v>
      </c>
      <c r="W420">
        <v>1460</v>
      </c>
      <c r="X420">
        <v>2019</v>
      </c>
      <c r="Y420">
        <v>4566</v>
      </c>
      <c r="Z420">
        <v>493.53899999999999</v>
      </c>
      <c r="AA420">
        <v>12267.91685</v>
      </c>
      <c r="AB420">
        <v>0</v>
      </c>
      <c r="AC420">
        <v>180</v>
      </c>
      <c r="AD420">
        <v>1909.702</v>
      </c>
      <c r="AE420">
        <v>489</v>
      </c>
      <c r="AF420">
        <v>4576.1000000000004</v>
      </c>
      <c r="AG420">
        <v>29265</v>
      </c>
      <c r="AH420">
        <v>5703.1974999999993</v>
      </c>
      <c r="AI420">
        <v>2462.8250825700002</v>
      </c>
      <c r="AJ420">
        <v>4514.3366000000233</v>
      </c>
      <c r="AK420">
        <v>162</v>
      </c>
      <c r="AL420">
        <v>89369.109375</v>
      </c>
      <c r="AM420">
        <v>66912.6953125</v>
      </c>
      <c r="AN420">
        <v>22456.419921875</v>
      </c>
      <c r="AO420" s="5" t="s">
        <v>401</v>
      </c>
    </row>
    <row r="421" spans="1:41" ht="14.25" x14ac:dyDescent="0.45">
      <c r="A421">
        <v>2014</v>
      </c>
      <c r="B421" s="5" t="s">
        <v>80</v>
      </c>
      <c r="C421" s="5" t="s">
        <v>168</v>
      </c>
      <c r="D421" s="5" t="s">
        <v>83</v>
      </c>
      <c r="E421" s="5" t="s">
        <v>263</v>
      </c>
      <c r="F421" s="5" t="s">
        <v>263</v>
      </c>
      <c r="G421" s="5" t="s">
        <v>86</v>
      </c>
      <c r="H421" s="5" t="s">
        <v>130</v>
      </c>
      <c r="I421">
        <v>0</v>
      </c>
      <c r="J421">
        <v>0</v>
      </c>
      <c r="K421"/>
      <c r="L421"/>
      <c r="M421"/>
      <c r="N421">
        <v>0</v>
      </c>
      <c r="O421"/>
      <c r="P421">
        <v>90.937080383300781</v>
      </c>
      <c r="Q421">
        <v>0</v>
      </c>
      <c r="R421">
        <v>0</v>
      </c>
      <c r="S421"/>
      <c r="T421"/>
      <c r="U421"/>
      <c r="V421">
        <v>145.94841003417969</v>
      </c>
      <c r="W421"/>
      <c r="X421">
        <v>337.92669677734375</v>
      </c>
      <c r="Y421">
        <v>0</v>
      </c>
      <c r="Z421">
        <v>0</v>
      </c>
      <c r="AA421">
        <v>0</v>
      </c>
      <c r="AB421">
        <v>0</v>
      </c>
      <c r="AC421">
        <v>0</v>
      </c>
      <c r="AD421">
        <v>0</v>
      </c>
      <c r="AE421">
        <v>0</v>
      </c>
      <c r="AF421"/>
      <c r="AG421">
        <v>0</v>
      </c>
      <c r="AH421">
        <v>0</v>
      </c>
      <c r="AI421"/>
      <c r="AJ421">
        <v>0</v>
      </c>
      <c r="AK421"/>
      <c r="AL421">
        <v>574.81219482421875</v>
      </c>
      <c r="AM421">
        <v>236.885498046875</v>
      </c>
      <c r="AN421">
        <v>337.92669677734375</v>
      </c>
      <c r="AO421" s="5" t="s">
        <v>402</v>
      </c>
    </row>
    <row r="422" spans="1:41" ht="14.25" x14ac:dyDescent="0.45">
      <c r="A422">
        <v>2014</v>
      </c>
      <c r="B422" s="5" t="s">
        <v>80</v>
      </c>
      <c r="C422" s="5" t="s">
        <v>168</v>
      </c>
      <c r="D422" s="5" t="s">
        <v>83</v>
      </c>
      <c r="E422" s="5" t="s">
        <v>263</v>
      </c>
      <c r="F422" s="5" t="s">
        <v>263</v>
      </c>
      <c r="G422" s="5" t="s">
        <v>87</v>
      </c>
      <c r="H422" s="5" t="s">
        <v>130</v>
      </c>
      <c r="I422">
        <v>0</v>
      </c>
      <c r="J422">
        <v>0</v>
      </c>
      <c r="K422"/>
      <c r="L422"/>
      <c r="M422"/>
      <c r="N422">
        <v>0</v>
      </c>
      <c r="O422"/>
      <c r="P422">
        <v>81</v>
      </c>
      <c r="Q422">
        <v>0</v>
      </c>
      <c r="R422">
        <v>0</v>
      </c>
      <c r="S422"/>
      <c r="T422"/>
      <c r="U422"/>
      <c r="V422">
        <v>130</v>
      </c>
      <c r="W422"/>
      <c r="X422">
        <v>301</v>
      </c>
      <c r="Y422">
        <v>0</v>
      </c>
      <c r="Z422">
        <v>0</v>
      </c>
      <c r="AA422">
        <v>0</v>
      </c>
      <c r="AB422">
        <v>0</v>
      </c>
      <c r="AC422">
        <v>0</v>
      </c>
      <c r="AD422">
        <v>0</v>
      </c>
      <c r="AE422">
        <v>0</v>
      </c>
      <c r="AF422"/>
      <c r="AG422">
        <v>0</v>
      </c>
      <c r="AH422">
        <v>0</v>
      </c>
      <c r="AI422"/>
      <c r="AJ422">
        <v>0</v>
      </c>
      <c r="AK422"/>
      <c r="AL422">
        <v>512</v>
      </c>
      <c r="AM422">
        <v>211</v>
      </c>
      <c r="AN422">
        <v>301</v>
      </c>
      <c r="AO422" s="5" t="s">
        <v>403</v>
      </c>
    </row>
    <row r="423" spans="1:41" ht="14.25" x14ac:dyDescent="0.45">
      <c r="A423">
        <v>2014</v>
      </c>
      <c r="B423" s="5" t="s">
        <v>80</v>
      </c>
      <c r="C423" s="5" t="s">
        <v>178</v>
      </c>
      <c r="D423" s="5" t="s">
        <v>83</v>
      </c>
      <c r="E423" s="5" t="s">
        <v>108</v>
      </c>
      <c r="F423" s="5" t="s">
        <v>177</v>
      </c>
      <c r="G423" s="5" t="s">
        <v>86</v>
      </c>
      <c r="H423" s="5" t="s">
        <v>130</v>
      </c>
      <c r="I423">
        <v>3017.92333984375</v>
      </c>
      <c r="J423">
        <v>8713.1201171875</v>
      </c>
      <c r="K423">
        <v>1169.3408203125</v>
      </c>
      <c r="L423">
        <v>1442.643798828125</v>
      </c>
      <c r="M423">
        <v>4535.62744140625</v>
      </c>
      <c r="N423">
        <v>3045.8310546875</v>
      </c>
      <c r="O423">
        <v>4588.28125</v>
      </c>
      <c r="P423">
        <v>4142.02392578125</v>
      </c>
      <c r="Q423">
        <v>1584.167724609375</v>
      </c>
      <c r="R423">
        <v>6425.5400390625</v>
      </c>
      <c r="S423">
        <v>2572.651611328125</v>
      </c>
      <c r="T423">
        <v>5421.908203125</v>
      </c>
      <c r="U423">
        <v>475.2852783203125</v>
      </c>
      <c r="V423">
        <v>1567.2613525390625</v>
      </c>
      <c r="W423">
        <v>1016.0254516601563</v>
      </c>
      <c r="X423">
        <v>10930.4130859375</v>
      </c>
      <c r="Y423">
        <v>16885.107421875</v>
      </c>
      <c r="Z423">
        <v>5131.97119140625</v>
      </c>
      <c r="AA423">
        <v>47945.26953125</v>
      </c>
      <c r="AB423">
        <v>801.09844970703125</v>
      </c>
      <c r="AC423">
        <v>6734.95751953125</v>
      </c>
      <c r="AD423">
        <v>8886.2470703125</v>
      </c>
      <c r="AE423">
        <v>3752.736328125</v>
      </c>
      <c r="AF423">
        <v>14495.0908203125</v>
      </c>
      <c r="AG423">
        <v>65575.7421875</v>
      </c>
      <c r="AH423">
        <v>14512.6689453125</v>
      </c>
      <c r="AI423">
        <v>530.8555908203125</v>
      </c>
      <c r="AJ423">
        <v>21635.142578125</v>
      </c>
      <c r="AK423">
        <v>1797.4107666015625</v>
      </c>
      <c r="AL423">
        <v>269332.34375</v>
      </c>
      <c r="AM423">
        <v>212569.828125</v>
      </c>
      <c r="AN423">
        <v>56762.5234375</v>
      </c>
      <c r="AO423" s="5" t="s">
        <v>340</v>
      </c>
    </row>
    <row r="424" spans="1:41" ht="14.25" x14ac:dyDescent="0.45">
      <c r="A424">
        <v>2014</v>
      </c>
      <c r="B424" s="5" t="s">
        <v>80</v>
      </c>
      <c r="C424" s="5" t="s">
        <v>178</v>
      </c>
      <c r="D424" s="5" t="s">
        <v>83</v>
      </c>
      <c r="E424" s="5" t="s">
        <v>108</v>
      </c>
      <c r="F424" s="5" t="s">
        <v>177</v>
      </c>
      <c r="G424" s="5" t="s">
        <v>87</v>
      </c>
      <c r="H424" s="5" t="s">
        <v>130</v>
      </c>
      <c r="I424">
        <v>2688.1420600000001</v>
      </c>
      <c r="J424">
        <v>7761</v>
      </c>
      <c r="K424">
        <v>1041.5619999999999</v>
      </c>
      <c r="L424">
        <v>1285</v>
      </c>
      <c r="M424">
        <v>4040</v>
      </c>
      <c r="N424">
        <v>2713</v>
      </c>
      <c r="O424">
        <v>4086.9000620000011</v>
      </c>
      <c r="P424">
        <v>3689.4074300000002</v>
      </c>
      <c r="Q424">
        <v>1411.059</v>
      </c>
      <c r="R424">
        <v>5723.3939999999993</v>
      </c>
      <c r="S424">
        <v>2291.527</v>
      </c>
      <c r="T424">
        <v>4829.433</v>
      </c>
      <c r="U424">
        <v>423.34881999999988</v>
      </c>
      <c r="V424">
        <v>1396</v>
      </c>
      <c r="W424">
        <v>905</v>
      </c>
      <c r="X424">
        <v>9736</v>
      </c>
      <c r="Y424">
        <v>15040</v>
      </c>
      <c r="Z424">
        <v>4571.1790000000001</v>
      </c>
      <c r="AA424">
        <v>42706.086960000001</v>
      </c>
      <c r="AB424">
        <v>713.55899999999997</v>
      </c>
      <c r="AC424">
        <v>5999</v>
      </c>
      <c r="AD424">
        <v>7915.2090000000007</v>
      </c>
      <c r="AE424">
        <v>3342.6587100000002</v>
      </c>
      <c r="AF424">
        <v>12911.15</v>
      </c>
      <c r="AG424">
        <v>58410</v>
      </c>
      <c r="AH424">
        <v>12926.80741679689</v>
      </c>
      <c r="AI424">
        <v>472.84673047000001</v>
      </c>
      <c r="AJ424">
        <v>19270.978050000002</v>
      </c>
      <c r="AK424">
        <v>1601</v>
      </c>
      <c r="AL424">
        <v>239901.265625</v>
      </c>
      <c r="AM424">
        <v>189341.40625</v>
      </c>
      <c r="AN424">
        <v>50559.84765625</v>
      </c>
      <c r="AO424" s="5" t="s">
        <v>341</v>
      </c>
    </row>
    <row r="425" spans="1:41" ht="14.25" x14ac:dyDescent="0.45">
      <c r="A425">
        <v>2014</v>
      </c>
      <c r="B425" s="5" t="s">
        <v>80</v>
      </c>
      <c r="C425" s="5" t="s">
        <v>178</v>
      </c>
      <c r="D425" s="5" t="s">
        <v>83</v>
      </c>
      <c r="E425" s="5" t="s">
        <v>108</v>
      </c>
      <c r="F425" s="5" t="s">
        <v>181</v>
      </c>
      <c r="G425" s="5" t="s">
        <v>86</v>
      </c>
      <c r="H425" s="5" t="s">
        <v>130</v>
      </c>
      <c r="I425">
        <v>2171.102783203125</v>
      </c>
      <c r="J425">
        <v>8022.67138671875</v>
      </c>
      <c r="K425">
        <v>1081.7718505859375</v>
      </c>
      <c r="L425">
        <v>1442.643798828125</v>
      </c>
      <c r="M425">
        <v>4535.62744140625</v>
      </c>
      <c r="N425">
        <v>3044.708251953125</v>
      </c>
      <c r="O425">
        <v>4576.01220703125</v>
      </c>
      <c r="P425">
        <v>4142.02392578125</v>
      </c>
      <c r="Q425">
        <v>1561.69287109375</v>
      </c>
      <c r="R425">
        <v>6425.5400390625</v>
      </c>
      <c r="S425">
        <v>2567.038330078125</v>
      </c>
      <c r="T425">
        <v>5407.5712890625</v>
      </c>
      <c r="U425">
        <v>475.2852783203125</v>
      </c>
      <c r="V425">
        <v>1458.361328125</v>
      </c>
      <c r="W425">
        <v>1016.0254516601563</v>
      </c>
      <c r="X425">
        <v>8663.7216796875</v>
      </c>
      <c r="Y425">
        <v>16885.107421875</v>
      </c>
      <c r="Z425">
        <v>5131.97119140625</v>
      </c>
      <c r="AA425">
        <v>47945.26953125</v>
      </c>
      <c r="AB425">
        <v>801.09844970703125</v>
      </c>
      <c r="AC425">
        <v>6533.998046875</v>
      </c>
      <c r="AD425">
        <v>8848.5</v>
      </c>
      <c r="AE425">
        <v>3752.736328125</v>
      </c>
      <c r="AF425">
        <v>14495.0908203125</v>
      </c>
      <c r="AG425">
        <v>65536.4453125</v>
      </c>
      <c r="AH425">
        <v>14205.23046875</v>
      </c>
      <c r="AI425">
        <v>530.8555908203125</v>
      </c>
      <c r="AJ425">
        <v>21635.142578125</v>
      </c>
      <c r="AK425">
        <v>1615.53662109375</v>
      </c>
      <c r="AL425">
        <v>264508.78125</v>
      </c>
      <c r="AM425">
        <v>210659.796875</v>
      </c>
      <c r="AN425">
        <v>53848.98828125</v>
      </c>
      <c r="AO425" s="5" t="s">
        <v>342</v>
      </c>
    </row>
    <row r="426" spans="1:41" ht="14.25" x14ac:dyDescent="0.45">
      <c r="A426">
        <v>2014</v>
      </c>
      <c r="B426" s="5" t="s">
        <v>80</v>
      </c>
      <c r="C426" s="5" t="s">
        <v>178</v>
      </c>
      <c r="D426" s="5" t="s">
        <v>83</v>
      </c>
      <c r="E426" s="5" t="s">
        <v>108</v>
      </c>
      <c r="F426" s="5" t="s">
        <v>181</v>
      </c>
      <c r="G426" s="5" t="s">
        <v>87</v>
      </c>
      <c r="H426" s="5" t="s">
        <v>130</v>
      </c>
      <c r="I426">
        <v>1933.8570295</v>
      </c>
      <c r="J426">
        <v>7146</v>
      </c>
      <c r="K426">
        <v>963.56200000000013</v>
      </c>
      <c r="L426">
        <v>1285</v>
      </c>
      <c r="M426">
        <v>4040</v>
      </c>
      <c r="N426">
        <v>2712</v>
      </c>
      <c r="O426">
        <v>4075.971732</v>
      </c>
      <c r="P426">
        <v>3689.4074300000002</v>
      </c>
      <c r="Q426">
        <v>1391.04</v>
      </c>
      <c r="R426">
        <v>5723.3939999999993</v>
      </c>
      <c r="S426">
        <v>2286.527</v>
      </c>
      <c r="T426">
        <v>4816.6629999999996</v>
      </c>
      <c r="U426">
        <v>423.34881999999988</v>
      </c>
      <c r="V426">
        <v>1299</v>
      </c>
      <c r="W426">
        <v>905</v>
      </c>
      <c r="X426">
        <v>7717</v>
      </c>
      <c r="Y426">
        <v>15040</v>
      </c>
      <c r="Z426">
        <v>4571.1790000000001</v>
      </c>
      <c r="AA426">
        <v>42706.086960000001</v>
      </c>
      <c r="AB426">
        <v>713.55899999999997</v>
      </c>
      <c r="AC426">
        <v>5820</v>
      </c>
      <c r="AD426">
        <v>7881.5870000000004</v>
      </c>
      <c r="AE426">
        <v>3342.6587100000002</v>
      </c>
      <c r="AF426">
        <v>12911.15</v>
      </c>
      <c r="AG426">
        <v>58375</v>
      </c>
      <c r="AH426">
        <v>12652.964046796889</v>
      </c>
      <c r="AI426">
        <v>472.84673047000001</v>
      </c>
      <c r="AJ426">
        <v>19270.978050000002</v>
      </c>
      <c r="AK426">
        <v>1439</v>
      </c>
      <c r="AL426">
        <v>235604.78125</v>
      </c>
      <c r="AM426">
        <v>187640.109375</v>
      </c>
      <c r="AN426">
        <v>47964.68359375</v>
      </c>
      <c r="AO426" s="5" t="s">
        <v>343</v>
      </c>
    </row>
    <row r="427" spans="1:41" ht="14.25" x14ac:dyDescent="0.45">
      <c r="A427">
        <v>2014</v>
      </c>
      <c r="B427" s="5" t="s">
        <v>80</v>
      </c>
      <c r="C427" s="5" t="s">
        <v>178</v>
      </c>
      <c r="D427" s="5" t="s">
        <v>83</v>
      </c>
      <c r="E427" s="5" t="s">
        <v>108</v>
      </c>
      <c r="F427" s="5" t="s">
        <v>184</v>
      </c>
      <c r="G427" s="5" t="s">
        <v>86</v>
      </c>
      <c r="H427" s="5" t="s">
        <v>130</v>
      </c>
      <c r="I427">
        <v>846.82073974609375</v>
      </c>
      <c r="J427">
        <v>690.4482421875</v>
      </c>
      <c r="K427">
        <v>87.569046020507813</v>
      </c>
      <c r="L427"/>
      <c r="M427"/>
      <c r="N427">
        <v>1.1226800680160522</v>
      </c>
      <c r="O427">
        <v>12.269018173217773</v>
      </c>
      <c r="P427">
        <v>0</v>
      </c>
      <c r="Q427">
        <v>22.474931716918945</v>
      </c>
      <c r="R427">
        <v>0</v>
      </c>
      <c r="S427">
        <v>5.6133999824523926</v>
      </c>
      <c r="T427">
        <v>14.336624145507813</v>
      </c>
      <c r="U427"/>
      <c r="V427">
        <v>108.89996337890625</v>
      </c>
      <c r="W427">
        <v>0</v>
      </c>
      <c r="X427">
        <v>2266.69091796875</v>
      </c>
      <c r="Y427">
        <v>0</v>
      </c>
      <c r="Z427"/>
      <c r="AA427">
        <v>0</v>
      </c>
      <c r="AB427"/>
      <c r="AC427">
        <v>200.95973205566406</v>
      </c>
      <c r="AD427">
        <v>37.746749877929688</v>
      </c>
      <c r="AE427"/>
      <c r="AF427"/>
      <c r="AG427">
        <v>39.293800354003906</v>
      </c>
      <c r="AH427">
        <v>307.4384765625</v>
      </c>
      <c r="AI427">
        <v>0</v>
      </c>
      <c r="AJ427">
        <v>0</v>
      </c>
      <c r="AK427">
        <v>181.87416076660156</v>
      </c>
      <c r="AL427">
        <v>4823.55859375</v>
      </c>
      <c r="AM427">
        <v>1910.0201416015625</v>
      </c>
      <c r="AN427">
        <v>2913.53857421875</v>
      </c>
      <c r="AO427" s="5" t="s">
        <v>344</v>
      </c>
    </row>
    <row r="428" spans="1:41" ht="14.25" x14ac:dyDescent="0.45">
      <c r="A428">
        <v>2014</v>
      </c>
      <c r="B428" s="5" t="s">
        <v>80</v>
      </c>
      <c r="C428" s="5" t="s">
        <v>178</v>
      </c>
      <c r="D428" s="5" t="s">
        <v>83</v>
      </c>
      <c r="E428" s="5" t="s">
        <v>108</v>
      </c>
      <c r="F428" s="5" t="s">
        <v>184</v>
      </c>
      <c r="G428" s="5" t="s">
        <v>87</v>
      </c>
      <c r="H428" s="5" t="s">
        <v>130</v>
      </c>
      <c r="I428">
        <v>754.28503049999995</v>
      </c>
      <c r="J428">
        <v>615</v>
      </c>
      <c r="K428">
        <v>78</v>
      </c>
      <c r="L428"/>
      <c r="M428"/>
      <c r="N428">
        <v>1</v>
      </c>
      <c r="O428">
        <v>10.928330000000001</v>
      </c>
      <c r="P428">
        <v>0</v>
      </c>
      <c r="Q428">
        <v>20.018999999999998</v>
      </c>
      <c r="R428">
        <v>0</v>
      </c>
      <c r="S428">
        <v>5</v>
      </c>
      <c r="T428">
        <v>12.77</v>
      </c>
      <c r="U428"/>
      <c r="V428">
        <v>97</v>
      </c>
      <c r="W428">
        <v>0</v>
      </c>
      <c r="X428">
        <v>2019</v>
      </c>
      <c r="Y428">
        <v>0</v>
      </c>
      <c r="Z428"/>
      <c r="AA428">
        <v>0</v>
      </c>
      <c r="AB428"/>
      <c r="AC428">
        <v>179</v>
      </c>
      <c r="AD428">
        <v>33.622</v>
      </c>
      <c r="AE428"/>
      <c r="AF428"/>
      <c r="AG428">
        <v>35</v>
      </c>
      <c r="AH428">
        <v>273.84337000000011</v>
      </c>
      <c r="AI428">
        <v>0</v>
      </c>
      <c r="AJ428">
        <v>0</v>
      </c>
      <c r="AK428">
        <v>162</v>
      </c>
      <c r="AL428">
        <v>4296.4677734375</v>
      </c>
      <c r="AM428">
        <v>1701.3040771484375</v>
      </c>
      <c r="AN428">
        <v>2595.16357421875</v>
      </c>
      <c r="AO428" s="5" t="s">
        <v>345</v>
      </c>
    </row>
    <row r="429" spans="1:41" ht="14.25" x14ac:dyDescent="0.45">
      <c r="A429">
        <v>2014</v>
      </c>
      <c r="B429" s="5" t="s">
        <v>80</v>
      </c>
      <c r="C429" s="5" t="s">
        <v>178</v>
      </c>
      <c r="D429" s="5" t="s">
        <v>83</v>
      </c>
      <c r="E429" s="5" t="s">
        <v>108</v>
      </c>
      <c r="F429" s="5" t="s">
        <v>187</v>
      </c>
      <c r="G429" s="5" t="s">
        <v>86</v>
      </c>
      <c r="H429" s="5" t="s">
        <v>130</v>
      </c>
      <c r="I429">
        <v>142.91358947753906</v>
      </c>
      <c r="J429">
        <v>525.41424560546875</v>
      </c>
      <c r="K429">
        <v>17.19047737121582</v>
      </c>
      <c r="L429">
        <v>209.941162109375</v>
      </c>
      <c r="M429">
        <v>728.61932373046875</v>
      </c>
      <c r="N429">
        <v>26.944320678710938</v>
      </c>
      <c r="O429">
        <v>336.39276123046875</v>
      </c>
      <c r="P429">
        <v>454.45550537109375</v>
      </c>
      <c r="Q429">
        <v>382.73959350585938</v>
      </c>
      <c r="R429">
        <v>1662.397216796875</v>
      </c>
      <c r="S429">
        <v>161.92649841308594</v>
      </c>
      <c r="T429">
        <v>522.98480224609375</v>
      </c>
      <c r="U429">
        <v>333.62954711914063</v>
      </c>
      <c r="V429">
        <v>14.594840049743652</v>
      </c>
      <c r="W429">
        <v>108.89996337890625</v>
      </c>
      <c r="X429">
        <v>3437.646240234375</v>
      </c>
      <c r="Y429">
        <v>502.96066284179688</v>
      </c>
      <c r="Z429"/>
      <c r="AA429">
        <v>3322.13818359375</v>
      </c>
      <c r="AB429">
        <v>0</v>
      </c>
      <c r="AC429">
        <v>69.606163024902344</v>
      </c>
      <c r="AD429">
        <v>0</v>
      </c>
      <c r="AE429">
        <v>183.48883056640625</v>
      </c>
      <c r="AF429">
        <v>5177.2275390625</v>
      </c>
      <c r="AG429">
        <v>5951.32666015625</v>
      </c>
      <c r="AH429">
        <v>251.65652465820313</v>
      </c>
      <c r="AI429">
        <v>55.1075439453125</v>
      </c>
      <c r="AJ429">
        <v>238.25056457519531</v>
      </c>
      <c r="AK429"/>
      <c r="AL429">
        <v>24818.453125</v>
      </c>
      <c r="AM429">
        <v>19198.02734375</v>
      </c>
      <c r="AN429">
        <v>5620.42431640625</v>
      </c>
      <c r="AO429" s="5" t="s">
        <v>346</v>
      </c>
    </row>
    <row r="430" spans="1:41" ht="14.25" x14ac:dyDescent="0.45">
      <c r="A430">
        <v>2014</v>
      </c>
      <c r="B430" s="5" t="s">
        <v>80</v>
      </c>
      <c r="C430" s="5" t="s">
        <v>178</v>
      </c>
      <c r="D430" s="5" t="s">
        <v>83</v>
      </c>
      <c r="E430" s="5" t="s">
        <v>108</v>
      </c>
      <c r="F430" s="5" t="s">
        <v>187</v>
      </c>
      <c r="G430" s="5" t="s">
        <v>87</v>
      </c>
      <c r="H430" s="5" t="s">
        <v>130</v>
      </c>
      <c r="I430">
        <v>127.29680999999999</v>
      </c>
      <c r="J430">
        <v>468</v>
      </c>
      <c r="K430">
        <v>15.311999999999999</v>
      </c>
      <c r="L430">
        <v>187</v>
      </c>
      <c r="M430">
        <v>649</v>
      </c>
      <c r="N430">
        <v>24</v>
      </c>
      <c r="O430">
        <v>299.63368450000002</v>
      </c>
      <c r="P430">
        <v>404.79521</v>
      </c>
      <c r="Q430">
        <v>340.916</v>
      </c>
      <c r="R430">
        <v>1480.74</v>
      </c>
      <c r="S430">
        <v>144.23209431263041</v>
      </c>
      <c r="T430">
        <v>465.83600000000001</v>
      </c>
      <c r="U430">
        <v>297.1724099999999</v>
      </c>
      <c r="V430">
        <v>13</v>
      </c>
      <c r="W430">
        <v>97</v>
      </c>
      <c r="X430">
        <v>3062</v>
      </c>
      <c r="Y430">
        <v>448</v>
      </c>
      <c r="Z430"/>
      <c r="AA430">
        <v>2959.11393</v>
      </c>
      <c r="AB430">
        <v>0</v>
      </c>
      <c r="AC430">
        <v>62</v>
      </c>
      <c r="AD430">
        <v>0</v>
      </c>
      <c r="AE430">
        <v>163.43821688873379</v>
      </c>
      <c r="AF430">
        <v>4611.49</v>
      </c>
      <c r="AG430">
        <v>5301</v>
      </c>
      <c r="AH430">
        <v>224.15694656719711</v>
      </c>
      <c r="AI430">
        <v>49.085708519999997</v>
      </c>
      <c r="AJ430">
        <v>212.21591000000001</v>
      </c>
      <c r="AK430"/>
      <c r="AL430">
        <v>22106.435546875</v>
      </c>
      <c r="AM430">
        <v>17100.177734375</v>
      </c>
      <c r="AN430">
        <v>5006.25634765625</v>
      </c>
      <c r="AO430" s="5" t="s">
        <v>347</v>
      </c>
    </row>
    <row r="431" spans="1:41" ht="14.25" x14ac:dyDescent="0.45">
      <c r="A431">
        <v>2014</v>
      </c>
      <c r="B431" s="5" t="s">
        <v>80</v>
      </c>
      <c r="C431" s="5" t="s">
        <v>178</v>
      </c>
      <c r="D431" s="5" t="s">
        <v>83</v>
      </c>
      <c r="E431" s="5" t="s">
        <v>108</v>
      </c>
      <c r="F431" s="5" t="s">
        <v>190</v>
      </c>
      <c r="G431" s="5" t="s">
        <v>86</v>
      </c>
      <c r="H431" s="5" t="s">
        <v>130</v>
      </c>
      <c r="I431">
        <v>973.8475341796875</v>
      </c>
      <c r="J431">
        <v>1777.2025146484375</v>
      </c>
      <c r="K431">
        <v>610.69189453125</v>
      </c>
      <c r="L431">
        <v>806.08428955078125</v>
      </c>
      <c r="M431">
        <v>1517.8634033203125</v>
      </c>
      <c r="N431">
        <v>598.38848876953125</v>
      </c>
      <c r="O431">
        <v>2608.3076171875</v>
      </c>
      <c r="P431">
        <v>1391.6177978515625</v>
      </c>
      <c r="Q431">
        <v>327.4554443359375</v>
      </c>
      <c r="R431">
        <v>130.93817138671875</v>
      </c>
      <c r="S431">
        <v>1713.489990234375</v>
      </c>
      <c r="T431">
        <v>2003.3360595703125</v>
      </c>
      <c r="U431">
        <v>10.167439460754395</v>
      </c>
      <c r="V431">
        <v>1019.3934936523438</v>
      </c>
      <c r="W431">
        <v>609.615234375</v>
      </c>
      <c r="X431">
        <v>5148.61083984375</v>
      </c>
      <c r="Y431">
        <v>2889.7783203125</v>
      </c>
      <c r="Z431">
        <v>3607.8525390625</v>
      </c>
      <c r="AA431">
        <v>26043.435546875</v>
      </c>
      <c r="AB431">
        <v>567.7314453125</v>
      </c>
      <c r="AC431">
        <v>4961.123046875</v>
      </c>
      <c r="AD431">
        <v>5063.69775390625</v>
      </c>
      <c r="AE431">
        <v>1497.9454345703125</v>
      </c>
      <c r="AF431">
        <v>3912.106689453125</v>
      </c>
      <c r="AG431">
        <v>19906.240234375</v>
      </c>
      <c r="AH431">
        <v>9564.5810546875</v>
      </c>
      <c r="AI431">
        <v>68.106544494628906</v>
      </c>
      <c r="AJ431">
        <v>7999.458984375</v>
      </c>
      <c r="AK431">
        <v>455.80810546875</v>
      </c>
      <c r="AL431">
        <v>107784.8828125</v>
      </c>
      <c r="AM431">
        <v>77853.03125</v>
      </c>
      <c r="AN431">
        <v>29931.841796875</v>
      </c>
      <c r="AO431" s="5" t="s">
        <v>348</v>
      </c>
    </row>
    <row r="432" spans="1:41" ht="14.25" x14ac:dyDescent="0.45">
      <c r="A432">
        <v>2014</v>
      </c>
      <c r="B432" s="5" t="s">
        <v>80</v>
      </c>
      <c r="C432" s="5" t="s">
        <v>178</v>
      </c>
      <c r="D432" s="5" t="s">
        <v>83</v>
      </c>
      <c r="E432" s="5" t="s">
        <v>108</v>
      </c>
      <c r="F432" s="5" t="s">
        <v>190</v>
      </c>
      <c r="G432" s="5" t="s">
        <v>87</v>
      </c>
      <c r="H432" s="5" t="s">
        <v>130</v>
      </c>
      <c r="I432">
        <v>867.43106</v>
      </c>
      <c r="J432">
        <v>1583</v>
      </c>
      <c r="K432">
        <v>543.95899999999995</v>
      </c>
      <c r="L432">
        <v>718</v>
      </c>
      <c r="M432">
        <v>1352</v>
      </c>
      <c r="N432">
        <v>533</v>
      </c>
      <c r="O432">
        <v>2323.2867185000009</v>
      </c>
      <c r="P432">
        <v>1239.54981</v>
      </c>
      <c r="Q432">
        <v>291.673</v>
      </c>
      <c r="R432">
        <v>116.63</v>
      </c>
      <c r="S432">
        <v>1526.2496217715211</v>
      </c>
      <c r="T432">
        <v>1784.423</v>
      </c>
      <c r="U432">
        <v>9.0564</v>
      </c>
      <c r="V432">
        <v>908</v>
      </c>
      <c r="W432">
        <v>543</v>
      </c>
      <c r="X432">
        <v>4586</v>
      </c>
      <c r="Y432">
        <v>2574</v>
      </c>
      <c r="Z432">
        <v>3213.607</v>
      </c>
      <c r="AA432">
        <v>23197.55875</v>
      </c>
      <c r="AB432">
        <v>505.69299999999998</v>
      </c>
      <c r="AC432">
        <v>4419</v>
      </c>
      <c r="AD432">
        <v>4510.3660000000009</v>
      </c>
      <c r="AE432">
        <v>1334.258552726214</v>
      </c>
      <c r="AF432">
        <v>3484.614</v>
      </c>
      <c r="AG432">
        <v>17731</v>
      </c>
      <c r="AH432">
        <v>8519.4181968332396</v>
      </c>
      <c r="AI432">
        <v>60.664250410000001</v>
      </c>
      <c r="AJ432">
        <v>7125.3239800000001</v>
      </c>
      <c r="AK432">
        <v>406</v>
      </c>
      <c r="AL432">
        <v>96006.765625</v>
      </c>
      <c r="AM432">
        <v>69345.703125</v>
      </c>
      <c r="AN432">
        <v>26661.05859375</v>
      </c>
      <c r="AO432" s="5" t="s">
        <v>349</v>
      </c>
    </row>
    <row r="433" spans="1:41" ht="14.25" x14ac:dyDescent="0.45">
      <c r="A433">
        <v>2014</v>
      </c>
      <c r="B433" s="5" t="s">
        <v>80</v>
      </c>
      <c r="C433" s="5" t="s">
        <v>178</v>
      </c>
      <c r="D433" s="5" t="s">
        <v>83</v>
      </c>
      <c r="E433" s="5" t="s">
        <v>108</v>
      </c>
      <c r="F433" s="5" t="s">
        <v>193</v>
      </c>
      <c r="G433" s="5" t="s">
        <v>86</v>
      </c>
      <c r="H433" s="5" t="s">
        <v>130</v>
      </c>
      <c r="I433">
        <v>281.86880493164063</v>
      </c>
      <c r="J433">
        <v>335.68133544921875</v>
      </c>
      <c r="K433">
        <v>144.41033935546875</v>
      </c>
      <c r="L433">
        <v>43.784523010253906</v>
      </c>
      <c r="M433">
        <v>1580.7335205078125</v>
      </c>
      <c r="N433">
        <v>1147.3790283203125</v>
      </c>
      <c r="O433">
        <v>438.35025024414063</v>
      </c>
      <c r="P433">
        <v>1588.5972900390625</v>
      </c>
      <c r="Q433">
        <v>673.687744140625</v>
      </c>
      <c r="R433">
        <v>1017.4984130859375</v>
      </c>
      <c r="S433">
        <v>145.32875061035156</v>
      </c>
      <c r="T433">
        <v>376.169677734375</v>
      </c>
      <c r="U433">
        <v>56.407958984375</v>
      </c>
      <c r="V433">
        <v>363.74832153320313</v>
      </c>
      <c r="W433">
        <v>113.9520263671875</v>
      </c>
      <c r="X433">
        <v>1199.0223388671875</v>
      </c>
      <c r="Y433">
        <v>2436.215576171875</v>
      </c>
      <c r="Z433"/>
      <c r="AA433">
        <v>6269.03173828125</v>
      </c>
      <c r="AB433">
        <v>102.32442474365234</v>
      </c>
      <c r="AC433">
        <v>177.38345336914063</v>
      </c>
      <c r="AD433">
        <v>1349.5748291015625</v>
      </c>
      <c r="AE433">
        <v>1175.6163330078125</v>
      </c>
      <c r="AF433">
        <v>1635.90087890625</v>
      </c>
      <c r="AG433">
        <v>6452.0419921875</v>
      </c>
      <c r="AH433">
        <v>1192.0831298828125</v>
      </c>
      <c r="AI433">
        <v>0</v>
      </c>
      <c r="AJ433">
        <v>1956.86962890625</v>
      </c>
      <c r="AK433">
        <v>33.680400848388672</v>
      </c>
      <c r="AL433">
        <v>32287.34375</v>
      </c>
      <c r="AM433">
        <v>25611.712890625</v>
      </c>
      <c r="AN433">
        <v>6675.62939453125</v>
      </c>
      <c r="AO433" s="5" t="s">
        <v>350</v>
      </c>
    </row>
    <row r="434" spans="1:41" ht="14.25" x14ac:dyDescent="0.45">
      <c r="A434">
        <v>2014</v>
      </c>
      <c r="B434" s="5" t="s">
        <v>80</v>
      </c>
      <c r="C434" s="5" t="s">
        <v>178</v>
      </c>
      <c r="D434" s="5" t="s">
        <v>83</v>
      </c>
      <c r="E434" s="5" t="s">
        <v>108</v>
      </c>
      <c r="F434" s="5" t="s">
        <v>193</v>
      </c>
      <c r="G434" s="5" t="s">
        <v>87</v>
      </c>
      <c r="H434" s="5" t="s">
        <v>130</v>
      </c>
      <c r="I434">
        <v>251.06780000000001</v>
      </c>
      <c r="J434">
        <v>299</v>
      </c>
      <c r="K434">
        <v>128.63</v>
      </c>
      <c r="L434">
        <v>39</v>
      </c>
      <c r="M434">
        <v>1408</v>
      </c>
      <c r="N434">
        <v>1022</v>
      </c>
      <c r="O434">
        <v>390.4498605</v>
      </c>
      <c r="P434">
        <v>1415.00443</v>
      </c>
      <c r="Q434">
        <v>600.07100000000003</v>
      </c>
      <c r="R434">
        <v>906.31200000000001</v>
      </c>
      <c r="S434">
        <v>129.4480641333077</v>
      </c>
      <c r="T434">
        <v>335.06400000000002</v>
      </c>
      <c r="U434">
        <v>50.244020000000013</v>
      </c>
      <c r="V434">
        <v>324</v>
      </c>
      <c r="W434">
        <v>101.5</v>
      </c>
      <c r="X434">
        <v>1068</v>
      </c>
      <c r="Y434">
        <v>2170</v>
      </c>
      <c r="Z434"/>
      <c r="AA434">
        <v>5583.9877300000007</v>
      </c>
      <c r="AB434">
        <v>91.143000000000001</v>
      </c>
      <c r="AC434">
        <v>158</v>
      </c>
      <c r="AD434">
        <v>1202.1010000000001</v>
      </c>
      <c r="AE434">
        <v>1047.1516810534979</v>
      </c>
      <c r="AF434">
        <v>1457.1389999999999</v>
      </c>
      <c r="AG434">
        <v>5747</v>
      </c>
      <c r="AH434">
        <v>1061.819139447229</v>
      </c>
      <c r="AI434">
        <v>0</v>
      </c>
      <c r="AJ434">
        <v>1743.03414</v>
      </c>
      <c r="AK434">
        <v>30</v>
      </c>
      <c r="AL434">
        <v>28759.166015625</v>
      </c>
      <c r="AM434">
        <v>22813.009765625</v>
      </c>
      <c r="AN434">
        <v>5946.1552734375</v>
      </c>
      <c r="AO434" s="5" t="s">
        <v>351</v>
      </c>
    </row>
    <row r="435" spans="1:41" ht="14.25" x14ac:dyDescent="0.45">
      <c r="A435">
        <v>2014</v>
      </c>
      <c r="B435" s="5" t="s">
        <v>80</v>
      </c>
      <c r="C435" s="5" t="s">
        <v>178</v>
      </c>
      <c r="D435" s="5" t="s">
        <v>83</v>
      </c>
      <c r="E435" s="5" t="s">
        <v>108</v>
      </c>
      <c r="F435" s="5" t="s">
        <v>196</v>
      </c>
      <c r="G435" s="5" t="s">
        <v>86</v>
      </c>
      <c r="H435" s="5" t="s">
        <v>130</v>
      </c>
      <c r="I435">
        <v>354.73248291015625</v>
      </c>
      <c r="J435">
        <v>395.18338012695313</v>
      </c>
      <c r="K435">
        <v>155.6573486328125</v>
      </c>
      <c r="L435">
        <v>189.73292541503906</v>
      </c>
      <c r="M435">
        <v>57.256683349609375</v>
      </c>
      <c r="N435">
        <v>564.70806884765625</v>
      </c>
      <c r="O435">
        <v>245.51162719726563</v>
      </c>
      <c r="P435">
        <v>626.67730712890625</v>
      </c>
      <c r="Q435">
        <v>103.96353912353516</v>
      </c>
      <c r="R435">
        <v>1475.1937255859375</v>
      </c>
      <c r="S435">
        <v>424.59371948242188</v>
      </c>
      <c r="T435">
        <v>252.33244323730469</v>
      </c>
      <c r="U435">
        <v>5.6430277824401855</v>
      </c>
      <c r="V435">
        <v>98.795845031738281</v>
      </c>
      <c r="W435"/>
      <c r="X435">
        <v>35.925762176513672</v>
      </c>
      <c r="Y435">
        <v>5695.35595703125</v>
      </c>
      <c r="Z435">
        <v>257.67303466796875</v>
      </c>
      <c r="AA435">
        <v>4178.93603515625</v>
      </c>
      <c r="AB435">
        <v>131.04258728027344</v>
      </c>
      <c r="AC435">
        <v>52.765960693359375</v>
      </c>
      <c r="AD435">
        <v>167.06265258789063</v>
      </c>
      <c r="AE435">
        <v>160.44686889648438</v>
      </c>
      <c r="AF435">
        <v>1211.5255126953125</v>
      </c>
      <c r="AG435">
        <v>5937.8544921875</v>
      </c>
      <c r="AH435">
        <v>1314.0823974609375</v>
      </c>
      <c r="AI435">
        <v>130.53387451171875</v>
      </c>
      <c r="AJ435">
        <v>4276.3037109375</v>
      </c>
      <c r="AK435">
        <v>52.765960693359375</v>
      </c>
      <c r="AL435">
        <v>28552.25390625</v>
      </c>
      <c r="AM435">
        <v>25585.4921875</v>
      </c>
      <c r="AN435">
        <v>2966.76513671875</v>
      </c>
      <c r="AO435" s="5" t="s">
        <v>352</v>
      </c>
    </row>
    <row r="436" spans="1:41" ht="14.25" x14ac:dyDescent="0.45">
      <c r="A436">
        <v>2014</v>
      </c>
      <c r="B436" s="5" t="s">
        <v>80</v>
      </c>
      <c r="C436" s="5" t="s">
        <v>178</v>
      </c>
      <c r="D436" s="5" t="s">
        <v>83</v>
      </c>
      <c r="E436" s="5" t="s">
        <v>108</v>
      </c>
      <c r="F436" s="5" t="s">
        <v>196</v>
      </c>
      <c r="G436" s="5" t="s">
        <v>87</v>
      </c>
      <c r="H436" s="5" t="s">
        <v>130</v>
      </c>
      <c r="I436">
        <v>315.96935000000002</v>
      </c>
      <c r="J436">
        <v>352</v>
      </c>
      <c r="K436">
        <v>138.648</v>
      </c>
      <c r="L436">
        <v>169</v>
      </c>
      <c r="M436">
        <v>51</v>
      </c>
      <c r="N436">
        <v>503</v>
      </c>
      <c r="O436">
        <v>218.68352300000001</v>
      </c>
      <c r="P436">
        <v>558.19761000000005</v>
      </c>
      <c r="Q436">
        <v>92.602999999999994</v>
      </c>
      <c r="R436">
        <v>1313.9929999999999</v>
      </c>
      <c r="S436">
        <v>378.19654093001782</v>
      </c>
      <c r="T436">
        <v>224.75899999999999</v>
      </c>
      <c r="U436">
        <v>5.0263900000000001</v>
      </c>
      <c r="V436">
        <v>88</v>
      </c>
      <c r="W436"/>
      <c r="X436">
        <v>32</v>
      </c>
      <c r="Y436">
        <v>5073</v>
      </c>
      <c r="Z436">
        <v>229.51599999999999</v>
      </c>
      <c r="AA436">
        <v>3722.2859600000002</v>
      </c>
      <c r="AB436">
        <v>116.723</v>
      </c>
      <c r="AC436">
        <v>47</v>
      </c>
      <c r="AD436">
        <v>148.80699999999999</v>
      </c>
      <c r="AE436">
        <v>142.91415411095019</v>
      </c>
      <c r="AF436">
        <v>1079.1369999999999</v>
      </c>
      <c r="AG436">
        <v>5289</v>
      </c>
      <c r="AH436">
        <v>1170.487005875648</v>
      </c>
      <c r="AI436">
        <v>116.26987541</v>
      </c>
      <c r="AJ436">
        <v>3809.0138900000011</v>
      </c>
      <c r="AK436">
        <v>47</v>
      </c>
      <c r="AL436">
        <v>25432.2265625</v>
      </c>
      <c r="AM436">
        <v>22789.654296875</v>
      </c>
      <c r="AN436">
        <v>2642.573974609375</v>
      </c>
      <c r="AO436" s="5" t="s">
        <v>353</v>
      </c>
    </row>
    <row r="437" spans="1:41" ht="14.25" x14ac:dyDescent="0.45">
      <c r="A437">
        <v>2014</v>
      </c>
      <c r="B437" s="5" t="s">
        <v>80</v>
      </c>
      <c r="C437" s="5" t="s">
        <v>178</v>
      </c>
      <c r="D437" s="5" t="s">
        <v>83</v>
      </c>
      <c r="E437" s="5" t="s">
        <v>108</v>
      </c>
      <c r="F437" s="5" t="s">
        <v>199</v>
      </c>
      <c r="G437" s="5" t="s">
        <v>86</v>
      </c>
      <c r="H437" s="5" t="s">
        <v>130</v>
      </c>
      <c r="I437">
        <v>389.82403564453125</v>
      </c>
      <c r="J437">
        <v>140.33500671386719</v>
      </c>
      <c r="K437">
        <v>43.829429626464844</v>
      </c>
      <c r="L437">
        <v>30.312360763549805</v>
      </c>
      <c r="M437">
        <v>638.804931640625</v>
      </c>
      <c r="N437">
        <v>0</v>
      </c>
      <c r="O437">
        <v>128.98004150390625</v>
      </c>
      <c r="P437">
        <v>0</v>
      </c>
      <c r="Q437">
        <v>0</v>
      </c>
      <c r="R437">
        <v>976.0546875</v>
      </c>
      <c r="S437">
        <v>73.114944458007813</v>
      </c>
      <c r="T437">
        <v>114.48305511474609</v>
      </c>
      <c r="U437">
        <v>69.437309265136719</v>
      </c>
      <c r="V437">
        <v>70.728843688964844</v>
      </c>
      <c r="W437">
        <v>128.54685974121094</v>
      </c>
      <c r="X437">
        <v>342.41741943359375</v>
      </c>
      <c r="Y437">
        <v>2308.230224609375</v>
      </c>
      <c r="Z437"/>
      <c r="AA437">
        <v>1052.095458984375</v>
      </c>
      <c r="AB437">
        <v>0</v>
      </c>
      <c r="AC437">
        <v>470.40292358398438</v>
      </c>
      <c r="AD437">
        <v>0</v>
      </c>
      <c r="AE437">
        <v>20.381662368774414</v>
      </c>
      <c r="AF437">
        <v>0.90263473987579346</v>
      </c>
      <c r="AG437">
        <v>7448.98193359375</v>
      </c>
      <c r="AH437">
        <v>834.7889404296875</v>
      </c>
      <c r="AI437">
        <v>277.10763549804688</v>
      </c>
      <c r="AJ437">
        <v>691.89044189453125</v>
      </c>
      <c r="AK437">
        <v>150.43913269042969</v>
      </c>
      <c r="AL437">
        <v>16402.08984375</v>
      </c>
      <c r="AM437">
        <v>13669.578125</v>
      </c>
      <c r="AN437">
        <v>2732.51220703125</v>
      </c>
      <c r="AO437" s="5" t="s">
        <v>354</v>
      </c>
    </row>
    <row r="438" spans="1:41" ht="14.25" x14ac:dyDescent="0.45">
      <c r="A438">
        <v>2014</v>
      </c>
      <c r="B438" s="5" t="s">
        <v>80</v>
      </c>
      <c r="C438" s="5" t="s">
        <v>178</v>
      </c>
      <c r="D438" s="5" t="s">
        <v>83</v>
      </c>
      <c r="E438" s="5" t="s">
        <v>108</v>
      </c>
      <c r="F438" s="5" t="s">
        <v>199</v>
      </c>
      <c r="G438" s="5" t="s">
        <v>87</v>
      </c>
      <c r="H438" s="5" t="s">
        <v>130</v>
      </c>
      <c r="I438">
        <v>347.22629000000001</v>
      </c>
      <c r="J438">
        <v>125</v>
      </c>
      <c r="K438">
        <v>39.04</v>
      </c>
      <c r="L438">
        <v>27</v>
      </c>
      <c r="M438">
        <v>569</v>
      </c>
      <c r="N438">
        <v>0</v>
      </c>
      <c r="O438">
        <v>114.8858445</v>
      </c>
      <c r="P438">
        <v>0</v>
      </c>
      <c r="Q438">
        <v>0</v>
      </c>
      <c r="R438">
        <v>869.39700000000005</v>
      </c>
      <c r="S438">
        <v>65.125359034020974</v>
      </c>
      <c r="T438">
        <v>101.973</v>
      </c>
      <c r="U438">
        <v>61.849600000000002</v>
      </c>
      <c r="V438">
        <v>63</v>
      </c>
      <c r="W438">
        <v>114.5</v>
      </c>
      <c r="X438">
        <v>305</v>
      </c>
      <c r="Y438">
        <v>2056</v>
      </c>
      <c r="Z438"/>
      <c r="AA438">
        <v>937.12854000000004</v>
      </c>
      <c r="AB438">
        <v>0</v>
      </c>
      <c r="AC438">
        <v>419</v>
      </c>
      <c r="AD438">
        <v>0</v>
      </c>
      <c r="AE438">
        <v>18.154470725491009</v>
      </c>
      <c r="AF438">
        <v>0.80400000000000005</v>
      </c>
      <c r="AG438">
        <v>6635</v>
      </c>
      <c r="AH438">
        <v>743.56796533247632</v>
      </c>
      <c r="AI438">
        <v>246.82689612999999</v>
      </c>
      <c r="AJ438">
        <v>616.28463000000011</v>
      </c>
      <c r="AK438">
        <v>134</v>
      </c>
      <c r="AL438">
        <v>14609.763671875</v>
      </c>
      <c r="AM438">
        <v>12175.8447265625</v>
      </c>
      <c r="AN438">
        <v>2433.9189453125</v>
      </c>
      <c r="AO438" s="5" t="s">
        <v>355</v>
      </c>
    </row>
    <row r="439" spans="1:41" ht="14.25" x14ac:dyDescent="0.45">
      <c r="A439">
        <v>2014</v>
      </c>
      <c r="B439" s="5" t="s">
        <v>80</v>
      </c>
      <c r="C439" s="5" t="s">
        <v>178</v>
      </c>
      <c r="D439" s="5" t="s">
        <v>83</v>
      </c>
      <c r="E439" s="5" t="s">
        <v>108</v>
      </c>
      <c r="F439" s="5" t="s">
        <v>202</v>
      </c>
      <c r="G439" s="5" t="s">
        <v>86</v>
      </c>
      <c r="H439" s="5" t="s">
        <v>130</v>
      </c>
      <c r="I439">
        <v>398.61712646484375</v>
      </c>
      <c r="J439">
        <v>2322.824951171875</v>
      </c>
      <c r="K439">
        <v>177.57766723632813</v>
      </c>
      <c r="L439">
        <v>161.66592407226563</v>
      </c>
      <c r="M439"/>
      <c r="N439">
        <v>664.6265869140625</v>
      </c>
      <c r="O439">
        <v>401.68411254882813</v>
      </c>
      <c r="P439">
        <v>21.884300231933594</v>
      </c>
      <c r="Q439">
        <v>0</v>
      </c>
      <c r="R439">
        <v>33.764602661132813</v>
      </c>
      <c r="S439">
        <v>2.6174225807189941</v>
      </c>
      <c r="T439">
        <v>2065.832275390625</v>
      </c>
      <c r="U439">
        <v>0</v>
      </c>
      <c r="V439">
        <v>0</v>
      </c>
      <c r="W439">
        <v>55.011322021484375</v>
      </c>
      <c r="X439">
        <v>299.75558471679688</v>
      </c>
      <c r="Y439">
        <v>1168.7099609375</v>
      </c>
      <c r="Z439">
        <v>1258.7398681640625</v>
      </c>
      <c r="AA439">
        <v>3864.01171875</v>
      </c>
      <c r="AB439">
        <v>0</v>
      </c>
      <c r="AC439">
        <v>531.02764892578125</v>
      </c>
      <c r="AD439">
        <v>102.804931640625</v>
      </c>
      <c r="AE439">
        <v>672.9739990234375</v>
      </c>
      <c r="AF439">
        <v>904.21435546875</v>
      </c>
      <c r="AG439">
        <v>1025.0068359375</v>
      </c>
      <c r="AH439">
        <v>0</v>
      </c>
      <c r="AI439">
        <v>0</v>
      </c>
      <c r="AJ439">
        <v>0</v>
      </c>
      <c r="AK439">
        <v>271.68856811523438</v>
      </c>
      <c r="AL439">
        <v>16405.0390625</v>
      </c>
      <c r="AM439">
        <v>13028.0673828125</v>
      </c>
      <c r="AN439">
        <v>3376.9716796875</v>
      </c>
      <c r="AO439" s="5" t="s">
        <v>356</v>
      </c>
    </row>
    <row r="440" spans="1:41" ht="14.25" x14ac:dyDescent="0.45">
      <c r="A440">
        <v>2014</v>
      </c>
      <c r="B440" s="5" t="s">
        <v>80</v>
      </c>
      <c r="C440" s="5" t="s">
        <v>178</v>
      </c>
      <c r="D440" s="5" t="s">
        <v>83</v>
      </c>
      <c r="E440" s="5" t="s">
        <v>108</v>
      </c>
      <c r="F440" s="5" t="s">
        <v>202</v>
      </c>
      <c r="G440" s="5" t="s">
        <v>87</v>
      </c>
      <c r="H440" s="5" t="s">
        <v>130</v>
      </c>
      <c r="I440">
        <v>355.05851999999999</v>
      </c>
      <c r="J440">
        <v>2069</v>
      </c>
      <c r="K440">
        <v>158.173</v>
      </c>
      <c r="L440">
        <v>144</v>
      </c>
      <c r="M440"/>
      <c r="N440">
        <v>592</v>
      </c>
      <c r="O440">
        <v>357.7903665</v>
      </c>
      <c r="P440">
        <v>19.492909999999998</v>
      </c>
      <c r="Q440">
        <v>0</v>
      </c>
      <c r="R440">
        <v>30.074999999999999</v>
      </c>
      <c r="S440">
        <v>2.3314057465553262</v>
      </c>
      <c r="T440">
        <v>1840.09</v>
      </c>
      <c r="U440">
        <v>0</v>
      </c>
      <c r="V440">
        <v>0</v>
      </c>
      <c r="W440">
        <v>49</v>
      </c>
      <c r="X440">
        <v>267</v>
      </c>
      <c r="Y440">
        <v>1041</v>
      </c>
      <c r="Z440">
        <v>1121.192</v>
      </c>
      <c r="AA440">
        <v>3441.7746699999998</v>
      </c>
      <c r="AB440">
        <v>0</v>
      </c>
      <c r="AC440">
        <v>473</v>
      </c>
      <c r="AD440">
        <v>91.570999999999998</v>
      </c>
      <c r="AE440">
        <v>599.4352372856473</v>
      </c>
      <c r="AF440">
        <v>805.40700000000004</v>
      </c>
      <c r="AG440">
        <v>913</v>
      </c>
      <c r="AH440">
        <v>0</v>
      </c>
      <c r="AI440">
        <v>0</v>
      </c>
      <c r="AJ440">
        <v>0</v>
      </c>
      <c r="AK440">
        <v>242</v>
      </c>
      <c r="AL440">
        <v>14612.3916015625</v>
      </c>
      <c r="AM440">
        <v>11604.435546875</v>
      </c>
      <c r="AN440">
        <v>3007.955810546875</v>
      </c>
      <c r="AO440" s="5" t="s">
        <v>357</v>
      </c>
    </row>
    <row r="441" spans="1:41" ht="14.25" x14ac:dyDescent="0.45">
      <c r="A441">
        <v>2014</v>
      </c>
      <c r="B441" s="5" t="s">
        <v>80</v>
      </c>
      <c r="C441" s="5" t="s">
        <v>178</v>
      </c>
      <c r="D441" s="5" t="s">
        <v>83</v>
      </c>
      <c r="E441" s="5" t="s">
        <v>108</v>
      </c>
      <c r="F441" s="5" t="s">
        <v>205</v>
      </c>
      <c r="G441" s="5" t="s">
        <v>86</v>
      </c>
      <c r="H441" s="5" t="s">
        <v>130</v>
      </c>
      <c r="I441">
        <v>476.119873046875</v>
      </c>
      <c r="J441">
        <v>3216.478271484375</v>
      </c>
      <c r="K441">
        <v>19.983705520629883</v>
      </c>
      <c r="L441">
        <v>1.1226800680160522</v>
      </c>
      <c r="M441">
        <v>12.349480628967285</v>
      </c>
      <c r="N441">
        <v>43.784523010253906</v>
      </c>
      <c r="O441">
        <v>429.05471801757813</v>
      </c>
      <c r="P441">
        <v>58.791900634765625</v>
      </c>
      <c r="Q441">
        <v>96.321456909179688</v>
      </c>
      <c r="R441">
        <v>1129.6934814453125</v>
      </c>
      <c r="S441">
        <v>51.580314636230469</v>
      </c>
      <c r="T441">
        <v>86.769691467285156</v>
      </c>
      <c r="U441">
        <v>0</v>
      </c>
      <c r="V441">
        <v>0</v>
      </c>
      <c r="W441"/>
      <c r="X441">
        <v>467.03488159179688</v>
      </c>
      <c r="Y441">
        <v>1883.8570556640625</v>
      </c>
      <c r="Z441">
        <v>7.7060756683349609</v>
      </c>
      <c r="AA441">
        <v>3215.6220703125</v>
      </c>
      <c r="AB441">
        <v>0</v>
      </c>
      <c r="AC441">
        <v>472.64828491210938</v>
      </c>
      <c r="AD441">
        <v>2203.10693359375</v>
      </c>
      <c r="AE441">
        <v>41.883148193359375</v>
      </c>
      <c r="AF441">
        <v>1653.212646484375</v>
      </c>
      <c r="AG441">
        <v>18854.2890625</v>
      </c>
      <c r="AH441">
        <v>1355.4769287109375</v>
      </c>
      <c r="AI441">
        <v>0</v>
      </c>
      <c r="AJ441">
        <v>6472.36865234375</v>
      </c>
      <c r="AK441">
        <v>833.028564453125</v>
      </c>
      <c r="AL441">
        <v>43082.28125</v>
      </c>
      <c r="AM441">
        <v>37623.8984375</v>
      </c>
      <c r="AN441">
        <v>5458.3857421875</v>
      </c>
      <c r="AO441" s="5" t="s">
        <v>358</v>
      </c>
    </row>
    <row r="442" spans="1:41" ht="14.25" x14ac:dyDescent="0.45">
      <c r="A442">
        <v>2014</v>
      </c>
      <c r="B442" s="5" t="s">
        <v>80</v>
      </c>
      <c r="C442" s="5" t="s">
        <v>178</v>
      </c>
      <c r="D442" s="5" t="s">
        <v>83</v>
      </c>
      <c r="E442" s="5" t="s">
        <v>108</v>
      </c>
      <c r="F442" s="5" t="s">
        <v>205</v>
      </c>
      <c r="G442" s="5" t="s">
        <v>87</v>
      </c>
      <c r="H442" s="5" t="s">
        <v>130</v>
      </c>
      <c r="I442">
        <v>424.09222999999997</v>
      </c>
      <c r="J442">
        <v>2865</v>
      </c>
      <c r="K442">
        <v>17.8</v>
      </c>
      <c r="L442">
        <v>1</v>
      </c>
      <c r="M442">
        <v>11</v>
      </c>
      <c r="N442">
        <v>39</v>
      </c>
      <c r="O442">
        <v>382.17006450000002</v>
      </c>
      <c r="P442">
        <v>52.367460000000001</v>
      </c>
      <c r="Q442">
        <v>85.796000000000006</v>
      </c>
      <c r="R442">
        <v>1006.247</v>
      </c>
      <c r="S442">
        <v>45.943914071946139</v>
      </c>
      <c r="T442">
        <v>77.287999999999997</v>
      </c>
      <c r="U442">
        <v>0</v>
      </c>
      <c r="V442">
        <v>0</v>
      </c>
      <c r="W442"/>
      <c r="X442">
        <v>416</v>
      </c>
      <c r="Y442">
        <v>1678</v>
      </c>
      <c r="Z442">
        <v>6.8639999999999999</v>
      </c>
      <c r="AA442">
        <v>2864.2373800000009</v>
      </c>
      <c r="AB442">
        <v>0</v>
      </c>
      <c r="AC442">
        <v>421</v>
      </c>
      <c r="AD442">
        <v>1962.364</v>
      </c>
      <c r="AE442">
        <v>37.306397209465572</v>
      </c>
      <c r="AF442">
        <v>1472.559</v>
      </c>
      <c r="AG442">
        <v>16794</v>
      </c>
      <c r="AH442">
        <v>1207.3581627411049</v>
      </c>
      <c r="AI442">
        <v>0</v>
      </c>
      <c r="AJ442">
        <v>5765.1054999999988</v>
      </c>
      <c r="AK442">
        <v>742</v>
      </c>
      <c r="AL442">
        <v>38374.5</v>
      </c>
      <c r="AM442">
        <v>33512.57421875</v>
      </c>
      <c r="AN442">
        <v>4861.92431640625</v>
      </c>
      <c r="AO442" s="5" t="s">
        <v>359</v>
      </c>
    </row>
    <row r="443" spans="1:41" ht="14.25" x14ac:dyDescent="0.45">
      <c r="A443">
        <v>2014</v>
      </c>
      <c r="B443" s="5" t="s">
        <v>80</v>
      </c>
      <c r="C443" s="5" t="s">
        <v>178</v>
      </c>
      <c r="D443" s="5" t="s">
        <v>83</v>
      </c>
      <c r="E443" s="5" t="s">
        <v>25</v>
      </c>
      <c r="F443" s="5" t="s">
        <v>235</v>
      </c>
      <c r="G443" s="5" t="s">
        <v>86</v>
      </c>
      <c r="H443" s="5" t="s">
        <v>130</v>
      </c>
      <c r="I443">
        <v>2764.427001953125</v>
      </c>
      <c r="J443">
        <v>71.851524353027344</v>
      </c>
      <c r="K443">
        <v>31.435041427612305</v>
      </c>
      <c r="L443"/>
      <c r="M443"/>
      <c r="N443">
        <v>175.13809204101563</v>
      </c>
      <c r="O443">
        <v>603.18328857421875</v>
      </c>
      <c r="P443">
        <v>0</v>
      </c>
      <c r="Q443">
        <v>0</v>
      </c>
      <c r="R443">
        <v>0</v>
      </c>
      <c r="S443"/>
      <c r="T443"/>
      <c r="U443">
        <v>149.79269409179688</v>
      </c>
      <c r="V443">
        <v>22.45359992980957</v>
      </c>
      <c r="W443">
        <v>1112.575927734375</v>
      </c>
      <c r="X443"/>
      <c r="Y443">
        <v>547.86785888671875</v>
      </c>
      <c r="Z443"/>
      <c r="AA443">
        <v>0</v>
      </c>
      <c r="AB443"/>
      <c r="AC443">
        <v>1.1226800680160522</v>
      </c>
      <c r="AD443">
        <v>0</v>
      </c>
      <c r="AE443"/>
      <c r="AF443">
        <v>12.100245475769043</v>
      </c>
      <c r="AG443">
        <v>4451.42626953125</v>
      </c>
      <c r="AH443">
        <v>269.48419189453125</v>
      </c>
      <c r="AI443">
        <v>0</v>
      </c>
      <c r="AJ443">
        <v>0</v>
      </c>
      <c r="AK443"/>
      <c r="AL443">
        <v>10212.8583984375</v>
      </c>
      <c r="AM443">
        <v>8196.1796875</v>
      </c>
      <c r="AN443">
        <v>2016.678466796875</v>
      </c>
      <c r="AO443" s="5" t="s">
        <v>378</v>
      </c>
    </row>
    <row r="444" spans="1:41" ht="14.25" x14ac:dyDescent="0.45">
      <c r="A444">
        <v>2014</v>
      </c>
      <c r="B444" s="5" t="s">
        <v>80</v>
      </c>
      <c r="C444" s="5" t="s">
        <v>178</v>
      </c>
      <c r="D444" s="5" t="s">
        <v>83</v>
      </c>
      <c r="E444" s="5" t="s">
        <v>25</v>
      </c>
      <c r="F444" s="5" t="s">
        <v>235</v>
      </c>
      <c r="G444" s="5" t="s">
        <v>87</v>
      </c>
      <c r="H444" s="5" t="s">
        <v>130</v>
      </c>
      <c r="I444">
        <v>2462.3463190000002</v>
      </c>
      <c r="J444">
        <v>64</v>
      </c>
      <c r="K444">
        <v>28</v>
      </c>
      <c r="L444"/>
      <c r="M444"/>
      <c r="N444">
        <v>156</v>
      </c>
      <c r="O444">
        <v>537.27087999999992</v>
      </c>
      <c r="P444">
        <v>0</v>
      </c>
      <c r="Q444">
        <v>0</v>
      </c>
      <c r="R444">
        <v>0</v>
      </c>
      <c r="S444"/>
      <c r="T444"/>
      <c r="U444">
        <v>133.42420999999999</v>
      </c>
      <c r="V444">
        <v>20</v>
      </c>
      <c r="W444">
        <v>991</v>
      </c>
      <c r="X444"/>
      <c r="Y444">
        <v>488</v>
      </c>
      <c r="Z444"/>
      <c r="AA444">
        <v>0</v>
      </c>
      <c r="AB444"/>
      <c r="AC444">
        <v>1</v>
      </c>
      <c r="AD444">
        <v>0</v>
      </c>
      <c r="AE444"/>
      <c r="AF444">
        <v>10.778</v>
      </c>
      <c r="AG444">
        <v>3965</v>
      </c>
      <c r="AH444">
        <v>240.03650999999999</v>
      </c>
      <c r="AI444">
        <v>0</v>
      </c>
      <c r="AJ444">
        <v>0</v>
      </c>
      <c r="AK444"/>
      <c r="AL444">
        <v>9096.8564453125</v>
      </c>
      <c r="AM444">
        <v>7300.548828125</v>
      </c>
      <c r="AN444">
        <v>1796.307373046875</v>
      </c>
      <c r="AO444" s="5" t="s">
        <v>379</v>
      </c>
    </row>
    <row r="445" spans="1:41" ht="14.25" x14ac:dyDescent="0.45">
      <c r="A445">
        <v>2014</v>
      </c>
      <c r="B445" s="5" t="s">
        <v>80</v>
      </c>
      <c r="C445" s="5" t="s">
        <v>178</v>
      </c>
      <c r="D445" s="5" t="s">
        <v>83</v>
      </c>
      <c r="E445" s="5" t="s">
        <v>25</v>
      </c>
      <c r="F445" s="5" t="s">
        <v>187</v>
      </c>
      <c r="G445" s="5" t="s">
        <v>86</v>
      </c>
      <c r="H445" s="5" t="s">
        <v>130</v>
      </c>
      <c r="I445">
        <v>93.386062622070313</v>
      </c>
      <c r="J445">
        <v>116.75872039794922</v>
      </c>
      <c r="K445">
        <v>11.269462585449219</v>
      </c>
      <c r="L445"/>
      <c r="M445">
        <v>1753.626220703125</v>
      </c>
      <c r="N445">
        <v>48.275241851806641</v>
      </c>
      <c r="O445">
        <v>336.210693359375</v>
      </c>
      <c r="P445">
        <v>64.638282775878906</v>
      </c>
      <c r="Q445">
        <v>22.252641677856445</v>
      </c>
      <c r="R445">
        <v>1.7367860078811646</v>
      </c>
      <c r="S445">
        <v>293.56466674804688</v>
      </c>
      <c r="T445">
        <v>0</v>
      </c>
      <c r="U445">
        <v>12.778546333312988</v>
      </c>
      <c r="V445">
        <v>30.312360763549805</v>
      </c>
      <c r="W445">
        <v>166.15664672851563</v>
      </c>
      <c r="X445">
        <v>46.029880523681641</v>
      </c>
      <c r="Y445">
        <v>2244.2373046875</v>
      </c>
      <c r="Z445">
        <v>0</v>
      </c>
      <c r="AA445">
        <v>4745.55029296875</v>
      </c>
      <c r="AB445">
        <v>0</v>
      </c>
      <c r="AC445">
        <v>0</v>
      </c>
      <c r="AD445">
        <v>157.17520141601563</v>
      </c>
      <c r="AE445">
        <v>856.55999755859375</v>
      </c>
      <c r="AF445">
        <v>1162.424072265625</v>
      </c>
      <c r="AG445">
        <v>13549.625</v>
      </c>
      <c r="AH445">
        <v>420.54324340820313</v>
      </c>
      <c r="AI445">
        <v>3.4516797065734863</v>
      </c>
      <c r="AJ445">
        <v>1014.7317504882813</v>
      </c>
      <c r="AK445"/>
      <c r="AL445">
        <v>27151.29296875</v>
      </c>
      <c r="AM445">
        <v>23963.267578125</v>
      </c>
      <c r="AN445">
        <v>3188.02783203125</v>
      </c>
      <c r="AO445" s="5" t="s">
        <v>380</v>
      </c>
    </row>
    <row r="446" spans="1:41" ht="14.25" x14ac:dyDescent="0.45">
      <c r="A446">
        <v>2014</v>
      </c>
      <c r="B446" s="5" t="s">
        <v>80</v>
      </c>
      <c r="C446" s="5" t="s">
        <v>178</v>
      </c>
      <c r="D446" s="5" t="s">
        <v>83</v>
      </c>
      <c r="E446" s="5" t="s">
        <v>25</v>
      </c>
      <c r="F446" s="5" t="s">
        <v>187</v>
      </c>
      <c r="G446" s="5" t="s">
        <v>87</v>
      </c>
      <c r="H446" s="5" t="s">
        <v>130</v>
      </c>
      <c r="I446">
        <v>83.181370000000001</v>
      </c>
      <c r="J446">
        <v>104</v>
      </c>
      <c r="K446">
        <v>10.038</v>
      </c>
      <c r="L446"/>
      <c r="M446">
        <v>1562</v>
      </c>
      <c r="N446">
        <v>43</v>
      </c>
      <c r="O446">
        <v>299.47152799999992</v>
      </c>
      <c r="P446">
        <v>57.574979999999996</v>
      </c>
      <c r="Q446">
        <v>19.821000000000002</v>
      </c>
      <c r="R446">
        <v>1.5469999999999999</v>
      </c>
      <c r="S446">
        <v>261.48561590074252</v>
      </c>
      <c r="T446">
        <v>0</v>
      </c>
      <c r="U446">
        <v>11.38218</v>
      </c>
      <c r="V446">
        <v>27</v>
      </c>
      <c r="W446">
        <v>148</v>
      </c>
      <c r="X446">
        <v>41</v>
      </c>
      <c r="Y446">
        <v>1999</v>
      </c>
      <c r="Z446">
        <v>0</v>
      </c>
      <c r="AA446">
        <v>4226.9835499999999</v>
      </c>
      <c r="AB446">
        <v>0</v>
      </c>
      <c r="AC446">
        <v>0</v>
      </c>
      <c r="AD446">
        <v>140</v>
      </c>
      <c r="AE446">
        <v>762.96001000000001</v>
      </c>
      <c r="AF446">
        <v>1035.4010000000001</v>
      </c>
      <c r="AG446">
        <v>12069</v>
      </c>
      <c r="AH446">
        <v>374.58867714851289</v>
      </c>
      <c r="AI446">
        <v>3.0745000000000009</v>
      </c>
      <c r="AJ446">
        <v>903.84770000000003</v>
      </c>
      <c r="AK446"/>
      <c r="AL446">
        <v>24184.357421875</v>
      </c>
      <c r="AM446">
        <v>21344.69921875</v>
      </c>
      <c r="AN446">
        <v>2839.658203125</v>
      </c>
      <c r="AO446" s="5" t="s">
        <v>381</v>
      </c>
    </row>
    <row r="447" spans="1:41" ht="14.25" x14ac:dyDescent="0.45">
      <c r="A447">
        <v>2014</v>
      </c>
      <c r="B447" s="5" t="s">
        <v>80</v>
      </c>
      <c r="C447" s="5" t="s">
        <v>178</v>
      </c>
      <c r="D447" s="5" t="s">
        <v>83</v>
      </c>
      <c r="E447" s="5" t="s">
        <v>25</v>
      </c>
      <c r="F447" s="5" t="s">
        <v>190</v>
      </c>
      <c r="G447" s="5" t="s">
        <v>86</v>
      </c>
      <c r="H447" s="5" t="s">
        <v>130</v>
      </c>
      <c r="I447">
        <v>465.76043701171875</v>
      </c>
      <c r="J447">
        <v>102.16388702392578</v>
      </c>
      <c r="K447">
        <v>24.806737899780273</v>
      </c>
      <c r="L447">
        <v>22.45359992980957</v>
      </c>
      <c r="M447">
        <v>2037.664306640625</v>
      </c>
      <c r="N447">
        <v>426.618408203125</v>
      </c>
      <c r="O447">
        <v>149.1290283203125</v>
      </c>
      <c r="P447"/>
      <c r="Q447">
        <v>0</v>
      </c>
      <c r="R447">
        <v>0</v>
      </c>
      <c r="S447">
        <v>1833.819091796875</v>
      </c>
      <c r="T447">
        <v>0</v>
      </c>
      <c r="U447">
        <v>0</v>
      </c>
      <c r="V447">
        <v>23.804342269897461</v>
      </c>
      <c r="W447">
        <v>957.64605712890625</v>
      </c>
      <c r="X447">
        <v>0</v>
      </c>
      <c r="Y447">
        <v>3342.218505859375</v>
      </c>
      <c r="Z447">
        <v>901.69171142578125</v>
      </c>
      <c r="AA447">
        <v>5240.67333984375</v>
      </c>
      <c r="AB447">
        <v>0</v>
      </c>
      <c r="AC447">
        <v>0</v>
      </c>
      <c r="AD447">
        <v>0</v>
      </c>
      <c r="AE447">
        <v>1018.1753540039063</v>
      </c>
      <c r="AF447">
        <v>520.35211181640625</v>
      </c>
      <c r="AG447">
        <v>1513.3726806640625</v>
      </c>
      <c r="AH447">
        <v>1019.3152465820313</v>
      </c>
      <c r="AI447">
        <v>51.037075042724609</v>
      </c>
      <c r="AJ447">
        <v>1973.9476318359375</v>
      </c>
      <c r="AK447">
        <v>2.2453601360321045</v>
      </c>
      <c r="AL447">
        <v>21626.89453125</v>
      </c>
      <c r="AM447">
        <v>15551.2333984375</v>
      </c>
      <c r="AN447">
        <v>6075.6630859375</v>
      </c>
      <c r="AO447" s="5" t="s">
        <v>382</v>
      </c>
    </row>
    <row r="448" spans="1:41" ht="14.25" x14ac:dyDescent="0.45">
      <c r="A448">
        <v>2014</v>
      </c>
      <c r="B448" s="5" t="s">
        <v>80</v>
      </c>
      <c r="C448" s="5" t="s">
        <v>178</v>
      </c>
      <c r="D448" s="5" t="s">
        <v>83</v>
      </c>
      <c r="E448" s="5" t="s">
        <v>25</v>
      </c>
      <c r="F448" s="5" t="s">
        <v>190</v>
      </c>
      <c r="G448" s="5" t="s">
        <v>87</v>
      </c>
      <c r="H448" s="5" t="s">
        <v>130</v>
      </c>
      <c r="I448">
        <v>414.8648</v>
      </c>
      <c r="J448">
        <v>91</v>
      </c>
      <c r="K448">
        <v>22.096</v>
      </c>
      <c r="L448">
        <v>20</v>
      </c>
      <c r="M448">
        <v>1815</v>
      </c>
      <c r="N448">
        <v>380</v>
      </c>
      <c r="O448">
        <v>132.83306049999999</v>
      </c>
      <c r="P448"/>
      <c r="Q448">
        <v>0</v>
      </c>
      <c r="R448">
        <v>0</v>
      </c>
      <c r="S448">
        <v>1633.429865047078</v>
      </c>
      <c r="T448">
        <v>0</v>
      </c>
      <c r="U448">
        <v>0</v>
      </c>
      <c r="V448">
        <v>21.203140000000001</v>
      </c>
      <c r="W448">
        <v>853</v>
      </c>
      <c r="X448">
        <v>0</v>
      </c>
      <c r="Y448">
        <v>2977</v>
      </c>
      <c r="Z448">
        <v>803.16</v>
      </c>
      <c r="AA448">
        <v>4668.0026100000014</v>
      </c>
      <c r="AB448">
        <v>0</v>
      </c>
      <c r="AC448">
        <v>0</v>
      </c>
      <c r="AD448">
        <v>0</v>
      </c>
      <c r="AE448">
        <v>906.91496999999981</v>
      </c>
      <c r="AF448">
        <v>463.49099999999999</v>
      </c>
      <c r="AG448">
        <v>1348</v>
      </c>
      <c r="AH448">
        <v>907.93029256246462</v>
      </c>
      <c r="AI448">
        <v>45.460035910000009</v>
      </c>
      <c r="AJ448">
        <v>1758.2459200000001</v>
      </c>
      <c r="AK448">
        <v>2</v>
      </c>
      <c r="AL448">
        <v>19263.6328125</v>
      </c>
      <c r="AM448">
        <v>13851.8828125</v>
      </c>
      <c r="AN448">
        <v>5411.7490234375</v>
      </c>
      <c r="AO448" s="5" t="s">
        <v>383</v>
      </c>
    </row>
    <row r="449" spans="1:41" ht="14.25" x14ac:dyDescent="0.45">
      <c r="A449">
        <v>2014</v>
      </c>
      <c r="B449" s="5" t="s">
        <v>80</v>
      </c>
      <c r="C449" s="5" t="s">
        <v>178</v>
      </c>
      <c r="D449" s="5" t="s">
        <v>83</v>
      </c>
      <c r="E449" s="5" t="s">
        <v>25</v>
      </c>
      <c r="F449" s="5" t="s">
        <v>193</v>
      </c>
      <c r="G449" s="5" t="s">
        <v>86</v>
      </c>
      <c r="H449" s="5" t="s">
        <v>130</v>
      </c>
      <c r="I449">
        <v>4062.21826171875</v>
      </c>
      <c r="J449">
        <v>79.710281372070313</v>
      </c>
      <c r="K449">
        <v>11.069624900817871</v>
      </c>
      <c r="L449"/>
      <c r="M449">
        <v>1730.0499267578125</v>
      </c>
      <c r="N449">
        <v>3740.769775390625</v>
      </c>
      <c r="O449">
        <v>664.48736572265625</v>
      </c>
      <c r="P449"/>
      <c r="Q449">
        <v>0</v>
      </c>
      <c r="R449">
        <v>0</v>
      </c>
      <c r="S449">
        <v>2448.724853515625</v>
      </c>
      <c r="T449">
        <v>71.40020751953125</v>
      </c>
      <c r="U449">
        <v>241.59605407714844</v>
      </c>
      <c r="V449">
        <v>307.75543212890625</v>
      </c>
      <c r="W449">
        <v>144.82572937011719</v>
      </c>
      <c r="X449">
        <v>37.048442840576172</v>
      </c>
      <c r="Y449">
        <v>130.23088073730469</v>
      </c>
      <c r="Z449">
        <v>0</v>
      </c>
      <c r="AA449">
        <v>1577.4827880859375</v>
      </c>
      <c r="AB449">
        <v>243.62156677246094</v>
      </c>
      <c r="AC449">
        <v>0</v>
      </c>
      <c r="AD449">
        <v>0</v>
      </c>
      <c r="AE449">
        <v>24.614070892333984</v>
      </c>
      <c r="AF449">
        <v>998.58795166015625</v>
      </c>
      <c r="AG449">
        <v>774.64923095703125</v>
      </c>
      <c r="AH449">
        <v>259.55642700195313</v>
      </c>
      <c r="AI449">
        <v>0</v>
      </c>
      <c r="AJ449">
        <v>1616.6593017578125</v>
      </c>
      <c r="AK449">
        <v>367.11636352539063</v>
      </c>
      <c r="AL449">
        <v>19532.17578125</v>
      </c>
      <c r="AM449">
        <v>13554.2734375</v>
      </c>
      <c r="AN449">
        <v>5977.90087890625</v>
      </c>
      <c r="AO449" s="5" t="s">
        <v>384</v>
      </c>
    </row>
    <row r="450" spans="1:41" ht="14.25" x14ac:dyDescent="0.45">
      <c r="A450">
        <v>2014</v>
      </c>
      <c r="B450" s="5" t="s">
        <v>80</v>
      </c>
      <c r="C450" s="5" t="s">
        <v>178</v>
      </c>
      <c r="D450" s="5" t="s">
        <v>83</v>
      </c>
      <c r="E450" s="5" t="s">
        <v>25</v>
      </c>
      <c r="F450" s="5" t="s">
        <v>193</v>
      </c>
      <c r="G450" s="5" t="s">
        <v>87</v>
      </c>
      <c r="H450" s="5" t="s">
        <v>130</v>
      </c>
      <c r="I450">
        <v>3618.3223899999998</v>
      </c>
      <c r="J450">
        <v>71</v>
      </c>
      <c r="K450">
        <v>9.86</v>
      </c>
      <c r="L450"/>
      <c r="M450">
        <v>1541</v>
      </c>
      <c r="N450">
        <v>3332</v>
      </c>
      <c r="O450">
        <v>591.87598749999995</v>
      </c>
      <c r="P450"/>
      <c r="Q450">
        <v>0</v>
      </c>
      <c r="R450">
        <v>0</v>
      </c>
      <c r="S450">
        <v>2181.1422398890059</v>
      </c>
      <c r="T450">
        <v>63.597999999999999</v>
      </c>
      <c r="U450">
        <v>215.19582</v>
      </c>
      <c r="V450">
        <v>274.12567000000001</v>
      </c>
      <c r="W450">
        <v>129</v>
      </c>
      <c r="X450">
        <v>33</v>
      </c>
      <c r="Y450">
        <v>116</v>
      </c>
      <c r="Z450">
        <v>0</v>
      </c>
      <c r="AA450">
        <v>1405.1045099999999</v>
      </c>
      <c r="AB450">
        <v>217</v>
      </c>
      <c r="AC450">
        <v>0</v>
      </c>
      <c r="AD450">
        <v>0</v>
      </c>
      <c r="AE450">
        <v>21.924386372934269</v>
      </c>
      <c r="AF450">
        <v>889.46799999999996</v>
      </c>
      <c r="AG450">
        <v>690</v>
      </c>
      <c r="AH450">
        <v>231.1935994156876</v>
      </c>
      <c r="AI450">
        <v>0</v>
      </c>
      <c r="AJ450">
        <v>1440</v>
      </c>
      <c r="AK450">
        <v>327</v>
      </c>
      <c r="AL450">
        <v>17397.8125</v>
      </c>
      <c r="AM450">
        <v>12073.140625</v>
      </c>
      <c r="AN450">
        <v>5324.669921875</v>
      </c>
      <c r="AO450" s="5" t="s">
        <v>385</v>
      </c>
    </row>
    <row r="451" spans="1:41" ht="14.25" x14ac:dyDescent="0.45">
      <c r="A451">
        <v>2014</v>
      </c>
      <c r="B451" s="5" t="s">
        <v>80</v>
      </c>
      <c r="C451" s="5" t="s">
        <v>178</v>
      </c>
      <c r="D451" s="5" t="s">
        <v>83</v>
      </c>
      <c r="E451" s="5" t="s">
        <v>25</v>
      </c>
      <c r="F451" s="5" t="s">
        <v>196</v>
      </c>
      <c r="G451" s="5" t="s">
        <v>86</v>
      </c>
      <c r="H451" s="5" t="s">
        <v>130</v>
      </c>
      <c r="I451">
        <v>792.64190673828125</v>
      </c>
      <c r="J451">
        <v>38.171119689941406</v>
      </c>
      <c r="K451">
        <v>3.7497513294219971</v>
      </c>
      <c r="L451">
        <v>124.61748504638672</v>
      </c>
      <c r="M451">
        <v>85.323684692382813</v>
      </c>
      <c r="N451">
        <v>193.10096740722656</v>
      </c>
      <c r="O451">
        <v>0</v>
      </c>
      <c r="P451"/>
      <c r="Q451">
        <v>0</v>
      </c>
      <c r="R451">
        <v>0</v>
      </c>
      <c r="S451">
        <v>143.29769897460938</v>
      </c>
      <c r="T451">
        <v>0</v>
      </c>
      <c r="U451">
        <v>7.7408452033996582</v>
      </c>
      <c r="V451">
        <v>98.279075622558594</v>
      </c>
      <c r="W451">
        <v>26.944320678710938</v>
      </c>
      <c r="X451">
        <v>0</v>
      </c>
      <c r="Y451">
        <v>0</v>
      </c>
      <c r="Z451">
        <v>18.020137786865234</v>
      </c>
      <c r="AA451">
        <v>880.53192138671875</v>
      </c>
      <c r="AB451">
        <v>0</v>
      </c>
      <c r="AC451">
        <v>124.61748504638672</v>
      </c>
      <c r="AD451">
        <v>0</v>
      </c>
      <c r="AE451">
        <v>0</v>
      </c>
      <c r="AF451"/>
      <c r="AG451">
        <v>723.00592041015625</v>
      </c>
      <c r="AH451">
        <v>79.102912902832031</v>
      </c>
      <c r="AI451">
        <v>5.8482074737548828</v>
      </c>
      <c r="AJ451">
        <v>0</v>
      </c>
      <c r="AK451"/>
      <c r="AL451">
        <v>3344.993408203125</v>
      </c>
      <c r="AM451">
        <v>3000.726806640625</v>
      </c>
      <c r="AN451">
        <v>344.26654052734375</v>
      </c>
      <c r="AO451" s="5" t="s">
        <v>386</v>
      </c>
    </row>
    <row r="452" spans="1:41" ht="14.25" x14ac:dyDescent="0.45">
      <c r="A452">
        <v>2014</v>
      </c>
      <c r="B452" s="5" t="s">
        <v>80</v>
      </c>
      <c r="C452" s="5" t="s">
        <v>178</v>
      </c>
      <c r="D452" s="5" t="s">
        <v>83</v>
      </c>
      <c r="E452" s="5" t="s">
        <v>25</v>
      </c>
      <c r="F452" s="5" t="s">
        <v>196</v>
      </c>
      <c r="G452" s="5" t="s">
        <v>87</v>
      </c>
      <c r="H452" s="5" t="s">
        <v>130</v>
      </c>
      <c r="I452">
        <v>706.02655000000004</v>
      </c>
      <c r="J452">
        <v>34</v>
      </c>
      <c r="K452">
        <v>3.34</v>
      </c>
      <c r="L452">
        <v>111</v>
      </c>
      <c r="M452">
        <v>76</v>
      </c>
      <c r="N452">
        <v>172</v>
      </c>
      <c r="O452">
        <v>0</v>
      </c>
      <c r="P452"/>
      <c r="Q452">
        <v>0</v>
      </c>
      <c r="R452">
        <v>0</v>
      </c>
      <c r="S452">
        <v>127.6389454327244</v>
      </c>
      <c r="T452">
        <v>0</v>
      </c>
      <c r="U452">
        <v>6.8949699999999998</v>
      </c>
      <c r="V452">
        <v>87.539700000000011</v>
      </c>
      <c r="W452">
        <v>24</v>
      </c>
      <c r="X452">
        <v>0</v>
      </c>
      <c r="Y452">
        <v>0</v>
      </c>
      <c r="Z452">
        <v>16.050999999999998</v>
      </c>
      <c r="AA452">
        <v>784.31243999999992</v>
      </c>
      <c r="AB452">
        <v>0</v>
      </c>
      <c r="AC452">
        <v>111</v>
      </c>
      <c r="AD452">
        <v>0</v>
      </c>
      <c r="AE452">
        <v>0</v>
      </c>
      <c r="AF452"/>
      <c r="AG452">
        <v>644</v>
      </c>
      <c r="AH452">
        <v>70.459001726685742</v>
      </c>
      <c r="AI452">
        <v>5.2091489999999991</v>
      </c>
      <c r="AJ452">
        <v>0</v>
      </c>
      <c r="AK452"/>
      <c r="AL452">
        <v>2979.471923828125</v>
      </c>
      <c r="AM452">
        <v>2672.82470703125</v>
      </c>
      <c r="AN452">
        <v>306.6470947265625</v>
      </c>
      <c r="AO452" s="5" t="s">
        <v>387</v>
      </c>
    </row>
    <row r="453" spans="1:41" ht="14.25" x14ac:dyDescent="0.45">
      <c r="A453">
        <v>2014</v>
      </c>
      <c r="B453" s="5" t="s">
        <v>80</v>
      </c>
      <c r="C453" s="5" t="s">
        <v>178</v>
      </c>
      <c r="D453" s="5" t="s">
        <v>83</v>
      </c>
      <c r="E453" s="5" t="s">
        <v>25</v>
      </c>
      <c r="F453" s="5" t="s">
        <v>199</v>
      </c>
      <c r="G453" s="5" t="s">
        <v>86</v>
      </c>
      <c r="H453" s="5" t="s">
        <v>130</v>
      </c>
      <c r="I453">
        <v>-260.67520141601563</v>
      </c>
      <c r="J453">
        <v>29.189680099487305</v>
      </c>
      <c r="K453">
        <v>7.1851521730422974E-2</v>
      </c>
      <c r="L453"/>
      <c r="M453">
        <v>141.45768737792969</v>
      </c>
      <c r="N453">
        <v>115.63604736328125</v>
      </c>
      <c r="O453">
        <v>0</v>
      </c>
      <c r="P453">
        <v>0</v>
      </c>
      <c r="Q453">
        <v>0</v>
      </c>
      <c r="R453">
        <v>3.3377277851104736</v>
      </c>
      <c r="S453">
        <v>236.39237976074219</v>
      </c>
      <c r="T453"/>
      <c r="U453">
        <v>0</v>
      </c>
      <c r="V453">
        <v>227.91079711914063</v>
      </c>
      <c r="W453"/>
      <c r="X453">
        <v>60.624721527099609</v>
      </c>
      <c r="Y453">
        <v>1292.2047119140625</v>
      </c>
      <c r="Z453">
        <v>3.2692441940307617</v>
      </c>
      <c r="AA453">
        <v>8130.86376953125</v>
      </c>
      <c r="AB453">
        <v>0</v>
      </c>
      <c r="AC453">
        <v>0</v>
      </c>
      <c r="AD453">
        <v>0</v>
      </c>
      <c r="AE453">
        <v>281.68386840820313</v>
      </c>
      <c r="AF453">
        <v>41.452716827392578</v>
      </c>
      <c r="AG453">
        <v>5404.58154296875</v>
      </c>
      <c r="AH453">
        <v>8937.30859375</v>
      </c>
      <c r="AI453">
        <v>0</v>
      </c>
      <c r="AJ453">
        <v>160.62590026855469</v>
      </c>
      <c r="AK453"/>
      <c r="AL453">
        <v>24805.935546875</v>
      </c>
      <c r="AM453">
        <v>15430.0810546875</v>
      </c>
      <c r="AN453">
        <v>9375.85546875</v>
      </c>
      <c r="AO453" s="5" t="s">
        <v>388</v>
      </c>
    </row>
    <row r="454" spans="1:41" ht="14.25" x14ac:dyDescent="0.45">
      <c r="A454">
        <v>2014</v>
      </c>
      <c r="B454" s="5" t="s">
        <v>80</v>
      </c>
      <c r="C454" s="5" t="s">
        <v>178</v>
      </c>
      <c r="D454" s="5" t="s">
        <v>83</v>
      </c>
      <c r="E454" s="5" t="s">
        <v>25</v>
      </c>
      <c r="F454" s="5" t="s">
        <v>199</v>
      </c>
      <c r="G454" s="5" t="s">
        <v>87</v>
      </c>
      <c r="H454" s="5" t="s">
        <v>130</v>
      </c>
      <c r="I454">
        <v>-232.19011</v>
      </c>
      <c r="J454">
        <v>26</v>
      </c>
      <c r="K454">
        <v>6.4000000000000001E-2</v>
      </c>
      <c r="L454"/>
      <c r="M454">
        <v>126</v>
      </c>
      <c r="N454">
        <v>103</v>
      </c>
      <c r="O454">
        <v>0</v>
      </c>
      <c r="P454">
        <v>0</v>
      </c>
      <c r="Q454">
        <v>0</v>
      </c>
      <c r="R454">
        <v>2.9729999999999999</v>
      </c>
      <c r="S454">
        <v>210.5607714751219</v>
      </c>
      <c r="T454"/>
      <c r="U454">
        <v>0</v>
      </c>
      <c r="V454">
        <v>203.00601</v>
      </c>
      <c r="W454"/>
      <c r="X454">
        <v>54</v>
      </c>
      <c r="Y454">
        <v>1151</v>
      </c>
      <c r="Z454">
        <v>2.9119999999999999</v>
      </c>
      <c r="AA454">
        <v>7242.3696200000004</v>
      </c>
      <c r="AB454">
        <v>0</v>
      </c>
      <c r="AC454">
        <v>0</v>
      </c>
      <c r="AD454">
        <v>0</v>
      </c>
      <c r="AE454">
        <v>250.9030620514157</v>
      </c>
      <c r="AF454">
        <v>36.923000000000002</v>
      </c>
      <c r="AG454">
        <v>4814</v>
      </c>
      <c r="AH454">
        <v>7960.6911500000006</v>
      </c>
      <c r="AI454">
        <v>0</v>
      </c>
      <c r="AJ454">
        <v>143.07362000000001</v>
      </c>
      <c r="AK454"/>
      <c r="AL454">
        <v>22095.287109375</v>
      </c>
      <c r="AM454">
        <v>13743.9697265625</v>
      </c>
      <c r="AN454">
        <v>8351.31640625</v>
      </c>
      <c r="AO454" s="5" t="s">
        <v>389</v>
      </c>
    </row>
    <row r="455" spans="1:41" ht="14.25" x14ac:dyDescent="0.45">
      <c r="A455">
        <v>2014</v>
      </c>
      <c r="B455" s="5" t="s">
        <v>80</v>
      </c>
      <c r="C455" s="5" t="s">
        <v>178</v>
      </c>
      <c r="D455" s="5" t="s">
        <v>83</v>
      </c>
      <c r="E455" s="5" t="s">
        <v>25</v>
      </c>
      <c r="F455" s="5" t="s">
        <v>202</v>
      </c>
      <c r="G455" s="5" t="s">
        <v>86</v>
      </c>
      <c r="H455" s="5" t="s">
        <v>130</v>
      </c>
      <c r="I455">
        <v>4528.33154296875</v>
      </c>
      <c r="J455">
        <v>0</v>
      </c>
      <c r="K455"/>
      <c r="L455"/>
      <c r="M455">
        <v>2107.2705078125</v>
      </c>
      <c r="N455">
        <v>1029.49755859375</v>
      </c>
      <c r="O455">
        <v>41.016456604003906</v>
      </c>
      <c r="P455">
        <v>0</v>
      </c>
      <c r="Q455">
        <v>407.64962768554688</v>
      </c>
      <c r="R455">
        <v>0</v>
      </c>
      <c r="S455">
        <v>1435.9967041015625</v>
      </c>
      <c r="T455">
        <v>891.0992431640625</v>
      </c>
      <c r="U455">
        <v>4126.07080078125</v>
      </c>
      <c r="V455">
        <v>74.096885681152344</v>
      </c>
      <c r="W455">
        <v>69.606163024902344</v>
      </c>
      <c r="X455">
        <v>1294.4500732421875</v>
      </c>
      <c r="Y455">
        <v>38736.953125</v>
      </c>
      <c r="Z455">
        <v>0</v>
      </c>
      <c r="AA455">
        <v>3454.387451171875</v>
      </c>
      <c r="AB455">
        <v>0</v>
      </c>
      <c r="AC455">
        <v>51.643280029296875</v>
      </c>
      <c r="AD455">
        <v>3561.4970703125</v>
      </c>
      <c r="AE455">
        <v>3291.641357421875</v>
      </c>
      <c r="AF455">
        <v>3.2378091812133789</v>
      </c>
      <c r="AG455">
        <v>5544.91650390625</v>
      </c>
      <c r="AH455">
        <v>2065.66259765625</v>
      </c>
      <c r="AI455">
        <v>0</v>
      </c>
      <c r="AJ455">
        <v>3199.175048828125</v>
      </c>
      <c r="AK455">
        <v>20.208240509033203</v>
      </c>
      <c r="AL455">
        <v>75934.40625</v>
      </c>
      <c r="AM455">
        <v>64447.6015625</v>
      </c>
      <c r="AN455">
        <v>11486.8056640625</v>
      </c>
      <c r="AO455" s="5" t="s">
        <v>390</v>
      </c>
    </row>
    <row r="456" spans="1:41" ht="14.25" x14ac:dyDescent="0.45">
      <c r="A456">
        <v>2014</v>
      </c>
      <c r="B456" s="5" t="s">
        <v>80</v>
      </c>
      <c r="C456" s="5" t="s">
        <v>178</v>
      </c>
      <c r="D456" s="5" t="s">
        <v>83</v>
      </c>
      <c r="E456" s="5" t="s">
        <v>25</v>
      </c>
      <c r="F456" s="5" t="s">
        <v>202</v>
      </c>
      <c r="G456" s="5" t="s">
        <v>87</v>
      </c>
      <c r="H456" s="5" t="s">
        <v>130</v>
      </c>
      <c r="I456">
        <v>4033.5014099999999</v>
      </c>
      <c r="J456">
        <v>0</v>
      </c>
      <c r="K456"/>
      <c r="L456"/>
      <c r="M456">
        <v>1877</v>
      </c>
      <c r="N456">
        <v>917</v>
      </c>
      <c r="O456">
        <v>36.534413999999998</v>
      </c>
      <c r="P456">
        <v>0</v>
      </c>
      <c r="Q456">
        <v>363.10399999999998</v>
      </c>
      <c r="R456">
        <v>0</v>
      </c>
      <c r="S456">
        <v>1279.0791909020529</v>
      </c>
      <c r="T456">
        <v>793.72500000000002</v>
      </c>
      <c r="U456">
        <v>3675.1973400000011</v>
      </c>
      <c r="V456">
        <v>66</v>
      </c>
      <c r="W456">
        <v>62</v>
      </c>
      <c r="X456">
        <v>1153</v>
      </c>
      <c r="Y456">
        <v>34504</v>
      </c>
      <c r="Z456">
        <v>0</v>
      </c>
      <c r="AA456">
        <v>3076.9118300000009</v>
      </c>
      <c r="AB456">
        <v>0</v>
      </c>
      <c r="AC456">
        <v>46</v>
      </c>
      <c r="AD456">
        <v>3172.317</v>
      </c>
      <c r="AE456">
        <v>2931.94967</v>
      </c>
      <c r="AF456">
        <v>2.8839999999999999</v>
      </c>
      <c r="AG456">
        <v>4939</v>
      </c>
      <c r="AH456">
        <v>1839.9388480431221</v>
      </c>
      <c r="AI456">
        <v>0</v>
      </c>
      <c r="AJ456">
        <v>2849.5875699999988</v>
      </c>
      <c r="AK456">
        <v>18</v>
      </c>
      <c r="AL456">
        <v>67636.7265625</v>
      </c>
      <c r="AM456">
        <v>57405.1328125</v>
      </c>
      <c r="AN456">
        <v>10231.5947265625</v>
      </c>
      <c r="AO456" s="5" t="s">
        <v>391</v>
      </c>
    </row>
    <row r="457" spans="1:41" ht="14.25" x14ac:dyDescent="0.45">
      <c r="A457">
        <v>2014</v>
      </c>
      <c r="B457" s="5" t="s">
        <v>80</v>
      </c>
      <c r="C457" s="5" t="s">
        <v>178</v>
      </c>
      <c r="D457" s="5" t="s">
        <v>83</v>
      </c>
      <c r="E457" s="5" t="s">
        <v>25</v>
      </c>
      <c r="F457" s="5" t="s">
        <v>236</v>
      </c>
      <c r="G457" s="5" t="s">
        <v>86</v>
      </c>
      <c r="H457" s="5" t="s">
        <v>130</v>
      </c>
      <c r="I457">
        <v>9851.9423828125</v>
      </c>
      <c r="J457">
        <v>392.93801879882813</v>
      </c>
      <c r="K457">
        <v>50.967430114746094</v>
      </c>
      <c r="L457">
        <v>147.07109069824219</v>
      </c>
      <c r="M457">
        <v>8191.07373046875</v>
      </c>
      <c r="N457">
        <v>5839.05908203125</v>
      </c>
      <c r="O457">
        <v>1190.843505859375</v>
      </c>
      <c r="P457">
        <v>64.638282775878906</v>
      </c>
      <c r="Q457">
        <v>3045.7490234375</v>
      </c>
      <c r="R457">
        <v>11.253745079040527</v>
      </c>
      <c r="S457">
        <v>9439.5771484375</v>
      </c>
      <c r="T457">
        <v>1671.772705078125</v>
      </c>
      <c r="U457">
        <v>13499.982421875</v>
      </c>
      <c r="V457">
        <v>1139.0645751953125</v>
      </c>
      <c r="W457">
        <v>1803.024169921875</v>
      </c>
      <c r="X457">
        <v>5385.49609375</v>
      </c>
      <c r="Y457">
        <v>45752.578125</v>
      </c>
      <c r="Z457">
        <v>948.2335205078125</v>
      </c>
      <c r="AA457">
        <v>34216.22265625</v>
      </c>
      <c r="AB457">
        <v>243.62156677246094</v>
      </c>
      <c r="AC457">
        <v>185.24220275878906</v>
      </c>
      <c r="AD457">
        <v>11432.1337890625</v>
      </c>
      <c r="AE457">
        <v>9286.4306640625</v>
      </c>
      <c r="AF457">
        <v>2773.413818359375</v>
      </c>
      <c r="AG457">
        <v>52057.55078125</v>
      </c>
      <c r="AH457">
        <v>16233.16796875</v>
      </c>
      <c r="AI457">
        <v>60.336963653564453</v>
      </c>
      <c r="AJ457">
        <v>8116.0244140625</v>
      </c>
      <c r="AK457">
        <v>389.56997680664063</v>
      </c>
      <c r="AL457">
        <v>243419.015625</v>
      </c>
      <c r="AM457">
        <v>187327.40625</v>
      </c>
      <c r="AN457">
        <v>56091.58203125</v>
      </c>
      <c r="AO457" s="5" t="s">
        <v>394</v>
      </c>
    </row>
    <row r="458" spans="1:41" ht="14.25" x14ac:dyDescent="0.45">
      <c r="A458">
        <v>2014</v>
      </c>
      <c r="B458" s="5" t="s">
        <v>80</v>
      </c>
      <c r="C458" s="5" t="s">
        <v>178</v>
      </c>
      <c r="D458" s="5" t="s">
        <v>83</v>
      </c>
      <c r="E458" s="5" t="s">
        <v>25</v>
      </c>
      <c r="F458" s="5" t="s">
        <v>236</v>
      </c>
      <c r="G458" s="5" t="s">
        <v>87</v>
      </c>
      <c r="H458" s="5" t="s">
        <v>130</v>
      </c>
      <c r="I458">
        <v>8775.3785900000003</v>
      </c>
      <c r="J458">
        <v>350</v>
      </c>
      <c r="K458">
        <v>45.398000000000003</v>
      </c>
      <c r="L458">
        <v>131</v>
      </c>
      <c r="M458">
        <v>7296</v>
      </c>
      <c r="N458">
        <v>5201</v>
      </c>
      <c r="O458">
        <v>1060.7149899999999</v>
      </c>
      <c r="P458">
        <v>57.574979999999996</v>
      </c>
      <c r="Q458">
        <v>2712.9270000000001</v>
      </c>
      <c r="R458">
        <v>10.023999999999999</v>
      </c>
      <c r="S458">
        <v>8408.0739999999987</v>
      </c>
      <c r="T458">
        <v>1489.0909999999999</v>
      </c>
      <c r="U458">
        <v>12024.78154</v>
      </c>
      <c r="V458">
        <v>1014.59414</v>
      </c>
      <c r="W458">
        <v>1606</v>
      </c>
      <c r="X458">
        <v>4797</v>
      </c>
      <c r="Y458">
        <v>40753</v>
      </c>
      <c r="Z458">
        <v>844.6160000000001</v>
      </c>
      <c r="AA458">
        <v>30477.270540000009</v>
      </c>
      <c r="AB458">
        <v>217</v>
      </c>
      <c r="AC458">
        <v>165</v>
      </c>
      <c r="AD458">
        <v>10182.896000000001</v>
      </c>
      <c r="AE458">
        <v>8271.6630799999984</v>
      </c>
      <c r="AF458">
        <v>2470.3510000000001</v>
      </c>
      <c r="AG458">
        <v>46369</v>
      </c>
      <c r="AH458">
        <v>14459.300144815201</v>
      </c>
      <c r="AI458">
        <v>53.743684910000013</v>
      </c>
      <c r="AJ458">
        <v>7229.1516399999991</v>
      </c>
      <c r="AK458">
        <v>347</v>
      </c>
      <c r="AL458">
        <v>216819.546875</v>
      </c>
      <c r="AM458">
        <v>166857.34375</v>
      </c>
      <c r="AN458">
        <v>49962.21875</v>
      </c>
      <c r="AO458" s="5" t="s">
        <v>395</v>
      </c>
    </row>
    <row r="459" spans="1:41" ht="14.25" x14ac:dyDescent="0.45">
      <c r="A459">
        <v>2014</v>
      </c>
      <c r="B459" s="5" t="s">
        <v>80</v>
      </c>
      <c r="C459" s="5" t="s">
        <v>178</v>
      </c>
      <c r="D459" s="5" t="s">
        <v>83</v>
      </c>
      <c r="E459" s="5" t="s">
        <v>25</v>
      </c>
      <c r="F459" s="5" t="s">
        <v>237</v>
      </c>
      <c r="G459" s="5" t="s">
        <v>86</v>
      </c>
      <c r="H459" s="5" t="s">
        <v>130</v>
      </c>
      <c r="I459">
        <v>7087.51513671875</v>
      </c>
      <c r="J459">
        <v>321.08648681640625</v>
      </c>
      <c r="K459">
        <v>19.532386779785156</v>
      </c>
      <c r="L459">
        <v>147.07109069824219</v>
      </c>
      <c r="M459">
        <v>8191.07373046875</v>
      </c>
      <c r="N459">
        <v>5663.9208984375</v>
      </c>
      <c r="O459">
        <v>587.6602783203125</v>
      </c>
      <c r="P459">
        <v>64.638282775878906</v>
      </c>
      <c r="Q459">
        <v>3045.7490234375</v>
      </c>
      <c r="R459">
        <v>11.253745079040527</v>
      </c>
      <c r="S459">
        <v>9439.5771484375</v>
      </c>
      <c r="T459">
        <v>1671.772705078125</v>
      </c>
      <c r="U459">
        <v>13350.189453125</v>
      </c>
      <c r="V459">
        <v>1116.6109619140625</v>
      </c>
      <c r="W459">
        <v>690.4482421875</v>
      </c>
      <c r="X459">
        <v>5385.49609375</v>
      </c>
      <c r="Y459">
        <v>45204.7109375</v>
      </c>
      <c r="Z459">
        <v>948.2335205078125</v>
      </c>
      <c r="AA459">
        <v>34216.22265625</v>
      </c>
      <c r="AB459">
        <v>243.62156677246094</v>
      </c>
      <c r="AC459">
        <v>184.11952209472656</v>
      </c>
      <c r="AD459">
        <v>11432.1337890625</v>
      </c>
      <c r="AE459">
        <v>9286.4306640625</v>
      </c>
      <c r="AF459">
        <v>2761.3134765625</v>
      </c>
      <c r="AG459">
        <v>47606.125</v>
      </c>
      <c r="AH459">
        <v>15963.68359375</v>
      </c>
      <c r="AI459">
        <v>60.336963653564453</v>
      </c>
      <c r="AJ459">
        <v>8116.0244140625</v>
      </c>
      <c r="AK459">
        <v>389.56997680664063</v>
      </c>
      <c r="AL459">
        <v>233206.15625</v>
      </c>
      <c r="AM459">
        <v>179131.21875</v>
      </c>
      <c r="AN459">
        <v>54074.90625</v>
      </c>
      <c r="AO459" s="5" t="s">
        <v>396</v>
      </c>
    </row>
    <row r="460" spans="1:41" ht="14.25" x14ac:dyDescent="0.45">
      <c r="A460">
        <v>2014</v>
      </c>
      <c r="B460" s="5" t="s">
        <v>80</v>
      </c>
      <c r="C460" s="5" t="s">
        <v>178</v>
      </c>
      <c r="D460" s="5" t="s">
        <v>83</v>
      </c>
      <c r="E460" s="5" t="s">
        <v>25</v>
      </c>
      <c r="F460" s="5" t="s">
        <v>237</v>
      </c>
      <c r="G460" s="5" t="s">
        <v>87</v>
      </c>
      <c r="H460" s="5" t="s">
        <v>130</v>
      </c>
      <c r="I460">
        <v>6313.032271</v>
      </c>
      <c r="J460">
        <v>286</v>
      </c>
      <c r="K460">
        <v>17.398</v>
      </c>
      <c r="L460">
        <v>131</v>
      </c>
      <c r="M460">
        <v>7296</v>
      </c>
      <c r="N460">
        <v>5045</v>
      </c>
      <c r="O460">
        <v>523.44411000000002</v>
      </c>
      <c r="P460">
        <v>57.574979999999996</v>
      </c>
      <c r="Q460">
        <v>2712.9270000000001</v>
      </c>
      <c r="R460">
        <v>10.023999999999999</v>
      </c>
      <c r="S460">
        <v>8408.0739999999987</v>
      </c>
      <c r="T460">
        <v>1489.0909999999999</v>
      </c>
      <c r="U460">
        <v>11891.357330000001</v>
      </c>
      <c r="V460">
        <v>994.59414000000015</v>
      </c>
      <c r="W460">
        <v>615</v>
      </c>
      <c r="X460">
        <v>4797</v>
      </c>
      <c r="Y460">
        <v>40265</v>
      </c>
      <c r="Z460">
        <v>844.6160000000001</v>
      </c>
      <c r="AA460">
        <v>30477.270540000009</v>
      </c>
      <c r="AB460">
        <v>217</v>
      </c>
      <c r="AC460">
        <v>164</v>
      </c>
      <c r="AD460">
        <v>10182.896000000001</v>
      </c>
      <c r="AE460">
        <v>8271.6630799999984</v>
      </c>
      <c r="AF460">
        <v>2459.5729999999999</v>
      </c>
      <c r="AG460">
        <v>42404</v>
      </c>
      <c r="AH460">
        <v>14219.263634815199</v>
      </c>
      <c r="AI460">
        <v>53.743684910000013</v>
      </c>
      <c r="AJ460">
        <v>7229.1516399999991</v>
      </c>
      <c r="AK460">
        <v>347</v>
      </c>
      <c r="AL460">
        <v>207722.703125</v>
      </c>
      <c r="AM460">
        <v>159556.78125</v>
      </c>
      <c r="AN460">
        <v>48165.90625</v>
      </c>
      <c r="AO460" s="5" t="s">
        <v>397</v>
      </c>
    </row>
    <row r="461" spans="1:41" ht="14.25" x14ac:dyDescent="0.45">
      <c r="A461">
        <v>2014</v>
      </c>
      <c r="B461" s="5" t="s">
        <v>80</v>
      </c>
      <c r="C461" s="5" t="s">
        <v>178</v>
      </c>
      <c r="D461" s="5" t="s">
        <v>83</v>
      </c>
      <c r="E461" s="5" t="s">
        <v>25</v>
      </c>
      <c r="F461" s="5" t="s">
        <v>205</v>
      </c>
      <c r="G461" s="5" t="s">
        <v>86</v>
      </c>
      <c r="H461" s="5" t="s">
        <v>130</v>
      </c>
      <c r="I461">
        <v>170.27932739257813</v>
      </c>
      <c r="J461">
        <v>26.944320678710938</v>
      </c>
      <c r="K461"/>
      <c r="L461"/>
      <c r="M461">
        <v>335.68133544921875</v>
      </c>
      <c r="N461">
        <v>285.16073608398438</v>
      </c>
      <c r="O461">
        <v>0</v>
      </c>
      <c r="P461">
        <v>0</v>
      </c>
      <c r="Q461">
        <v>2615.8466796875</v>
      </c>
      <c r="R461">
        <v>6.1792311668395996</v>
      </c>
      <c r="S461">
        <v>3047.781494140625</v>
      </c>
      <c r="T461">
        <v>709.2733154296875</v>
      </c>
      <c r="U461">
        <v>9111.7958984375</v>
      </c>
      <c r="V461">
        <v>376.90573120117188</v>
      </c>
      <c r="W461">
        <v>437.84521484375</v>
      </c>
      <c r="X461">
        <v>3947.343017578125</v>
      </c>
      <c r="Y461">
        <v>6.7360801696777344</v>
      </c>
      <c r="Z461">
        <v>25.25244140625</v>
      </c>
      <c r="AA461">
        <v>10186.7333984375</v>
      </c>
      <c r="AB461">
        <v>0</v>
      </c>
      <c r="AC461">
        <v>8.981440544128418</v>
      </c>
      <c r="AD461">
        <v>7713.4619140625</v>
      </c>
      <c r="AE461">
        <v>3813.75634765625</v>
      </c>
      <c r="AF461">
        <v>47.359134674072266</v>
      </c>
      <c r="AG461">
        <v>24547.3984375</v>
      </c>
      <c r="AH461">
        <v>3451.67822265625</v>
      </c>
      <c r="AI461">
        <v>0</v>
      </c>
      <c r="AJ461">
        <v>150.8846435546875</v>
      </c>
      <c r="AK461"/>
      <c r="AL461">
        <v>71023.28125</v>
      </c>
      <c r="AM461">
        <v>51380.2109375</v>
      </c>
      <c r="AN461">
        <v>19643.064453125</v>
      </c>
      <c r="AO461" s="5" t="s">
        <v>398</v>
      </c>
    </row>
    <row r="462" spans="1:41" ht="14.25" x14ac:dyDescent="0.45">
      <c r="A462">
        <v>2014</v>
      </c>
      <c r="B462" s="5" t="s">
        <v>80</v>
      </c>
      <c r="C462" s="5" t="s">
        <v>178</v>
      </c>
      <c r="D462" s="5" t="s">
        <v>83</v>
      </c>
      <c r="E462" s="5" t="s">
        <v>25</v>
      </c>
      <c r="F462" s="5" t="s">
        <v>205</v>
      </c>
      <c r="G462" s="5" t="s">
        <v>87</v>
      </c>
      <c r="H462" s="5" t="s">
        <v>130</v>
      </c>
      <c r="I462">
        <v>151.67218</v>
      </c>
      <c r="J462">
        <v>24</v>
      </c>
      <c r="K462"/>
      <c r="L462"/>
      <c r="M462">
        <v>299</v>
      </c>
      <c r="N462">
        <v>254</v>
      </c>
      <c r="O462">
        <v>0</v>
      </c>
      <c r="P462">
        <v>0</v>
      </c>
      <c r="Q462">
        <v>2330.002</v>
      </c>
      <c r="R462">
        <v>5.5039999999999996</v>
      </c>
      <c r="S462">
        <v>2714.7373713532729</v>
      </c>
      <c r="T462">
        <v>631.76800000000003</v>
      </c>
      <c r="U462">
        <v>8116.1112300000004</v>
      </c>
      <c r="V462">
        <v>335.71962000000002</v>
      </c>
      <c r="W462">
        <v>390</v>
      </c>
      <c r="X462">
        <v>3516</v>
      </c>
      <c r="Y462">
        <v>6</v>
      </c>
      <c r="Z462">
        <v>22.492999999999999</v>
      </c>
      <c r="AA462">
        <v>9073.5859799999998</v>
      </c>
      <c r="AB462">
        <v>0</v>
      </c>
      <c r="AC462">
        <v>8</v>
      </c>
      <c r="AD462">
        <v>6870.5789999999997</v>
      </c>
      <c r="AE462">
        <v>3397.0109815756491</v>
      </c>
      <c r="AF462">
        <v>42.183999999999997</v>
      </c>
      <c r="AG462">
        <v>21865</v>
      </c>
      <c r="AH462">
        <v>3074.4985759187261</v>
      </c>
      <c r="AI462">
        <v>0</v>
      </c>
      <c r="AJ462">
        <v>134.39682999999999</v>
      </c>
      <c r="AK462"/>
      <c r="AL462">
        <v>63262.265625</v>
      </c>
      <c r="AM462">
        <v>45765.6796875</v>
      </c>
      <c r="AN462">
        <v>17496.58203125</v>
      </c>
      <c r="AO462" s="5" t="s">
        <v>399</v>
      </c>
    </row>
    <row r="463" spans="1:41" ht="14.25" x14ac:dyDescent="0.45">
      <c r="A463">
        <v>2014</v>
      </c>
      <c r="B463" s="5" t="s">
        <v>1508</v>
      </c>
      <c r="C463" s="5" t="s">
        <v>268</v>
      </c>
      <c r="D463" s="5" t="s">
        <v>81</v>
      </c>
      <c r="E463" s="5" t="s">
        <v>97</v>
      </c>
      <c r="F463" s="5" t="s">
        <v>98</v>
      </c>
      <c r="G463" s="5" t="s">
        <v>82</v>
      </c>
      <c r="H463" s="5" t="s">
        <v>99</v>
      </c>
      <c r="I463">
        <v>766.75163728167217</v>
      </c>
      <c r="J463">
        <v>1278.6476677316291</v>
      </c>
      <c r="K463">
        <v>61.463999999999999</v>
      </c>
      <c r="L463">
        <v>114</v>
      </c>
      <c r="M463">
        <v>583</v>
      </c>
      <c r="N463">
        <v>603</v>
      </c>
      <c r="O463">
        <v>301</v>
      </c>
      <c r="P463">
        <v>434</v>
      </c>
      <c r="Q463">
        <v>272.36218100000002</v>
      </c>
      <c r="R463">
        <v>557</v>
      </c>
      <c r="S463">
        <v>604.75</v>
      </c>
      <c r="T463">
        <v>383</v>
      </c>
      <c r="U463">
        <v>148.56</v>
      </c>
      <c r="V463">
        <v>622.87</v>
      </c>
      <c r="W463">
        <v>245</v>
      </c>
      <c r="X463">
        <v>1000</v>
      </c>
      <c r="Y463">
        <v>3171</v>
      </c>
      <c r="Z463">
        <v>423</v>
      </c>
      <c r="AA463">
        <v>4854.5681840393163</v>
      </c>
      <c r="AB463">
        <v>83</v>
      </c>
      <c r="AC463">
        <v>337.66199999999998</v>
      </c>
      <c r="AD463">
        <v>760</v>
      </c>
      <c r="AE463">
        <v>367</v>
      </c>
      <c r="AF463">
        <v>1659</v>
      </c>
      <c r="AG463">
        <v>8647</v>
      </c>
      <c r="AH463">
        <v>1277</v>
      </c>
      <c r="AI463">
        <v>382.35439999999988</v>
      </c>
      <c r="AJ463">
        <v>2457.7632008439141</v>
      </c>
      <c r="AK463">
        <v>277.58540599999998</v>
      </c>
      <c r="AL463">
        <v>32672.33984375</v>
      </c>
      <c r="AM463">
        <v>26714.185546875</v>
      </c>
      <c r="AN463">
        <v>5958.15380859375</v>
      </c>
      <c r="AO463" s="5" t="s">
        <v>1656</v>
      </c>
    </row>
    <row r="464" spans="1:41" ht="14.25" x14ac:dyDescent="0.45">
      <c r="A464">
        <v>2014</v>
      </c>
      <c r="B464" s="5" t="s">
        <v>1507</v>
      </c>
      <c r="C464" s="5" t="s">
        <v>268</v>
      </c>
      <c r="D464" s="5" t="s">
        <v>81</v>
      </c>
      <c r="E464" s="5" t="s">
        <v>97</v>
      </c>
      <c r="F464" s="5" t="s">
        <v>98</v>
      </c>
      <c r="G464" s="5" t="s">
        <v>82</v>
      </c>
      <c r="H464" s="5" t="s">
        <v>99</v>
      </c>
      <c r="I464">
        <v>752.22885867310004</v>
      </c>
      <c r="J464">
        <v>1359</v>
      </c>
      <c r="K464">
        <v>65</v>
      </c>
      <c r="L464">
        <v>113</v>
      </c>
      <c r="M464">
        <v>534.82999999999993</v>
      </c>
      <c r="N464">
        <v>561.47314388509983</v>
      </c>
      <c r="O464">
        <v>306</v>
      </c>
      <c r="P464">
        <v>451</v>
      </c>
      <c r="Q464">
        <v>285.42</v>
      </c>
      <c r="R464">
        <v>557</v>
      </c>
      <c r="S464">
        <v>587.29999999999995</v>
      </c>
      <c r="T464">
        <v>396</v>
      </c>
      <c r="U464">
        <v>150.995</v>
      </c>
      <c r="V464">
        <v>639.57820000000004</v>
      </c>
      <c r="W464">
        <v>244</v>
      </c>
      <c r="X464">
        <v>1022</v>
      </c>
      <c r="Y464">
        <v>3159.2</v>
      </c>
      <c r="Z464">
        <v>427.20000000000073</v>
      </c>
      <c r="AA464">
        <v>4831.2928764284216</v>
      </c>
      <c r="AB464">
        <v>87.87</v>
      </c>
      <c r="AC464">
        <v>322</v>
      </c>
      <c r="AD464">
        <v>774.048</v>
      </c>
      <c r="AE464">
        <v>371.36756631852433</v>
      </c>
      <c r="AF464">
        <v>1753</v>
      </c>
      <c r="AG464">
        <v>8771.4091580674267</v>
      </c>
      <c r="AH464">
        <v>1335.8011737600621</v>
      </c>
      <c r="AI464">
        <v>382.62409250316853</v>
      </c>
      <c r="AJ464">
        <v>2572.3028881970549</v>
      </c>
      <c r="AK464">
        <v>260.04917845976422</v>
      </c>
      <c r="AL464">
        <v>33072.9921875</v>
      </c>
      <c r="AM464">
        <v>27077.466796875</v>
      </c>
      <c r="AN464">
        <v>5995.5224609375</v>
      </c>
      <c r="AO464" s="5" t="s">
        <v>1657</v>
      </c>
    </row>
    <row r="465" spans="1:41" ht="14.25" x14ac:dyDescent="0.45">
      <c r="A465">
        <v>2014</v>
      </c>
      <c r="B465" s="5" t="s">
        <v>1507</v>
      </c>
      <c r="C465" s="5" t="s">
        <v>268</v>
      </c>
      <c r="D465" s="5" t="s">
        <v>81</v>
      </c>
      <c r="E465" s="5" t="s">
        <v>97</v>
      </c>
      <c r="F465" s="5" t="s">
        <v>8</v>
      </c>
      <c r="G465" s="5" t="s">
        <v>82</v>
      </c>
      <c r="H465" s="5" t="s">
        <v>100</v>
      </c>
      <c r="I465">
        <v>0.66673866023302675</v>
      </c>
      <c r="J465">
        <v>0.53867009132420085</v>
      </c>
      <c r="K465">
        <v>0.65375253957717294</v>
      </c>
      <c r="L465">
        <v>0.64497716894977175</v>
      </c>
      <c r="M465">
        <v>0.58649042236346327</v>
      </c>
      <c r="N465">
        <v>0.38373056294555752</v>
      </c>
      <c r="O465">
        <v>0.60226735947094956</v>
      </c>
      <c r="P465">
        <v>0.52427717173971666</v>
      </c>
      <c r="Q465">
        <v>0.49133696261418391</v>
      </c>
      <c r="R465">
        <v>0.66545761262003922</v>
      </c>
      <c r="S465">
        <v>0.63850837138508365</v>
      </c>
      <c r="T465">
        <v>0.62052820112635276</v>
      </c>
      <c r="U465">
        <v>0.53265324736773101</v>
      </c>
      <c r="V465">
        <v>0.61242959018194665</v>
      </c>
      <c r="W465">
        <v>0.53156261981944297</v>
      </c>
      <c r="X465">
        <v>0.69033530571992108</v>
      </c>
      <c r="Y465">
        <v>0.61385407558534921</v>
      </c>
      <c r="Z465">
        <v>0.79425282227477878</v>
      </c>
      <c r="AA465">
        <v>0.62803712399347678</v>
      </c>
      <c r="AB465">
        <v>0.57318982387475537</v>
      </c>
      <c r="AC465">
        <v>0.53272450532724502</v>
      </c>
      <c r="AD465">
        <v>0.59951315115521808</v>
      </c>
      <c r="AE465">
        <v>0.64821953820975997</v>
      </c>
      <c r="AF465">
        <v>0.74669460914605057</v>
      </c>
      <c r="AG465">
        <v>0.56974502426630813</v>
      </c>
      <c r="AH465">
        <v>0.60447331639847945</v>
      </c>
      <c r="AI465">
        <v>0.60617416794514001</v>
      </c>
      <c r="AJ465">
        <v>0.52718470774555781</v>
      </c>
      <c r="AK465">
        <v>0.57122458229388118</v>
      </c>
      <c r="AL465">
        <v>0.59996557235717773</v>
      </c>
      <c r="AM465">
        <v>0.5953519344329834</v>
      </c>
      <c r="AN465">
        <v>0.60650163888931274</v>
      </c>
      <c r="AO465" s="5" t="s">
        <v>1658</v>
      </c>
    </row>
    <row r="466" spans="1:41" ht="14.25" x14ac:dyDescent="0.45">
      <c r="A466">
        <v>2014</v>
      </c>
      <c r="B466" s="5" t="s">
        <v>1508</v>
      </c>
      <c r="C466" s="5" t="s">
        <v>268</v>
      </c>
      <c r="D466" s="5" t="s">
        <v>81</v>
      </c>
      <c r="E466" s="5" t="s">
        <v>97</v>
      </c>
      <c r="F466" s="5" t="s">
        <v>8</v>
      </c>
      <c r="G466" s="5" t="s">
        <v>82</v>
      </c>
      <c r="H466" s="5" t="s">
        <v>100</v>
      </c>
      <c r="I466">
        <v>0.64339487597275746</v>
      </c>
      <c r="J466">
        <v>0.54076829895574119</v>
      </c>
      <c r="K466">
        <v>0.62092374833313124</v>
      </c>
      <c r="L466">
        <v>0.66396421582331566</v>
      </c>
      <c r="M466">
        <v>0.59957217491464065</v>
      </c>
      <c r="N466">
        <v>0.41392433216089092</v>
      </c>
      <c r="O466">
        <v>0.60281983497556679</v>
      </c>
      <c r="P466">
        <v>0.52705722335567862</v>
      </c>
      <c r="Q466">
        <v>0.48853859359410429</v>
      </c>
      <c r="R466">
        <v>0.75972615085207773</v>
      </c>
      <c r="S466">
        <v>0.69382299625983801</v>
      </c>
      <c r="T466">
        <v>0.60305463706502904</v>
      </c>
      <c r="U466">
        <v>0.51390618513906183</v>
      </c>
      <c r="V466">
        <v>0.60323985134927294</v>
      </c>
      <c r="W466">
        <v>0.5441252243128476</v>
      </c>
      <c r="X466">
        <v>0.67949554250924105</v>
      </c>
      <c r="Y466">
        <v>0.60756344640796067</v>
      </c>
      <c r="Z466">
        <v>0.79160116775207723</v>
      </c>
      <c r="AA466">
        <v>0.64007360866252705</v>
      </c>
      <c r="AB466">
        <v>0.63976271740370416</v>
      </c>
      <c r="AC466">
        <v>0.58482613277133833</v>
      </c>
      <c r="AD466">
        <v>0.619699934768428</v>
      </c>
      <c r="AE466">
        <v>0.59849967384213953</v>
      </c>
      <c r="AF466">
        <v>0</v>
      </c>
      <c r="AG466">
        <v>0.56534963151260287</v>
      </c>
      <c r="AH466">
        <v>0.5712235725225806</v>
      </c>
      <c r="AI466">
        <v>0.62929300111126907</v>
      </c>
      <c r="AJ466">
        <v>0.5176505081896734</v>
      </c>
      <c r="AK466">
        <v>0.65825695870624257</v>
      </c>
      <c r="AL466">
        <v>0.58352178335189819</v>
      </c>
      <c r="AM466">
        <v>0.55647552013397217</v>
      </c>
      <c r="AN466">
        <v>0.6218375563621521</v>
      </c>
      <c r="AO466" s="5" t="s">
        <v>1659</v>
      </c>
    </row>
    <row r="467" spans="1:41" ht="14.25" x14ac:dyDescent="0.45">
      <c r="A467">
        <v>2014</v>
      </c>
      <c r="B467" s="5" t="s">
        <v>1508</v>
      </c>
      <c r="C467" s="5" t="s">
        <v>268</v>
      </c>
      <c r="D467" s="5" t="s">
        <v>81</v>
      </c>
      <c r="E467" s="5" t="s">
        <v>97</v>
      </c>
      <c r="F467" s="5" t="s">
        <v>34</v>
      </c>
      <c r="G467" s="5" t="s">
        <v>82</v>
      </c>
      <c r="H467" s="5" t="s">
        <v>100</v>
      </c>
      <c r="I467">
        <v>6.0430869947593502E-2</v>
      </c>
      <c r="J467">
        <v>6.0006888267936299E-2</v>
      </c>
      <c r="K467">
        <v>0.06</v>
      </c>
      <c r="L467">
        <v>7.8947368421052599E-2</v>
      </c>
      <c r="M467">
        <v>6.0034305317324198E-2</v>
      </c>
      <c r="N467">
        <v>6.3018242122719698E-2</v>
      </c>
      <c r="O467">
        <v>6.9767441860465101E-2</v>
      </c>
      <c r="P467">
        <v>6.9124423963133605E-2</v>
      </c>
      <c r="Q467">
        <v>5.3101037133345498E-2</v>
      </c>
      <c r="R467">
        <v>4.1292639138240599E-2</v>
      </c>
      <c r="S467">
        <v>5.57E-2</v>
      </c>
      <c r="T467">
        <v>1</v>
      </c>
      <c r="U467">
        <v>4.41572428648358E-2</v>
      </c>
      <c r="V467">
        <v>5.4280989612599799E-2</v>
      </c>
      <c r="W467">
        <v>5.2121346938775501E-2</v>
      </c>
      <c r="X467">
        <v>3.5000000000000003E-2</v>
      </c>
      <c r="Y467">
        <v>4.4465468306527901E-2</v>
      </c>
      <c r="Z467">
        <v>5.00000000000001E-2</v>
      </c>
      <c r="AA467">
        <v>0.06</v>
      </c>
      <c r="AB467">
        <v>1</v>
      </c>
      <c r="AC467">
        <v>9.00900900900901E-2</v>
      </c>
      <c r="AD467">
        <v>6.5789473684210495E-2</v>
      </c>
      <c r="AE467">
        <v>9.5367847411444107E-2</v>
      </c>
      <c r="AF467">
        <v>3.97830018083183E-2</v>
      </c>
      <c r="AG467">
        <v>4.1632936278478097E-2</v>
      </c>
      <c r="AH467">
        <v>5.0117462803445603E-2</v>
      </c>
      <c r="AI467">
        <v>6.3922109958718901E-2</v>
      </c>
      <c r="AJ467">
        <v>5.00000000000001E-2</v>
      </c>
      <c r="AK467">
        <v>5.4082767593336703E-2</v>
      </c>
      <c r="AL467">
        <v>0.12283565104007721</v>
      </c>
      <c r="AM467">
        <v>5.8570533990859985E-2</v>
      </c>
      <c r="AN467">
        <v>0.21387791633605957</v>
      </c>
      <c r="AO467" s="5" t="s">
        <v>1661</v>
      </c>
    </row>
    <row r="468" spans="1:41" ht="14.25" x14ac:dyDescent="0.45">
      <c r="A468">
        <v>2014</v>
      </c>
      <c r="B468" s="5" t="s">
        <v>1507</v>
      </c>
      <c r="C468" s="5" t="s">
        <v>268</v>
      </c>
      <c r="D468" s="5" t="s">
        <v>81</v>
      </c>
      <c r="E468" s="5" t="s">
        <v>97</v>
      </c>
      <c r="F468" s="5" t="s">
        <v>34</v>
      </c>
      <c r="G468" s="5" t="s">
        <v>82</v>
      </c>
      <c r="H468" s="5" t="s">
        <v>100</v>
      </c>
      <c r="I468">
        <v>4.4486372398156802E-2</v>
      </c>
      <c r="J468">
        <v>6.0338484179543801E-2</v>
      </c>
      <c r="K468">
        <v>5.6923076923077E-2</v>
      </c>
      <c r="L468">
        <v>8.8495575221238895E-2</v>
      </c>
      <c r="M468">
        <v>6.0355627021670299E-2</v>
      </c>
      <c r="N468">
        <v>5.8000000000000003E-2</v>
      </c>
      <c r="O468">
        <v>6.5098039215689995E-4</v>
      </c>
      <c r="P468">
        <v>7.3170731707317097E-2</v>
      </c>
      <c r="Q468">
        <v>4.69483568075117E-2</v>
      </c>
      <c r="R468">
        <v>4.1292639138240599E-2</v>
      </c>
      <c r="S468">
        <v>5.5848799591350202E-2</v>
      </c>
      <c r="T468">
        <v>6.0606060606060601E-2</v>
      </c>
      <c r="U468">
        <v>3.67892976588629E-2</v>
      </c>
      <c r="V468">
        <v>5.63697211693584E-2</v>
      </c>
      <c r="W468">
        <v>6.0000000000000102E-2</v>
      </c>
      <c r="X468">
        <v>3.42465753424658E-2</v>
      </c>
      <c r="Y468">
        <v>3.47259049759433E-2</v>
      </c>
      <c r="Z468">
        <v>6.8820224719100195E-2</v>
      </c>
      <c r="AA468">
        <v>5.9999999999996299E-2</v>
      </c>
      <c r="AB468">
        <v>1</v>
      </c>
      <c r="AC468">
        <v>8.6956521739130405E-2</v>
      </c>
      <c r="AD468">
        <v>6.4657488941254296E-2</v>
      </c>
      <c r="AE468">
        <v>0.09</v>
      </c>
      <c r="AF468">
        <v>5.47632629777524E-2</v>
      </c>
      <c r="AG468">
        <v>4.05270393060859E-2</v>
      </c>
      <c r="AH468">
        <v>4.9000000000000099E-2</v>
      </c>
      <c r="AI468">
        <v>6.4622069432550805E-2</v>
      </c>
      <c r="AJ468">
        <v>0.05</v>
      </c>
      <c r="AK468">
        <v>0.05</v>
      </c>
      <c r="AL468">
        <v>8.7882578372955322E-2</v>
      </c>
      <c r="AM468">
        <v>5.8334358036518097E-2</v>
      </c>
      <c r="AN468">
        <v>0.12974254786968231</v>
      </c>
      <c r="AO468" s="5" t="s">
        <v>1660</v>
      </c>
    </row>
    <row r="469" spans="1:41" ht="14.25" x14ac:dyDescent="0.45">
      <c r="A469">
        <v>2014</v>
      </c>
      <c r="B469" s="5" t="s">
        <v>1507</v>
      </c>
      <c r="C469" s="5" t="s">
        <v>268</v>
      </c>
      <c r="D469" s="5" t="s">
        <v>81</v>
      </c>
      <c r="E469" s="5" t="s">
        <v>97</v>
      </c>
      <c r="F469" s="5" t="s">
        <v>101</v>
      </c>
      <c r="G469" s="5" t="s">
        <v>82</v>
      </c>
      <c r="H469" s="5" t="s">
        <v>99</v>
      </c>
      <c r="I469">
        <v>718.76492553752803</v>
      </c>
      <c r="J469">
        <v>1277</v>
      </c>
      <c r="K469">
        <v>61.3</v>
      </c>
      <c r="L469">
        <v>103</v>
      </c>
      <c r="M469">
        <v>502.55</v>
      </c>
      <c r="N469">
        <v>528.90770153976405</v>
      </c>
      <c r="O469">
        <v>305.80079999999998</v>
      </c>
      <c r="P469">
        <v>418</v>
      </c>
      <c r="Q469">
        <v>272.02</v>
      </c>
      <c r="R469">
        <v>534</v>
      </c>
      <c r="S469">
        <v>554.5</v>
      </c>
      <c r="T469">
        <v>372</v>
      </c>
      <c r="U469">
        <v>145.44</v>
      </c>
      <c r="V469">
        <v>603.52535519999992</v>
      </c>
      <c r="W469">
        <v>229.36</v>
      </c>
      <c r="X469">
        <v>987</v>
      </c>
      <c r="Y469">
        <v>3049.4939209999998</v>
      </c>
      <c r="Z469">
        <v>397.80000000000109</v>
      </c>
      <c r="AA469">
        <v>4541.4153038427339</v>
      </c>
      <c r="AB469"/>
      <c r="AC469">
        <v>294</v>
      </c>
      <c r="AD469">
        <v>724</v>
      </c>
      <c r="AE469">
        <v>337.94448534985708</v>
      </c>
      <c r="AF469">
        <v>1657</v>
      </c>
      <c r="AG469">
        <v>8415.929914348666</v>
      </c>
      <c r="AH469">
        <v>1270.3469162458191</v>
      </c>
      <c r="AI469">
        <v>357.89813183086198</v>
      </c>
      <c r="AJ469">
        <v>2443.6877437872022</v>
      </c>
      <c r="AK469">
        <v>247.04671953677601</v>
      </c>
      <c r="AL469">
        <v>31349.732421875</v>
      </c>
      <c r="AM469">
        <v>25737.9296875</v>
      </c>
      <c r="AN469">
        <v>5611.80224609375</v>
      </c>
      <c r="AO469" s="5" t="s">
        <v>1662</v>
      </c>
    </row>
    <row r="470" spans="1:41" ht="14.25" x14ac:dyDescent="0.45">
      <c r="A470">
        <v>2014</v>
      </c>
      <c r="B470" s="5" t="s">
        <v>1508</v>
      </c>
      <c r="C470" s="5" t="s">
        <v>268</v>
      </c>
      <c r="D470" s="5" t="s">
        <v>81</v>
      </c>
      <c r="E470" s="5" t="s">
        <v>97</v>
      </c>
      <c r="F470" s="5" t="s">
        <v>101</v>
      </c>
      <c r="G470" s="5" t="s">
        <v>82</v>
      </c>
      <c r="H470" s="5" t="s">
        <v>99</v>
      </c>
      <c r="I470">
        <v>720.41616880699905</v>
      </c>
      <c r="J470">
        <v>1201.92</v>
      </c>
      <c r="K470">
        <v>57.776159999999997</v>
      </c>
      <c r="L470">
        <v>105</v>
      </c>
      <c r="M470">
        <v>548</v>
      </c>
      <c r="N470">
        <v>565</v>
      </c>
      <c r="O470">
        <v>280</v>
      </c>
      <c r="P470">
        <v>404</v>
      </c>
      <c r="Q470">
        <v>257.89946671299998</v>
      </c>
      <c r="R470">
        <v>534</v>
      </c>
      <c r="S470">
        <v>571.065425</v>
      </c>
      <c r="T470"/>
      <c r="U470">
        <v>142</v>
      </c>
      <c r="V470">
        <v>589.05999999999995</v>
      </c>
      <c r="W470">
        <v>232.23026999999999</v>
      </c>
      <c r="X470">
        <v>965</v>
      </c>
      <c r="Y470">
        <v>3030</v>
      </c>
      <c r="Z470">
        <v>401.85</v>
      </c>
      <c r="AA470">
        <v>4563.2940929969573</v>
      </c>
      <c r="AB470"/>
      <c r="AC470">
        <v>307.24200000000002</v>
      </c>
      <c r="AD470">
        <v>710</v>
      </c>
      <c r="AE470">
        <v>332</v>
      </c>
      <c r="AF470">
        <v>1593</v>
      </c>
      <c r="AG470">
        <v>8287</v>
      </c>
      <c r="AH470">
        <v>1213</v>
      </c>
      <c r="AI470">
        <v>357.91349999999989</v>
      </c>
      <c r="AJ470">
        <v>2334.8750408017181</v>
      </c>
      <c r="AK470">
        <v>262.57281899999998</v>
      </c>
      <c r="AL470">
        <v>30566.115234375</v>
      </c>
      <c r="AM470">
        <v>25368.556640625</v>
      </c>
      <c r="AN470">
        <v>5197.55810546875</v>
      </c>
      <c r="AO470" s="5" t="s">
        <v>1663</v>
      </c>
    </row>
    <row r="471" spans="1:41" ht="14.25" x14ac:dyDescent="0.45">
      <c r="A471">
        <v>2014</v>
      </c>
      <c r="B471" s="5" t="s">
        <v>1508</v>
      </c>
      <c r="C471" s="5" t="s">
        <v>268</v>
      </c>
      <c r="D471" s="5" t="s">
        <v>81</v>
      </c>
      <c r="E471" s="5" t="s">
        <v>102</v>
      </c>
      <c r="F471" s="5" t="s">
        <v>103</v>
      </c>
      <c r="G471" s="5" t="s">
        <v>82</v>
      </c>
      <c r="H471" s="5" t="s">
        <v>104</v>
      </c>
      <c r="I471">
        <v>129.30199999999999</v>
      </c>
      <c r="J471">
        <v>225.06660781341179</v>
      </c>
      <c r="K471">
        <v>11.3</v>
      </c>
      <c r="L471">
        <v>19.600000000000001</v>
      </c>
      <c r="M471">
        <v>107</v>
      </c>
      <c r="N471">
        <v>165.3</v>
      </c>
      <c r="O471">
        <v>52</v>
      </c>
      <c r="P471">
        <v>94</v>
      </c>
      <c r="Q471">
        <v>60.636000000000003</v>
      </c>
      <c r="R471">
        <v>79.566000000000003</v>
      </c>
      <c r="S471">
        <v>99.1</v>
      </c>
      <c r="T471">
        <v>71</v>
      </c>
      <c r="U471">
        <v>33</v>
      </c>
      <c r="V471">
        <v>148</v>
      </c>
      <c r="W471">
        <v>51.4</v>
      </c>
      <c r="X471">
        <v>159</v>
      </c>
      <c r="Y471">
        <v>596</v>
      </c>
      <c r="Z471">
        <v>48</v>
      </c>
      <c r="AA471">
        <v>717.25800000000004</v>
      </c>
      <c r="AB471">
        <v>14.81</v>
      </c>
      <c r="AC471">
        <v>48.671999999999997</v>
      </c>
      <c r="AD471">
        <v>140</v>
      </c>
      <c r="AE471">
        <v>45</v>
      </c>
      <c r="AF471"/>
      <c r="AG471">
        <v>1736</v>
      </c>
      <c r="AH471">
        <v>255.2</v>
      </c>
      <c r="AI471">
        <v>69.36</v>
      </c>
      <c r="AJ471">
        <v>540</v>
      </c>
      <c r="AK471">
        <v>22.539000000000001</v>
      </c>
      <c r="AL471">
        <v>5738.10986328125</v>
      </c>
      <c r="AM471">
        <v>4685.400390625</v>
      </c>
      <c r="AN471">
        <v>1052.708984375</v>
      </c>
      <c r="AO471" s="5" t="s">
        <v>1664</v>
      </c>
    </row>
    <row r="472" spans="1:41" ht="14.25" x14ac:dyDescent="0.45">
      <c r="A472">
        <v>2014</v>
      </c>
      <c r="B472" s="5" t="s">
        <v>1507</v>
      </c>
      <c r="C472" s="5" t="s">
        <v>268</v>
      </c>
      <c r="D472" s="5" t="s">
        <v>81</v>
      </c>
      <c r="E472" s="5" t="s">
        <v>102</v>
      </c>
      <c r="F472" s="5" t="s">
        <v>103</v>
      </c>
      <c r="G472" s="5" t="s">
        <v>82</v>
      </c>
      <c r="H472" s="5" t="s">
        <v>104</v>
      </c>
      <c r="I472">
        <v>123.2504</v>
      </c>
      <c r="J472">
        <v>241</v>
      </c>
      <c r="K472">
        <v>11.1</v>
      </c>
      <c r="L472">
        <v>20</v>
      </c>
      <c r="M472">
        <v>98.1</v>
      </c>
      <c r="N472">
        <v>165.29844128175</v>
      </c>
      <c r="O472">
        <v>53</v>
      </c>
      <c r="P472">
        <v>98.2</v>
      </c>
      <c r="Q472">
        <v>64.283333333333331</v>
      </c>
      <c r="R472">
        <v>89.4</v>
      </c>
      <c r="S472">
        <v>104</v>
      </c>
      <c r="T472">
        <v>71.05</v>
      </c>
      <c r="U472">
        <v>32.360399999999998</v>
      </c>
      <c r="V472">
        <v>151</v>
      </c>
      <c r="W472">
        <v>52.4</v>
      </c>
      <c r="X472">
        <v>164</v>
      </c>
      <c r="Y472">
        <v>588</v>
      </c>
      <c r="Z472">
        <v>55.399999999999856</v>
      </c>
      <c r="AA472">
        <v>743.82129523809533</v>
      </c>
      <c r="AB472">
        <v>17.5</v>
      </c>
      <c r="AC472">
        <v>53</v>
      </c>
      <c r="AD472">
        <v>147.26499999999999</v>
      </c>
      <c r="AE472">
        <v>40.4</v>
      </c>
      <c r="AF472">
        <v>233</v>
      </c>
      <c r="AG472">
        <v>1744.363060013701</v>
      </c>
      <c r="AH472">
        <v>251.8931</v>
      </c>
      <c r="AI472">
        <v>72.736444800000015</v>
      </c>
      <c r="AJ472">
        <v>555</v>
      </c>
      <c r="AK472">
        <v>29.41901568384548</v>
      </c>
      <c r="AL472">
        <v>6070.240234375</v>
      </c>
      <c r="AM472">
        <v>4997.77685546875</v>
      </c>
      <c r="AN472">
        <v>1072.463623046875</v>
      </c>
      <c r="AO472" s="5" t="s">
        <v>1665</v>
      </c>
    </row>
    <row r="473" spans="1:41" ht="14.25" x14ac:dyDescent="0.45">
      <c r="A473">
        <v>2014</v>
      </c>
      <c r="B473" s="5" t="s">
        <v>1507</v>
      </c>
      <c r="C473" s="5" t="s">
        <v>268</v>
      </c>
      <c r="D473" s="5" t="s">
        <v>81</v>
      </c>
      <c r="E473" s="5" t="s">
        <v>102</v>
      </c>
      <c r="F473" s="5" t="s">
        <v>102</v>
      </c>
      <c r="G473" s="5" t="s">
        <v>82</v>
      </c>
      <c r="H473" s="5" t="s">
        <v>104</v>
      </c>
      <c r="I473">
        <v>129.31039999999999</v>
      </c>
      <c r="J473">
        <v>288</v>
      </c>
      <c r="K473">
        <v>11.35</v>
      </c>
      <c r="L473">
        <v>20</v>
      </c>
      <c r="M473">
        <v>104.1</v>
      </c>
      <c r="N473">
        <v>166.77438128175001</v>
      </c>
      <c r="O473">
        <v>58</v>
      </c>
      <c r="P473">
        <v>98.2</v>
      </c>
      <c r="Q473">
        <v>64.283333333333331</v>
      </c>
      <c r="R473">
        <v>95.550000000000011</v>
      </c>
      <c r="S473">
        <v>104</v>
      </c>
      <c r="T473">
        <v>72.849999999999994</v>
      </c>
      <c r="U473">
        <v>32.360399999999998</v>
      </c>
      <c r="V473">
        <v>151.4</v>
      </c>
      <c r="W473">
        <v>52.4</v>
      </c>
      <c r="X473">
        <v>169</v>
      </c>
      <c r="Y473">
        <v>588.5</v>
      </c>
      <c r="Z473">
        <v>61.399999999999856</v>
      </c>
      <c r="AA473">
        <v>878.16059047619058</v>
      </c>
      <c r="AB473">
        <v>17.5</v>
      </c>
      <c r="AC473">
        <v>69</v>
      </c>
      <c r="AD473">
        <v>149.38900000000001</v>
      </c>
      <c r="AE473">
        <v>65.400000000000006</v>
      </c>
      <c r="AF473">
        <v>268</v>
      </c>
      <c r="AG473">
        <v>1757.457060013701</v>
      </c>
      <c r="AH473">
        <v>252.26707999999999</v>
      </c>
      <c r="AI473">
        <v>72.736444800000015</v>
      </c>
      <c r="AJ473">
        <v>557</v>
      </c>
      <c r="AK473">
        <v>51.969015683845477</v>
      </c>
      <c r="AL473">
        <v>6406.35791015625</v>
      </c>
      <c r="AM473">
        <v>5290.79638671875</v>
      </c>
      <c r="AN473">
        <v>1115.5615234375</v>
      </c>
      <c r="AO473" s="5" t="s">
        <v>1666</v>
      </c>
    </row>
    <row r="474" spans="1:41" ht="14.25" x14ac:dyDescent="0.45">
      <c r="A474">
        <v>2014</v>
      </c>
      <c r="B474" s="5" t="s">
        <v>1508</v>
      </c>
      <c r="C474" s="5" t="s">
        <v>268</v>
      </c>
      <c r="D474" s="5" t="s">
        <v>81</v>
      </c>
      <c r="E474" s="5" t="s">
        <v>102</v>
      </c>
      <c r="F474" s="5" t="s">
        <v>102</v>
      </c>
      <c r="G474" s="5" t="s">
        <v>82</v>
      </c>
      <c r="H474" s="5" t="s">
        <v>104</v>
      </c>
      <c r="I474">
        <v>136.042</v>
      </c>
      <c r="J474">
        <v>269.92030766842498</v>
      </c>
      <c r="K474">
        <v>11.3</v>
      </c>
      <c r="L474">
        <v>19.600000000000001</v>
      </c>
      <c r="M474">
        <v>111</v>
      </c>
      <c r="N474">
        <v>166.3</v>
      </c>
      <c r="O474">
        <v>57</v>
      </c>
      <c r="P474">
        <v>94</v>
      </c>
      <c r="Q474">
        <v>60.636000000000003</v>
      </c>
      <c r="R474">
        <v>83.693939999999998</v>
      </c>
      <c r="S474">
        <v>99.1</v>
      </c>
      <c r="T474">
        <v>72.5</v>
      </c>
      <c r="U474">
        <v>33</v>
      </c>
      <c r="V474">
        <v>149.47</v>
      </c>
      <c r="W474">
        <v>51.4</v>
      </c>
      <c r="X474">
        <v>168</v>
      </c>
      <c r="Y474">
        <v>596.79999999999995</v>
      </c>
      <c r="Z474">
        <v>61</v>
      </c>
      <c r="AA474">
        <v>865.798</v>
      </c>
      <c r="AB474">
        <v>14.81</v>
      </c>
      <c r="AC474">
        <v>65.91</v>
      </c>
      <c r="AD474">
        <v>142</v>
      </c>
      <c r="AE474">
        <v>70</v>
      </c>
      <c r="AF474">
        <v>0</v>
      </c>
      <c r="AG474">
        <v>1746</v>
      </c>
      <c r="AH474">
        <v>255.2</v>
      </c>
      <c r="AI474">
        <v>69.36</v>
      </c>
      <c r="AJ474">
        <v>542</v>
      </c>
      <c r="AK474">
        <v>48.139000000000003</v>
      </c>
      <c r="AL474">
        <v>6059.9794921875</v>
      </c>
      <c r="AM474">
        <v>4960.169921875</v>
      </c>
      <c r="AN474">
        <v>1099.80908203125</v>
      </c>
      <c r="AO474" s="5" t="s">
        <v>1667</v>
      </c>
    </row>
    <row r="475" spans="1:41" ht="14.25" x14ac:dyDescent="0.45">
      <c r="A475">
        <v>2014</v>
      </c>
      <c r="B475" s="5" t="s">
        <v>80</v>
      </c>
      <c r="C475" s="5" t="s">
        <v>125</v>
      </c>
      <c r="D475" s="5" t="s">
        <v>81</v>
      </c>
      <c r="E475" s="5" t="s">
        <v>95</v>
      </c>
      <c r="F475" s="5" t="s">
        <v>96</v>
      </c>
      <c r="G475" s="5" t="s">
        <v>82</v>
      </c>
      <c r="H475" s="5" t="s">
        <v>266</v>
      </c>
      <c r="I475">
        <v>31413</v>
      </c>
      <c r="J475">
        <v>83945</v>
      </c>
      <c r="K475">
        <v>4598</v>
      </c>
      <c r="L475">
        <v>8398</v>
      </c>
      <c r="M475">
        <v>38148</v>
      </c>
      <c r="N475">
        <v>18087.833333333339</v>
      </c>
      <c r="O475">
        <v>25450</v>
      </c>
      <c r="P475">
        <v>41982</v>
      </c>
      <c r="Q475">
        <v>17201.464712666671</v>
      </c>
      <c r="R475">
        <v>24731.8000527453</v>
      </c>
      <c r="S475">
        <v>38300</v>
      </c>
      <c r="T475">
        <v>24522.666666666661</v>
      </c>
      <c r="U475">
        <v>9171</v>
      </c>
      <c r="V475">
        <v>37553.621345261243</v>
      </c>
      <c r="W475">
        <v>12122</v>
      </c>
      <c r="X475">
        <v>54641</v>
      </c>
      <c r="Y475">
        <v>189116</v>
      </c>
      <c r="Z475">
        <v>14782.25</v>
      </c>
      <c r="AA475">
        <v>324593</v>
      </c>
      <c r="AB475">
        <v>6694.5</v>
      </c>
      <c r="AC475">
        <v>23595</v>
      </c>
      <c r="AD475">
        <v>34614.25</v>
      </c>
      <c r="AE475">
        <v>30668</v>
      </c>
      <c r="AF475">
        <v>110029</v>
      </c>
      <c r="AG475">
        <v>540125</v>
      </c>
      <c r="AH475">
        <v>85809.5</v>
      </c>
      <c r="AI475">
        <v>24203</v>
      </c>
      <c r="AJ475">
        <v>164797.3315068493</v>
      </c>
      <c r="AK475">
        <v>13194</v>
      </c>
      <c r="AL475">
        <v>2032486.25</v>
      </c>
      <c r="AM475">
        <v>1670189.375</v>
      </c>
      <c r="AN475">
        <v>362296.90625</v>
      </c>
      <c r="AO475" s="5" t="s">
        <v>404</v>
      </c>
    </row>
    <row r="476" spans="1:41" ht="14.25" x14ac:dyDescent="0.45">
      <c r="A476">
        <v>2014</v>
      </c>
      <c r="B476" s="5" t="s">
        <v>80</v>
      </c>
      <c r="C476" s="5" t="s">
        <v>276</v>
      </c>
      <c r="D476" s="5" t="s">
        <v>81</v>
      </c>
      <c r="E476" s="5" t="s">
        <v>105</v>
      </c>
      <c r="F476" s="5" t="s">
        <v>5030</v>
      </c>
      <c r="G476" s="5" t="s">
        <v>82</v>
      </c>
      <c r="H476" s="5" t="s">
        <v>106</v>
      </c>
      <c r="I476">
        <v>3500</v>
      </c>
      <c r="J476">
        <v>3901</v>
      </c>
      <c r="K476">
        <v>589.6</v>
      </c>
      <c r="L476">
        <v>1813.691858000034</v>
      </c>
      <c r="M476">
        <v>2385.0749999999998</v>
      </c>
      <c r="N476">
        <v>2491.85005</v>
      </c>
      <c r="O476">
        <v>3259.124527013601</v>
      </c>
      <c r="P476">
        <v>1540</v>
      </c>
      <c r="Q476">
        <v>54.321980000000003</v>
      </c>
      <c r="R476">
        <v>1912.11194</v>
      </c>
      <c r="S476">
        <v>3978.6</v>
      </c>
      <c r="T476">
        <v>2853.83</v>
      </c>
      <c r="U476">
        <v>38.732999999999997</v>
      </c>
      <c r="V476">
        <v>2545</v>
      </c>
      <c r="W476">
        <v>1760.9858300000001</v>
      </c>
      <c r="X476">
        <v>4990.9913199999692</v>
      </c>
      <c r="Y476">
        <v>5614.1</v>
      </c>
      <c r="Z476">
        <v>4485.96317</v>
      </c>
      <c r="AA476">
        <v>21799.904471000002</v>
      </c>
      <c r="AB476">
        <v>965.24099999999999</v>
      </c>
      <c r="AC476">
        <v>3998.3361300000138</v>
      </c>
      <c r="AD476">
        <v>8458.1148099999991</v>
      </c>
      <c r="AE476">
        <v>3117.3298100000002</v>
      </c>
      <c r="AF476">
        <v>5555.3489830003064</v>
      </c>
      <c r="AG476">
        <v>8394</v>
      </c>
      <c r="AH476">
        <v>3235.6715702689999</v>
      </c>
      <c r="AI476">
        <v>1728.7482699999971</v>
      </c>
      <c r="AJ476">
        <v>1747.2045143222899</v>
      </c>
      <c r="AK476">
        <v>2006.431</v>
      </c>
      <c r="AL476">
        <v>108721.3125</v>
      </c>
      <c r="AM476">
        <v>72508.890625</v>
      </c>
      <c r="AN476">
        <v>36212.4140625</v>
      </c>
      <c r="AO476" s="5" t="s">
        <v>5079</v>
      </c>
    </row>
    <row r="477" spans="1:41" ht="14.25" x14ac:dyDescent="0.45">
      <c r="A477">
        <v>2014</v>
      </c>
      <c r="B477" s="5" t="s">
        <v>80</v>
      </c>
      <c r="C477" s="5" t="s">
        <v>276</v>
      </c>
      <c r="D477" s="5" t="s">
        <v>81</v>
      </c>
      <c r="E477" s="5" t="s">
        <v>105</v>
      </c>
      <c r="F477" s="5" t="s">
        <v>5031</v>
      </c>
      <c r="G477" s="5" t="s">
        <v>82</v>
      </c>
      <c r="H477" s="5" t="s">
        <v>106</v>
      </c>
      <c r="I477">
        <v>4145</v>
      </c>
      <c r="J477">
        <v>5796</v>
      </c>
      <c r="K477">
        <v>638.29999999999995</v>
      </c>
      <c r="L477">
        <v>1953.3835890000339</v>
      </c>
      <c r="M477">
        <v>3075.067</v>
      </c>
      <c r="N477">
        <v>2990.8552199999999</v>
      </c>
      <c r="O477">
        <v>3650.5113490136018</v>
      </c>
      <c r="P477">
        <v>2263</v>
      </c>
      <c r="Q477">
        <v>657.19969999999989</v>
      </c>
      <c r="R477">
        <v>2381.3679400000001</v>
      </c>
      <c r="S477">
        <v>4839.2</v>
      </c>
      <c r="T477">
        <v>3371.226000000001</v>
      </c>
      <c r="U477">
        <v>266.34300000000002</v>
      </c>
      <c r="V477">
        <v>3395</v>
      </c>
      <c r="W477">
        <v>1905.9470699999999</v>
      </c>
      <c r="X477">
        <v>5870.5645999999751</v>
      </c>
      <c r="Y477">
        <v>10855.8</v>
      </c>
      <c r="Z477">
        <v>4544.8571700000002</v>
      </c>
      <c r="AA477">
        <v>27731.452660999999</v>
      </c>
      <c r="AB477">
        <v>1045.5070000000001</v>
      </c>
      <c r="AC477">
        <v>4250.6271400000151</v>
      </c>
      <c r="AD477">
        <v>8808.8112799999981</v>
      </c>
      <c r="AE477">
        <v>3955.3419600000002</v>
      </c>
      <c r="AF477">
        <v>8897.0341670002636</v>
      </c>
      <c r="AG477">
        <v>17961</v>
      </c>
      <c r="AH477">
        <v>5241.1620953919992</v>
      </c>
      <c r="AI477">
        <v>2099.591619999997</v>
      </c>
      <c r="AJ477">
        <v>4638.7299271932034</v>
      </c>
      <c r="AK477">
        <v>2251.843805</v>
      </c>
      <c r="AL477">
        <v>149480.71875</v>
      </c>
      <c r="AM477">
        <v>106682.984375</v>
      </c>
      <c r="AN477">
        <v>42797.7265625</v>
      </c>
      <c r="AO477" s="5" t="s">
        <v>5080</v>
      </c>
    </row>
    <row r="478" spans="1:41" ht="14.25" x14ac:dyDescent="0.45">
      <c r="A478">
        <v>2014</v>
      </c>
      <c r="B478" s="5" t="s">
        <v>80</v>
      </c>
      <c r="C478" s="5" t="s">
        <v>276</v>
      </c>
      <c r="D478" s="5" t="s">
        <v>81</v>
      </c>
      <c r="E478" s="5" t="s">
        <v>105</v>
      </c>
      <c r="F478" s="5" t="s">
        <v>5032</v>
      </c>
      <c r="G478" s="5" t="s">
        <v>82</v>
      </c>
      <c r="H478" s="5" t="s">
        <v>106</v>
      </c>
      <c r="I478">
        <v>645</v>
      </c>
      <c r="J478">
        <v>1895</v>
      </c>
      <c r="K478">
        <v>48.7</v>
      </c>
      <c r="L478">
        <v>139.691731</v>
      </c>
      <c r="M478">
        <v>689.99199999999996</v>
      </c>
      <c r="N478">
        <v>499.00517000000002</v>
      </c>
      <c r="O478">
        <v>391.38682200000051</v>
      </c>
      <c r="P478">
        <v>723</v>
      </c>
      <c r="Q478">
        <v>602.87771999999995</v>
      </c>
      <c r="R478">
        <v>469.25599999999997</v>
      </c>
      <c r="S478">
        <v>860.59999999999991</v>
      </c>
      <c r="T478">
        <v>517.39600000000019</v>
      </c>
      <c r="U478">
        <v>227.61</v>
      </c>
      <c r="V478">
        <v>850</v>
      </c>
      <c r="W478">
        <v>144.96124000000009</v>
      </c>
      <c r="X478">
        <v>879.57328000000598</v>
      </c>
      <c r="Y478">
        <v>5241.7000000000007</v>
      </c>
      <c r="Z478">
        <v>58.893999999999998</v>
      </c>
      <c r="AA478">
        <v>5931.5481900000004</v>
      </c>
      <c r="AB478">
        <v>80.265999999999991</v>
      </c>
      <c r="AC478">
        <v>252.29101</v>
      </c>
      <c r="AD478">
        <v>350.69646999999998</v>
      </c>
      <c r="AE478">
        <v>838.01214999999991</v>
      </c>
      <c r="AF478">
        <v>3341.6851839999549</v>
      </c>
      <c r="AG478">
        <v>9567</v>
      </c>
      <c r="AH478">
        <v>2005.490525123</v>
      </c>
      <c r="AI478">
        <v>370.8433500000001</v>
      </c>
      <c r="AJ478">
        <v>2891.525412870913</v>
      </c>
      <c r="AK478">
        <v>245.41280499999999</v>
      </c>
      <c r="AL478">
        <v>40759.41796875</v>
      </c>
      <c r="AM478">
        <v>34174.09765625</v>
      </c>
      <c r="AN478">
        <v>6585.318359375</v>
      </c>
      <c r="AO478" s="5" t="s">
        <v>5081</v>
      </c>
    </row>
    <row r="479" spans="1:41" ht="14.25" x14ac:dyDescent="0.45">
      <c r="A479">
        <v>2014</v>
      </c>
      <c r="B479" s="5" t="s">
        <v>80</v>
      </c>
      <c r="C479" s="5" t="s">
        <v>269</v>
      </c>
      <c r="D479" s="5" t="s">
        <v>81</v>
      </c>
      <c r="E479" s="5" t="s">
        <v>97</v>
      </c>
      <c r="F479" s="5" t="s">
        <v>98</v>
      </c>
      <c r="G479" s="5" t="s">
        <v>82</v>
      </c>
      <c r="H479" s="5" t="s">
        <v>99</v>
      </c>
      <c r="I479">
        <v>752.07638717000009</v>
      </c>
      <c r="J479">
        <v>1320.7599521970001</v>
      </c>
      <c r="K479">
        <v>62.482900000000001</v>
      </c>
      <c r="L479">
        <v>110</v>
      </c>
      <c r="M479">
        <v>555.32529028999841</v>
      </c>
      <c r="N479">
        <v>567.69905200000005</v>
      </c>
      <c r="O479">
        <v>300</v>
      </c>
      <c r="P479">
        <v>434</v>
      </c>
      <c r="Q479">
        <v>272.36218100000002</v>
      </c>
      <c r="R479">
        <v>534.86878114000001</v>
      </c>
      <c r="S479">
        <v>588.91099999999994</v>
      </c>
      <c r="T479">
        <v>382</v>
      </c>
      <c r="U479">
        <v>148.19999999999999</v>
      </c>
      <c r="V479">
        <v>623.95258800000011</v>
      </c>
      <c r="W479">
        <v>237.31</v>
      </c>
      <c r="X479">
        <v>1000</v>
      </c>
      <c r="Y479">
        <v>3157</v>
      </c>
      <c r="Z479">
        <v>423.10592401000002</v>
      </c>
      <c r="AA479">
        <v>4624.6163119996618</v>
      </c>
      <c r="AB479">
        <v>83.915999999999997</v>
      </c>
      <c r="AC479">
        <v>336</v>
      </c>
      <c r="AD479">
        <v>737.79414856000005</v>
      </c>
      <c r="AE479">
        <v>358.86521914999997</v>
      </c>
      <c r="AF479">
        <v>1642</v>
      </c>
      <c r="AG479">
        <v>8615.8616145799988</v>
      </c>
      <c r="AH479">
        <v>1258.595847939918</v>
      </c>
      <c r="AI479">
        <v>370.00631407999998</v>
      </c>
      <c r="AJ479">
        <v>2472.9092310000001</v>
      </c>
      <c r="AK479">
        <v>284</v>
      </c>
      <c r="AL479">
        <v>32254.619140625</v>
      </c>
      <c r="AM479">
        <v>26394.27734375</v>
      </c>
      <c r="AN479">
        <v>5860.34130859375</v>
      </c>
      <c r="AO479" s="5" t="s">
        <v>405</v>
      </c>
    </row>
    <row r="480" spans="1:41" ht="14.25" x14ac:dyDescent="0.45">
      <c r="A480">
        <v>2014</v>
      </c>
      <c r="B480" s="5" t="s">
        <v>80</v>
      </c>
      <c r="C480" s="5" t="s">
        <v>269</v>
      </c>
      <c r="D480" s="5" t="s">
        <v>81</v>
      </c>
      <c r="E480" s="5" t="s">
        <v>97</v>
      </c>
      <c r="F480" s="5" t="s">
        <v>8</v>
      </c>
      <c r="G480" s="5" t="s">
        <v>82</v>
      </c>
      <c r="H480" s="5" t="s">
        <v>100</v>
      </c>
      <c r="I480">
        <v>0.67542803850895794</v>
      </c>
      <c r="J480">
        <v>0.54040030122133831</v>
      </c>
      <c r="K480">
        <v>0.6331735896729106</v>
      </c>
      <c r="L480">
        <v>0.66089882239846187</v>
      </c>
      <c r="M480">
        <v>0.56963651172272622</v>
      </c>
      <c r="N480">
        <v>0.41581998778498291</v>
      </c>
      <c r="O480">
        <v>0.57213985569717418</v>
      </c>
      <c r="P480">
        <v>0.53272450532724502</v>
      </c>
      <c r="Q480">
        <v>0.48853859359410429</v>
      </c>
      <c r="R480">
        <v>0.72954003645679466</v>
      </c>
      <c r="S480">
        <v>0.67255530427802501</v>
      </c>
      <c r="T480">
        <v>0.61418740755032475</v>
      </c>
      <c r="U480">
        <v>0.50386610135746013</v>
      </c>
      <c r="V480">
        <v>0.60540081615628327</v>
      </c>
      <c r="W480">
        <v>0.52704635502727282</v>
      </c>
      <c r="X480">
        <v>0.67949554250924105</v>
      </c>
      <c r="Y480">
        <v>0.58695134829622364</v>
      </c>
      <c r="Z480">
        <v>0.7861471247356332</v>
      </c>
      <c r="AA480">
        <v>0.60975451147916937</v>
      </c>
      <c r="AB480">
        <v>0.64726027397260277</v>
      </c>
      <c r="AC480">
        <v>0.59931506849315075</v>
      </c>
      <c r="AD480">
        <v>0.62320065943227843</v>
      </c>
      <c r="AE480">
        <v>0.58523356025766482</v>
      </c>
      <c r="AF480">
        <v>0.56458711558563024</v>
      </c>
      <c r="AG480">
        <v>0.56331377228708002</v>
      </c>
      <c r="AH480">
        <v>0.50089547644525134</v>
      </c>
      <c r="AI480">
        <v>0.61947306286374071</v>
      </c>
      <c r="AJ480">
        <v>0.5039282641872731</v>
      </c>
      <c r="AK480">
        <v>0.67346831725214307</v>
      </c>
      <c r="AL480">
        <v>0.59601312875747681</v>
      </c>
      <c r="AM480">
        <v>0.58540278673171997</v>
      </c>
      <c r="AN480">
        <v>0.61104434728622437</v>
      </c>
      <c r="AO480" s="5" t="s">
        <v>406</v>
      </c>
    </row>
    <row r="481" spans="1:41" ht="14.25" x14ac:dyDescent="0.45">
      <c r="A481">
        <v>2014</v>
      </c>
      <c r="B481" s="5" t="s">
        <v>80</v>
      </c>
      <c r="C481" s="5" t="s">
        <v>269</v>
      </c>
      <c r="D481" s="5" t="s">
        <v>81</v>
      </c>
      <c r="E481" s="5" t="s">
        <v>97</v>
      </c>
      <c r="F481" s="5" t="s">
        <v>34</v>
      </c>
      <c r="G481" s="5" t="s">
        <v>82</v>
      </c>
      <c r="H481" s="5" t="s">
        <v>100</v>
      </c>
      <c r="I481">
        <v>4.8110225513331502E-2</v>
      </c>
      <c r="J481">
        <v>5.3380683756895198E-2</v>
      </c>
      <c r="K481">
        <v>6.28956082384141E-2</v>
      </c>
      <c r="L481">
        <v>7.0995637000000195E-2</v>
      </c>
      <c r="M481">
        <v>5.5355390565809903E-2</v>
      </c>
      <c r="N481">
        <v>7.9185585816338597E-2</v>
      </c>
      <c r="O481">
        <v>6.6148230000000197E-2</v>
      </c>
      <c r="P481">
        <v>7.4041525345622194E-2</v>
      </c>
      <c r="Q481">
        <v>5.3101037133345498E-2</v>
      </c>
      <c r="R481">
        <v>4.1249503502484297E-2</v>
      </c>
      <c r="S481">
        <v>4.9890390907964002E-2</v>
      </c>
      <c r="T481">
        <v>5.13828612565446E-2</v>
      </c>
      <c r="U481">
        <v>4.0698601258226302E-2</v>
      </c>
      <c r="V481">
        <v>5.4812387525035498E-2</v>
      </c>
      <c r="W481">
        <v>2.43458123268111E-2</v>
      </c>
      <c r="X481">
        <v>3.6021999999999998E-2</v>
      </c>
      <c r="Y481">
        <v>4.1310692429521602E-2</v>
      </c>
      <c r="Z481">
        <v>5.50904612776092E-2</v>
      </c>
      <c r="AA481">
        <v>5.5774022560470399E-2</v>
      </c>
      <c r="AB481">
        <v>7.3894060727393795E-2</v>
      </c>
      <c r="AC481">
        <v>6.3554475896428902E-2</v>
      </c>
      <c r="AD481">
        <v>7.2497834912213899E-2</v>
      </c>
      <c r="AE481">
        <v>9.7769907134228395E-2</v>
      </c>
      <c r="AF481">
        <v>5.5907801317905299E-2</v>
      </c>
      <c r="AG481">
        <v>4.1352174688725797E-2</v>
      </c>
      <c r="AH481">
        <v>4.5561795197226397E-2</v>
      </c>
      <c r="AI481">
        <v>6.1248452303708803E-2</v>
      </c>
      <c r="AJ481">
        <v>4.2389614966825903E-2</v>
      </c>
      <c r="AK481">
        <v>6.3691714788732506E-2</v>
      </c>
      <c r="AL481">
        <v>5.6264083832502365E-2</v>
      </c>
      <c r="AM481">
        <v>5.6983783841133118E-2</v>
      </c>
      <c r="AN481">
        <v>5.5244520306587219E-2</v>
      </c>
      <c r="AO481" s="5" t="s">
        <v>407</v>
      </c>
    </row>
    <row r="482" spans="1:41" ht="14.25" x14ac:dyDescent="0.45">
      <c r="A482">
        <v>2014</v>
      </c>
      <c r="B482" s="5" t="s">
        <v>80</v>
      </c>
      <c r="C482" s="5" t="s">
        <v>269</v>
      </c>
      <c r="D482" s="5" t="s">
        <v>81</v>
      </c>
      <c r="E482" s="5" t="s">
        <v>97</v>
      </c>
      <c r="F482" s="5" t="s">
        <v>101</v>
      </c>
      <c r="G482" s="5" t="s">
        <v>82</v>
      </c>
      <c r="H482" s="5" t="s">
        <v>99</v>
      </c>
      <c r="I482">
        <v>715.89382257999978</v>
      </c>
      <c r="J482">
        <v>1250.25688287</v>
      </c>
      <c r="K482">
        <v>58.552999999999997</v>
      </c>
      <c r="L482">
        <v>102.19047993</v>
      </c>
      <c r="M482">
        <v>524.58504195492378</v>
      </c>
      <c r="N482">
        <v>522.74546999999995</v>
      </c>
      <c r="O482">
        <v>280.15553099999988</v>
      </c>
      <c r="P482">
        <v>401.86597799999998</v>
      </c>
      <c r="Q482">
        <v>257.89946671299998</v>
      </c>
      <c r="R482">
        <v>512.80570947899605</v>
      </c>
      <c r="S482">
        <v>559.53</v>
      </c>
      <c r="T482">
        <v>362.37174700000003</v>
      </c>
      <c r="U482">
        <v>142.16846729353091</v>
      </c>
      <c r="V482">
        <v>589.75225694929532</v>
      </c>
      <c r="W482">
        <v>231.53249527672449</v>
      </c>
      <c r="X482">
        <v>963.97799999999995</v>
      </c>
      <c r="Y482">
        <v>3026.582144</v>
      </c>
      <c r="Z482">
        <v>399.79682348699998</v>
      </c>
      <c r="AA482">
        <v>4366.6828574806732</v>
      </c>
      <c r="AB482">
        <v>77.71510600000002</v>
      </c>
      <c r="AC482">
        <v>314.64569609879987</v>
      </c>
      <c r="AD482">
        <v>684.30567017849978</v>
      </c>
      <c r="AE482">
        <v>323.779</v>
      </c>
      <c r="AF482">
        <v>1550.199390236</v>
      </c>
      <c r="AG482">
        <v>8259.5769999999993</v>
      </c>
      <c r="AH482">
        <v>1201.25196168</v>
      </c>
      <c r="AI482">
        <v>347.34399999999999</v>
      </c>
      <c r="AJ482">
        <v>2368.083560850001</v>
      </c>
      <c r="AK482">
        <v>265.91155300000003</v>
      </c>
      <c r="AL482">
        <v>30662.158203125</v>
      </c>
      <c r="AM482">
        <v>25104.923828125</v>
      </c>
      <c r="AN482">
        <v>5557.234375</v>
      </c>
      <c r="AO482" s="5" t="s">
        <v>408</v>
      </c>
    </row>
    <row r="483" spans="1:41" ht="14.25" x14ac:dyDescent="0.45">
      <c r="A483">
        <v>2014</v>
      </c>
      <c r="B483" s="5" t="s">
        <v>80</v>
      </c>
      <c r="C483" s="5" t="s">
        <v>269</v>
      </c>
      <c r="D483" s="5" t="s">
        <v>81</v>
      </c>
      <c r="E483" s="5" t="s">
        <v>102</v>
      </c>
      <c r="F483" s="5" t="s">
        <v>103</v>
      </c>
      <c r="G483" s="5" t="s">
        <v>82</v>
      </c>
      <c r="H483" s="5" t="s">
        <v>104</v>
      </c>
      <c r="I483">
        <v>120.446</v>
      </c>
      <c r="J483">
        <v>215</v>
      </c>
      <c r="K483">
        <v>8.2529599999999999</v>
      </c>
      <c r="L483">
        <v>19</v>
      </c>
      <c r="M483">
        <v>107.18</v>
      </c>
      <c r="N483">
        <v>154.524</v>
      </c>
      <c r="O483">
        <v>53.32</v>
      </c>
      <c r="P483">
        <v>93</v>
      </c>
      <c r="Q483">
        <v>60.636000000000003</v>
      </c>
      <c r="R483">
        <v>79.566000000000003</v>
      </c>
      <c r="S483">
        <v>99.686000000000007</v>
      </c>
      <c r="T483">
        <v>69</v>
      </c>
      <c r="U483">
        <v>33.576000000000001</v>
      </c>
      <c r="V483">
        <v>147.88200000000001</v>
      </c>
      <c r="W483">
        <v>51.4</v>
      </c>
      <c r="X483">
        <v>159</v>
      </c>
      <c r="Y483">
        <v>613</v>
      </c>
      <c r="Z483">
        <v>55.841999999999999</v>
      </c>
      <c r="AA483">
        <v>757.08199999999988</v>
      </c>
      <c r="AB483">
        <v>14.8</v>
      </c>
      <c r="AC483">
        <v>56</v>
      </c>
      <c r="AD483">
        <v>88.126000000000005</v>
      </c>
      <c r="AE483">
        <v>45.97</v>
      </c>
      <c r="AF483">
        <v>278</v>
      </c>
      <c r="AG483">
        <v>1736</v>
      </c>
      <c r="AH483">
        <v>255.45073876999999</v>
      </c>
      <c r="AI483">
        <v>68.184020000000004</v>
      </c>
      <c r="AJ483">
        <v>558.28399999999999</v>
      </c>
      <c r="AK483">
        <v>22.512</v>
      </c>
      <c r="AL483">
        <v>6020.72021484375</v>
      </c>
      <c r="AM483">
        <v>5023.80810546875</v>
      </c>
      <c r="AN483">
        <v>996.9117431640625</v>
      </c>
      <c r="AO483" s="5" t="s">
        <v>409</v>
      </c>
    </row>
    <row r="484" spans="1:41" ht="14.25" x14ac:dyDescent="0.45">
      <c r="A484">
        <v>2014</v>
      </c>
      <c r="B484" s="5" t="s">
        <v>80</v>
      </c>
      <c r="C484" s="5" t="s">
        <v>269</v>
      </c>
      <c r="D484" s="5" t="s">
        <v>81</v>
      </c>
      <c r="E484" s="5" t="s">
        <v>102</v>
      </c>
      <c r="F484" s="5" t="s">
        <v>102</v>
      </c>
      <c r="G484" s="5" t="s">
        <v>82</v>
      </c>
      <c r="H484" s="5" t="s">
        <v>104</v>
      </c>
      <c r="I484">
        <v>127.10972</v>
      </c>
      <c r="J484">
        <v>279</v>
      </c>
      <c r="K484">
        <v>11.265079999999999</v>
      </c>
      <c r="L484">
        <v>19</v>
      </c>
      <c r="M484">
        <v>111.28728</v>
      </c>
      <c r="N484">
        <v>155.875</v>
      </c>
      <c r="O484">
        <v>59.856999999999999</v>
      </c>
      <c r="P484">
        <v>93</v>
      </c>
      <c r="Q484">
        <v>60.636000000000003</v>
      </c>
      <c r="R484">
        <v>83.693939999999998</v>
      </c>
      <c r="S484">
        <v>99.686000000000007</v>
      </c>
      <c r="T484">
        <v>71</v>
      </c>
      <c r="U484">
        <v>33.576000000000001</v>
      </c>
      <c r="V484">
        <v>149.26140000000001</v>
      </c>
      <c r="W484">
        <v>51.4</v>
      </c>
      <c r="X484">
        <v>168</v>
      </c>
      <c r="Y484">
        <v>615</v>
      </c>
      <c r="Z484">
        <v>61.438580000000002</v>
      </c>
      <c r="AA484">
        <v>865.79799999999989</v>
      </c>
      <c r="AB484">
        <v>14.8</v>
      </c>
      <c r="AC484">
        <v>64</v>
      </c>
      <c r="AD484">
        <v>136.93199999999999</v>
      </c>
      <c r="AE484">
        <v>70</v>
      </c>
      <c r="AF484">
        <v>332</v>
      </c>
      <c r="AG484">
        <v>1746</v>
      </c>
      <c r="AH484">
        <v>286.83693877000002</v>
      </c>
      <c r="AI484">
        <v>68.184020000000004</v>
      </c>
      <c r="AJ484">
        <v>560.18999999999994</v>
      </c>
      <c r="AK484">
        <v>48.139000000000003</v>
      </c>
      <c r="AL484">
        <v>6442.96630859375</v>
      </c>
      <c r="AM484">
        <v>5315.57861328125</v>
      </c>
      <c r="AN484">
        <v>1127.3873291015625</v>
      </c>
      <c r="AO484" s="5" t="s">
        <v>410</v>
      </c>
    </row>
    <row r="485" spans="1:41" ht="14.25" x14ac:dyDescent="0.45">
      <c r="A485">
        <v>2014</v>
      </c>
      <c r="B485" s="5" t="s">
        <v>1508</v>
      </c>
      <c r="C485" s="5" t="s">
        <v>277</v>
      </c>
      <c r="D485" s="5" t="s">
        <v>107</v>
      </c>
      <c r="E485" s="5" t="s">
        <v>108</v>
      </c>
      <c r="F485" s="5" t="s">
        <v>108</v>
      </c>
      <c r="G485" s="5" t="s">
        <v>86</v>
      </c>
      <c r="H485" s="5" t="s">
        <v>130</v>
      </c>
      <c r="I485">
        <v>840.08159117294565</v>
      </c>
      <c r="J485">
        <v>1254.0092802736983</v>
      </c>
      <c r="K485">
        <v>475.97068970700815</v>
      </c>
      <c r="L485">
        <v>1237.3131867383509</v>
      </c>
      <c r="M485">
        <v>1237.2477315022409</v>
      </c>
      <c r="N485">
        <v>623.79223286851402</v>
      </c>
      <c r="O485">
        <v>354.87195228155252</v>
      </c>
      <c r="P485">
        <v>1268.9041617189046</v>
      </c>
      <c r="Q485">
        <v>81.067706962597399</v>
      </c>
      <c r="R485">
        <v>1145.9197767508676</v>
      </c>
      <c r="S485">
        <v>181.71971234813935</v>
      </c>
      <c r="T485">
        <v>1263.6389992221457</v>
      </c>
      <c r="U485">
        <v>395.26627895668713</v>
      </c>
      <c r="V485">
        <v>1420.5408416255621</v>
      </c>
      <c r="W485">
        <v>810.83502450087678</v>
      </c>
      <c r="X485">
        <v>2585.1947859086395</v>
      </c>
      <c r="Y485">
        <v>2254.5425811121781</v>
      </c>
      <c r="Z485">
        <v>1851.2311338604432</v>
      </c>
      <c r="AA485">
        <v>8732.3447759507326</v>
      </c>
      <c r="AB485">
        <v>228.508052359338</v>
      </c>
      <c r="AC485">
        <v>308.13729562109319</v>
      </c>
      <c r="AD485">
        <v>940.61074972099107</v>
      </c>
      <c r="AE485">
        <v>605.49368712727812</v>
      </c>
      <c r="AF485">
        <v>1331.0942194008157</v>
      </c>
      <c r="AG485">
        <v>14731.924665931514</v>
      </c>
      <c r="AH485">
        <v>1198.2836478871809</v>
      </c>
      <c r="AI485">
        <v>335.91736729322037</v>
      </c>
      <c r="AJ485">
        <v>647.61498710134958</v>
      </c>
      <c r="AK485">
        <v>375.93260226858831</v>
      </c>
      <c r="AL485">
        <v>48718.01171875</v>
      </c>
      <c r="AM485">
        <v>38729.27734375</v>
      </c>
      <c r="AN485">
        <v>9988.73046875</v>
      </c>
      <c r="AO485" s="5" t="s">
        <v>1669</v>
      </c>
    </row>
    <row r="486" spans="1:41" ht="14.25" x14ac:dyDescent="0.45">
      <c r="A486">
        <v>2014</v>
      </c>
      <c r="B486" s="5" t="s">
        <v>1507</v>
      </c>
      <c r="C486" s="5" t="s">
        <v>277</v>
      </c>
      <c r="D486" s="5" t="s">
        <v>107</v>
      </c>
      <c r="E486" s="5" t="s">
        <v>108</v>
      </c>
      <c r="F486" s="5" t="s">
        <v>108</v>
      </c>
      <c r="G486" s="5" t="s">
        <v>86</v>
      </c>
      <c r="H486" s="5" t="s">
        <v>130</v>
      </c>
      <c r="I486">
        <v>843.85833248387382</v>
      </c>
      <c r="J486">
        <v>1302.1485479999656</v>
      </c>
      <c r="K486">
        <v>485.02687829789011</v>
      </c>
      <c r="L486">
        <v>1235.6381645133195</v>
      </c>
      <c r="M486">
        <v>1260.7885692732007</v>
      </c>
      <c r="N486">
        <v>729.68645407647182</v>
      </c>
      <c r="O486">
        <v>361.62402209378087</v>
      </c>
      <c r="P486">
        <v>1298.4126609301925</v>
      </c>
      <c r="Q486">
        <v>169.0082595838887</v>
      </c>
      <c r="R486">
        <v>948.48186426298707</v>
      </c>
      <c r="S486">
        <v>113.74524137074414</v>
      </c>
      <c r="T486">
        <v>1244.7592451892754</v>
      </c>
      <c r="U486">
        <v>341.61344415904841</v>
      </c>
      <c r="V486">
        <v>1597.7987207645097</v>
      </c>
      <c r="W486">
        <v>826.26260241012244</v>
      </c>
      <c r="X486">
        <v>2270.6125541556094</v>
      </c>
      <c r="Y486">
        <v>3748.2276236604648</v>
      </c>
      <c r="Z486">
        <v>521.51120100171363</v>
      </c>
      <c r="AA486">
        <v>8803.8340084794672</v>
      </c>
      <c r="AB486">
        <v>230.70968768594329</v>
      </c>
      <c r="AC486">
        <v>121.68380076377022</v>
      </c>
      <c r="AD486">
        <v>998.1037623451316</v>
      </c>
      <c r="AE486">
        <v>1699.740210672252</v>
      </c>
      <c r="AF486">
        <v>1627.4869441411506</v>
      </c>
      <c r="AG486">
        <v>11835.318153190599</v>
      </c>
      <c r="AH486">
        <v>1809.3873891257485</v>
      </c>
      <c r="AI486">
        <v>232.85582431557998</v>
      </c>
      <c r="AJ486">
        <v>682.40438145478868</v>
      </c>
      <c r="AK486">
        <v>383.08538839014773</v>
      </c>
      <c r="AL486">
        <v>47723.8125</v>
      </c>
      <c r="AM486">
        <v>37506.8515625</v>
      </c>
      <c r="AN486">
        <v>10216.9609375</v>
      </c>
      <c r="AO486" s="5" t="s">
        <v>1668</v>
      </c>
    </row>
    <row r="487" spans="1:41" ht="14.25" x14ac:dyDescent="0.45">
      <c r="A487">
        <v>2014</v>
      </c>
      <c r="B487" s="5" t="s">
        <v>1507</v>
      </c>
      <c r="C487" s="5" t="s">
        <v>277</v>
      </c>
      <c r="D487" s="5" t="s">
        <v>107</v>
      </c>
      <c r="E487" s="5" t="s">
        <v>108</v>
      </c>
      <c r="F487" s="5" t="s">
        <v>108</v>
      </c>
      <c r="G487" s="5" t="s">
        <v>87</v>
      </c>
      <c r="H487" s="5" t="s">
        <v>130</v>
      </c>
      <c r="I487">
        <v>797.77366006279215</v>
      </c>
      <c r="J487">
        <v>1190.8552500000001</v>
      </c>
      <c r="K487">
        <v>452</v>
      </c>
      <c r="L487">
        <v>1174.53</v>
      </c>
      <c r="M487">
        <v>1174.9378412003889</v>
      </c>
      <c r="N487">
        <v>692.92</v>
      </c>
      <c r="O487">
        <v>345.42500000000001</v>
      </c>
      <c r="P487">
        <v>1210</v>
      </c>
      <c r="Q487">
        <v>157.5</v>
      </c>
      <c r="R487">
        <v>883.89700000000005</v>
      </c>
      <c r="S487">
        <v>106</v>
      </c>
      <c r="T487">
        <v>1189</v>
      </c>
      <c r="U487">
        <v>315.2</v>
      </c>
      <c r="V487">
        <v>1489</v>
      </c>
      <c r="W487">
        <v>770</v>
      </c>
      <c r="X487">
        <v>2179</v>
      </c>
      <c r="Y487">
        <v>3493</v>
      </c>
      <c r="Z487">
        <v>486</v>
      </c>
      <c r="AA487">
        <v>8366.8353571692351</v>
      </c>
      <c r="AB487">
        <v>215</v>
      </c>
      <c r="AC487">
        <v>116.17625099999999</v>
      </c>
      <c r="AD487">
        <v>930.14</v>
      </c>
      <c r="AE487">
        <v>1584</v>
      </c>
      <c r="AF487">
        <v>1547</v>
      </c>
      <c r="AG487">
        <v>11179.27729788557</v>
      </c>
      <c r="AH487">
        <v>1724.1200581850001</v>
      </c>
      <c r="AI487">
        <v>217</v>
      </c>
      <c r="AJ487">
        <v>650.24609375</v>
      </c>
      <c r="AK487">
        <v>357</v>
      </c>
      <c r="AL487">
        <v>44993.8359375</v>
      </c>
      <c r="AM487">
        <v>35334.2109375</v>
      </c>
      <c r="AN487">
        <v>9659.623046875</v>
      </c>
      <c r="AO487" s="5" t="s">
        <v>1671</v>
      </c>
    </row>
    <row r="488" spans="1:41" ht="14.25" x14ac:dyDescent="0.45">
      <c r="A488">
        <v>2014</v>
      </c>
      <c r="B488" s="5" t="s">
        <v>1508</v>
      </c>
      <c r="C488" s="5" t="s">
        <v>277</v>
      </c>
      <c r="D488" s="5" t="s">
        <v>107</v>
      </c>
      <c r="E488" s="5" t="s">
        <v>108</v>
      </c>
      <c r="F488" s="5" t="s">
        <v>108</v>
      </c>
      <c r="G488" s="5" t="s">
        <v>87</v>
      </c>
      <c r="H488" s="5" t="s">
        <v>130</v>
      </c>
      <c r="I488">
        <v>797.77366006279215</v>
      </c>
      <c r="J488">
        <v>1190.8552500000001</v>
      </c>
      <c r="K488">
        <v>452</v>
      </c>
      <c r="L488">
        <v>1175</v>
      </c>
      <c r="M488">
        <v>1174.93784120039</v>
      </c>
      <c r="N488">
        <v>592.37699999999995</v>
      </c>
      <c r="O488">
        <v>337</v>
      </c>
      <c r="P488">
        <v>1210</v>
      </c>
      <c r="Q488">
        <v>76.984999999999999</v>
      </c>
      <c r="R488">
        <v>1088.209316859886</v>
      </c>
      <c r="S488">
        <v>172.56800000000001</v>
      </c>
      <c r="T488">
        <v>1200</v>
      </c>
      <c r="U488">
        <v>375.36</v>
      </c>
      <c r="V488">
        <v>1349</v>
      </c>
      <c r="W488">
        <v>770</v>
      </c>
      <c r="X488">
        <v>2455</v>
      </c>
      <c r="Y488">
        <v>2141</v>
      </c>
      <c r="Z488">
        <v>1758</v>
      </c>
      <c r="AA488">
        <v>8292.5691100000004</v>
      </c>
      <c r="AB488">
        <v>217</v>
      </c>
      <c r="AC488">
        <v>299.64183528070669</v>
      </c>
      <c r="AD488">
        <v>893.24</v>
      </c>
      <c r="AE488">
        <v>575</v>
      </c>
      <c r="AF488">
        <v>1264.058061095164</v>
      </c>
      <c r="AG488">
        <v>13990</v>
      </c>
      <c r="AH488">
        <v>1137.936054798693</v>
      </c>
      <c r="AI488">
        <v>319</v>
      </c>
      <c r="AJ488">
        <v>615</v>
      </c>
      <c r="AK488">
        <v>357</v>
      </c>
      <c r="AL488">
        <v>46276.515625</v>
      </c>
      <c r="AM488">
        <v>36790.828125</v>
      </c>
      <c r="AN488">
        <v>9485.6826171875</v>
      </c>
      <c r="AO488" s="5" t="s">
        <v>1670</v>
      </c>
    </row>
    <row r="489" spans="1:41" ht="14.25" x14ac:dyDescent="0.45">
      <c r="A489">
        <v>2014</v>
      </c>
      <c r="B489" s="5" t="s">
        <v>1508</v>
      </c>
      <c r="C489" s="5" t="s">
        <v>277</v>
      </c>
      <c r="D489" s="5" t="s">
        <v>107</v>
      </c>
      <c r="E489" s="5" t="s">
        <v>30</v>
      </c>
      <c r="F489" s="5" t="s">
        <v>30</v>
      </c>
      <c r="G489" s="5" t="s">
        <v>86</v>
      </c>
      <c r="H489" s="5" t="s">
        <v>130</v>
      </c>
      <c r="I489">
        <v>5352.7124952726317</v>
      </c>
      <c r="J489">
        <v>5047.3953758929902</v>
      </c>
      <c r="K489">
        <v>1400.5332241378781</v>
      </c>
      <c r="L489">
        <v>1190.9797567668722</v>
      </c>
      <c r="M489">
        <v>4565.9489171893529</v>
      </c>
      <c r="N489">
        <v>3916.4216230691804</v>
      </c>
      <c r="O489">
        <v>3734.05324270144</v>
      </c>
      <c r="P489">
        <v>291.69000232044527</v>
      </c>
      <c r="Q489">
        <v>2230.3228336270868</v>
      </c>
      <c r="R489">
        <v>2853.1953055005542</v>
      </c>
      <c r="S489">
        <v>4120.5161699635464</v>
      </c>
      <c r="T489">
        <v>3580.3104977960793</v>
      </c>
      <c r="U489">
        <v>1412.6430978804235</v>
      </c>
      <c r="V489">
        <v>2472.5203084779982</v>
      </c>
      <c r="W489">
        <v>757.81799725601229</v>
      </c>
      <c r="X489">
        <v>5652.678456520398</v>
      </c>
      <c r="Y489">
        <v>14641.363870987259</v>
      </c>
      <c r="Z489">
        <v>3064.3245731137031</v>
      </c>
      <c r="AA489">
        <v>26643.106968804328</v>
      </c>
      <c r="AB489">
        <v>638.13769460718356</v>
      </c>
      <c r="AC489">
        <v>4580.6913721802775</v>
      </c>
      <c r="AD489">
        <v>3527.8399944183784</v>
      </c>
      <c r="AE489">
        <v>4789.6552243942278</v>
      </c>
      <c r="AF489">
        <v>21170.165366968344</v>
      </c>
      <c r="AG489">
        <v>32709.295494865237</v>
      </c>
      <c r="AH489">
        <v>8038.3404323218629</v>
      </c>
      <c r="AI489">
        <v>1745.9278839252645</v>
      </c>
      <c r="AJ489">
        <v>11446.435560033369</v>
      </c>
      <c r="AK489">
        <v>1833.3295813714628</v>
      </c>
      <c r="AL489">
        <v>183408.34375</v>
      </c>
      <c r="AM489">
        <v>143812.90625</v>
      </c>
      <c r="AN489">
        <v>39595.43359375</v>
      </c>
      <c r="AO489" s="5" t="s">
        <v>1672</v>
      </c>
    </row>
    <row r="490" spans="1:41" ht="14.25" x14ac:dyDescent="0.45">
      <c r="A490">
        <v>2014</v>
      </c>
      <c r="B490" s="5" t="s">
        <v>1507</v>
      </c>
      <c r="C490" s="5" t="s">
        <v>277</v>
      </c>
      <c r="D490" s="5" t="s">
        <v>107</v>
      </c>
      <c r="E490" s="5" t="s">
        <v>30</v>
      </c>
      <c r="F490" s="5" t="s">
        <v>30</v>
      </c>
      <c r="G490" s="5" t="s">
        <v>86</v>
      </c>
      <c r="H490" s="5" t="s">
        <v>130</v>
      </c>
      <c r="I490">
        <v>4800.8828178788845</v>
      </c>
      <c r="J490">
        <v>324.06663107513896</v>
      </c>
      <c r="K490"/>
      <c r="L490">
        <v>1216.9667758354803</v>
      </c>
      <c r="M490">
        <v>4652.3180467282264</v>
      </c>
      <c r="N490">
        <v>2986.3491201394427</v>
      </c>
      <c r="O490">
        <v>3629.1170407156287</v>
      </c>
      <c r="P490">
        <v>297.23992320468045</v>
      </c>
      <c r="Q490">
        <v>2278.1776857750788</v>
      </c>
      <c r="R490">
        <v>4008.8935300829457</v>
      </c>
      <c r="S490">
        <v>9209.0722777710016</v>
      </c>
      <c r="T490">
        <v>3508.9333894559745</v>
      </c>
      <c r="U490">
        <v>1348.2459534703562</v>
      </c>
      <c r="V490">
        <v>2601.1175951196583</v>
      </c>
      <c r="W490">
        <v>879.91601815103957</v>
      </c>
      <c r="X490">
        <v>4380.9293479117359</v>
      </c>
      <c r="Y490">
        <v>20636.176762271512</v>
      </c>
      <c r="Z490">
        <v>1660.819875320545</v>
      </c>
      <c r="AA490">
        <v>25454.22431300527</v>
      </c>
      <c r="AB490">
        <v>650.27939877991457</v>
      </c>
      <c r="AC490">
        <v>4214.2628023885418</v>
      </c>
      <c r="AD490">
        <v>3594.9634223915909</v>
      </c>
      <c r="AE490">
        <v>4880.7869304749483</v>
      </c>
      <c r="AF490">
        <v>18638.775817290734</v>
      </c>
      <c r="AG490">
        <v>31199.678764994605</v>
      </c>
      <c r="AH490">
        <v>7870.8612505533983</v>
      </c>
      <c r="AI490">
        <v>1779.1472659688093</v>
      </c>
      <c r="AJ490">
        <v>14714.207984080676</v>
      </c>
      <c r="AK490">
        <v>1831.7276133949078</v>
      </c>
      <c r="AL490">
        <v>183248.140625</v>
      </c>
      <c r="AM490">
        <v>141260.875</v>
      </c>
      <c r="AN490">
        <v>41987.265625</v>
      </c>
      <c r="AO490" s="5" t="s">
        <v>1673</v>
      </c>
    </row>
    <row r="491" spans="1:41" ht="14.25" x14ac:dyDescent="0.45">
      <c r="A491">
        <v>2014</v>
      </c>
      <c r="B491" s="5" t="s">
        <v>1507</v>
      </c>
      <c r="C491" s="5" t="s">
        <v>277</v>
      </c>
      <c r="D491" s="5" t="s">
        <v>107</v>
      </c>
      <c r="E491" s="5" t="s">
        <v>30</v>
      </c>
      <c r="F491" s="5" t="s">
        <v>30</v>
      </c>
      <c r="G491" s="5" t="s">
        <v>87</v>
      </c>
      <c r="H491" s="5" t="s">
        <v>130</v>
      </c>
      <c r="I491">
        <v>4538.6976814914624</v>
      </c>
      <c r="J491">
        <v>315</v>
      </c>
      <c r="K491"/>
      <c r="L491">
        <v>1156.7819999999999</v>
      </c>
      <c r="M491">
        <v>4335.5282999999999</v>
      </c>
      <c r="N491">
        <v>2835.877</v>
      </c>
      <c r="O491">
        <v>3466.55</v>
      </c>
      <c r="P491">
        <v>283</v>
      </c>
      <c r="Q491">
        <v>2123.0500000000002</v>
      </c>
      <c r="R491">
        <v>3735.9164134499761</v>
      </c>
      <c r="S491">
        <v>8582</v>
      </c>
      <c r="T491">
        <v>3351.75</v>
      </c>
      <c r="U491">
        <v>1244</v>
      </c>
      <c r="V491">
        <v>2424</v>
      </c>
      <c r="W491">
        <v>820</v>
      </c>
      <c r="X491">
        <v>4205.0978172000014</v>
      </c>
      <c r="Y491">
        <v>19231</v>
      </c>
      <c r="Z491">
        <v>1575.5889999999999</v>
      </c>
      <c r="AA491">
        <v>24190.745051104401</v>
      </c>
      <c r="AB491">
        <v>606</v>
      </c>
      <c r="AC491">
        <v>4023.520386749999</v>
      </c>
      <c r="AD491">
        <v>3350.172</v>
      </c>
      <c r="AE491">
        <v>4548.4400788604162</v>
      </c>
      <c r="AF491">
        <v>17717</v>
      </c>
      <c r="AG491">
        <v>29461.645268196371</v>
      </c>
      <c r="AH491">
        <v>7446.6107809108544</v>
      </c>
      <c r="AI491">
        <v>1658</v>
      </c>
      <c r="AJ491">
        <v>14020.80133758259</v>
      </c>
      <c r="AK491">
        <v>1741</v>
      </c>
      <c r="AL491">
        <v>172987.765625</v>
      </c>
      <c r="AM491">
        <v>133425.0625</v>
      </c>
      <c r="AN491">
        <v>39562.70703125</v>
      </c>
      <c r="AO491" s="5" t="s">
        <v>1675</v>
      </c>
    </row>
    <row r="492" spans="1:41" ht="14.25" x14ac:dyDescent="0.45">
      <c r="A492">
        <v>2014</v>
      </c>
      <c r="B492" s="5" t="s">
        <v>1508</v>
      </c>
      <c r="C492" s="5" t="s">
        <v>277</v>
      </c>
      <c r="D492" s="5" t="s">
        <v>107</v>
      </c>
      <c r="E492" s="5" t="s">
        <v>30</v>
      </c>
      <c r="F492" s="5" t="s">
        <v>30</v>
      </c>
      <c r="G492" s="5" t="s">
        <v>87</v>
      </c>
      <c r="H492" s="5" t="s">
        <v>130</v>
      </c>
      <c r="I492">
        <v>5083.1408323746746</v>
      </c>
      <c r="J492">
        <v>4793.2</v>
      </c>
      <c r="K492">
        <v>1147.8817383200001</v>
      </c>
      <c r="L492">
        <v>1131</v>
      </c>
      <c r="M492">
        <v>4336</v>
      </c>
      <c r="N492">
        <v>3719.1840000000002</v>
      </c>
      <c r="O492">
        <v>3546</v>
      </c>
      <c r="P492">
        <v>283</v>
      </c>
      <c r="Q492">
        <v>2118</v>
      </c>
      <c r="R492">
        <v>2709.503559725732</v>
      </c>
      <c r="S492">
        <v>3913</v>
      </c>
      <c r="T492">
        <v>3400</v>
      </c>
      <c r="U492">
        <v>1341.5</v>
      </c>
      <c r="V492">
        <v>2348</v>
      </c>
      <c r="W492">
        <v>719.65300000000002</v>
      </c>
      <c r="X492">
        <v>5368</v>
      </c>
      <c r="Y492">
        <v>13904</v>
      </c>
      <c r="Z492">
        <v>2910</v>
      </c>
      <c r="AA492">
        <v>25301.314997594989</v>
      </c>
      <c r="AB492">
        <v>606</v>
      </c>
      <c r="AC492">
        <v>4454.4000000000005</v>
      </c>
      <c r="AD492">
        <v>3350.172</v>
      </c>
      <c r="AE492">
        <v>4548.4400788604162</v>
      </c>
      <c r="AF492">
        <v>20104</v>
      </c>
      <c r="AG492">
        <v>31062</v>
      </c>
      <c r="AH492">
        <v>7633.5159999999996</v>
      </c>
      <c r="AI492">
        <v>1658</v>
      </c>
      <c r="AJ492">
        <v>10869.97368749722</v>
      </c>
      <c r="AK492">
        <v>1741</v>
      </c>
      <c r="AL492">
        <v>174099.859375</v>
      </c>
      <c r="AM492">
        <v>136680.65625</v>
      </c>
      <c r="AN492">
        <v>37419.22265625</v>
      </c>
      <c r="AO492" s="5" t="s">
        <v>1674</v>
      </c>
    </row>
    <row r="493" spans="1:41" ht="14.25" x14ac:dyDescent="0.45">
      <c r="A493">
        <v>2014</v>
      </c>
      <c r="B493" s="5" t="s">
        <v>1508</v>
      </c>
      <c r="C493" s="5" t="s">
        <v>277</v>
      </c>
      <c r="D493" s="5" t="s">
        <v>107</v>
      </c>
      <c r="E493" s="5" t="s">
        <v>216</v>
      </c>
      <c r="F493" s="5" t="s">
        <v>283</v>
      </c>
      <c r="G493" s="5" t="s">
        <v>86</v>
      </c>
      <c r="H493" s="5" t="s">
        <v>130</v>
      </c>
      <c r="I493"/>
      <c r="J493"/>
      <c r="K493"/>
      <c r="L493"/>
      <c r="M493"/>
      <c r="N493"/>
      <c r="O493"/>
      <c r="P493"/>
      <c r="Q493">
        <v>0</v>
      </c>
      <c r="R493"/>
      <c r="S493"/>
      <c r="T493"/>
      <c r="U493"/>
      <c r="V493">
        <v>0</v>
      </c>
      <c r="W493"/>
      <c r="X493"/>
      <c r="Y493"/>
      <c r="Z493"/>
      <c r="AA493">
        <v>0</v>
      </c>
      <c r="AB493">
        <v>0</v>
      </c>
      <c r="AC493">
        <v>1210.9873742545562</v>
      </c>
      <c r="AD493"/>
      <c r="AE493"/>
      <c r="AF493"/>
      <c r="AG493">
        <v>0</v>
      </c>
      <c r="AH493">
        <v>0</v>
      </c>
      <c r="AI493">
        <v>0</v>
      </c>
      <c r="AJ493"/>
      <c r="AK493"/>
      <c r="AL493">
        <v>1210.9874267578125</v>
      </c>
      <c r="AM493">
        <v>1210.9874267578125</v>
      </c>
      <c r="AN493">
        <v>0</v>
      </c>
      <c r="AO493" s="5" t="s">
        <v>1677</v>
      </c>
    </row>
    <row r="494" spans="1:41" ht="14.25" x14ac:dyDescent="0.45">
      <c r="A494">
        <v>2014</v>
      </c>
      <c r="B494" s="5" t="s">
        <v>1507</v>
      </c>
      <c r="C494" s="5" t="s">
        <v>277</v>
      </c>
      <c r="D494" s="5" t="s">
        <v>107</v>
      </c>
      <c r="E494" s="5" t="s">
        <v>216</v>
      </c>
      <c r="F494" s="5" t="s">
        <v>283</v>
      </c>
      <c r="G494" s="5" t="s">
        <v>86</v>
      </c>
      <c r="H494" s="5" t="s">
        <v>130</v>
      </c>
      <c r="I494"/>
      <c r="J494"/>
      <c r="K494"/>
      <c r="L494"/>
      <c r="M494"/>
      <c r="N494"/>
      <c r="O494"/>
      <c r="P494"/>
      <c r="Q494">
        <v>0</v>
      </c>
      <c r="R494"/>
      <c r="S494">
        <v>0</v>
      </c>
      <c r="T494">
        <v>0</v>
      </c>
      <c r="U494"/>
      <c r="V494"/>
      <c r="W494"/>
      <c r="X494"/>
      <c r="Y494"/>
      <c r="Z494"/>
      <c r="AA494">
        <v>0</v>
      </c>
      <c r="AB494">
        <v>0</v>
      </c>
      <c r="AC494">
        <v>1274.9070994940967</v>
      </c>
      <c r="AD494"/>
      <c r="AE494"/>
      <c r="AF494"/>
      <c r="AG494"/>
      <c r="AH494"/>
      <c r="AI494">
        <v>0</v>
      </c>
      <c r="AJ494"/>
      <c r="AK494"/>
      <c r="AL494">
        <v>1274.9071044921875</v>
      </c>
      <c r="AM494">
        <v>1274.9071044921875</v>
      </c>
      <c r="AN494">
        <v>0</v>
      </c>
      <c r="AO494" s="5" t="s">
        <v>1676</v>
      </c>
    </row>
    <row r="495" spans="1:41" ht="14.25" x14ac:dyDescent="0.45">
      <c r="A495">
        <v>2014</v>
      </c>
      <c r="B495" s="5" t="s">
        <v>1507</v>
      </c>
      <c r="C495" s="5" t="s">
        <v>277</v>
      </c>
      <c r="D495" s="5" t="s">
        <v>107</v>
      </c>
      <c r="E495" s="5" t="s">
        <v>216</v>
      </c>
      <c r="F495" s="5" t="s">
        <v>217</v>
      </c>
      <c r="G495" s="5" t="s">
        <v>86</v>
      </c>
      <c r="H495" s="5" t="s">
        <v>130</v>
      </c>
      <c r="I495"/>
      <c r="J495"/>
      <c r="K495"/>
      <c r="L495"/>
      <c r="M495"/>
      <c r="N495"/>
      <c r="O495">
        <v>0</v>
      </c>
      <c r="P495">
        <v>21.461366296366819</v>
      </c>
      <c r="Q495">
        <v>134.13353935229262</v>
      </c>
      <c r="R495"/>
      <c r="S495">
        <v>123.4028562041092</v>
      </c>
      <c r="T495"/>
      <c r="U495"/>
      <c r="V495"/>
      <c r="W495"/>
      <c r="X495"/>
      <c r="Y495"/>
      <c r="Z495"/>
      <c r="AA495">
        <v>200.2345475451024</v>
      </c>
      <c r="AB495">
        <v>0</v>
      </c>
      <c r="AC495">
        <v>371.74187592737155</v>
      </c>
      <c r="AD495"/>
      <c r="AE495"/>
      <c r="AF495"/>
      <c r="AG495"/>
      <c r="AH495"/>
      <c r="AI495">
        <v>0</v>
      </c>
      <c r="AJ495"/>
      <c r="AK495"/>
      <c r="AL495">
        <v>850.97418212890625</v>
      </c>
      <c r="AM495">
        <v>727.57135009765625</v>
      </c>
      <c r="AN495">
        <v>123.40285491943359</v>
      </c>
      <c r="AO495" s="5" t="s">
        <v>1678</v>
      </c>
    </row>
    <row r="496" spans="1:41" ht="14.25" x14ac:dyDescent="0.45">
      <c r="A496">
        <v>2014</v>
      </c>
      <c r="B496" s="5" t="s">
        <v>1508</v>
      </c>
      <c r="C496" s="5" t="s">
        <v>277</v>
      </c>
      <c r="D496" s="5" t="s">
        <v>107</v>
      </c>
      <c r="E496" s="5" t="s">
        <v>216</v>
      </c>
      <c r="F496" s="5" t="s">
        <v>217</v>
      </c>
      <c r="G496" s="5" t="s">
        <v>86</v>
      </c>
      <c r="H496" s="5" t="s">
        <v>130</v>
      </c>
      <c r="I496"/>
      <c r="J496"/>
      <c r="K496"/>
      <c r="L496"/>
      <c r="M496"/>
      <c r="N496"/>
      <c r="O496"/>
      <c r="P496">
        <v>21.06064998703576</v>
      </c>
      <c r="Q496">
        <v>131.62906241897349</v>
      </c>
      <c r="R496"/>
      <c r="S496"/>
      <c r="T496"/>
      <c r="U496"/>
      <c r="V496">
        <v>0</v>
      </c>
      <c r="W496"/>
      <c r="X496"/>
      <c r="Y496"/>
      <c r="Z496"/>
      <c r="AA496">
        <v>173.66611979309687</v>
      </c>
      <c r="AB496">
        <v>0</v>
      </c>
      <c r="AC496">
        <v>421.21299974071519</v>
      </c>
      <c r="AD496">
        <v>131.62906241897349</v>
      </c>
      <c r="AE496"/>
      <c r="AF496"/>
      <c r="AG496">
        <v>0</v>
      </c>
      <c r="AH496">
        <v>927.42151766660993</v>
      </c>
      <c r="AI496">
        <v>0</v>
      </c>
      <c r="AJ496"/>
      <c r="AK496"/>
      <c r="AL496">
        <v>1806.6195068359375</v>
      </c>
      <c r="AM496">
        <v>747.56884765625</v>
      </c>
      <c r="AN496">
        <v>1059.050537109375</v>
      </c>
      <c r="AO496" s="5" t="s">
        <v>1679</v>
      </c>
    </row>
    <row r="497" spans="1:41" ht="14.25" x14ac:dyDescent="0.45">
      <c r="A497">
        <v>2014</v>
      </c>
      <c r="B497" s="5" t="s">
        <v>1507</v>
      </c>
      <c r="C497" s="5" t="s">
        <v>277</v>
      </c>
      <c r="D497" s="5" t="s">
        <v>107</v>
      </c>
      <c r="E497" s="5" t="s">
        <v>216</v>
      </c>
      <c r="F497" s="5" t="s">
        <v>284</v>
      </c>
      <c r="G497" s="5" t="s">
        <v>86</v>
      </c>
      <c r="H497" s="5" t="s">
        <v>130</v>
      </c>
      <c r="I497">
        <v>188.00156875617333</v>
      </c>
      <c r="J497"/>
      <c r="K497"/>
      <c r="L497"/>
      <c r="M497">
        <v>274.70548859349526</v>
      </c>
      <c r="N497"/>
      <c r="O497">
        <v>203.88297981548476</v>
      </c>
      <c r="P497">
        <v>268.26707870458523</v>
      </c>
      <c r="Q497">
        <v>142.85221941019162</v>
      </c>
      <c r="R497"/>
      <c r="S497">
        <v>808.02044105821074</v>
      </c>
      <c r="T497"/>
      <c r="U497"/>
      <c r="V497">
        <v>254.31719061194678</v>
      </c>
      <c r="W497">
        <v>126.08552699115505</v>
      </c>
      <c r="X497">
        <v>122.8331105823564</v>
      </c>
      <c r="Y497">
        <v>2642.9672593975738</v>
      </c>
      <c r="Z497">
        <v>216330.57226737752</v>
      </c>
      <c r="AA497">
        <v>1053.1743724576488</v>
      </c>
      <c r="AB497">
        <v>34.338186074186908</v>
      </c>
      <c r="AC497">
        <v>203.9366332312257</v>
      </c>
      <c r="AD497">
        <v>382.10567701871855</v>
      </c>
      <c r="AE497">
        <v>251.96287872923537</v>
      </c>
      <c r="AF497">
        <v>2574.7292141944367</v>
      </c>
      <c r="AG497">
        <v>4049.7598201244186</v>
      </c>
      <c r="AH497">
        <v>520.18926729758289</v>
      </c>
      <c r="AI497">
        <v>0</v>
      </c>
      <c r="AJ497">
        <v>1359.4286363990436</v>
      </c>
      <c r="AK497"/>
      <c r="AL497">
        <v>231792.140625</v>
      </c>
      <c r="AM497">
        <v>229319.984375</v>
      </c>
      <c r="AN497">
        <v>2472.16064453125</v>
      </c>
      <c r="AO497" s="5" t="s">
        <v>1680</v>
      </c>
    </row>
    <row r="498" spans="1:41" ht="14.25" x14ac:dyDescent="0.45">
      <c r="A498">
        <v>2014</v>
      </c>
      <c r="B498" s="5" t="s">
        <v>1508</v>
      </c>
      <c r="C498" s="5" t="s">
        <v>277</v>
      </c>
      <c r="D498" s="5" t="s">
        <v>107</v>
      </c>
      <c r="E498" s="5" t="s">
        <v>216</v>
      </c>
      <c r="F498" s="5" t="s">
        <v>284</v>
      </c>
      <c r="G498" s="5" t="s">
        <v>86</v>
      </c>
      <c r="H498" s="5" t="s">
        <v>130</v>
      </c>
      <c r="I498">
        <v>184.49129388643325</v>
      </c>
      <c r="J498"/>
      <c r="K498"/>
      <c r="L498"/>
      <c r="M498">
        <v>269.5763198340577</v>
      </c>
      <c r="N498"/>
      <c r="O498">
        <v>157.95487490276821</v>
      </c>
      <c r="P498">
        <v>263.25812483794698</v>
      </c>
      <c r="Q498">
        <v>140.05332241378781</v>
      </c>
      <c r="R498"/>
      <c r="S498">
        <v>668.67563708838532</v>
      </c>
      <c r="T498"/>
      <c r="U498"/>
      <c r="V498">
        <v>247.46263734767018</v>
      </c>
      <c r="W498"/>
      <c r="X498">
        <v>113.7275099299931</v>
      </c>
      <c r="Y498">
        <v>2269.2850361031033</v>
      </c>
      <c r="Z498"/>
      <c r="AA498">
        <v>1033.0248818641039</v>
      </c>
      <c r="AB498">
        <v>40.015234975367946</v>
      </c>
      <c r="AC498">
        <v>210.6064998703576</v>
      </c>
      <c r="AD498">
        <v>350.65982228414538</v>
      </c>
      <c r="AE498">
        <v>247.25834904279594</v>
      </c>
      <c r="AF498">
        <v>2039.7239512444132</v>
      </c>
      <c r="AG498">
        <v>3107.4989055871265</v>
      </c>
      <c r="AH498">
        <v>493.79747688853456</v>
      </c>
      <c r="AI498">
        <v>0</v>
      </c>
      <c r="AJ498">
        <v>1192.8829936657678</v>
      </c>
      <c r="AK498"/>
      <c r="AL498">
        <v>13029.953125</v>
      </c>
      <c r="AM498">
        <v>10935.5458984375</v>
      </c>
      <c r="AN498">
        <v>2094.40673828125</v>
      </c>
      <c r="AO498" s="5" t="s">
        <v>1681</v>
      </c>
    </row>
    <row r="499" spans="1:41" ht="14.25" x14ac:dyDescent="0.45">
      <c r="A499">
        <v>2014</v>
      </c>
      <c r="B499" s="5" t="s">
        <v>1508</v>
      </c>
      <c r="C499" s="5" t="s">
        <v>277</v>
      </c>
      <c r="D499" s="5" t="s">
        <v>107</v>
      </c>
      <c r="E499" s="5" t="s">
        <v>216</v>
      </c>
      <c r="F499" s="5" t="s">
        <v>285</v>
      </c>
      <c r="G499" s="5" t="s">
        <v>86</v>
      </c>
      <c r="H499" s="5" t="s">
        <v>130</v>
      </c>
      <c r="I499"/>
      <c r="J499"/>
      <c r="K499"/>
      <c r="L499"/>
      <c r="M499">
        <v>12.636389992221456</v>
      </c>
      <c r="N499"/>
      <c r="O499"/>
      <c r="P499">
        <v>21.06064998703576</v>
      </c>
      <c r="Q499">
        <v>0</v>
      </c>
      <c r="R499"/>
      <c r="S499"/>
      <c r="T499"/>
      <c r="U499"/>
      <c r="V499">
        <v>0</v>
      </c>
      <c r="W499"/>
      <c r="X499">
        <v>108.46234743323416</v>
      </c>
      <c r="Y499"/>
      <c r="Z499"/>
      <c r="AA499">
        <v>509.66772968626537</v>
      </c>
      <c r="AB499">
        <v>0</v>
      </c>
      <c r="AC499"/>
      <c r="AD499"/>
      <c r="AE499"/>
      <c r="AF499">
        <v>401.20538225303125</v>
      </c>
      <c r="AG499">
        <v>0</v>
      </c>
      <c r="AH499">
        <v>125.10552608548917</v>
      </c>
      <c r="AI499">
        <v>0</v>
      </c>
      <c r="AJ499"/>
      <c r="AK499"/>
      <c r="AL499">
        <v>1178.137939453125</v>
      </c>
      <c r="AM499">
        <v>931.93377685546875</v>
      </c>
      <c r="AN499">
        <v>246.20426940917969</v>
      </c>
      <c r="AO499" s="5" t="s">
        <v>1683</v>
      </c>
    </row>
    <row r="500" spans="1:41" ht="14.25" x14ac:dyDescent="0.45">
      <c r="A500">
        <v>2014</v>
      </c>
      <c r="B500" s="5" t="s">
        <v>1507</v>
      </c>
      <c r="C500" s="5" t="s">
        <v>277</v>
      </c>
      <c r="D500" s="5" t="s">
        <v>107</v>
      </c>
      <c r="E500" s="5" t="s">
        <v>216</v>
      </c>
      <c r="F500" s="5" t="s">
        <v>285</v>
      </c>
      <c r="G500" s="5" t="s">
        <v>86</v>
      </c>
      <c r="H500" s="5" t="s">
        <v>130</v>
      </c>
      <c r="I500"/>
      <c r="J500"/>
      <c r="K500"/>
      <c r="L500"/>
      <c r="M500"/>
      <c r="N500"/>
      <c r="O500"/>
      <c r="P500">
        <v>21.461366296366819</v>
      </c>
      <c r="Q500">
        <v>0</v>
      </c>
      <c r="R500"/>
      <c r="S500">
        <v>0</v>
      </c>
      <c r="T500"/>
      <c r="U500"/>
      <c r="V500"/>
      <c r="W500"/>
      <c r="X500">
        <v>90.299771760278219</v>
      </c>
      <c r="Y500"/>
      <c r="Z500"/>
      <c r="AA500">
        <v>615.94121270572771</v>
      </c>
      <c r="AB500">
        <v>0</v>
      </c>
      <c r="AC500"/>
      <c r="AD500"/>
      <c r="AE500"/>
      <c r="AF500">
        <v>634.18337405763953</v>
      </c>
      <c r="AG500"/>
      <c r="AH500">
        <v>139.52382681731956</v>
      </c>
      <c r="AI500">
        <v>0</v>
      </c>
      <c r="AJ500"/>
      <c r="AK500"/>
      <c r="AL500">
        <v>1501.4095458984375</v>
      </c>
      <c r="AM500">
        <v>1271.5859375</v>
      </c>
      <c r="AN500">
        <v>229.8236083984375</v>
      </c>
      <c r="AO500" s="5" t="s">
        <v>1682</v>
      </c>
    </row>
    <row r="501" spans="1:41" ht="14.25" x14ac:dyDescent="0.45">
      <c r="A501">
        <v>2014</v>
      </c>
      <c r="B501" s="5" t="s">
        <v>1508</v>
      </c>
      <c r="C501" s="5" t="s">
        <v>277</v>
      </c>
      <c r="D501" s="5" t="s">
        <v>107</v>
      </c>
      <c r="E501" s="5" t="s">
        <v>286</v>
      </c>
      <c r="F501" s="5" t="s">
        <v>286</v>
      </c>
      <c r="G501" s="5" t="s">
        <v>86</v>
      </c>
      <c r="H501" s="5" t="s">
        <v>130</v>
      </c>
      <c r="I501">
        <v>5635.3691800546139</v>
      </c>
      <c r="J501">
        <v>10342.856039633029</v>
      </c>
      <c r="K501">
        <v>1013.01726437642</v>
      </c>
      <c r="L501">
        <v>2550.4447134300303</v>
      </c>
      <c r="M501">
        <v>3749.7771239817621</v>
      </c>
      <c r="N501">
        <v>2536.5067752686105</v>
      </c>
      <c r="O501">
        <v>3169.627823048882</v>
      </c>
      <c r="P501">
        <v>4928.1920969663679</v>
      </c>
      <c r="Q501">
        <v>1982.0978007498861</v>
      </c>
      <c r="R501">
        <v>2844.3772891603853</v>
      </c>
      <c r="S501">
        <v>4417.2723116383731</v>
      </c>
      <c r="T501">
        <v>6107.5884962403707</v>
      </c>
      <c r="U501">
        <v>967.73686690429315</v>
      </c>
      <c r="V501">
        <v>3703.5153002202383</v>
      </c>
      <c r="W501">
        <v>1809.4941907486352</v>
      </c>
      <c r="X501">
        <v>8496.9192372695779</v>
      </c>
      <c r="Y501">
        <v>24765.21831975535</v>
      </c>
      <c r="Z501">
        <v>4515.4033572204671</v>
      </c>
      <c r="AA501">
        <v>31396.225202013407</v>
      </c>
      <c r="AB501">
        <v>918.24433943475913</v>
      </c>
      <c r="AC501">
        <v>3580.3104977960802</v>
      </c>
      <c r="AD501">
        <v>8281.4435256525412</v>
      </c>
      <c r="AE501">
        <v>5180.9198968107967</v>
      </c>
      <c r="AF501">
        <v>8393.7611065950914</v>
      </c>
      <c r="AG501">
        <v>38380.928536373969</v>
      </c>
      <c r="AH501">
        <v>8563.7625812309307</v>
      </c>
      <c r="AI501">
        <v>2214.5273461368101</v>
      </c>
      <c r="AJ501">
        <v>14523.99545355263</v>
      </c>
      <c r="AK501">
        <v>5486.2993216228151</v>
      </c>
      <c r="AL501">
        <v>220455.84375</v>
      </c>
      <c r="AM501">
        <v>166227.859375</v>
      </c>
      <c r="AN501">
        <v>54227.9765625</v>
      </c>
      <c r="AO501" s="5" t="s">
        <v>1685</v>
      </c>
    </row>
    <row r="502" spans="1:41" ht="14.25" x14ac:dyDescent="0.45">
      <c r="A502">
        <v>2014</v>
      </c>
      <c r="B502" s="5" t="s">
        <v>1507</v>
      </c>
      <c r="C502" s="5" t="s">
        <v>277</v>
      </c>
      <c r="D502" s="5" t="s">
        <v>107</v>
      </c>
      <c r="E502" s="5" t="s">
        <v>286</v>
      </c>
      <c r="F502" s="5" t="s">
        <v>286</v>
      </c>
      <c r="G502" s="5" t="s">
        <v>86</v>
      </c>
      <c r="H502" s="5" t="s">
        <v>130</v>
      </c>
      <c r="I502">
        <v>5660.7040187277571</v>
      </c>
      <c r="J502">
        <v>10739.900562172339</v>
      </c>
      <c r="K502">
        <v>1032.291718855244</v>
      </c>
      <c r="L502">
        <v>2548.0007135361507</v>
      </c>
      <c r="M502">
        <v>3820.7906492451093</v>
      </c>
      <c r="N502">
        <v>2315.6814233779796</v>
      </c>
      <c r="O502">
        <v>3229.9356276032063</v>
      </c>
      <c r="P502">
        <v>5038.0557380721102</v>
      </c>
      <c r="Q502">
        <v>1708.3505108303543</v>
      </c>
      <c r="R502">
        <v>2731.8207335871152</v>
      </c>
      <c r="S502">
        <v>2744.9087493053162</v>
      </c>
      <c r="T502">
        <v>5740.9154842781236</v>
      </c>
      <c r="U502">
        <v>837.77662542812334</v>
      </c>
      <c r="V502">
        <v>4158.1397199210705</v>
      </c>
      <c r="W502">
        <v>1847.5070829643116</v>
      </c>
      <c r="X502">
        <v>6611.1738875957981</v>
      </c>
      <c r="Y502">
        <v>29003.963481224935</v>
      </c>
      <c r="Z502">
        <v>3533.6139606967968</v>
      </c>
      <c r="AA502">
        <v>29897.383355945392</v>
      </c>
      <c r="AB502">
        <v>907.81579433631634</v>
      </c>
      <c r="AC502">
        <v>3408.5231680334782</v>
      </c>
      <c r="AD502">
        <v>8106.1211672522832</v>
      </c>
      <c r="AE502">
        <v>6649.8043469292588</v>
      </c>
      <c r="AF502">
        <v>10233.074017880394</v>
      </c>
      <c r="AG502">
        <v>36892.800131612094</v>
      </c>
      <c r="AH502">
        <v>8221.6211886546153</v>
      </c>
      <c r="AI502">
        <v>2268.4664175259727</v>
      </c>
      <c r="AJ502">
        <v>13254.056386673677</v>
      </c>
      <c r="AK502">
        <v>5586.3936469442824</v>
      </c>
      <c r="AL502">
        <v>218729.59375</v>
      </c>
      <c r="AM502">
        <v>168611.65625</v>
      </c>
      <c r="AN502">
        <v>50117.94140625</v>
      </c>
      <c r="AO502" s="5" t="s">
        <v>1684</v>
      </c>
    </row>
    <row r="503" spans="1:41" ht="14.25" x14ac:dyDescent="0.45">
      <c r="A503">
        <v>2014</v>
      </c>
      <c r="B503" s="5" t="s">
        <v>1507</v>
      </c>
      <c r="C503" s="5" t="s">
        <v>277</v>
      </c>
      <c r="D503" s="5" t="s">
        <v>107</v>
      </c>
      <c r="E503" s="5" t="s">
        <v>286</v>
      </c>
      <c r="F503" s="5" t="s">
        <v>286</v>
      </c>
      <c r="G503" s="5" t="s">
        <v>87</v>
      </c>
      <c r="H503" s="5" t="s">
        <v>130</v>
      </c>
      <c r="I503">
        <v>5351.5624480000006</v>
      </c>
      <c r="J503">
        <v>9821.9722999999994</v>
      </c>
      <c r="K503">
        <v>962</v>
      </c>
      <c r="L503">
        <v>2421.9899999999998</v>
      </c>
      <c r="M503">
        <v>3560.6219999999989</v>
      </c>
      <c r="N503">
        <v>2199.002</v>
      </c>
      <c r="O503">
        <v>3085.25</v>
      </c>
      <c r="P503">
        <v>4695</v>
      </c>
      <c r="Q503">
        <v>1592.0239999999999</v>
      </c>
      <c r="R503">
        <v>2545.8031850000002</v>
      </c>
      <c r="S503">
        <v>2558</v>
      </c>
      <c r="T503">
        <v>5483.7499999999991</v>
      </c>
      <c r="U503">
        <v>773</v>
      </c>
      <c r="V503">
        <v>3875</v>
      </c>
      <c r="W503">
        <v>1721.7049999999999</v>
      </c>
      <c r="X503">
        <v>6345.2051253019999</v>
      </c>
      <c r="Y503">
        <v>27029</v>
      </c>
      <c r="Z503">
        <v>3293</v>
      </c>
      <c r="AA503">
        <v>28413.357624466429</v>
      </c>
      <c r="AB503">
        <v>846</v>
      </c>
      <c r="AC503">
        <v>3254.2494615000001</v>
      </c>
      <c r="AD503">
        <v>7554.1520100000007</v>
      </c>
      <c r="AE503">
        <v>6197</v>
      </c>
      <c r="AF503">
        <v>9727</v>
      </c>
      <c r="AG503">
        <v>34847.767241779438</v>
      </c>
      <c r="AH503">
        <v>7834.1775162958684</v>
      </c>
      <c r="AI503">
        <v>2114</v>
      </c>
      <c r="AJ503">
        <v>12629.45934403821</v>
      </c>
      <c r="AK503">
        <v>5210</v>
      </c>
      <c r="AL503">
        <v>205941.046875</v>
      </c>
      <c r="AM503">
        <v>158666.1875</v>
      </c>
      <c r="AN503">
        <v>47274.859375</v>
      </c>
      <c r="AO503" s="5" t="s">
        <v>1687</v>
      </c>
    </row>
    <row r="504" spans="1:41" ht="14.25" x14ac:dyDescent="0.45">
      <c r="A504">
        <v>2014</v>
      </c>
      <c r="B504" s="5" t="s">
        <v>1508</v>
      </c>
      <c r="C504" s="5" t="s">
        <v>277</v>
      </c>
      <c r="D504" s="5" t="s">
        <v>107</v>
      </c>
      <c r="E504" s="5" t="s">
        <v>286</v>
      </c>
      <c r="F504" s="5" t="s">
        <v>286</v>
      </c>
      <c r="G504" s="5" t="s">
        <v>87</v>
      </c>
      <c r="H504" s="5" t="s">
        <v>130</v>
      </c>
      <c r="I504">
        <v>5351.5624480000006</v>
      </c>
      <c r="J504">
        <v>9821.9722999999994</v>
      </c>
      <c r="K504">
        <v>962</v>
      </c>
      <c r="L504">
        <v>2422</v>
      </c>
      <c r="M504">
        <v>3560.9320000000012</v>
      </c>
      <c r="N504">
        <v>2408.7640000000001</v>
      </c>
      <c r="O504">
        <v>3010</v>
      </c>
      <c r="P504">
        <v>4695</v>
      </c>
      <c r="Q504">
        <v>1882.2760000000001</v>
      </c>
      <c r="R504">
        <v>2701.1296336165219</v>
      </c>
      <c r="S504">
        <v>4194.8109999999997</v>
      </c>
      <c r="T504">
        <v>5800</v>
      </c>
      <c r="U504">
        <v>919</v>
      </c>
      <c r="V504">
        <v>3517</v>
      </c>
      <c r="W504">
        <v>1718.365</v>
      </c>
      <c r="X504">
        <v>8069</v>
      </c>
      <c r="Y504">
        <v>23518</v>
      </c>
      <c r="Z504">
        <v>4288</v>
      </c>
      <c r="AA504">
        <v>29815.058150000012</v>
      </c>
      <c r="AB504">
        <v>872</v>
      </c>
      <c r="AC504">
        <v>3481.6</v>
      </c>
      <c r="AD504">
        <v>7864.37601</v>
      </c>
      <c r="AE504">
        <v>4920</v>
      </c>
      <c r="AF504">
        <v>7971.0370874232412</v>
      </c>
      <c r="AG504">
        <v>36448</v>
      </c>
      <c r="AH504">
        <v>8132.4770000000008</v>
      </c>
      <c r="AI504">
        <v>2103</v>
      </c>
      <c r="AJ504">
        <v>13792.542454761009</v>
      </c>
      <c r="AK504">
        <v>5210</v>
      </c>
      <c r="AL504">
        <v>209449.90625</v>
      </c>
      <c r="AM504">
        <v>157952.953125</v>
      </c>
      <c r="AN504">
        <v>51496.9609375</v>
      </c>
      <c r="AO504" s="5" t="s">
        <v>1686</v>
      </c>
    </row>
    <row r="505" spans="1:41" ht="14.25" x14ac:dyDescent="0.45">
      <c r="A505">
        <v>2014</v>
      </c>
      <c r="B505" s="5" t="s">
        <v>1508</v>
      </c>
      <c r="C505" s="5" t="s">
        <v>277</v>
      </c>
      <c r="D505" s="5" t="s">
        <v>107</v>
      </c>
      <c r="E505" s="5" t="s">
        <v>110</v>
      </c>
      <c r="F505" s="5" t="s">
        <v>110</v>
      </c>
      <c r="G505" s="5" t="s">
        <v>86</v>
      </c>
      <c r="H505" s="5" t="s">
        <v>130</v>
      </c>
      <c r="I505">
        <v>9625.3036206394336</v>
      </c>
      <c r="J505">
        <v>9990.9617473498929</v>
      </c>
      <c r="K505">
        <v>2167.1408836659798</v>
      </c>
      <c r="L505">
        <v>1348.9346316696403</v>
      </c>
      <c r="M505">
        <v>6456.1422535258125</v>
      </c>
      <c r="N505">
        <v>6156.4165602028143</v>
      </c>
      <c r="O505">
        <v>5137.7455643373733</v>
      </c>
      <c r="P505">
        <v>2152.3984286750547</v>
      </c>
      <c r="Q505">
        <v>3169.627823048882</v>
      </c>
      <c r="R505">
        <v>5156.1773815829147</v>
      </c>
      <c r="S505">
        <v>7056.3707781563317</v>
      </c>
      <c r="T505">
        <v>6423.4982460459069</v>
      </c>
      <c r="U505">
        <v>1669.0565114725839</v>
      </c>
      <c r="V505">
        <v>4957.6770069482181</v>
      </c>
      <c r="W505">
        <v>2271.9249885789782</v>
      </c>
      <c r="X505">
        <v>8575.8966747209615</v>
      </c>
      <c r="Y505">
        <v>28869.939002228621</v>
      </c>
      <c r="Z505">
        <v>3262.2946829918392</v>
      </c>
      <c r="AA505">
        <v>41630.21592246896</v>
      </c>
      <c r="AB505">
        <v>1463.7151740989852</v>
      </c>
      <c r="AC505">
        <v>7002.6661206893905</v>
      </c>
      <c r="AD505">
        <v>5625.5902485070719</v>
      </c>
      <c r="AE505">
        <v>8247.7855443027656</v>
      </c>
      <c r="AF505">
        <v>28720.408387320665</v>
      </c>
      <c r="AG505">
        <v>81721.640144694858</v>
      </c>
      <c r="AH505">
        <v>14051.284473585494</v>
      </c>
      <c r="AI505">
        <v>2911.6348607076939</v>
      </c>
      <c r="AJ505">
        <v>15894.135014839865</v>
      </c>
      <c r="AK505">
        <v>3569.7801728025611</v>
      </c>
      <c r="AL505">
        <v>325286.34375</v>
      </c>
      <c r="AM505">
        <v>259575.640625</v>
      </c>
      <c r="AN505">
        <v>65710.7265625</v>
      </c>
      <c r="AO505" s="5" t="s">
        <v>1689</v>
      </c>
    </row>
    <row r="506" spans="1:41" ht="14.25" x14ac:dyDescent="0.45">
      <c r="A506">
        <v>2014</v>
      </c>
      <c r="B506" s="5" t="s">
        <v>1507</v>
      </c>
      <c r="C506" s="5" t="s">
        <v>277</v>
      </c>
      <c r="D506" s="5" t="s">
        <v>107</v>
      </c>
      <c r="E506" s="5" t="s">
        <v>110</v>
      </c>
      <c r="F506" s="5" t="s">
        <v>110</v>
      </c>
      <c r="G506" s="5" t="s">
        <v>86</v>
      </c>
      <c r="H506" s="5" t="s">
        <v>130</v>
      </c>
      <c r="I506">
        <v>10980.439407475063</v>
      </c>
      <c r="J506">
        <v>924.98488737340983</v>
      </c>
      <c r="K506">
        <v>0</v>
      </c>
      <c r="L506">
        <v>1382.2192963175048</v>
      </c>
      <c r="M506">
        <v>6955.2417609113309</v>
      </c>
      <c r="N506">
        <v>6554.3012669104264</v>
      </c>
      <c r="O506">
        <v>5267.6923574432358</v>
      </c>
      <c r="P506">
        <v>2250.2242561740609</v>
      </c>
      <c r="Q506">
        <v>3400.8979445883788</v>
      </c>
      <c r="R506">
        <v>6401.833043834049</v>
      </c>
      <c r="S506">
        <v>11119.133878147648</v>
      </c>
      <c r="T506">
        <v>6331.1030574282113</v>
      </c>
      <c r="U506">
        <v>1595.3521250067238</v>
      </c>
      <c r="V506">
        <v>5667.9468388704763</v>
      </c>
      <c r="W506">
        <v>2065.656506025306</v>
      </c>
      <c r="X506">
        <v>9343.6622252696361</v>
      </c>
      <c r="Y506">
        <v>37367.457926919087</v>
      </c>
      <c r="Z506">
        <v>3098.9643720863301</v>
      </c>
      <c r="AA506">
        <v>41432.020246998873</v>
      </c>
      <c r="AB506">
        <v>1491.564957597494</v>
      </c>
      <c r="AC506">
        <v>7216.164906006592</v>
      </c>
      <c r="AD506">
        <v>5732.6271046144666</v>
      </c>
      <c r="AE506">
        <v>8404.7143278636504</v>
      </c>
      <c r="AF506">
        <v>27126.535781951879</v>
      </c>
      <c r="AG506">
        <v>76434.117534233403</v>
      </c>
      <c r="AH506">
        <v>14227.139471946995</v>
      </c>
      <c r="AI506">
        <v>2967.0338904727128</v>
      </c>
      <c r="AJ506">
        <v>19021.95683569567</v>
      </c>
      <c r="AK506">
        <v>3566.8790784561652</v>
      </c>
      <c r="AL506">
        <v>328327.84375</v>
      </c>
      <c r="AM506">
        <v>259260.125</v>
      </c>
      <c r="AN506">
        <v>69067.7421875</v>
      </c>
      <c r="AO506" s="5" t="s">
        <v>1688</v>
      </c>
    </row>
    <row r="507" spans="1:41" ht="14.25" x14ac:dyDescent="0.45">
      <c r="A507">
        <v>2014</v>
      </c>
      <c r="B507" s="5" t="s">
        <v>1508</v>
      </c>
      <c r="C507" s="5" t="s">
        <v>277</v>
      </c>
      <c r="D507" s="5" t="s">
        <v>107</v>
      </c>
      <c r="E507" s="5" t="s">
        <v>110</v>
      </c>
      <c r="F507" s="5" t="s">
        <v>110</v>
      </c>
      <c r="G507" s="5" t="s">
        <v>87</v>
      </c>
      <c r="H507" s="5" t="s">
        <v>130</v>
      </c>
      <c r="I507">
        <v>9140.5570355753043</v>
      </c>
      <c r="J507">
        <v>9487.7999999999993</v>
      </c>
      <c r="K507">
        <v>1874.0384919200001</v>
      </c>
      <c r="L507">
        <v>1281</v>
      </c>
      <c r="M507">
        <v>6131</v>
      </c>
      <c r="N507">
        <v>5846.3690000000006</v>
      </c>
      <c r="O507">
        <v>4879</v>
      </c>
      <c r="P507">
        <v>2157</v>
      </c>
      <c r="Q507">
        <v>3010</v>
      </c>
      <c r="R507">
        <v>4896.503559725732</v>
      </c>
      <c r="S507">
        <v>6701</v>
      </c>
      <c r="T507">
        <v>6100</v>
      </c>
      <c r="U507">
        <v>1585</v>
      </c>
      <c r="V507">
        <v>4708</v>
      </c>
      <c r="W507">
        <v>2157.5070000000001</v>
      </c>
      <c r="X507">
        <v>8144</v>
      </c>
      <c r="Y507">
        <v>27416</v>
      </c>
      <c r="Z507">
        <v>3098</v>
      </c>
      <c r="AA507">
        <v>39533.647772595003</v>
      </c>
      <c r="AB507">
        <v>1390</v>
      </c>
      <c r="AC507">
        <v>6809.6</v>
      </c>
      <c r="AD507">
        <v>5342.2759999999998</v>
      </c>
      <c r="AE507">
        <v>7832.4131015707781</v>
      </c>
      <c r="AF507">
        <v>27274</v>
      </c>
      <c r="AG507">
        <v>77606</v>
      </c>
      <c r="AH507">
        <v>13343.638000000001</v>
      </c>
      <c r="AI507">
        <v>2765</v>
      </c>
      <c r="AJ507">
        <v>15093.67946822512</v>
      </c>
      <c r="AK507">
        <v>3390</v>
      </c>
      <c r="AL507">
        <v>308993</v>
      </c>
      <c r="AM507">
        <v>246775.578125</v>
      </c>
      <c r="AN507">
        <v>62217.4609375</v>
      </c>
      <c r="AO507" s="5" t="s">
        <v>1690</v>
      </c>
    </row>
    <row r="508" spans="1:41" ht="14.25" x14ac:dyDescent="0.45">
      <c r="A508">
        <v>2014</v>
      </c>
      <c r="B508" s="5" t="s">
        <v>1507</v>
      </c>
      <c r="C508" s="5" t="s">
        <v>277</v>
      </c>
      <c r="D508" s="5" t="s">
        <v>107</v>
      </c>
      <c r="E508" s="5" t="s">
        <v>110</v>
      </c>
      <c r="F508" s="5" t="s">
        <v>110</v>
      </c>
      <c r="G508" s="5" t="s">
        <v>87</v>
      </c>
      <c r="H508" s="5" t="s">
        <v>130</v>
      </c>
      <c r="I508">
        <v>10380.777196824691</v>
      </c>
      <c r="J508">
        <v>900</v>
      </c>
      <c r="K508">
        <v>0</v>
      </c>
      <c r="L508">
        <v>1313.8620000000001</v>
      </c>
      <c r="M508">
        <v>6481.6392999999998</v>
      </c>
      <c r="N508">
        <v>6224.0519999999997</v>
      </c>
      <c r="O508">
        <v>5031.7250000000004</v>
      </c>
      <c r="P508">
        <v>2157</v>
      </c>
      <c r="Q508">
        <v>3169.3209999999999</v>
      </c>
      <c r="R508">
        <v>5965.9137777428568</v>
      </c>
      <c r="S508">
        <v>10362</v>
      </c>
      <c r="T508">
        <v>6047.4999999999991</v>
      </c>
      <c r="U508">
        <v>1472</v>
      </c>
      <c r="V508">
        <v>5282</v>
      </c>
      <c r="W508">
        <v>1925</v>
      </c>
      <c r="X508">
        <v>8968.6480899000017</v>
      </c>
      <c r="Y508">
        <v>34823</v>
      </c>
      <c r="Z508">
        <v>2939.93</v>
      </c>
      <c r="AA508">
        <v>39375.446150808733</v>
      </c>
      <c r="AB508">
        <v>1390</v>
      </c>
      <c r="AC508">
        <v>6889.5529241820022</v>
      </c>
      <c r="AD508">
        <v>5342.2759999999998</v>
      </c>
      <c r="AE508">
        <v>7832.4131015707781</v>
      </c>
      <c r="AF508">
        <v>25785</v>
      </c>
      <c r="AG508">
        <v>72177.559758797259</v>
      </c>
      <c r="AH508">
        <v>13460.276683936459</v>
      </c>
      <c r="AI508">
        <v>2765</v>
      </c>
      <c r="AJ508">
        <v>18125.547643060821</v>
      </c>
      <c r="AK508">
        <v>3390</v>
      </c>
      <c r="AL508">
        <v>309977.46875</v>
      </c>
      <c r="AM508">
        <v>244813.375</v>
      </c>
      <c r="AN508">
        <v>65164.06640625</v>
      </c>
      <c r="AO508" s="5" t="s">
        <v>1691</v>
      </c>
    </row>
    <row r="509" spans="1:41" ht="14.25" x14ac:dyDescent="0.45">
      <c r="A509">
        <v>2014</v>
      </c>
      <c r="B509" s="5" t="s">
        <v>1508</v>
      </c>
      <c r="C509" s="5" t="s">
        <v>277</v>
      </c>
      <c r="D509" s="5" t="s">
        <v>107</v>
      </c>
      <c r="E509" s="5" t="s">
        <v>291</v>
      </c>
      <c r="F509" s="5" t="s">
        <v>291</v>
      </c>
      <c r="G509" s="5" t="s">
        <v>86</v>
      </c>
      <c r="H509" s="5" t="s">
        <v>130</v>
      </c>
      <c r="I509">
        <v>3102.7549694883905</v>
      </c>
      <c r="J509">
        <v>3453.517013265754</v>
      </c>
      <c r="K509">
        <v>194.81101238008077</v>
      </c>
      <c r="L509">
        <v>212.71256486906117</v>
      </c>
      <c r="M509">
        <v>117.93348895355479</v>
      </c>
      <c r="N509">
        <v>605.44840672980592</v>
      </c>
      <c r="O509">
        <v>880.3351694580947</v>
      </c>
      <c r="P509">
        <v>837.16083698467139</v>
      </c>
      <c r="Q509">
        <v>1155.5378419361891</v>
      </c>
      <c r="R509">
        <v>577.13786476119947</v>
      </c>
      <c r="S509">
        <v>1142.190655006905</v>
      </c>
      <c r="T509">
        <v>1895.4584988332183</v>
      </c>
      <c r="U509">
        <v>388.82172006065423</v>
      </c>
      <c r="V509">
        <v>647.61498710134958</v>
      </c>
      <c r="W509">
        <v>464.6769161514602</v>
      </c>
      <c r="X509">
        <v>2607.3084683950269</v>
      </c>
      <c r="Y509">
        <v>10368.157988617704</v>
      </c>
      <c r="Z509">
        <v>658.14531209486745</v>
      </c>
      <c r="AA509">
        <v>11824.553723359546</v>
      </c>
      <c r="AB509">
        <v>181.12158988850754</v>
      </c>
      <c r="AC509">
        <v>1102.9682667761651</v>
      </c>
      <c r="AD509">
        <v>3117.6427781837069</v>
      </c>
      <c r="AE509">
        <v>1053.0324993517879</v>
      </c>
      <c r="AF509">
        <v>2777.7777827728432</v>
      </c>
      <c r="AG509">
        <v>12697.465877183859</v>
      </c>
      <c r="AH509">
        <v>2909.6182457666305</v>
      </c>
      <c r="AI509">
        <v>748.70610703912121</v>
      </c>
      <c r="AJ509">
        <v>8785.3212842112152</v>
      </c>
      <c r="AK509">
        <v>4088.9251949829927</v>
      </c>
      <c r="AL509">
        <v>78596.8515625</v>
      </c>
      <c r="AM509">
        <v>60248.125</v>
      </c>
      <c r="AN509">
        <v>18348.728515625</v>
      </c>
      <c r="AO509" s="5" t="s">
        <v>1692</v>
      </c>
    </row>
    <row r="510" spans="1:41" ht="14.25" x14ac:dyDescent="0.45">
      <c r="A510">
        <v>2014</v>
      </c>
      <c r="B510" s="5" t="s">
        <v>1507</v>
      </c>
      <c r="C510" s="5" t="s">
        <v>277</v>
      </c>
      <c r="D510" s="5" t="s">
        <v>107</v>
      </c>
      <c r="E510" s="5" t="s">
        <v>291</v>
      </c>
      <c r="F510" s="5" t="s">
        <v>291</v>
      </c>
      <c r="G510" s="5" t="s">
        <v>86</v>
      </c>
      <c r="H510" s="5" t="s">
        <v>130</v>
      </c>
      <c r="I510">
        <v>3116.7039751493676</v>
      </c>
      <c r="J510">
        <v>3586.0916143584445</v>
      </c>
      <c r="K510">
        <v>198.51763824139306</v>
      </c>
      <c r="L510">
        <v>212.4675263340315</v>
      </c>
      <c r="M510">
        <v>120.17738325259592</v>
      </c>
      <c r="N510">
        <v>561.21472864999225</v>
      </c>
      <c r="O510">
        <v>897.08511118813294</v>
      </c>
      <c r="P510">
        <v>863.81999342876441</v>
      </c>
      <c r="Q510">
        <v>918.13334618329475</v>
      </c>
      <c r="R510">
        <v>577.91830855609282</v>
      </c>
      <c r="S510">
        <v>1092.3835444850711</v>
      </c>
      <c r="T510">
        <v>1877.8695509320967</v>
      </c>
      <c r="U510">
        <v>336.84472856799579</v>
      </c>
      <c r="V510">
        <v>782.2668015025705</v>
      </c>
      <c r="W510">
        <v>473.51822062146334</v>
      </c>
      <c r="X510">
        <v>1432.5462002824852</v>
      </c>
      <c r="Y510">
        <v>14886.676731474843</v>
      </c>
      <c r="Z510">
        <v>717.88270261347009</v>
      </c>
      <c r="AA510">
        <v>8622.7692178850248</v>
      </c>
      <c r="AB510">
        <v>182.42161351911795</v>
      </c>
      <c r="AC510">
        <v>1129.7520754803049</v>
      </c>
      <c r="AD510">
        <v>3000.6413277551915</v>
      </c>
      <c r="AE510">
        <v>1438.9846101713952</v>
      </c>
      <c r="AF510">
        <v>3365.4368030430114</v>
      </c>
      <c r="AG510">
        <v>12880.865773222191</v>
      </c>
      <c r="AH510">
        <v>2079.2983956118155</v>
      </c>
      <c r="AI510">
        <v>884.20829141031288</v>
      </c>
      <c r="AJ510">
        <v>7260.2831515545631</v>
      </c>
      <c r="AK510">
        <v>4162.4319931803448</v>
      </c>
      <c r="AL510">
        <v>77659.2109375</v>
      </c>
      <c r="AM510">
        <v>61258.11328125</v>
      </c>
      <c r="AN510">
        <v>16401.099609375</v>
      </c>
      <c r="AO510" s="5" t="s">
        <v>1693</v>
      </c>
    </row>
    <row r="511" spans="1:41" ht="14.25" x14ac:dyDescent="0.45">
      <c r="A511">
        <v>2014</v>
      </c>
      <c r="B511" s="5" t="s">
        <v>1507</v>
      </c>
      <c r="C511" s="5" t="s">
        <v>277</v>
      </c>
      <c r="D511" s="5" t="s">
        <v>107</v>
      </c>
      <c r="E511" s="5" t="s">
        <v>291</v>
      </c>
      <c r="F511" s="5" t="s">
        <v>291</v>
      </c>
      <c r="G511" s="5" t="s">
        <v>87</v>
      </c>
      <c r="H511" s="5" t="s">
        <v>130</v>
      </c>
      <c r="I511">
        <v>2946.4949765542319</v>
      </c>
      <c r="J511">
        <v>3279.5920500000002</v>
      </c>
      <c r="K511">
        <v>185</v>
      </c>
      <c r="L511">
        <v>201.96</v>
      </c>
      <c r="M511">
        <v>111.9941587996107</v>
      </c>
      <c r="N511">
        <v>532.9369999999999</v>
      </c>
      <c r="O511">
        <v>856.9</v>
      </c>
      <c r="P511">
        <v>805</v>
      </c>
      <c r="Q511">
        <v>855.61500000000001</v>
      </c>
      <c r="R511">
        <v>538.56618500000002</v>
      </c>
      <c r="S511">
        <v>1018</v>
      </c>
      <c r="T511">
        <v>1793.75</v>
      </c>
      <c r="U511">
        <v>310.8</v>
      </c>
      <c r="V511">
        <v>729</v>
      </c>
      <c r="W511">
        <v>441.27499999999998</v>
      </c>
      <c r="X511">
        <v>1375</v>
      </c>
      <c r="Y511">
        <v>13873</v>
      </c>
      <c r="Z511">
        <v>669</v>
      </c>
      <c r="AA511">
        <v>8194.7581359920878</v>
      </c>
      <c r="AB511">
        <v>170</v>
      </c>
      <c r="AC511">
        <v>1078.6181879999999</v>
      </c>
      <c r="AD511">
        <v>2796.3190100000002</v>
      </c>
      <c r="AE511">
        <v>1341</v>
      </c>
      <c r="AF511">
        <v>3199</v>
      </c>
      <c r="AG511">
        <v>12166.89422960748</v>
      </c>
      <c r="AH511">
        <v>1981.311515915</v>
      </c>
      <c r="AI511">
        <v>824</v>
      </c>
      <c r="AJ511">
        <v>6918.142507750109</v>
      </c>
      <c r="AK511">
        <v>3883</v>
      </c>
      <c r="AL511">
        <v>73076.9296875</v>
      </c>
      <c r="AM511">
        <v>57640.375</v>
      </c>
      <c r="AN511">
        <v>15436.5498046875</v>
      </c>
      <c r="AO511" s="5" t="s">
        <v>1695</v>
      </c>
    </row>
    <row r="512" spans="1:41" ht="14.25" x14ac:dyDescent="0.45">
      <c r="A512">
        <v>2014</v>
      </c>
      <c r="B512" s="5" t="s">
        <v>1508</v>
      </c>
      <c r="C512" s="5" t="s">
        <v>277</v>
      </c>
      <c r="D512" s="5" t="s">
        <v>107</v>
      </c>
      <c r="E512" s="5" t="s">
        <v>291</v>
      </c>
      <c r="F512" s="5" t="s">
        <v>291</v>
      </c>
      <c r="G512" s="5" t="s">
        <v>87</v>
      </c>
      <c r="H512" s="5" t="s">
        <v>130</v>
      </c>
      <c r="I512">
        <v>2946.4949765542319</v>
      </c>
      <c r="J512">
        <v>3279.5920500000002</v>
      </c>
      <c r="K512">
        <v>185</v>
      </c>
      <c r="L512">
        <v>202</v>
      </c>
      <c r="M512">
        <v>111.9941587996104</v>
      </c>
      <c r="N512">
        <v>574.95699999999999</v>
      </c>
      <c r="O512">
        <v>836</v>
      </c>
      <c r="P512">
        <v>805</v>
      </c>
      <c r="Q512">
        <v>1097.3430000000001</v>
      </c>
      <c r="R512">
        <v>548.07222485200259</v>
      </c>
      <c r="S512">
        <v>1084.6679999999999</v>
      </c>
      <c r="T512">
        <v>1800</v>
      </c>
      <c r="U512">
        <v>369.24</v>
      </c>
      <c r="V512">
        <v>615</v>
      </c>
      <c r="W512">
        <v>441.27499999999998</v>
      </c>
      <c r="X512">
        <v>2476</v>
      </c>
      <c r="Y512">
        <v>9846</v>
      </c>
      <c r="Z512">
        <v>625</v>
      </c>
      <c r="AA512">
        <v>11229.04918</v>
      </c>
      <c r="AB512">
        <v>172</v>
      </c>
      <c r="AC512">
        <v>1072.559019663722</v>
      </c>
      <c r="AD512">
        <v>2960.63301</v>
      </c>
      <c r="AE512">
        <v>1000</v>
      </c>
      <c r="AF512">
        <v>2637.8841911173222</v>
      </c>
      <c r="AG512">
        <v>12058</v>
      </c>
      <c r="AH512">
        <v>2763.0849452013072</v>
      </c>
      <c r="AI512">
        <v>711</v>
      </c>
      <c r="AJ512">
        <v>8342.8776316202675</v>
      </c>
      <c r="AK512">
        <v>3883</v>
      </c>
      <c r="AL512">
        <v>74673.7265625</v>
      </c>
      <c r="AM512">
        <v>57249.0703125</v>
      </c>
      <c r="AN512">
        <v>17424.65625</v>
      </c>
      <c r="AO512" s="5" t="s">
        <v>1694</v>
      </c>
    </row>
    <row r="513" spans="1:41" ht="14.25" x14ac:dyDescent="0.45">
      <c r="A513">
        <v>2014</v>
      </c>
      <c r="B513" s="5" t="s">
        <v>1508</v>
      </c>
      <c r="C513" s="5" t="s">
        <v>277</v>
      </c>
      <c r="D513" s="5" t="s">
        <v>107</v>
      </c>
      <c r="E513" s="5" t="s">
        <v>112</v>
      </c>
      <c r="F513" s="5" t="s">
        <v>112</v>
      </c>
      <c r="G513" s="5" t="s">
        <v>86</v>
      </c>
      <c r="H513" s="5" t="s">
        <v>130</v>
      </c>
      <c r="I513">
        <v>1563.2511623312614</v>
      </c>
      <c r="J513">
        <v>4253.7511069440316</v>
      </c>
      <c r="K513">
        <v>256.93992984183626</v>
      </c>
      <c r="L513">
        <v>284.31877482498277</v>
      </c>
      <c r="M513">
        <v>1466.8742715970407</v>
      </c>
      <c r="N513">
        <v>1046.1540910660221</v>
      </c>
      <c r="O513">
        <v>986.69145189262531</v>
      </c>
      <c r="P513">
        <v>1558.4880990406461</v>
      </c>
      <c r="Q513">
        <v>737.25016647867312</v>
      </c>
      <c r="R513">
        <v>738.37277426363516</v>
      </c>
      <c r="S513">
        <v>2245.4012059853053</v>
      </c>
      <c r="T513">
        <v>1053.0324993517879</v>
      </c>
      <c r="U513">
        <v>152.05789290639819</v>
      </c>
      <c r="V513">
        <v>704.47874206634617</v>
      </c>
      <c r="W513">
        <v>270.72412525835114</v>
      </c>
      <c r="X513">
        <v>1619.5639840030499</v>
      </c>
      <c r="Y513">
        <v>9586.8078740986784</v>
      </c>
      <c r="Z513">
        <v>1189.9267242675205</v>
      </c>
      <c r="AA513">
        <v>5910.1757985854429</v>
      </c>
      <c r="AB513">
        <v>114.78054242934489</v>
      </c>
      <c r="AC513">
        <v>1287.6465797146345</v>
      </c>
      <c r="AD513">
        <v>2901.63421106135</v>
      </c>
      <c r="AE513">
        <v>1574.283586530923</v>
      </c>
      <c r="AF513">
        <v>3166.5683182845414</v>
      </c>
      <c r="AG513">
        <v>6769.9459383326448</v>
      </c>
      <c r="AH513">
        <v>3043.2639231266671</v>
      </c>
      <c r="AI513">
        <v>602.33458962922271</v>
      </c>
      <c r="AJ513">
        <v>3879.5932994874829</v>
      </c>
      <c r="AK513">
        <v>509.66772968626537</v>
      </c>
      <c r="AL513">
        <v>59473.984375</v>
      </c>
      <c r="AM513">
        <v>44403.0703125</v>
      </c>
      <c r="AN513">
        <v>15070.9091796875</v>
      </c>
      <c r="AO513" s="5" t="s">
        <v>1697</v>
      </c>
    </row>
    <row r="514" spans="1:41" ht="14.25" x14ac:dyDescent="0.45">
      <c r="A514">
        <v>2014</v>
      </c>
      <c r="B514" s="5" t="s">
        <v>1507</v>
      </c>
      <c r="C514" s="5" t="s">
        <v>277</v>
      </c>
      <c r="D514" s="5" t="s">
        <v>107</v>
      </c>
      <c r="E514" s="5" t="s">
        <v>112</v>
      </c>
      <c r="F514" s="5" t="s">
        <v>112</v>
      </c>
      <c r="G514" s="5" t="s">
        <v>86</v>
      </c>
      <c r="H514" s="5" t="s">
        <v>130</v>
      </c>
      <c r="I514">
        <v>1570.2790454632907</v>
      </c>
      <c r="J514">
        <v>4417.0453238204727</v>
      </c>
      <c r="K514">
        <v>261.8286688156752</v>
      </c>
      <c r="L514">
        <v>284.36310342686033</v>
      </c>
      <c r="M514">
        <v>1494.4515113643552</v>
      </c>
      <c r="N514">
        <v>724.32111250238006</v>
      </c>
      <c r="O514">
        <v>1005.4650109847854</v>
      </c>
      <c r="P514">
        <v>1588.1411059311445</v>
      </c>
      <c r="Q514">
        <v>619.81391625390711</v>
      </c>
      <c r="R514">
        <v>750.0962134243166</v>
      </c>
      <c r="S514">
        <v>733.97872733574513</v>
      </c>
      <c r="T514">
        <v>1051.6069485219741</v>
      </c>
      <c r="U514">
        <v>137.64247274174861</v>
      </c>
      <c r="V514">
        <v>737.19793228020023</v>
      </c>
      <c r="W514">
        <v>279.45918122814055</v>
      </c>
      <c r="X514">
        <v>1371.3813063378398</v>
      </c>
      <c r="Y514">
        <v>7407.3905771910077</v>
      </c>
      <c r="Z514">
        <v>1382.111989486023</v>
      </c>
      <c r="AA514">
        <v>7464.9004480039939</v>
      </c>
      <c r="AB514">
        <v>93.356943389195663</v>
      </c>
      <c r="AC514">
        <v>1383.9630323290846</v>
      </c>
      <c r="AD514">
        <v>2760.6753420549421</v>
      </c>
      <c r="AE514">
        <v>1287.681977782009</v>
      </c>
      <c r="AF514">
        <v>3872.5141831826591</v>
      </c>
      <c r="AG514">
        <v>7321.1915936756859</v>
      </c>
      <c r="AH514">
        <v>2796.8838862018574</v>
      </c>
      <c r="AI514">
        <v>613.79507607609105</v>
      </c>
      <c r="AJ514">
        <v>4081.6559945981326</v>
      </c>
      <c r="AK514">
        <v>519.36506437207697</v>
      </c>
      <c r="AL514">
        <v>58012.5625</v>
      </c>
      <c r="AM514">
        <v>45030.30859375</v>
      </c>
      <c r="AN514">
        <v>12982.248046875</v>
      </c>
      <c r="AO514" s="5" t="s">
        <v>1696</v>
      </c>
    </row>
    <row r="515" spans="1:41" ht="14.25" x14ac:dyDescent="0.45">
      <c r="A515">
        <v>2014</v>
      </c>
      <c r="B515" s="5" t="s">
        <v>1508</v>
      </c>
      <c r="C515" s="5" t="s">
        <v>277</v>
      </c>
      <c r="D515" s="5" t="s">
        <v>107</v>
      </c>
      <c r="E515" s="5" t="s">
        <v>112</v>
      </c>
      <c r="F515" s="5" t="s">
        <v>112</v>
      </c>
      <c r="G515" s="5" t="s">
        <v>87</v>
      </c>
      <c r="H515" s="5" t="s">
        <v>130</v>
      </c>
      <c r="I515">
        <v>1484.5231873598841</v>
      </c>
      <c r="J515">
        <v>4039.5250000000001</v>
      </c>
      <c r="K515">
        <v>244</v>
      </c>
      <c r="L515">
        <v>270</v>
      </c>
      <c r="M515">
        <v>1393</v>
      </c>
      <c r="N515">
        <v>993.46799999999996</v>
      </c>
      <c r="O515">
        <v>937</v>
      </c>
      <c r="P515">
        <v>1480</v>
      </c>
      <c r="Q515">
        <v>700.12099999999998</v>
      </c>
      <c r="R515">
        <v>701.18707135644252</v>
      </c>
      <c r="S515">
        <v>2132.319</v>
      </c>
      <c r="T515">
        <v>1000</v>
      </c>
      <c r="U515">
        <v>144.4</v>
      </c>
      <c r="V515">
        <v>669</v>
      </c>
      <c r="W515">
        <v>257.08999999999997</v>
      </c>
      <c r="X515">
        <v>1538</v>
      </c>
      <c r="Y515">
        <v>9104</v>
      </c>
      <c r="Z515">
        <v>1130</v>
      </c>
      <c r="AA515">
        <v>5612.5293400000019</v>
      </c>
      <c r="AB515">
        <v>109</v>
      </c>
      <c r="AC515">
        <v>1252.145682530635</v>
      </c>
      <c r="AD515">
        <v>2755.5030000000002</v>
      </c>
      <c r="AE515">
        <v>1495</v>
      </c>
      <c r="AF515">
        <v>3007.0945770750441</v>
      </c>
      <c r="AG515">
        <v>6429</v>
      </c>
      <c r="AH515">
        <v>2890</v>
      </c>
      <c r="AI515">
        <v>572</v>
      </c>
      <c r="AJ515">
        <v>3684.2104131407459</v>
      </c>
      <c r="AK515">
        <v>484</v>
      </c>
      <c r="AL515">
        <v>56508.1171875</v>
      </c>
      <c r="AM515">
        <v>42196.203125</v>
      </c>
      <c r="AN515">
        <v>14311.912109375</v>
      </c>
      <c r="AO515" s="5" t="s">
        <v>1698</v>
      </c>
    </row>
    <row r="516" spans="1:41" ht="14.25" x14ac:dyDescent="0.45">
      <c r="A516">
        <v>2014</v>
      </c>
      <c r="B516" s="5" t="s">
        <v>1507</v>
      </c>
      <c r="C516" s="5" t="s">
        <v>277</v>
      </c>
      <c r="D516" s="5" t="s">
        <v>107</v>
      </c>
      <c r="E516" s="5" t="s">
        <v>112</v>
      </c>
      <c r="F516" s="5" t="s">
        <v>112</v>
      </c>
      <c r="G516" s="5" t="s">
        <v>87</v>
      </c>
      <c r="H516" s="5" t="s">
        <v>130</v>
      </c>
      <c r="I516">
        <v>1484.5231873598841</v>
      </c>
      <c r="J516">
        <v>4039.5250000000001</v>
      </c>
      <c r="K516">
        <v>244</v>
      </c>
      <c r="L516">
        <v>270.3</v>
      </c>
      <c r="M516">
        <v>1392.69</v>
      </c>
      <c r="N516">
        <v>687.82499999999993</v>
      </c>
      <c r="O516">
        <v>960.42499999999995</v>
      </c>
      <c r="P516">
        <v>1480</v>
      </c>
      <c r="Q516">
        <v>577.60900000000004</v>
      </c>
      <c r="R516">
        <v>699.02</v>
      </c>
      <c r="S516">
        <v>684</v>
      </c>
      <c r="T516">
        <v>1004.5</v>
      </c>
      <c r="U516">
        <v>127</v>
      </c>
      <c r="V516">
        <v>687</v>
      </c>
      <c r="W516">
        <v>260.43</v>
      </c>
      <c r="X516">
        <v>1316.2051253019999</v>
      </c>
      <c r="Y516">
        <v>6903</v>
      </c>
      <c r="Z516">
        <v>1288</v>
      </c>
      <c r="AA516">
        <v>7094.362858948939</v>
      </c>
      <c r="AB516">
        <v>87</v>
      </c>
      <c r="AC516">
        <v>1321.3232625000001</v>
      </c>
      <c r="AD516">
        <v>2572.6930000000002</v>
      </c>
      <c r="AE516">
        <v>1200</v>
      </c>
      <c r="AF516">
        <v>3681</v>
      </c>
      <c r="AG516">
        <v>6914.7573788800883</v>
      </c>
      <c r="AH516">
        <v>2665.0808099999999</v>
      </c>
      <c r="AI516">
        <v>572</v>
      </c>
      <c r="AJ516">
        <v>3889.3080681290248</v>
      </c>
      <c r="AK516">
        <v>484</v>
      </c>
      <c r="AL516">
        <v>54587.578125</v>
      </c>
      <c r="AM516">
        <v>42344.5546875</v>
      </c>
      <c r="AN516">
        <v>12243.0244140625</v>
      </c>
      <c r="AO516" s="5" t="s">
        <v>1699</v>
      </c>
    </row>
    <row r="517" spans="1:41" ht="14.25" x14ac:dyDescent="0.45">
      <c r="A517">
        <v>2014</v>
      </c>
      <c r="B517" s="5" t="s">
        <v>1507</v>
      </c>
      <c r="C517" s="5" t="s">
        <v>277</v>
      </c>
      <c r="D517" s="5" t="s">
        <v>107</v>
      </c>
      <c r="E517" s="5" t="s">
        <v>113</v>
      </c>
      <c r="F517" s="5" t="s">
        <v>113</v>
      </c>
      <c r="G517" s="5" t="s">
        <v>86</v>
      </c>
      <c r="H517" s="5" t="s">
        <v>130</v>
      </c>
      <c r="I517">
        <v>6179.5565895961818</v>
      </c>
      <c r="J517">
        <v>600.91825629827088</v>
      </c>
      <c r="K517">
        <v>0</v>
      </c>
      <c r="L517">
        <v>165.25252048202449</v>
      </c>
      <c r="M517">
        <v>2302.9237141831045</v>
      </c>
      <c r="N517">
        <v>3567.9521467709833</v>
      </c>
      <c r="O517">
        <v>1638.5753167276066</v>
      </c>
      <c r="P517">
        <v>1952.9843329693804</v>
      </c>
      <c r="Q517">
        <v>1122.7202588133002</v>
      </c>
      <c r="R517">
        <v>2392.9395137511033</v>
      </c>
      <c r="S517">
        <v>1910.0616003766468</v>
      </c>
      <c r="T517">
        <v>2822.1696679722368</v>
      </c>
      <c r="U517">
        <v>247.10617153636755</v>
      </c>
      <c r="V517">
        <v>3066.8292437508185</v>
      </c>
      <c r="W517">
        <v>1185.7404878742666</v>
      </c>
      <c r="X517">
        <v>4962.7328773579002</v>
      </c>
      <c r="Y517">
        <v>16731.281164647571</v>
      </c>
      <c r="Z517">
        <v>1438.1444967657853</v>
      </c>
      <c r="AA517">
        <v>15977.795933993602</v>
      </c>
      <c r="AB517">
        <v>841.28555881757927</v>
      </c>
      <c r="AC517">
        <v>3001.9021036180507</v>
      </c>
      <c r="AD517">
        <v>2137.6636822228761</v>
      </c>
      <c r="AE517">
        <v>3523.9273973887011</v>
      </c>
      <c r="AF517">
        <v>8487.7599646611507</v>
      </c>
      <c r="AG517">
        <v>45234.438769238797</v>
      </c>
      <c r="AH517">
        <v>6356.2782213935952</v>
      </c>
      <c r="AI517">
        <v>1187.8866245039035</v>
      </c>
      <c r="AJ517">
        <v>4307.7488516149979</v>
      </c>
      <c r="AK517">
        <v>1735.1514650612573</v>
      </c>
      <c r="AL517">
        <v>145079.75</v>
      </c>
      <c r="AM517">
        <v>117999.2578125</v>
      </c>
      <c r="AN517">
        <v>27080.46875</v>
      </c>
      <c r="AO517" s="5" t="s">
        <v>1700</v>
      </c>
    </row>
    <row r="518" spans="1:41" ht="14.25" x14ac:dyDescent="0.45">
      <c r="A518">
        <v>2014</v>
      </c>
      <c r="B518" s="5" t="s">
        <v>1508</v>
      </c>
      <c r="C518" s="5" t="s">
        <v>277</v>
      </c>
      <c r="D518" s="5" t="s">
        <v>107</v>
      </c>
      <c r="E518" s="5" t="s">
        <v>113</v>
      </c>
      <c r="F518" s="5" t="s">
        <v>113</v>
      </c>
      <c r="G518" s="5" t="s">
        <v>86</v>
      </c>
      <c r="H518" s="5" t="s">
        <v>130</v>
      </c>
      <c r="I518">
        <v>4272.5911253668</v>
      </c>
      <c r="J518">
        <v>4943.5663714569046</v>
      </c>
      <c r="K518">
        <v>766.60765952810164</v>
      </c>
      <c r="L518">
        <v>157.95487490276821</v>
      </c>
      <c r="M518">
        <v>1890.1933363364594</v>
      </c>
      <c r="N518">
        <v>2239.9949371336329</v>
      </c>
      <c r="O518">
        <v>1403.6923216359335</v>
      </c>
      <c r="P518">
        <v>1860.7084263546094</v>
      </c>
      <c r="Q518">
        <v>939.30498942179486</v>
      </c>
      <c r="R518">
        <v>2302.9820760823604</v>
      </c>
      <c r="S518">
        <v>2935.8546081927848</v>
      </c>
      <c r="T518">
        <v>2843.1877482498276</v>
      </c>
      <c r="U518">
        <v>256.4134135921604</v>
      </c>
      <c r="V518">
        <v>2485.1566984702195</v>
      </c>
      <c r="W518">
        <v>1514.1069913229658</v>
      </c>
      <c r="X518">
        <v>2923.2182182005636</v>
      </c>
      <c r="Y518">
        <v>14228.575131241359</v>
      </c>
      <c r="Z518">
        <v>197.97010987813613</v>
      </c>
      <c r="AA518">
        <v>14987.10895366462</v>
      </c>
      <c r="AB518">
        <v>825.5774794918018</v>
      </c>
      <c r="AC518">
        <v>2421.9747485091125</v>
      </c>
      <c r="AD518">
        <v>2097.7502540886944</v>
      </c>
      <c r="AE518">
        <v>3458.1303199085382</v>
      </c>
      <c r="AF518">
        <v>7550.2430203523199</v>
      </c>
      <c r="AG518">
        <v>49012.344649829618</v>
      </c>
      <c r="AH518">
        <v>6012.9440412636304</v>
      </c>
      <c r="AI518">
        <v>1165.7069767824294</v>
      </c>
      <c r="AJ518">
        <v>4447.6994548064995</v>
      </c>
      <c r="AK518">
        <v>1736.4505914310985</v>
      </c>
      <c r="AL518">
        <v>141878.015625</v>
      </c>
      <c r="AM518">
        <v>115762.71875</v>
      </c>
      <c r="AN518">
        <v>26115.291015625</v>
      </c>
      <c r="AO518" s="5" t="s">
        <v>1701</v>
      </c>
    </row>
    <row r="519" spans="1:41" ht="14.25" x14ac:dyDescent="0.45">
      <c r="A519">
        <v>2014</v>
      </c>
      <c r="B519" s="5" t="s">
        <v>1507</v>
      </c>
      <c r="C519" s="5" t="s">
        <v>277</v>
      </c>
      <c r="D519" s="5" t="s">
        <v>107</v>
      </c>
      <c r="E519" s="5" t="s">
        <v>113</v>
      </c>
      <c r="F519" s="5" t="s">
        <v>113</v>
      </c>
      <c r="G519" s="5" t="s">
        <v>87</v>
      </c>
      <c r="H519" s="5" t="s">
        <v>130</v>
      </c>
      <c r="I519">
        <v>5842.0795153332228</v>
      </c>
      <c r="J519">
        <v>585</v>
      </c>
      <c r="K519"/>
      <c r="L519">
        <v>157.08000000000001</v>
      </c>
      <c r="M519">
        <v>2146.1109999999999</v>
      </c>
      <c r="N519">
        <v>3388.1750000000002</v>
      </c>
      <c r="O519">
        <v>1565.175</v>
      </c>
      <c r="P519">
        <v>1874</v>
      </c>
      <c r="Q519">
        <v>1046.271</v>
      </c>
      <c r="R519">
        <v>2229.9973642928808</v>
      </c>
      <c r="S519">
        <v>1780</v>
      </c>
      <c r="T519">
        <v>2695.75</v>
      </c>
      <c r="U519">
        <v>228</v>
      </c>
      <c r="V519">
        <v>2858</v>
      </c>
      <c r="W519">
        <v>1105</v>
      </c>
      <c r="X519">
        <v>4763.5502727000003</v>
      </c>
      <c r="Y519">
        <v>15592</v>
      </c>
      <c r="Z519">
        <v>1364.3409999999999</v>
      </c>
      <c r="AA519">
        <v>15184.701099704331</v>
      </c>
      <c r="AB519">
        <v>784</v>
      </c>
      <c r="AC519">
        <v>2866.0325374320032</v>
      </c>
      <c r="AD519">
        <v>1992.104</v>
      </c>
      <c r="AE519">
        <v>3283.9730227103619</v>
      </c>
      <c r="AF519">
        <v>8068</v>
      </c>
      <c r="AG519">
        <v>42715.914490600881</v>
      </c>
      <c r="AH519">
        <v>6013.6659030256014</v>
      </c>
      <c r="AI519">
        <v>1107</v>
      </c>
      <c r="AJ519">
        <v>4104.7463054782302</v>
      </c>
      <c r="AK519">
        <v>1649</v>
      </c>
      <c r="AL519">
        <v>136989.65625</v>
      </c>
      <c r="AM519">
        <v>111388.3125</v>
      </c>
      <c r="AN519">
        <v>25601.35546875</v>
      </c>
      <c r="AO519" s="5" t="s">
        <v>1703</v>
      </c>
    </row>
    <row r="520" spans="1:41" ht="14.25" x14ac:dyDescent="0.45">
      <c r="A520">
        <v>2014</v>
      </c>
      <c r="B520" s="5" t="s">
        <v>1508</v>
      </c>
      <c r="C520" s="5" t="s">
        <v>277</v>
      </c>
      <c r="D520" s="5" t="s">
        <v>107</v>
      </c>
      <c r="E520" s="5" t="s">
        <v>113</v>
      </c>
      <c r="F520" s="5" t="s">
        <v>113</v>
      </c>
      <c r="G520" s="5" t="s">
        <v>87</v>
      </c>
      <c r="H520" s="5" t="s">
        <v>130</v>
      </c>
      <c r="I520">
        <v>4057.4162032006288</v>
      </c>
      <c r="J520">
        <v>4694.6000000000004</v>
      </c>
      <c r="K520">
        <v>726.15675360000012</v>
      </c>
      <c r="L520">
        <v>150</v>
      </c>
      <c r="M520">
        <v>1795</v>
      </c>
      <c r="N520">
        <v>2127.1849999999999</v>
      </c>
      <c r="O520">
        <v>1333</v>
      </c>
      <c r="P520">
        <v>1874</v>
      </c>
      <c r="Q520">
        <v>892</v>
      </c>
      <c r="R520">
        <v>2187</v>
      </c>
      <c r="S520">
        <v>2788</v>
      </c>
      <c r="T520">
        <v>2700</v>
      </c>
      <c r="U520">
        <v>243.5</v>
      </c>
      <c r="V520">
        <v>2360</v>
      </c>
      <c r="W520">
        <v>1437.854</v>
      </c>
      <c r="X520">
        <v>2776</v>
      </c>
      <c r="Y520">
        <v>13512</v>
      </c>
      <c r="Z520">
        <v>188</v>
      </c>
      <c r="AA520">
        <v>14232.332775000001</v>
      </c>
      <c r="AB520">
        <v>784</v>
      </c>
      <c r="AC520">
        <v>2355.1999999999989</v>
      </c>
      <c r="AD520">
        <v>1992.104</v>
      </c>
      <c r="AE520">
        <v>3283.9730227103619</v>
      </c>
      <c r="AF520">
        <v>7170</v>
      </c>
      <c r="AG520">
        <v>46544</v>
      </c>
      <c r="AH520">
        <v>5710.1220000000003</v>
      </c>
      <c r="AI520">
        <v>1107</v>
      </c>
      <c r="AJ520">
        <v>4223.7057807279034</v>
      </c>
      <c r="AK520">
        <v>1649</v>
      </c>
      <c r="AL520">
        <v>134893.15625</v>
      </c>
      <c r="AM520">
        <v>110094.90625</v>
      </c>
      <c r="AN520">
        <v>24798.234375</v>
      </c>
      <c r="AO520" s="5" t="s">
        <v>1702</v>
      </c>
    </row>
    <row r="521" spans="1:41" ht="14.25" x14ac:dyDescent="0.45">
      <c r="A521">
        <v>2014</v>
      </c>
      <c r="B521" s="5" t="s">
        <v>1507</v>
      </c>
      <c r="C521" s="5" t="s">
        <v>277</v>
      </c>
      <c r="D521" s="5" t="s">
        <v>107</v>
      </c>
      <c r="E521" s="5" t="s">
        <v>114</v>
      </c>
      <c r="F521" s="5" t="s">
        <v>115</v>
      </c>
      <c r="G521" s="5" t="s">
        <v>86</v>
      </c>
      <c r="H521" s="5" t="s">
        <v>130</v>
      </c>
      <c r="I521">
        <v>16641.14342620282</v>
      </c>
      <c r="J521">
        <v>11664.885449545749</v>
      </c>
      <c r="K521">
        <v>1032.291718855244</v>
      </c>
      <c r="L521">
        <v>3930.2200098536555</v>
      </c>
      <c r="M521">
        <v>10776.032410156442</v>
      </c>
      <c r="N521">
        <v>8869.9826902884051</v>
      </c>
      <c r="O521">
        <v>8497.6279850464416</v>
      </c>
      <c r="P521">
        <v>7288.2799942461716</v>
      </c>
      <c r="Q521">
        <v>5109.2484554187322</v>
      </c>
      <c r="R521">
        <v>9133.6537774211629</v>
      </c>
      <c r="S521">
        <v>13864.042627452964</v>
      </c>
      <c r="T521">
        <v>12072.018541706335</v>
      </c>
      <c r="U521">
        <v>2433.128750434847</v>
      </c>
      <c r="V521">
        <v>9826.0865587915468</v>
      </c>
      <c r="W521">
        <v>3913.1635889896179</v>
      </c>
      <c r="X521">
        <v>15954.836112865434</v>
      </c>
      <c r="Y521">
        <v>66371.421408144015</v>
      </c>
      <c r="Z521">
        <v>6632.5783327831277</v>
      </c>
      <c r="AA521">
        <v>71329.403602944265</v>
      </c>
      <c r="AB521">
        <v>2399.3807519338102</v>
      </c>
      <c r="AC521">
        <v>10624.68807404007</v>
      </c>
      <c r="AD521">
        <v>13838.748271866749</v>
      </c>
      <c r="AE521">
        <v>15054.518674792911</v>
      </c>
      <c r="AF521">
        <v>37359.609799832266</v>
      </c>
      <c r="AG521">
        <v>113326.91766584548</v>
      </c>
      <c r="AH521">
        <v>22448.760660601609</v>
      </c>
      <c r="AI521">
        <v>5235.5003079986855</v>
      </c>
      <c r="AJ521">
        <v>32276.013222369347</v>
      </c>
      <c r="AK521">
        <v>9153.2727254004476</v>
      </c>
      <c r="AL521">
        <v>547057.4375</v>
      </c>
      <c r="AM521">
        <v>427871.75</v>
      </c>
      <c r="AN521">
        <v>119185.6796875</v>
      </c>
      <c r="AO521" s="5" t="s">
        <v>1705</v>
      </c>
    </row>
    <row r="522" spans="1:41" ht="14.25" x14ac:dyDescent="0.45">
      <c r="A522">
        <v>2014</v>
      </c>
      <c r="B522" s="5" t="s">
        <v>1508</v>
      </c>
      <c r="C522" s="5" t="s">
        <v>277</v>
      </c>
      <c r="D522" s="5" t="s">
        <v>107</v>
      </c>
      <c r="E522" s="5" t="s">
        <v>114</v>
      </c>
      <c r="F522" s="5" t="s">
        <v>115</v>
      </c>
      <c r="G522" s="5" t="s">
        <v>86</v>
      </c>
      <c r="H522" s="5" t="s">
        <v>130</v>
      </c>
      <c r="I522">
        <v>15260.672800694052</v>
      </c>
      <c r="J522">
        <v>20333.817786982923</v>
      </c>
      <c r="K522">
        <v>3180.1581480423997</v>
      </c>
      <c r="L522">
        <v>3899.3793450996709</v>
      </c>
      <c r="M522">
        <v>10205.919377507575</v>
      </c>
      <c r="N522">
        <v>8692.9233354714233</v>
      </c>
      <c r="O522">
        <v>8307.3733873862548</v>
      </c>
      <c r="P522">
        <v>7080.5905256414226</v>
      </c>
      <c r="Q522">
        <v>5151.7256237987676</v>
      </c>
      <c r="R522">
        <v>8000.5546707433004</v>
      </c>
      <c r="S522">
        <v>11473.643089794705</v>
      </c>
      <c r="T522">
        <v>12531.086742286278</v>
      </c>
      <c r="U522">
        <v>2636.7933783768772</v>
      </c>
      <c r="V522">
        <v>8661.192307168456</v>
      </c>
      <c r="W522">
        <v>4081.4191793276132</v>
      </c>
      <c r="X522">
        <v>17072.815911990539</v>
      </c>
      <c r="Y522">
        <v>53635.15732198397</v>
      </c>
      <c r="Z522">
        <v>7777.6980402123063</v>
      </c>
      <c r="AA522">
        <v>73026.441124482357</v>
      </c>
      <c r="AB522">
        <v>2381.9595135337445</v>
      </c>
      <c r="AC522">
        <v>10582.976618485469</v>
      </c>
      <c r="AD522">
        <v>13907.033774159614</v>
      </c>
      <c r="AE522">
        <v>13428.705441113565</v>
      </c>
      <c r="AF522">
        <v>37114.169493915753</v>
      </c>
      <c r="AG522">
        <v>120102.56868106882</v>
      </c>
      <c r="AH522">
        <v>22615.047054816427</v>
      </c>
      <c r="AI522">
        <v>5126.162206844504</v>
      </c>
      <c r="AJ522">
        <v>30418.130468392508</v>
      </c>
      <c r="AK522">
        <v>9056.0794944253757</v>
      </c>
      <c r="AL522">
        <v>545742.1875</v>
      </c>
      <c r="AM522">
        <v>425803.5</v>
      </c>
      <c r="AN522">
        <v>119938.6953125</v>
      </c>
      <c r="AO522" s="5" t="s">
        <v>1704</v>
      </c>
    </row>
    <row r="523" spans="1:41" ht="14.25" x14ac:dyDescent="0.45">
      <c r="A523">
        <v>2014</v>
      </c>
      <c r="B523" s="5" t="s">
        <v>1508</v>
      </c>
      <c r="C523" s="5" t="s">
        <v>277</v>
      </c>
      <c r="D523" s="5" t="s">
        <v>107</v>
      </c>
      <c r="E523" s="5" t="s">
        <v>114</v>
      </c>
      <c r="F523" s="5" t="s">
        <v>115</v>
      </c>
      <c r="G523" s="5" t="s">
        <v>87</v>
      </c>
      <c r="H523" s="5" t="s">
        <v>130</v>
      </c>
      <c r="I523">
        <v>14492.11948357531</v>
      </c>
      <c r="J523">
        <v>19309.772300000001</v>
      </c>
      <c r="K523">
        <v>2836.0384919200001</v>
      </c>
      <c r="L523">
        <v>3703</v>
      </c>
      <c r="M523">
        <v>9691.9320000000007</v>
      </c>
      <c r="N523">
        <v>8255.1329999999998</v>
      </c>
      <c r="O523">
        <v>7889</v>
      </c>
      <c r="P523">
        <v>6852</v>
      </c>
      <c r="Q523">
        <v>4892.2759999999998</v>
      </c>
      <c r="R523">
        <v>7597.6331933422543</v>
      </c>
      <c r="S523">
        <v>10895.811</v>
      </c>
      <c r="T523">
        <v>11900</v>
      </c>
      <c r="U523">
        <v>2504</v>
      </c>
      <c r="V523">
        <v>8225</v>
      </c>
      <c r="W523">
        <v>3875.8719999999998</v>
      </c>
      <c r="X523">
        <v>16213</v>
      </c>
      <c r="Y523">
        <v>50934</v>
      </c>
      <c r="Z523">
        <v>7386</v>
      </c>
      <c r="AA523">
        <v>69348.705922595007</v>
      </c>
      <c r="AB523">
        <v>2262</v>
      </c>
      <c r="AC523">
        <v>10291.200000000001</v>
      </c>
      <c r="AD523">
        <v>13206.65201</v>
      </c>
      <c r="AE523">
        <v>12752.413101570781</v>
      </c>
      <c r="AF523">
        <v>35245.037087423239</v>
      </c>
      <c r="AG523">
        <v>114054</v>
      </c>
      <c r="AH523">
        <v>21476.115000000002</v>
      </c>
      <c r="AI523">
        <v>4868</v>
      </c>
      <c r="AJ523">
        <v>28886.22192298614</v>
      </c>
      <c r="AK523">
        <v>8600</v>
      </c>
      <c r="AL523">
        <v>518442.9375</v>
      </c>
      <c r="AM523">
        <v>404728.5</v>
      </c>
      <c r="AN523">
        <v>113714.421875</v>
      </c>
      <c r="AO523" s="5" t="s">
        <v>1707</v>
      </c>
    </row>
    <row r="524" spans="1:41" ht="14.25" x14ac:dyDescent="0.45">
      <c r="A524">
        <v>2014</v>
      </c>
      <c r="B524" s="5" t="s">
        <v>1507</v>
      </c>
      <c r="C524" s="5" t="s">
        <v>277</v>
      </c>
      <c r="D524" s="5" t="s">
        <v>107</v>
      </c>
      <c r="E524" s="5" t="s">
        <v>114</v>
      </c>
      <c r="F524" s="5" t="s">
        <v>115</v>
      </c>
      <c r="G524" s="5" t="s">
        <v>87</v>
      </c>
      <c r="H524" s="5" t="s">
        <v>130</v>
      </c>
      <c r="I524">
        <v>15732.339644824689</v>
      </c>
      <c r="J524">
        <v>10721.972299999999</v>
      </c>
      <c r="K524">
        <v>962</v>
      </c>
      <c r="L524">
        <v>3735.8519999999999</v>
      </c>
      <c r="M524">
        <v>10042.2613</v>
      </c>
      <c r="N524">
        <v>8423.0540000000001</v>
      </c>
      <c r="O524">
        <v>8116.9750000000004</v>
      </c>
      <c r="P524">
        <v>6852</v>
      </c>
      <c r="Q524">
        <v>4761.3449999999993</v>
      </c>
      <c r="R524">
        <v>8511.7169627428557</v>
      </c>
      <c r="S524">
        <v>12920</v>
      </c>
      <c r="T524">
        <v>11531.25</v>
      </c>
      <c r="U524">
        <v>2245</v>
      </c>
      <c r="V524">
        <v>9157</v>
      </c>
      <c r="W524">
        <v>3646.7049999999999</v>
      </c>
      <c r="X524">
        <v>15313.853215202</v>
      </c>
      <c r="Y524">
        <v>61852</v>
      </c>
      <c r="Z524">
        <v>6232.93</v>
      </c>
      <c r="AA524">
        <v>67788.803775275155</v>
      </c>
      <c r="AB524">
        <v>2236</v>
      </c>
      <c r="AC524">
        <v>10143.802385682</v>
      </c>
      <c r="AD524">
        <v>12896.42801</v>
      </c>
      <c r="AE524">
        <v>14029.413101570781</v>
      </c>
      <c r="AF524">
        <v>35512</v>
      </c>
      <c r="AG524">
        <v>107025.3270005767</v>
      </c>
      <c r="AH524">
        <v>21294.454200232329</v>
      </c>
      <c r="AI524">
        <v>4879</v>
      </c>
      <c r="AJ524">
        <v>30755.00698709903</v>
      </c>
      <c r="AK524">
        <v>8600</v>
      </c>
      <c r="AL524">
        <v>515918.5</v>
      </c>
      <c r="AM524">
        <v>403479.53125</v>
      </c>
      <c r="AN524">
        <v>112438.921875</v>
      </c>
      <c r="AO524" s="5" t="s">
        <v>1706</v>
      </c>
    </row>
    <row r="525" spans="1:41" ht="14.25" x14ac:dyDescent="0.45">
      <c r="A525">
        <v>2014</v>
      </c>
      <c r="B525" s="5" t="s">
        <v>1508</v>
      </c>
      <c r="C525" s="5" t="s">
        <v>277</v>
      </c>
      <c r="D525" s="5" t="s">
        <v>107</v>
      </c>
      <c r="E525" s="5" t="s">
        <v>29</v>
      </c>
      <c r="F525" s="5" t="s">
        <v>29</v>
      </c>
      <c r="G525" s="5" t="s">
        <v>86</v>
      </c>
      <c r="H525" s="5" t="s">
        <v>130</v>
      </c>
      <c r="I525">
        <v>129.2814570620163</v>
      </c>
      <c r="J525">
        <v>1381.5786391495458</v>
      </c>
      <c r="K525">
        <v>85.295632447494825</v>
      </c>
      <c r="L525">
        <v>816.10018699763566</v>
      </c>
      <c r="M525">
        <v>927.72163192892526</v>
      </c>
      <c r="N525">
        <v>261.11204460426802</v>
      </c>
      <c r="O525">
        <v>947.72924941660915</v>
      </c>
      <c r="P525">
        <v>1263.6389992221457</v>
      </c>
      <c r="Q525">
        <v>8.2420853724264447</v>
      </c>
      <c r="R525">
        <v>382.94687338468458</v>
      </c>
      <c r="S525">
        <v>847.96073829802333</v>
      </c>
      <c r="T525">
        <v>1895.4584988332183</v>
      </c>
      <c r="U525">
        <v>31.590974980553639</v>
      </c>
      <c r="V525">
        <v>930.88072942698057</v>
      </c>
      <c r="W525">
        <v>263.25812483794698</v>
      </c>
      <c r="X525">
        <v>1684.8519989628608</v>
      </c>
      <c r="Y525">
        <v>2555.7098759267892</v>
      </c>
      <c r="Z525">
        <v>816.10018699763566</v>
      </c>
      <c r="AA525">
        <v>4929.1509041176778</v>
      </c>
      <c r="AB525">
        <v>393.83415475756868</v>
      </c>
      <c r="AC525">
        <v>881.55835568418695</v>
      </c>
      <c r="AD525">
        <v>1321.555786686494</v>
      </c>
      <c r="AE525">
        <v>1948.1101238008077</v>
      </c>
      <c r="AF525">
        <v>1118.3207861368928</v>
      </c>
      <c r="AG525">
        <v>4181.5920549259499</v>
      </c>
      <c r="AH525">
        <v>1412.5967644504519</v>
      </c>
      <c r="AI525">
        <v>527.5692821752458</v>
      </c>
      <c r="AJ525">
        <v>1211.4658827525866</v>
      </c>
      <c r="AK525">
        <v>511.77379468496895</v>
      </c>
      <c r="AL525">
        <v>33666.984375</v>
      </c>
      <c r="AM525">
        <v>22847.3828125</v>
      </c>
      <c r="AN525">
        <v>10819.60546875</v>
      </c>
      <c r="AO525" s="5" t="s">
        <v>1709</v>
      </c>
    </row>
    <row r="526" spans="1:41" ht="14.25" x14ac:dyDescent="0.45">
      <c r="A526">
        <v>2014</v>
      </c>
      <c r="B526" s="5" t="s">
        <v>1507</v>
      </c>
      <c r="C526" s="5" t="s">
        <v>277</v>
      </c>
      <c r="D526" s="5" t="s">
        <v>107</v>
      </c>
      <c r="E526" s="5" t="s">
        <v>29</v>
      </c>
      <c r="F526" s="5" t="s">
        <v>29</v>
      </c>
      <c r="G526" s="5" t="s">
        <v>86</v>
      </c>
      <c r="H526" s="5" t="s">
        <v>130</v>
      </c>
      <c r="I526">
        <v>129.86266563122359</v>
      </c>
      <c r="J526">
        <v>1434.6150759934549</v>
      </c>
      <c r="K526">
        <v>86.918533500285619</v>
      </c>
      <c r="L526">
        <v>815.53191926193904</v>
      </c>
      <c r="M526">
        <v>945.37318535495831</v>
      </c>
      <c r="N526">
        <v>300.45912814913544</v>
      </c>
      <c r="O526">
        <v>965.76148333650679</v>
      </c>
      <c r="P526">
        <v>1287.681977782009</v>
      </c>
      <c r="Q526">
        <v>1.3949888092638432</v>
      </c>
      <c r="R526">
        <v>455.32434734371839</v>
      </c>
      <c r="S526">
        <v>804.80123611375564</v>
      </c>
      <c r="T526">
        <v>1566.6797396347777</v>
      </c>
      <c r="U526">
        <v>21.675979959330487</v>
      </c>
      <c r="V526">
        <v>1040.8762653737906</v>
      </c>
      <c r="W526">
        <v>268.26707870458523</v>
      </c>
      <c r="X526">
        <v>1536.6338268198642</v>
      </c>
      <c r="Y526">
        <v>2961.6685488986209</v>
      </c>
      <c r="Z526">
        <v>912.10806759558977</v>
      </c>
      <c r="AA526">
        <v>5005.8796815769047</v>
      </c>
      <c r="AB526">
        <v>401.32754974205949</v>
      </c>
      <c r="AC526">
        <v>773.12425946031829</v>
      </c>
      <c r="AD526">
        <v>1346.7007350970177</v>
      </c>
      <c r="AE526">
        <v>2223.3975483036024</v>
      </c>
      <c r="AF526">
        <v>1367.6360875135722</v>
      </c>
      <c r="AG526">
        <v>4855.4246115236219</v>
      </c>
      <c r="AH526">
        <v>1536.0515177151938</v>
      </c>
      <c r="AI526">
        <v>537.60722572398879</v>
      </c>
      <c r="AJ526">
        <v>1229.7128590661923</v>
      </c>
      <c r="AK526">
        <v>521.51120100171363</v>
      </c>
      <c r="AL526">
        <v>35334.0078125</v>
      </c>
      <c r="AM526">
        <v>24816.375</v>
      </c>
      <c r="AN526">
        <v>10517.6328125</v>
      </c>
      <c r="AO526" s="5" t="s">
        <v>1708</v>
      </c>
    </row>
    <row r="527" spans="1:41" ht="14.25" x14ac:dyDescent="0.45">
      <c r="A527">
        <v>2014</v>
      </c>
      <c r="B527" s="5" t="s">
        <v>1507</v>
      </c>
      <c r="C527" s="5" t="s">
        <v>277</v>
      </c>
      <c r="D527" s="5" t="s">
        <v>107</v>
      </c>
      <c r="E527" s="5" t="s">
        <v>29</v>
      </c>
      <c r="F527" s="5" t="s">
        <v>29</v>
      </c>
      <c r="G527" s="5" t="s">
        <v>87</v>
      </c>
      <c r="H527" s="5" t="s">
        <v>130</v>
      </c>
      <c r="I527">
        <v>122.77062402309301</v>
      </c>
      <c r="J527">
        <v>1312</v>
      </c>
      <c r="K527">
        <v>81</v>
      </c>
      <c r="L527">
        <v>775.2</v>
      </c>
      <c r="M527">
        <v>881</v>
      </c>
      <c r="N527">
        <v>285.32</v>
      </c>
      <c r="O527">
        <v>922.49999999999989</v>
      </c>
      <c r="P527">
        <v>1200</v>
      </c>
      <c r="Q527">
        <v>1.3</v>
      </c>
      <c r="R527">
        <v>424.32</v>
      </c>
      <c r="S527">
        <v>750</v>
      </c>
      <c r="T527">
        <v>1496.5</v>
      </c>
      <c r="U527">
        <v>20</v>
      </c>
      <c r="V527">
        <v>970</v>
      </c>
      <c r="W527">
        <v>250</v>
      </c>
      <c r="X527">
        <v>1475</v>
      </c>
      <c r="Y527">
        <v>2760</v>
      </c>
      <c r="Z527">
        <v>850</v>
      </c>
      <c r="AA527">
        <v>4757.4012723561682</v>
      </c>
      <c r="AB527">
        <v>374</v>
      </c>
      <c r="AC527">
        <v>738.13175999999999</v>
      </c>
      <c r="AD527">
        <v>1255</v>
      </c>
      <c r="AE527">
        <v>2072</v>
      </c>
      <c r="AF527">
        <v>1300</v>
      </c>
      <c r="AG527">
        <v>4586.8383354063017</v>
      </c>
      <c r="AH527">
        <v>1463.6651321958691</v>
      </c>
      <c r="AI527">
        <v>501</v>
      </c>
      <c r="AJ527">
        <v>1171.762674409078</v>
      </c>
      <c r="AK527">
        <v>486</v>
      </c>
      <c r="AL527">
        <v>33282.70703125</v>
      </c>
      <c r="AM527">
        <v>23347.04296875</v>
      </c>
      <c r="AN527">
        <v>9935.6650390625</v>
      </c>
      <c r="AO527" s="5" t="s">
        <v>1711</v>
      </c>
    </row>
    <row r="528" spans="1:41" ht="14.25" x14ac:dyDescent="0.45">
      <c r="A528">
        <v>2014</v>
      </c>
      <c r="B528" s="5" t="s">
        <v>1508</v>
      </c>
      <c r="C528" s="5" t="s">
        <v>277</v>
      </c>
      <c r="D528" s="5" t="s">
        <v>107</v>
      </c>
      <c r="E528" s="5" t="s">
        <v>29</v>
      </c>
      <c r="F528" s="5" t="s">
        <v>29</v>
      </c>
      <c r="G528" s="5" t="s">
        <v>87</v>
      </c>
      <c r="H528" s="5" t="s">
        <v>130</v>
      </c>
      <c r="I528">
        <v>122.77062402309301</v>
      </c>
      <c r="J528">
        <v>1312</v>
      </c>
      <c r="K528">
        <v>81</v>
      </c>
      <c r="L528">
        <v>775</v>
      </c>
      <c r="M528">
        <v>881</v>
      </c>
      <c r="N528">
        <v>247.96199999999999</v>
      </c>
      <c r="O528">
        <v>900</v>
      </c>
      <c r="P528">
        <v>1200</v>
      </c>
      <c r="Q528">
        <v>7.827</v>
      </c>
      <c r="R528">
        <v>363.66102054819203</v>
      </c>
      <c r="S528">
        <v>805.25599999999997</v>
      </c>
      <c r="T528">
        <v>1800</v>
      </c>
      <c r="U528">
        <v>30</v>
      </c>
      <c r="V528">
        <v>884</v>
      </c>
      <c r="W528">
        <v>250</v>
      </c>
      <c r="X528">
        <v>1600</v>
      </c>
      <c r="Y528">
        <v>2427</v>
      </c>
      <c r="Z528">
        <v>775</v>
      </c>
      <c r="AA528">
        <v>4680.9105200000004</v>
      </c>
      <c r="AB528">
        <v>374</v>
      </c>
      <c r="AC528">
        <v>857.2534625249358</v>
      </c>
      <c r="AD528">
        <v>1255</v>
      </c>
      <c r="AE528">
        <v>1850</v>
      </c>
      <c r="AF528">
        <v>1062.0002581357121</v>
      </c>
      <c r="AG528">
        <v>3971</v>
      </c>
      <c r="AH528">
        <v>1341.4559999999999</v>
      </c>
      <c r="AI528">
        <v>501</v>
      </c>
      <c r="AJ528">
        <v>1150.4544100000001</v>
      </c>
      <c r="AK528">
        <v>486</v>
      </c>
      <c r="AL528">
        <v>31991.55078125</v>
      </c>
      <c r="AM528">
        <v>21716.83984375</v>
      </c>
      <c r="AN528">
        <v>10274.7119140625</v>
      </c>
      <c r="AO528" s="5" t="s">
        <v>1710</v>
      </c>
    </row>
    <row r="529" spans="1:41" ht="14.25" x14ac:dyDescent="0.45">
      <c r="A529">
        <v>2014</v>
      </c>
      <c r="B529" s="5" t="s">
        <v>80</v>
      </c>
      <c r="C529" s="5" t="s">
        <v>278</v>
      </c>
      <c r="D529" s="5" t="s">
        <v>107</v>
      </c>
      <c r="E529" s="5" t="s">
        <v>108</v>
      </c>
      <c r="F529" s="5" t="s">
        <v>108</v>
      </c>
      <c r="G529" s="5" t="s">
        <v>86</v>
      </c>
      <c r="H529" s="5" t="s">
        <v>130</v>
      </c>
      <c r="I529">
        <v>602.04901123046875</v>
      </c>
      <c r="J529">
        <v>1541.6395263671875</v>
      </c>
      <c r="K529">
        <v>690.789306640625</v>
      </c>
      <c r="L529">
        <v>1033.02490234375</v>
      </c>
      <c r="M529">
        <v>1244.6844482421875</v>
      </c>
      <c r="N529">
        <v>626.5543212890625</v>
      </c>
      <c r="O529">
        <v>757.81158447265625</v>
      </c>
      <c r="P529">
        <v>2254.54248046875</v>
      </c>
      <c r="Q529">
        <v>77.266258239746094</v>
      </c>
      <c r="R529">
        <v>744.49395751953125</v>
      </c>
      <c r="S529">
        <v>234.82624816894531</v>
      </c>
      <c r="T529">
        <v>505.45559692382813</v>
      </c>
      <c r="U529">
        <v>62.128917694091797</v>
      </c>
      <c r="V529">
        <v>1956.534423828125</v>
      </c>
      <c r="W529">
        <v>659.1983642578125</v>
      </c>
      <c r="X529">
        <v>2918.1787109375</v>
      </c>
      <c r="Y529">
        <v>2254.54248046875</v>
      </c>
      <c r="Z529">
        <v>999.82275390625</v>
      </c>
      <c r="AA529">
        <v>8228.140625</v>
      </c>
      <c r="AB529">
        <v>258.269775390625</v>
      </c>
      <c r="AC529">
        <v>87.401695251464844</v>
      </c>
      <c r="AD529">
        <v>1075.7642822265625</v>
      </c>
      <c r="AE529">
        <v>798.68719482421875</v>
      </c>
      <c r="AF529">
        <v>1437.031005859375</v>
      </c>
      <c r="AG529">
        <v>12590.056640625</v>
      </c>
      <c r="AH529">
        <v>1215.6265869140625</v>
      </c>
      <c r="AI529">
        <v>246.40960693359375</v>
      </c>
      <c r="AJ529">
        <v>667.83319091796875</v>
      </c>
      <c r="AK529">
        <v>419.10693359375</v>
      </c>
      <c r="AL529">
        <v>46187.8671875</v>
      </c>
      <c r="AM529">
        <v>35961.74609375</v>
      </c>
      <c r="AN529">
        <v>10226.12109375</v>
      </c>
      <c r="AO529" s="5" t="s">
        <v>411</v>
      </c>
    </row>
    <row r="530" spans="1:41" ht="14.25" x14ac:dyDescent="0.45">
      <c r="A530">
        <v>2014</v>
      </c>
      <c r="B530" s="5" t="s">
        <v>80</v>
      </c>
      <c r="C530" s="5" t="s">
        <v>278</v>
      </c>
      <c r="D530" s="5" t="s">
        <v>107</v>
      </c>
      <c r="E530" s="5" t="s">
        <v>108</v>
      </c>
      <c r="F530" s="5" t="s">
        <v>108</v>
      </c>
      <c r="G530" s="5" t="s">
        <v>87</v>
      </c>
      <c r="H530" s="5" t="s">
        <v>130</v>
      </c>
      <c r="I530">
        <v>571.72881000000007</v>
      </c>
      <c r="J530">
        <v>1464</v>
      </c>
      <c r="K530">
        <v>656</v>
      </c>
      <c r="L530">
        <v>981</v>
      </c>
      <c r="M530">
        <v>1182</v>
      </c>
      <c r="N530">
        <v>595</v>
      </c>
      <c r="O530">
        <v>719.64688999999998</v>
      </c>
      <c r="P530">
        <v>2141</v>
      </c>
      <c r="Q530">
        <v>73.375</v>
      </c>
      <c r="R530">
        <v>707</v>
      </c>
      <c r="S530">
        <v>223</v>
      </c>
      <c r="T530">
        <v>480</v>
      </c>
      <c r="U530">
        <v>59</v>
      </c>
      <c r="V530">
        <v>1858</v>
      </c>
      <c r="W530">
        <v>626</v>
      </c>
      <c r="X530">
        <v>2771.2144025500002</v>
      </c>
      <c r="Y530">
        <v>2141</v>
      </c>
      <c r="Z530">
        <v>949.47</v>
      </c>
      <c r="AA530">
        <v>7813.7575500000003</v>
      </c>
      <c r="AB530">
        <v>245.26288149999999</v>
      </c>
      <c r="AC530">
        <v>83</v>
      </c>
      <c r="AD530">
        <v>1021.587</v>
      </c>
      <c r="AE530">
        <v>758.46397999999999</v>
      </c>
      <c r="AF530">
        <v>1364.65968</v>
      </c>
      <c r="AG530">
        <v>11956</v>
      </c>
      <c r="AH530">
        <v>1154.4055824766999</v>
      </c>
      <c r="AI530">
        <v>234</v>
      </c>
      <c r="AJ530">
        <v>634.20000000000005</v>
      </c>
      <c r="AK530">
        <v>398</v>
      </c>
      <c r="AL530">
        <v>43861.77734375</v>
      </c>
      <c r="AM530">
        <v>34150.65234375</v>
      </c>
      <c r="AN530">
        <v>9711.1162109375</v>
      </c>
      <c r="AO530" s="5" t="s">
        <v>412</v>
      </c>
    </row>
    <row r="531" spans="1:41" ht="14.25" x14ac:dyDescent="0.45">
      <c r="A531">
        <v>2014</v>
      </c>
      <c r="B531" s="5" t="s">
        <v>80</v>
      </c>
      <c r="C531" s="5" t="s">
        <v>278</v>
      </c>
      <c r="D531" s="5" t="s">
        <v>107</v>
      </c>
      <c r="E531" s="5" t="s">
        <v>30</v>
      </c>
      <c r="F531" s="5" t="s">
        <v>30</v>
      </c>
      <c r="G531" s="5" t="s">
        <v>86</v>
      </c>
      <c r="H531" s="5" t="s">
        <v>130</v>
      </c>
      <c r="I531">
        <v>4634.1845703125</v>
      </c>
      <c r="J531">
        <v>6791.00634765625</v>
      </c>
      <c r="K531">
        <v>2188.201416015625</v>
      </c>
      <c r="L531">
        <v>1785.943115234375</v>
      </c>
      <c r="M531">
        <v>5185.1318359375</v>
      </c>
      <c r="N531">
        <v>3061.16552734375</v>
      </c>
      <c r="O531">
        <v>3500.081298828125</v>
      </c>
      <c r="P531">
        <v>4742.8583984375</v>
      </c>
      <c r="Q531">
        <v>1807.0037841796875</v>
      </c>
      <c r="R531">
        <v>2935.8544921875</v>
      </c>
      <c r="S531">
        <v>4538.5703125</v>
      </c>
      <c r="T531">
        <v>3626.64404296875</v>
      </c>
      <c r="U531">
        <v>996.16876220703125</v>
      </c>
      <c r="V531">
        <v>2505.164306640625</v>
      </c>
      <c r="W531">
        <v>765.55462646484375</v>
      </c>
      <c r="X531">
        <v>5571.54931640625</v>
      </c>
      <c r="Y531">
        <v>14641.3642578125</v>
      </c>
      <c r="Z531">
        <v>3137.044921875</v>
      </c>
      <c r="AA531">
        <v>26878.830078125</v>
      </c>
      <c r="AB531">
        <v>1263.1761474609375</v>
      </c>
      <c r="AC531">
        <v>5226.2001953125</v>
      </c>
      <c r="AD531">
        <v>2527.676025390625</v>
      </c>
      <c r="AE531">
        <v>4343.1279296875</v>
      </c>
      <c r="AF531">
        <v>20712.505859375</v>
      </c>
      <c r="AG531">
        <v>28750.947265625</v>
      </c>
      <c r="AH531">
        <v>7616.673828125</v>
      </c>
      <c r="AI531">
        <v>1785.943115234375</v>
      </c>
      <c r="AJ531">
        <v>11816.4482421875</v>
      </c>
      <c r="AK531">
        <v>1764.8824462890625</v>
      </c>
      <c r="AL531">
        <v>185099.90625</v>
      </c>
      <c r="AM531">
        <v>144765.828125</v>
      </c>
      <c r="AN531">
        <v>40334.08203125</v>
      </c>
      <c r="AO531" s="5" t="s">
        <v>413</v>
      </c>
    </row>
    <row r="532" spans="1:41" ht="14.25" x14ac:dyDescent="0.45">
      <c r="A532">
        <v>2014</v>
      </c>
      <c r="B532" s="5" t="s">
        <v>80</v>
      </c>
      <c r="C532" s="5" t="s">
        <v>278</v>
      </c>
      <c r="D532" s="5" t="s">
        <v>107</v>
      </c>
      <c r="E532" s="5" t="s">
        <v>30</v>
      </c>
      <c r="F532" s="5" t="s">
        <v>30</v>
      </c>
      <c r="G532" s="5" t="s">
        <v>87</v>
      </c>
      <c r="H532" s="5" t="s">
        <v>130</v>
      </c>
      <c r="I532">
        <v>4400.7990000000009</v>
      </c>
      <c r="J532">
        <v>6449</v>
      </c>
      <c r="K532">
        <v>2078</v>
      </c>
      <c r="L532">
        <v>1696</v>
      </c>
      <c r="M532">
        <v>4924</v>
      </c>
      <c r="N532">
        <v>2907</v>
      </c>
      <c r="O532">
        <v>3323.811369999999</v>
      </c>
      <c r="P532">
        <v>4504</v>
      </c>
      <c r="Q532">
        <v>1716</v>
      </c>
      <c r="R532">
        <v>2788</v>
      </c>
      <c r="S532">
        <v>4310</v>
      </c>
      <c r="T532">
        <v>3444</v>
      </c>
      <c r="U532">
        <v>946</v>
      </c>
      <c r="V532">
        <v>2379</v>
      </c>
      <c r="W532">
        <v>727</v>
      </c>
      <c r="X532">
        <v>5290.9565242933959</v>
      </c>
      <c r="Y532">
        <v>13904</v>
      </c>
      <c r="Z532">
        <v>2979.058</v>
      </c>
      <c r="AA532">
        <v>25525.166405932989</v>
      </c>
      <c r="AB532">
        <v>1199.560475259</v>
      </c>
      <c r="AC532">
        <v>4963</v>
      </c>
      <c r="AD532">
        <v>2400.3780000000002</v>
      </c>
      <c r="AE532">
        <v>4124.4006741669309</v>
      </c>
      <c r="AF532">
        <v>19669.389800000001</v>
      </c>
      <c r="AG532">
        <v>27303</v>
      </c>
      <c r="AH532">
        <v>7233.0854000000018</v>
      </c>
      <c r="AI532">
        <v>1696</v>
      </c>
      <c r="AJ532">
        <v>11221.35232451111</v>
      </c>
      <c r="AK532">
        <v>1676</v>
      </c>
      <c r="AL532">
        <v>175777.9375</v>
      </c>
      <c r="AM532">
        <v>137475.171875</v>
      </c>
      <c r="AN532">
        <v>38302.79296875</v>
      </c>
      <c r="AO532" s="5" t="s">
        <v>414</v>
      </c>
    </row>
    <row r="533" spans="1:41" ht="14.25" x14ac:dyDescent="0.45">
      <c r="A533">
        <v>2014</v>
      </c>
      <c r="B533" s="5" t="s">
        <v>80</v>
      </c>
      <c r="C533" s="5" t="s">
        <v>278</v>
      </c>
      <c r="D533" s="5" t="s">
        <v>107</v>
      </c>
      <c r="E533" s="5" t="s">
        <v>109</v>
      </c>
      <c r="F533" s="5" t="s">
        <v>109</v>
      </c>
      <c r="G533" s="5" t="s">
        <v>86</v>
      </c>
      <c r="H533" s="5" t="s">
        <v>130</v>
      </c>
      <c r="I533">
        <v>6205.34619140625</v>
      </c>
      <c r="J533">
        <v>11766.5849609375</v>
      </c>
      <c r="K533">
        <v>921.4034423828125</v>
      </c>
      <c r="L533">
        <v>2296.663818359375</v>
      </c>
      <c r="M533">
        <v>3999.41748046875</v>
      </c>
      <c r="N533">
        <v>2548.338623046875</v>
      </c>
      <c r="O533">
        <v>3362.655517578125</v>
      </c>
      <c r="P533">
        <v>5621.08740234375</v>
      </c>
      <c r="Q533">
        <v>1982.9307861328125</v>
      </c>
      <c r="R533">
        <v>2815.808837890625</v>
      </c>
      <c r="S533">
        <v>4912.396484375</v>
      </c>
      <c r="T533">
        <v>7271.189453125</v>
      </c>
      <c r="U533">
        <v>919.29736328125</v>
      </c>
      <c r="V533">
        <v>4734.43408203125</v>
      </c>
      <c r="W533">
        <v>1750.7601318359375</v>
      </c>
      <c r="X533">
        <v>8765.279296875</v>
      </c>
      <c r="Y533">
        <v>24765.21875</v>
      </c>
      <c r="Z533">
        <v>4449.40576171875</v>
      </c>
      <c r="AA533">
        <v>32537.775390625</v>
      </c>
      <c r="AB533">
        <v>933.4180908203125</v>
      </c>
      <c r="AC533">
        <v>3333.90087890625</v>
      </c>
      <c r="AD533">
        <v>9216.3701171875</v>
      </c>
      <c r="AE533">
        <v>5503.2783203125</v>
      </c>
      <c r="AF533">
        <v>8358.06640625</v>
      </c>
      <c r="AG533">
        <v>38471.48828125</v>
      </c>
      <c r="AH533">
        <v>8687.70703125</v>
      </c>
      <c r="AI533">
        <v>2054.46630859375</v>
      </c>
      <c r="AJ533">
        <v>15123.0927734375</v>
      </c>
      <c r="AK533">
        <v>5179.86669921875</v>
      </c>
      <c r="AL533">
        <v>228487.65625</v>
      </c>
      <c r="AM533">
        <v>171432.71875</v>
      </c>
      <c r="AN533">
        <v>57054.9296875</v>
      </c>
      <c r="AO533" s="5" t="s">
        <v>415</v>
      </c>
    </row>
    <row r="534" spans="1:41" ht="14.25" x14ac:dyDescent="0.45">
      <c r="A534">
        <v>2014</v>
      </c>
      <c r="B534" s="5" t="s">
        <v>80</v>
      </c>
      <c r="C534" s="5" t="s">
        <v>278</v>
      </c>
      <c r="D534" s="5" t="s">
        <v>107</v>
      </c>
      <c r="E534" s="5" t="s">
        <v>109</v>
      </c>
      <c r="F534" s="5" t="s">
        <v>109</v>
      </c>
      <c r="G534" s="5" t="s">
        <v>87</v>
      </c>
      <c r="H534" s="5" t="s">
        <v>130</v>
      </c>
      <c r="I534">
        <v>5892.8345399999998</v>
      </c>
      <c r="J534">
        <v>11174</v>
      </c>
      <c r="K534">
        <v>875</v>
      </c>
      <c r="L534">
        <v>2181</v>
      </c>
      <c r="M534">
        <v>3798</v>
      </c>
      <c r="N534">
        <v>2420</v>
      </c>
      <c r="O534">
        <v>3193.3064399999998</v>
      </c>
      <c r="P534">
        <v>5338</v>
      </c>
      <c r="Q534">
        <v>1883.067</v>
      </c>
      <c r="R534">
        <v>2674</v>
      </c>
      <c r="S534">
        <v>4665</v>
      </c>
      <c r="T534">
        <v>6905</v>
      </c>
      <c r="U534">
        <v>873</v>
      </c>
      <c r="V534">
        <v>4496</v>
      </c>
      <c r="W534">
        <v>1662.5889099999999</v>
      </c>
      <c r="X534">
        <v>8323.8448639499984</v>
      </c>
      <c r="Y534">
        <v>23518</v>
      </c>
      <c r="Z534">
        <v>4225.326</v>
      </c>
      <c r="AA534">
        <v>30899.117200000001</v>
      </c>
      <c r="AB534">
        <v>886.40958662116054</v>
      </c>
      <c r="AC534">
        <v>3166</v>
      </c>
      <c r="AD534">
        <v>8752.2179999999989</v>
      </c>
      <c r="AE534">
        <v>5226.1240699999998</v>
      </c>
      <c r="AF534">
        <v>7937.1401900000001</v>
      </c>
      <c r="AG534">
        <v>36534</v>
      </c>
      <c r="AH534">
        <v>8250.1796199999862</v>
      </c>
      <c r="AI534">
        <v>1951</v>
      </c>
      <c r="AJ534">
        <v>14361.46803628889</v>
      </c>
      <c r="AK534">
        <v>4919</v>
      </c>
      <c r="AL534">
        <v>216980.609375</v>
      </c>
      <c r="AM534">
        <v>162799.078125</v>
      </c>
      <c r="AN534">
        <v>54181.55078125</v>
      </c>
      <c r="AO534" s="5" t="s">
        <v>416</v>
      </c>
    </row>
    <row r="535" spans="1:41" ht="14.25" x14ac:dyDescent="0.45">
      <c r="A535">
        <v>2014</v>
      </c>
      <c r="B535" s="5" t="s">
        <v>80</v>
      </c>
      <c r="C535" s="5" t="s">
        <v>278</v>
      </c>
      <c r="D535" s="5" t="s">
        <v>107</v>
      </c>
      <c r="E535" s="5" t="s">
        <v>110</v>
      </c>
      <c r="F535" s="5" t="s">
        <v>110</v>
      </c>
      <c r="G535" s="5" t="s">
        <v>86</v>
      </c>
      <c r="H535" s="5" t="s">
        <v>130</v>
      </c>
      <c r="I535">
        <v>9876.103515625</v>
      </c>
      <c r="J535">
        <v>11733.94140625</v>
      </c>
      <c r="K535">
        <v>2596.778076171875</v>
      </c>
      <c r="L535">
        <v>2266.1259765625</v>
      </c>
      <c r="M535">
        <v>7197.47705078125</v>
      </c>
      <c r="N535">
        <v>6101.2705078125</v>
      </c>
      <c r="O535">
        <v>4861.39599609375</v>
      </c>
      <c r="P535">
        <v>5110.36669921875</v>
      </c>
      <c r="Q535">
        <v>3086.438232421875</v>
      </c>
      <c r="R535">
        <v>5325.185546875</v>
      </c>
      <c r="S535">
        <v>7651.333984375</v>
      </c>
      <c r="T535">
        <v>5815.8984375</v>
      </c>
      <c r="U535">
        <v>1431.0711669921875</v>
      </c>
      <c r="V535">
        <v>4261.62255859375</v>
      </c>
      <c r="W535">
        <v>2194.519775390625</v>
      </c>
      <c r="X535">
        <v>8240.2939453125</v>
      </c>
      <c r="Y535">
        <v>28869.939453125</v>
      </c>
      <c r="Z535">
        <v>3637.45849609375</v>
      </c>
      <c r="AA535">
        <v>38876.4140625</v>
      </c>
      <c r="AB535">
        <v>1789.2935791015625</v>
      </c>
      <c r="AC535">
        <v>7926.17578125</v>
      </c>
      <c r="AD535">
        <v>4996.96337890625</v>
      </c>
      <c r="AE535">
        <v>7783.17578125</v>
      </c>
      <c r="AF535">
        <v>28344.1015625</v>
      </c>
      <c r="AG535">
        <v>73893.3984375</v>
      </c>
      <c r="AH535">
        <v>11234.81640625</v>
      </c>
      <c r="AI535">
        <v>2734.725341796875</v>
      </c>
      <c r="AJ535">
        <v>16058.3017578125</v>
      </c>
      <c r="AK535">
        <v>3422.355712890625</v>
      </c>
      <c r="AL535">
        <v>317316.9375</v>
      </c>
      <c r="AM535">
        <v>254581.078125</v>
      </c>
      <c r="AN535">
        <v>62735.8515625</v>
      </c>
      <c r="AO535" s="5" t="s">
        <v>417</v>
      </c>
    </row>
    <row r="536" spans="1:41" ht="14.25" x14ac:dyDescent="0.45">
      <c r="A536">
        <v>2014</v>
      </c>
      <c r="B536" s="5" t="s">
        <v>80</v>
      </c>
      <c r="C536" s="5" t="s">
        <v>278</v>
      </c>
      <c r="D536" s="5" t="s">
        <v>107</v>
      </c>
      <c r="E536" s="5" t="s">
        <v>110</v>
      </c>
      <c r="F536" s="5" t="s">
        <v>110</v>
      </c>
      <c r="G536" s="5" t="s">
        <v>87</v>
      </c>
      <c r="H536" s="5" t="s">
        <v>130</v>
      </c>
      <c r="I536">
        <v>9378.7258899999997</v>
      </c>
      <c r="J536">
        <v>11143</v>
      </c>
      <c r="K536">
        <v>2466</v>
      </c>
      <c r="L536">
        <v>2152</v>
      </c>
      <c r="M536">
        <v>6835</v>
      </c>
      <c r="N536">
        <v>5794</v>
      </c>
      <c r="O536">
        <v>4616.5677099999994</v>
      </c>
      <c r="P536">
        <v>4853</v>
      </c>
      <c r="Q536">
        <v>2931</v>
      </c>
      <c r="R536">
        <v>5057</v>
      </c>
      <c r="S536">
        <v>7266</v>
      </c>
      <c r="T536">
        <v>5523</v>
      </c>
      <c r="U536">
        <v>1359</v>
      </c>
      <c r="V536">
        <v>4047</v>
      </c>
      <c r="W536">
        <v>2084</v>
      </c>
      <c r="X536">
        <v>7825.2983541933954</v>
      </c>
      <c r="Y536">
        <v>27416</v>
      </c>
      <c r="Z536">
        <v>3454.27</v>
      </c>
      <c r="AA536">
        <v>36918.531673944148</v>
      </c>
      <c r="AB536">
        <v>1699.1816752590009</v>
      </c>
      <c r="AC536">
        <v>7527</v>
      </c>
      <c r="AD536">
        <v>4745.3079999999991</v>
      </c>
      <c r="AE536">
        <v>7391.2018724278014</v>
      </c>
      <c r="AF536">
        <v>26916.645414490082</v>
      </c>
      <c r="AG536">
        <v>70172</v>
      </c>
      <c r="AH536">
        <v>10669.012120000019</v>
      </c>
      <c r="AI536">
        <v>2597</v>
      </c>
      <c r="AJ536">
        <v>15249.57809371111</v>
      </c>
      <c r="AK536">
        <v>3250</v>
      </c>
      <c r="AL536">
        <v>301336.3125</v>
      </c>
      <c r="AM536">
        <v>241759.953125</v>
      </c>
      <c r="AN536">
        <v>59576.3671875</v>
      </c>
      <c r="AO536" s="5" t="s">
        <v>418</v>
      </c>
    </row>
    <row r="537" spans="1:41" ht="14.25" x14ac:dyDescent="0.45">
      <c r="A537">
        <v>2014</v>
      </c>
      <c r="B537" s="5" t="s">
        <v>80</v>
      </c>
      <c r="C537" s="5" t="s">
        <v>278</v>
      </c>
      <c r="D537" s="5" t="s">
        <v>107</v>
      </c>
      <c r="E537" s="5" t="s">
        <v>291</v>
      </c>
      <c r="F537" s="5" t="s">
        <v>291</v>
      </c>
      <c r="G537" s="5" t="s">
        <v>86</v>
      </c>
      <c r="H537" s="5" t="s">
        <v>130</v>
      </c>
      <c r="I537">
        <v>3403.2646484375</v>
      </c>
      <c r="J537">
        <v>2606.25537109375</v>
      </c>
      <c r="K537">
        <v>180.06855773925781</v>
      </c>
      <c r="L537">
        <v>121.09873962402344</v>
      </c>
      <c r="M537">
        <v>159.00790405273438</v>
      </c>
      <c r="N537">
        <v>594.96337890625</v>
      </c>
      <c r="O537">
        <v>590.6239013671875</v>
      </c>
      <c r="P537">
        <v>532.83447265625</v>
      </c>
      <c r="Q537">
        <v>1180.2735595703125</v>
      </c>
      <c r="R537">
        <v>979.32025146484375</v>
      </c>
      <c r="S537">
        <v>1396.321044921875</v>
      </c>
      <c r="T537">
        <v>2921.112060546875</v>
      </c>
      <c r="U537">
        <v>707.6378173828125</v>
      </c>
      <c r="V537">
        <v>1040.3961181640625</v>
      </c>
      <c r="W537">
        <v>528.44073486328125</v>
      </c>
      <c r="X537">
        <v>2212.8212890625</v>
      </c>
      <c r="Y537">
        <v>10368.158203125</v>
      </c>
      <c r="Z537">
        <v>321.14016723632813</v>
      </c>
      <c r="AA537">
        <v>12548.880859375</v>
      </c>
      <c r="AB537">
        <v>142.99327087402344</v>
      </c>
      <c r="AC537">
        <v>1345.7755126953125</v>
      </c>
      <c r="AD537">
        <v>3613.29052734375</v>
      </c>
      <c r="AE537">
        <v>1218.44287109375</v>
      </c>
      <c r="AF537">
        <v>2783.46630859375</v>
      </c>
      <c r="AG537">
        <v>13626.240234375</v>
      </c>
      <c r="AH537">
        <v>2951.7294921875</v>
      </c>
      <c r="AI537">
        <v>650.77410888671875</v>
      </c>
      <c r="AJ537">
        <v>7564.076171875</v>
      </c>
      <c r="AK537">
        <v>3539.2421875</v>
      </c>
      <c r="AL537">
        <v>79828.6484375</v>
      </c>
      <c r="AM537">
        <v>60942.2265625</v>
      </c>
      <c r="AN537">
        <v>18886.42578125</v>
      </c>
      <c r="AO537" s="5" t="s">
        <v>419</v>
      </c>
    </row>
    <row r="538" spans="1:41" ht="14.25" x14ac:dyDescent="0.45">
      <c r="A538">
        <v>2014</v>
      </c>
      <c r="B538" s="5" t="s">
        <v>80</v>
      </c>
      <c r="C538" s="5" t="s">
        <v>278</v>
      </c>
      <c r="D538" s="5" t="s">
        <v>107</v>
      </c>
      <c r="E538" s="5" t="s">
        <v>291</v>
      </c>
      <c r="F538" s="5" t="s">
        <v>291</v>
      </c>
      <c r="G538" s="5" t="s">
        <v>87</v>
      </c>
      <c r="H538" s="5" t="s">
        <v>130</v>
      </c>
      <c r="I538">
        <v>3231.8705299999988</v>
      </c>
      <c r="J538">
        <v>2475</v>
      </c>
      <c r="K538">
        <v>171</v>
      </c>
      <c r="L538">
        <v>115</v>
      </c>
      <c r="M538">
        <v>151</v>
      </c>
      <c r="N538">
        <v>565</v>
      </c>
      <c r="O538">
        <v>560.87906000000009</v>
      </c>
      <c r="P538">
        <v>506</v>
      </c>
      <c r="Q538">
        <v>1120.8330000000001</v>
      </c>
      <c r="R538">
        <v>930</v>
      </c>
      <c r="S538">
        <v>1326</v>
      </c>
      <c r="T538">
        <v>2774</v>
      </c>
      <c r="U538">
        <v>672</v>
      </c>
      <c r="V538">
        <v>988</v>
      </c>
      <c r="W538">
        <v>501.82758999999999</v>
      </c>
      <c r="X538">
        <v>2101.3798989000002</v>
      </c>
      <c r="Y538">
        <v>9846</v>
      </c>
      <c r="Z538">
        <v>304.96699999999998</v>
      </c>
      <c r="AA538">
        <v>11916.89782</v>
      </c>
      <c r="AB538">
        <v>135.79188805000001</v>
      </c>
      <c r="AC538">
        <v>1278</v>
      </c>
      <c r="AD538">
        <v>3431.319</v>
      </c>
      <c r="AE538">
        <v>1157.07997</v>
      </c>
      <c r="AF538">
        <v>2643.286160000001</v>
      </c>
      <c r="AG538">
        <v>12940</v>
      </c>
      <c r="AH538">
        <v>2803.0755086339141</v>
      </c>
      <c r="AI538">
        <v>618</v>
      </c>
      <c r="AJ538">
        <v>7183.1366362888884</v>
      </c>
      <c r="AK538">
        <v>3361</v>
      </c>
      <c r="AL538">
        <v>75808.3359375</v>
      </c>
      <c r="AM538">
        <v>57873.0703125</v>
      </c>
      <c r="AN538">
        <v>17935.2734375</v>
      </c>
      <c r="AO538" s="5" t="s">
        <v>420</v>
      </c>
    </row>
    <row r="539" spans="1:41" ht="14.25" x14ac:dyDescent="0.45">
      <c r="A539">
        <v>2014</v>
      </c>
      <c r="B539" s="5" t="s">
        <v>80</v>
      </c>
      <c r="C539" s="5" t="s">
        <v>278</v>
      </c>
      <c r="D539" s="5" t="s">
        <v>107</v>
      </c>
      <c r="E539" s="5" t="s">
        <v>112</v>
      </c>
      <c r="F539" s="5" t="s">
        <v>112</v>
      </c>
      <c r="G539" s="5" t="s">
        <v>86</v>
      </c>
      <c r="H539" s="5" t="s">
        <v>130</v>
      </c>
      <c r="I539">
        <v>2083.71728515625</v>
      </c>
      <c r="J539">
        <v>5184.0791015625</v>
      </c>
      <c r="K539">
        <v>50.545558929443359</v>
      </c>
      <c r="L539">
        <v>334.86434936523438</v>
      </c>
      <c r="M539">
        <v>1642.730712890625</v>
      </c>
      <c r="N539">
        <v>1079.3582763671875</v>
      </c>
      <c r="O539">
        <v>986.93438720703125</v>
      </c>
      <c r="P539">
        <v>1613.245849609375</v>
      </c>
      <c r="Q539">
        <v>725.39093017578125</v>
      </c>
      <c r="R539">
        <v>707.6378173828125</v>
      </c>
      <c r="S539">
        <v>2559.922119140625</v>
      </c>
      <c r="T539">
        <v>1698.5413818359375</v>
      </c>
      <c r="U539">
        <v>101.09111785888672</v>
      </c>
      <c r="V539">
        <v>711.8499755859375</v>
      </c>
      <c r="W539">
        <v>239.11502075195313</v>
      </c>
      <c r="X539">
        <v>1910.46484375</v>
      </c>
      <c r="Y539">
        <v>9586.8076171875</v>
      </c>
      <c r="Z539">
        <v>2282.954345703125</v>
      </c>
      <c r="AA539">
        <v>6779.75732421875</v>
      </c>
      <c r="AB539">
        <v>228.66325378417969</v>
      </c>
      <c r="AC539">
        <v>1132.0098876953125</v>
      </c>
      <c r="AD539">
        <v>3075.09912109375</v>
      </c>
      <c r="AE539">
        <v>1542.302490234375</v>
      </c>
      <c r="AF539">
        <v>3093.554931640625</v>
      </c>
      <c r="AG539">
        <v>8163.10791015625</v>
      </c>
      <c r="AH539">
        <v>3087.3095703125</v>
      </c>
      <c r="AI539">
        <v>684.47113037109375</v>
      </c>
      <c r="AJ539">
        <v>5653.1904296875</v>
      </c>
      <c r="AK539">
        <v>628.660400390625</v>
      </c>
      <c r="AL539">
        <v>67567.3828125</v>
      </c>
      <c r="AM539">
        <v>50774.921875</v>
      </c>
      <c r="AN539">
        <v>16792.45703125</v>
      </c>
      <c r="AO539" s="5" t="s">
        <v>421</v>
      </c>
    </row>
    <row r="540" spans="1:41" ht="14.25" x14ac:dyDescent="0.45">
      <c r="A540">
        <v>2014</v>
      </c>
      <c r="B540" s="5" t="s">
        <v>80</v>
      </c>
      <c r="C540" s="5" t="s">
        <v>278</v>
      </c>
      <c r="D540" s="5" t="s">
        <v>107</v>
      </c>
      <c r="E540" s="5" t="s">
        <v>112</v>
      </c>
      <c r="F540" s="5" t="s">
        <v>112</v>
      </c>
      <c r="G540" s="5" t="s">
        <v>87</v>
      </c>
      <c r="H540" s="5" t="s">
        <v>130</v>
      </c>
      <c r="I540">
        <v>1978.7776899999999</v>
      </c>
      <c r="J540">
        <v>4923</v>
      </c>
      <c r="K540">
        <v>48</v>
      </c>
      <c r="L540">
        <v>318</v>
      </c>
      <c r="M540">
        <v>1560</v>
      </c>
      <c r="N540">
        <v>1025</v>
      </c>
      <c r="O540">
        <v>937.23070999999982</v>
      </c>
      <c r="P540">
        <v>1532</v>
      </c>
      <c r="Q540">
        <v>688.85900000000004</v>
      </c>
      <c r="R540">
        <v>672</v>
      </c>
      <c r="S540">
        <v>2431</v>
      </c>
      <c r="T540">
        <v>1613</v>
      </c>
      <c r="U540">
        <v>96</v>
      </c>
      <c r="V540">
        <v>676</v>
      </c>
      <c r="W540">
        <v>227.07277999999999</v>
      </c>
      <c r="X540">
        <v>1814.250562499999</v>
      </c>
      <c r="Y540">
        <v>9104</v>
      </c>
      <c r="Z540">
        <v>2167.9810000000002</v>
      </c>
      <c r="AA540">
        <v>6438.3172600000007</v>
      </c>
      <c r="AB540">
        <v>217.14738045000001</v>
      </c>
      <c r="AC540">
        <v>1075</v>
      </c>
      <c r="AD540">
        <v>2920.232</v>
      </c>
      <c r="AE540">
        <v>1464.62951</v>
      </c>
      <c r="AF540">
        <v>2937.7583199999981</v>
      </c>
      <c r="AG540">
        <v>7752</v>
      </c>
      <c r="AH540">
        <v>2931.8274250022419</v>
      </c>
      <c r="AI540">
        <v>650</v>
      </c>
      <c r="AJ540">
        <v>5368.4859900000001</v>
      </c>
      <c r="AK540">
        <v>597</v>
      </c>
      <c r="AL540">
        <v>64164.56640625</v>
      </c>
      <c r="AM540">
        <v>48217.8046875</v>
      </c>
      <c r="AN540">
        <v>15946.7607421875</v>
      </c>
      <c r="AO540" s="5" t="s">
        <v>422</v>
      </c>
    </row>
    <row r="541" spans="1:41" ht="14.25" x14ac:dyDescent="0.45">
      <c r="A541">
        <v>2014</v>
      </c>
      <c r="B541" s="5" t="s">
        <v>80</v>
      </c>
      <c r="C541" s="5" t="s">
        <v>278</v>
      </c>
      <c r="D541" s="5" t="s">
        <v>107</v>
      </c>
      <c r="E541" s="5" t="s">
        <v>113</v>
      </c>
      <c r="F541" s="5" t="s">
        <v>113</v>
      </c>
      <c r="G541" s="5" t="s">
        <v>86</v>
      </c>
      <c r="H541" s="5" t="s">
        <v>130</v>
      </c>
      <c r="I541">
        <v>5241.9189453125</v>
      </c>
      <c r="J541">
        <v>4942.9345703125</v>
      </c>
      <c r="K541">
        <v>408.57659912109375</v>
      </c>
      <c r="L541">
        <v>480.18283081054688</v>
      </c>
      <c r="M541">
        <v>2012.3450927734375</v>
      </c>
      <c r="N541">
        <v>3040.104736328125</v>
      </c>
      <c r="O541">
        <v>1361.314453125</v>
      </c>
      <c r="P541">
        <v>367.50833129882813</v>
      </c>
      <c r="Q541">
        <v>1279.4344482421875</v>
      </c>
      <c r="R541">
        <v>2389.330810546875</v>
      </c>
      <c r="S541">
        <v>3112.76416015625</v>
      </c>
      <c r="T541">
        <v>2189.254638671875</v>
      </c>
      <c r="U541">
        <v>434.90243530273438</v>
      </c>
      <c r="V541">
        <v>1756.458251953125</v>
      </c>
      <c r="W541">
        <v>1428.965087890625</v>
      </c>
      <c r="X541">
        <v>2668.744384765625</v>
      </c>
      <c r="Y541">
        <v>14228.5751953125</v>
      </c>
      <c r="Z541">
        <v>500.41366577148438</v>
      </c>
      <c r="AA541">
        <v>11997.583984375</v>
      </c>
      <c r="AB541">
        <v>526.11737060546875</v>
      </c>
      <c r="AC541">
        <v>2699.975341796875</v>
      </c>
      <c r="AD541">
        <v>2469.28759765625</v>
      </c>
      <c r="AE541">
        <v>3440.0478515625</v>
      </c>
      <c r="AF541">
        <v>7631.595703125</v>
      </c>
      <c r="AG541">
        <v>45142.44921875</v>
      </c>
      <c r="AH541">
        <v>3618.142578125</v>
      </c>
      <c r="AI541">
        <v>948.78228759765625</v>
      </c>
      <c r="AJ541">
        <v>4241.8525390625</v>
      </c>
      <c r="AK541">
        <v>1657.47314453125</v>
      </c>
      <c r="AL541">
        <v>132217.03125</v>
      </c>
      <c r="AM541">
        <v>109815.2734375</v>
      </c>
      <c r="AN541">
        <v>22401.767578125</v>
      </c>
      <c r="AO541" s="5" t="s">
        <v>423</v>
      </c>
    </row>
    <row r="542" spans="1:41" ht="14.25" x14ac:dyDescent="0.45">
      <c r="A542">
        <v>2014</v>
      </c>
      <c r="B542" s="5" t="s">
        <v>80</v>
      </c>
      <c r="C542" s="5" t="s">
        <v>278</v>
      </c>
      <c r="D542" s="5" t="s">
        <v>107</v>
      </c>
      <c r="E542" s="5" t="s">
        <v>113</v>
      </c>
      <c r="F542" s="5" t="s">
        <v>113</v>
      </c>
      <c r="G542" s="5" t="s">
        <v>87</v>
      </c>
      <c r="H542" s="5" t="s">
        <v>130</v>
      </c>
      <c r="I542">
        <v>4977.9268899999988</v>
      </c>
      <c r="J542">
        <v>4694</v>
      </c>
      <c r="K542">
        <v>388</v>
      </c>
      <c r="L542">
        <v>456</v>
      </c>
      <c r="M542">
        <v>1911</v>
      </c>
      <c r="N542">
        <v>2887</v>
      </c>
      <c r="O542">
        <v>1292.7563399999999</v>
      </c>
      <c r="P542">
        <v>349</v>
      </c>
      <c r="Q542">
        <v>1215</v>
      </c>
      <c r="R542">
        <v>2269</v>
      </c>
      <c r="S542">
        <v>2956</v>
      </c>
      <c r="T542">
        <v>2079</v>
      </c>
      <c r="U542">
        <v>413</v>
      </c>
      <c r="V542">
        <v>1668</v>
      </c>
      <c r="W542">
        <v>1357</v>
      </c>
      <c r="X542">
        <v>2534.3418299</v>
      </c>
      <c r="Y542">
        <v>13512</v>
      </c>
      <c r="Z542">
        <v>475.21199999999999</v>
      </c>
      <c r="AA542">
        <v>11393.365268011161</v>
      </c>
      <c r="AB542">
        <v>499.6212000000001</v>
      </c>
      <c r="AC542">
        <v>2564</v>
      </c>
      <c r="AD542">
        <v>2344.9299999999998</v>
      </c>
      <c r="AE542">
        <v>3266.8011982608709</v>
      </c>
      <c r="AF542">
        <v>7247.25561449008</v>
      </c>
      <c r="AG542">
        <v>42869</v>
      </c>
      <c r="AH542">
        <v>3435.9267200000181</v>
      </c>
      <c r="AI542">
        <v>901</v>
      </c>
      <c r="AJ542">
        <v>4028.2257691999989</v>
      </c>
      <c r="AK542">
        <v>1574</v>
      </c>
      <c r="AL542">
        <v>125558.3671875</v>
      </c>
      <c r="AM542">
        <v>104284.7890625</v>
      </c>
      <c r="AN542">
        <v>21273.57421875</v>
      </c>
      <c r="AO542" s="5" t="s">
        <v>424</v>
      </c>
    </row>
    <row r="543" spans="1:41" ht="14.25" x14ac:dyDescent="0.45">
      <c r="A543">
        <v>2014</v>
      </c>
      <c r="B543" s="5" t="s">
        <v>80</v>
      </c>
      <c r="C543" s="5" t="s">
        <v>278</v>
      </c>
      <c r="D543" s="5" t="s">
        <v>107</v>
      </c>
      <c r="E543" s="5" t="s">
        <v>114</v>
      </c>
      <c r="F543" s="5" t="s">
        <v>115</v>
      </c>
      <c r="G543" s="5" t="s">
        <v>86</v>
      </c>
      <c r="H543" s="5" t="s">
        <v>130</v>
      </c>
      <c r="I543">
        <v>16081.44921875</v>
      </c>
      <c r="J543">
        <v>23500.525390625</v>
      </c>
      <c r="K543">
        <v>3518.181640625</v>
      </c>
      <c r="L543">
        <v>4562.7900390625</v>
      </c>
      <c r="M543">
        <v>11196.89453125</v>
      </c>
      <c r="N543">
        <v>8649.609375</v>
      </c>
      <c r="O543">
        <v>8224.0517578125</v>
      </c>
      <c r="P543">
        <v>10731.4541015625</v>
      </c>
      <c r="Q543">
        <v>5069.369140625</v>
      </c>
      <c r="R543">
        <v>8140.994140625</v>
      </c>
      <c r="S543">
        <v>12563.73046875</v>
      </c>
      <c r="T543">
        <v>13087.087890625</v>
      </c>
      <c r="U543">
        <v>2350.36865234375</v>
      </c>
      <c r="V543">
        <v>8996.056640625</v>
      </c>
      <c r="W543">
        <v>3945.27978515625</v>
      </c>
      <c r="X543">
        <v>17005.572265625</v>
      </c>
      <c r="Y543">
        <v>53635.15625</v>
      </c>
      <c r="Z543">
        <v>8086.8642578125</v>
      </c>
      <c r="AA543">
        <v>71414.1875</v>
      </c>
      <c r="AB543">
        <v>2722.711669921875</v>
      </c>
      <c r="AC543">
        <v>11260.076171875</v>
      </c>
      <c r="AD543">
        <v>14213.333984375</v>
      </c>
      <c r="AE543">
        <v>13286.4541015625</v>
      </c>
      <c r="AF543">
        <v>36702.16796875</v>
      </c>
      <c r="AG543">
        <v>112364.8828125</v>
      </c>
      <c r="AH543">
        <v>19922.5234375</v>
      </c>
      <c r="AI543">
        <v>4789.19189453125</v>
      </c>
      <c r="AJ543">
        <v>31181.39453125</v>
      </c>
      <c r="AK543">
        <v>8602.22265625</v>
      </c>
      <c r="AL543">
        <v>545804.625</v>
      </c>
      <c r="AM543">
        <v>426013.78125</v>
      </c>
      <c r="AN543">
        <v>119790.78125</v>
      </c>
      <c r="AO543" s="5" t="s">
        <v>425</v>
      </c>
    </row>
    <row r="544" spans="1:41" ht="14.25" x14ac:dyDescent="0.45">
      <c r="A544">
        <v>2014</v>
      </c>
      <c r="B544" s="5" t="s">
        <v>80</v>
      </c>
      <c r="C544" s="5" t="s">
        <v>278</v>
      </c>
      <c r="D544" s="5" t="s">
        <v>107</v>
      </c>
      <c r="E544" s="5" t="s">
        <v>114</v>
      </c>
      <c r="F544" s="5" t="s">
        <v>115</v>
      </c>
      <c r="G544" s="5" t="s">
        <v>87</v>
      </c>
      <c r="H544" s="5" t="s">
        <v>130</v>
      </c>
      <c r="I544">
        <v>15271.56043</v>
      </c>
      <c r="J544">
        <v>22317</v>
      </c>
      <c r="K544">
        <v>3341</v>
      </c>
      <c r="L544">
        <v>4333</v>
      </c>
      <c r="M544">
        <v>10633</v>
      </c>
      <c r="N544">
        <v>8214</v>
      </c>
      <c r="O544">
        <v>7809.8741499999996</v>
      </c>
      <c r="P544">
        <v>10191</v>
      </c>
      <c r="Q544">
        <v>4814.067</v>
      </c>
      <c r="R544">
        <v>7731</v>
      </c>
      <c r="S544">
        <v>11931</v>
      </c>
      <c r="T544">
        <v>12428</v>
      </c>
      <c r="U544">
        <v>2232</v>
      </c>
      <c r="V544">
        <v>8543</v>
      </c>
      <c r="W544">
        <v>3746.5889099999999</v>
      </c>
      <c r="X544">
        <v>16149.14321814339</v>
      </c>
      <c r="Y544">
        <v>50934</v>
      </c>
      <c r="Z544">
        <v>7679.5959999999995</v>
      </c>
      <c r="AA544">
        <v>67817.648873944156</v>
      </c>
      <c r="AB544">
        <v>2585.5912618801608</v>
      </c>
      <c r="AC544">
        <v>10693</v>
      </c>
      <c r="AD544">
        <v>13497.526</v>
      </c>
      <c r="AE544">
        <v>12617.3259424278</v>
      </c>
      <c r="AF544">
        <v>34853.785604490076</v>
      </c>
      <c r="AG544">
        <v>106706</v>
      </c>
      <c r="AH544">
        <v>18919.191740000009</v>
      </c>
      <c r="AI544">
        <v>4548</v>
      </c>
      <c r="AJ544">
        <v>29611.046129999999</v>
      </c>
      <c r="AK544">
        <v>8169</v>
      </c>
      <c r="AL544">
        <v>518316.90625</v>
      </c>
      <c r="AM544">
        <v>404559.03125</v>
      </c>
      <c r="AN544">
        <v>113757.921875</v>
      </c>
      <c r="AO544" s="5" t="s">
        <v>426</v>
      </c>
    </row>
    <row r="545" spans="1:41" ht="14.25" x14ac:dyDescent="0.45">
      <c r="A545">
        <v>2014</v>
      </c>
      <c r="B545" s="5" t="s">
        <v>80</v>
      </c>
      <c r="C545" s="5" t="s">
        <v>278</v>
      </c>
      <c r="D545" s="5" t="s">
        <v>107</v>
      </c>
      <c r="E545" s="5" t="s">
        <v>29</v>
      </c>
      <c r="F545" s="5" t="s">
        <v>29</v>
      </c>
      <c r="G545" s="5" t="s">
        <v>86</v>
      </c>
      <c r="H545" s="5" t="s">
        <v>130</v>
      </c>
      <c r="I545">
        <v>116.31534576416016</v>
      </c>
      <c r="J545">
        <v>2434.611083984375</v>
      </c>
      <c r="K545">
        <v>0</v>
      </c>
      <c r="L545">
        <v>807.6759033203125</v>
      </c>
      <c r="M545">
        <v>952.994384765625</v>
      </c>
      <c r="N545">
        <v>247.46263122558594</v>
      </c>
      <c r="O545">
        <v>1027.28564453125</v>
      </c>
      <c r="P545">
        <v>1220.4647216796875</v>
      </c>
      <c r="Q545">
        <v>0</v>
      </c>
      <c r="R545">
        <v>384.35687255859375</v>
      </c>
      <c r="S545">
        <v>721.3272705078125</v>
      </c>
      <c r="T545">
        <v>2146.080322265625</v>
      </c>
      <c r="U545">
        <v>48.439495086669922</v>
      </c>
      <c r="V545">
        <v>1025.6536865234375</v>
      </c>
      <c r="W545">
        <v>324.00604248046875</v>
      </c>
      <c r="X545">
        <v>1723.814208984375</v>
      </c>
      <c r="Y545">
        <v>2555.7099609375</v>
      </c>
      <c r="Z545">
        <v>845.48822021484375</v>
      </c>
      <c r="AA545">
        <v>4980.99609375</v>
      </c>
      <c r="AB545">
        <v>303.49179077148438</v>
      </c>
      <c r="AC545">
        <v>768.7137451171875</v>
      </c>
      <c r="AD545">
        <v>1452.216064453125</v>
      </c>
      <c r="AE545">
        <v>1943.845947265625</v>
      </c>
      <c r="AF545">
        <v>1044.014404296875</v>
      </c>
      <c r="AG545">
        <v>4092.084228515625</v>
      </c>
      <c r="AH545">
        <v>1433.04150390625</v>
      </c>
      <c r="AI545">
        <v>472.81158447265625</v>
      </c>
      <c r="AJ545">
        <v>1237.9927978515625</v>
      </c>
      <c r="AK545">
        <v>592.8572998046875</v>
      </c>
      <c r="AL545">
        <v>34903.74609375</v>
      </c>
      <c r="AM545">
        <v>23753.82421875</v>
      </c>
      <c r="AN545">
        <v>11149.9267578125</v>
      </c>
      <c r="AO545" s="5" t="s">
        <v>427</v>
      </c>
    </row>
    <row r="546" spans="1:41" ht="14.25" x14ac:dyDescent="0.45">
      <c r="A546">
        <v>2014</v>
      </c>
      <c r="B546" s="5" t="s">
        <v>80</v>
      </c>
      <c r="C546" s="5" t="s">
        <v>278</v>
      </c>
      <c r="D546" s="5" t="s">
        <v>107</v>
      </c>
      <c r="E546" s="5" t="s">
        <v>29</v>
      </c>
      <c r="F546" s="5" t="s">
        <v>29</v>
      </c>
      <c r="G546" s="5" t="s">
        <v>87</v>
      </c>
      <c r="H546" s="5" t="s">
        <v>130</v>
      </c>
      <c r="I546">
        <v>110.45751</v>
      </c>
      <c r="J546">
        <v>2312</v>
      </c>
      <c r="K546">
        <v>0</v>
      </c>
      <c r="L546">
        <v>767</v>
      </c>
      <c r="M546">
        <v>905</v>
      </c>
      <c r="N546">
        <v>235</v>
      </c>
      <c r="O546">
        <v>975.54978000000006</v>
      </c>
      <c r="P546">
        <v>1159</v>
      </c>
      <c r="Q546">
        <v>0</v>
      </c>
      <c r="R546">
        <v>365</v>
      </c>
      <c r="S546">
        <v>685</v>
      </c>
      <c r="T546">
        <v>2038</v>
      </c>
      <c r="U546">
        <v>46</v>
      </c>
      <c r="V546">
        <v>974</v>
      </c>
      <c r="W546">
        <v>307.68853999999999</v>
      </c>
      <c r="X546">
        <v>1637</v>
      </c>
      <c r="Y546">
        <v>2427</v>
      </c>
      <c r="Z546">
        <v>802.90800000000002</v>
      </c>
      <c r="AA546">
        <v>4730.1445700000004</v>
      </c>
      <c r="AB546">
        <v>288.20743662116041</v>
      </c>
      <c r="AC546">
        <v>730</v>
      </c>
      <c r="AD546">
        <v>1379.08</v>
      </c>
      <c r="AE546">
        <v>1845.9506100000001</v>
      </c>
      <c r="AF546">
        <v>991.43602999999996</v>
      </c>
      <c r="AG546">
        <v>3886</v>
      </c>
      <c r="AH546">
        <v>1360.8711038871299</v>
      </c>
      <c r="AI546">
        <v>449</v>
      </c>
      <c r="AJ546">
        <v>1175.6454100000001</v>
      </c>
      <c r="AK546">
        <v>563</v>
      </c>
      <c r="AL546">
        <v>33145.9375</v>
      </c>
      <c r="AM546">
        <v>22557.541015625</v>
      </c>
      <c r="AN546">
        <v>10588.396484375</v>
      </c>
      <c r="AO546" s="5" t="s">
        <v>428</v>
      </c>
    </row>
    <row r="547" spans="1:41" ht="14.25" x14ac:dyDescent="0.45">
      <c r="A547">
        <v>2014</v>
      </c>
      <c r="B547" s="5" t="s">
        <v>80</v>
      </c>
      <c r="C547" s="5" t="s">
        <v>3811</v>
      </c>
      <c r="D547" s="5" t="s">
        <v>3814</v>
      </c>
      <c r="E547" s="5" t="s">
        <v>3768</v>
      </c>
      <c r="F547" s="5" t="s">
        <v>19</v>
      </c>
      <c r="G547" s="5" t="s">
        <v>86</v>
      </c>
      <c r="H547" s="5" t="s">
        <v>130</v>
      </c>
      <c r="I547">
        <v>13517.546875</v>
      </c>
      <c r="J547">
        <v>15752.3232421875</v>
      </c>
      <c r="K547">
        <v>1743.5220947265625</v>
      </c>
      <c r="L547">
        <v>160.54324340820313</v>
      </c>
      <c r="M547">
        <v>6402.47314453125</v>
      </c>
      <c r="N547">
        <v>14823.8671875</v>
      </c>
      <c r="O547">
        <v>1525.1600341796875</v>
      </c>
      <c r="P547">
        <v>7149.2265625</v>
      </c>
      <c r="Q547">
        <v>5066.98828125</v>
      </c>
      <c r="R547">
        <v>9163.314453125</v>
      </c>
      <c r="S547"/>
      <c r="T547">
        <v>81.955642700195313</v>
      </c>
      <c r="U547">
        <v>78.587600708007813</v>
      </c>
      <c r="V547">
        <v>0</v>
      </c>
      <c r="W547">
        <v>2250.973388671875</v>
      </c>
      <c r="X547">
        <v>9958.171875</v>
      </c>
      <c r="Y547">
        <v>14069.42578125</v>
      </c>
      <c r="Z547">
        <v>4703.9921875</v>
      </c>
      <c r="AA547">
        <v>357.01223754882813</v>
      </c>
      <c r="AB547"/>
      <c r="AC547">
        <v>5628.76904296875</v>
      </c>
      <c r="AD547">
        <v>25264.1640625</v>
      </c>
      <c r="AE547">
        <v>4975.7177734375</v>
      </c>
      <c r="AF547">
        <v>1703.1055908203125</v>
      </c>
      <c r="AG547">
        <v>0</v>
      </c>
      <c r="AH547"/>
      <c r="AI547">
        <v>6914.58642578125</v>
      </c>
      <c r="AJ547">
        <v>966.358642578125</v>
      </c>
      <c r="AK547">
        <v>2648.402099609375</v>
      </c>
      <c r="AL547">
        <v>154906.203125</v>
      </c>
      <c r="AM547">
        <v>98116.7890625</v>
      </c>
      <c r="AN547">
        <v>56789.41015625</v>
      </c>
      <c r="AO547" s="5" t="s">
        <v>3842</v>
      </c>
    </row>
    <row r="548" spans="1:41" ht="14.25" x14ac:dyDescent="0.45">
      <c r="A548">
        <v>2014</v>
      </c>
      <c r="B548" s="5" t="s">
        <v>80</v>
      </c>
      <c r="C548" s="5" t="s">
        <v>3811</v>
      </c>
      <c r="D548" s="5" t="s">
        <v>3814</v>
      </c>
      <c r="E548" s="5" t="s">
        <v>3768</v>
      </c>
      <c r="F548" s="5" t="s">
        <v>19</v>
      </c>
      <c r="G548" s="5" t="s">
        <v>87</v>
      </c>
      <c r="H548" s="5" t="s">
        <v>130</v>
      </c>
      <c r="I548">
        <v>12040.4267578125</v>
      </c>
      <c r="J548">
        <v>14031</v>
      </c>
      <c r="K548">
        <v>1553</v>
      </c>
      <c r="L548">
        <v>143</v>
      </c>
      <c r="M548">
        <v>5702.84765625</v>
      </c>
      <c r="N548">
        <v>13204</v>
      </c>
      <c r="O548">
        <v>1358.499267578125</v>
      </c>
      <c r="P548">
        <v>6368</v>
      </c>
      <c r="Q548">
        <v>4513.296875</v>
      </c>
      <c r="R548">
        <v>8162</v>
      </c>
      <c r="S548"/>
      <c r="T548">
        <v>73</v>
      </c>
      <c r="U548">
        <v>70</v>
      </c>
      <c r="V548">
        <v>0</v>
      </c>
      <c r="W548">
        <v>2005</v>
      </c>
      <c r="X548">
        <v>8870</v>
      </c>
      <c r="Y548">
        <v>12532</v>
      </c>
      <c r="Z548">
        <v>4189.966796875</v>
      </c>
      <c r="AA548">
        <v>318</v>
      </c>
      <c r="AB548"/>
      <c r="AC548">
        <v>5013.689453125</v>
      </c>
      <c r="AD548">
        <v>22503.44140625</v>
      </c>
      <c r="AE548">
        <v>4432</v>
      </c>
      <c r="AF548">
        <v>1517</v>
      </c>
      <c r="AG548">
        <v>0</v>
      </c>
      <c r="AH548"/>
      <c r="AI548">
        <v>6159</v>
      </c>
      <c r="AJ548">
        <v>860.760498046875</v>
      </c>
      <c r="AK548">
        <v>2359</v>
      </c>
      <c r="AL548">
        <v>137978.9375</v>
      </c>
      <c r="AM548">
        <v>87395.1328125</v>
      </c>
      <c r="AN548">
        <v>50583.7890625</v>
      </c>
      <c r="AO548" s="5" t="s">
        <v>3843</v>
      </c>
    </row>
    <row r="549" spans="1:41" ht="14.25" x14ac:dyDescent="0.45">
      <c r="A549">
        <v>2014</v>
      </c>
      <c r="B549" s="5" t="s">
        <v>80</v>
      </c>
      <c r="C549" s="5" t="s">
        <v>3811</v>
      </c>
      <c r="D549" s="5" t="s">
        <v>3814</v>
      </c>
      <c r="E549" s="5" t="s">
        <v>3768</v>
      </c>
      <c r="F549" s="5" t="s">
        <v>3816</v>
      </c>
      <c r="G549" s="5" t="s">
        <v>86</v>
      </c>
      <c r="H549" s="5" t="s">
        <v>130</v>
      </c>
      <c r="I549">
        <v>0</v>
      </c>
      <c r="J549">
        <v>0</v>
      </c>
      <c r="K549"/>
      <c r="L549"/>
      <c r="M549"/>
      <c r="N549"/>
      <c r="O549"/>
      <c r="P549"/>
      <c r="Q549">
        <v>37.425743103027344</v>
      </c>
      <c r="R549">
        <v>0</v>
      </c>
      <c r="S549"/>
      <c r="T549"/>
      <c r="U549"/>
      <c r="V549">
        <v>0</v>
      </c>
      <c r="W549"/>
      <c r="X549"/>
      <c r="Y549">
        <v>2167.574462890625</v>
      </c>
      <c r="Z549">
        <v>0</v>
      </c>
      <c r="AA549">
        <v>0</v>
      </c>
      <c r="AB549"/>
      <c r="AC549"/>
      <c r="AD549">
        <v>35.346538543701172</v>
      </c>
      <c r="AE549">
        <v>0</v>
      </c>
      <c r="AF549"/>
      <c r="AG549">
        <v>0</v>
      </c>
      <c r="AH549"/>
      <c r="AI549">
        <v>0</v>
      </c>
      <c r="AJ549">
        <v>0</v>
      </c>
      <c r="AK549"/>
      <c r="AL549">
        <v>2240.3466796875</v>
      </c>
      <c r="AM549">
        <v>2205.000244140625</v>
      </c>
      <c r="AN549">
        <v>35.346538543701172</v>
      </c>
      <c r="AO549" s="5" t="s">
        <v>3844</v>
      </c>
    </row>
    <row r="550" spans="1:41" ht="14.25" x14ac:dyDescent="0.45">
      <c r="A550">
        <v>2014</v>
      </c>
      <c r="B550" s="5" t="s">
        <v>80</v>
      </c>
      <c r="C550" s="5" t="s">
        <v>3811</v>
      </c>
      <c r="D550" s="5" t="s">
        <v>3814</v>
      </c>
      <c r="E550" s="5" t="s">
        <v>3768</v>
      </c>
      <c r="F550" s="5" t="s">
        <v>3816</v>
      </c>
      <c r="G550" s="5" t="s">
        <v>87</v>
      </c>
      <c r="H550" s="5" t="s">
        <v>130</v>
      </c>
      <c r="I550">
        <v>0</v>
      </c>
      <c r="J550">
        <v>0</v>
      </c>
      <c r="K550"/>
      <c r="L550"/>
      <c r="M550"/>
      <c r="N550"/>
      <c r="O550"/>
      <c r="P550"/>
      <c r="Q550">
        <v>36</v>
      </c>
      <c r="R550">
        <v>0</v>
      </c>
      <c r="S550"/>
      <c r="T550"/>
      <c r="U550"/>
      <c r="V550">
        <v>0</v>
      </c>
      <c r="W550"/>
      <c r="X550"/>
      <c r="Y550">
        <v>2085</v>
      </c>
      <c r="Z550">
        <v>0</v>
      </c>
      <c r="AA550">
        <v>0</v>
      </c>
      <c r="AB550"/>
      <c r="AC550"/>
      <c r="AD550">
        <v>34</v>
      </c>
      <c r="AE550">
        <v>0</v>
      </c>
      <c r="AF550"/>
      <c r="AG550">
        <v>0</v>
      </c>
      <c r="AH550"/>
      <c r="AI550">
        <v>0</v>
      </c>
      <c r="AJ550">
        <v>0</v>
      </c>
      <c r="AK550"/>
      <c r="AL550">
        <v>2155</v>
      </c>
      <c r="AM550">
        <v>2121</v>
      </c>
      <c r="AN550">
        <v>34</v>
      </c>
      <c r="AO550" s="5" t="s">
        <v>3845</v>
      </c>
    </row>
    <row r="551" spans="1:41" ht="14.25" x14ac:dyDescent="0.45">
      <c r="A551">
        <v>2014</v>
      </c>
      <c r="B551" s="5" t="s">
        <v>80</v>
      </c>
      <c r="C551" s="5" t="s">
        <v>3811</v>
      </c>
      <c r="D551" s="5" t="s">
        <v>3814</v>
      </c>
      <c r="E551" s="5" t="s">
        <v>3768</v>
      </c>
      <c r="F551" s="5" t="s">
        <v>115</v>
      </c>
      <c r="G551" s="5" t="s">
        <v>86</v>
      </c>
      <c r="H551" s="5" t="s">
        <v>130</v>
      </c>
      <c r="I551">
        <v>6856.8193359375</v>
      </c>
      <c r="J551">
        <v>20201.375</v>
      </c>
      <c r="K551">
        <v>921.4034423828125</v>
      </c>
      <c r="L551">
        <v>202.18223571777344</v>
      </c>
      <c r="M551">
        <v>3330.837158203125</v>
      </c>
      <c r="N551">
        <v>3194.409912109375</v>
      </c>
      <c r="O551">
        <v>6830.2900390625</v>
      </c>
      <c r="P551">
        <v>5320.97314453125</v>
      </c>
      <c r="Q551">
        <v>3956.2431640625</v>
      </c>
      <c r="R551">
        <v>2722.92822265625</v>
      </c>
      <c r="S551">
        <v>-240.09141540527344</v>
      </c>
      <c r="T551">
        <v>13.689422607421875</v>
      </c>
      <c r="U551">
        <v>186.38674926757813</v>
      </c>
      <c r="V551">
        <v>0</v>
      </c>
      <c r="W551">
        <v>1057.24462890625</v>
      </c>
      <c r="X551">
        <v>8966.5712890625</v>
      </c>
      <c r="Y551">
        <v>15672.2822265625</v>
      </c>
      <c r="Z551">
        <v>3524.500732421875</v>
      </c>
      <c r="AA551">
        <v>0</v>
      </c>
      <c r="AB551">
        <v>303.27334594726563</v>
      </c>
      <c r="AC551">
        <v>1653.7821044921875</v>
      </c>
      <c r="AD551">
        <v>13140.79296875</v>
      </c>
      <c r="AE551">
        <v>7423.87890625</v>
      </c>
      <c r="AF551">
        <v>2255.78515625</v>
      </c>
      <c r="AG551">
        <v>13455.6494140625</v>
      </c>
      <c r="AH551"/>
      <c r="AI551">
        <v>2333.52001953125</v>
      </c>
      <c r="AJ551">
        <v>13649.0947265625</v>
      </c>
      <c r="AK551">
        <v>7420.72021484375</v>
      </c>
      <c r="AL551">
        <v>144354.53125</v>
      </c>
      <c r="AM551">
        <v>100276.2890625</v>
      </c>
      <c r="AN551">
        <v>44078.25</v>
      </c>
      <c r="AO551" s="5" t="s">
        <v>3846</v>
      </c>
    </row>
    <row r="552" spans="1:41" ht="14.25" x14ac:dyDescent="0.45">
      <c r="A552">
        <v>2014</v>
      </c>
      <c r="B552" s="5" t="s">
        <v>80</v>
      </c>
      <c r="C552" s="5" t="s">
        <v>3811</v>
      </c>
      <c r="D552" s="5" t="s">
        <v>3814</v>
      </c>
      <c r="E552" s="5" t="s">
        <v>3768</v>
      </c>
      <c r="F552" s="5" t="s">
        <v>115</v>
      </c>
      <c r="G552" s="5" t="s">
        <v>87</v>
      </c>
      <c r="H552" s="5" t="s">
        <v>130</v>
      </c>
      <c r="I552">
        <v>6511.49853515625</v>
      </c>
      <c r="J552">
        <v>19184</v>
      </c>
      <c r="K552">
        <v>875</v>
      </c>
      <c r="L552">
        <v>192</v>
      </c>
      <c r="M552">
        <v>3163.090576171875</v>
      </c>
      <c r="N552">
        <v>3033.533935546875</v>
      </c>
      <c r="O552">
        <v>6486.30517578125</v>
      </c>
      <c r="P552">
        <v>5053</v>
      </c>
      <c r="Q552">
        <v>3757</v>
      </c>
      <c r="R552">
        <v>2585.796875</v>
      </c>
      <c r="S552">
        <v>-228</v>
      </c>
      <c r="T552">
        <v>13</v>
      </c>
      <c r="U552">
        <v>177</v>
      </c>
      <c r="V552">
        <v>0</v>
      </c>
      <c r="W552">
        <v>1004</v>
      </c>
      <c r="X552">
        <v>8515</v>
      </c>
      <c r="Y552">
        <v>14883</v>
      </c>
      <c r="Z552">
        <v>3347.0009765625</v>
      </c>
      <c r="AA552">
        <v>0</v>
      </c>
      <c r="AB552">
        <v>288</v>
      </c>
      <c r="AC552">
        <v>1570.494873046875</v>
      </c>
      <c r="AD552">
        <v>12479</v>
      </c>
      <c r="AE552">
        <v>7050</v>
      </c>
      <c r="AF552">
        <v>2142.179931640625</v>
      </c>
      <c r="AG552">
        <v>12778</v>
      </c>
      <c r="AH552"/>
      <c r="AI552">
        <v>2216</v>
      </c>
      <c r="AJ552">
        <v>12961.703125</v>
      </c>
      <c r="AK552">
        <v>7047</v>
      </c>
      <c r="AL552">
        <v>137084.59375</v>
      </c>
      <c r="AM552">
        <v>95226.2109375</v>
      </c>
      <c r="AN552">
        <v>41858.39453125</v>
      </c>
      <c r="AO552" s="5" t="s">
        <v>3847</v>
      </c>
    </row>
    <row r="553" spans="1:41" ht="14.25" x14ac:dyDescent="0.45">
      <c r="A553">
        <v>2014</v>
      </c>
      <c r="B553" s="5" t="s">
        <v>80</v>
      </c>
      <c r="C553" s="5" t="s">
        <v>3811</v>
      </c>
      <c r="D553" s="5" t="s">
        <v>3814</v>
      </c>
      <c r="E553" s="5" t="s">
        <v>3768</v>
      </c>
      <c r="F553" s="5" t="s">
        <v>3817</v>
      </c>
      <c r="G553" s="5" t="s">
        <v>86</v>
      </c>
      <c r="H553" s="5" t="s">
        <v>130</v>
      </c>
      <c r="I553">
        <v>0</v>
      </c>
      <c r="J553">
        <v>0</v>
      </c>
      <c r="K553"/>
      <c r="L553">
        <v>1021.9307250976563</v>
      </c>
      <c r="M553"/>
      <c r="N553"/>
      <c r="O553"/>
      <c r="P553"/>
      <c r="Q553">
        <v>0</v>
      </c>
      <c r="R553">
        <v>-567.623779296875</v>
      </c>
      <c r="S553"/>
      <c r="T553">
        <v>587.37628173828125</v>
      </c>
      <c r="U553">
        <v>24.950496673583984</v>
      </c>
      <c r="V553">
        <v>0</v>
      </c>
      <c r="W553"/>
      <c r="X553"/>
      <c r="Y553"/>
      <c r="Z553">
        <v>1745.4951171875</v>
      </c>
      <c r="AA553">
        <v>0</v>
      </c>
      <c r="AB553"/>
      <c r="AC553"/>
      <c r="AD553">
        <v>0</v>
      </c>
      <c r="AE553">
        <v>75.891090393066406</v>
      </c>
      <c r="AF553"/>
      <c r="AG553">
        <v>0</v>
      </c>
      <c r="AH553"/>
      <c r="AI553">
        <v>0</v>
      </c>
      <c r="AJ553">
        <v>0</v>
      </c>
      <c r="AK553">
        <v>5.1980199813842773</v>
      </c>
      <c r="AL553">
        <v>2893.218017578125</v>
      </c>
      <c r="AM553">
        <v>2300.6435546875</v>
      </c>
      <c r="AN553">
        <v>592.57427978515625</v>
      </c>
      <c r="AO553" s="5" t="s">
        <v>3848</v>
      </c>
    </row>
    <row r="554" spans="1:41" ht="14.25" x14ac:dyDescent="0.45">
      <c r="A554">
        <v>2014</v>
      </c>
      <c r="B554" s="5" t="s">
        <v>80</v>
      </c>
      <c r="C554" s="5" t="s">
        <v>3811</v>
      </c>
      <c r="D554" s="5" t="s">
        <v>3814</v>
      </c>
      <c r="E554" s="5" t="s">
        <v>3768</v>
      </c>
      <c r="F554" s="5" t="s">
        <v>3817</v>
      </c>
      <c r="G554" s="5" t="s">
        <v>87</v>
      </c>
      <c r="H554" s="5" t="s">
        <v>130</v>
      </c>
      <c r="I554">
        <v>0</v>
      </c>
      <c r="J554">
        <v>0</v>
      </c>
      <c r="K554"/>
      <c r="L554">
        <v>983</v>
      </c>
      <c r="M554"/>
      <c r="N554"/>
      <c r="O554"/>
      <c r="P554"/>
      <c r="Q554">
        <v>0</v>
      </c>
      <c r="R554">
        <v>-546</v>
      </c>
      <c r="S554"/>
      <c r="T554">
        <v>565</v>
      </c>
      <c r="U554">
        <v>24</v>
      </c>
      <c r="V554">
        <v>0</v>
      </c>
      <c r="W554"/>
      <c r="X554"/>
      <c r="Y554"/>
      <c r="Z554">
        <v>1679</v>
      </c>
      <c r="AA554">
        <v>0</v>
      </c>
      <c r="AB554"/>
      <c r="AC554"/>
      <c r="AD554">
        <v>0</v>
      </c>
      <c r="AE554">
        <v>73</v>
      </c>
      <c r="AF554"/>
      <c r="AG554">
        <v>0</v>
      </c>
      <c r="AH554"/>
      <c r="AI554">
        <v>0</v>
      </c>
      <c r="AJ554">
        <v>0</v>
      </c>
      <c r="AK554">
        <v>5</v>
      </c>
      <c r="AL554">
        <v>2783</v>
      </c>
      <c r="AM554">
        <v>2213</v>
      </c>
      <c r="AN554">
        <v>570</v>
      </c>
      <c r="AO554" s="5" t="s">
        <v>3849</v>
      </c>
    </row>
    <row r="555" spans="1:41" ht="14.25" x14ac:dyDescent="0.45">
      <c r="A555">
        <v>2014</v>
      </c>
      <c r="B555" s="5" t="s">
        <v>80</v>
      </c>
      <c r="C555" s="5" t="s">
        <v>3811</v>
      </c>
      <c r="D555" s="5" t="s">
        <v>3814</v>
      </c>
      <c r="E555" s="5" t="s">
        <v>3768</v>
      </c>
      <c r="F555" s="5" t="s">
        <v>157</v>
      </c>
      <c r="G555" s="5" t="s">
        <v>86</v>
      </c>
      <c r="H555" s="5" t="s">
        <v>130</v>
      </c>
      <c r="I555">
        <v>0</v>
      </c>
      <c r="J555">
        <v>45.742576599121094</v>
      </c>
      <c r="K555">
        <v>1313.0198974609375</v>
      </c>
      <c r="L555"/>
      <c r="M555"/>
      <c r="N555"/>
      <c r="O555">
        <v>144.81361389160156</v>
      </c>
      <c r="P555">
        <v>346.18814086914063</v>
      </c>
      <c r="Q555">
        <v>0</v>
      </c>
      <c r="R555">
        <v>0</v>
      </c>
      <c r="S555"/>
      <c r="T555"/>
      <c r="U555">
        <v>7.2772283554077148</v>
      </c>
      <c r="V555">
        <v>189.24951171875</v>
      </c>
      <c r="W555"/>
      <c r="X555"/>
      <c r="Y555">
        <v>76.930694580078125</v>
      </c>
      <c r="Z555">
        <v>-204.62872314453125</v>
      </c>
      <c r="AA555">
        <v>0</v>
      </c>
      <c r="AB555"/>
      <c r="AC555">
        <v>59.568023681640625</v>
      </c>
      <c r="AD555">
        <v>0</v>
      </c>
      <c r="AE555">
        <v>133.06932067871094</v>
      </c>
      <c r="AF555"/>
      <c r="AG555">
        <v>0</v>
      </c>
      <c r="AH555"/>
      <c r="AI555">
        <v>0</v>
      </c>
      <c r="AJ555">
        <v>0</v>
      </c>
      <c r="AK555"/>
      <c r="AL555">
        <v>2111.230224609375</v>
      </c>
      <c r="AM555">
        <v>653.3968505859375</v>
      </c>
      <c r="AN555">
        <v>1457.83349609375</v>
      </c>
      <c r="AO555" s="5" t="s">
        <v>3850</v>
      </c>
    </row>
    <row r="556" spans="1:41" ht="14.25" x14ac:dyDescent="0.45">
      <c r="A556">
        <v>2014</v>
      </c>
      <c r="B556" s="5" t="s">
        <v>80</v>
      </c>
      <c r="C556" s="5" t="s">
        <v>3811</v>
      </c>
      <c r="D556" s="5" t="s">
        <v>3814</v>
      </c>
      <c r="E556" s="5" t="s">
        <v>3768</v>
      </c>
      <c r="F556" s="5" t="s">
        <v>157</v>
      </c>
      <c r="G556" s="5" t="s">
        <v>87</v>
      </c>
      <c r="H556" s="5" t="s">
        <v>130</v>
      </c>
      <c r="I556">
        <v>0</v>
      </c>
      <c r="J556">
        <v>44</v>
      </c>
      <c r="K556">
        <v>1263</v>
      </c>
      <c r="L556"/>
      <c r="M556"/>
      <c r="N556"/>
      <c r="O556">
        <v>139.29689025878906</v>
      </c>
      <c r="P556">
        <v>333</v>
      </c>
      <c r="Q556">
        <v>0</v>
      </c>
      <c r="R556">
        <v>0</v>
      </c>
      <c r="S556"/>
      <c r="T556"/>
      <c r="U556">
        <v>7</v>
      </c>
      <c r="V556">
        <v>182.03999328613281</v>
      </c>
      <c r="W556"/>
      <c r="X556"/>
      <c r="Y556">
        <v>74</v>
      </c>
      <c r="Z556">
        <v>-196.83332824707031</v>
      </c>
      <c r="AA556">
        <v>0</v>
      </c>
      <c r="AB556"/>
      <c r="AC556">
        <v>57.298763275146484</v>
      </c>
      <c r="AD556">
        <v>0</v>
      </c>
      <c r="AE556">
        <v>128</v>
      </c>
      <c r="AF556"/>
      <c r="AG556">
        <v>0</v>
      </c>
      <c r="AH556"/>
      <c r="AI556">
        <v>0</v>
      </c>
      <c r="AJ556">
        <v>0</v>
      </c>
      <c r="AK556"/>
      <c r="AL556">
        <v>2030.80224609375</v>
      </c>
      <c r="AM556">
        <v>628.50543212890625</v>
      </c>
      <c r="AN556">
        <v>1402.296875</v>
      </c>
      <c r="AO556" s="5" t="s">
        <v>3851</v>
      </c>
    </row>
    <row r="557" spans="1:41" ht="14.25" x14ac:dyDescent="0.45">
      <c r="A557">
        <v>2014</v>
      </c>
      <c r="B557" s="5" t="s">
        <v>80</v>
      </c>
      <c r="C557" s="5" t="s">
        <v>3813</v>
      </c>
      <c r="D557" s="5" t="s">
        <v>3814</v>
      </c>
      <c r="E557" s="5" t="s">
        <v>3815</v>
      </c>
      <c r="F557" s="5" t="s">
        <v>3819</v>
      </c>
      <c r="G557" s="5" t="s">
        <v>82</v>
      </c>
      <c r="H557" s="5" t="s">
        <v>3820</v>
      </c>
      <c r="I557">
        <v>502.71449999999999</v>
      </c>
      <c r="J557">
        <v>910</v>
      </c>
      <c r="K557">
        <v>45</v>
      </c>
      <c r="L557">
        <v>95.33</v>
      </c>
      <c r="M557">
        <v>342.50299999999999</v>
      </c>
      <c r="N557">
        <v>525.81000000000006</v>
      </c>
      <c r="O557">
        <v>249.70599999999999</v>
      </c>
      <c r="P557">
        <v>327</v>
      </c>
      <c r="Q557">
        <v>150.54</v>
      </c>
      <c r="R557">
        <v>301.19749999999999</v>
      </c>
      <c r="S557">
        <v>489.5</v>
      </c>
      <c r="T557">
        <v>328.75900000000001</v>
      </c>
      <c r="U557">
        <v>94.92</v>
      </c>
      <c r="V557">
        <v>422.25900000000001</v>
      </c>
      <c r="W557">
        <v>173</v>
      </c>
      <c r="X557">
        <v>524</v>
      </c>
      <c r="Y557">
        <v>2098</v>
      </c>
      <c r="Z557">
        <v>205.268</v>
      </c>
      <c r="AA557">
        <v>3097.8319999999999</v>
      </c>
      <c r="AB557">
        <v>67.923000000000002</v>
      </c>
      <c r="AC557">
        <v>248</v>
      </c>
      <c r="AD557">
        <v>448.23349999999999</v>
      </c>
      <c r="AE557">
        <v>307.98849999999999</v>
      </c>
      <c r="AF557">
        <v>1094</v>
      </c>
      <c r="AG557">
        <v>4547</v>
      </c>
      <c r="AH557">
        <v>833</v>
      </c>
      <c r="AI557">
        <v>273.49549999999999</v>
      </c>
      <c r="AJ557">
        <v>1336.2065</v>
      </c>
      <c r="AK557">
        <v>183</v>
      </c>
      <c r="AL557">
        <v>20222.1875</v>
      </c>
      <c r="AM557">
        <v>16264.0654296875</v>
      </c>
      <c r="AN557">
        <v>3958.1201171875</v>
      </c>
      <c r="AO557" s="5" t="s">
        <v>3852</v>
      </c>
    </row>
    <row r="558" spans="1:41" ht="14.25" x14ac:dyDescent="0.45">
      <c r="A558">
        <v>2014</v>
      </c>
      <c r="B558" s="5" t="s">
        <v>80</v>
      </c>
      <c r="C558" s="5" t="s">
        <v>3878</v>
      </c>
      <c r="D558" s="5" t="s">
        <v>3879</v>
      </c>
      <c r="E558" s="5" t="s">
        <v>1460</v>
      </c>
      <c r="F558" s="5" t="s">
        <v>187</v>
      </c>
      <c r="G558" s="5" t="s">
        <v>86</v>
      </c>
      <c r="H558" s="5" t="s">
        <v>130</v>
      </c>
      <c r="I558">
        <v>45079.990449705903</v>
      </c>
      <c r="J558">
        <v>125524</v>
      </c>
      <c r="K558">
        <v>2265</v>
      </c>
      <c r="L558">
        <v>4489.605272456226</v>
      </c>
      <c r="M558">
        <v>40591.876274236092</v>
      </c>
      <c r="N558">
        <v>51382.771830864607</v>
      </c>
      <c r="O558">
        <v>23564.005492681081</v>
      </c>
      <c r="P558">
        <v>36058.000410000001</v>
      </c>
      <c r="Q558">
        <v>37317.428814121231</v>
      </c>
      <c r="R558">
        <v>27118.077571526079</v>
      </c>
      <c r="S558">
        <v>45366</v>
      </c>
      <c r="T558">
        <v>46082.775448040877</v>
      </c>
      <c r="U558">
        <v>16444.017673207829</v>
      </c>
      <c r="V558">
        <v>52467</v>
      </c>
      <c r="W558">
        <v>7167</v>
      </c>
      <c r="X558">
        <v>51200.045539262021</v>
      </c>
      <c r="Y558">
        <v>317851</v>
      </c>
      <c r="Z558">
        <v>1834.825653615793</v>
      </c>
      <c r="AA558">
        <v>319238.58792605501</v>
      </c>
      <c r="AB558">
        <v>5054.2</v>
      </c>
      <c r="AC558">
        <v>19544</v>
      </c>
      <c r="AD558">
        <v>18640.97</v>
      </c>
      <c r="AE558">
        <v>37451.915657243451</v>
      </c>
      <c r="AF558">
        <v>133787.68775999991</v>
      </c>
      <c r="AG558">
        <v>738040</v>
      </c>
      <c r="AH558">
        <v>118964.82711</v>
      </c>
      <c r="AI558">
        <v>18674.120959830841</v>
      </c>
      <c r="AJ558">
        <v>221876.38477332229</v>
      </c>
      <c r="AK558">
        <v>6639</v>
      </c>
      <c r="AL558">
        <v>2569715.25</v>
      </c>
      <c r="AM558">
        <v>2185505.25</v>
      </c>
      <c r="AN558">
        <v>384209.8125</v>
      </c>
      <c r="AO558" s="5" t="s">
        <v>4989</v>
      </c>
    </row>
    <row r="559" spans="1:41" ht="14.25" x14ac:dyDescent="0.45">
      <c r="A559">
        <v>2014</v>
      </c>
      <c r="B559" s="5" t="s">
        <v>80</v>
      </c>
      <c r="C559" s="5" t="s">
        <v>3878</v>
      </c>
      <c r="D559" s="5" t="s">
        <v>3879</v>
      </c>
      <c r="E559" s="5" t="s">
        <v>1460</v>
      </c>
      <c r="F559" s="5" t="s">
        <v>190</v>
      </c>
      <c r="G559" s="5" t="s">
        <v>86</v>
      </c>
      <c r="H559" s="5" t="s">
        <v>130</v>
      </c>
      <c r="I559">
        <v>39954.701363635992</v>
      </c>
      <c r="J559">
        <v>46641</v>
      </c>
      <c r="K559">
        <v>6673</v>
      </c>
      <c r="L559">
        <v>26010.96497822148</v>
      </c>
      <c r="M559">
        <v>72629.513537031555</v>
      </c>
      <c r="N559">
        <v>46619.777769374123</v>
      </c>
      <c r="O559">
        <v>49492.999659697263</v>
      </c>
      <c r="P559">
        <v>25950.00488</v>
      </c>
      <c r="Q559">
        <v>1639.489912945178</v>
      </c>
      <c r="R559">
        <v>26836.66353854513</v>
      </c>
      <c r="S559">
        <v>52623</v>
      </c>
      <c r="T559">
        <v>48081.299875638841</v>
      </c>
      <c r="U559">
        <v>523.82972971286313</v>
      </c>
      <c r="V559">
        <v>25284</v>
      </c>
      <c r="W559">
        <v>25342</v>
      </c>
      <c r="X559">
        <v>94239.790735565504</v>
      </c>
      <c r="Y559">
        <v>112492</v>
      </c>
      <c r="Z559">
        <v>76248.61922064978</v>
      </c>
      <c r="AA559">
        <v>375892.98561190499</v>
      </c>
      <c r="AB559">
        <v>15495.6</v>
      </c>
      <c r="AC559">
        <v>55580</v>
      </c>
      <c r="AD559">
        <v>126121.61</v>
      </c>
      <c r="AE559">
        <v>41300.94806469194</v>
      </c>
      <c r="AF559">
        <v>104875.05664</v>
      </c>
      <c r="AG559">
        <v>274089</v>
      </c>
      <c r="AH559">
        <v>93160.134970000014</v>
      </c>
      <c r="AI559">
        <v>30897.339071055922</v>
      </c>
      <c r="AJ559">
        <v>120271.3820950056</v>
      </c>
      <c r="AK559">
        <v>34331</v>
      </c>
      <c r="AL559">
        <v>2049297.75</v>
      </c>
      <c r="AM559">
        <v>1400210.375</v>
      </c>
      <c r="AN559">
        <v>649087.25</v>
      </c>
      <c r="AO559" s="5" t="s">
        <v>4990</v>
      </c>
    </row>
    <row r="560" spans="1:41" ht="14.25" x14ac:dyDescent="0.45">
      <c r="A560">
        <v>2014</v>
      </c>
      <c r="B560" s="5" t="s">
        <v>80</v>
      </c>
      <c r="C560" s="5" t="s">
        <v>3878</v>
      </c>
      <c r="D560" s="5" t="s">
        <v>3879</v>
      </c>
      <c r="E560" s="5" t="s">
        <v>1460</v>
      </c>
      <c r="F560" s="5" t="s">
        <v>193</v>
      </c>
      <c r="G560" s="5" t="s">
        <v>86</v>
      </c>
      <c r="H560" s="5" t="s">
        <v>130</v>
      </c>
      <c r="I560">
        <v>21788.679389434241</v>
      </c>
      <c r="J560">
        <v>51047</v>
      </c>
      <c r="K560">
        <v>3017</v>
      </c>
      <c r="L560">
        <v>7116.7831783411821</v>
      </c>
      <c r="M560">
        <v>36465.596733928913</v>
      </c>
      <c r="N560">
        <v>32484.818389767879</v>
      </c>
      <c r="O560">
        <v>15583.676132997431</v>
      </c>
      <c r="P560">
        <v>22214.004519999911</v>
      </c>
      <c r="Q560">
        <v>8806.2403593075796</v>
      </c>
      <c r="R560">
        <v>21416.68774784499</v>
      </c>
      <c r="S560">
        <v>38443</v>
      </c>
      <c r="T560">
        <v>23662.504339011921</v>
      </c>
      <c r="U560">
        <v>3459.467656151588</v>
      </c>
      <c r="V560">
        <v>22559</v>
      </c>
      <c r="W560">
        <v>15962</v>
      </c>
      <c r="X560">
        <v>29002.43081293883</v>
      </c>
      <c r="Y560">
        <v>105615</v>
      </c>
      <c r="Z560">
        <v>17715.305548134082</v>
      </c>
      <c r="AA560">
        <v>244915.613366387</v>
      </c>
      <c r="AB560">
        <v>5859.4</v>
      </c>
      <c r="AC560">
        <v>28881</v>
      </c>
      <c r="AD560">
        <v>52323.94</v>
      </c>
      <c r="AE560">
        <v>27852.136868164271</v>
      </c>
      <c r="AF560">
        <v>88569.390570000745</v>
      </c>
      <c r="AG560">
        <v>256485</v>
      </c>
      <c r="AH560">
        <v>53172.248189999998</v>
      </c>
      <c r="AI560">
        <v>23299.46943438175</v>
      </c>
      <c r="AJ560">
        <v>80257.367353656926</v>
      </c>
      <c r="AK560">
        <v>14485</v>
      </c>
      <c r="AL560">
        <v>1352459.75</v>
      </c>
      <c r="AM560">
        <v>1041183.5</v>
      </c>
      <c r="AN560">
        <v>311276.28125</v>
      </c>
      <c r="AO560" s="5" t="s">
        <v>4991</v>
      </c>
    </row>
    <row r="561" spans="1:41" ht="14.25" x14ac:dyDescent="0.45">
      <c r="A561">
        <v>2014</v>
      </c>
      <c r="B561" s="5" t="s">
        <v>80</v>
      </c>
      <c r="C561" s="5" t="s">
        <v>3878</v>
      </c>
      <c r="D561" s="5" t="s">
        <v>3879</v>
      </c>
      <c r="E561" s="5" t="s">
        <v>1460</v>
      </c>
      <c r="F561" s="5" t="s">
        <v>196</v>
      </c>
      <c r="G561" s="5" t="s">
        <v>86</v>
      </c>
      <c r="H561" s="5" t="s">
        <v>130</v>
      </c>
      <c r="I561">
        <v>4371.9382576212511</v>
      </c>
      <c r="J561">
        <v>19999</v>
      </c>
      <c r="K561">
        <v>2432</v>
      </c>
      <c r="L561">
        <v>3635.2231345433061</v>
      </c>
      <c r="M561">
        <v>10203.85914245293</v>
      </c>
      <c r="N561">
        <v>42427.714533279723</v>
      </c>
      <c r="O561">
        <v>6977.7714150129614</v>
      </c>
      <c r="P561">
        <v>7133.8910399999304</v>
      </c>
      <c r="Q561">
        <v>4070.1954150494148</v>
      </c>
      <c r="R561">
        <v>10890.54712072501</v>
      </c>
      <c r="S561">
        <v>10611</v>
      </c>
      <c r="T561">
        <v>16613.475524701869</v>
      </c>
      <c r="U561">
        <v>2351.4230402242229</v>
      </c>
      <c r="V561">
        <v>7201</v>
      </c>
      <c r="W561">
        <v>6864</v>
      </c>
      <c r="X561">
        <v>7437.042480516704</v>
      </c>
      <c r="Y561">
        <v>98114</v>
      </c>
      <c r="Z561">
        <v>5746.2867055673587</v>
      </c>
      <c r="AA561">
        <v>103952.57823349501</v>
      </c>
      <c r="AB561">
        <v>2412</v>
      </c>
      <c r="AC561">
        <v>13563</v>
      </c>
      <c r="AD561">
        <v>6812.41</v>
      </c>
      <c r="AE561">
        <v>13571.31927870202</v>
      </c>
      <c r="AF561">
        <v>45842.269119999837</v>
      </c>
      <c r="AG561">
        <v>140258</v>
      </c>
      <c r="AH561">
        <v>19897.0196</v>
      </c>
      <c r="AI561">
        <v>11706.891605219531</v>
      </c>
      <c r="AJ561">
        <v>32986.271635654441</v>
      </c>
      <c r="AK561">
        <v>6009</v>
      </c>
      <c r="AL561">
        <v>664091.125</v>
      </c>
      <c r="AM561">
        <v>556114.6875</v>
      </c>
      <c r="AN561">
        <v>107976.46875</v>
      </c>
      <c r="AO561" s="5" t="s">
        <v>4992</v>
      </c>
    </row>
    <row r="562" spans="1:41" ht="14.25" x14ac:dyDescent="0.45">
      <c r="A562">
        <v>2014</v>
      </c>
      <c r="B562" s="5" t="s">
        <v>80</v>
      </c>
      <c r="C562" s="5" t="s">
        <v>3878</v>
      </c>
      <c r="D562" s="5" t="s">
        <v>3879</v>
      </c>
      <c r="E562" s="5" t="s">
        <v>1460</v>
      </c>
      <c r="F562" s="5" t="s">
        <v>90</v>
      </c>
      <c r="G562" s="5" t="s">
        <v>86</v>
      </c>
      <c r="H562" s="5" t="s">
        <v>130</v>
      </c>
      <c r="I562">
        <v>1685.4869699999999</v>
      </c>
      <c r="J562">
        <v>0</v>
      </c>
      <c r="K562">
        <v>2476</v>
      </c>
      <c r="L562">
        <v>2406.78368</v>
      </c>
      <c r="M562">
        <v>21104.31822792895</v>
      </c>
      <c r="N562">
        <v>15293.517656165301</v>
      </c>
      <c r="O562">
        <v>683.95854785960773</v>
      </c>
      <c r="P562">
        <v>1464.92671</v>
      </c>
      <c r="Q562">
        <v>-0.1599999999999682</v>
      </c>
      <c r="R562">
        <v>3740.924939999999</v>
      </c>
      <c r="S562">
        <v>27837</v>
      </c>
      <c r="T562">
        <v>14961.66068313458</v>
      </c>
      <c r="U562">
        <v>306.90106425894379</v>
      </c>
      <c r="V562">
        <v>2753</v>
      </c>
      <c r="W562">
        <v>1488</v>
      </c>
      <c r="X562">
        <v>10621.54354393918</v>
      </c>
      <c r="Y562">
        <v>29213.400000000009</v>
      </c>
      <c r="Z562">
        <v>2203.7340500000009</v>
      </c>
      <c r="AA562">
        <v>27595.582715016</v>
      </c>
      <c r="AB562">
        <v>2370.6</v>
      </c>
      <c r="AC562">
        <v>1407</v>
      </c>
      <c r="AD562">
        <v>7.0999999999999091</v>
      </c>
      <c r="AE562">
        <v>5280.2675539964093</v>
      </c>
      <c r="AF562">
        <v>38052.230549999898</v>
      </c>
      <c r="AG562">
        <v>28877</v>
      </c>
      <c r="AH562">
        <v>25850.37443</v>
      </c>
      <c r="AI562">
        <v>2082</v>
      </c>
      <c r="AJ562">
        <v>7110.8420273616448</v>
      </c>
      <c r="AK562">
        <v>432</v>
      </c>
      <c r="AL562">
        <v>277305.96875</v>
      </c>
      <c r="AM562">
        <v>167391.4375</v>
      </c>
      <c r="AN562">
        <v>109914.5625</v>
      </c>
      <c r="AO562" s="5" t="s">
        <v>4993</v>
      </c>
    </row>
    <row r="563" spans="1:41" ht="14.25" x14ac:dyDescent="0.45">
      <c r="A563">
        <v>2014</v>
      </c>
      <c r="B563" s="5" t="s">
        <v>80</v>
      </c>
      <c r="C563" s="5" t="s">
        <v>3878</v>
      </c>
      <c r="D563" s="5" t="s">
        <v>3879</v>
      </c>
      <c r="E563" s="5" t="s">
        <v>1460</v>
      </c>
      <c r="F563" s="5" t="s">
        <v>199</v>
      </c>
      <c r="G563" s="5" t="s">
        <v>86</v>
      </c>
      <c r="H563" s="5" t="s">
        <v>130</v>
      </c>
      <c r="I563">
        <v>4309.0187421516839</v>
      </c>
      <c r="J563">
        <v>4033</v>
      </c>
      <c r="K563">
        <v>2043</v>
      </c>
      <c r="L563">
        <v>1433.0501702567799</v>
      </c>
      <c r="M563">
        <v>4683.8026267007699</v>
      </c>
      <c r="N563">
        <v>1098.310829501607</v>
      </c>
      <c r="O563">
        <v>3557.9879775070171</v>
      </c>
      <c r="P563">
        <v>11198.997110000109</v>
      </c>
      <c r="Q563">
        <v>2524.5091495611432</v>
      </c>
      <c r="R563">
        <v>7449.0980308151129</v>
      </c>
      <c r="S563">
        <v>9981</v>
      </c>
      <c r="T563">
        <v>5847.2906115843271</v>
      </c>
      <c r="U563">
        <v>3398.1557732710389</v>
      </c>
      <c r="V563">
        <v>13651</v>
      </c>
      <c r="W563">
        <v>1191</v>
      </c>
      <c r="X563">
        <v>5189.5483281436354</v>
      </c>
      <c r="Y563">
        <v>31625</v>
      </c>
      <c r="Z563">
        <v>1542.5619743985019</v>
      </c>
      <c r="AA563">
        <v>142771.6383249342</v>
      </c>
      <c r="AB563">
        <v>3488.2</v>
      </c>
      <c r="AC563">
        <v>22968</v>
      </c>
      <c r="AD563">
        <v>6265.91</v>
      </c>
      <c r="AE563">
        <v>3246.6472481668752</v>
      </c>
      <c r="AF563">
        <v>18311.482350000009</v>
      </c>
      <c r="AG563">
        <v>480265</v>
      </c>
      <c r="AH563">
        <v>17934.5484</v>
      </c>
      <c r="AI563">
        <v>4671.1245292526983</v>
      </c>
      <c r="AJ563">
        <v>9463.0083366543186</v>
      </c>
      <c r="AK563">
        <v>5658</v>
      </c>
      <c r="AL563">
        <v>829799.9375</v>
      </c>
      <c r="AM563">
        <v>759288.5</v>
      </c>
      <c r="AN563">
        <v>70511.4140625</v>
      </c>
      <c r="AO563" s="5" t="s">
        <v>4994</v>
      </c>
    </row>
    <row r="564" spans="1:41" ht="14.25" x14ac:dyDescent="0.45">
      <c r="A564">
        <v>2014</v>
      </c>
      <c r="B564" s="5" t="s">
        <v>80</v>
      </c>
      <c r="C564" s="5" t="s">
        <v>3878</v>
      </c>
      <c r="D564" s="5" t="s">
        <v>3879</v>
      </c>
      <c r="E564" s="5" t="s">
        <v>1460</v>
      </c>
      <c r="F564" s="5" t="s">
        <v>3552</v>
      </c>
      <c r="G564" s="5" t="s">
        <v>86</v>
      </c>
      <c r="H564" s="5" t="s">
        <v>130</v>
      </c>
      <c r="I564">
        <v>599.12691725237835</v>
      </c>
      <c r="J564">
        <v>9460</v>
      </c>
      <c r="K564">
        <v>0</v>
      </c>
      <c r="L564">
        <v>382.62486068019882</v>
      </c>
      <c r="M564">
        <v>247.20474849639581</v>
      </c>
      <c r="N564">
        <v>926.91933211327751</v>
      </c>
      <c r="O564">
        <v>1438.8421114762259</v>
      </c>
      <c r="P564">
        <v>6366.0032300000003</v>
      </c>
      <c r="Q564">
        <v>3630.9493539537448</v>
      </c>
      <c r="R564">
        <v>669.17231563500013</v>
      </c>
      <c r="S564">
        <v>821</v>
      </c>
      <c r="T564">
        <v>7476.5093816013614</v>
      </c>
      <c r="U564">
        <v>5731.9201147050717</v>
      </c>
      <c r="V564">
        <v>9655</v>
      </c>
      <c r="W564">
        <v>899</v>
      </c>
      <c r="X564">
        <v>7654.0683219400908</v>
      </c>
      <c r="Y564">
        <v>38629</v>
      </c>
      <c r="Z564">
        <v>179.7130194422495</v>
      </c>
      <c r="AA564">
        <v>27859.898700820999</v>
      </c>
      <c r="AB564">
        <v>0</v>
      </c>
      <c r="AC564">
        <v>303</v>
      </c>
      <c r="AD564">
        <v>1239.5999999999999</v>
      </c>
      <c r="AE564">
        <v>6698.5447266960464</v>
      </c>
      <c r="AF564">
        <v>13478.86744</v>
      </c>
      <c r="AG564">
        <v>407043</v>
      </c>
      <c r="AH564">
        <v>54699.815609999998</v>
      </c>
      <c r="AI564">
        <v>0</v>
      </c>
      <c r="AJ564">
        <v>48654.991368880328</v>
      </c>
      <c r="AK564">
        <v>0</v>
      </c>
      <c r="AL564">
        <v>654744.8125</v>
      </c>
      <c r="AM564">
        <v>580268.75</v>
      </c>
      <c r="AN564">
        <v>74476.0390625</v>
      </c>
      <c r="AO564" s="5" t="s">
        <v>4995</v>
      </c>
    </row>
    <row r="565" spans="1:41" ht="14.25" x14ac:dyDescent="0.45">
      <c r="A565">
        <v>2014</v>
      </c>
      <c r="B565" s="5" t="s">
        <v>80</v>
      </c>
      <c r="C565" s="5" t="s">
        <v>3878</v>
      </c>
      <c r="D565" s="5" t="s">
        <v>3879</v>
      </c>
      <c r="E565" s="5" t="s">
        <v>1460</v>
      </c>
      <c r="F565" s="5" t="s">
        <v>3553</v>
      </c>
      <c r="G565" s="5" t="s">
        <v>86</v>
      </c>
      <c r="H565" s="5" t="s">
        <v>130</v>
      </c>
      <c r="I565">
        <v>11693.76161747024</v>
      </c>
      <c r="J565">
        <v>13569</v>
      </c>
      <c r="K565">
        <v>2262</v>
      </c>
      <c r="L565">
        <v>2240.542575192153</v>
      </c>
      <c r="M565">
        <v>11661.21544142416</v>
      </c>
      <c r="N565">
        <v>12538.906113757321</v>
      </c>
      <c r="O565">
        <v>11012.244676164761</v>
      </c>
      <c r="P565">
        <v>6938.9960099999998</v>
      </c>
      <c r="Q565">
        <v>68.783612865315064</v>
      </c>
      <c r="R565">
        <v>5395.1334843399982</v>
      </c>
      <c r="S565">
        <v>13966</v>
      </c>
      <c r="T565">
        <v>17376.45403407155</v>
      </c>
      <c r="U565">
        <v>35.159862283738313</v>
      </c>
      <c r="V565">
        <v>3564</v>
      </c>
      <c r="W565">
        <v>4476</v>
      </c>
      <c r="X565">
        <v>7447.6188255414054</v>
      </c>
      <c r="Y565">
        <v>52673</v>
      </c>
      <c r="Z565">
        <v>17532.71399609312</v>
      </c>
      <c r="AA565">
        <v>62916.888285993999</v>
      </c>
      <c r="AB565">
        <v>0</v>
      </c>
      <c r="AC565">
        <v>18130</v>
      </c>
      <c r="AD565">
        <v>43876.959999999992</v>
      </c>
      <c r="AE565">
        <v>37443.620326829841</v>
      </c>
      <c r="AF565">
        <v>20432.479380000012</v>
      </c>
      <c r="AG565">
        <v>82131</v>
      </c>
      <c r="AH565">
        <v>22054.458849999999</v>
      </c>
      <c r="AI565">
        <v>0</v>
      </c>
      <c r="AJ565">
        <v>2033.509928980104</v>
      </c>
      <c r="AK565">
        <v>17156</v>
      </c>
      <c r="AL565">
        <v>500626.46875</v>
      </c>
      <c r="AM565">
        <v>349337.46875</v>
      </c>
      <c r="AN565">
        <v>151288.953125</v>
      </c>
      <c r="AO565" s="5" t="s">
        <v>4996</v>
      </c>
    </row>
    <row r="566" spans="1:41" ht="14.25" x14ac:dyDescent="0.45">
      <c r="A566">
        <v>2014</v>
      </c>
      <c r="B566" s="5" t="s">
        <v>80</v>
      </c>
      <c r="C566" s="5" t="s">
        <v>3878</v>
      </c>
      <c r="D566" s="5" t="s">
        <v>3879</v>
      </c>
      <c r="E566" s="5" t="s">
        <v>1460</v>
      </c>
      <c r="F566" s="5" t="s">
        <v>307</v>
      </c>
      <c r="G566" s="5" t="s">
        <v>86</v>
      </c>
      <c r="H566" s="5" t="s">
        <v>130</v>
      </c>
      <c r="I566">
        <v>156778.1328154006</v>
      </c>
      <c r="J566">
        <v>324967</v>
      </c>
      <c r="K566">
        <v>28264</v>
      </c>
      <c r="L566">
        <v>55054.460542121902</v>
      </c>
      <c r="M566">
        <v>210304.69707958811</v>
      </c>
      <c r="N566">
        <v>220521.276469178</v>
      </c>
      <c r="O566">
        <v>125598.5523815543</v>
      </c>
      <c r="P566">
        <v>144017.82243</v>
      </c>
      <c r="Q566">
        <v>64392.162298017909</v>
      </c>
      <c r="R566">
        <v>110624.3089487563</v>
      </c>
      <c r="S566">
        <v>221540</v>
      </c>
      <c r="T566">
        <v>215025.33021294721</v>
      </c>
      <c r="U566">
        <v>42202.807985340398</v>
      </c>
      <c r="V566">
        <v>155232</v>
      </c>
      <c r="W566">
        <v>75102</v>
      </c>
      <c r="X566">
        <v>241237.36141089231</v>
      </c>
      <c r="Y566">
        <v>890508.4</v>
      </c>
      <c r="Z566">
        <v>147442.64802131549</v>
      </c>
      <c r="AA566">
        <v>1439790.458439016</v>
      </c>
      <c r="AB566">
        <v>34680</v>
      </c>
      <c r="AC566">
        <v>175959</v>
      </c>
      <c r="AD566">
        <v>315316.03000000003</v>
      </c>
      <c r="AE566">
        <v>199303.46502650331</v>
      </c>
      <c r="AF566">
        <v>521046.40441000048</v>
      </c>
      <c r="AG566">
        <v>2618855</v>
      </c>
      <c r="AH566">
        <v>475613.76661000011</v>
      </c>
      <c r="AI566">
        <v>91330.945599740749</v>
      </c>
      <c r="AJ566">
        <v>569510.18948670698</v>
      </c>
      <c r="AK566">
        <v>114618</v>
      </c>
      <c r="AL566">
        <v>9984837</v>
      </c>
      <c r="AM566">
        <v>7836205.5</v>
      </c>
      <c r="AN566">
        <v>2148630.5</v>
      </c>
      <c r="AO566" s="5" t="s">
        <v>4997</v>
      </c>
    </row>
    <row r="567" spans="1:41" ht="14.25" x14ac:dyDescent="0.45">
      <c r="A567">
        <v>2014</v>
      </c>
      <c r="B567" s="5" t="s">
        <v>80</v>
      </c>
      <c r="C567" s="5" t="s">
        <v>3878</v>
      </c>
      <c r="D567" s="5" t="s">
        <v>3879</v>
      </c>
      <c r="E567" s="5" t="s">
        <v>1460</v>
      </c>
      <c r="F567" s="5" t="s">
        <v>205</v>
      </c>
      <c r="G567" s="5" t="s">
        <v>86</v>
      </c>
      <c r="H567" s="5" t="s">
        <v>130</v>
      </c>
      <c r="I567">
        <v>27295.429108128868</v>
      </c>
      <c r="J567">
        <v>54694</v>
      </c>
      <c r="K567">
        <v>7096</v>
      </c>
      <c r="L567">
        <v>7338.8826924305613</v>
      </c>
      <c r="M567">
        <v>12717.31034738836</v>
      </c>
      <c r="N567">
        <v>17748.54001435421</v>
      </c>
      <c r="O567">
        <v>13287.066368157921</v>
      </c>
      <c r="P567">
        <v>26692.998520000001</v>
      </c>
      <c r="Q567">
        <v>6334.7256802143029</v>
      </c>
      <c r="R567">
        <v>7108.0041993249979</v>
      </c>
      <c r="S567">
        <v>21892</v>
      </c>
      <c r="T567">
        <v>34923.360315161837</v>
      </c>
      <c r="U567">
        <v>9951.9330715251053</v>
      </c>
      <c r="V567">
        <v>18098</v>
      </c>
      <c r="W567">
        <v>11713</v>
      </c>
      <c r="X567">
        <v>28445.272823044928</v>
      </c>
      <c r="Y567">
        <v>104296</v>
      </c>
      <c r="Z567">
        <v>24438.887853414581</v>
      </c>
      <c r="AA567">
        <v>134646.68527440901</v>
      </c>
      <c r="AB567">
        <v>0</v>
      </c>
      <c r="AC567">
        <v>15583</v>
      </c>
      <c r="AD567">
        <v>60027.53</v>
      </c>
      <c r="AE567">
        <v>26458.065302012408</v>
      </c>
      <c r="AF567">
        <v>57696.940600000162</v>
      </c>
      <c r="AG567">
        <v>211667</v>
      </c>
      <c r="AH567">
        <v>69880.339449999999</v>
      </c>
      <c r="AI567">
        <v>0</v>
      </c>
      <c r="AJ567">
        <v>46856.431967191304</v>
      </c>
      <c r="AK567">
        <v>29908</v>
      </c>
      <c r="AL567">
        <v>1086795.25</v>
      </c>
      <c r="AM567">
        <v>796905.5</v>
      </c>
      <c r="AN567">
        <v>289889.875</v>
      </c>
      <c r="AO567" s="5" t="s">
        <v>4998</v>
      </c>
    </row>
    <row r="568" spans="1:41" ht="14.25" x14ac:dyDescent="0.45">
      <c r="A568">
        <v>2014</v>
      </c>
      <c r="B568" s="5" t="s">
        <v>80</v>
      </c>
      <c r="C568" s="5" t="s">
        <v>3812</v>
      </c>
      <c r="D568" s="5" t="s">
        <v>7</v>
      </c>
      <c r="E568" s="5" t="s">
        <v>9</v>
      </c>
      <c r="F568" s="5" t="s">
        <v>3818</v>
      </c>
      <c r="G568" s="5" t="s">
        <v>82</v>
      </c>
      <c r="H568" s="5" t="s">
        <v>266</v>
      </c>
      <c r="I568">
        <v>10.084439083232811</v>
      </c>
      <c r="J568">
        <v>12.24982746721877</v>
      </c>
      <c r="K568">
        <v>11.74996083346389</v>
      </c>
      <c r="L568">
        <v>14.846034421147939</v>
      </c>
      <c r="M568">
        <v>7.44699221187701</v>
      </c>
      <c r="N568">
        <v>15.547392494645729</v>
      </c>
      <c r="O568">
        <v>12.080499355772769</v>
      </c>
      <c r="P568">
        <v>9.2355280600972165</v>
      </c>
      <c r="Q568">
        <v>5.1734655387091637</v>
      </c>
      <c r="R568">
        <v>7.0547686973563604</v>
      </c>
      <c r="S568">
        <v>19.11472970738965</v>
      </c>
      <c r="T568">
        <v>22.662378612409839</v>
      </c>
      <c r="U568">
        <v>7.8845698967121356</v>
      </c>
      <c r="V568">
        <v>8.7481590574374071</v>
      </c>
      <c r="W568">
        <v>8.7095807964908492</v>
      </c>
      <c r="X568">
        <v>11.54914469385113</v>
      </c>
      <c r="Y568">
        <v>14.213600103170659</v>
      </c>
      <c r="Z568">
        <v>16.810209241405051</v>
      </c>
      <c r="AA568">
        <v>14.7197481859315</v>
      </c>
      <c r="AB568">
        <v>16.546995859425142</v>
      </c>
      <c r="AC568">
        <v>31.47770801651625</v>
      </c>
      <c r="AD568">
        <v>13.861121111451491</v>
      </c>
      <c r="AE568">
        <v>13.450164496017431</v>
      </c>
      <c r="AF568">
        <v>9.9583747052049922</v>
      </c>
      <c r="AG568">
        <v>15.01586771337899</v>
      </c>
      <c r="AH568">
        <v>18.984339386770699</v>
      </c>
      <c r="AI568">
        <v>10.24008659360149</v>
      </c>
      <c r="AJ568">
        <v>10.99438872287593</v>
      </c>
      <c r="AK568">
        <v>11.72372610452882</v>
      </c>
      <c r="AL568">
        <v>382.1337890625</v>
      </c>
      <c r="AM568">
        <v>217.46424865722656</v>
      </c>
      <c r="AN568">
        <v>164.66954040527344</v>
      </c>
      <c r="AO568" s="5" t="s">
        <v>4025</v>
      </c>
    </row>
    <row r="569" spans="1:41" ht="14.25" x14ac:dyDescent="0.45">
      <c r="A569">
        <v>2014</v>
      </c>
      <c r="B569" s="5" t="s">
        <v>80</v>
      </c>
      <c r="C569" s="5" t="s">
        <v>302</v>
      </c>
      <c r="D569" s="5" t="s">
        <v>7</v>
      </c>
      <c r="E569" s="5" t="s">
        <v>3974</v>
      </c>
      <c r="F569" s="5" t="s">
        <v>116</v>
      </c>
      <c r="G569" s="5" t="s">
        <v>82</v>
      </c>
      <c r="H569" s="5" t="s">
        <v>266</v>
      </c>
      <c r="I569">
        <v>160</v>
      </c>
      <c r="J569">
        <v>257</v>
      </c>
      <c r="K569">
        <v>37</v>
      </c>
      <c r="L569">
        <v>187</v>
      </c>
      <c r="M569">
        <v>79</v>
      </c>
      <c r="N569">
        <v>121</v>
      </c>
      <c r="O569">
        <v>165</v>
      </c>
      <c r="P569">
        <v>106</v>
      </c>
      <c r="Q569">
        <v>13</v>
      </c>
      <c r="R569">
        <v>70</v>
      </c>
      <c r="S569">
        <v>625</v>
      </c>
      <c r="T569">
        <v>254</v>
      </c>
      <c r="U569">
        <v>14</v>
      </c>
      <c r="V569">
        <v>167</v>
      </c>
      <c r="W569">
        <v>66</v>
      </c>
      <c r="X569">
        <v>348</v>
      </c>
      <c r="Y569">
        <v>424</v>
      </c>
      <c r="Z569">
        <v>541</v>
      </c>
      <c r="AA569">
        <v>1238</v>
      </c>
      <c r="AB569">
        <v>75</v>
      </c>
      <c r="AC569">
        <v>359</v>
      </c>
      <c r="AD569">
        <v>685</v>
      </c>
      <c r="AE569">
        <v>137</v>
      </c>
      <c r="AF569">
        <v>558</v>
      </c>
      <c r="AG569">
        <v>1249</v>
      </c>
      <c r="AH569">
        <v>406</v>
      </c>
      <c r="AI569">
        <v>78</v>
      </c>
      <c r="AJ569">
        <v>119</v>
      </c>
      <c r="AK569">
        <v>97</v>
      </c>
      <c r="AL569">
        <v>8635</v>
      </c>
      <c r="AM569">
        <v>5720</v>
      </c>
      <c r="AN569">
        <v>2915</v>
      </c>
      <c r="AO569" s="5" t="s">
        <v>3977</v>
      </c>
    </row>
    <row r="570" spans="1:41" ht="14.25" x14ac:dyDescent="0.45">
      <c r="A570">
        <v>2014</v>
      </c>
      <c r="B570" s="5" t="s">
        <v>80</v>
      </c>
      <c r="C570" s="5" t="s">
        <v>302</v>
      </c>
      <c r="D570" s="5" t="s">
        <v>7</v>
      </c>
      <c r="E570" s="5" t="s">
        <v>3974</v>
      </c>
      <c r="F570" s="5" t="s">
        <v>117</v>
      </c>
      <c r="G570" s="5" t="s">
        <v>82</v>
      </c>
      <c r="H570" s="5" t="s">
        <v>266</v>
      </c>
      <c r="I570">
        <v>248</v>
      </c>
      <c r="J570">
        <v>453</v>
      </c>
      <c r="K570">
        <v>38</v>
      </c>
      <c r="L570">
        <v>98</v>
      </c>
      <c r="M570">
        <v>148</v>
      </c>
      <c r="N570">
        <v>344</v>
      </c>
      <c r="O570">
        <v>263</v>
      </c>
      <c r="P570">
        <v>102</v>
      </c>
      <c r="Q570">
        <v>21</v>
      </c>
      <c r="R570">
        <v>92</v>
      </c>
      <c r="S570">
        <v>300</v>
      </c>
      <c r="T570">
        <v>509</v>
      </c>
      <c r="U570">
        <v>6</v>
      </c>
      <c r="V570">
        <v>126</v>
      </c>
      <c r="W570">
        <v>96</v>
      </c>
      <c r="X570">
        <v>328</v>
      </c>
      <c r="Y570">
        <v>1113</v>
      </c>
      <c r="Z570">
        <v>223</v>
      </c>
      <c r="AA570">
        <v>2239</v>
      </c>
      <c r="AB570">
        <v>98</v>
      </c>
      <c r="AC570">
        <v>910</v>
      </c>
      <c r="AD570">
        <v>536</v>
      </c>
      <c r="AE570">
        <v>394</v>
      </c>
      <c r="AF570">
        <v>320</v>
      </c>
      <c r="AG570">
        <v>1423</v>
      </c>
      <c r="AH570">
        <v>579</v>
      </c>
      <c r="AI570">
        <v>129</v>
      </c>
      <c r="AJ570">
        <v>385</v>
      </c>
      <c r="AK570">
        <v>166</v>
      </c>
      <c r="AL570">
        <v>11687</v>
      </c>
      <c r="AM570">
        <v>8497</v>
      </c>
      <c r="AN570">
        <v>3190</v>
      </c>
      <c r="AO570" s="5" t="s">
        <v>3978</v>
      </c>
    </row>
    <row r="571" spans="1:41" ht="14.25" x14ac:dyDescent="0.45">
      <c r="A571">
        <v>2014</v>
      </c>
      <c r="B571" s="5" t="s">
        <v>80</v>
      </c>
      <c r="C571" s="5" t="s">
        <v>302</v>
      </c>
      <c r="D571" s="5" t="s">
        <v>7</v>
      </c>
      <c r="E571" s="5" t="s">
        <v>1</v>
      </c>
      <c r="F571" s="5" t="s">
        <v>116</v>
      </c>
      <c r="G571" s="5" t="s">
        <v>82</v>
      </c>
      <c r="H571" s="5" t="s">
        <v>303</v>
      </c>
      <c r="I571">
        <v>33.989908183688399</v>
      </c>
      <c r="J571">
        <v>22.7840487656783</v>
      </c>
      <c r="K571">
        <v>121.28577642503819</v>
      </c>
      <c r="L571">
        <v>78.868238999999974</v>
      </c>
      <c r="M571">
        <v>33.05021370322784</v>
      </c>
      <c r="N571">
        <v>56.701125289398583</v>
      </c>
      <c r="O571">
        <v>71.3</v>
      </c>
      <c r="P571">
        <v>14.494</v>
      </c>
      <c r="Q571">
        <v>9.7040000000000006</v>
      </c>
      <c r="R571">
        <v>16.456136800566629</v>
      </c>
      <c r="S571">
        <v>88.354453324544778</v>
      </c>
      <c r="T571">
        <v>56.7</v>
      </c>
      <c r="U571">
        <v>1.764815219768205</v>
      </c>
      <c r="V571">
        <v>53.6</v>
      </c>
      <c r="W571">
        <v>7.6874142245902899</v>
      </c>
      <c r="X571">
        <v>52.1</v>
      </c>
      <c r="Y571">
        <v>10.65</v>
      </c>
      <c r="Z571">
        <v>154.1</v>
      </c>
      <c r="AA571">
        <v>36.050036926902472</v>
      </c>
      <c r="AB571">
        <v>28.555</v>
      </c>
      <c r="AC571">
        <v>83.610591909553889</v>
      </c>
      <c r="AD571">
        <v>66.817999999999998</v>
      </c>
      <c r="AE571">
        <v>21.805729859922661</v>
      </c>
      <c r="AF571">
        <v>32.181746999999987</v>
      </c>
      <c r="AG571">
        <v>23</v>
      </c>
      <c r="AH571">
        <v>21.984450830702059</v>
      </c>
      <c r="AI571">
        <v>36.299999999999997</v>
      </c>
      <c r="AJ571">
        <v>1.666223598826905</v>
      </c>
      <c r="AK571">
        <v>41.26</v>
      </c>
      <c r="AL571">
        <v>44.028347015380859</v>
      </c>
      <c r="AM571">
        <v>38.319210052490234</v>
      </c>
      <c r="AN571">
        <v>52.116275787353516</v>
      </c>
      <c r="AO571" s="5" t="s">
        <v>429</v>
      </c>
    </row>
    <row r="572" spans="1:41" ht="14.25" x14ac:dyDescent="0.45">
      <c r="A572">
        <v>2014</v>
      </c>
      <c r="B572" s="5" t="s">
        <v>80</v>
      </c>
      <c r="C572" s="5" t="s">
        <v>302</v>
      </c>
      <c r="D572" s="5" t="s">
        <v>7</v>
      </c>
      <c r="E572" s="5" t="s">
        <v>1</v>
      </c>
      <c r="F572" s="5" t="s">
        <v>117</v>
      </c>
      <c r="G572" s="5" t="s">
        <v>82</v>
      </c>
      <c r="H572" s="5" t="s">
        <v>303</v>
      </c>
      <c r="I572">
        <v>824.40712175587225</v>
      </c>
      <c r="J572">
        <v>71.716311381237844</v>
      </c>
      <c r="K572">
        <v>50.780774252716569</v>
      </c>
      <c r="L572">
        <v>84.139006999999992</v>
      </c>
      <c r="M572">
        <v>92.332564176521444</v>
      </c>
      <c r="N572">
        <v>775.19151456415227</v>
      </c>
      <c r="O572">
        <v>213.5</v>
      </c>
      <c r="P572">
        <v>52.8</v>
      </c>
      <c r="Q572">
        <v>15.398999999999999</v>
      </c>
      <c r="R572">
        <v>181.5237883233836</v>
      </c>
      <c r="S572">
        <v>862.91736013841967</v>
      </c>
      <c r="T572">
        <v>189.5</v>
      </c>
      <c r="U572">
        <v>20.61152416356877</v>
      </c>
      <c r="V572">
        <v>75.88</v>
      </c>
      <c r="W572">
        <v>87.440381044643573</v>
      </c>
      <c r="X572">
        <v>103.6</v>
      </c>
      <c r="Y572">
        <v>463.12</v>
      </c>
      <c r="Z572">
        <v>317.3</v>
      </c>
      <c r="AA572">
        <v>190.36031616619999</v>
      </c>
      <c r="AB572">
        <v>42.688000000000002</v>
      </c>
      <c r="AC572">
        <v>186.84495579127631</v>
      </c>
      <c r="AD572">
        <v>110.95099999999999</v>
      </c>
      <c r="AE572">
        <v>478.31967420929152</v>
      </c>
      <c r="AF572">
        <v>80.638479999999973</v>
      </c>
      <c r="AG572">
        <v>128</v>
      </c>
      <c r="AH572">
        <v>69.169619752121591</v>
      </c>
      <c r="AI572">
        <v>87.1</v>
      </c>
      <c r="AJ572">
        <v>189.1039696633762</v>
      </c>
      <c r="AK572">
        <v>67.02</v>
      </c>
      <c r="AL572">
        <v>210.7708740234375</v>
      </c>
      <c r="AM572">
        <v>243.25621032714844</v>
      </c>
      <c r="AN572">
        <v>164.74998474121094</v>
      </c>
      <c r="AO572" s="5" t="s">
        <v>430</v>
      </c>
    </row>
    <row r="573" spans="1:41" ht="14.25" x14ac:dyDescent="0.45">
      <c r="A573">
        <v>2014</v>
      </c>
      <c r="B573" s="5" t="s">
        <v>80</v>
      </c>
      <c r="C573" s="5" t="s">
        <v>302</v>
      </c>
      <c r="D573" s="5" t="s">
        <v>7</v>
      </c>
      <c r="E573" s="5" t="s">
        <v>118</v>
      </c>
      <c r="F573" s="5" t="s">
        <v>116</v>
      </c>
      <c r="G573" s="5" t="s">
        <v>82</v>
      </c>
      <c r="H573" s="5" t="s">
        <v>303</v>
      </c>
      <c r="I573">
        <v>0.14863073852295411</v>
      </c>
      <c r="J573">
        <v>0.1045676153511879</v>
      </c>
      <c r="K573">
        <v>0.40843845150065239</v>
      </c>
      <c r="L573">
        <v>0.48157699999999992</v>
      </c>
      <c r="M573">
        <v>0.34334111230563491</v>
      </c>
      <c r="N573">
        <v>0.19813708070855551</v>
      </c>
      <c r="O573">
        <v>0.42</v>
      </c>
      <c r="P573">
        <v>5.6000000000000001E-2</v>
      </c>
      <c r="Q573">
        <v>2.9499999999999998E-2</v>
      </c>
      <c r="R573">
        <v>0.12142062126884549</v>
      </c>
      <c r="S573">
        <v>0.32731866743566512</v>
      </c>
      <c r="T573">
        <v>0.26</v>
      </c>
      <c r="U573">
        <v>0.205554340695386</v>
      </c>
      <c r="V573">
        <v>0.28000000000000003</v>
      </c>
      <c r="W573">
        <v>3.7781545168321599E-2</v>
      </c>
      <c r="X573">
        <v>0.22673666043434501</v>
      </c>
      <c r="Y573">
        <v>0.03</v>
      </c>
      <c r="Z573">
        <v>0.57999999999999996</v>
      </c>
      <c r="AA573">
        <v>0.15024392347209101</v>
      </c>
      <c r="AB573">
        <v>0.16</v>
      </c>
      <c r="AC573">
        <v>0.46378690759829988</v>
      </c>
      <c r="AD573">
        <v>0.31740000000000002</v>
      </c>
      <c r="AE573">
        <v>0.14502123344108511</v>
      </c>
      <c r="AF573">
        <v>0.29225499999999971</v>
      </c>
      <c r="AG573">
        <v>0.14000000000000001</v>
      </c>
      <c r="AH573">
        <v>0.2038068823729649</v>
      </c>
      <c r="AI573">
        <v>0.1409</v>
      </c>
      <c r="AJ573">
        <v>0</v>
      </c>
      <c r="AK573">
        <v>0.19</v>
      </c>
      <c r="AL573">
        <v>0.22284199297428131</v>
      </c>
      <c r="AM573">
        <v>0.20157025754451752</v>
      </c>
      <c r="AN573">
        <v>0.2529769241809845</v>
      </c>
      <c r="AO573" s="5" t="s">
        <v>431</v>
      </c>
    </row>
    <row r="574" spans="1:41" ht="14.25" x14ac:dyDescent="0.45">
      <c r="A574">
        <v>2014</v>
      </c>
      <c r="B574" s="5" t="s">
        <v>80</v>
      </c>
      <c r="C574" s="5" t="s">
        <v>302</v>
      </c>
      <c r="D574" s="5" t="s">
        <v>7</v>
      </c>
      <c r="E574" s="5" t="s">
        <v>118</v>
      </c>
      <c r="F574" s="5" t="s">
        <v>117</v>
      </c>
      <c r="G574" s="5" t="s">
        <v>82</v>
      </c>
      <c r="H574" s="5" t="s">
        <v>303</v>
      </c>
      <c r="I574">
        <v>2.0481277445109778</v>
      </c>
      <c r="J574">
        <v>1.106168929738611</v>
      </c>
      <c r="K574">
        <v>1.1818181818181821</v>
      </c>
      <c r="L574">
        <v>2.8338340000000009</v>
      </c>
      <c r="M574">
        <v>2.3900673886252202</v>
      </c>
      <c r="N574">
        <v>2.693748990470036</v>
      </c>
      <c r="O574">
        <v>2.25</v>
      </c>
      <c r="P574">
        <v>1.1970000000000001</v>
      </c>
      <c r="Q574">
        <v>0.49170000000000003</v>
      </c>
      <c r="R574">
        <v>1.650672872609531</v>
      </c>
      <c r="S574">
        <v>2.6153634890555049</v>
      </c>
      <c r="T574">
        <v>1.39</v>
      </c>
      <c r="U574">
        <v>0.29302427290618849</v>
      </c>
      <c r="V574">
        <v>1.06</v>
      </c>
      <c r="W574">
        <v>1.605231290869459</v>
      </c>
      <c r="X574">
        <v>2.1</v>
      </c>
      <c r="Y574">
        <v>1.29</v>
      </c>
      <c r="Z574">
        <v>2.44</v>
      </c>
      <c r="AA574">
        <v>2.1389747822551839</v>
      </c>
      <c r="AB574">
        <v>1.1839999999999999</v>
      </c>
      <c r="AC574">
        <v>3.6667936965131092</v>
      </c>
      <c r="AD574">
        <v>2.5482</v>
      </c>
      <c r="AE574">
        <v>5.3406541167522326</v>
      </c>
      <c r="AF574">
        <v>1.4743150000000009</v>
      </c>
      <c r="AG574">
        <v>1.31</v>
      </c>
      <c r="AH574">
        <v>1.1631015816775629</v>
      </c>
      <c r="AI574">
        <v>1.7302</v>
      </c>
      <c r="AJ574">
        <v>1.0953827433253871</v>
      </c>
      <c r="AK574">
        <v>1.51</v>
      </c>
      <c r="AL574">
        <v>1.8551164865493774</v>
      </c>
      <c r="AM574">
        <v>1.8900233507156372</v>
      </c>
      <c r="AN574">
        <v>1.805665135383606</v>
      </c>
      <c r="AO574" s="5" t="s">
        <v>432</v>
      </c>
    </row>
    <row r="575" spans="1:41" ht="14.25" x14ac:dyDescent="0.45">
      <c r="A575">
        <v>2014</v>
      </c>
      <c r="B575" s="5" t="s">
        <v>80</v>
      </c>
      <c r="C575" s="5" t="s">
        <v>3885</v>
      </c>
      <c r="D575" s="5" t="s">
        <v>7</v>
      </c>
      <c r="E575" s="5" t="s">
        <v>1</v>
      </c>
      <c r="F575" s="5" t="s">
        <v>3886</v>
      </c>
      <c r="G575" s="5" t="s">
        <v>82</v>
      </c>
      <c r="H575" s="5" t="s">
        <v>303</v>
      </c>
      <c r="I575">
        <v>3.4586826346884898</v>
      </c>
      <c r="J575">
        <v>0.79302565079440668</v>
      </c>
      <c r="K575"/>
      <c r="L575">
        <v>0</v>
      </c>
      <c r="M575">
        <v>0</v>
      </c>
      <c r="N575">
        <v>3.1433263339255899</v>
      </c>
      <c r="O575">
        <v>0</v>
      </c>
      <c r="P575">
        <v>7.5460000000000003</v>
      </c>
      <c r="Q575">
        <v>0</v>
      </c>
      <c r="R575">
        <v>0</v>
      </c>
      <c r="S575">
        <v>8.1129329048913804E-2</v>
      </c>
      <c r="T575">
        <v>53.6</v>
      </c>
      <c r="U575">
        <v>0</v>
      </c>
      <c r="V575">
        <v>0.6</v>
      </c>
      <c r="W575"/>
      <c r="X575">
        <v>6.1843808E-2</v>
      </c>
      <c r="Y575">
        <v>0</v>
      </c>
      <c r="Z575">
        <v>0</v>
      </c>
      <c r="AA575">
        <v>3.7125962787221081</v>
      </c>
      <c r="AB575">
        <v>0</v>
      </c>
      <c r="AC575">
        <v>4.3419685223260611</v>
      </c>
      <c r="AD575">
        <v>0</v>
      </c>
      <c r="AE575">
        <v>0.1471762692527096</v>
      </c>
      <c r="AF575">
        <v>0</v>
      </c>
      <c r="AG575">
        <v>0.34</v>
      </c>
      <c r="AH575">
        <v>0</v>
      </c>
      <c r="AI575">
        <v>0</v>
      </c>
      <c r="AJ575">
        <v>2.6351636658621831</v>
      </c>
      <c r="AK575">
        <v>3.15</v>
      </c>
      <c r="AL575">
        <v>2.8831346035003662</v>
      </c>
      <c r="AM575">
        <v>1.571643590927124</v>
      </c>
      <c r="AN575">
        <v>4.7410812377929688</v>
      </c>
      <c r="AO575" s="5" t="s">
        <v>3913</v>
      </c>
    </row>
    <row r="576" spans="1:41" ht="14.25" x14ac:dyDescent="0.45">
      <c r="A576">
        <v>2014</v>
      </c>
      <c r="B576" s="5" t="s">
        <v>80</v>
      </c>
      <c r="C576" s="5" t="s">
        <v>3885</v>
      </c>
      <c r="D576" s="5" t="s">
        <v>7</v>
      </c>
      <c r="E576" s="5" t="s">
        <v>1</v>
      </c>
      <c r="F576" s="5" t="s">
        <v>3887</v>
      </c>
      <c r="G576" s="5" t="s">
        <v>82</v>
      </c>
      <c r="H576" s="5" t="s">
        <v>303</v>
      </c>
      <c r="I576">
        <v>695.03591217487656</v>
      </c>
      <c r="J576">
        <v>9.5829558239625676</v>
      </c>
      <c r="K576">
        <v>1.5071770334859871</v>
      </c>
      <c r="L576">
        <v>6.9828010000000011</v>
      </c>
      <c r="M576">
        <v>16.715394498780711</v>
      </c>
      <c r="N576">
        <v>700.09276907338597</v>
      </c>
      <c r="O576">
        <v>20.57</v>
      </c>
      <c r="P576">
        <v>16.088000000000001</v>
      </c>
      <c r="Q576">
        <v>0</v>
      </c>
      <c r="R576">
        <v>14.29055954669635</v>
      </c>
      <c r="S576">
        <v>811.95817198099473</v>
      </c>
      <c r="T576">
        <v>34.299999999999997</v>
      </c>
      <c r="U576">
        <v>0</v>
      </c>
      <c r="V576">
        <v>5.68</v>
      </c>
      <c r="W576">
        <v>35.322434810688627</v>
      </c>
      <c r="X576">
        <v>25.2</v>
      </c>
      <c r="Y576">
        <v>388.2</v>
      </c>
      <c r="Z576">
        <v>76.8</v>
      </c>
      <c r="AA576">
        <v>17.940236611318319</v>
      </c>
      <c r="AB576">
        <v>0.26837202399999999</v>
      </c>
      <c r="AC576">
        <v>34.663685416468731</v>
      </c>
      <c r="AD576">
        <v>4.8756000000000004</v>
      </c>
      <c r="AE576">
        <v>18.233916460670599</v>
      </c>
      <c r="AF576">
        <v>12.919711</v>
      </c>
      <c r="AG576">
        <v>8.65</v>
      </c>
      <c r="AH576">
        <v>11.690274186564629</v>
      </c>
      <c r="AI576">
        <v>0.47</v>
      </c>
      <c r="AJ576">
        <v>156.4148267264012</v>
      </c>
      <c r="AK576">
        <v>8.2100000000000009</v>
      </c>
      <c r="AL576">
        <v>108.02283477783203</v>
      </c>
      <c r="AM576">
        <v>127.15148162841797</v>
      </c>
      <c r="AN576">
        <v>80.9239501953125</v>
      </c>
      <c r="AO576" s="5" t="s">
        <v>3914</v>
      </c>
    </row>
    <row r="577" spans="1:41" ht="14.25" x14ac:dyDescent="0.45">
      <c r="A577">
        <v>2014</v>
      </c>
      <c r="B577" s="5" t="s">
        <v>80</v>
      </c>
      <c r="C577" s="5" t="s">
        <v>3885</v>
      </c>
      <c r="D577" s="5" t="s">
        <v>7</v>
      </c>
      <c r="E577" s="5" t="s">
        <v>1</v>
      </c>
      <c r="F577" s="5" t="s">
        <v>3888</v>
      </c>
      <c r="G577" s="5" t="s">
        <v>82</v>
      </c>
      <c r="H577" s="5" t="s">
        <v>303</v>
      </c>
      <c r="I577">
        <v>9.5303153695054572</v>
      </c>
      <c r="J577">
        <v>13.56075172483585</v>
      </c>
      <c r="K577">
        <v>28.437364073197809</v>
      </c>
      <c r="L577">
        <v>9.2678199999999968</v>
      </c>
      <c r="M577">
        <v>2.2396098277263552</v>
      </c>
      <c r="N577">
        <v>8.1361115597910896</v>
      </c>
      <c r="O577">
        <v>9.64</v>
      </c>
      <c r="P577">
        <v>1.04</v>
      </c>
      <c r="Q577">
        <v>2.1749000000000001</v>
      </c>
      <c r="R577">
        <v>12.95226145907114</v>
      </c>
      <c r="S577">
        <v>4.5873774408832499</v>
      </c>
      <c r="T577">
        <v>22</v>
      </c>
      <c r="U577">
        <v>0</v>
      </c>
      <c r="V577">
        <v>21.71</v>
      </c>
      <c r="W577">
        <v>1.9865181238395091</v>
      </c>
      <c r="X577">
        <v>9.4</v>
      </c>
      <c r="Y577">
        <v>9.4</v>
      </c>
      <c r="Z577">
        <v>12.8</v>
      </c>
      <c r="AA577">
        <v>19.76709540066587</v>
      </c>
      <c r="AB577">
        <v>3.8741387619999998</v>
      </c>
      <c r="AC577">
        <v>6.233067868179833</v>
      </c>
      <c r="AD577">
        <v>11.1435</v>
      </c>
      <c r="AE577">
        <v>59.717056474614928</v>
      </c>
      <c r="AF577">
        <v>8.6699929999999998</v>
      </c>
      <c r="AG577">
        <v>14.7</v>
      </c>
      <c r="AH577">
        <v>5.4107609263671898E-2</v>
      </c>
      <c r="AI577">
        <v>17.7</v>
      </c>
      <c r="AJ577">
        <v>2.4300755878856251</v>
      </c>
      <c r="AK577">
        <v>3.17</v>
      </c>
      <c r="AL577">
        <v>11.252485275268555</v>
      </c>
      <c r="AM577">
        <v>12.475851058959961</v>
      </c>
      <c r="AN577">
        <v>9.5193843841552734</v>
      </c>
      <c r="AO577" s="5" t="s">
        <v>3915</v>
      </c>
    </row>
    <row r="578" spans="1:41" ht="14.25" x14ac:dyDescent="0.45">
      <c r="A578">
        <v>2014</v>
      </c>
      <c r="B578" s="5" t="s">
        <v>80</v>
      </c>
      <c r="C578" s="5" t="s">
        <v>3885</v>
      </c>
      <c r="D578" s="5" t="s">
        <v>7</v>
      </c>
      <c r="E578" s="5" t="s">
        <v>1</v>
      </c>
      <c r="F578" s="5" t="s">
        <v>3889</v>
      </c>
      <c r="G578" s="5" t="s">
        <v>82</v>
      </c>
      <c r="H578" s="5" t="s">
        <v>303</v>
      </c>
      <c r="I578">
        <v>54.344463073776211</v>
      </c>
      <c r="J578">
        <v>18.138963134052041</v>
      </c>
      <c r="K578">
        <v>13.70465419799979</v>
      </c>
      <c r="L578">
        <v>42.597825999999998</v>
      </c>
      <c r="M578">
        <v>33.174371345412602</v>
      </c>
      <c r="N578">
        <v>36.342755612986601</v>
      </c>
      <c r="O578">
        <v>47.66</v>
      </c>
      <c r="P578">
        <v>11.291</v>
      </c>
      <c r="Q578">
        <v>10.558999999999999</v>
      </c>
      <c r="R578">
        <v>114.34872002428411</v>
      </c>
      <c r="S578">
        <v>6.9594078712476994</v>
      </c>
      <c r="T578">
        <v>21.2</v>
      </c>
      <c r="U578">
        <v>11.542</v>
      </c>
      <c r="V578">
        <v>18.100000000000001</v>
      </c>
      <c r="W578">
        <v>26.98861709857108</v>
      </c>
      <c r="X578">
        <v>24.8</v>
      </c>
      <c r="Y578">
        <v>33.4</v>
      </c>
      <c r="Z578">
        <v>172.2</v>
      </c>
      <c r="AA578">
        <v>88.251583824833219</v>
      </c>
      <c r="AB578">
        <v>25.118860170000001</v>
      </c>
      <c r="AC578">
        <v>80.604691045086</v>
      </c>
      <c r="AD578">
        <v>55.631500000000003</v>
      </c>
      <c r="AE578">
        <v>229.8260759333206</v>
      </c>
      <c r="AF578">
        <v>17.040088999999998</v>
      </c>
      <c r="AG578">
        <v>54.7</v>
      </c>
      <c r="AH578">
        <v>32.990989934362219</v>
      </c>
      <c r="AI578">
        <v>27.84</v>
      </c>
      <c r="AJ578">
        <v>19.248650598199379</v>
      </c>
      <c r="AK578">
        <v>6.35</v>
      </c>
      <c r="AL578">
        <v>46.032894134521484</v>
      </c>
      <c r="AM578">
        <v>59.560932159423828</v>
      </c>
      <c r="AN578">
        <v>26.868202209472656</v>
      </c>
      <c r="AO578" s="5" t="s">
        <v>3916</v>
      </c>
    </row>
    <row r="579" spans="1:41" ht="14.25" x14ac:dyDescent="0.45">
      <c r="A579">
        <v>2014</v>
      </c>
      <c r="B579" s="5" t="s">
        <v>80</v>
      </c>
      <c r="C579" s="5" t="s">
        <v>3885</v>
      </c>
      <c r="D579" s="5" t="s">
        <v>7</v>
      </c>
      <c r="E579" s="5" t="s">
        <v>1</v>
      </c>
      <c r="F579" s="5" t="s">
        <v>3890</v>
      </c>
      <c r="G579" s="5" t="s">
        <v>82</v>
      </c>
      <c r="H579" s="5" t="s">
        <v>303</v>
      </c>
      <c r="I579">
        <v>0.27100998002690019</v>
      </c>
      <c r="J579">
        <v>1.2973146731592331</v>
      </c>
      <c r="K579">
        <v>1.6850804697477919</v>
      </c>
      <c r="L579">
        <v>0.12814400000000001</v>
      </c>
      <c r="M579">
        <v>0</v>
      </c>
      <c r="N579">
        <v>0.72271577020405997</v>
      </c>
      <c r="O579">
        <v>0</v>
      </c>
      <c r="P579">
        <v>1.762</v>
      </c>
      <c r="Q579">
        <v>0.255</v>
      </c>
      <c r="R579">
        <v>1.093514115147223</v>
      </c>
      <c r="S579">
        <v>4.4786190986240424</v>
      </c>
      <c r="T579">
        <v>3.3</v>
      </c>
      <c r="U579">
        <v>0</v>
      </c>
      <c r="V579">
        <v>1.02</v>
      </c>
      <c r="W579">
        <v>3.0838782594655698E-2</v>
      </c>
      <c r="X579">
        <v>0.18522580199999999</v>
      </c>
      <c r="Y579">
        <v>0.7</v>
      </c>
      <c r="Z579">
        <v>0</v>
      </c>
      <c r="AA579">
        <v>2.0156206416283942</v>
      </c>
      <c r="AB579">
        <v>0</v>
      </c>
      <c r="AC579">
        <v>11.296394803248541</v>
      </c>
      <c r="AD579">
        <v>7.2400000000000006E-2</v>
      </c>
      <c r="AE579">
        <v>0.49927109082842108</v>
      </c>
      <c r="AF579">
        <v>1.918509</v>
      </c>
      <c r="AG579">
        <v>0.99</v>
      </c>
      <c r="AH579">
        <v>0.37455706938363509</v>
      </c>
      <c r="AI579">
        <v>2.29</v>
      </c>
      <c r="AJ579">
        <v>6.2887370470613602E-2</v>
      </c>
      <c r="AK579">
        <v>1.52</v>
      </c>
      <c r="AL579">
        <v>1.3092795610427856</v>
      </c>
      <c r="AM579">
        <v>1.4136694669723511</v>
      </c>
      <c r="AN579">
        <v>1.1613935232162476</v>
      </c>
      <c r="AO579" s="5" t="s">
        <v>3917</v>
      </c>
    </row>
    <row r="580" spans="1:41" ht="14.25" x14ac:dyDescent="0.45">
      <c r="A580">
        <v>2014</v>
      </c>
      <c r="B580" s="5" t="s">
        <v>80</v>
      </c>
      <c r="C580" s="5" t="s">
        <v>3885</v>
      </c>
      <c r="D580" s="5" t="s">
        <v>7</v>
      </c>
      <c r="E580" s="5" t="s">
        <v>1</v>
      </c>
      <c r="F580" s="5" t="s">
        <v>3891</v>
      </c>
      <c r="G580" s="5" t="s">
        <v>82</v>
      </c>
      <c r="H580" s="5" t="s">
        <v>303</v>
      </c>
      <c r="I580">
        <v>6.1366866268942548</v>
      </c>
      <c r="J580">
        <v>2.8660193943578971</v>
      </c>
      <c r="K580">
        <v>1.0330578513234741</v>
      </c>
      <c r="L580">
        <v>0.91886900000000005</v>
      </c>
      <c r="M580">
        <v>1.9569971418832111</v>
      </c>
      <c r="N580">
        <v>5.8595811123674197</v>
      </c>
      <c r="O580">
        <v>0.92</v>
      </c>
      <c r="P580">
        <v>0</v>
      </c>
      <c r="Q580">
        <v>0</v>
      </c>
      <c r="R580">
        <v>6.7309926135788727</v>
      </c>
      <c r="S580">
        <v>6.5000961247974516</v>
      </c>
      <c r="T580">
        <v>13.8</v>
      </c>
      <c r="U580">
        <v>0</v>
      </c>
      <c r="V580">
        <v>3.1</v>
      </c>
      <c r="W580">
        <v>7.9438120610317298E-2</v>
      </c>
      <c r="X580">
        <v>2.7063857329999998</v>
      </c>
      <c r="Y580">
        <v>2.2999999999999998</v>
      </c>
      <c r="Z580">
        <v>3</v>
      </c>
      <c r="AA580">
        <v>2.7773856394625009</v>
      </c>
      <c r="AB580">
        <v>0</v>
      </c>
      <c r="AC580">
        <v>8.0280757409749182</v>
      </c>
      <c r="AD580">
        <v>2.4079000000000002</v>
      </c>
      <c r="AE580">
        <v>38.622710274450149</v>
      </c>
      <c r="AF580">
        <v>2.1418270000000001</v>
      </c>
      <c r="AG580">
        <v>1.06</v>
      </c>
      <c r="AH580">
        <v>3.2807837659197361</v>
      </c>
      <c r="AI580">
        <v>5.7</v>
      </c>
      <c r="AJ580">
        <v>1.110329273824969</v>
      </c>
      <c r="AK580">
        <v>12.7</v>
      </c>
      <c r="AL580">
        <v>4.6805911064147949</v>
      </c>
      <c r="AM580">
        <v>4.9795570373535156</v>
      </c>
      <c r="AN580">
        <v>4.2570548057556152</v>
      </c>
      <c r="AO580" s="5" t="s">
        <v>3918</v>
      </c>
    </row>
    <row r="581" spans="1:41" ht="14.25" x14ac:dyDescent="0.45">
      <c r="A581">
        <v>2014</v>
      </c>
      <c r="B581" s="5" t="s">
        <v>80</v>
      </c>
      <c r="C581" s="5" t="s">
        <v>3885</v>
      </c>
      <c r="D581" s="5" t="s">
        <v>7</v>
      </c>
      <c r="E581" s="5" t="s">
        <v>1</v>
      </c>
      <c r="F581" s="5" t="s">
        <v>3892</v>
      </c>
      <c r="G581" s="5" t="s">
        <v>82</v>
      </c>
      <c r="H581" s="5" t="s">
        <v>303</v>
      </c>
      <c r="I581">
        <v>35.99821157686457</v>
      </c>
      <c r="J581">
        <v>5.7908290522480907</v>
      </c>
      <c r="K581">
        <v>3.1209221406634811</v>
      </c>
      <c r="L581">
        <v>5.0115030000000003</v>
      </c>
      <c r="M581">
        <v>12.65920234942444</v>
      </c>
      <c r="N581">
        <v>13.8792332956442</v>
      </c>
      <c r="O581">
        <v>24.83</v>
      </c>
      <c r="P581">
        <v>9.6470000000000002</v>
      </c>
      <c r="Q581">
        <v>2.4089999999999998</v>
      </c>
      <c r="R581">
        <v>20.47070727511889</v>
      </c>
      <c r="S581">
        <v>20.668122270742359</v>
      </c>
      <c r="T581">
        <v>7.1</v>
      </c>
      <c r="U581">
        <v>0.75</v>
      </c>
      <c r="V581">
        <v>16.03</v>
      </c>
      <c r="W581">
        <v>14.858077016226691</v>
      </c>
      <c r="X581">
        <v>19.600000000000001</v>
      </c>
      <c r="Y581">
        <v>8.1</v>
      </c>
      <c r="Z581">
        <v>14.7</v>
      </c>
      <c r="AA581">
        <v>14.38544822115894</v>
      </c>
      <c r="AB581">
        <v>3.5192214000000002</v>
      </c>
      <c r="AC581">
        <v>21.950965815929852</v>
      </c>
      <c r="AD581">
        <v>21.547000000000001</v>
      </c>
      <c r="AE581">
        <v>44.044843759903657</v>
      </c>
      <c r="AF581">
        <v>9.4184820000000009</v>
      </c>
      <c r="AG581">
        <v>13.7</v>
      </c>
      <c r="AH581">
        <v>9.5569051014329052</v>
      </c>
      <c r="AI581">
        <v>12.22</v>
      </c>
      <c r="AJ581">
        <v>5.6964556393626138</v>
      </c>
      <c r="AK581">
        <v>3.45</v>
      </c>
      <c r="AL581">
        <v>13.624556541442871</v>
      </c>
      <c r="AM581">
        <v>14.234275817871094</v>
      </c>
      <c r="AN581">
        <v>12.760787010192871</v>
      </c>
      <c r="AO581" s="5" t="s">
        <v>3919</v>
      </c>
    </row>
    <row r="582" spans="1:41" ht="14.25" x14ac:dyDescent="0.45">
      <c r="A582">
        <v>2014</v>
      </c>
      <c r="B582" s="5" t="s">
        <v>80</v>
      </c>
      <c r="C582" s="5" t="s">
        <v>3885</v>
      </c>
      <c r="D582" s="5" t="s">
        <v>7</v>
      </c>
      <c r="E582" s="5" t="s">
        <v>1</v>
      </c>
      <c r="F582" s="5" t="s">
        <v>3893</v>
      </c>
      <c r="G582" s="5" t="s">
        <v>82</v>
      </c>
      <c r="H582" s="5" t="s">
        <v>303</v>
      </c>
      <c r="I582">
        <v>13.61555289418353</v>
      </c>
      <c r="J582">
        <v>20.52065933673439</v>
      </c>
      <c r="K582">
        <v>1.2925184862982391</v>
      </c>
      <c r="L582">
        <v>16.127659999999999</v>
      </c>
      <c r="M582">
        <v>9.6093819650208463</v>
      </c>
      <c r="N582">
        <v>7.0150218058471996</v>
      </c>
      <c r="O582">
        <v>111.23</v>
      </c>
      <c r="P582">
        <v>4.9790000000000001</v>
      </c>
      <c r="Q582">
        <v>0</v>
      </c>
      <c r="R582">
        <v>11.35100677931802</v>
      </c>
      <c r="S582">
        <v>6.6873472302326222</v>
      </c>
      <c r="T582">
        <v>31.2</v>
      </c>
      <c r="U582">
        <v>0</v>
      </c>
      <c r="V582">
        <v>3.14</v>
      </c>
      <c r="W582">
        <v>7.0766933074997986</v>
      </c>
      <c r="X582">
        <v>17.899999999999999</v>
      </c>
      <c r="Y582">
        <v>15.8</v>
      </c>
      <c r="Z582">
        <v>14.6</v>
      </c>
      <c r="AA582">
        <v>34.333571531143107</v>
      </c>
      <c r="AB582">
        <v>9.9071089879999992</v>
      </c>
      <c r="AC582">
        <v>12.404436322154501</v>
      </c>
      <c r="AD582">
        <v>15.272</v>
      </c>
      <c r="AE582">
        <v>79.469100589465668</v>
      </c>
      <c r="AF582">
        <v>27.120515000000001</v>
      </c>
      <c r="AG582">
        <v>29.8</v>
      </c>
      <c r="AH582">
        <v>7.5363553937764856</v>
      </c>
      <c r="AI582">
        <v>20.63</v>
      </c>
      <c r="AJ582">
        <v>1.0831332993601519</v>
      </c>
      <c r="AK582">
        <v>26.88</v>
      </c>
      <c r="AL582">
        <v>19.192447662353516</v>
      </c>
      <c r="AM582">
        <v>17.138803482055664</v>
      </c>
      <c r="AN582">
        <v>22.101783752441406</v>
      </c>
      <c r="AO582" s="5" t="s">
        <v>3920</v>
      </c>
    </row>
    <row r="583" spans="1:41" ht="14.25" x14ac:dyDescent="0.45">
      <c r="A583">
        <v>2014</v>
      </c>
      <c r="B583" s="5" t="s">
        <v>80</v>
      </c>
      <c r="C583" s="5" t="s">
        <v>3885</v>
      </c>
      <c r="D583" s="5" t="s">
        <v>7</v>
      </c>
      <c r="E583" s="5" t="s">
        <v>1</v>
      </c>
      <c r="F583" s="5" t="s">
        <v>3894</v>
      </c>
      <c r="G583" s="5" t="s">
        <v>82</v>
      </c>
      <c r="H583" s="5" t="s">
        <v>303</v>
      </c>
      <c r="I583">
        <v>6.0162874250562339</v>
      </c>
      <c r="J583">
        <v>1.661533332936477</v>
      </c>
      <c r="K583"/>
      <c r="L583">
        <v>3.104384</v>
      </c>
      <c r="M583">
        <v>15.977607048273329</v>
      </c>
      <c r="N583">
        <v>0</v>
      </c>
      <c r="O583">
        <v>0</v>
      </c>
      <c r="P583">
        <v>0.51900000000000002</v>
      </c>
      <c r="Q583">
        <v>0</v>
      </c>
      <c r="R583">
        <v>0.28602651016897701</v>
      </c>
      <c r="S583">
        <v>0.99708879184861721</v>
      </c>
      <c r="T583">
        <v>2.9</v>
      </c>
      <c r="U583">
        <v>8.32</v>
      </c>
      <c r="V583">
        <v>6.7</v>
      </c>
      <c r="W583">
        <v>1.0977637846129009</v>
      </c>
      <c r="X583">
        <v>3.7463145400000002</v>
      </c>
      <c r="Y583">
        <v>5.0999999999999996</v>
      </c>
      <c r="Z583">
        <v>0</v>
      </c>
      <c r="AA583">
        <v>7.176778017267889</v>
      </c>
      <c r="AB583">
        <v>0</v>
      </c>
      <c r="AC583">
        <v>7.3216702569078329</v>
      </c>
      <c r="AD583">
        <v>0</v>
      </c>
      <c r="AE583">
        <v>7.759523356785194</v>
      </c>
      <c r="AF583">
        <v>1.409354</v>
      </c>
      <c r="AG583">
        <v>3.95</v>
      </c>
      <c r="AH583">
        <v>3.6856466914183081</v>
      </c>
      <c r="AI583">
        <v>0.25</v>
      </c>
      <c r="AJ583">
        <v>0.42244750200940179</v>
      </c>
      <c r="AK583">
        <v>1.59</v>
      </c>
      <c r="AL583">
        <v>3.1031520366668701</v>
      </c>
      <c r="AM583">
        <v>3.5145297050476074</v>
      </c>
      <c r="AN583">
        <v>2.5203683376312256</v>
      </c>
      <c r="AO583" s="5" t="s">
        <v>3921</v>
      </c>
    </row>
    <row r="584" spans="1:41" ht="14.25" x14ac:dyDescent="0.45">
      <c r="A584">
        <v>2014</v>
      </c>
      <c r="B584" s="5" t="s">
        <v>80</v>
      </c>
      <c r="C584" s="5" t="s">
        <v>3885</v>
      </c>
      <c r="D584" s="5" t="s">
        <v>7</v>
      </c>
      <c r="E584" s="5" t="s">
        <v>118</v>
      </c>
      <c r="F584" s="5" t="s">
        <v>3886</v>
      </c>
      <c r="G584" s="5" t="s">
        <v>82</v>
      </c>
      <c r="H584" s="5" t="s">
        <v>303</v>
      </c>
      <c r="I584">
        <v>4.1900199600798403E-2</v>
      </c>
      <c r="J584">
        <v>1.9668188609832899E-2</v>
      </c>
      <c r="K584"/>
      <c r="L584">
        <v>0</v>
      </c>
      <c r="M584">
        <v>0</v>
      </c>
      <c r="N584">
        <v>5.4056964410703699E-2</v>
      </c>
      <c r="O584">
        <v>0</v>
      </c>
      <c r="P584">
        <v>0.13600000000000001</v>
      </c>
      <c r="Q584">
        <v>0</v>
      </c>
      <c r="R584">
        <v>0</v>
      </c>
      <c r="S584">
        <v>3.5703496196200002E-4</v>
      </c>
      <c r="T584">
        <v>0.37</v>
      </c>
      <c r="U584">
        <v>0</v>
      </c>
      <c r="V584">
        <v>0.01</v>
      </c>
      <c r="W584"/>
      <c r="X584">
        <v>1.4382279999999999E-3</v>
      </c>
      <c r="Y584">
        <v>0</v>
      </c>
      <c r="Z584">
        <v>0</v>
      </c>
      <c r="AA584">
        <v>2.9517203996402699E-2</v>
      </c>
      <c r="AB584">
        <v>0</v>
      </c>
      <c r="AC584">
        <v>3.2424942707792802E-2</v>
      </c>
      <c r="AD584">
        <v>0</v>
      </c>
      <c r="AE584">
        <v>3.8030043734550001E-4</v>
      </c>
      <c r="AF584">
        <v>0</v>
      </c>
      <c r="AG584">
        <v>0</v>
      </c>
      <c r="AH584">
        <v>0</v>
      </c>
      <c r="AI584">
        <v>0</v>
      </c>
      <c r="AJ584">
        <v>0.1</v>
      </c>
      <c r="AK584">
        <v>0.25</v>
      </c>
      <c r="AL584">
        <v>3.606010228395462E-2</v>
      </c>
      <c r="AM584">
        <v>2.4938106536865234E-2</v>
      </c>
      <c r="AN584">
        <v>5.1816273480653763E-2</v>
      </c>
      <c r="AO584" s="5" t="s">
        <v>3922</v>
      </c>
    </row>
    <row r="585" spans="1:41" ht="14.25" x14ac:dyDescent="0.45">
      <c r="A585">
        <v>2014</v>
      </c>
      <c r="B585" s="5" t="s">
        <v>80</v>
      </c>
      <c r="C585" s="5" t="s">
        <v>3885</v>
      </c>
      <c r="D585" s="5" t="s">
        <v>7</v>
      </c>
      <c r="E585" s="5" t="s">
        <v>118</v>
      </c>
      <c r="F585" s="5" t="s">
        <v>3887</v>
      </c>
      <c r="G585" s="5" t="s">
        <v>82</v>
      </c>
      <c r="H585" s="5" t="s">
        <v>303</v>
      </c>
      <c r="I585">
        <v>0.92282634730538926</v>
      </c>
      <c r="J585">
        <v>0.1115443456934168</v>
      </c>
      <c r="K585">
        <v>7.8294910830795997E-3</v>
      </c>
      <c r="L585">
        <v>0.16259599999999999</v>
      </c>
      <c r="M585">
        <v>0.45344416183758562</v>
      </c>
      <c r="N585">
        <v>1.31007376298929</v>
      </c>
      <c r="O585">
        <v>0.22</v>
      </c>
      <c r="P585">
        <v>0.46899999999999997</v>
      </c>
      <c r="Q585">
        <v>0</v>
      </c>
      <c r="R585">
        <v>7.2366690276231896E-2</v>
      </c>
      <c r="S585">
        <v>1.6426903957595229</v>
      </c>
      <c r="T585">
        <v>0.06</v>
      </c>
      <c r="U585">
        <v>0</v>
      </c>
      <c r="V585">
        <v>7.0000000000000007E-2</v>
      </c>
      <c r="W585">
        <v>0.58181964963267951</v>
      </c>
      <c r="X585">
        <v>0.26400474600000001</v>
      </c>
      <c r="Y585">
        <v>0.36599999999999999</v>
      </c>
      <c r="Z585">
        <v>0.54</v>
      </c>
      <c r="AA585">
        <v>0.185003018244983</v>
      </c>
      <c r="AB585">
        <v>2.2179510000000001E-3</v>
      </c>
      <c r="AC585">
        <v>0.56126840059477823</v>
      </c>
      <c r="AD585">
        <v>0.10639999999999999</v>
      </c>
      <c r="AE585">
        <v>0.1571591557330291</v>
      </c>
      <c r="AF585">
        <v>6.8056000000000005E-2</v>
      </c>
      <c r="AG585">
        <v>0.05</v>
      </c>
      <c r="AH585">
        <v>0.21601081750848061</v>
      </c>
      <c r="AI585">
        <v>4.2000000000000003E-2</v>
      </c>
      <c r="AJ585">
        <v>0.6</v>
      </c>
      <c r="AK585">
        <v>0.11</v>
      </c>
      <c r="AL585">
        <v>0.32249346375465393</v>
      </c>
      <c r="AM585">
        <v>0.3321114182472229</v>
      </c>
      <c r="AN585">
        <v>0.30886808037757874</v>
      </c>
      <c r="AO585" s="5" t="s">
        <v>3923</v>
      </c>
    </row>
    <row r="586" spans="1:41" ht="14.25" x14ac:dyDescent="0.45">
      <c r="A586">
        <v>2014</v>
      </c>
      <c r="B586" s="5" t="s">
        <v>80</v>
      </c>
      <c r="C586" s="5" t="s">
        <v>3885</v>
      </c>
      <c r="D586" s="5" t="s">
        <v>7</v>
      </c>
      <c r="E586" s="5" t="s">
        <v>118</v>
      </c>
      <c r="F586" s="5" t="s">
        <v>3888</v>
      </c>
      <c r="G586" s="5" t="s">
        <v>82</v>
      </c>
      <c r="H586" s="5" t="s">
        <v>303</v>
      </c>
      <c r="I586">
        <v>6.8694610778443105E-2</v>
      </c>
      <c r="J586">
        <v>0.36556400197634342</v>
      </c>
      <c r="K586">
        <v>0.82862113962592432</v>
      </c>
      <c r="L586">
        <v>0.91233200000000003</v>
      </c>
      <c r="M586">
        <v>0.14303694574822351</v>
      </c>
      <c r="N586">
        <v>0.11177515748667401</v>
      </c>
      <c r="O586">
        <v>0.42</v>
      </c>
      <c r="P586">
        <v>7.6999999999999999E-2</v>
      </c>
      <c r="Q586">
        <v>4.65E-2</v>
      </c>
      <c r="R586">
        <v>0.2573712435495295</v>
      </c>
      <c r="S586">
        <v>5.4351706901760499E-2</v>
      </c>
      <c r="T586">
        <v>0.43</v>
      </c>
      <c r="U586">
        <v>0</v>
      </c>
      <c r="V586">
        <v>0.28000000000000003</v>
      </c>
      <c r="W586">
        <v>7.2576087834019504E-2</v>
      </c>
      <c r="X586">
        <v>0.62</v>
      </c>
      <c r="Y586">
        <v>0.112</v>
      </c>
      <c r="Z586">
        <v>0.26</v>
      </c>
      <c r="AA586">
        <v>0.42744200657854231</v>
      </c>
      <c r="AB586">
        <v>0.10161266100000001</v>
      </c>
      <c r="AC586">
        <v>0.37724670664749432</v>
      </c>
      <c r="AD586">
        <v>0.53120000000000001</v>
      </c>
      <c r="AE586">
        <v>1.2192748938327951</v>
      </c>
      <c r="AF586">
        <v>0.31593399999999999</v>
      </c>
      <c r="AG586">
        <v>0.24</v>
      </c>
      <c r="AH586">
        <v>3.1238343995399001E-3</v>
      </c>
      <c r="AI586">
        <v>0.38629999999999998</v>
      </c>
      <c r="AJ586">
        <v>0</v>
      </c>
      <c r="AK586">
        <v>0.2</v>
      </c>
      <c r="AL586">
        <v>0.30558472871780396</v>
      </c>
      <c r="AM586">
        <v>0.29830202460289001</v>
      </c>
      <c r="AN586">
        <v>0.31590184569358826</v>
      </c>
      <c r="AO586" s="5" t="s">
        <v>3924</v>
      </c>
    </row>
    <row r="587" spans="1:41" ht="14.25" x14ac:dyDescent="0.45">
      <c r="A587">
        <v>2014</v>
      </c>
      <c r="B587" s="5" t="s">
        <v>80</v>
      </c>
      <c r="C587" s="5" t="s">
        <v>3885</v>
      </c>
      <c r="D587" s="5" t="s">
        <v>7</v>
      </c>
      <c r="E587" s="5" t="s">
        <v>118</v>
      </c>
      <c r="F587" s="5" t="s">
        <v>3889</v>
      </c>
      <c r="G587" s="5" t="s">
        <v>82</v>
      </c>
      <c r="H587" s="5" t="s">
        <v>303</v>
      </c>
      <c r="I587">
        <v>0.4753373253493014</v>
      </c>
      <c r="J587">
        <v>0.21440944835017001</v>
      </c>
      <c r="K587">
        <v>0.1955197912135711</v>
      </c>
      <c r="L587">
        <v>0.735676</v>
      </c>
      <c r="M587">
        <v>0.58533707423237291</v>
      </c>
      <c r="N587">
        <v>0.77494212028213005</v>
      </c>
      <c r="O587">
        <v>0.63</v>
      </c>
      <c r="P587">
        <v>0.219</v>
      </c>
      <c r="Q587">
        <v>0.27600000000000002</v>
      </c>
      <c r="R587">
        <v>0.82521501568349687</v>
      </c>
      <c r="S587">
        <v>0.2004613990277663</v>
      </c>
      <c r="T587">
        <v>0.15</v>
      </c>
      <c r="U587">
        <v>0.11700000000000001</v>
      </c>
      <c r="V587">
        <v>0.27</v>
      </c>
      <c r="W587">
        <v>0.45636554452248329</v>
      </c>
      <c r="X587">
        <v>0.39245649399999999</v>
      </c>
      <c r="Y587">
        <v>0.39800000000000002</v>
      </c>
      <c r="Z587">
        <v>1.1200000000000001</v>
      </c>
      <c r="AA587">
        <v>0.80698939302477224</v>
      </c>
      <c r="AB587">
        <v>0.73335735700000004</v>
      </c>
      <c r="AC587">
        <v>1.1793812055317809</v>
      </c>
      <c r="AD587">
        <v>1.1826000000000001</v>
      </c>
      <c r="AE587">
        <v>1.676427711225202</v>
      </c>
      <c r="AF587">
        <v>0.35980299999999998</v>
      </c>
      <c r="AG587">
        <v>0.49</v>
      </c>
      <c r="AH587">
        <v>0.40872109405075407</v>
      </c>
      <c r="AI587">
        <v>0.38140000000000002</v>
      </c>
      <c r="AJ587">
        <v>0.3</v>
      </c>
      <c r="AK587">
        <v>0.15</v>
      </c>
      <c r="AL587">
        <v>0.54153108596801758</v>
      </c>
      <c r="AM587">
        <v>0.60224592685699463</v>
      </c>
      <c r="AN587">
        <v>0.45551824569702148</v>
      </c>
      <c r="AO587" s="5" t="s">
        <v>3925</v>
      </c>
    </row>
    <row r="588" spans="1:41" ht="14.25" x14ac:dyDescent="0.45">
      <c r="A588">
        <v>2014</v>
      </c>
      <c r="B588" s="5" t="s">
        <v>80</v>
      </c>
      <c r="C588" s="5" t="s">
        <v>3885</v>
      </c>
      <c r="D588" s="5" t="s">
        <v>7</v>
      </c>
      <c r="E588" s="5" t="s">
        <v>118</v>
      </c>
      <c r="F588" s="5" t="s">
        <v>3890</v>
      </c>
      <c r="G588" s="5" t="s">
        <v>82</v>
      </c>
      <c r="H588" s="5" t="s">
        <v>303</v>
      </c>
      <c r="I588">
        <v>5.9720558882236001E-3</v>
      </c>
      <c r="J588">
        <v>3.5062236958812297E-2</v>
      </c>
      <c r="K588">
        <v>6.5245759025662998E-3</v>
      </c>
      <c r="L588">
        <v>7.0280000000000004E-3</v>
      </c>
      <c r="M588">
        <v>0</v>
      </c>
      <c r="N588">
        <v>2.9020621332041099E-2</v>
      </c>
      <c r="O588">
        <v>0</v>
      </c>
      <c r="P588">
        <v>6.4000000000000001E-2</v>
      </c>
      <c r="Q588">
        <v>8.1900000000000001E-2</v>
      </c>
      <c r="R588">
        <v>0.1083071941718102</v>
      </c>
      <c r="S588">
        <v>0.2054049600395485</v>
      </c>
      <c r="T588">
        <v>0.1</v>
      </c>
      <c r="U588">
        <v>0</v>
      </c>
      <c r="V588">
        <v>0.08</v>
      </c>
      <c r="W588">
        <v>3.0838782594655698E-2</v>
      </c>
      <c r="X588">
        <v>3.8993959000000002E-2</v>
      </c>
      <c r="Y588">
        <v>4.1000000000000002E-2</v>
      </c>
      <c r="Z588">
        <v>0.02</v>
      </c>
      <c r="AA588">
        <v>6.3780444236384001E-2</v>
      </c>
      <c r="AB588">
        <v>0</v>
      </c>
      <c r="AC588">
        <v>0.70863225517734252</v>
      </c>
      <c r="AD588">
        <v>1.44E-2</v>
      </c>
      <c r="AE588">
        <v>9.5994168726627402E-2</v>
      </c>
      <c r="AF588">
        <v>0.104241</v>
      </c>
      <c r="AG588">
        <v>0.02</v>
      </c>
      <c r="AH588">
        <v>1.57590451797683E-2</v>
      </c>
      <c r="AI588">
        <v>0.1386</v>
      </c>
      <c r="AJ588">
        <v>0</v>
      </c>
      <c r="AK588">
        <v>0.1</v>
      </c>
      <c r="AL588">
        <v>7.294686883687973E-2</v>
      </c>
      <c r="AM588">
        <v>8.6172819137573242E-2</v>
      </c>
      <c r="AN588">
        <v>5.4210111498832703E-2</v>
      </c>
      <c r="AO588" s="5" t="s">
        <v>3926</v>
      </c>
    </row>
    <row r="589" spans="1:41" ht="14.25" x14ac:dyDescent="0.45">
      <c r="A589">
        <v>2014</v>
      </c>
      <c r="B589" s="5" t="s">
        <v>80</v>
      </c>
      <c r="C589" s="5" t="s">
        <v>3885</v>
      </c>
      <c r="D589" s="5" t="s">
        <v>7</v>
      </c>
      <c r="E589" s="5" t="s">
        <v>118</v>
      </c>
      <c r="F589" s="5" t="s">
        <v>3891</v>
      </c>
      <c r="G589" s="5" t="s">
        <v>82</v>
      </c>
      <c r="H589" s="5" t="s">
        <v>303</v>
      </c>
      <c r="I589">
        <v>4.28582834331337E-2</v>
      </c>
      <c r="J589">
        <v>4.7539392929214802E-2</v>
      </c>
      <c r="K589">
        <v>2.39234449760766E-2</v>
      </c>
      <c r="L589">
        <v>0.25586700000000001</v>
      </c>
      <c r="M589">
        <v>9.3872092718357992E-3</v>
      </c>
      <c r="N589">
        <v>8.4423625693210602E-2</v>
      </c>
      <c r="O589">
        <v>0.04</v>
      </c>
      <c r="P589">
        <v>0</v>
      </c>
      <c r="Q589">
        <v>0</v>
      </c>
      <c r="R589">
        <v>5.3425073358291997E-2</v>
      </c>
      <c r="S589">
        <v>0.1123561561066711</v>
      </c>
      <c r="T589">
        <v>0.04</v>
      </c>
      <c r="U589">
        <v>0</v>
      </c>
      <c r="V589">
        <v>0.06</v>
      </c>
      <c r="W589">
        <v>1.4531363526278001E-3</v>
      </c>
      <c r="X589">
        <v>7.0688910999999993E-2</v>
      </c>
      <c r="Y589">
        <v>2.4E-2</v>
      </c>
      <c r="Z589">
        <v>0.14000000000000001</v>
      </c>
      <c r="AA589">
        <v>7.4248826580266894E-2</v>
      </c>
      <c r="AB589">
        <v>0</v>
      </c>
      <c r="AC589">
        <v>0.2056554420215804</v>
      </c>
      <c r="AD589">
        <v>0.1822</v>
      </c>
      <c r="AE589">
        <v>0.64159852950497565</v>
      </c>
      <c r="AF589">
        <v>3.9988999999999997E-2</v>
      </c>
      <c r="AG589">
        <v>0.02</v>
      </c>
      <c r="AH589">
        <v>0.12914957144366321</v>
      </c>
      <c r="AI589">
        <v>0.28649999999999998</v>
      </c>
      <c r="AJ589">
        <v>0</v>
      </c>
      <c r="AK589">
        <v>0.26</v>
      </c>
      <c r="AL589">
        <v>9.8112531006336212E-2</v>
      </c>
      <c r="AM589">
        <v>9.9388539791107178E-2</v>
      </c>
      <c r="AN589">
        <v>9.6304871141910553E-2</v>
      </c>
      <c r="AO589" s="5" t="s">
        <v>3927</v>
      </c>
    </row>
    <row r="590" spans="1:41" ht="14.25" x14ac:dyDescent="0.45">
      <c r="A590">
        <v>2014</v>
      </c>
      <c r="B590" s="5" t="s">
        <v>80</v>
      </c>
      <c r="C590" s="5" t="s">
        <v>3885</v>
      </c>
      <c r="D590" s="5" t="s">
        <v>7</v>
      </c>
      <c r="E590" s="5" t="s">
        <v>118</v>
      </c>
      <c r="F590" s="5" t="s">
        <v>3892</v>
      </c>
      <c r="G590" s="5" t="s">
        <v>82</v>
      </c>
      <c r="H590" s="5" t="s">
        <v>303</v>
      </c>
      <c r="I590">
        <v>0.32245908183632732</v>
      </c>
      <c r="J590">
        <v>7.0850720591474306E-2</v>
      </c>
      <c r="K590">
        <v>9.9608525445846002E-2</v>
      </c>
      <c r="L590">
        <v>0.13186400000000001</v>
      </c>
      <c r="M590">
        <v>0.26858431444528952</v>
      </c>
      <c r="N590">
        <v>0.213051203359716</v>
      </c>
      <c r="O590">
        <v>0.26</v>
      </c>
      <c r="P590">
        <v>0.14799999999999999</v>
      </c>
      <c r="Q590">
        <v>8.72E-2</v>
      </c>
      <c r="R590">
        <v>0.19698472123849031</v>
      </c>
      <c r="S590">
        <v>0.28109637197550191</v>
      </c>
      <c r="T590">
        <v>7.0000000000000007E-2</v>
      </c>
      <c r="U590">
        <v>0.04</v>
      </c>
      <c r="V590">
        <v>0.15</v>
      </c>
      <c r="W590">
        <v>0.30693468959392911</v>
      </c>
      <c r="X590">
        <v>0.26</v>
      </c>
      <c r="Y590">
        <v>0.123</v>
      </c>
      <c r="Z590">
        <v>0.16</v>
      </c>
      <c r="AA590">
        <v>0.16772510563857451</v>
      </c>
      <c r="AB590">
        <v>0.131165487</v>
      </c>
      <c r="AC590">
        <v>0.31566564894933352</v>
      </c>
      <c r="AD590">
        <v>0.31340000000000001</v>
      </c>
      <c r="AE590">
        <v>0.2724218799518287</v>
      </c>
      <c r="AF590">
        <v>0.17969399999999999</v>
      </c>
      <c r="AG590">
        <v>0.18</v>
      </c>
      <c r="AH590">
        <v>0.1549889341658445</v>
      </c>
      <c r="AI590">
        <v>0.16470000000000001</v>
      </c>
      <c r="AJ590">
        <v>0.1</v>
      </c>
      <c r="AK590">
        <v>0.05</v>
      </c>
      <c r="AL590">
        <v>0.17997913062572479</v>
      </c>
      <c r="AM590">
        <v>0.16817152500152588</v>
      </c>
      <c r="AN590">
        <v>0.19670653343200684</v>
      </c>
      <c r="AO590" s="5" t="s">
        <v>3928</v>
      </c>
    </row>
    <row r="591" spans="1:41" ht="14.25" x14ac:dyDescent="0.45">
      <c r="A591">
        <v>2014</v>
      </c>
      <c r="B591" s="5" t="s">
        <v>80</v>
      </c>
      <c r="C591" s="5" t="s">
        <v>3885</v>
      </c>
      <c r="D591" s="5" t="s">
        <v>7</v>
      </c>
      <c r="E591" s="5" t="s">
        <v>118</v>
      </c>
      <c r="F591" s="5" t="s">
        <v>3893</v>
      </c>
      <c r="G591" s="5" t="s">
        <v>82</v>
      </c>
      <c r="H591" s="5" t="s">
        <v>303</v>
      </c>
      <c r="I591">
        <v>8.6802395209580802E-2</v>
      </c>
      <c r="J591">
        <v>0.2313750468786275</v>
      </c>
      <c r="K591">
        <v>1.9791213571117901E-2</v>
      </c>
      <c r="L591">
        <v>0.45372200000000013</v>
      </c>
      <c r="M591">
        <v>0.26695859663843508</v>
      </c>
      <c r="N591">
        <v>0.116405534916276</v>
      </c>
      <c r="O591">
        <v>0.69</v>
      </c>
      <c r="P591">
        <v>6.5000000000000002E-2</v>
      </c>
      <c r="Q591">
        <v>0</v>
      </c>
      <c r="R591">
        <v>0.1348578366892644</v>
      </c>
      <c r="S591">
        <v>0.1075224520062618</v>
      </c>
      <c r="T591">
        <v>0.11</v>
      </c>
      <c r="U591">
        <v>0</v>
      </c>
      <c r="V591">
        <v>7.0000000000000007E-2</v>
      </c>
      <c r="W591">
        <v>0.13401146363122629</v>
      </c>
      <c r="X591">
        <v>0.29828850899999998</v>
      </c>
      <c r="Y591">
        <v>0.14000000000000001</v>
      </c>
      <c r="Z591">
        <v>0.21</v>
      </c>
      <c r="AA591">
        <v>0.25820469860667972</v>
      </c>
      <c r="AB591">
        <v>0.21580727299999999</v>
      </c>
      <c r="AC591">
        <v>0.1301851622256304</v>
      </c>
      <c r="AD591">
        <v>0.21759999999999999</v>
      </c>
      <c r="AE591">
        <v>1.043449324966724</v>
      </c>
      <c r="AF591">
        <v>0.28042200000000023</v>
      </c>
      <c r="AG591">
        <v>0.25</v>
      </c>
      <c r="AH591">
        <v>0.1411786651015928</v>
      </c>
      <c r="AI591">
        <v>0.32700000000000001</v>
      </c>
      <c r="AJ591">
        <v>0</v>
      </c>
      <c r="AK591">
        <v>0.38</v>
      </c>
      <c r="AL591">
        <v>0.21995113790035248</v>
      </c>
      <c r="AM591">
        <v>0.20414258539676666</v>
      </c>
      <c r="AN591">
        <v>0.24234652519226074</v>
      </c>
      <c r="AO591" s="5" t="s">
        <v>3929</v>
      </c>
    </row>
    <row r="592" spans="1:41" ht="14.25" x14ac:dyDescent="0.45">
      <c r="A592">
        <v>2014</v>
      </c>
      <c r="B592" s="5" t="s">
        <v>80</v>
      </c>
      <c r="C592" s="5" t="s">
        <v>3885</v>
      </c>
      <c r="D592" s="5" t="s">
        <v>7</v>
      </c>
      <c r="E592" s="5" t="s">
        <v>118</v>
      </c>
      <c r="F592" s="5" t="s">
        <v>3894</v>
      </c>
      <c r="G592" s="5" t="s">
        <v>82</v>
      </c>
      <c r="H592" s="5" t="s">
        <v>303</v>
      </c>
      <c r="I592">
        <v>8.1277445109780397E-2</v>
      </c>
      <c r="J592">
        <v>2.8216469131539901E-2</v>
      </c>
      <c r="K592"/>
      <c r="L592">
        <v>0.17474899999999999</v>
      </c>
      <c r="M592">
        <v>0.66331908645147752</v>
      </c>
      <c r="N592">
        <v>0</v>
      </c>
      <c r="O592">
        <v>0</v>
      </c>
      <c r="P592">
        <v>1.9E-2</v>
      </c>
      <c r="Q592">
        <v>0</v>
      </c>
      <c r="R592">
        <v>2.1450976424163002E-3</v>
      </c>
      <c r="S592">
        <v>1.1123012276509799E-2</v>
      </c>
      <c r="T592">
        <v>0.05</v>
      </c>
      <c r="U592">
        <v>0.13600000000000001</v>
      </c>
      <c r="V592">
        <v>0.06</v>
      </c>
      <c r="W592">
        <v>2.1231936707838898E-2</v>
      </c>
      <c r="X592">
        <v>0.14666331099999999</v>
      </c>
      <c r="Y592">
        <v>8.4000000000000005E-2</v>
      </c>
      <c r="Z592">
        <v>0</v>
      </c>
      <c r="AA592">
        <v>0.12606408534857649</v>
      </c>
      <c r="AB592">
        <v>0</v>
      </c>
      <c r="AC592">
        <v>0.15633393265737969</v>
      </c>
      <c r="AD592">
        <v>0</v>
      </c>
      <c r="AE592">
        <v>0.23394815237370861</v>
      </c>
      <c r="AF592">
        <v>0.12617600000000001</v>
      </c>
      <c r="AG592">
        <v>0.06</v>
      </c>
      <c r="AH592">
        <v>9.4169619827920201E-2</v>
      </c>
      <c r="AI592">
        <v>3.5000000000000001E-3</v>
      </c>
      <c r="AJ592">
        <v>0</v>
      </c>
      <c r="AK592">
        <v>0.01</v>
      </c>
      <c r="AL592">
        <v>7.8893683850765228E-2</v>
      </c>
      <c r="AM592">
        <v>7.5759418308734894E-2</v>
      </c>
      <c r="AN592">
        <v>8.3333916962146759E-2</v>
      </c>
      <c r="AO592" s="5" t="s">
        <v>3930</v>
      </c>
    </row>
    <row r="593" spans="1:41" ht="14.25" x14ac:dyDescent="0.45">
      <c r="A593">
        <v>2014</v>
      </c>
      <c r="B593" s="5" t="s">
        <v>1507</v>
      </c>
      <c r="C593" s="5" t="s">
        <v>305</v>
      </c>
      <c r="D593" s="5" t="s">
        <v>7</v>
      </c>
      <c r="E593" s="5" t="s">
        <v>1</v>
      </c>
      <c r="F593" s="5" t="s">
        <v>116</v>
      </c>
      <c r="G593" s="5" t="s">
        <v>82</v>
      </c>
      <c r="H593" s="5" t="s">
        <v>303</v>
      </c>
      <c r="I593">
        <v>52</v>
      </c>
      <c r="J593">
        <v>14</v>
      </c>
      <c r="K593">
        <v>161.30000000000001</v>
      </c>
      <c r="L593">
        <v>67.099999999999994</v>
      </c>
      <c r="M593">
        <v>20</v>
      </c>
      <c r="N593">
        <v>56.906683664881783</v>
      </c>
      <c r="O593">
        <v>60</v>
      </c>
      <c r="P593">
        <v>0</v>
      </c>
      <c r="Q593">
        <v>4</v>
      </c>
      <c r="R593">
        <v>45</v>
      </c>
      <c r="S593">
        <v>70</v>
      </c>
      <c r="T593">
        <v>65</v>
      </c>
      <c r="U593">
        <v>15</v>
      </c>
      <c r="V593">
        <v>40</v>
      </c>
      <c r="W593">
        <v>20.27</v>
      </c>
      <c r="X593">
        <v>55</v>
      </c>
      <c r="Y593">
        <v>15.5</v>
      </c>
      <c r="Z593">
        <v>149</v>
      </c>
      <c r="AA593">
        <v>40</v>
      </c>
      <c r="AB593">
        <v>30</v>
      </c>
      <c r="AC593">
        <v>90.69</v>
      </c>
      <c r="AD593">
        <v>58.014600000000002</v>
      </c>
      <c r="AE593">
        <v>76</v>
      </c>
      <c r="AF593">
        <v>15.1929842246237</v>
      </c>
      <c r="AG593">
        <v>18.899999999999999</v>
      </c>
      <c r="AH593">
        <v>15.32</v>
      </c>
      <c r="AI593">
        <v>38</v>
      </c>
      <c r="AJ593">
        <v>1.3</v>
      </c>
      <c r="AK593">
        <v>49</v>
      </c>
      <c r="AL593">
        <v>46.292903900146484</v>
      </c>
      <c r="AM593">
        <v>41.211154937744141</v>
      </c>
      <c r="AN593">
        <v>53.492050170898438</v>
      </c>
      <c r="AO593" s="5" t="s">
        <v>1712</v>
      </c>
    </row>
    <row r="594" spans="1:41" ht="14.25" x14ac:dyDescent="0.45">
      <c r="A594">
        <v>2014</v>
      </c>
      <c r="B594" s="5" t="s">
        <v>1508</v>
      </c>
      <c r="C594" s="5" t="s">
        <v>305</v>
      </c>
      <c r="D594" s="5" t="s">
        <v>7</v>
      </c>
      <c r="E594" s="5" t="s">
        <v>1</v>
      </c>
      <c r="F594" s="5" t="s">
        <v>116</v>
      </c>
      <c r="G594" s="5" t="s">
        <v>82</v>
      </c>
      <c r="H594" s="5" t="s">
        <v>303</v>
      </c>
      <c r="I594">
        <v>52</v>
      </c>
      <c r="J594">
        <v>14</v>
      </c>
      <c r="K594">
        <v>161.30000000000001</v>
      </c>
      <c r="L594">
        <v>75.810860876533198</v>
      </c>
      <c r="M594">
        <v>20</v>
      </c>
      <c r="N594">
        <v>69.447965259810516</v>
      </c>
      <c r="O594">
        <v>60</v>
      </c>
      <c r="P594">
        <v>15</v>
      </c>
      <c r="Q594">
        <v>4.79</v>
      </c>
      <c r="R594">
        <v>45</v>
      </c>
      <c r="S594">
        <v>80</v>
      </c>
      <c r="T594">
        <v>60</v>
      </c>
      <c r="U594">
        <v>1.5</v>
      </c>
      <c r="V594">
        <v>52</v>
      </c>
      <c r="W594">
        <v>7.29</v>
      </c>
      <c r="X594">
        <v>55</v>
      </c>
      <c r="Y594">
        <v>15.5</v>
      </c>
      <c r="Z594">
        <v>151</v>
      </c>
      <c r="AA594">
        <v>40</v>
      </c>
      <c r="AB594">
        <v>25.4</v>
      </c>
      <c r="AC594">
        <v>90.7</v>
      </c>
      <c r="AD594">
        <v>57.9</v>
      </c>
      <c r="AE594">
        <v>21</v>
      </c>
      <c r="AF594">
        <v>45.57</v>
      </c>
      <c r="AG594">
        <v>21</v>
      </c>
      <c r="AH594">
        <v>17.505715058748962</v>
      </c>
      <c r="AI594">
        <v>38</v>
      </c>
      <c r="AJ594">
        <v>1.39</v>
      </c>
      <c r="AK594">
        <v>49</v>
      </c>
      <c r="AL594">
        <v>46.451881408691406</v>
      </c>
      <c r="AM594">
        <v>42.100521087646484</v>
      </c>
      <c r="AN594">
        <v>52.616313934326172</v>
      </c>
      <c r="AO594" s="5" t="s">
        <v>1713</v>
      </c>
    </row>
    <row r="595" spans="1:41" ht="14.25" x14ac:dyDescent="0.45">
      <c r="A595">
        <v>2014</v>
      </c>
      <c r="B595" s="5" t="s">
        <v>1507</v>
      </c>
      <c r="C595" s="5" t="s">
        <v>305</v>
      </c>
      <c r="D595" s="5" t="s">
        <v>7</v>
      </c>
      <c r="E595" s="5" t="s">
        <v>1</v>
      </c>
      <c r="F595" s="5" t="s">
        <v>117</v>
      </c>
      <c r="G595" s="5" t="s">
        <v>82</v>
      </c>
      <c r="H595" s="5" t="s">
        <v>303</v>
      </c>
      <c r="I595">
        <v>112</v>
      </c>
      <c r="J595">
        <v>69</v>
      </c>
      <c r="K595">
        <v>130</v>
      </c>
      <c r="L595">
        <v>130.4</v>
      </c>
      <c r="M595">
        <v>70</v>
      </c>
      <c r="N595">
        <v>127</v>
      </c>
      <c r="O595">
        <v>242</v>
      </c>
      <c r="P595">
        <v>83</v>
      </c>
      <c r="Q595">
        <v>36</v>
      </c>
      <c r="R595">
        <v>100</v>
      </c>
      <c r="S595">
        <v>54</v>
      </c>
      <c r="T595">
        <v>135</v>
      </c>
      <c r="U595">
        <v>30</v>
      </c>
      <c r="V595">
        <v>75</v>
      </c>
      <c r="W595">
        <v>60.8</v>
      </c>
      <c r="X595">
        <v>90</v>
      </c>
      <c r="Y595">
        <v>90.9</v>
      </c>
      <c r="Z595">
        <v>176.11500000000001</v>
      </c>
      <c r="AA595">
        <v>170</v>
      </c>
      <c r="AB595">
        <v>60</v>
      </c>
      <c r="AC595">
        <v>217</v>
      </c>
      <c r="AD595">
        <v>161.595</v>
      </c>
      <c r="AE595">
        <v>264</v>
      </c>
      <c r="AF595">
        <v>117.90701577537629</v>
      </c>
      <c r="AG595">
        <v>95.1</v>
      </c>
      <c r="AH595">
        <v>54.68</v>
      </c>
      <c r="AI595">
        <v>132</v>
      </c>
      <c r="AJ595">
        <v>36.344999999999999</v>
      </c>
      <c r="AK595">
        <v>128</v>
      </c>
      <c r="AL595">
        <v>111.99455261230469</v>
      </c>
      <c r="AM595">
        <v>113.51570129394531</v>
      </c>
      <c r="AN595">
        <v>109.83957672119141</v>
      </c>
      <c r="AO595" s="5" t="s">
        <v>1714</v>
      </c>
    </row>
    <row r="596" spans="1:41" ht="14.25" x14ac:dyDescent="0.45">
      <c r="A596">
        <v>2014</v>
      </c>
      <c r="B596" s="5" t="s">
        <v>1508</v>
      </c>
      <c r="C596" s="5" t="s">
        <v>305</v>
      </c>
      <c r="D596" s="5" t="s">
        <v>7</v>
      </c>
      <c r="E596" s="5" t="s">
        <v>1</v>
      </c>
      <c r="F596" s="5" t="s">
        <v>117</v>
      </c>
      <c r="G596" s="5" t="s">
        <v>82</v>
      </c>
      <c r="H596" s="5" t="s">
        <v>303</v>
      </c>
      <c r="I596">
        <v>112</v>
      </c>
      <c r="J596">
        <v>70</v>
      </c>
      <c r="K596">
        <v>130.4</v>
      </c>
      <c r="L596">
        <v>80.39</v>
      </c>
      <c r="M596">
        <v>70</v>
      </c>
      <c r="N596">
        <v>820.46046991522201</v>
      </c>
      <c r="O596">
        <v>242</v>
      </c>
      <c r="P596">
        <v>68</v>
      </c>
      <c r="Q596">
        <v>19.809999999999999</v>
      </c>
      <c r="R596">
        <v>100</v>
      </c>
      <c r="S596">
        <v>840</v>
      </c>
      <c r="T596">
        <v>195</v>
      </c>
      <c r="U596">
        <v>21</v>
      </c>
      <c r="V596">
        <v>72</v>
      </c>
      <c r="W596">
        <v>79.47</v>
      </c>
      <c r="X596">
        <v>90</v>
      </c>
      <c r="Y596">
        <v>117.5</v>
      </c>
      <c r="Z596">
        <v>199</v>
      </c>
      <c r="AA596">
        <v>227.05792734998099</v>
      </c>
      <c r="AB596">
        <v>42.7</v>
      </c>
      <c r="AC596">
        <v>217</v>
      </c>
      <c r="AD596">
        <v>152.43</v>
      </c>
      <c r="AE596">
        <v>398</v>
      </c>
      <c r="AF596">
        <v>75</v>
      </c>
      <c r="AG596">
        <v>125.5</v>
      </c>
      <c r="AH596">
        <v>72.968386585264511</v>
      </c>
      <c r="AI596">
        <v>133</v>
      </c>
      <c r="AJ596">
        <v>75.599999999999994</v>
      </c>
      <c r="AK596">
        <v>128</v>
      </c>
      <c r="AL596">
        <v>171.52713012695313</v>
      </c>
      <c r="AM596">
        <v>164.60697937011719</v>
      </c>
      <c r="AN596">
        <v>181.3306884765625</v>
      </c>
      <c r="AO596" s="5" t="s">
        <v>1715</v>
      </c>
    </row>
    <row r="597" spans="1:41" ht="14.25" x14ac:dyDescent="0.45">
      <c r="A597">
        <v>2014</v>
      </c>
      <c r="B597" s="5" t="s">
        <v>1507</v>
      </c>
      <c r="C597" s="5" t="s">
        <v>305</v>
      </c>
      <c r="D597" s="5" t="s">
        <v>7</v>
      </c>
      <c r="E597" s="5" t="s">
        <v>118</v>
      </c>
      <c r="F597" s="5" t="s">
        <v>116</v>
      </c>
      <c r="G597" s="5" t="s">
        <v>82</v>
      </c>
      <c r="H597" s="5" t="s">
        <v>303</v>
      </c>
      <c r="I597">
        <v>0.3</v>
      </c>
      <c r="J597">
        <v>0.12</v>
      </c>
      <c r="K597">
        <v>0.57999999999999996</v>
      </c>
      <c r="L597">
        <v>1.21</v>
      </c>
      <c r="M597">
        <v>0.2</v>
      </c>
      <c r="N597">
        <v>0.20810984140929459</v>
      </c>
      <c r="O597">
        <v>0.2</v>
      </c>
      <c r="P597">
        <v>0</v>
      </c>
      <c r="Q597">
        <v>0.02</v>
      </c>
      <c r="R597">
        <v>0.3</v>
      </c>
      <c r="S597">
        <v>0.4</v>
      </c>
      <c r="T597">
        <v>0.4</v>
      </c>
      <c r="U597">
        <v>0.3</v>
      </c>
      <c r="V597">
        <v>0.28999999999999998</v>
      </c>
      <c r="W597">
        <v>0.09</v>
      </c>
      <c r="X597">
        <v>0.24</v>
      </c>
      <c r="Y597">
        <v>7.0000000000000007E-2</v>
      </c>
      <c r="Z597">
        <v>0.64</v>
      </c>
      <c r="AA597">
        <v>0.2</v>
      </c>
      <c r="AB597">
        <v>0.15</v>
      </c>
      <c r="AC597">
        <v>0.7</v>
      </c>
      <c r="AD597">
        <v>0.30922500000000003</v>
      </c>
      <c r="AE597">
        <v>0.5</v>
      </c>
      <c r="AF597">
        <v>0.19282887947049041</v>
      </c>
      <c r="AG597">
        <v>0.113</v>
      </c>
      <c r="AH597">
        <v>0.1532</v>
      </c>
      <c r="AI597">
        <v>0.13</v>
      </c>
      <c r="AJ597">
        <v>0.01</v>
      </c>
      <c r="AK597">
        <v>0.22</v>
      </c>
      <c r="AL597">
        <v>0.28435736894607544</v>
      </c>
      <c r="AM597">
        <v>0.30434933304786682</v>
      </c>
      <c r="AN597">
        <v>0.25603541731834412</v>
      </c>
      <c r="AO597" s="5" t="s">
        <v>1716</v>
      </c>
    </row>
    <row r="598" spans="1:41" ht="14.25" x14ac:dyDescent="0.45">
      <c r="A598">
        <v>2014</v>
      </c>
      <c r="B598" s="5" t="s">
        <v>1508</v>
      </c>
      <c r="C598" s="5" t="s">
        <v>305</v>
      </c>
      <c r="D598" s="5" t="s">
        <v>7</v>
      </c>
      <c r="E598" s="5" t="s">
        <v>118</v>
      </c>
      <c r="F598" s="5" t="s">
        <v>116</v>
      </c>
      <c r="G598" s="5" t="s">
        <v>82</v>
      </c>
      <c r="H598" s="5" t="s">
        <v>303</v>
      </c>
      <c r="I598">
        <v>0.3</v>
      </c>
      <c r="J598">
        <v>0.12</v>
      </c>
      <c r="K598">
        <v>0.57999999999999996</v>
      </c>
      <c r="L598">
        <v>0.37294621769320041</v>
      </c>
      <c r="M598">
        <v>0.2</v>
      </c>
      <c r="N598">
        <v>0.2481114650777351</v>
      </c>
      <c r="O598">
        <v>0.4</v>
      </c>
      <c r="P598">
        <v>0.06</v>
      </c>
      <c r="Q598">
        <v>0.02</v>
      </c>
      <c r="R598">
        <v>0.3</v>
      </c>
      <c r="S598">
        <v>0.35</v>
      </c>
      <c r="T598">
        <v>0.3</v>
      </c>
      <c r="U598">
        <v>0.08</v>
      </c>
      <c r="V598">
        <v>0.26</v>
      </c>
      <c r="W598">
        <v>0.04</v>
      </c>
      <c r="X598">
        <v>0.24</v>
      </c>
      <c r="Y598">
        <v>7.0000000000000007E-2</v>
      </c>
      <c r="Z598">
        <v>0.56999999999999995</v>
      </c>
      <c r="AA598">
        <v>0.2</v>
      </c>
      <c r="AB598">
        <v>0.15</v>
      </c>
      <c r="AC598">
        <v>0.7</v>
      </c>
      <c r="AD598">
        <v>0.4</v>
      </c>
      <c r="AE598">
        <v>0.15</v>
      </c>
      <c r="AF598">
        <v>0.90716920649892463</v>
      </c>
      <c r="AG598">
        <v>0.13</v>
      </c>
      <c r="AH598">
        <v>0.1987926687638655</v>
      </c>
      <c r="AI598">
        <v>0.17</v>
      </c>
      <c r="AJ598">
        <v>9.4999999999999998E-3</v>
      </c>
      <c r="AK598">
        <v>0.22</v>
      </c>
      <c r="AL598">
        <v>0.26712134480476379</v>
      </c>
      <c r="AM598">
        <v>0.26457220315933228</v>
      </c>
      <c r="AN598">
        <v>0.27073273062705994</v>
      </c>
      <c r="AO598" s="5" t="s">
        <v>1717</v>
      </c>
    </row>
    <row r="599" spans="1:41" ht="14.25" x14ac:dyDescent="0.45">
      <c r="A599">
        <v>2014</v>
      </c>
      <c r="B599" s="5" t="s">
        <v>1508</v>
      </c>
      <c r="C599" s="5" t="s">
        <v>305</v>
      </c>
      <c r="D599" s="5" t="s">
        <v>7</v>
      </c>
      <c r="E599" s="5" t="s">
        <v>118</v>
      </c>
      <c r="F599" s="5" t="s">
        <v>117</v>
      </c>
      <c r="G599" s="5" t="s">
        <v>82</v>
      </c>
      <c r="H599" s="5" t="s">
        <v>303</v>
      </c>
      <c r="I599">
        <v>1.39</v>
      </c>
      <c r="J599">
        <v>1.27</v>
      </c>
      <c r="K599">
        <v>1.1299999999999999</v>
      </c>
      <c r="L599">
        <v>2.7841260593432762</v>
      </c>
      <c r="M599">
        <v>2.2999999999999998</v>
      </c>
      <c r="N599">
        <v>2.910579778763172</v>
      </c>
      <c r="O599">
        <v>3.8</v>
      </c>
      <c r="P599">
        <v>1.6</v>
      </c>
      <c r="Q599">
        <v>0.46</v>
      </c>
      <c r="R599">
        <v>1.5</v>
      </c>
      <c r="S599">
        <v>2.34</v>
      </c>
      <c r="T599">
        <v>1.4</v>
      </c>
      <c r="U599">
        <v>0.29299999999999998</v>
      </c>
      <c r="V599">
        <v>1.01</v>
      </c>
      <c r="W599">
        <v>1.44</v>
      </c>
      <c r="X599">
        <v>2</v>
      </c>
      <c r="Y599">
        <v>1.73</v>
      </c>
      <c r="Z599">
        <v>2.35</v>
      </c>
      <c r="AA599">
        <v>2.61147105675209</v>
      </c>
      <c r="AB599">
        <v>1.18</v>
      </c>
      <c r="AC599">
        <v>3.45</v>
      </c>
      <c r="AD599">
        <v>2.64</v>
      </c>
      <c r="AE599">
        <v>4.8499999999999996</v>
      </c>
      <c r="AF599">
        <v>1.4928307935010749</v>
      </c>
      <c r="AG599">
        <v>1.34</v>
      </c>
      <c r="AH599">
        <v>1.201911630379473</v>
      </c>
      <c r="AI599">
        <v>2.48</v>
      </c>
      <c r="AJ599">
        <v>1.1240000000000001</v>
      </c>
      <c r="AK599">
        <v>2.11</v>
      </c>
      <c r="AL599">
        <v>1.9375144243240356</v>
      </c>
      <c r="AM599">
        <v>1.8921180963516235</v>
      </c>
      <c r="AN599">
        <v>2.0018260478973389</v>
      </c>
      <c r="AO599" s="5" t="s">
        <v>1718</v>
      </c>
    </row>
    <row r="600" spans="1:41" ht="14.25" x14ac:dyDescent="0.45">
      <c r="A600">
        <v>2014</v>
      </c>
      <c r="B600" s="5" t="s">
        <v>1507</v>
      </c>
      <c r="C600" s="5" t="s">
        <v>305</v>
      </c>
      <c r="D600" s="5" t="s">
        <v>7</v>
      </c>
      <c r="E600" s="5" t="s">
        <v>118</v>
      </c>
      <c r="F600" s="5" t="s">
        <v>117</v>
      </c>
      <c r="G600" s="5" t="s">
        <v>82</v>
      </c>
      <c r="H600" s="5" t="s">
        <v>303</v>
      </c>
      <c r="I600">
        <v>1.39</v>
      </c>
      <c r="J600">
        <v>1.25</v>
      </c>
      <c r="K600">
        <v>1.1299999999999999</v>
      </c>
      <c r="L600">
        <v>3.01</v>
      </c>
      <c r="M600">
        <v>2.2999999999999998</v>
      </c>
      <c r="N600">
        <v>1.46</v>
      </c>
      <c r="O600">
        <v>3.8</v>
      </c>
      <c r="P600">
        <v>1.66</v>
      </c>
      <c r="Q600">
        <v>0.98</v>
      </c>
      <c r="R600">
        <v>1.5</v>
      </c>
      <c r="S600">
        <v>1.19</v>
      </c>
      <c r="T600">
        <v>1.3</v>
      </c>
      <c r="U600">
        <v>0.6</v>
      </c>
      <c r="V600">
        <v>1.07</v>
      </c>
      <c r="W600">
        <v>0.81</v>
      </c>
      <c r="X600">
        <v>2.2999999999999998</v>
      </c>
      <c r="Y600">
        <v>1.33</v>
      </c>
      <c r="Z600">
        <v>2.0795499999999998</v>
      </c>
      <c r="AA600">
        <v>2.6</v>
      </c>
      <c r="AB600">
        <v>0.85</v>
      </c>
      <c r="AC600">
        <v>3.45</v>
      </c>
      <c r="AD600">
        <v>2.9925000000000002</v>
      </c>
      <c r="AE600">
        <v>4</v>
      </c>
      <c r="AF600">
        <v>2.2371711205295099</v>
      </c>
      <c r="AG600">
        <v>1.5469999999999999</v>
      </c>
      <c r="AH600">
        <v>1.1468</v>
      </c>
      <c r="AI600">
        <v>2.2999999999999998</v>
      </c>
      <c r="AJ600">
        <v>0.56499999999999995</v>
      </c>
      <c r="AK600">
        <v>2.11</v>
      </c>
      <c r="AL600">
        <v>1.8261386156082153</v>
      </c>
      <c r="AM600">
        <v>1.8075720071792603</v>
      </c>
      <c r="AN600">
        <v>1.852441668510437</v>
      </c>
      <c r="AO600" s="5" t="s">
        <v>1719</v>
      </c>
    </row>
    <row r="601" spans="1:41" ht="14.25" x14ac:dyDescent="0.45">
      <c r="A601">
        <v>2014</v>
      </c>
      <c r="B601" s="5" t="s">
        <v>80</v>
      </c>
      <c r="C601" s="5" t="s">
        <v>119</v>
      </c>
      <c r="D601" s="5" t="s">
        <v>120</v>
      </c>
      <c r="E601" s="5" t="s">
        <v>12</v>
      </c>
      <c r="F601" s="5" t="s">
        <v>121</v>
      </c>
      <c r="G601" s="5" t="s">
        <v>82</v>
      </c>
      <c r="H601" s="5" t="s">
        <v>100</v>
      </c>
      <c r="I601">
        <v>2.5422693348205901E-2</v>
      </c>
      <c r="J601">
        <v>6.39039342778015E-2</v>
      </c>
      <c r="K601">
        <v>3.7238790248745497E-2</v>
      </c>
      <c r="L601">
        <v>2.8287965175126901E-2</v>
      </c>
      <c r="M601">
        <v>7.2259192917733001E-2</v>
      </c>
      <c r="N601">
        <v>6.7005362456245499E-2</v>
      </c>
      <c r="O601">
        <v>5.4672997025939002E-2</v>
      </c>
      <c r="P601">
        <v>7.7839188547230598E-2</v>
      </c>
      <c r="Q601">
        <v>6.4564349373040897E-2</v>
      </c>
      <c r="R601">
        <v>5.8891136928705803E-2</v>
      </c>
      <c r="S601">
        <v>6.7549648063930004E-2</v>
      </c>
      <c r="T601">
        <v>2.3658215455758101E-2</v>
      </c>
      <c r="U601">
        <v>7.0165017009517897E-2</v>
      </c>
      <c r="V601">
        <v>8.3449415788791795E-2</v>
      </c>
      <c r="W601">
        <v>2.06288995569411E-2</v>
      </c>
      <c r="X601">
        <v>4.90307528143408E-2</v>
      </c>
      <c r="Y601">
        <v>4.9186192494025199E-2</v>
      </c>
      <c r="Z601">
        <v>6.9900762329541205E-2</v>
      </c>
      <c r="AA601">
        <v>6.4494215250675793E-2</v>
      </c>
      <c r="AB601">
        <v>6.5839123548994405E-2</v>
      </c>
      <c r="AC601">
        <v>4.7202499357637297E-2</v>
      </c>
      <c r="AD601">
        <v>3.9099292048512799E-2</v>
      </c>
      <c r="AE601">
        <v>3.1467817894903299E-2</v>
      </c>
      <c r="AF601">
        <v>5.3181532113138898E-2</v>
      </c>
      <c r="AG601">
        <v>6.5096377959457802E-2</v>
      </c>
      <c r="AH601">
        <v>5.5331647844638003E-2</v>
      </c>
      <c r="AI601">
        <v>6.8990791237094701E-2</v>
      </c>
      <c r="AJ601">
        <v>7.0257201395912502E-2</v>
      </c>
      <c r="AK601">
        <v>3.1214090674078598E-2</v>
      </c>
      <c r="AL601">
        <v>5.4338939487934113E-2</v>
      </c>
      <c r="AM601">
        <v>5.8253854513168335E-2</v>
      </c>
      <c r="AN601">
        <v>4.8792790621519089E-2</v>
      </c>
      <c r="AO601" s="5" t="s">
        <v>447</v>
      </c>
    </row>
    <row r="602" spans="1:41" ht="14.25" x14ac:dyDescent="0.45">
      <c r="A602">
        <v>2014</v>
      </c>
      <c r="B602" s="5" t="s">
        <v>80</v>
      </c>
      <c r="C602" s="5" t="s">
        <v>119</v>
      </c>
      <c r="D602" s="5" t="s">
        <v>120</v>
      </c>
      <c r="E602" s="5" t="s">
        <v>12</v>
      </c>
      <c r="F602" s="5" t="s">
        <v>123</v>
      </c>
      <c r="G602" s="5" t="s">
        <v>82</v>
      </c>
      <c r="H602" s="5" t="s">
        <v>100</v>
      </c>
      <c r="I602">
        <v>3.22726133482059E-2</v>
      </c>
      <c r="J602">
        <v>7.0753854277801495E-2</v>
      </c>
      <c r="K602">
        <v>4.40887102487455E-2</v>
      </c>
      <c r="L602">
        <v>3.51378851751269E-2</v>
      </c>
      <c r="M602">
        <v>7.9109112917732996E-2</v>
      </c>
      <c r="N602">
        <v>7.3855282456245494E-2</v>
      </c>
      <c r="O602">
        <v>6.1522917025938997E-2</v>
      </c>
      <c r="P602">
        <v>8.4689108547230593E-2</v>
      </c>
      <c r="Q602">
        <v>7.1414269373040906E-2</v>
      </c>
      <c r="R602">
        <v>6.5741056928705799E-2</v>
      </c>
      <c r="S602">
        <v>7.4399568063929999E-2</v>
      </c>
      <c r="T602">
        <v>3.05081354557581E-2</v>
      </c>
      <c r="U602">
        <v>7.7014937009517906E-2</v>
      </c>
      <c r="V602">
        <v>9.0299335788791804E-2</v>
      </c>
      <c r="W602">
        <v>2.7478819556941099E-2</v>
      </c>
      <c r="X602">
        <v>5.5880672814340802E-2</v>
      </c>
      <c r="Y602">
        <v>5.6036112494025202E-2</v>
      </c>
      <c r="Z602">
        <v>7.6750682329541201E-2</v>
      </c>
      <c r="AA602">
        <v>7.1344135250675803E-2</v>
      </c>
      <c r="AB602">
        <v>7.26890435489944E-2</v>
      </c>
      <c r="AC602">
        <v>5.4052419357637299E-2</v>
      </c>
      <c r="AD602">
        <v>4.5949212048512801E-2</v>
      </c>
      <c r="AE602">
        <v>3.8317737894903302E-2</v>
      </c>
      <c r="AF602">
        <v>6.00314521131389E-2</v>
      </c>
      <c r="AG602">
        <v>7.1946297959457797E-2</v>
      </c>
      <c r="AH602">
        <v>6.2181567844637999E-2</v>
      </c>
      <c r="AI602">
        <v>7.5840711237094696E-2</v>
      </c>
      <c r="AJ602">
        <v>7.7107121395912498E-2</v>
      </c>
      <c r="AK602">
        <v>3.8064010674078601E-2</v>
      </c>
      <c r="AL602">
        <v>6.1188850551843643E-2</v>
      </c>
      <c r="AM602">
        <v>6.5103776752948761E-2</v>
      </c>
      <c r="AN602">
        <v>5.5642709136009216E-2</v>
      </c>
      <c r="AO602" s="5" t="s">
        <v>448</v>
      </c>
    </row>
    <row r="603" spans="1:41" ht="14.25" x14ac:dyDescent="0.45">
      <c r="A603">
        <v>2014</v>
      </c>
      <c r="B603" s="5" t="s">
        <v>80</v>
      </c>
      <c r="C603" s="5" t="s">
        <v>127</v>
      </c>
      <c r="D603" s="5" t="s">
        <v>120</v>
      </c>
      <c r="E603" s="5" t="s">
        <v>132</v>
      </c>
      <c r="F603" s="5" t="s">
        <v>115</v>
      </c>
      <c r="G603" s="5" t="s">
        <v>86</v>
      </c>
      <c r="H603" s="5" t="s">
        <v>130</v>
      </c>
      <c r="I603">
        <v>15876.3759765625</v>
      </c>
      <c r="J603">
        <v>23200.84375</v>
      </c>
      <c r="K603">
        <v>3473.317138671875</v>
      </c>
      <c r="L603">
        <v>4504.60400390625</v>
      </c>
      <c r="M603">
        <v>11054.109375</v>
      </c>
      <c r="N603">
        <v>8539.3076171875</v>
      </c>
      <c r="O603">
        <v>8119.17626953125</v>
      </c>
      <c r="P603">
        <v>10594.6044921875</v>
      </c>
      <c r="Q603">
        <v>5004.72314453125</v>
      </c>
      <c r="R603">
        <v>8037.1787109375</v>
      </c>
      <c r="S603">
        <v>12403.515625</v>
      </c>
      <c r="T603">
        <v>12920.19921875</v>
      </c>
      <c r="U603">
        <v>2320.396240234375</v>
      </c>
      <c r="V603">
        <v>8881.3369140625</v>
      </c>
      <c r="W603">
        <v>3894.96875</v>
      </c>
      <c r="X603">
        <v>16788.71484375</v>
      </c>
      <c r="Y603">
        <v>52951.19140625</v>
      </c>
      <c r="Z603">
        <v>7983.7392578125</v>
      </c>
      <c r="AA603">
        <v>70503.5</v>
      </c>
      <c r="AB603">
        <v>2687.9912109375</v>
      </c>
      <c r="AC603">
        <v>11116.4853515625</v>
      </c>
      <c r="AD603">
        <v>14032.0830078125</v>
      </c>
      <c r="AE603">
        <v>13117.0234375</v>
      </c>
      <c r="AF603">
        <v>36234.13671875</v>
      </c>
      <c r="AG603">
        <v>110931.984375</v>
      </c>
      <c r="AH603">
        <v>19668.466796875</v>
      </c>
      <c r="AI603">
        <v>4728.119140625</v>
      </c>
      <c r="AJ603">
        <v>30783.763671875</v>
      </c>
      <c r="AK603">
        <v>8492.525390625</v>
      </c>
      <c r="AL603">
        <v>538844.4375</v>
      </c>
      <c r="AM603">
        <v>420581.1875</v>
      </c>
      <c r="AN603">
        <v>118263.1875</v>
      </c>
      <c r="AO603" s="5" t="s">
        <v>437</v>
      </c>
    </row>
    <row r="604" spans="1:41" ht="14.25" x14ac:dyDescent="0.45">
      <c r="A604">
        <v>2014</v>
      </c>
      <c r="B604" s="5" t="s">
        <v>80</v>
      </c>
      <c r="C604" s="5" t="s">
        <v>127</v>
      </c>
      <c r="D604" s="5" t="s">
        <v>120</v>
      </c>
      <c r="E604" s="5" t="s">
        <v>132</v>
      </c>
      <c r="F604" s="5" t="s">
        <v>115</v>
      </c>
      <c r="G604" s="5" t="s">
        <v>87</v>
      </c>
      <c r="H604" s="5" t="s">
        <v>130</v>
      </c>
      <c r="I604">
        <v>15271.560546875</v>
      </c>
      <c r="J604">
        <v>22317</v>
      </c>
      <c r="K604">
        <v>3341</v>
      </c>
      <c r="L604">
        <v>4333</v>
      </c>
      <c r="M604">
        <v>10633</v>
      </c>
      <c r="N604">
        <v>8214</v>
      </c>
      <c r="O604">
        <v>7809.8740234375</v>
      </c>
      <c r="P604">
        <v>10191</v>
      </c>
      <c r="Q604">
        <v>4814.06689453125</v>
      </c>
      <c r="R604">
        <v>7731</v>
      </c>
      <c r="S604">
        <v>11931</v>
      </c>
      <c r="T604">
        <v>12428</v>
      </c>
      <c r="U604">
        <v>2232</v>
      </c>
      <c r="V604">
        <v>8543</v>
      </c>
      <c r="W604">
        <v>3746.5888671875</v>
      </c>
      <c r="X604">
        <v>16149.1435546875</v>
      </c>
      <c r="Y604">
        <v>50934</v>
      </c>
      <c r="Z604">
        <v>7679.59619140625</v>
      </c>
      <c r="AA604">
        <v>67817.6484375</v>
      </c>
      <c r="AB604">
        <v>2585.59130859375</v>
      </c>
      <c r="AC604">
        <v>10693</v>
      </c>
      <c r="AD604">
        <v>13497.5263671875</v>
      </c>
      <c r="AE604">
        <v>12617.326171875</v>
      </c>
      <c r="AF604">
        <v>34853.78515625</v>
      </c>
      <c r="AG604">
        <v>106706</v>
      </c>
      <c r="AH604">
        <v>18919.19140625</v>
      </c>
      <c r="AI604">
        <v>4548</v>
      </c>
      <c r="AJ604">
        <v>29611.046875</v>
      </c>
      <c r="AK604">
        <v>8169</v>
      </c>
      <c r="AL604">
        <v>518316.9375</v>
      </c>
      <c r="AM604">
        <v>404559.0625</v>
      </c>
      <c r="AN604">
        <v>113757.921875</v>
      </c>
      <c r="AO604" s="5" t="s">
        <v>438</v>
      </c>
    </row>
    <row r="605" spans="1:41" ht="14.25" x14ac:dyDescent="0.45">
      <c r="A605">
        <v>2014</v>
      </c>
      <c r="B605" s="5" t="s">
        <v>80</v>
      </c>
      <c r="C605" s="5" t="s">
        <v>127</v>
      </c>
      <c r="D605" s="5" t="s">
        <v>120</v>
      </c>
      <c r="E605" s="5" t="s">
        <v>132</v>
      </c>
      <c r="F605" s="5" t="s">
        <v>135</v>
      </c>
      <c r="G605" s="5" t="s">
        <v>86</v>
      </c>
      <c r="H605" s="5" t="s">
        <v>130</v>
      </c>
      <c r="I605">
        <v>13466.072265625</v>
      </c>
      <c r="J605">
        <v>30888.71484375</v>
      </c>
      <c r="K605">
        <v>1577.079345703125</v>
      </c>
      <c r="L605">
        <v>2883.861572265625</v>
      </c>
      <c r="M605">
        <v>10911.95703125</v>
      </c>
      <c r="N605">
        <v>6224.109375</v>
      </c>
      <c r="O605">
        <v>11963.1630859375</v>
      </c>
      <c r="P605">
        <v>9234.140625</v>
      </c>
      <c r="Q605">
        <v>5481.56884765625</v>
      </c>
      <c r="R605">
        <v>9233.7626953125</v>
      </c>
      <c r="S605">
        <v>13414.0107421875</v>
      </c>
      <c r="T605">
        <v>7741.0224609375</v>
      </c>
      <c r="U605">
        <v>3327.7724609375</v>
      </c>
      <c r="V605">
        <v>14703.1201171875</v>
      </c>
      <c r="W605">
        <v>5074.271484375</v>
      </c>
      <c r="X605">
        <v>24426.53515625</v>
      </c>
      <c r="Y605">
        <v>78571.9296875</v>
      </c>
      <c r="Z605">
        <v>8527.8720703125</v>
      </c>
      <c r="AA605">
        <v>107566.75</v>
      </c>
      <c r="AB605">
        <v>2427.33984375</v>
      </c>
      <c r="AC605">
        <v>7320.8916015625</v>
      </c>
      <c r="AD605">
        <v>16604.650390625</v>
      </c>
      <c r="AE605">
        <v>9904.0673828125</v>
      </c>
      <c r="AF605">
        <v>37965.0078125</v>
      </c>
      <c r="AG605">
        <v>200132.09375</v>
      </c>
      <c r="AH605">
        <v>28176.232421875</v>
      </c>
      <c r="AI605">
        <v>7855.27783203125</v>
      </c>
      <c r="AJ605">
        <v>64604.828125</v>
      </c>
      <c r="AK605">
        <v>4705.248046875</v>
      </c>
      <c r="AL605">
        <v>744913.3125</v>
      </c>
      <c r="AM605">
        <v>610036.5625</v>
      </c>
      <c r="AN605">
        <v>134876.796875</v>
      </c>
      <c r="AO605" s="5" t="s">
        <v>439</v>
      </c>
    </row>
    <row r="606" spans="1:41" ht="14.25" x14ac:dyDescent="0.45">
      <c r="A606">
        <v>2014</v>
      </c>
      <c r="B606" s="5" t="s">
        <v>80</v>
      </c>
      <c r="C606" s="5" t="s">
        <v>127</v>
      </c>
      <c r="D606" s="5" t="s">
        <v>120</v>
      </c>
      <c r="E606" s="5" t="s">
        <v>132</v>
      </c>
      <c r="F606" s="5" t="s">
        <v>135</v>
      </c>
      <c r="G606" s="5" t="s">
        <v>87</v>
      </c>
      <c r="H606" s="5" t="s">
        <v>130</v>
      </c>
      <c r="I606">
        <v>12953.078125</v>
      </c>
      <c r="J606">
        <v>29712</v>
      </c>
      <c r="K606">
        <v>1517</v>
      </c>
      <c r="L606">
        <v>2774</v>
      </c>
      <c r="M606">
        <v>10496.2626953125</v>
      </c>
      <c r="N606">
        <v>5987</v>
      </c>
      <c r="O606">
        <v>11507.4228515625</v>
      </c>
      <c r="P606">
        <v>8882.36328125</v>
      </c>
      <c r="Q606">
        <v>5272.7470703125</v>
      </c>
      <c r="R606">
        <v>8882</v>
      </c>
      <c r="S606">
        <v>12903</v>
      </c>
      <c r="T606">
        <v>7446.1259765625</v>
      </c>
      <c r="U606">
        <v>3201</v>
      </c>
      <c r="V606">
        <v>14143</v>
      </c>
      <c r="W606">
        <v>4880.9658203125</v>
      </c>
      <c r="X606">
        <v>23496</v>
      </c>
      <c r="Y606">
        <v>75578.7109375</v>
      </c>
      <c r="Z606">
        <v>8203</v>
      </c>
      <c r="AA606">
        <v>103468.9609375</v>
      </c>
      <c r="AB606">
        <v>2334.86962890625</v>
      </c>
      <c r="AC606">
        <v>7042</v>
      </c>
      <c r="AD606">
        <v>15972.091796875</v>
      </c>
      <c r="AE606">
        <v>9526.7685546875</v>
      </c>
      <c r="AF606">
        <v>36518.71875</v>
      </c>
      <c r="AG606">
        <v>192508</v>
      </c>
      <c r="AH606">
        <v>27102.849609375</v>
      </c>
      <c r="AI606">
        <v>7556.02880859375</v>
      </c>
      <c r="AJ606">
        <v>62143.6875</v>
      </c>
      <c r="AK606">
        <v>4526</v>
      </c>
      <c r="AL606">
        <v>716535.6875</v>
      </c>
      <c r="AM606">
        <v>586797.0625</v>
      </c>
      <c r="AN606">
        <v>129738.625</v>
      </c>
      <c r="AO606" s="5" t="s">
        <v>440</v>
      </c>
    </row>
    <row r="607" spans="1:41" ht="14.25" x14ac:dyDescent="0.45">
      <c r="A607">
        <v>2014</v>
      </c>
      <c r="B607" s="5" t="s">
        <v>80</v>
      </c>
      <c r="C607" s="5" t="s">
        <v>127</v>
      </c>
      <c r="D607" s="5" t="s">
        <v>120</v>
      </c>
      <c r="E607" s="5" t="s">
        <v>138</v>
      </c>
      <c r="F607" s="5" t="s">
        <v>138</v>
      </c>
      <c r="G607" s="5" t="s">
        <v>86</v>
      </c>
      <c r="H607" s="5" t="s">
        <v>130</v>
      </c>
      <c r="I607">
        <v>14550.1982421875</v>
      </c>
      <c r="J607">
        <v>34552.27734375</v>
      </c>
      <c r="K607">
        <v>2642.218505859375</v>
      </c>
      <c r="L607">
        <v>4317.72265625</v>
      </c>
      <c r="M607">
        <v>23298.623046875</v>
      </c>
      <c r="N607">
        <v>24179.771484375</v>
      </c>
      <c r="O607">
        <v>13034.525390625</v>
      </c>
      <c r="P607">
        <v>17368.990234375</v>
      </c>
      <c r="Q607">
        <v>8041.19482421875</v>
      </c>
      <c r="R607">
        <v>14253.1787109375</v>
      </c>
      <c r="S607">
        <v>23920.248046875</v>
      </c>
      <c r="T607">
        <v>13617.658203125</v>
      </c>
      <c r="U607">
        <v>4605.55126953125</v>
      </c>
      <c r="V607">
        <v>18126.7109375</v>
      </c>
      <c r="W607">
        <v>5222.39404296875</v>
      </c>
      <c r="X607">
        <v>21715.1015625</v>
      </c>
      <c r="Y607">
        <v>87578.0546875</v>
      </c>
      <c r="Z607">
        <v>18054.267578125</v>
      </c>
      <c r="AA607">
        <v>173652.59375</v>
      </c>
      <c r="AB607">
        <v>3235.146728515625</v>
      </c>
      <c r="AC607">
        <v>20132.90234375</v>
      </c>
      <c r="AD607">
        <v>25390.7578125</v>
      </c>
      <c r="AE607">
        <v>15586.0537109375</v>
      </c>
      <c r="AF607">
        <v>54805.390625</v>
      </c>
      <c r="AG607">
        <v>300364.46875</v>
      </c>
      <c r="AH607">
        <v>51937.07421875</v>
      </c>
      <c r="AI607">
        <v>10294.3310546875</v>
      </c>
      <c r="AJ607">
        <v>74869.390625</v>
      </c>
      <c r="AK607">
        <v>7505.94091796875</v>
      </c>
      <c r="AL607">
        <v>1086852.75</v>
      </c>
      <c r="AM607">
        <v>885038.75</v>
      </c>
      <c r="AN607">
        <v>201814.015625</v>
      </c>
      <c r="AO607" s="5" t="s">
        <v>441</v>
      </c>
    </row>
    <row r="608" spans="1:41" ht="14.25" x14ac:dyDescent="0.45">
      <c r="A608">
        <v>2014</v>
      </c>
      <c r="B608" s="5" t="s">
        <v>80</v>
      </c>
      <c r="C608" s="5" t="s">
        <v>127</v>
      </c>
      <c r="D608" s="5" t="s">
        <v>120</v>
      </c>
      <c r="E608" s="5" t="s">
        <v>138</v>
      </c>
      <c r="F608" s="5" t="s">
        <v>138</v>
      </c>
      <c r="G608" s="5" t="s">
        <v>87</v>
      </c>
      <c r="H608" s="5" t="s">
        <v>130</v>
      </c>
      <c r="I608">
        <v>13995.904296875</v>
      </c>
      <c r="J608">
        <v>33236</v>
      </c>
      <c r="K608">
        <v>2541.5625</v>
      </c>
      <c r="L608">
        <v>4153.23779296875</v>
      </c>
      <c r="M608">
        <v>22411.0546875</v>
      </c>
      <c r="N608">
        <v>23258.63671875</v>
      </c>
      <c r="O608">
        <v>12537.9716796875</v>
      </c>
      <c r="P608">
        <v>16707.3125</v>
      </c>
      <c r="Q608">
        <v>7734.86328125</v>
      </c>
      <c r="R608">
        <v>13710.19921875</v>
      </c>
      <c r="S608">
        <v>23009</v>
      </c>
      <c r="T608">
        <v>13098.8896484375</v>
      </c>
      <c r="U608">
        <v>4430.1015625</v>
      </c>
      <c r="V608">
        <v>17436.16796875</v>
      </c>
      <c r="W608">
        <v>5023.4453125</v>
      </c>
      <c r="X608">
        <v>20887.857421875</v>
      </c>
      <c r="Y608">
        <v>84241.7421875</v>
      </c>
      <c r="Z608">
        <v>17366.484375</v>
      </c>
      <c r="AA608">
        <v>167037.25</v>
      </c>
      <c r="AB608">
        <v>3111.90283203125</v>
      </c>
      <c r="AC608">
        <v>19365.93359375</v>
      </c>
      <c r="AD608">
        <v>24423.490234375</v>
      </c>
      <c r="AE608">
        <v>14992.298828125</v>
      </c>
      <c r="AF608">
        <v>52717.5625</v>
      </c>
      <c r="AG608">
        <v>288922</v>
      </c>
      <c r="AH608">
        <v>49958.515625</v>
      </c>
      <c r="AI608">
        <v>9902.1650390625</v>
      </c>
      <c r="AJ608">
        <v>72017.21875</v>
      </c>
      <c r="AK608">
        <v>7220</v>
      </c>
      <c r="AL608">
        <v>1045448.75</v>
      </c>
      <c r="AM608">
        <v>851322.875</v>
      </c>
      <c r="AN608">
        <v>194125.859375</v>
      </c>
      <c r="AO608" s="5" t="s">
        <v>442</v>
      </c>
    </row>
    <row r="609" spans="1:41" ht="14.25" x14ac:dyDescent="0.45">
      <c r="A609">
        <v>2014</v>
      </c>
      <c r="B609" s="5" t="s">
        <v>80</v>
      </c>
      <c r="C609" s="5" t="s">
        <v>127</v>
      </c>
      <c r="D609" s="5" t="s">
        <v>120</v>
      </c>
      <c r="E609" s="5" t="s">
        <v>141</v>
      </c>
      <c r="F609" s="5" t="s">
        <v>141</v>
      </c>
      <c r="G609" s="5" t="s">
        <v>86</v>
      </c>
      <c r="H609" s="5" t="s">
        <v>130</v>
      </c>
      <c r="I609">
        <v>5633.68408203125</v>
      </c>
      <c r="J609">
        <v>21902.166015625</v>
      </c>
      <c r="K609">
        <v>1397.381591796875</v>
      </c>
      <c r="L609">
        <v>2312.109619140625</v>
      </c>
      <c r="M609">
        <v>17315.541015625</v>
      </c>
      <c r="N609">
        <v>17314.064453125</v>
      </c>
      <c r="O609">
        <v>8441.94140625</v>
      </c>
      <c r="P609">
        <v>12527.4404296875</v>
      </c>
      <c r="Q609">
        <v>4941.65234375</v>
      </c>
      <c r="R609">
        <v>7837.0634765625</v>
      </c>
      <c r="S609">
        <v>15952.1689453125</v>
      </c>
      <c r="T609">
        <v>6805.85595703125</v>
      </c>
      <c r="U609">
        <v>2900.7998046875</v>
      </c>
      <c r="V609">
        <v>13577.8623046875</v>
      </c>
      <c r="W609">
        <v>2883.410400390625</v>
      </c>
      <c r="X609">
        <v>14329.6953125</v>
      </c>
      <c r="Y609">
        <v>52937.9609375</v>
      </c>
      <c r="Z609">
        <v>10884.3095703125</v>
      </c>
      <c r="AA609">
        <v>107533.640625</v>
      </c>
      <c r="AB609">
        <v>2570.509765625</v>
      </c>
      <c r="AC609">
        <v>10452.9365234375</v>
      </c>
      <c r="AD609">
        <v>16278.259765625</v>
      </c>
      <c r="AE609">
        <v>8664.3408203125</v>
      </c>
      <c r="AF609">
        <v>32563.021484375</v>
      </c>
      <c r="AG609">
        <v>191646.96875</v>
      </c>
      <c r="AH609">
        <v>31528.619140625</v>
      </c>
      <c r="AI609">
        <v>7190.46484375</v>
      </c>
      <c r="AJ609">
        <v>44118.19140625</v>
      </c>
      <c r="AK609">
        <v>4891.34716796875</v>
      </c>
      <c r="AL609">
        <v>677333.375</v>
      </c>
      <c r="AM609">
        <v>547748.25</v>
      </c>
      <c r="AN609">
        <v>129585.1875</v>
      </c>
      <c r="AO609" s="5" t="s">
        <v>443</v>
      </c>
    </row>
    <row r="610" spans="1:41" ht="14.25" x14ac:dyDescent="0.45">
      <c r="A610">
        <v>2014</v>
      </c>
      <c r="B610" s="5" t="s">
        <v>80</v>
      </c>
      <c r="C610" s="5" t="s">
        <v>127</v>
      </c>
      <c r="D610" s="5" t="s">
        <v>120</v>
      </c>
      <c r="E610" s="5" t="s">
        <v>141</v>
      </c>
      <c r="F610" s="5" t="s">
        <v>141</v>
      </c>
      <c r="G610" s="5" t="s">
        <v>87</v>
      </c>
      <c r="H610" s="5" t="s">
        <v>130</v>
      </c>
      <c r="I610">
        <v>5419.0673828125</v>
      </c>
      <c r="J610">
        <v>21067.796875</v>
      </c>
      <c r="K610">
        <v>1344.14794921875</v>
      </c>
      <c r="L610">
        <v>2224.029052734375</v>
      </c>
      <c r="M610">
        <v>16655.900390625</v>
      </c>
      <c r="N610">
        <v>16654.48046875</v>
      </c>
      <c r="O610">
        <v>8120.3427734375</v>
      </c>
      <c r="P610">
        <v>12050.2041015625</v>
      </c>
      <c r="Q610">
        <v>4753.3984375</v>
      </c>
      <c r="R610">
        <v>7538.50830078125</v>
      </c>
      <c r="S610">
        <v>15344.466796875</v>
      </c>
      <c r="T610">
        <v>6546.5849609375</v>
      </c>
      <c r="U610">
        <v>2790.29296875</v>
      </c>
      <c r="V610">
        <v>13060.609375</v>
      </c>
      <c r="W610">
        <v>2773.56591796875</v>
      </c>
      <c r="X610">
        <v>13783.8017578125</v>
      </c>
      <c r="Y610">
        <v>50921.2734375</v>
      </c>
      <c r="Z610">
        <v>10469.6689453125</v>
      </c>
      <c r="AA610">
        <v>103437.1171875</v>
      </c>
      <c r="AB610">
        <v>2472.58544921875</v>
      </c>
      <c r="AC610">
        <v>10054.728515625</v>
      </c>
      <c r="AD610">
        <v>15658.134765625</v>
      </c>
      <c r="AE610">
        <v>8334.2705078125</v>
      </c>
      <c r="AF610">
        <v>31322.5234375</v>
      </c>
      <c r="AG610">
        <v>184346.125</v>
      </c>
      <c r="AH610">
        <v>30327.52734375</v>
      </c>
      <c r="AI610">
        <v>6916.5419921875</v>
      </c>
      <c r="AJ610">
        <v>42437.49609375</v>
      </c>
      <c r="AK610">
        <v>4705.009765625</v>
      </c>
      <c r="AL610">
        <v>651530.1875</v>
      </c>
      <c r="AM610">
        <v>526881.5625</v>
      </c>
      <c r="AN610">
        <v>124648.609375</v>
      </c>
      <c r="AO610" s="5" t="s">
        <v>444</v>
      </c>
    </row>
    <row r="611" spans="1:41" ht="14.25" x14ac:dyDescent="0.45">
      <c r="A611">
        <v>2014</v>
      </c>
      <c r="B611" s="5" t="s">
        <v>80</v>
      </c>
      <c r="C611" s="5" t="s">
        <v>127</v>
      </c>
      <c r="D611" s="5" t="s">
        <v>120</v>
      </c>
      <c r="E611" s="5" t="s">
        <v>144</v>
      </c>
      <c r="F611" s="5" t="s">
        <v>144</v>
      </c>
      <c r="G611" s="5" t="s">
        <v>86</v>
      </c>
      <c r="H611" s="5" t="s">
        <v>130</v>
      </c>
      <c r="I611">
        <v>6817.8876953125</v>
      </c>
      <c r="J611">
        <v>27696.6171875</v>
      </c>
      <c r="K611">
        <v>1758.119384765625</v>
      </c>
      <c r="L611">
        <v>2522.16845703125</v>
      </c>
      <c r="M611">
        <v>19620.416015625</v>
      </c>
      <c r="N611">
        <v>20229.416015625</v>
      </c>
      <c r="O611">
        <v>9699.072265625</v>
      </c>
      <c r="P611">
        <v>13699.693359375</v>
      </c>
      <c r="Q611">
        <v>6447.17724609375</v>
      </c>
      <c r="R611">
        <v>11080.19140625</v>
      </c>
      <c r="S611">
        <v>16249.0107421875</v>
      </c>
      <c r="T611">
        <v>7450.92138671875</v>
      </c>
      <c r="U611">
        <v>3869.9345703125</v>
      </c>
      <c r="V611">
        <v>13690.40625</v>
      </c>
      <c r="W611">
        <v>3065.925537109375</v>
      </c>
      <c r="X611">
        <v>16361.9541015625</v>
      </c>
      <c r="Y611">
        <v>65180.08203125</v>
      </c>
      <c r="Z611">
        <v>13467.09765625</v>
      </c>
      <c r="AA611">
        <v>133322.28125</v>
      </c>
      <c r="AB611">
        <v>2696.605224609375</v>
      </c>
      <c r="AC611">
        <v>13567.8271484375</v>
      </c>
      <c r="AD611">
        <v>18160.029296875</v>
      </c>
      <c r="AE611">
        <v>10897.88671875</v>
      </c>
      <c r="AF611">
        <v>40367.4609375</v>
      </c>
      <c r="AG611">
        <v>245613.390625</v>
      </c>
      <c r="AH611">
        <v>38790.71484375</v>
      </c>
      <c r="AI611">
        <v>8291.0458984375</v>
      </c>
      <c r="AJ611">
        <v>55483.30859375</v>
      </c>
      <c r="AK611">
        <v>5029.13330078125</v>
      </c>
      <c r="AL611">
        <v>831125.75</v>
      </c>
      <c r="AM611">
        <v>683952.8125</v>
      </c>
      <c r="AN611">
        <v>147172.953125</v>
      </c>
      <c r="AO611" s="5" t="s">
        <v>445</v>
      </c>
    </row>
    <row r="612" spans="1:41" ht="14.25" x14ac:dyDescent="0.45">
      <c r="A612">
        <v>2014</v>
      </c>
      <c r="B612" s="5" t="s">
        <v>80</v>
      </c>
      <c r="C612" s="5" t="s">
        <v>127</v>
      </c>
      <c r="D612" s="5" t="s">
        <v>120</v>
      </c>
      <c r="E612" s="5" t="s">
        <v>144</v>
      </c>
      <c r="F612" s="5" t="s">
        <v>144</v>
      </c>
      <c r="G612" s="5" t="s">
        <v>87</v>
      </c>
      <c r="H612" s="5" t="s">
        <v>130</v>
      </c>
      <c r="I612">
        <v>6558.158203125</v>
      </c>
      <c r="J612">
        <v>26641.505859375</v>
      </c>
      <c r="K612">
        <v>1691.143310546875</v>
      </c>
      <c r="L612">
        <v>2426.085693359375</v>
      </c>
      <c r="M612">
        <v>18872.970703125</v>
      </c>
      <c r="N612">
        <v>19458.76953125</v>
      </c>
      <c r="O612">
        <v>9329.5830078125</v>
      </c>
      <c r="P612">
        <v>13177.7998046875</v>
      </c>
      <c r="Q612">
        <v>6201.5703125</v>
      </c>
      <c r="R612">
        <v>10658.087890625</v>
      </c>
      <c r="S612">
        <v>15630</v>
      </c>
      <c r="T612">
        <v>7167.076171875</v>
      </c>
      <c r="U612">
        <v>3722.50830078125</v>
      </c>
      <c r="V612">
        <v>13168.8662109375</v>
      </c>
      <c r="W612">
        <v>2949.128173828125</v>
      </c>
      <c r="X612">
        <v>15738.640625</v>
      </c>
      <c r="Y612">
        <v>62697.02734375</v>
      </c>
      <c r="Z612">
        <v>12954.064453125</v>
      </c>
      <c r="AA612">
        <v>128243.3359375</v>
      </c>
      <c r="AB612">
        <v>2593.877197265625</v>
      </c>
      <c r="AC612">
        <v>13050.95703125</v>
      </c>
      <c r="AD612">
        <v>17468.216796875</v>
      </c>
      <c r="AE612">
        <v>10482.728515625</v>
      </c>
      <c r="AF612">
        <v>38829.65234375</v>
      </c>
      <c r="AG612">
        <v>236256.671875</v>
      </c>
      <c r="AH612">
        <v>37312.97265625</v>
      </c>
      <c r="AI612">
        <v>7975.19580078125</v>
      </c>
      <c r="AJ612">
        <v>53369.65625</v>
      </c>
      <c r="AK612">
        <v>4837.546875</v>
      </c>
      <c r="AL612">
        <v>799463.8125</v>
      </c>
      <c r="AM612">
        <v>657897.5</v>
      </c>
      <c r="AN612">
        <v>141566.359375</v>
      </c>
      <c r="AO612" s="5" t="s">
        <v>446</v>
      </c>
    </row>
    <row r="613" spans="1:41" ht="14.25" x14ac:dyDescent="0.45">
      <c r="A613">
        <v>2014</v>
      </c>
      <c r="B613" s="5" t="s">
        <v>80</v>
      </c>
      <c r="C613" s="5" t="s">
        <v>127</v>
      </c>
      <c r="D613" s="5" t="s">
        <v>120</v>
      </c>
      <c r="E613" s="5" t="s">
        <v>149</v>
      </c>
      <c r="F613" s="5" t="s">
        <v>150</v>
      </c>
      <c r="G613" s="5" t="s">
        <v>86</v>
      </c>
      <c r="H613" s="5" t="s">
        <v>130</v>
      </c>
      <c r="I613">
        <v>1184.2032470703125</v>
      </c>
      <c r="J613">
        <v>5794.45068359375</v>
      </c>
      <c r="K613">
        <v>360.73785400390625</v>
      </c>
      <c r="L613">
        <v>210.05903625488281</v>
      </c>
      <c r="M613">
        <v>2304.875244140625</v>
      </c>
      <c r="N613">
        <v>2915.34912109375</v>
      </c>
      <c r="O613">
        <v>1257.13134765625</v>
      </c>
      <c r="P613">
        <v>1172.2535400390625</v>
      </c>
      <c r="Q613">
        <v>1505.5252685546875</v>
      </c>
      <c r="R613">
        <v>3243.1279296875</v>
      </c>
      <c r="S613">
        <v>296.84164428710938</v>
      </c>
      <c r="T613">
        <v>645.06512451171875</v>
      </c>
      <c r="U613">
        <v>969.13482666015625</v>
      </c>
      <c r="V613">
        <v>112.5440673828125</v>
      </c>
      <c r="W613">
        <v>182.51536560058594</v>
      </c>
      <c r="X613">
        <v>2032.258544921875</v>
      </c>
      <c r="Y613">
        <v>12242.12109375</v>
      </c>
      <c r="Z613">
        <v>2582.787841796875</v>
      </c>
      <c r="AA613">
        <v>25788.64453125</v>
      </c>
      <c r="AB613">
        <v>126.09555816650391</v>
      </c>
      <c r="AC613">
        <v>3114.890380859375</v>
      </c>
      <c r="AD613">
        <v>1881.7689208984375</v>
      </c>
      <c r="AE613">
        <v>2233.5458984375</v>
      </c>
      <c r="AF613">
        <v>7804.43994140625</v>
      </c>
      <c r="AG613">
        <v>53966.41015625</v>
      </c>
      <c r="AH613">
        <v>7262.0947265625</v>
      </c>
      <c r="AI613">
        <v>1100.580810546875</v>
      </c>
      <c r="AJ613">
        <v>11365.119140625</v>
      </c>
      <c r="AK613">
        <v>137.78602600097656</v>
      </c>
      <c r="AL613">
        <v>153792.34375</v>
      </c>
      <c r="AM613">
        <v>136204.609375</v>
      </c>
      <c r="AN613">
        <v>17587.75</v>
      </c>
      <c r="AO613" s="5" t="s">
        <v>449</v>
      </c>
    </row>
    <row r="614" spans="1:41" ht="14.25" x14ac:dyDescent="0.45">
      <c r="A614">
        <v>2014</v>
      </c>
      <c r="B614" s="5" t="s">
        <v>80</v>
      </c>
      <c r="C614" s="5" t="s">
        <v>127</v>
      </c>
      <c r="D614" s="5" t="s">
        <v>120</v>
      </c>
      <c r="E614" s="5" t="s">
        <v>149</v>
      </c>
      <c r="F614" s="5" t="s">
        <v>150</v>
      </c>
      <c r="G614" s="5" t="s">
        <v>87</v>
      </c>
      <c r="H614" s="5" t="s">
        <v>130</v>
      </c>
      <c r="I614">
        <v>1139.0906982421875</v>
      </c>
      <c r="J614">
        <v>5573.70947265625</v>
      </c>
      <c r="K614">
        <v>346.99545288085938</v>
      </c>
      <c r="L614">
        <v>202.05677795410156</v>
      </c>
      <c r="M614">
        <v>2217.0703125</v>
      </c>
      <c r="N614">
        <v>2804.2880859375</v>
      </c>
      <c r="O614">
        <v>1209.2406005859375</v>
      </c>
      <c r="P614">
        <v>1127.59619140625</v>
      </c>
      <c r="Q614">
        <v>1448.171875</v>
      </c>
      <c r="R614">
        <v>3119.580078125</v>
      </c>
      <c r="S614">
        <v>285.53338623046875</v>
      </c>
      <c r="T614">
        <v>620.49114990234375</v>
      </c>
      <c r="U614">
        <v>932.21533203125</v>
      </c>
      <c r="V614">
        <v>108.25666809082031</v>
      </c>
      <c r="W614">
        <v>175.56239318847656</v>
      </c>
      <c r="X614">
        <v>1954.839111328125</v>
      </c>
      <c r="Y614">
        <v>11775.75390625</v>
      </c>
      <c r="Z614">
        <v>2484.395751953125</v>
      </c>
      <c r="AA614">
        <v>24806.21875</v>
      </c>
      <c r="AB614">
        <v>121.29190826416016</v>
      </c>
      <c r="AC614">
        <v>2996.227783203125</v>
      </c>
      <c r="AD614">
        <v>1810.0823974609375</v>
      </c>
      <c r="AE614">
        <v>2148.458251953125</v>
      </c>
      <c r="AF614">
        <v>7507.12744140625</v>
      </c>
      <c r="AG614">
        <v>51910.54296875</v>
      </c>
      <c r="AH614">
        <v>6985.44287109375</v>
      </c>
      <c r="AI614">
        <v>1058.65380859375</v>
      </c>
      <c r="AJ614">
        <v>10932.1611328125</v>
      </c>
      <c r="AK614">
        <v>132.53703308105469</v>
      </c>
      <c r="AL614">
        <v>147933.578125</v>
      </c>
      <c r="AM614">
        <v>131015.8515625</v>
      </c>
      <c r="AN614">
        <v>16917.740234375</v>
      </c>
      <c r="AO614" s="5" t="s">
        <v>450</v>
      </c>
    </row>
    <row r="615" spans="1:41" ht="14.25" x14ac:dyDescent="0.45">
      <c r="A615">
        <v>2014</v>
      </c>
      <c r="B615" s="5" t="s">
        <v>80</v>
      </c>
      <c r="C615" s="5" t="s">
        <v>127</v>
      </c>
      <c r="D615" s="5" t="s">
        <v>120</v>
      </c>
      <c r="E615" s="5" t="s">
        <v>153</v>
      </c>
      <c r="F615" s="5" t="s">
        <v>154</v>
      </c>
      <c r="G615" s="5" t="s">
        <v>86</v>
      </c>
      <c r="H615" s="5" t="s">
        <v>130</v>
      </c>
      <c r="I615">
        <v>0</v>
      </c>
      <c r="J615">
        <v>0</v>
      </c>
      <c r="K615">
        <v>0</v>
      </c>
      <c r="L615">
        <v>0</v>
      </c>
      <c r="M615">
        <v>0</v>
      </c>
      <c r="N615">
        <v>0</v>
      </c>
      <c r="O615">
        <v>0</v>
      </c>
      <c r="P615">
        <v>0</v>
      </c>
      <c r="Q615">
        <v>0</v>
      </c>
      <c r="R615">
        <v>0</v>
      </c>
      <c r="S615">
        <v>0</v>
      </c>
      <c r="T615">
        <v>0</v>
      </c>
      <c r="U615">
        <v>0</v>
      </c>
      <c r="V615">
        <v>0</v>
      </c>
      <c r="W615">
        <v>0</v>
      </c>
      <c r="X615">
        <v>0</v>
      </c>
      <c r="Y615">
        <v>0</v>
      </c>
      <c r="Z615">
        <v>0</v>
      </c>
      <c r="AA615">
        <v>0</v>
      </c>
      <c r="AB615">
        <v>0</v>
      </c>
      <c r="AC615">
        <v>2.0258867740631104</v>
      </c>
      <c r="AD615">
        <v>0</v>
      </c>
      <c r="AE615">
        <v>0</v>
      </c>
      <c r="AF615">
        <v>0.48037660121917725</v>
      </c>
      <c r="AG615">
        <v>538.8575439453125</v>
      </c>
      <c r="AH615">
        <v>0</v>
      </c>
      <c r="AI615">
        <v>0</v>
      </c>
      <c r="AJ615">
        <v>585.72332763671875</v>
      </c>
      <c r="AK615">
        <v>0</v>
      </c>
      <c r="AL615">
        <v>1127.087158203125</v>
      </c>
      <c r="AM615">
        <v>1127.087158203125</v>
      </c>
      <c r="AN615">
        <v>0</v>
      </c>
      <c r="AO615" s="5" t="s">
        <v>451</v>
      </c>
    </row>
    <row r="616" spans="1:41" ht="14.25" x14ac:dyDescent="0.45">
      <c r="A616">
        <v>2014</v>
      </c>
      <c r="B616" s="5" t="s">
        <v>80</v>
      </c>
      <c r="C616" s="5" t="s">
        <v>127</v>
      </c>
      <c r="D616" s="5" t="s">
        <v>120</v>
      </c>
      <c r="E616" s="5" t="s">
        <v>153</v>
      </c>
      <c r="F616" s="5" t="s">
        <v>154</v>
      </c>
      <c r="G616" s="5" t="s">
        <v>87</v>
      </c>
      <c r="H616" s="5" t="s">
        <v>130</v>
      </c>
      <c r="I616">
        <v>0</v>
      </c>
      <c r="J616">
        <v>0</v>
      </c>
      <c r="K616">
        <v>0</v>
      </c>
      <c r="L616">
        <v>0</v>
      </c>
      <c r="M616">
        <v>0</v>
      </c>
      <c r="N616">
        <v>0</v>
      </c>
      <c r="O616">
        <v>0</v>
      </c>
      <c r="P616">
        <v>0</v>
      </c>
      <c r="Q616">
        <v>0</v>
      </c>
      <c r="R616">
        <v>0</v>
      </c>
      <c r="S616">
        <v>0</v>
      </c>
      <c r="T616">
        <v>0</v>
      </c>
      <c r="U616">
        <v>0</v>
      </c>
      <c r="V616">
        <v>0</v>
      </c>
      <c r="W616">
        <v>0</v>
      </c>
      <c r="X616">
        <v>0</v>
      </c>
      <c r="Y616">
        <v>0</v>
      </c>
      <c r="Z616">
        <v>0</v>
      </c>
      <c r="AA616">
        <v>0</v>
      </c>
      <c r="AB616">
        <v>0</v>
      </c>
      <c r="AC616">
        <v>1.9487099647521973</v>
      </c>
      <c r="AD616">
        <v>0</v>
      </c>
      <c r="AE616">
        <v>0</v>
      </c>
      <c r="AF616">
        <v>0.46207651495933533</v>
      </c>
      <c r="AG616">
        <v>518.32958984375</v>
      </c>
      <c r="AH616">
        <v>0</v>
      </c>
      <c r="AI616">
        <v>0</v>
      </c>
      <c r="AJ616">
        <v>563.4100341796875</v>
      </c>
      <c r="AK616">
        <v>0</v>
      </c>
      <c r="AL616">
        <v>1084.150390625</v>
      </c>
      <c r="AM616">
        <v>1084.150390625</v>
      </c>
      <c r="AN616">
        <v>0</v>
      </c>
      <c r="AO616" s="5" t="s">
        <v>452</v>
      </c>
    </row>
    <row r="617" spans="1:41" ht="14.25" x14ac:dyDescent="0.45">
      <c r="A617">
        <v>2014</v>
      </c>
      <c r="B617" s="5" t="s">
        <v>80</v>
      </c>
      <c r="C617" s="5" t="s">
        <v>127</v>
      </c>
      <c r="D617" s="5" t="s">
        <v>120</v>
      </c>
      <c r="E617" s="5" t="s">
        <v>157</v>
      </c>
      <c r="F617" s="5" t="s">
        <v>158</v>
      </c>
      <c r="G617" s="5" t="s">
        <v>86</v>
      </c>
      <c r="H617" s="5" t="s">
        <v>130</v>
      </c>
      <c r="I617">
        <v>-175.14796447753906</v>
      </c>
      <c r="J617">
        <v>-377.37625122070313</v>
      </c>
      <c r="K617">
        <v>-319.158447265625</v>
      </c>
      <c r="L617">
        <v>19.19523811340332</v>
      </c>
      <c r="M617">
        <v>-326.41958618164063</v>
      </c>
      <c r="N617">
        <v>-27.029705047607422</v>
      </c>
      <c r="O617">
        <v>-151.88224792480469</v>
      </c>
      <c r="P617">
        <v>-265.73162841796875</v>
      </c>
      <c r="Q617">
        <v>-173.52030944824219</v>
      </c>
      <c r="R617">
        <v>-45.742576599121094</v>
      </c>
      <c r="S617">
        <v>39.504951477050781</v>
      </c>
      <c r="T617">
        <v>-101.88119506835938</v>
      </c>
      <c r="U617">
        <v>0</v>
      </c>
      <c r="V617">
        <v>-204.80198669433594</v>
      </c>
      <c r="W617">
        <v>-227.67327880859375</v>
      </c>
      <c r="X617">
        <v>0</v>
      </c>
      <c r="Y617">
        <v>-6813.56494140625</v>
      </c>
      <c r="Z617">
        <v>-15.006839752197266</v>
      </c>
      <c r="AA617">
        <v>-8602.4326171875</v>
      </c>
      <c r="AB617">
        <v>0</v>
      </c>
      <c r="AC617">
        <v>11.435644149780273</v>
      </c>
      <c r="AD617">
        <v>-691.36370849609375</v>
      </c>
      <c r="AE617">
        <v>4.0208559036254883</v>
      </c>
      <c r="AF617">
        <v>-4013.9111328125</v>
      </c>
      <c r="AG617">
        <v>-8114.109375</v>
      </c>
      <c r="AH617">
        <v>-853.40118408203125</v>
      </c>
      <c r="AI617">
        <v>-144.12612915039063</v>
      </c>
      <c r="AJ617">
        <v>-355.3482666015625</v>
      </c>
      <c r="AK617">
        <v>-207.92080688476563</v>
      </c>
      <c r="AL617">
        <v>-32133.388671875</v>
      </c>
      <c r="AM617">
        <v>-29149.0703125</v>
      </c>
      <c r="AN617">
        <v>-2984.32177734375</v>
      </c>
      <c r="AO617" s="5" t="s">
        <v>453</v>
      </c>
    </row>
    <row r="618" spans="1:41" ht="14.25" x14ac:dyDescent="0.45">
      <c r="A618">
        <v>2014</v>
      </c>
      <c r="B618" s="5" t="s">
        <v>80</v>
      </c>
      <c r="C618" s="5" t="s">
        <v>127</v>
      </c>
      <c r="D618" s="5" t="s">
        <v>120</v>
      </c>
      <c r="E618" s="5" t="s">
        <v>157</v>
      </c>
      <c r="F618" s="5" t="s">
        <v>158</v>
      </c>
      <c r="G618" s="5" t="s">
        <v>87</v>
      </c>
      <c r="H618" s="5" t="s">
        <v>130</v>
      </c>
      <c r="I618">
        <v>-168.47564697265625</v>
      </c>
      <c r="J618">
        <v>-363</v>
      </c>
      <c r="K618">
        <v>-307</v>
      </c>
      <c r="L618">
        <v>18.4639892578125</v>
      </c>
      <c r="M618">
        <v>-313.98452758789063</v>
      </c>
      <c r="N618">
        <v>-26</v>
      </c>
      <c r="O618">
        <v>-146.09625244140625</v>
      </c>
      <c r="P618">
        <v>-255.60850524902344</v>
      </c>
      <c r="Q618">
        <v>-166.91000366210938</v>
      </c>
      <c r="R618">
        <v>-44</v>
      </c>
      <c r="S618">
        <v>38</v>
      </c>
      <c r="T618">
        <v>-98</v>
      </c>
      <c r="U618">
        <v>0</v>
      </c>
      <c r="V618">
        <v>-197</v>
      </c>
      <c r="W618">
        <v>-219</v>
      </c>
      <c r="X618">
        <v>0</v>
      </c>
      <c r="Y618">
        <v>-6554</v>
      </c>
      <c r="Z618">
        <v>-14.435150146484375</v>
      </c>
      <c r="AA618">
        <v>-8274.720703125</v>
      </c>
      <c r="AB618">
        <v>0</v>
      </c>
      <c r="AC618">
        <v>11</v>
      </c>
      <c r="AD618">
        <v>-665.0260009765625</v>
      </c>
      <c r="AE618">
        <v>3.8676800727844238</v>
      </c>
      <c r="AF618">
        <v>-3861</v>
      </c>
      <c r="AG618">
        <v>-7805</v>
      </c>
      <c r="AH618">
        <v>-820.890625</v>
      </c>
      <c r="AI618">
        <v>-138.63560485839844</v>
      </c>
      <c r="AJ618">
        <v>-341.8111572265625</v>
      </c>
      <c r="AK618">
        <v>-200</v>
      </c>
      <c r="AL618">
        <v>-30909.26171875</v>
      </c>
      <c r="AM618">
        <v>-28038.626953125</v>
      </c>
      <c r="AN618">
        <v>-2870.633056640625</v>
      </c>
      <c r="AO618" s="5" t="s">
        <v>454</v>
      </c>
    </row>
    <row r="619" spans="1:41" ht="14.25" x14ac:dyDescent="0.45">
      <c r="A619">
        <v>2014</v>
      </c>
      <c r="B619" s="5" t="s">
        <v>80</v>
      </c>
      <c r="C619" s="5" t="s">
        <v>127</v>
      </c>
      <c r="D619" s="5" t="s">
        <v>120</v>
      </c>
      <c r="E619" s="5" t="s">
        <v>157</v>
      </c>
      <c r="F619" s="5" t="s">
        <v>13</v>
      </c>
      <c r="G619" s="5" t="s">
        <v>86</v>
      </c>
      <c r="H619" s="5" t="s">
        <v>130</v>
      </c>
      <c r="I619">
        <v>44040.06640625</v>
      </c>
      <c r="J619">
        <v>85666.4921875</v>
      </c>
      <c r="K619">
        <v>7884.94189453125</v>
      </c>
      <c r="L619">
        <v>11578.875</v>
      </c>
      <c r="M619">
        <v>45029.21484375</v>
      </c>
      <c r="N619">
        <v>38275.76171875</v>
      </c>
      <c r="O619">
        <v>33008.5703125</v>
      </c>
      <c r="P619">
        <v>36862.1328125</v>
      </c>
      <c r="Q619">
        <v>18659.666015625</v>
      </c>
      <c r="R619">
        <v>31164.416015625</v>
      </c>
      <c r="S619">
        <v>48556.78515625</v>
      </c>
      <c r="T619">
        <v>33674.48828125</v>
      </c>
      <c r="U619">
        <v>10200.7001953125</v>
      </c>
      <c r="V619">
        <v>41649.83203125</v>
      </c>
      <c r="W619">
        <v>14419.3076171875</v>
      </c>
      <c r="X619">
        <v>62327.37890625</v>
      </c>
      <c r="Y619">
        <v>223064.140625</v>
      </c>
      <c r="Z619">
        <v>34004.46484375</v>
      </c>
      <c r="AA619">
        <v>359913.59375</v>
      </c>
      <c r="AB619">
        <v>8389.982421875</v>
      </c>
      <c r="AC619">
        <v>38558.84375</v>
      </c>
      <c r="AD619">
        <v>56180.4375</v>
      </c>
      <c r="AE619">
        <v>38040.61328125</v>
      </c>
      <c r="AF619">
        <v>132315.375</v>
      </c>
      <c r="AG619">
        <v>615831.25</v>
      </c>
      <c r="AH619">
        <v>96269.609375</v>
      </c>
      <c r="AI619">
        <v>22927.427734375</v>
      </c>
      <c r="AJ619">
        <v>170059.390625</v>
      </c>
      <c r="AK619">
        <v>20353.3671875</v>
      </c>
      <c r="AL619">
        <v>2378907</v>
      </c>
      <c r="AM619">
        <v>1929885.625</v>
      </c>
      <c r="AN619">
        <v>449021.5625</v>
      </c>
      <c r="AO619" s="5" t="s">
        <v>455</v>
      </c>
    </row>
    <row r="620" spans="1:41" ht="14.25" x14ac:dyDescent="0.45">
      <c r="A620">
        <v>2014</v>
      </c>
      <c r="B620" s="5" t="s">
        <v>80</v>
      </c>
      <c r="C620" s="5" t="s">
        <v>127</v>
      </c>
      <c r="D620" s="5" t="s">
        <v>120</v>
      </c>
      <c r="E620" s="5" t="s">
        <v>157</v>
      </c>
      <c r="F620" s="5" t="s">
        <v>13</v>
      </c>
      <c r="G620" s="5" t="s">
        <v>87</v>
      </c>
      <c r="H620" s="5" t="s">
        <v>130</v>
      </c>
      <c r="I620">
        <v>42362.34765625</v>
      </c>
      <c r="J620">
        <v>82403</v>
      </c>
      <c r="K620">
        <v>7584.5625</v>
      </c>
      <c r="L620">
        <v>11137.7744140625</v>
      </c>
      <c r="M620">
        <v>43313.8125</v>
      </c>
      <c r="N620">
        <v>36817.63671875</v>
      </c>
      <c r="O620">
        <v>31751.099609375</v>
      </c>
      <c r="P620">
        <v>35457.859375</v>
      </c>
      <c r="Q620">
        <v>17948.8203125</v>
      </c>
      <c r="R620">
        <v>29977.19921875</v>
      </c>
      <c r="S620">
        <v>46707</v>
      </c>
      <c r="T620">
        <v>32391.6484375</v>
      </c>
      <c r="U620">
        <v>9812.1015625</v>
      </c>
      <c r="V620">
        <v>40063.16796875</v>
      </c>
      <c r="W620">
        <v>13870</v>
      </c>
      <c r="X620">
        <v>59953</v>
      </c>
      <c r="Y620">
        <v>214566.453125</v>
      </c>
      <c r="Z620">
        <v>32709.0546875</v>
      </c>
      <c r="AA620">
        <v>346202.59375</v>
      </c>
      <c r="AB620">
        <v>8070.36376953125</v>
      </c>
      <c r="AC620">
        <v>37089.93359375</v>
      </c>
      <c r="AD620">
        <v>54040.2265625</v>
      </c>
      <c r="AE620">
        <v>36591.4453125</v>
      </c>
      <c r="AF620">
        <v>127274.7890625</v>
      </c>
      <c r="AG620">
        <v>592371</v>
      </c>
      <c r="AH620">
        <v>92602.1875</v>
      </c>
      <c r="AI620">
        <v>22054</v>
      </c>
      <c r="AJ620">
        <v>163580.921875</v>
      </c>
      <c r="AK620">
        <v>19578</v>
      </c>
      <c r="AL620">
        <v>2288282</v>
      </c>
      <c r="AM620">
        <v>1856366</v>
      </c>
      <c r="AN620">
        <v>431915.90625</v>
      </c>
      <c r="AO620" s="5" t="s">
        <v>456</v>
      </c>
    </row>
    <row r="621" spans="1:41" ht="14.25" x14ac:dyDescent="0.45">
      <c r="A621">
        <v>2014</v>
      </c>
      <c r="B621" s="5" t="s">
        <v>80</v>
      </c>
      <c r="C621" s="5" t="s">
        <v>127</v>
      </c>
      <c r="D621" s="5" t="s">
        <v>120</v>
      </c>
      <c r="E621" s="5" t="s">
        <v>157</v>
      </c>
      <c r="F621" s="5" t="s">
        <v>163</v>
      </c>
      <c r="G621" s="5" t="s">
        <v>86</v>
      </c>
      <c r="H621" s="5" t="s">
        <v>130</v>
      </c>
      <c r="I621">
        <v>27.728015899658203</v>
      </c>
      <c r="J621">
        <v>3352.722900390625</v>
      </c>
      <c r="K621">
        <v>126.83168792724609</v>
      </c>
      <c r="L621">
        <v>108.11882019042969</v>
      </c>
      <c r="M621">
        <v>561.8929443359375</v>
      </c>
      <c r="N621">
        <v>694.45550537109375</v>
      </c>
      <c r="O621">
        <v>260.17694091796875</v>
      </c>
      <c r="P621">
        <v>601.3319091796875</v>
      </c>
      <c r="Q621">
        <v>41.342975616455078</v>
      </c>
      <c r="R621">
        <v>405.445556640625</v>
      </c>
      <c r="S621">
        <v>1141.4852294921875</v>
      </c>
      <c r="T621">
        <v>706.27166748046875</v>
      </c>
      <c r="U621">
        <v>53.019805908203125</v>
      </c>
      <c r="V621">
        <v>266.13864135742188</v>
      </c>
      <c r="W621"/>
      <c r="X621">
        <v>602.9703369140625</v>
      </c>
      <c r="Y621">
        <v>2850.59423828125</v>
      </c>
      <c r="Z621">
        <v>576.41986083984375</v>
      </c>
      <c r="AA621">
        <v>411.65386962890625</v>
      </c>
      <c r="AB621">
        <v>-39.504951477050781</v>
      </c>
      <c r="AC621">
        <v>0</v>
      </c>
      <c r="AD621">
        <v>538.4202880859375</v>
      </c>
      <c r="AE621">
        <v>562.50811767578125</v>
      </c>
      <c r="AF621">
        <v>703.06134033203125</v>
      </c>
      <c r="AG621">
        <v>3711.386474609375</v>
      </c>
      <c r="AH621">
        <v>4365.5693359375</v>
      </c>
      <c r="AI621">
        <v>94.427238464355469</v>
      </c>
      <c r="AJ621">
        <v>553.9478759765625</v>
      </c>
      <c r="AK621">
        <v>558.267333984375</v>
      </c>
      <c r="AL621">
        <v>23836.685546875</v>
      </c>
      <c r="AM621">
        <v>14919.876953125</v>
      </c>
      <c r="AN621">
        <v>8916.8076171875</v>
      </c>
      <c r="AO621" s="5" t="s">
        <v>457</v>
      </c>
    </row>
    <row r="622" spans="1:41" ht="14.25" x14ac:dyDescent="0.45">
      <c r="A622">
        <v>2014</v>
      </c>
      <c r="B622" s="5" t="s">
        <v>80</v>
      </c>
      <c r="C622" s="5" t="s">
        <v>127</v>
      </c>
      <c r="D622" s="5" t="s">
        <v>120</v>
      </c>
      <c r="E622" s="5" t="s">
        <v>157</v>
      </c>
      <c r="F622" s="5" t="s">
        <v>163</v>
      </c>
      <c r="G622" s="5" t="s">
        <v>87</v>
      </c>
      <c r="H622" s="5" t="s">
        <v>130</v>
      </c>
      <c r="I622">
        <v>26.671709060668945</v>
      </c>
      <c r="J622">
        <v>3225</v>
      </c>
      <c r="K622">
        <v>122</v>
      </c>
      <c r="L622">
        <v>104</v>
      </c>
      <c r="M622">
        <v>540.48748779296875</v>
      </c>
      <c r="N622">
        <v>668</v>
      </c>
      <c r="O622">
        <v>250.26542663574219</v>
      </c>
      <c r="P622">
        <v>578.42401123046875</v>
      </c>
      <c r="Q622">
        <v>39.768001556396484</v>
      </c>
      <c r="R622">
        <v>390</v>
      </c>
      <c r="S622">
        <v>1098</v>
      </c>
      <c r="T622">
        <v>679.36602783203125</v>
      </c>
      <c r="U622">
        <v>51</v>
      </c>
      <c r="V622">
        <v>256</v>
      </c>
      <c r="W622"/>
      <c r="X622">
        <v>580</v>
      </c>
      <c r="Y622">
        <v>2742</v>
      </c>
      <c r="Z622">
        <v>554.46099853515625</v>
      </c>
      <c r="AA622">
        <v>395.9718017578125</v>
      </c>
      <c r="AB622">
        <v>-38</v>
      </c>
      <c r="AC622">
        <v>0</v>
      </c>
      <c r="AD622">
        <v>517.90899658203125</v>
      </c>
      <c r="AE622">
        <v>541.0792236328125</v>
      </c>
      <c r="AF622">
        <v>676.27801513671875</v>
      </c>
      <c r="AG622">
        <v>3570</v>
      </c>
      <c r="AH622">
        <v>4199.26171875</v>
      </c>
      <c r="AI622">
        <v>90.830001831054688</v>
      </c>
      <c r="AJ622">
        <v>532.8450927734375</v>
      </c>
      <c r="AK622">
        <v>537</v>
      </c>
      <c r="AL622">
        <v>22928.619140625</v>
      </c>
      <c r="AM622">
        <v>14351.4990234375</v>
      </c>
      <c r="AN622">
        <v>8577.119140625</v>
      </c>
      <c r="AO622" s="5" t="s">
        <v>458</v>
      </c>
    </row>
    <row r="623" spans="1:41" ht="14.25" x14ac:dyDescent="0.45">
      <c r="A623">
        <v>2014</v>
      </c>
      <c r="B623" s="5" t="s">
        <v>80</v>
      </c>
      <c r="C623" s="5" t="s">
        <v>127</v>
      </c>
      <c r="D623" s="5" t="s">
        <v>120</v>
      </c>
      <c r="E623" s="5" t="s">
        <v>157</v>
      </c>
      <c r="F623" s="5" t="s">
        <v>157</v>
      </c>
      <c r="G623" s="5" t="s">
        <v>86</v>
      </c>
      <c r="H623" s="5" t="s">
        <v>130</v>
      </c>
      <c r="I623">
        <v>43892.64453125</v>
      </c>
      <c r="J623">
        <v>88641.8359375</v>
      </c>
      <c r="K623">
        <v>7692.61474609375</v>
      </c>
      <c r="L623">
        <v>11706.189453125</v>
      </c>
      <c r="M623">
        <v>45264.6875</v>
      </c>
      <c r="N623">
        <v>38943.1875</v>
      </c>
      <c r="O623">
        <v>33116.8671875</v>
      </c>
      <c r="P623">
        <v>37197.734375</v>
      </c>
      <c r="Q623">
        <v>18527.48828125</v>
      </c>
      <c r="R623">
        <v>31524.119140625</v>
      </c>
      <c r="S623">
        <v>49737.7734375</v>
      </c>
      <c r="T623">
        <v>34278.87890625</v>
      </c>
      <c r="U623">
        <v>10253.7197265625</v>
      </c>
      <c r="V623">
        <v>41711.16796875</v>
      </c>
      <c r="W623">
        <v>14191.634765625</v>
      </c>
      <c r="X623">
        <v>62930.3515625</v>
      </c>
      <c r="Y623">
        <v>219101.171875</v>
      </c>
      <c r="Z623">
        <v>34565.875</v>
      </c>
      <c r="AA623">
        <v>351722.84375</v>
      </c>
      <c r="AB623">
        <v>8350.4775390625</v>
      </c>
      <c r="AC623">
        <v>38570.28125</v>
      </c>
      <c r="AD623">
        <v>56027.4921875</v>
      </c>
      <c r="AE623">
        <v>38607.14453125</v>
      </c>
      <c r="AF623">
        <v>129004.5390625</v>
      </c>
      <c r="AG623">
        <v>611428.5625</v>
      </c>
      <c r="AH623">
        <v>99781.7734375</v>
      </c>
      <c r="AI623">
        <v>22877.728515625</v>
      </c>
      <c r="AJ623">
        <v>170257.984375</v>
      </c>
      <c r="AK623">
        <v>20703.71484375</v>
      </c>
      <c r="AL623">
        <v>2370610.5</v>
      </c>
      <c r="AM623">
        <v>1915656.5</v>
      </c>
      <c r="AN623">
        <v>454954</v>
      </c>
      <c r="AO623" s="5" t="s">
        <v>459</v>
      </c>
    </row>
    <row r="624" spans="1:41" ht="14.25" x14ac:dyDescent="0.45">
      <c r="A624">
        <v>2014</v>
      </c>
      <c r="B624" s="5" t="s">
        <v>80</v>
      </c>
      <c r="C624" s="5" t="s">
        <v>127</v>
      </c>
      <c r="D624" s="5" t="s">
        <v>120</v>
      </c>
      <c r="E624" s="5" t="s">
        <v>157</v>
      </c>
      <c r="F624" s="5" t="s">
        <v>157</v>
      </c>
      <c r="G624" s="5" t="s">
        <v>87</v>
      </c>
      <c r="H624" s="5" t="s">
        <v>130</v>
      </c>
      <c r="I624">
        <v>42220.54296875</v>
      </c>
      <c r="J624">
        <v>85265</v>
      </c>
      <c r="K624">
        <v>7399.5625</v>
      </c>
      <c r="L624">
        <v>11260.23828125</v>
      </c>
      <c r="M624">
        <v>43540.31640625</v>
      </c>
      <c r="N624">
        <v>37459.63671875</v>
      </c>
      <c r="O624">
        <v>31855.26953125</v>
      </c>
      <c r="P624">
        <v>35780.67578125</v>
      </c>
      <c r="Q624">
        <v>17821.677734375</v>
      </c>
      <c r="R624">
        <v>30323.19921875</v>
      </c>
      <c r="S624">
        <v>47843</v>
      </c>
      <c r="T624">
        <v>32973.015625</v>
      </c>
      <c r="U624">
        <v>9863.1015625</v>
      </c>
      <c r="V624">
        <v>40122.16796875</v>
      </c>
      <c r="W624">
        <v>13651</v>
      </c>
      <c r="X624">
        <v>60533</v>
      </c>
      <c r="Y624">
        <v>210754.453125</v>
      </c>
      <c r="Z624">
        <v>33249.078125</v>
      </c>
      <c r="AA624">
        <v>338323.84375</v>
      </c>
      <c r="AB624">
        <v>8032.36376953125</v>
      </c>
      <c r="AC624">
        <v>37100.93359375</v>
      </c>
      <c r="AD624">
        <v>53893.109375</v>
      </c>
      <c r="AE624">
        <v>37136.39453125</v>
      </c>
      <c r="AF624">
        <v>124090.0703125</v>
      </c>
      <c r="AG624">
        <v>588136</v>
      </c>
      <c r="AH624">
        <v>95980.5546875</v>
      </c>
      <c r="AI624">
        <v>22006.1953125</v>
      </c>
      <c r="AJ624">
        <v>163771.953125</v>
      </c>
      <c r="AK624">
        <v>19915</v>
      </c>
      <c r="AL624">
        <v>2280301.25</v>
      </c>
      <c r="AM624">
        <v>1842679</v>
      </c>
      <c r="AN624">
        <v>437622.375</v>
      </c>
      <c r="AO624" s="5" t="s">
        <v>460</v>
      </c>
    </row>
    <row r="625" spans="1:41" ht="14.25" x14ac:dyDescent="0.45">
      <c r="A625">
        <v>2014</v>
      </c>
      <c r="B625" s="5" t="s">
        <v>80</v>
      </c>
      <c r="C625" s="5" t="s">
        <v>1457</v>
      </c>
      <c r="D625" s="5" t="s">
        <v>120</v>
      </c>
      <c r="E625" s="5" t="s">
        <v>1458</v>
      </c>
      <c r="F625" s="5" t="s">
        <v>1458</v>
      </c>
      <c r="G625" s="5" t="s">
        <v>86</v>
      </c>
      <c r="H625" s="5" t="s">
        <v>130</v>
      </c>
      <c r="I625">
        <v>-1.4554456472396851</v>
      </c>
      <c r="J625"/>
      <c r="K625">
        <v>0</v>
      </c>
      <c r="L625"/>
      <c r="M625"/>
      <c r="N625">
        <v>-1071.831787109375</v>
      </c>
      <c r="O625">
        <v>0</v>
      </c>
      <c r="P625">
        <v>0</v>
      </c>
      <c r="Q625">
        <v>-659.92822265625</v>
      </c>
      <c r="R625">
        <v>1.9026275724172592E-2</v>
      </c>
      <c r="S625"/>
      <c r="T625"/>
      <c r="U625"/>
      <c r="V625">
        <v>0.31347516179084778</v>
      </c>
      <c r="W625">
        <v>204.80198669433594</v>
      </c>
      <c r="X625">
        <v>0</v>
      </c>
      <c r="Y625">
        <v>0</v>
      </c>
      <c r="Z625">
        <v>0.17813034355640411</v>
      </c>
      <c r="AA625">
        <v>280.69308471679688</v>
      </c>
      <c r="AB625">
        <v>735.00006103515625</v>
      </c>
      <c r="AC625">
        <v>0</v>
      </c>
      <c r="AD625">
        <v>-1351.4852294921875</v>
      </c>
      <c r="AE625">
        <v>0</v>
      </c>
      <c r="AF625"/>
      <c r="AG625">
        <v>-17.673269271850586</v>
      </c>
      <c r="AH625">
        <v>0</v>
      </c>
      <c r="AI625">
        <v>0</v>
      </c>
      <c r="AJ625">
        <v>0.21700388193130493</v>
      </c>
      <c r="AK625"/>
      <c r="AL625">
        <v>-1881.1510009765625</v>
      </c>
      <c r="AM625">
        <v>-1469.4678955078125</v>
      </c>
      <c r="AN625">
        <v>-411.68316650390625</v>
      </c>
      <c r="AO625" s="5" t="s">
        <v>1462</v>
      </c>
    </row>
    <row r="626" spans="1:41" ht="14.25" x14ac:dyDescent="0.45">
      <c r="A626">
        <v>2014</v>
      </c>
      <c r="B626" s="5" t="s">
        <v>80</v>
      </c>
      <c r="C626" s="5" t="s">
        <v>1457</v>
      </c>
      <c r="D626" s="5" t="s">
        <v>120</v>
      </c>
      <c r="E626" s="5" t="s">
        <v>1458</v>
      </c>
      <c r="F626" s="5" t="s">
        <v>1458</v>
      </c>
      <c r="G626" s="5" t="s">
        <v>87</v>
      </c>
      <c r="H626" s="5" t="s">
        <v>130</v>
      </c>
      <c r="I626">
        <v>-1.3999999761581421</v>
      </c>
      <c r="J626"/>
      <c r="K626">
        <v>0</v>
      </c>
      <c r="L626"/>
      <c r="M626"/>
      <c r="N626">
        <v>-1031</v>
      </c>
      <c r="O626">
        <v>0</v>
      </c>
      <c r="P626">
        <v>0</v>
      </c>
      <c r="Q626">
        <v>-634.7880859375</v>
      </c>
      <c r="R626">
        <v>1.830146461725235E-2</v>
      </c>
      <c r="S626"/>
      <c r="T626"/>
      <c r="U626"/>
      <c r="V626">
        <v>0.30153322219848633</v>
      </c>
      <c r="W626">
        <v>197</v>
      </c>
      <c r="X626">
        <v>0</v>
      </c>
      <c r="Y626">
        <v>0</v>
      </c>
      <c r="Z626">
        <v>0.17134441435337067</v>
      </c>
      <c r="AA626">
        <v>270</v>
      </c>
      <c r="AB626">
        <v>707</v>
      </c>
      <c r="AC626">
        <v>0</v>
      </c>
      <c r="AD626">
        <v>-1300</v>
      </c>
      <c r="AE626">
        <v>0</v>
      </c>
      <c r="AF626"/>
      <c r="AG626">
        <v>-17</v>
      </c>
      <c r="AH626">
        <v>0</v>
      </c>
      <c r="AI626">
        <v>0</v>
      </c>
      <c r="AJ626">
        <v>0.20873706042766571</v>
      </c>
      <c r="AK626"/>
      <c r="AL626">
        <v>-1809.4881591796875</v>
      </c>
      <c r="AM626">
        <v>-1413.4881591796875</v>
      </c>
      <c r="AN626">
        <v>-396</v>
      </c>
      <c r="AO626" s="5" t="s">
        <v>1463</v>
      </c>
    </row>
    <row r="627" spans="1:41" ht="14.25" x14ac:dyDescent="0.45">
      <c r="A627">
        <v>2014</v>
      </c>
      <c r="B627" s="5" t="s">
        <v>80</v>
      </c>
      <c r="C627" s="5" t="s">
        <v>1457</v>
      </c>
      <c r="D627" s="5" t="s">
        <v>120</v>
      </c>
      <c r="E627" s="5" t="s">
        <v>37</v>
      </c>
      <c r="F627" s="5" t="s">
        <v>37</v>
      </c>
      <c r="G627" s="5" t="s">
        <v>86</v>
      </c>
      <c r="H627" s="5" t="s">
        <v>130</v>
      </c>
      <c r="I627">
        <v>174.65347290039063</v>
      </c>
      <c r="J627">
        <v>134.10891723632813</v>
      </c>
      <c r="K627">
        <v>319.158447265625</v>
      </c>
      <c r="L627">
        <v>2.0792081356048584</v>
      </c>
      <c r="M627">
        <v>450.17221069335938</v>
      </c>
      <c r="N627">
        <v>1677.6134033203125</v>
      </c>
      <c r="O627">
        <v>151.88224792480469</v>
      </c>
      <c r="P627">
        <v>369.69058227539063</v>
      </c>
      <c r="Q627">
        <v>222.61248779296875</v>
      </c>
      <c r="R627">
        <v>103.84984588623047</v>
      </c>
      <c r="S627">
        <v>265.09902954101563</v>
      </c>
      <c r="T627">
        <v>181.93070983886719</v>
      </c>
      <c r="U627">
        <v>0</v>
      </c>
      <c r="V627">
        <v>284.85150146484375</v>
      </c>
      <c r="W627">
        <v>234.95051574707031</v>
      </c>
      <c r="X627">
        <v>0</v>
      </c>
      <c r="Y627">
        <v>26735.80859375</v>
      </c>
      <c r="Z627">
        <v>19.752475738525391</v>
      </c>
      <c r="AA627">
        <v>8602.7236328125</v>
      </c>
      <c r="AB627">
        <v>0</v>
      </c>
      <c r="AC627">
        <v>14.55445671081543</v>
      </c>
      <c r="AD627">
        <v>781.15850830078125</v>
      </c>
      <c r="AE627">
        <v>65.49505615234375</v>
      </c>
      <c r="AF627">
        <v>5678.3173828125</v>
      </c>
      <c r="AG627">
        <v>8781.53515625</v>
      </c>
      <c r="AH627">
        <v>4212.91162109375</v>
      </c>
      <c r="AI627">
        <v>181.93070983886719</v>
      </c>
      <c r="AJ627">
        <v>385.8485107421875</v>
      </c>
      <c r="AK627">
        <v>207.92080688476563</v>
      </c>
      <c r="AL627">
        <v>60240.609375</v>
      </c>
      <c r="AM627">
        <v>53253.4921875</v>
      </c>
      <c r="AN627">
        <v>6987.115234375</v>
      </c>
      <c r="AO627" s="5" t="s">
        <v>1464</v>
      </c>
    </row>
    <row r="628" spans="1:41" ht="14.25" x14ac:dyDescent="0.45">
      <c r="A628">
        <v>2014</v>
      </c>
      <c r="B628" s="5" t="s">
        <v>80</v>
      </c>
      <c r="C628" s="5" t="s">
        <v>1457</v>
      </c>
      <c r="D628" s="5" t="s">
        <v>120</v>
      </c>
      <c r="E628" s="5" t="s">
        <v>37</v>
      </c>
      <c r="F628" s="5" t="s">
        <v>37</v>
      </c>
      <c r="G628" s="5" t="s">
        <v>87</v>
      </c>
      <c r="H628" s="5" t="s">
        <v>130</v>
      </c>
      <c r="I628">
        <v>168</v>
      </c>
      <c r="J628">
        <v>129</v>
      </c>
      <c r="K628">
        <v>307</v>
      </c>
      <c r="L628">
        <v>2</v>
      </c>
      <c r="M628">
        <v>433.02276611328125</v>
      </c>
      <c r="N628">
        <v>1613.7042236328125</v>
      </c>
      <c r="O628">
        <v>146.09625244140625</v>
      </c>
      <c r="P628">
        <v>355.60711669921875</v>
      </c>
      <c r="Q628">
        <v>214.13200378417969</v>
      </c>
      <c r="R628">
        <v>99.893653869628906</v>
      </c>
      <c r="S628">
        <v>255</v>
      </c>
      <c r="T628">
        <v>175</v>
      </c>
      <c r="U628">
        <v>0</v>
      </c>
      <c r="V628">
        <v>274</v>
      </c>
      <c r="W628">
        <v>226</v>
      </c>
      <c r="X628">
        <v>0</v>
      </c>
      <c r="Y628">
        <v>25717.30078125</v>
      </c>
      <c r="Z628">
        <v>19</v>
      </c>
      <c r="AA628">
        <v>8275</v>
      </c>
      <c r="AB628">
        <v>0</v>
      </c>
      <c r="AC628">
        <v>14</v>
      </c>
      <c r="AD628">
        <v>751.4000244140625</v>
      </c>
      <c r="AE628">
        <v>63</v>
      </c>
      <c r="AF628">
        <v>5462</v>
      </c>
      <c r="AG628">
        <v>8447</v>
      </c>
      <c r="AH628">
        <v>4052.41943359375</v>
      </c>
      <c r="AI628">
        <v>175</v>
      </c>
      <c r="AJ628">
        <v>371.14950561523438</v>
      </c>
      <c r="AK628">
        <v>200</v>
      </c>
      <c r="AL628">
        <v>57945.72265625</v>
      </c>
      <c r="AM628">
        <v>51224.78515625</v>
      </c>
      <c r="AN628">
        <v>6720.9384765625</v>
      </c>
      <c r="AO628" s="5" t="s">
        <v>1465</v>
      </c>
    </row>
    <row r="629" spans="1:41" ht="14.25" x14ac:dyDescent="0.45">
      <c r="A629">
        <v>2014</v>
      </c>
      <c r="B629" s="5" t="s">
        <v>80</v>
      </c>
      <c r="C629" s="5" t="s">
        <v>1457</v>
      </c>
      <c r="D629" s="5" t="s">
        <v>120</v>
      </c>
      <c r="E629" s="5" t="s">
        <v>128</v>
      </c>
      <c r="F629" s="5" t="s">
        <v>129</v>
      </c>
      <c r="G629" s="5" t="s">
        <v>86</v>
      </c>
      <c r="H629" s="5" t="s">
        <v>130</v>
      </c>
      <c r="I629">
        <v>10172.525390625</v>
      </c>
      <c r="J629">
        <v>11927.376953125</v>
      </c>
      <c r="K629">
        <v>1320.297119140625</v>
      </c>
      <c r="L629">
        <v>2663.465576171875</v>
      </c>
      <c r="M629">
        <v>6869.4560546875</v>
      </c>
      <c r="N629">
        <v>7233.56494140625</v>
      </c>
      <c r="O629">
        <v>5291.64013671875</v>
      </c>
      <c r="P629">
        <v>5941.3369140625</v>
      </c>
      <c r="Q629">
        <v>2626.52001953125</v>
      </c>
      <c r="R629">
        <v>4840.6455078125</v>
      </c>
      <c r="S629">
        <v>10898.1689453125</v>
      </c>
      <c r="T629">
        <v>9481.1884765625</v>
      </c>
      <c r="U629">
        <v>1219.3587646484375</v>
      </c>
      <c r="V629">
        <v>6834.35693359375</v>
      </c>
      <c r="W629">
        <v>3328.81201171875</v>
      </c>
      <c r="X629">
        <v>9057.1748046875</v>
      </c>
      <c r="Y629">
        <v>35746.78515625</v>
      </c>
      <c r="Z629">
        <v>6868.66357421875</v>
      </c>
      <c r="AA629">
        <v>62227.578125</v>
      </c>
      <c r="AB629">
        <v>1056.2376708984375</v>
      </c>
      <c r="AC629">
        <v>9323.1689453125</v>
      </c>
      <c r="AD629">
        <v>12086.48828125</v>
      </c>
      <c r="AE629">
        <v>7616.5546875</v>
      </c>
      <c r="AF629">
        <v>22156.041015625</v>
      </c>
      <c r="AG629">
        <v>94428.2734375</v>
      </c>
      <c r="AH629">
        <v>20421.63671875</v>
      </c>
      <c r="AI629">
        <v>3431.73291015625</v>
      </c>
      <c r="AJ629">
        <v>27655.546875</v>
      </c>
      <c r="AK629">
        <v>4298.7626953125</v>
      </c>
      <c r="AL629">
        <v>407023.3125</v>
      </c>
      <c r="AM629">
        <v>319481.75</v>
      </c>
      <c r="AN629">
        <v>87541.6015625</v>
      </c>
      <c r="AO629" s="5" t="s">
        <v>433</v>
      </c>
    </row>
    <row r="630" spans="1:41" ht="14.25" x14ac:dyDescent="0.45">
      <c r="A630">
        <v>2014</v>
      </c>
      <c r="B630" s="5" t="s">
        <v>80</v>
      </c>
      <c r="C630" s="5" t="s">
        <v>1457</v>
      </c>
      <c r="D630" s="5" t="s">
        <v>120</v>
      </c>
      <c r="E630" s="5" t="s">
        <v>128</v>
      </c>
      <c r="F630" s="5" t="s">
        <v>129</v>
      </c>
      <c r="G630" s="5" t="s">
        <v>87</v>
      </c>
      <c r="H630" s="5" t="s">
        <v>130</v>
      </c>
      <c r="I630">
        <v>9785</v>
      </c>
      <c r="J630">
        <v>11473</v>
      </c>
      <c r="K630">
        <v>1270</v>
      </c>
      <c r="L630">
        <v>2562</v>
      </c>
      <c r="M630">
        <v>6607.76220703125</v>
      </c>
      <c r="N630">
        <v>6958</v>
      </c>
      <c r="O630">
        <v>5090.0537109375</v>
      </c>
      <c r="P630">
        <v>5715</v>
      </c>
      <c r="Q630">
        <v>2526.4619140625</v>
      </c>
      <c r="R630">
        <v>4656.23974609375</v>
      </c>
      <c r="S630">
        <v>10483</v>
      </c>
      <c r="T630">
        <v>9120</v>
      </c>
      <c r="U630">
        <v>1172.906982421875</v>
      </c>
      <c r="V630">
        <v>6574</v>
      </c>
      <c r="W630">
        <v>3202</v>
      </c>
      <c r="X630">
        <v>8712.138671875</v>
      </c>
      <c r="Y630">
        <v>34385</v>
      </c>
      <c r="Z630">
        <v>6607</v>
      </c>
      <c r="AA630">
        <v>59857</v>
      </c>
      <c r="AB630">
        <v>1016</v>
      </c>
      <c r="AC630">
        <v>8968</v>
      </c>
      <c r="AD630">
        <v>11626.0498046875</v>
      </c>
      <c r="AE630">
        <v>7326.39990234375</v>
      </c>
      <c r="AF630">
        <v>21312</v>
      </c>
      <c r="AG630">
        <v>90831</v>
      </c>
      <c r="AH630">
        <v>19643.66796875</v>
      </c>
      <c r="AI630">
        <v>3301</v>
      </c>
      <c r="AJ630">
        <v>26602</v>
      </c>
      <c r="AK630">
        <v>4135</v>
      </c>
      <c r="AL630">
        <v>391517.65625</v>
      </c>
      <c r="AM630">
        <v>307311</v>
      </c>
      <c r="AN630">
        <v>84206.671875</v>
      </c>
      <c r="AO630" s="5" t="s">
        <v>434</v>
      </c>
    </row>
    <row r="631" spans="1:41" ht="14.25" x14ac:dyDescent="0.45">
      <c r="A631">
        <v>2014</v>
      </c>
      <c r="B631" s="5" t="s">
        <v>80</v>
      </c>
      <c r="C631" s="5" t="s">
        <v>1457</v>
      </c>
      <c r="D631" s="5" t="s">
        <v>120</v>
      </c>
      <c r="E631" s="5" t="s">
        <v>128</v>
      </c>
      <c r="F631" s="5" t="s">
        <v>131</v>
      </c>
      <c r="G631" s="5" t="s">
        <v>86</v>
      </c>
      <c r="H631" s="5" t="s">
        <v>130</v>
      </c>
      <c r="I631">
        <v>2439.95068359375</v>
      </c>
      <c r="J631">
        <v>5072.22802734375</v>
      </c>
      <c r="K631">
        <v>436.63369750976563</v>
      </c>
      <c r="L631">
        <v>867.02978515625</v>
      </c>
      <c r="M631">
        <v>3191.035888671875</v>
      </c>
      <c r="N631">
        <v>3283.68115234375</v>
      </c>
      <c r="O631">
        <v>1956.186767578125</v>
      </c>
      <c r="P631">
        <v>2272.042236328125</v>
      </c>
      <c r="Q631">
        <v>1032.502197265625</v>
      </c>
      <c r="R631">
        <v>1667.658935546875</v>
      </c>
      <c r="S631">
        <v>3226.930908203125</v>
      </c>
      <c r="T631">
        <v>3314.257568359375</v>
      </c>
      <c r="U631">
        <v>483.74197387695313</v>
      </c>
      <c r="V631">
        <v>2398.052978515625</v>
      </c>
      <c r="W631">
        <v>1172.67333984375</v>
      </c>
      <c r="X631">
        <v>3704.02880859375</v>
      </c>
      <c r="Y631">
        <v>13347.99609375</v>
      </c>
      <c r="Z631">
        <v>2281.494873046875</v>
      </c>
      <c r="AA631">
        <v>21897.1796875</v>
      </c>
      <c r="AB631">
        <v>517.7227783203125</v>
      </c>
      <c r="AC631">
        <v>2760.148681640625</v>
      </c>
      <c r="AD631">
        <v>4855.51220703125</v>
      </c>
      <c r="AE631">
        <v>2928.252685546875</v>
      </c>
      <c r="AF631">
        <v>7719.06005859375</v>
      </c>
      <c r="AG631">
        <v>40216.04296875</v>
      </c>
      <c r="AH631">
        <v>7276.3388671875</v>
      </c>
      <c r="AI631">
        <v>1428.4158935546875</v>
      </c>
      <c r="AJ631">
        <v>8855.1875</v>
      </c>
      <c r="AK631">
        <v>1822.4259033203125</v>
      </c>
      <c r="AL631">
        <v>152424.421875</v>
      </c>
      <c r="AM631">
        <v>119522.25</v>
      </c>
      <c r="AN631">
        <v>32902.1640625</v>
      </c>
      <c r="AO631" s="5" t="s">
        <v>435</v>
      </c>
    </row>
    <row r="632" spans="1:41" ht="14.25" x14ac:dyDescent="0.45">
      <c r="A632">
        <v>2014</v>
      </c>
      <c r="B632" s="5" t="s">
        <v>80</v>
      </c>
      <c r="C632" s="5" t="s">
        <v>1457</v>
      </c>
      <c r="D632" s="5" t="s">
        <v>120</v>
      </c>
      <c r="E632" s="5" t="s">
        <v>128</v>
      </c>
      <c r="F632" s="5" t="s">
        <v>131</v>
      </c>
      <c r="G632" s="5" t="s">
        <v>87</v>
      </c>
      <c r="H632" s="5" t="s">
        <v>130</v>
      </c>
      <c r="I632">
        <v>2347</v>
      </c>
      <c r="J632">
        <v>4879</v>
      </c>
      <c r="K632">
        <v>420</v>
      </c>
      <c r="L632">
        <v>834</v>
      </c>
      <c r="M632">
        <v>3069.472412109375</v>
      </c>
      <c r="N632">
        <v>3158.58837890625</v>
      </c>
      <c r="O632">
        <v>1881.665283203125</v>
      </c>
      <c r="P632">
        <v>2185.488037109375</v>
      </c>
      <c r="Q632">
        <v>993.168701171875</v>
      </c>
      <c r="R632">
        <v>1604.1290283203125</v>
      </c>
      <c r="S632">
        <v>3104</v>
      </c>
      <c r="T632">
        <v>3188</v>
      </c>
      <c r="U632">
        <v>465.31369018554688</v>
      </c>
      <c r="V632">
        <v>2306.698486328125</v>
      </c>
      <c r="W632">
        <v>1128</v>
      </c>
      <c r="X632">
        <v>3562.9228515625</v>
      </c>
      <c r="Y632">
        <v>12839.5</v>
      </c>
      <c r="Z632">
        <v>2194.58056640625</v>
      </c>
      <c r="AA632">
        <v>21063</v>
      </c>
      <c r="AB632">
        <v>498</v>
      </c>
      <c r="AC632">
        <v>2655</v>
      </c>
      <c r="AD632">
        <v>4670.5400390625</v>
      </c>
      <c r="AE632">
        <v>2816.699951171875</v>
      </c>
      <c r="AF632">
        <v>7425</v>
      </c>
      <c r="AG632">
        <v>38684</v>
      </c>
      <c r="AH632">
        <v>6999.14453125</v>
      </c>
      <c r="AI632">
        <v>1374</v>
      </c>
      <c r="AJ632">
        <v>8517.8466796875</v>
      </c>
      <c r="AK632">
        <v>1753</v>
      </c>
      <c r="AL632">
        <v>146617.765625</v>
      </c>
      <c r="AM632">
        <v>114969.015625</v>
      </c>
      <c r="AN632">
        <v>31648.74609375</v>
      </c>
      <c r="AO632" s="5" t="s">
        <v>436</v>
      </c>
    </row>
    <row r="633" spans="1:41" ht="14.25" x14ac:dyDescent="0.45">
      <c r="A633">
        <v>2014</v>
      </c>
      <c r="B633" s="5" t="s">
        <v>80</v>
      </c>
      <c r="C633" s="5" t="s">
        <v>1457</v>
      </c>
      <c r="D633" s="5" t="s">
        <v>120</v>
      </c>
      <c r="E633" s="5" t="s">
        <v>487</v>
      </c>
      <c r="F633" s="5" t="s">
        <v>487</v>
      </c>
      <c r="G633" s="5" t="s">
        <v>86</v>
      </c>
      <c r="H633" s="5" t="s">
        <v>130</v>
      </c>
      <c r="I633">
        <v>11593.6640625</v>
      </c>
      <c r="J633">
        <v>13903.6640625</v>
      </c>
      <c r="K633">
        <v>1806.831787109375</v>
      </c>
      <c r="L633">
        <v>2411.88134765625</v>
      </c>
      <c r="M633">
        <v>14024.666015625</v>
      </c>
      <c r="N633">
        <v>19894.09765625</v>
      </c>
      <c r="O633">
        <v>5992.52490234375</v>
      </c>
      <c r="P633">
        <v>4717.52978515625</v>
      </c>
      <c r="Q633">
        <v>1482.3037109375</v>
      </c>
      <c r="R633">
        <v>9646.0068359375</v>
      </c>
      <c r="S633">
        <v>27419.556640625</v>
      </c>
      <c r="T633">
        <v>13682.228515625</v>
      </c>
      <c r="U633">
        <v>13058.8125</v>
      </c>
      <c r="V633">
        <v>9647.525390625</v>
      </c>
      <c r="W633">
        <v>3453.564453125</v>
      </c>
      <c r="X633">
        <v>14504.306640625</v>
      </c>
      <c r="Y633">
        <v>76017.296875</v>
      </c>
      <c r="Z633">
        <v>7573.4072265625</v>
      </c>
      <c r="AA633">
        <v>105488.6171875</v>
      </c>
      <c r="AB633">
        <v>2083.366455078125</v>
      </c>
      <c r="AC633">
        <v>9259.7529296875</v>
      </c>
      <c r="AD633">
        <v>18458.107421875</v>
      </c>
      <c r="AE633">
        <v>20882.525390625</v>
      </c>
      <c r="AF633">
        <v>50604.8046875</v>
      </c>
      <c r="AG633">
        <v>148727.828125</v>
      </c>
      <c r="AH633">
        <v>33622.05078125</v>
      </c>
      <c r="AI633">
        <v>3794.5546875</v>
      </c>
      <c r="AJ633">
        <v>33241.80078125</v>
      </c>
      <c r="AK633">
        <v>2801.73291015625</v>
      </c>
      <c r="AL633">
        <v>679795.0625</v>
      </c>
      <c r="AM633">
        <v>538151.5625</v>
      </c>
      <c r="AN633">
        <v>141643.484375</v>
      </c>
      <c r="AO633" s="5" t="s">
        <v>1466</v>
      </c>
    </row>
    <row r="634" spans="1:41" ht="14.25" x14ac:dyDescent="0.45">
      <c r="A634">
        <v>2014</v>
      </c>
      <c r="B634" s="5" t="s">
        <v>80</v>
      </c>
      <c r="C634" s="5" t="s">
        <v>1457</v>
      </c>
      <c r="D634" s="5" t="s">
        <v>120</v>
      </c>
      <c r="E634" s="5" t="s">
        <v>487</v>
      </c>
      <c r="F634" s="5" t="s">
        <v>487</v>
      </c>
      <c r="G634" s="5" t="s">
        <v>87</v>
      </c>
      <c r="H634" s="5" t="s">
        <v>130</v>
      </c>
      <c r="I634">
        <v>11152</v>
      </c>
      <c r="J634">
        <v>13374</v>
      </c>
      <c r="K634">
        <v>1738</v>
      </c>
      <c r="L634">
        <v>2320</v>
      </c>
      <c r="M634">
        <v>13490.392578125</v>
      </c>
      <c r="N634">
        <v>19136.2265625</v>
      </c>
      <c r="O634">
        <v>5764.23779296875</v>
      </c>
      <c r="P634">
        <v>4537.81396484375</v>
      </c>
      <c r="Q634">
        <v>1425.8349609375</v>
      </c>
      <c r="R634">
        <v>9278.5390625</v>
      </c>
      <c r="S634">
        <v>26375</v>
      </c>
      <c r="T634">
        <v>13161</v>
      </c>
      <c r="U634">
        <v>12561.3330078125</v>
      </c>
      <c r="V634">
        <v>9280</v>
      </c>
      <c r="W634">
        <v>3322</v>
      </c>
      <c r="X634">
        <v>13951.7607421875</v>
      </c>
      <c r="Y634">
        <v>73121.3984375</v>
      </c>
      <c r="Z634">
        <v>7284.89599609375</v>
      </c>
      <c r="AA634">
        <v>101470</v>
      </c>
      <c r="AB634">
        <v>2004</v>
      </c>
      <c r="AC634">
        <v>8907</v>
      </c>
      <c r="AD634">
        <v>17754.939453125</v>
      </c>
      <c r="AE634">
        <v>20087</v>
      </c>
      <c r="AF634">
        <v>48677</v>
      </c>
      <c r="AG634">
        <v>143062</v>
      </c>
      <c r="AH634">
        <v>32341.20703125</v>
      </c>
      <c r="AI634">
        <v>3650</v>
      </c>
      <c r="AJ634">
        <v>31975.4453125</v>
      </c>
      <c r="AK634">
        <v>2695</v>
      </c>
      <c r="AL634">
        <v>653898</v>
      </c>
      <c r="AM634">
        <v>517650.5</v>
      </c>
      <c r="AN634">
        <v>136247.53125</v>
      </c>
      <c r="AO634" s="5" t="s">
        <v>1467</v>
      </c>
    </row>
    <row r="635" spans="1:41" ht="14.25" x14ac:dyDescent="0.45">
      <c r="A635">
        <v>2014</v>
      </c>
      <c r="B635" s="5" t="s">
        <v>80</v>
      </c>
      <c r="C635" s="5" t="s">
        <v>1457</v>
      </c>
      <c r="D635" s="5" t="s">
        <v>120</v>
      </c>
      <c r="E635" s="5" t="s">
        <v>1459</v>
      </c>
      <c r="F635" s="5" t="s">
        <v>1459</v>
      </c>
      <c r="G635" s="5" t="s">
        <v>86</v>
      </c>
      <c r="H635" s="5" t="s">
        <v>130</v>
      </c>
      <c r="I635">
        <v>0</v>
      </c>
      <c r="J635"/>
      <c r="K635">
        <v>0</v>
      </c>
      <c r="L635"/>
      <c r="M635"/>
      <c r="N635">
        <v>0</v>
      </c>
      <c r="O635"/>
      <c r="P635">
        <v>0</v>
      </c>
      <c r="Q635">
        <v>0</v>
      </c>
      <c r="R635">
        <v>0</v>
      </c>
      <c r="S635"/>
      <c r="T635"/>
      <c r="U635"/>
      <c r="V635">
        <v>0</v>
      </c>
      <c r="W635"/>
      <c r="X635">
        <v>0</v>
      </c>
      <c r="Y635">
        <v>0</v>
      </c>
      <c r="Z635">
        <v>0</v>
      </c>
      <c r="AA635">
        <v>0</v>
      </c>
      <c r="AB635"/>
      <c r="AC635">
        <v>0</v>
      </c>
      <c r="AD635">
        <v>0</v>
      </c>
      <c r="AE635">
        <v>0</v>
      </c>
      <c r="AF635"/>
      <c r="AG635">
        <v>0</v>
      </c>
      <c r="AH635">
        <v>0</v>
      </c>
      <c r="AI635">
        <v>0</v>
      </c>
      <c r="AJ635">
        <v>0</v>
      </c>
      <c r="AK635"/>
      <c r="AL635">
        <v>0</v>
      </c>
      <c r="AM635">
        <v>0</v>
      </c>
      <c r="AN635">
        <v>0</v>
      </c>
      <c r="AO635" s="5" t="s">
        <v>1468</v>
      </c>
    </row>
    <row r="636" spans="1:41" ht="14.25" x14ac:dyDescent="0.45">
      <c r="A636">
        <v>2014</v>
      </c>
      <c r="B636" s="5" t="s">
        <v>80</v>
      </c>
      <c r="C636" s="5" t="s">
        <v>1457</v>
      </c>
      <c r="D636" s="5" t="s">
        <v>120</v>
      </c>
      <c r="E636" s="5" t="s">
        <v>1459</v>
      </c>
      <c r="F636" s="5" t="s">
        <v>1459</v>
      </c>
      <c r="G636" s="5" t="s">
        <v>87</v>
      </c>
      <c r="H636" s="5" t="s">
        <v>130</v>
      </c>
      <c r="I636">
        <v>0</v>
      </c>
      <c r="J636"/>
      <c r="K636">
        <v>0</v>
      </c>
      <c r="L636"/>
      <c r="M636"/>
      <c r="N636">
        <v>0</v>
      </c>
      <c r="O636"/>
      <c r="P636">
        <v>0</v>
      </c>
      <c r="Q636">
        <v>0</v>
      </c>
      <c r="R636">
        <v>0</v>
      </c>
      <c r="S636"/>
      <c r="T636"/>
      <c r="U636"/>
      <c r="V636">
        <v>0</v>
      </c>
      <c r="W636"/>
      <c r="X636">
        <v>0</v>
      </c>
      <c r="Y636">
        <v>0</v>
      </c>
      <c r="Z636">
        <v>0</v>
      </c>
      <c r="AA636">
        <v>0</v>
      </c>
      <c r="AB636"/>
      <c r="AC636">
        <v>0</v>
      </c>
      <c r="AD636">
        <v>0</v>
      </c>
      <c r="AE636">
        <v>0</v>
      </c>
      <c r="AF636"/>
      <c r="AG636">
        <v>0</v>
      </c>
      <c r="AH636">
        <v>0</v>
      </c>
      <c r="AI636">
        <v>0</v>
      </c>
      <c r="AJ636">
        <v>0</v>
      </c>
      <c r="AK636"/>
      <c r="AL636">
        <v>0</v>
      </c>
      <c r="AM636">
        <v>0</v>
      </c>
      <c r="AN636">
        <v>0</v>
      </c>
      <c r="AO636" s="5" t="s">
        <v>1469</v>
      </c>
    </row>
    <row r="637" spans="1:41" ht="14.25" x14ac:dyDescent="0.45">
      <c r="A637">
        <v>2014</v>
      </c>
      <c r="B637" s="5" t="s">
        <v>80</v>
      </c>
      <c r="C637" s="5" t="s">
        <v>1457</v>
      </c>
      <c r="D637" s="5" t="s">
        <v>120</v>
      </c>
      <c r="E637" s="5" t="s">
        <v>1460</v>
      </c>
      <c r="F637" s="5" t="s">
        <v>1460</v>
      </c>
      <c r="G637" s="5" t="s">
        <v>86</v>
      </c>
      <c r="H637" s="5" t="s">
        <v>130</v>
      </c>
      <c r="I637">
        <v>162986.609375</v>
      </c>
      <c r="J637">
        <v>337837</v>
      </c>
      <c r="K637">
        <v>29383.3671875</v>
      </c>
      <c r="L637">
        <v>57234.359375</v>
      </c>
      <c r="M637">
        <v>218633.546875</v>
      </c>
      <c r="N637">
        <v>229254.21875</v>
      </c>
      <c r="O637">
        <v>130572.765625</v>
      </c>
      <c r="P637">
        <v>149721.9375</v>
      </c>
      <c r="Q637">
        <v>66942.1796875</v>
      </c>
      <c r="R637">
        <v>115005.4765625</v>
      </c>
      <c r="S637">
        <v>230313.875</v>
      </c>
      <c r="T637">
        <v>223540.859375</v>
      </c>
      <c r="U637">
        <v>43873.984375</v>
      </c>
      <c r="V637">
        <v>161379.8125</v>
      </c>
      <c r="W637">
        <v>78076.34375</v>
      </c>
      <c r="X637">
        <v>250791.328125</v>
      </c>
      <c r="Y637">
        <v>925775.3125</v>
      </c>
      <c r="Z637">
        <v>153281.96875</v>
      </c>
      <c r="AA637">
        <v>1496810.375</v>
      </c>
      <c r="AB637">
        <v>36053.46875</v>
      </c>
      <c r="AC637">
        <v>182927.6875</v>
      </c>
      <c r="AD637">
        <v>327803.8125</v>
      </c>
      <c r="AE637">
        <v>207196.515625</v>
      </c>
      <c r="AF637">
        <v>541681.5</v>
      </c>
      <c r="AG637">
        <v>2722572.25</v>
      </c>
      <c r="AH637">
        <v>494450.59375</v>
      </c>
      <c r="AI637">
        <v>94948.15625</v>
      </c>
      <c r="AJ637">
        <v>592065.0625</v>
      </c>
      <c r="AK637">
        <v>119157.3359375</v>
      </c>
      <c r="AL637">
        <v>10380271</v>
      </c>
      <c r="AM637">
        <v>8146547</v>
      </c>
      <c r="AN637">
        <v>2233725.5</v>
      </c>
      <c r="AO637" s="5" t="s">
        <v>1470</v>
      </c>
    </row>
    <row r="638" spans="1:41" ht="14.25" x14ac:dyDescent="0.45">
      <c r="A638">
        <v>2014</v>
      </c>
      <c r="B638" s="5" t="s">
        <v>80</v>
      </c>
      <c r="C638" s="5" t="s">
        <v>1457</v>
      </c>
      <c r="D638" s="5" t="s">
        <v>120</v>
      </c>
      <c r="E638" s="5" t="s">
        <v>1460</v>
      </c>
      <c r="F638" s="5" t="s">
        <v>1460</v>
      </c>
      <c r="G638" s="5" t="s">
        <v>87</v>
      </c>
      <c r="H638" s="5" t="s">
        <v>130</v>
      </c>
      <c r="I638">
        <v>156777.59375</v>
      </c>
      <c r="J638">
        <v>324967</v>
      </c>
      <c r="K638">
        <v>28264</v>
      </c>
      <c r="L638">
        <v>55054</v>
      </c>
      <c r="M638">
        <v>210304.640625</v>
      </c>
      <c r="N638">
        <v>220520.71875</v>
      </c>
      <c r="O638">
        <v>125598.5546875</v>
      </c>
      <c r="P638">
        <v>144018.234375</v>
      </c>
      <c r="Q638">
        <v>64392</v>
      </c>
      <c r="R638">
        <v>110624.3125</v>
      </c>
      <c r="S638">
        <v>221540</v>
      </c>
      <c r="T638">
        <v>215025</v>
      </c>
      <c r="U638">
        <v>42202.59375</v>
      </c>
      <c r="V638">
        <v>155232</v>
      </c>
      <c r="W638">
        <v>75102</v>
      </c>
      <c r="X638">
        <v>241237.359375</v>
      </c>
      <c r="Y638">
        <v>890507.625</v>
      </c>
      <c r="Z638">
        <v>147442.640625</v>
      </c>
      <c r="AA638">
        <v>1439789</v>
      </c>
      <c r="AB638">
        <v>34680</v>
      </c>
      <c r="AC638">
        <v>175959</v>
      </c>
      <c r="AD638">
        <v>315316.03125</v>
      </c>
      <c r="AE638">
        <v>199303.296875</v>
      </c>
      <c r="AF638">
        <v>521046</v>
      </c>
      <c r="AG638">
        <v>2618855</v>
      </c>
      <c r="AH638">
        <v>475614.34375</v>
      </c>
      <c r="AI638">
        <v>91331.078125</v>
      </c>
      <c r="AJ638">
        <v>569510.1875</v>
      </c>
      <c r="AK638">
        <v>114618</v>
      </c>
      <c r="AL638">
        <v>9984831</v>
      </c>
      <c r="AM638">
        <v>7836201</v>
      </c>
      <c r="AN638">
        <v>2148631</v>
      </c>
      <c r="AO638" s="5" t="s">
        <v>1471</v>
      </c>
    </row>
    <row r="639" spans="1:41" ht="14.25" x14ac:dyDescent="0.45">
      <c r="A639">
        <v>2014</v>
      </c>
      <c r="B639" s="5" t="s">
        <v>80</v>
      </c>
      <c r="C639" s="5" t="s">
        <v>1457</v>
      </c>
      <c r="D639" s="5" t="s">
        <v>120</v>
      </c>
      <c r="E639" s="5" t="s">
        <v>1461</v>
      </c>
      <c r="F639" s="5" t="s">
        <v>1461</v>
      </c>
      <c r="G639" s="5" t="s">
        <v>86</v>
      </c>
      <c r="H639" s="5" t="s">
        <v>130</v>
      </c>
      <c r="I639">
        <v>159301.640625</v>
      </c>
      <c r="J639">
        <v>330922.59375</v>
      </c>
      <c r="K639">
        <v>28779.357421875</v>
      </c>
      <c r="L639">
        <v>56620.9921875</v>
      </c>
      <c r="M639">
        <v>208737.484375</v>
      </c>
      <c r="N639">
        <v>216059.453125</v>
      </c>
      <c r="O639">
        <v>128067.5703125</v>
      </c>
      <c r="P639">
        <v>149043.40625</v>
      </c>
      <c r="Q639">
        <v>67936.4375</v>
      </c>
      <c r="R639">
        <v>108636.2890625</v>
      </c>
      <c r="S639">
        <v>210830.65625</v>
      </c>
      <c r="T639">
        <v>216207.484375</v>
      </c>
      <c r="U639">
        <v>31550.79296875</v>
      </c>
      <c r="V639">
        <v>156453.125</v>
      </c>
      <c r="W639">
        <v>76809.0625</v>
      </c>
      <c r="X639">
        <v>241640.171875</v>
      </c>
      <c r="Y639">
        <v>898892.5625</v>
      </c>
      <c r="Z639">
        <v>150315.3125</v>
      </c>
      <c r="AA639">
        <v>1439974.25</v>
      </c>
      <c r="AB639">
        <v>33773.6171875</v>
      </c>
      <c r="AC639">
        <v>180245.5</v>
      </c>
      <c r="AD639">
        <v>318709.3125</v>
      </c>
      <c r="AE639">
        <v>191067.78125</v>
      </c>
      <c r="AF639">
        <v>511192</v>
      </c>
      <c r="AG639">
        <v>2636855.75</v>
      </c>
      <c r="AH639">
        <v>478186.71875</v>
      </c>
      <c r="AI639">
        <v>93338.8515625</v>
      </c>
      <c r="AJ639">
        <v>578009.25</v>
      </c>
      <c r="AK639">
        <v>119039.859375</v>
      </c>
      <c r="AL639">
        <v>10017198</v>
      </c>
      <c r="AM639">
        <v>7863077</v>
      </c>
      <c r="AN639">
        <v>2154120.25</v>
      </c>
      <c r="AO639" s="5" t="s">
        <v>1472</v>
      </c>
    </row>
    <row r="640" spans="1:41" ht="14.25" x14ac:dyDescent="0.45">
      <c r="A640">
        <v>2014</v>
      </c>
      <c r="B640" s="5" t="s">
        <v>80</v>
      </c>
      <c r="C640" s="5" t="s">
        <v>1457</v>
      </c>
      <c r="D640" s="5" t="s">
        <v>120</v>
      </c>
      <c r="E640" s="5" t="s">
        <v>1461</v>
      </c>
      <c r="F640" s="5" t="s">
        <v>1461</v>
      </c>
      <c r="G640" s="5" t="s">
        <v>87</v>
      </c>
      <c r="H640" s="5" t="s">
        <v>130</v>
      </c>
      <c r="I640">
        <v>153233</v>
      </c>
      <c r="J640">
        <v>318316</v>
      </c>
      <c r="K640">
        <v>27683</v>
      </c>
      <c r="L640">
        <v>54464</v>
      </c>
      <c r="M640">
        <v>200785.5625</v>
      </c>
      <c r="N640">
        <v>207828.609375</v>
      </c>
      <c r="O640">
        <v>123188.796875</v>
      </c>
      <c r="P640">
        <v>143365.546875</v>
      </c>
      <c r="Q640">
        <v>65348.37890625</v>
      </c>
      <c r="R640">
        <v>104497.7578125</v>
      </c>
      <c r="S640">
        <v>202799</v>
      </c>
      <c r="T640">
        <v>207971</v>
      </c>
      <c r="U640">
        <v>30348.85546875</v>
      </c>
      <c r="V640">
        <v>150493</v>
      </c>
      <c r="W640">
        <v>73883</v>
      </c>
      <c r="X640">
        <v>232434.8125</v>
      </c>
      <c r="Y640">
        <v>864649</v>
      </c>
      <c r="Z640">
        <v>144589</v>
      </c>
      <c r="AA640">
        <v>1385118</v>
      </c>
      <c r="AB640">
        <v>32487</v>
      </c>
      <c r="AC640">
        <v>173379</v>
      </c>
      <c r="AD640">
        <v>306568</v>
      </c>
      <c r="AE640">
        <v>183789</v>
      </c>
      <c r="AF640">
        <v>491718</v>
      </c>
      <c r="AG640">
        <v>2536404</v>
      </c>
      <c r="AH640">
        <v>459970.0625</v>
      </c>
      <c r="AI640">
        <v>89783.078125</v>
      </c>
      <c r="AJ640">
        <v>555989.8125</v>
      </c>
      <c r="AK640">
        <v>114505</v>
      </c>
      <c r="AL640">
        <v>9635589</v>
      </c>
      <c r="AM640">
        <v>7563531</v>
      </c>
      <c r="AN640">
        <v>2072058.375</v>
      </c>
      <c r="AO640" s="5" t="s">
        <v>1473</v>
      </c>
    </row>
    <row r="641" spans="1:41" ht="14.25" x14ac:dyDescent="0.45">
      <c r="A641">
        <v>2015</v>
      </c>
      <c r="B641" s="5" t="s">
        <v>1508</v>
      </c>
      <c r="C641" s="5" t="s">
        <v>170</v>
      </c>
      <c r="D641" s="5" t="s">
        <v>83</v>
      </c>
      <c r="E641" s="5" t="s">
        <v>84</v>
      </c>
      <c r="F641" s="5" t="s">
        <v>85</v>
      </c>
      <c r="G641" s="5" t="s">
        <v>86</v>
      </c>
      <c r="H641" s="5" t="s">
        <v>130</v>
      </c>
      <c r="I641">
        <v>16853.237156208641</v>
      </c>
      <c r="J641">
        <v>31267.475689110259</v>
      </c>
      <c r="K641">
        <v>1379.7737687984754</v>
      </c>
      <c r="L641">
        <v>3675.654449996915</v>
      </c>
      <c r="M641">
        <v>37179.321959497793</v>
      </c>
      <c r="N641">
        <v>18469.648761395089</v>
      </c>
      <c r="O641">
        <v>22728.6574038447</v>
      </c>
      <c r="P641">
        <v>8846.0091790969127</v>
      </c>
      <c r="Q641">
        <v>12687.231558397671</v>
      </c>
      <c r="R641">
        <v>10662.559100694449</v>
      </c>
      <c r="S641">
        <v>29479.79469121197</v>
      </c>
      <c r="T641">
        <v>14448.892111014142</v>
      </c>
      <c r="U641">
        <v>993.57183513966709</v>
      </c>
      <c r="V641">
        <v>18498.399014233099</v>
      </c>
      <c r="W641">
        <v>12488.081529766931</v>
      </c>
      <c r="X641">
        <v>15698.434995206739</v>
      </c>
      <c r="Y641">
        <v>96250.727960970675</v>
      </c>
      <c r="Z641">
        <v>12791.816372408324</v>
      </c>
      <c r="AA641">
        <v>131341.48950462983</v>
      </c>
      <c r="AB641">
        <v>9240.7794068187559</v>
      </c>
      <c r="AC641">
        <v>14835.767652696773</v>
      </c>
      <c r="AD641">
        <v>41026.944105486516</v>
      </c>
      <c r="AE641">
        <v>28128.123623387688</v>
      </c>
      <c r="AF641">
        <v>56499.870132156968</v>
      </c>
      <c r="AG641">
        <v>206147.63157082576</v>
      </c>
      <c r="AH641">
        <v>55691.408406316637</v>
      </c>
      <c r="AI641">
        <v>19259.57608115366</v>
      </c>
      <c r="AJ641">
        <v>42449.142243445873</v>
      </c>
      <c r="AK641">
        <v>2664.1197342219548</v>
      </c>
      <c r="AL641">
        <v>971684.1875</v>
      </c>
      <c r="AM641">
        <v>710398.375</v>
      </c>
      <c r="AN641">
        <v>261285.78125</v>
      </c>
      <c r="AO641" s="5" t="s">
        <v>1722</v>
      </c>
    </row>
    <row r="642" spans="1:41" ht="14.25" x14ac:dyDescent="0.45">
      <c r="A642">
        <v>2015</v>
      </c>
      <c r="B642" s="5" t="s">
        <v>1507</v>
      </c>
      <c r="C642" s="5" t="s">
        <v>170</v>
      </c>
      <c r="D642" s="5" t="s">
        <v>83</v>
      </c>
      <c r="E642" s="5" t="s">
        <v>84</v>
      </c>
      <c r="F642" s="5" t="s">
        <v>85</v>
      </c>
      <c r="G642" s="5" t="s">
        <v>86</v>
      </c>
      <c r="H642" s="5" t="s">
        <v>130</v>
      </c>
      <c r="I642">
        <v>15403.967898914647</v>
      </c>
      <c r="J642">
        <v>30665.780317034583</v>
      </c>
      <c r="K642">
        <v>1114.498969430517</v>
      </c>
      <c r="L642">
        <v>3136.5185282544553</v>
      </c>
      <c r="M642">
        <v>21065.45207704472</v>
      </c>
      <c r="N642">
        <v>13442.238639592695</v>
      </c>
      <c r="O642">
        <v>33093.39789366199</v>
      </c>
      <c r="P642">
        <v>9652.3571459607283</v>
      </c>
      <c r="Q642">
        <v>5506.3703723280414</v>
      </c>
      <c r="R642">
        <v>10577.355025820798</v>
      </c>
      <c r="S642">
        <v>25216.107805288626</v>
      </c>
      <c r="T642">
        <v>14077.941574061602</v>
      </c>
      <c r="U642">
        <v>1013.4241480977864</v>
      </c>
      <c r="V642">
        <v>10154.165993166051</v>
      </c>
      <c r="W642">
        <v>7900.8878868128413</v>
      </c>
      <c r="X642">
        <v>16997.822224530144</v>
      </c>
      <c r="Y642">
        <v>117827.56043342552</v>
      </c>
      <c r="Z642">
        <v>11901.029403363749</v>
      </c>
      <c r="AA642">
        <v>119848.46286152094</v>
      </c>
      <c r="AB642">
        <v>2927.2656605246439</v>
      </c>
      <c r="AC642">
        <v>11090.047931553318</v>
      </c>
      <c r="AD642">
        <v>21451.371366501022</v>
      </c>
      <c r="AE642">
        <v>25455.216682076862</v>
      </c>
      <c r="AF642">
        <v>45532.299283842905</v>
      </c>
      <c r="AG642">
        <v>184547.81599537199</v>
      </c>
      <c r="AH642">
        <v>58735.002358160295</v>
      </c>
      <c r="AI642">
        <v>21785.043120827537</v>
      </c>
      <c r="AJ642">
        <v>40243.482026246602</v>
      </c>
      <c r="AK642">
        <v>2408.6824665855461</v>
      </c>
      <c r="AL642">
        <v>882771.6875</v>
      </c>
      <c r="AM642">
        <v>655998.125</v>
      </c>
      <c r="AN642">
        <v>226773.484375</v>
      </c>
      <c r="AO642" s="5" t="s">
        <v>1720</v>
      </c>
    </row>
    <row r="643" spans="1:41" ht="14.25" x14ac:dyDescent="0.45">
      <c r="A643">
        <v>2015</v>
      </c>
      <c r="B643" s="5" t="s">
        <v>1509</v>
      </c>
      <c r="C643" s="5" t="s">
        <v>170</v>
      </c>
      <c r="D643" s="5" t="s">
        <v>83</v>
      </c>
      <c r="E643" s="5" t="s">
        <v>84</v>
      </c>
      <c r="F643" s="5" t="s">
        <v>85</v>
      </c>
      <c r="G643" s="5" t="s">
        <v>86</v>
      </c>
      <c r="H643" s="5" t="s">
        <v>130</v>
      </c>
      <c r="I643">
        <v>11913.64161820636</v>
      </c>
      <c r="J643">
        <v>32398.00554781346</v>
      </c>
      <c r="K643">
        <v>1285.3440519450858</v>
      </c>
      <c r="L643">
        <v>2968.1156088783027</v>
      </c>
      <c r="M643">
        <v>33854.439704633347</v>
      </c>
      <c r="N643">
        <v>15243.479757437332</v>
      </c>
      <c r="O643">
        <v>22552.642356062028</v>
      </c>
      <c r="P643">
        <v>8587.5434579204029</v>
      </c>
      <c r="Q643">
        <v>10461.961367673721</v>
      </c>
      <c r="R643">
        <v>8478.6818784490461</v>
      </c>
      <c r="S643">
        <v>26477.40204822072</v>
      </c>
      <c r="T643">
        <v>12946.502056431549</v>
      </c>
      <c r="U643">
        <v>1220.7483968643701</v>
      </c>
      <c r="V643">
        <v>17034.640633912768</v>
      </c>
      <c r="W643">
        <v>10957.166089534925</v>
      </c>
      <c r="X643">
        <v>15760.244998083057</v>
      </c>
      <c r="Y643">
        <v>93864.055881948923</v>
      </c>
      <c r="Z643">
        <v>14036.955323821736</v>
      </c>
      <c r="AA643">
        <v>127829.89090226339</v>
      </c>
      <c r="AB643">
        <v>7424.1209678361383</v>
      </c>
      <c r="AC643">
        <v>14467.89395982413</v>
      </c>
      <c r="AD643">
        <v>28378.71389539056</v>
      </c>
      <c r="AE643">
        <v>27233.356291896664</v>
      </c>
      <c r="AF643">
        <v>49659.380905415477</v>
      </c>
      <c r="AG643">
        <v>183701.50341894184</v>
      </c>
      <c r="AH643">
        <v>57509.86198008943</v>
      </c>
      <c r="AI643">
        <v>18380.200974492418</v>
      </c>
      <c r="AJ643">
        <v>36563.930924883171</v>
      </c>
      <c r="AK643">
        <v>2598.05914417861</v>
      </c>
      <c r="AL643">
        <v>893788.5625</v>
      </c>
      <c r="AM643">
        <v>655663.8125</v>
      </c>
      <c r="AN643">
        <v>238124.703125</v>
      </c>
      <c r="AO643" s="5" t="s">
        <v>1721</v>
      </c>
    </row>
    <row r="644" spans="1:41" ht="14.25" x14ac:dyDescent="0.45">
      <c r="A644">
        <v>2015</v>
      </c>
      <c r="B644" s="5" t="s">
        <v>1509</v>
      </c>
      <c r="C644" s="5" t="s">
        <v>170</v>
      </c>
      <c r="D644" s="5" t="s">
        <v>83</v>
      </c>
      <c r="E644" s="5" t="s">
        <v>84</v>
      </c>
      <c r="F644" s="5" t="s">
        <v>85</v>
      </c>
      <c r="G644" s="5" t="s">
        <v>87</v>
      </c>
      <c r="H644" s="5" t="s">
        <v>130</v>
      </c>
      <c r="I644">
        <v>10881.611999999999</v>
      </c>
      <c r="J644">
        <v>29591.5</v>
      </c>
      <c r="K644">
        <v>1254.3149000000001</v>
      </c>
      <c r="L644">
        <v>2711</v>
      </c>
      <c r="M644">
        <v>30924.769274999999</v>
      </c>
      <c r="N644">
        <v>13923</v>
      </c>
      <c r="O644">
        <v>20599</v>
      </c>
      <c r="P644">
        <v>7879</v>
      </c>
      <c r="Q644">
        <v>9555.6848200000004</v>
      </c>
      <c r="R644">
        <v>7744.3145199999999</v>
      </c>
      <c r="S644">
        <v>24243.174268380932</v>
      </c>
      <c r="T644">
        <v>11825</v>
      </c>
      <c r="U644">
        <v>1115</v>
      </c>
      <c r="V644">
        <v>15559</v>
      </c>
      <c r="W644">
        <v>10007.992</v>
      </c>
      <c r="X644">
        <v>14395</v>
      </c>
      <c r="Y644">
        <v>85733</v>
      </c>
      <c r="Z644">
        <v>12820.9918</v>
      </c>
      <c r="AA644">
        <v>116756.514874096</v>
      </c>
      <c r="AB644">
        <v>0</v>
      </c>
      <c r="AC644">
        <v>13531.8</v>
      </c>
      <c r="AD644">
        <v>25920.383000000002</v>
      </c>
      <c r="AE644">
        <v>24874</v>
      </c>
      <c r="AF644">
        <v>45357.593630073883</v>
      </c>
      <c r="AG644">
        <v>167788.20012235269</v>
      </c>
      <c r="AH644">
        <v>52528.019920000013</v>
      </c>
      <c r="AI644">
        <v>16788</v>
      </c>
      <c r="AJ644">
        <v>33396.548450085167</v>
      </c>
      <c r="AK644">
        <v>2373</v>
      </c>
      <c r="AL644">
        <v>810077.375</v>
      </c>
      <c r="AM644">
        <v>599218.75</v>
      </c>
      <c r="AN644">
        <v>210858.65625</v>
      </c>
      <c r="AO644" s="5" t="s">
        <v>1725</v>
      </c>
    </row>
    <row r="645" spans="1:41" ht="14.25" x14ac:dyDescent="0.45">
      <c r="A645">
        <v>2015</v>
      </c>
      <c r="B645" s="5" t="s">
        <v>1508</v>
      </c>
      <c r="C645" s="5" t="s">
        <v>170</v>
      </c>
      <c r="D645" s="5" t="s">
        <v>83</v>
      </c>
      <c r="E645" s="5" t="s">
        <v>84</v>
      </c>
      <c r="F645" s="5" t="s">
        <v>85</v>
      </c>
      <c r="G645" s="5" t="s">
        <v>87</v>
      </c>
      <c r="H645" s="5" t="s">
        <v>130</v>
      </c>
      <c r="I645">
        <v>15311.84424</v>
      </c>
      <c r="J645">
        <v>30266.16</v>
      </c>
      <c r="K645">
        <v>1254.75962361809</v>
      </c>
      <c r="L645">
        <v>3274</v>
      </c>
      <c r="M645">
        <v>33779.688012048202</v>
      </c>
      <c r="N645">
        <v>16681.710889739999</v>
      </c>
      <c r="O645">
        <v>20744</v>
      </c>
      <c r="P645">
        <v>7879</v>
      </c>
      <c r="Q645">
        <v>11334.693615</v>
      </c>
      <c r="R645">
        <v>9629.4616390281735</v>
      </c>
      <c r="S645">
        <v>26258.41171779326</v>
      </c>
      <c r="T645">
        <v>12870</v>
      </c>
      <c r="U645">
        <v>893.85000000000014</v>
      </c>
      <c r="V645">
        <v>16805</v>
      </c>
      <c r="W645">
        <v>11123.45556</v>
      </c>
      <c r="X645">
        <v>14394.35</v>
      </c>
      <c r="Y645">
        <v>85733</v>
      </c>
      <c r="Z645">
        <v>11394</v>
      </c>
      <c r="AA645">
        <v>119377.28238797119</v>
      </c>
      <c r="AB645">
        <v>1604</v>
      </c>
      <c r="AC645">
        <v>13531.8</v>
      </c>
      <c r="AD645">
        <v>36543.754813915002</v>
      </c>
      <c r="AE645">
        <v>25054.443500000001</v>
      </c>
      <c r="AF645">
        <v>49363.397060000003</v>
      </c>
      <c r="AG645">
        <v>187045</v>
      </c>
      <c r="AH645">
        <v>51296.71482440261</v>
      </c>
      <c r="AI645">
        <v>17155</v>
      </c>
      <c r="AJ645">
        <v>39149.409832144192</v>
      </c>
      <c r="AK645">
        <v>2373</v>
      </c>
      <c r="AL645">
        <v>872121.1875</v>
      </c>
      <c r="AM645">
        <v>642724.0625</v>
      </c>
      <c r="AN645">
        <v>229397.140625</v>
      </c>
      <c r="AO645" s="5" t="s">
        <v>1723</v>
      </c>
    </row>
    <row r="646" spans="1:41" ht="14.25" x14ac:dyDescent="0.45">
      <c r="A646">
        <v>2015</v>
      </c>
      <c r="B646" s="5" t="s">
        <v>1507</v>
      </c>
      <c r="C646" s="5" t="s">
        <v>170</v>
      </c>
      <c r="D646" s="5" t="s">
        <v>83</v>
      </c>
      <c r="E646" s="5" t="s">
        <v>84</v>
      </c>
      <c r="F646" s="5" t="s">
        <v>85</v>
      </c>
      <c r="G646" s="5" t="s">
        <v>87</v>
      </c>
      <c r="H646" s="5" t="s">
        <v>130</v>
      </c>
      <c r="I646">
        <v>14086.8</v>
      </c>
      <c r="J646">
        <v>27558.23</v>
      </c>
      <c r="K646">
        <v>1009</v>
      </c>
      <c r="L646">
        <v>2869.4232000000002</v>
      </c>
      <c r="M646">
        <v>18986.331249999999</v>
      </c>
      <c r="N646">
        <v>12304.63498979004</v>
      </c>
      <c r="O646">
        <v>30572.81978125</v>
      </c>
      <c r="P646">
        <v>9077.25</v>
      </c>
      <c r="Q646">
        <v>4958.0600320000003</v>
      </c>
      <c r="R646">
        <v>9484.3286256044503</v>
      </c>
      <c r="S646">
        <v>22729</v>
      </c>
      <c r="T646">
        <v>12655.625</v>
      </c>
      <c r="U646">
        <v>865</v>
      </c>
      <c r="V646">
        <v>9151.9249999999993</v>
      </c>
      <c r="W646">
        <v>7085.2783898400003</v>
      </c>
      <c r="X646">
        <v>15853.88135</v>
      </c>
      <c r="Y646">
        <v>106737</v>
      </c>
      <c r="Z646">
        <v>10715.9552</v>
      </c>
      <c r="AA646">
        <v>109783.4943430221</v>
      </c>
      <c r="AB646">
        <v>2118</v>
      </c>
      <c r="AC646">
        <v>10245.36789</v>
      </c>
      <c r="AD646">
        <v>19307.911913686999</v>
      </c>
      <c r="AE646">
        <v>22957.182515726501</v>
      </c>
      <c r="AF646">
        <v>41655.057656399993</v>
      </c>
      <c r="AG646">
        <v>167400.7149213145</v>
      </c>
      <c r="AH646">
        <v>53936.991927642594</v>
      </c>
      <c r="AI646">
        <v>19521.72</v>
      </c>
      <c r="AJ646">
        <v>36997.174541025917</v>
      </c>
      <c r="AK646">
        <v>2221</v>
      </c>
      <c r="AL646">
        <v>802845.1875</v>
      </c>
      <c r="AM646">
        <v>596847.625</v>
      </c>
      <c r="AN646">
        <v>205997.5625</v>
      </c>
      <c r="AO646" s="5" t="s">
        <v>1724</v>
      </c>
    </row>
    <row r="647" spans="1:41" ht="14.25" x14ac:dyDescent="0.45">
      <c r="A647">
        <v>2015</v>
      </c>
      <c r="B647" s="5" t="s">
        <v>1509</v>
      </c>
      <c r="C647" s="5" t="s">
        <v>170</v>
      </c>
      <c r="D647" s="5" t="s">
        <v>83</v>
      </c>
      <c r="E647" s="5" t="s">
        <v>27</v>
      </c>
      <c r="F647" s="5" t="s">
        <v>27</v>
      </c>
      <c r="G647" s="5" t="s">
        <v>86</v>
      </c>
      <c r="H647" s="5" t="s">
        <v>130</v>
      </c>
      <c r="I647">
        <v>0</v>
      </c>
      <c r="J647">
        <v>898.04383186367681</v>
      </c>
      <c r="K647">
        <v>76.638912807628614</v>
      </c>
      <c r="L647">
        <v>125.90678532681845</v>
      </c>
      <c r="M647">
        <v>191.59728201907154</v>
      </c>
      <c r="N647">
        <v>0</v>
      </c>
      <c r="O647">
        <v>60.216288634565345</v>
      </c>
      <c r="P647">
        <v>205.83022296905972</v>
      </c>
      <c r="Q647">
        <v>6.4920166134375279</v>
      </c>
      <c r="R647">
        <v>143.76360821733144</v>
      </c>
      <c r="S647">
        <v>0</v>
      </c>
      <c r="T647">
        <v>224.44253036519811</v>
      </c>
      <c r="U647">
        <v>0</v>
      </c>
      <c r="V647">
        <v>2215.9594217520048</v>
      </c>
      <c r="W647">
        <v>0</v>
      </c>
      <c r="X647">
        <v>164.22624173063275</v>
      </c>
      <c r="Y647">
        <v>1642.2624173063275</v>
      </c>
      <c r="Z647">
        <v>797.04469319933764</v>
      </c>
      <c r="AA647">
        <v>4440.1716829328661</v>
      </c>
      <c r="AB647">
        <v>0</v>
      </c>
      <c r="AC647">
        <v>11.495836921144292</v>
      </c>
      <c r="AD647">
        <v>220.50110056366293</v>
      </c>
      <c r="AE647">
        <v>0</v>
      </c>
      <c r="AF647">
        <v>440.22487429234866</v>
      </c>
      <c r="AG647">
        <v>15844.666824334339</v>
      </c>
      <c r="AH647">
        <v>1747.0619301493671</v>
      </c>
      <c r="AI647">
        <v>416.03981238426962</v>
      </c>
      <c r="AJ647">
        <v>1328.7115427280485</v>
      </c>
      <c r="AK647">
        <v>0</v>
      </c>
      <c r="AL647">
        <v>31201.296875</v>
      </c>
      <c r="AM647">
        <v>28100.572265625</v>
      </c>
      <c r="AN647">
        <v>3100.72412109375</v>
      </c>
      <c r="AO647" s="5" t="s">
        <v>1726</v>
      </c>
    </row>
    <row r="648" spans="1:41" ht="14.25" x14ac:dyDescent="0.45">
      <c r="A648">
        <v>2015</v>
      </c>
      <c r="B648" s="5" t="s">
        <v>1508</v>
      </c>
      <c r="C648" s="5" t="s">
        <v>170</v>
      </c>
      <c r="D648" s="5" t="s">
        <v>83</v>
      </c>
      <c r="E648" s="5" t="s">
        <v>27</v>
      </c>
      <c r="F648" s="5" t="s">
        <v>27</v>
      </c>
      <c r="G648" s="5" t="s">
        <v>86</v>
      </c>
      <c r="H648" s="5" t="s">
        <v>130</v>
      </c>
      <c r="I648">
        <v>168.40200595587578</v>
      </c>
      <c r="J648">
        <v>1341.7127823603721</v>
      </c>
      <c r="K648">
        <v>78.587602779408698</v>
      </c>
      <c r="L648">
        <v>132.47624468528895</v>
      </c>
      <c r="M648">
        <v>196.46900694852172</v>
      </c>
      <c r="N648">
        <v>477.63075073237252</v>
      </c>
      <c r="O648">
        <v>59.502042104409441</v>
      </c>
      <c r="P648">
        <v>211.06384746469763</v>
      </c>
      <c r="Q648">
        <v>6.5936963421993369</v>
      </c>
      <c r="R648">
        <v>21.791253251091515</v>
      </c>
      <c r="S648">
        <v>172.05319478024194</v>
      </c>
      <c r="T648">
        <v>505.20601786762728</v>
      </c>
      <c r="U648">
        <v>0</v>
      </c>
      <c r="V648">
        <v>2065.7312730587428</v>
      </c>
      <c r="W648">
        <v>56.134001985291924</v>
      </c>
      <c r="X648">
        <v>168.40200595587578</v>
      </c>
      <c r="Y648">
        <v>1684.0200532918038</v>
      </c>
      <c r="Z648">
        <v>1577.365455786703</v>
      </c>
      <c r="AA648">
        <v>2572.5902489412929</v>
      </c>
      <c r="AB648">
        <v>156.05252551911155</v>
      </c>
      <c r="AC648">
        <v>11.788140416911304</v>
      </c>
      <c r="AD648">
        <v>65.936963421993383</v>
      </c>
      <c r="AE648">
        <v>0</v>
      </c>
      <c r="AF648">
        <v>845.37806989849639</v>
      </c>
      <c r="AG648">
        <v>22762.337805035873</v>
      </c>
      <c r="AH648">
        <v>2918.96810323518</v>
      </c>
      <c r="AI648">
        <v>426.61841508821863</v>
      </c>
      <c r="AJ648">
        <v>1119.6660978121208</v>
      </c>
      <c r="AK648">
        <v>0</v>
      </c>
      <c r="AL648">
        <v>39802.4765625</v>
      </c>
      <c r="AM648">
        <v>34998.546875</v>
      </c>
      <c r="AN648">
        <v>4803.93017578125</v>
      </c>
      <c r="AO648" s="5" t="s">
        <v>1728</v>
      </c>
    </row>
    <row r="649" spans="1:41" ht="14.25" x14ac:dyDescent="0.45">
      <c r="A649">
        <v>2015</v>
      </c>
      <c r="B649" s="5" t="s">
        <v>1507</v>
      </c>
      <c r="C649" s="5" t="s">
        <v>170</v>
      </c>
      <c r="D649" s="5" t="s">
        <v>83</v>
      </c>
      <c r="E649" s="5" t="s">
        <v>27</v>
      </c>
      <c r="F649" s="5" t="s">
        <v>27</v>
      </c>
      <c r="G649" s="5" t="s">
        <v>86</v>
      </c>
      <c r="H649" s="5" t="s">
        <v>130</v>
      </c>
      <c r="I649">
        <v>0</v>
      </c>
      <c r="J649">
        <v>2725.9734997193364</v>
      </c>
      <c r="K649">
        <v>90.979507708613639</v>
      </c>
      <c r="L649">
        <v>136.46926156292045</v>
      </c>
      <c r="M649">
        <v>199.01767311259235</v>
      </c>
      <c r="N649">
        <v>0</v>
      </c>
      <c r="O649">
        <v>59.705301933777697</v>
      </c>
      <c r="P649">
        <v>0</v>
      </c>
      <c r="Q649">
        <v>6.5391521165566049</v>
      </c>
      <c r="R649">
        <v>22.340052235165469</v>
      </c>
      <c r="S649">
        <v>0</v>
      </c>
      <c r="T649">
        <v>409.40778468876135</v>
      </c>
      <c r="U649">
        <v>0</v>
      </c>
      <c r="V649">
        <v>3298.0071544372445</v>
      </c>
      <c r="W649">
        <v>0</v>
      </c>
      <c r="X649">
        <v>88.705020015898299</v>
      </c>
      <c r="Y649">
        <v>1849.1584941775723</v>
      </c>
      <c r="Z649">
        <v>68.234630781460226</v>
      </c>
      <c r="AA649">
        <v>2444.5482000052966</v>
      </c>
      <c r="AB649">
        <v>670.97386935102554</v>
      </c>
      <c r="AC649">
        <v>59.639660218965929</v>
      </c>
      <c r="AD649">
        <v>65.391521165566047</v>
      </c>
      <c r="AE649">
        <v>0</v>
      </c>
      <c r="AF649">
        <v>1601.2393356716</v>
      </c>
      <c r="AG649">
        <v>24475.51430825394</v>
      </c>
      <c r="AH649">
        <v>2956.8340005299433</v>
      </c>
      <c r="AI649">
        <v>953.01034324772786</v>
      </c>
      <c r="AJ649">
        <v>1124.1246294919538</v>
      </c>
      <c r="AK649">
        <v>0</v>
      </c>
      <c r="AL649">
        <v>43305.81640625</v>
      </c>
      <c r="AM649">
        <v>37811.7890625</v>
      </c>
      <c r="AN649">
        <v>5494.02490234375</v>
      </c>
      <c r="AO649" s="5" t="s">
        <v>1727</v>
      </c>
    </row>
    <row r="650" spans="1:41" ht="14.25" x14ac:dyDescent="0.45">
      <c r="A650">
        <v>2015</v>
      </c>
      <c r="B650" s="5" t="s">
        <v>1509</v>
      </c>
      <c r="C650" s="5" t="s">
        <v>170</v>
      </c>
      <c r="D650" s="5" t="s">
        <v>83</v>
      </c>
      <c r="E650" s="5" t="s">
        <v>27</v>
      </c>
      <c r="F650" s="5" t="s">
        <v>27</v>
      </c>
      <c r="G650" s="5" t="s">
        <v>87</v>
      </c>
      <c r="H650" s="5" t="s">
        <v>130</v>
      </c>
      <c r="I650">
        <v>0</v>
      </c>
      <c r="J650">
        <v>820.25</v>
      </c>
      <c r="K650">
        <v>71.5715</v>
      </c>
      <c r="L650">
        <v>115</v>
      </c>
      <c r="M650">
        <v>175</v>
      </c>
      <c r="N650">
        <v>0</v>
      </c>
      <c r="O650">
        <v>55</v>
      </c>
      <c r="P650">
        <v>188</v>
      </c>
      <c r="Q650">
        <v>5.92964</v>
      </c>
      <c r="R650">
        <v>131.30995999999999</v>
      </c>
      <c r="S650">
        <v>0</v>
      </c>
      <c r="T650">
        <v>205</v>
      </c>
      <c r="U650"/>
      <c r="V650">
        <v>2024</v>
      </c>
      <c r="W650">
        <v>0</v>
      </c>
      <c r="X650">
        <v>150</v>
      </c>
      <c r="Y650">
        <v>1500</v>
      </c>
      <c r="Z650">
        <v>728</v>
      </c>
      <c r="AA650">
        <v>4055.53793</v>
      </c>
      <c r="AB650"/>
      <c r="AC650">
        <v>10.8</v>
      </c>
      <c r="AD650">
        <v>201.4</v>
      </c>
      <c r="AE650">
        <v>0</v>
      </c>
      <c r="AF650">
        <v>402.09000978151943</v>
      </c>
      <c r="AG650">
        <v>14472.108711764</v>
      </c>
      <c r="AH650">
        <v>1595.721163443782</v>
      </c>
      <c r="AI650">
        <v>380</v>
      </c>
      <c r="AJ650">
        <v>1213.6107439888581</v>
      </c>
      <c r="AK650"/>
      <c r="AL650">
        <v>28500.330078125</v>
      </c>
      <c r="AM650">
        <v>25666.63671875</v>
      </c>
      <c r="AN650">
        <v>2833.692626953125</v>
      </c>
      <c r="AO650" s="5" t="s">
        <v>1731</v>
      </c>
    </row>
    <row r="651" spans="1:41" ht="14.25" x14ac:dyDescent="0.45">
      <c r="A651">
        <v>2015</v>
      </c>
      <c r="B651" s="5" t="s">
        <v>1508</v>
      </c>
      <c r="C651" s="5" t="s">
        <v>170</v>
      </c>
      <c r="D651" s="5" t="s">
        <v>83</v>
      </c>
      <c r="E651" s="5" t="s">
        <v>27</v>
      </c>
      <c r="F651" s="5" t="s">
        <v>27</v>
      </c>
      <c r="G651" s="5" t="s">
        <v>87</v>
      </c>
      <c r="H651" s="5" t="s">
        <v>130</v>
      </c>
      <c r="I651">
        <v>153</v>
      </c>
      <c r="J651">
        <v>1219</v>
      </c>
      <c r="K651">
        <v>71.5715</v>
      </c>
      <c r="L651">
        <v>118</v>
      </c>
      <c r="M651">
        <v>175</v>
      </c>
      <c r="N651">
        <v>431.39413200000001</v>
      </c>
      <c r="O651">
        <v>54</v>
      </c>
      <c r="P651">
        <v>188</v>
      </c>
      <c r="Q651">
        <v>5.8731749999999989</v>
      </c>
      <c r="R651">
        <v>19.679894410532931</v>
      </c>
      <c r="S651">
        <v>153.2522078377049</v>
      </c>
      <c r="T651">
        <v>450</v>
      </c>
      <c r="U651"/>
      <c r="V651">
        <v>1877</v>
      </c>
      <c r="W651">
        <v>50</v>
      </c>
      <c r="X651">
        <v>150</v>
      </c>
      <c r="Y651">
        <v>1500</v>
      </c>
      <c r="Z651">
        <v>1405</v>
      </c>
      <c r="AA651">
        <v>2338.2469147769202</v>
      </c>
      <c r="AB651">
        <v>139</v>
      </c>
      <c r="AC651">
        <v>10.8</v>
      </c>
      <c r="AD651">
        <v>58.731749999999998</v>
      </c>
      <c r="AE651">
        <v>0</v>
      </c>
      <c r="AF651">
        <v>753.13102213832406</v>
      </c>
      <c r="AG651">
        <v>20641</v>
      </c>
      <c r="AH651">
        <v>2694.1906333333341</v>
      </c>
      <c r="AI651">
        <v>380</v>
      </c>
      <c r="AJ651">
        <v>1033.445315775434</v>
      </c>
      <c r="AK651">
        <v>0</v>
      </c>
      <c r="AL651">
        <v>36069.31640625</v>
      </c>
      <c r="AM651">
        <v>31693.5703125</v>
      </c>
      <c r="AN651">
        <v>4375.74609375</v>
      </c>
      <c r="AO651" s="5" t="s">
        <v>1730</v>
      </c>
    </row>
    <row r="652" spans="1:41" ht="14.25" x14ac:dyDescent="0.45">
      <c r="A652">
        <v>2015</v>
      </c>
      <c r="B652" s="5" t="s">
        <v>1507</v>
      </c>
      <c r="C652" s="5" t="s">
        <v>170</v>
      </c>
      <c r="D652" s="5" t="s">
        <v>83</v>
      </c>
      <c r="E652" s="5" t="s">
        <v>27</v>
      </c>
      <c r="F652" s="5" t="s">
        <v>27</v>
      </c>
      <c r="G652" s="5" t="s">
        <v>87</v>
      </c>
      <c r="H652" s="5" t="s">
        <v>130</v>
      </c>
      <c r="I652">
        <v>0</v>
      </c>
      <c r="J652">
        <v>2449.7339999999999</v>
      </c>
      <c r="K652">
        <v>82</v>
      </c>
      <c r="L652">
        <v>124.848</v>
      </c>
      <c r="M652">
        <v>179.375</v>
      </c>
      <c r="N652">
        <v>0</v>
      </c>
      <c r="O652">
        <v>55.157812499999991</v>
      </c>
      <c r="P652">
        <v>0</v>
      </c>
      <c r="Q652">
        <v>5.8879999999999999</v>
      </c>
      <c r="R652">
        <v>20.031510372323609</v>
      </c>
      <c r="S652">
        <v>0</v>
      </c>
      <c r="T652">
        <v>368.99999999999989</v>
      </c>
      <c r="U652"/>
      <c r="V652">
        <v>2972.5</v>
      </c>
      <c r="W652">
        <v>0</v>
      </c>
      <c r="X652">
        <v>82.4</v>
      </c>
      <c r="Y652">
        <v>1768</v>
      </c>
      <c r="Z652">
        <v>61.44</v>
      </c>
      <c r="AA652">
        <v>2239.2540553645431</v>
      </c>
      <c r="AB652">
        <v>134</v>
      </c>
      <c r="AC652">
        <v>55.097160000000002</v>
      </c>
      <c r="AD652">
        <v>58.88</v>
      </c>
      <c r="AE652">
        <v>0</v>
      </c>
      <c r="AF652">
        <v>1464.8832</v>
      </c>
      <c r="AG652">
        <v>22206.259958950701</v>
      </c>
      <c r="AH652">
        <v>2717</v>
      </c>
      <c r="AI652">
        <v>855</v>
      </c>
      <c r="AJ652">
        <v>1033.445315775434</v>
      </c>
      <c r="AK652">
        <v>0</v>
      </c>
      <c r="AL652">
        <v>38934.19140625</v>
      </c>
      <c r="AM652">
        <v>34401.37890625</v>
      </c>
      <c r="AN652">
        <v>4532.8125</v>
      </c>
      <c r="AO652" s="5" t="s">
        <v>1729</v>
      </c>
    </row>
    <row r="653" spans="1:41" ht="14.25" x14ac:dyDescent="0.45">
      <c r="A653">
        <v>2015</v>
      </c>
      <c r="B653" s="5" t="s">
        <v>1507</v>
      </c>
      <c r="C653" s="5" t="s">
        <v>170</v>
      </c>
      <c r="D653" s="5" t="s">
        <v>83</v>
      </c>
      <c r="E653" s="5" t="s">
        <v>108</v>
      </c>
      <c r="F653" s="5" t="s">
        <v>108</v>
      </c>
      <c r="G653" s="5" t="s">
        <v>86</v>
      </c>
      <c r="H653" s="5" t="s">
        <v>130</v>
      </c>
      <c r="I653">
        <v>4154.3517707445699</v>
      </c>
      <c r="J653">
        <v>7632.0434529063268</v>
      </c>
      <c r="K653">
        <v>631.1703347285071</v>
      </c>
      <c r="L653">
        <v>1705.8657695365057</v>
      </c>
      <c r="M653">
        <v>3802.8723444796528</v>
      </c>
      <c r="N653">
        <v>2714.2371432249247</v>
      </c>
      <c r="O653">
        <v>5349.595053266482</v>
      </c>
      <c r="P653">
        <v>6479.4468146228273</v>
      </c>
      <c r="Q653">
        <v>3440.5748861262582</v>
      </c>
      <c r="R653">
        <v>5988.1554358570984</v>
      </c>
      <c r="S653">
        <v>3685.8073060452102</v>
      </c>
      <c r="T653">
        <v>6954.2461204771553</v>
      </c>
      <c r="U653">
        <v>609.22607746918959</v>
      </c>
      <c r="V653">
        <v>1883.2758095683023</v>
      </c>
      <c r="W653">
        <v>1211.164696370919</v>
      </c>
      <c r="X653">
        <v>9825.0636337736087</v>
      </c>
      <c r="Y653">
        <v>28663.093903598729</v>
      </c>
      <c r="Z653">
        <v>8825.92204281261</v>
      </c>
      <c r="AA653">
        <v>44963.016017704751</v>
      </c>
      <c r="AB653">
        <v>670.97386935102554</v>
      </c>
      <c r="AC653">
        <v>7829.2473016910481</v>
      </c>
      <c r="AD653">
        <v>10014.881510618079</v>
      </c>
      <c r="AE653">
        <v>8708.847565254242</v>
      </c>
      <c r="AF653">
        <v>19423.977054088984</v>
      </c>
      <c r="AG653">
        <v>66897.914109023928</v>
      </c>
      <c r="AH653">
        <v>12999.629703822187</v>
      </c>
      <c r="AI653">
        <v>997.36285325567701</v>
      </c>
      <c r="AJ653">
        <v>20321.910957848275</v>
      </c>
      <c r="AK653">
        <v>1183.870844058335</v>
      </c>
      <c r="AL653">
        <v>297567.78125</v>
      </c>
      <c r="AM653">
        <v>240241.125</v>
      </c>
      <c r="AN653">
        <v>57326.640625</v>
      </c>
      <c r="AO653" s="5" t="s">
        <v>1733</v>
      </c>
    </row>
    <row r="654" spans="1:41" ht="14.25" x14ac:dyDescent="0.45">
      <c r="A654">
        <v>2015</v>
      </c>
      <c r="B654" s="5" t="s">
        <v>1508</v>
      </c>
      <c r="C654" s="5" t="s">
        <v>170</v>
      </c>
      <c r="D654" s="5" t="s">
        <v>83</v>
      </c>
      <c r="E654" s="5" t="s">
        <v>108</v>
      </c>
      <c r="F654" s="5" t="s">
        <v>108</v>
      </c>
      <c r="G654" s="5" t="s">
        <v>86</v>
      </c>
      <c r="H654" s="5" t="s">
        <v>130</v>
      </c>
      <c r="I654">
        <v>5343.9569889997911</v>
      </c>
      <c r="J654">
        <v>12147.309976280723</v>
      </c>
      <c r="K654">
        <v>780.26262759555777</v>
      </c>
      <c r="L654">
        <v>1615.5365771367015</v>
      </c>
      <c r="M654">
        <v>4922.9519741101012</v>
      </c>
      <c r="N654">
        <v>5406.7842971138052</v>
      </c>
      <c r="O654">
        <v>5560.6342366630179</v>
      </c>
      <c r="P654">
        <v>5815.7520488857726</v>
      </c>
      <c r="Q654">
        <v>2601.0193510284826</v>
      </c>
      <c r="R654">
        <v>4403.6748929140103</v>
      </c>
      <c r="S654">
        <v>3873.131921238014</v>
      </c>
      <c r="T654">
        <v>6792.2142402203226</v>
      </c>
      <c r="U654">
        <v>583.79362064703605</v>
      </c>
      <c r="V654">
        <v>1576.2427757469973</v>
      </c>
      <c r="W654">
        <v>1048.5332651842887</v>
      </c>
      <c r="X654">
        <v>10821.512902724577</v>
      </c>
      <c r="Y654">
        <v>28375.738003565068</v>
      </c>
      <c r="Z654">
        <v>5074.5137794703896</v>
      </c>
      <c r="AA654">
        <v>47318.116521444666</v>
      </c>
      <c r="AB654">
        <v>517.55549830439156</v>
      </c>
      <c r="AC654">
        <v>7973.3859099948359</v>
      </c>
      <c r="AD654">
        <v>12836.15977408931</v>
      </c>
      <c r="AE654">
        <v>10147.779700076648</v>
      </c>
      <c r="AF654">
        <v>15817.439079415559</v>
      </c>
      <c r="AG654">
        <v>70209.041643084027</v>
      </c>
      <c r="AH654">
        <v>12821.926651073234</v>
      </c>
      <c r="AI654">
        <v>984.59039482202036</v>
      </c>
      <c r="AJ654">
        <v>20241.309678040659</v>
      </c>
      <c r="AK654">
        <v>1327.007806932301</v>
      </c>
      <c r="AL654">
        <v>306937.90625</v>
      </c>
      <c r="AM654">
        <v>244651.390625</v>
      </c>
      <c r="AN654">
        <v>62286.48046875</v>
      </c>
      <c r="AO654" s="5" t="s">
        <v>1734</v>
      </c>
    </row>
    <row r="655" spans="1:41" ht="14.25" x14ac:dyDescent="0.45">
      <c r="A655">
        <v>2015</v>
      </c>
      <c r="B655" s="5" t="s">
        <v>1509</v>
      </c>
      <c r="C655" s="5" t="s">
        <v>170</v>
      </c>
      <c r="D655" s="5" t="s">
        <v>83</v>
      </c>
      <c r="E655" s="5" t="s">
        <v>108</v>
      </c>
      <c r="F655" s="5" t="s">
        <v>108</v>
      </c>
      <c r="G655" s="5" t="s">
        <v>86</v>
      </c>
      <c r="H655" s="5" t="s">
        <v>130</v>
      </c>
      <c r="I655">
        <v>4291.7791172272027</v>
      </c>
      <c r="J655">
        <v>12034.225283617883</v>
      </c>
      <c r="K655">
        <v>760.91492001859842</v>
      </c>
      <c r="L655">
        <v>1267.8265861604848</v>
      </c>
      <c r="M655">
        <v>4615.8522342423175</v>
      </c>
      <c r="N655">
        <v>3155.3335244512241</v>
      </c>
      <c r="O655">
        <v>5678.9434390452807</v>
      </c>
      <c r="P655">
        <v>5671.1481667711332</v>
      </c>
      <c r="Q655">
        <v>2017.4005455523072</v>
      </c>
      <c r="R655">
        <v>4774.6042679152633</v>
      </c>
      <c r="S655">
        <v>2342.2548440147202</v>
      </c>
      <c r="T655">
        <v>5753.3926686298346</v>
      </c>
      <c r="U655">
        <v>843.02804088391485</v>
      </c>
      <c r="V655">
        <v>1723.2806965601064</v>
      </c>
      <c r="W655">
        <v>1035.6719914836162</v>
      </c>
      <c r="X655">
        <v>10868.492677733275</v>
      </c>
      <c r="Y655">
        <v>27672.12173161162</v>
      </c>
      <c r="Z655">
        <v>4142.8806580580958</v>
      </c>
      <c r="AA655">
        <v>44901.545702323529</v>
      </c>
      <c r="AB655">
        <v>0</v>
      </c>
      <c r="AC655">
        <v>7775.674609300846</v>
      </c>
      <c r="AD655">
        <v>9724.0437927769563</v>
      </c>
      <c r="AE655">
        <v>9272.2136081115259</v>
      </c>
      <c r="AF655">
        <v>16228.738729680721</v>
      </c>
      <c r="AG655">
        <v>76675.112366362271</v>
      </c>
      <c r="AH655">
        <v>12887.163819227462</v>
      </c>
      <c r="AI655">
        <v>689.7502152686576</v>
      </c>
      <c r="AJ655">
        <v>20234.224714337601</v>
      </c>
      <c r="AK655">
        <v>1294.102784837386</v>
      </c>
      <c r="AL655">
        <v>298331.71875</v>
      </c>
      <c r="AM655">
        <v>242681.125</v>
      </c>
      <c r="AN655">
        <v>55650.58203125</v>
      </c>
      <c r="AO655" s="5" t="s">
        <v>1735</v>
      </c>
    </row>
    <row r="656" spans="1:41" ht="14.25" x14ac:dyDescent="0.45">
      <c r="A656">
        <v>2015</v>
      </c>
      <c r="B656" s="5" t="s">
        <v>1507</v>
      </c>
      <c r="C656" s="5" t="s">
        <v>170</v>
      </c>
      <c r="D656" s="5" t="s">
        <v>83</v>
      </c>
      <c r="E656" s="5" t="s">
        <v>108</v>
      </c>
      <c r="F656" s="5" t="s">
        <v>108</v>
      </c>
      <c r="G656" s="5" t="s">
        <v>87</v>
      </c>
      <c r="H656" s="5" t="s">
        <v>130</v>
      </c>
      <c r="I656">
        <v>3799.12</v>
      </c>
      <c r="J656">
        <v>6858.6419999999998</v>
      </c>
      <c r="K656">
        <v>572</v>
      </c>
      <c r="L656">
        <v>1560.6</v>
      </c>
      <c r="M656">
        <v>3427.5359374999998</v>
      </c>
      <c r="N656">
        <v>2484.53388</v>
      </c>
      <c r="O656">
        <v>4942.1399999999994</v>
      </c>
      <c r="P656">
        <v>5811.45</v>
      </c>
      <c r="Q656">
        <v>3097.9712</v>
      </c>
      <c r="R656">
        <v>5369.3606649514177</v>
      </c>
      <c r="S656">
        <v>3321</v>
      </c>
      <c r="T656">
        <v>6267.8749999999991</v>
      </c>
      <c r="U656">
        <v>520</v>
      </c>
      <c r="V656">
        <v>1697.4</v>
      </c>
      <c r="W656">
        <v>1082.04</v>
      </c>
      <c r="X656">
        <v>9165.5013500000005</v>
      </c>
      <c r="Y656">
        <v>25976</v>
      </c>
      <c r="Z656">
        <v>7947.0591999999997</v>
      </c>
      <c r="AA656">
        <v>41187.003782068248</v>
      </c>
      <c r="AB656">
        <v>590</v>
      </c>
      <c r="AC656">
        <v>7232.9280800000006</v>
      </c>
      <c r="AD656">
        <v>9017.6251115520008</v>
      </c>
      <c r="AE656">
        <v>7854.2094358974364</v>
      </c>
      <c r="AF656">
        <v>17770.031999999999</v>
      </c>
      <c r="AG656">
        <v>60699.614000796821</v>
      </c>
      <c r="AH656">
        <v>11945.206899999999</v>
      </c>
      <c r="AI656">
        <v>894.54</v>
      </c>
      <c r="AJ656">
        <v>18682.611461404769</v>
      </c>
      <c r="AK656">
        <v>1098</v>
      </c>
      <c r="AL656">
        <v>270872</v>
      </c>
      <c r="AM656">
        <v>218548.53125</v>
      </c>
      <c r="AN656">
        <v>52323.46484375</v>
      </c>
      <c r="AO656" s="5" t="s">
        <v>1736</v>
      </c>
    </row>
    <row r="657" spans="1:41" ht="14.25" x14ac:dyDescent="0.45">
      <c r="A657">
        <v>2015</v>
      </c>
      <c r="B657" s="5" t="s">
        <v>1508</v>
      </c>
      <c r="C657" s="5" t="s">
        <v>170</v>
      </c>
      <c r="D657" s="5" t="s">
        <v>83</v>
      </c>
      <c r="E657" s="5" t="s">
        <v>108</v>
      </c>
      <c r="F657" s="5" t="s">
        <v>108</v>
      </c>
      <c r="G657" s="5" t="s">
        <v>87</v>
      </c>
      <c r="H657" s="5" t="s">
        <v>130</v>
      </c>
      <c r="I657">
        <v>4855.2</v>
      </c>
      <c r="J657">
        <v>11036.32</v>
      </c>
      <c r="K657">
        <v>709.38649999999996</v>
      </c>
      <c r="L657">
        <v>1439</v>
      </c>
      <c r="M657">
        <v>5048.1092500000004</v>
      </c>
      <c r="N657">
        <v>4883.3853666000014</v>
      </c>
      <c r="O657">
        <v>5075</v>
      </c>
      <c r="P657">
        <v>5180</v>
      </c>
      <c r="Q657">
        <v>2316.7948649999998</v>
      </c>
      <c r="R657">
        <v>3977.0019609368569</v>
      </c>
      <c r="S657">
        <v>3449.8982650950502</v>
      </c>
      <c r="T657">
        <v>6050</v>
      </c>
      <c r="U657">
        <v>525.20000000000005</v>
      </c>
      <c r="V657">
        <v>1432</v>
      </c>
      <c r="W657">
        <v>933.95555999999999</v>
      </c>
      <c r="X657">
        <v>9926.85</v>
      </c>
      <c r="Y657">
        <v>25275</v>
      </c>
      <c r="Z657">
        <v>4520</v>
      </c>
      <c r="AA657">
        <v>43007.797302681771</v>
      </c>
      <c r="AB657">
        <v>513</v>
      </c>
      <c r="AC657">
        <v>7272.6</v>
      </c>
      <c r="AD657">
        <v>11433.497808915001</v>
      </c>
      <c r="AE657">
        <v>9038.8885000000009</v>
      </c>
      <c r="AF657">
        <v>14089.301949955259</v>
      </c>
      <c r="AG657">
        <v>63684</v>
      </c>
      <c r="AH657">
        <v>11834.563949609999</v>
      </c>
      <c r="AI657">
        <v>877</v>
      </c>
      <c r="AJ657">
        <v>18682.611461404769</v>
      </c>
      <c r="AK657">
        <v>1182</v>
      </c>
      <c r="AL657">
        <v>278248.375</v>
      </c>
      <c r="AM657">
        <v>221215.109375</v>
      </c>
      <c r="AN657">
        <v>57033.2578125</v>
      </c>
      <c r="AO657" s="5" t="s">
        <v>1737</v>
      </c>
    </row>
    <row r="658" spans="1:41" ht="14.25" x14ac:dyDescent="0.45">
      <c r="A658">
        <v>2015</v>
      </c>
      <c r="B658" s="5" t="s">
        <v>1509</v>
      </c>
      <c r="C658" s="5" t="s">
        <v>170</v>
      </c>
      <c r="D658" s="5" t="s">
        <v>83</v>
      </c>
      <c r="E658" s="5" t="s">
        <v>108</v>
      </c>
      <c r="F658" s="5" t="s">
        <v>108</v>
      </c>
      <c r="G658" s="5" t="s">
        <v>87</v>
      </c>
      <c r="H658" s="5" t="s">
        <v>130</v>
      </c>
      <c r="I658">
        <v>3920</v>
      </c>
      <c r="J658">
        <v>10992.25</v>
      </c>
      <c r="K658">
        <v>709.38649999999996</v>
      </c>
      <c r="L658">
        <v>1158</v>
      </c>
      <c r="M658">
        <v>4219</v>
      </c>
      <c r="N658">
        <v>2882</v>
      </c>
      <c r="O658">
        <v>5187</v>
      </c>
      <c r="P658">
        <v>5180</v>
      </c>
      <c r="Q658">
        <v>1842.641460000001</v>
      </c>
      <c r="R658">
        <v>4361</v>
      </c>
      <c r="S658">
        <v>2139.35497092164</v>
      </c>
      <c r="T658">
        <v>5255</v>
      </c>
      <c r="U658">
        <v>770</v>
      </c>
      <c r="V658">
        <v>1574</v>
      </c>
      <c r="W658">
        <v>945.95600000000002</v>
      </c>
      <c r="X658">
        <v>9927</v>
      </c>
      <c r="Y658">
        <v>25275</v>
      </c>
      <c r="Z658">
        <v>3784</v>
      </c>
      <c r="AA658">
        <v>41011.910060000002</v>
      </c>
      <c r="AB658"/>
      <c r="AC658">
        <v>7272.6</v>
      </c>
      <c r="AD658">
        <v>8881.6899999999987</v>
      </c>
      <c r="AE658">
        <v>8469</v>
      </c>
      <c r="AF658">
        <v>14822.910052614579</v>
      </c>
      <c r="AG658">
        <v>70033.063740318394</v>
      </c>
      <c r="AH658">
        <v>11770.801989457859</v>
      </c>
      <c r="AI658">
        <v>630</v>
      </c>
      <c r="AJ658">
        <v>18481.417312885529</v>
      </c>
      <c r="AK658">
        <v>1182</v>
      </c>
      <c r="AL658">
        <v>272676.96875</v>
      </c>
      <c r="AM658">
        <v>221829.796875</v>
      </c>
      <c r="AN658">
        <v>50847.1875</v>
      </c>
      <c r="AO658" s="5" t="s">
        <v>1738</v>
      </c>
    </row>
    <row r="659" spans="1:41" ht="14.25" x14ac:dyDescent="0.45">
      <c r="A659">
        <v>2015</v>
      </c>
      <c r="B659" s="5" t="s">
        <v>1508</v>
      </c>
      <c r="C659" s="5" t="s">
        <v>170</v>
      </c>
      <c r="D659" s="5" t="s">
        <v>83</v>
      </c>
      <c r="E659" s="5" t="s">
        <v>487</v>
      </c>
      <c r="F659" s="5" t="s">
        <v>487</v>
      </c>
      <c r="G659" s="5" t="s">
        <v>87</v>
      </c>
      <c r="H659" s="5" t="s">
        <v>130</v>
      </c>
      <c r="I659">
        <v>14351.4</v>
      </c>
      <c r="J659"/>
      <c r="K659">
        <v>1428.034330485762</v>
      </c>
      <c r="L659">
        <v>2729</v>
      </c>
      <c r="M659">
        <v>33779.688012048202</v>
      </c>
      <c r="N659">
        <v>15264.468889739999</v>
      </c>
      <c r="O659">
        <v>19637</v>
      </c>
      <c r="P659"/>
      <c r="Q659">
        <v>14648.6340245875</v>
      </c>
      <c r="R659">
        <v>9700.8719249322312</v>
      </c>
      <c r="S659">
        <v>23485.599999999999</v>
      </c>
      <c r="T659">
        <v>12170</v>
      </c>
      <c r="U659">
        <v>893.85000000000014</v>
      </c>
      <c r="V659">
        <v>16763</v>
      </c>
      <c r="W659"/>
      <c r="X659">
        <v>13589.839</v>
      </c>
      <c r="Y659">
        <v>82862</v>
      </c>
      <c r="Z659">
        <v>10042</v>
      </c>
      <c r="AA659">
        <v>109115.030715737</v>
      </c>
      <c r="AB659">
        <v>1604</v>
      </c>
      <c r="AC659">
        <v>10426.6</v>
      </c>
      <c r="AD659">
        <v>43250.993013915002</v>
      </c>
      <c r="AE659">
        <v>18932.443500000001</v>
      </c>
      <c r="AF659">
        <v>47839</v>
      </c>
      <c r="AG659">
        <v>196633</v>
      </c>
      <c r="AH659">
        <v>52556.824870734628</v>
      </c>
      <c r="AI659">
        <v>1729</v>
      </c>
      <c r="AJ659">
        <v>33825.320685676154</v>
      </c>
      <c r="AK659">
        <v>2373</v>
      </c>
      <c r="AL659">
        <v>789630.5625</v>
      </c>
      <c r="AM659">
        <v>584026.5625</v>
      </c>
      <c r="AN659">
        <v>205603.984375</v>
      </c>
      <c r="AO659" s="5" t="s">
        <v>5082</v>
      </c>
    </row>
    <row r="660" spans="1:41" ht="14.25" x14ac:dyDescent="0.45">
      <c r="A660">
        <v>2015</v>
      </c>
      <c r="B660" s="5" t="s">
        <v>1509</v>
      </c>
      <c r="C660" s="5" t="s">
        <v>170</v>
      </c>
      <c r="D660" s="5" t="s">
        <v>83</v>
      </c>
      <c r="E660" s="5" t="s">
        <v>487</v>
      </c>
      <c r="F660" s="5" t="s">
        <v>487</v>
      </c>
      <c r="G660" s="5" t="s">
        <v>87</v>
      </c>
      <c r="H660" s="5" t="s">
        <v>130</v>
      </c>
      <c r="I660">
        <v>8481.6119999999992</v>
      </c>
      <c r="J660"/>
      <c r="K660">
        <v>1428</v>
      </c>
      <c r="L660">
        <v>2776</v>
      </c>
      <c r="M660">
        <v>30924.769274999999</v>
      </c>
      <c r="N660">
        <v>13592</v>
      </c>
      <c r="O660">
        <v>18503.544999999998</v>
      </c>
      <c r="P660"/>
      <c r="Q660">
        <v>12309.07532</v>
      </c>
      <c r="R660">
        <v>7300.4089277599996</v>
      </c>
      <c r="S660">
        <v>20543.174268380932</v>
      </c>
      <c r="T660">
        <v>11825</v>
      </c>
      <c r="U660">
        <v>1115</v>
      </c>
      <c r="V660">
        <v>14490</v>
      </c>
      <c r="W660">
        <v>5911</v>
      </c>
      <c r="X660">
        <v>13590</v>
      </c>
      <c r="Y660">
        <v>82862</v>
      </c>
      <c r="Z660">
        <v>12149.5378</v>
      </c>
      <c r="AA660">
        <v>96231.204294095995</v>
      </c>
      <c r="AB660"/>
      <c r="AC660">
        <v>10426.6</v>
      </c>
      <c r="AD660">
        <v>18562</v>
      </c>
      <c r="AE660">
        <v>23375</v>
      </c>
      <c r="AF660">
        <v>40915.096785484398</v>
      </c>
      <c r="AG660">
        <v>145344.12634735971</v>
      </c>
      <c r="AH660">
        <v>38520.213000000003</v>
      </c>
      <c r="AI660">
        <v>4274</v>
      </c>
      <c r="AJ660">
        <v>33643.754999999997</v>
      </c>
      <c r="AK660">
        <v>2373</v>
      </c>
      <c r="AL660">
        <v>671466.125</v>
      </c>
      <c r="AM660">
        <v>505011.40625</v>
      </c>
      <c r="AN660">
        <v>166454.703125</v>
      </c>
      <c r="AO660" s="5" t="s">
        <v>1769</v>
      </c>
    </row>
    <row r="661" spans="1:41" ht="14.25" x14ac:dyDescent="0.45">
      <c r="A661">
        <v>2015</v>
      </c>
      <c r="B661" s="5" t="s">
        <v>1507</v>
      </c>
      <c r="C661" s="5" t="s">
        <v>170</v>
      </c>
      <c r="D661" s="5" t="s">
        <v>83</v>
      </c>
      <c r="E661" s="5" t="s">
        <v>487</v>
      </c>
      <c r="F661" s="5" t="s">
        <v>487</v>
      </c>
      <c r="G661" s="5" t="s">
        <v>87</v>
      </c>
      <c r="H661" s="5" t="s">
        <v>130</v>
      </c>
      <c r="I661">
        <v>13421.2</v>
      </c>
      <c r="J661"/>
      <c r="K661">
        <v>830</v>
      </c>
      <c r="L661">
        <v>2869</v>
      </c>
      <c r="M661">
        <v>18986.331249999999</v>
      </c>
      <c r="N661">
        <v>12123.660077714851</v>
      </c>
      <c r="O661">
        <v>29741</v>
      </c>
      <c r="P661"/>
      <c r="Q661"/>
      <c r="R661">
        <v>8798.3470610470486</v>
      </c>
      <c r="S661">
        <v>19272</v>
      </c>
      <c r="T661">
        <v>11976.637500000001</v>
      </c>
      <c r="U661">
        <v>865</v>
      </c>
      <c r="V661">
        <v>9476</v>
      </c>
      <c r="W661">
        <v>6560</v>
      </c>
      <c r="X661">
        <v>15113.183953690001</v>
      </c>
      <c r="Y661">
        <v>92000</v>
      </c>
      <c r="Z661">
        <v>9721.4552000000003</v>
      </c>
      <c r="AA661">
        <v>96569.458499414934</v>
      </c>
      <c r="AB661">
        <v>2118</v>
      </c>
      <c r="AC661">
        <v>9993.9361300000019</v>
      </c>
      <c r="AD661">
        <v>14616.76339152917</v>
      </c>
      <c r="AE661">
        <v>11941.7336386843</v>
      </c>
      <c r="AF661">
        <v>34068.938399999999</v>
      </c>
      <c r="AG661">
        <v>144544.68098177831</v>
      </c>
      <c r="AH661">
        <v>29800.26529394793</v>
      </c>
      <c r="AI661">
        <v>23783.48</v>
      </c>
      <c r="AJ661">
        <v>33189.413834623178</v>
      </c>
      <c r="AK661">
        <v>2221</v>
      </c>
      <c r="AL661">
        <v>654601.5</v>
      </c>
      <c r="AM661">
        <v>479582.8125</v>
      </c>
      <c r="AN661">
        <v>175018.671875</v>
      </c>
      <c r="AO661" s="5" t="s">
        <v>5083</v>
      </c>
    </row>
    <row r="662" spans="1:41" ht="14.25" x14ac:dyDescent="0.45">
      <c r="A662">
        <v>2015</v>
      </c>
      <c r="B662" s="5" t="s">
        <v>1507</v>
      </c>
      <c r="C662" s="5" t="s">
        <v>170</v>
      </c>
      <c r="D662" s="5" t="s">
        <v>83</v>
      </c>
      <c r="E662" s="5" t="s">
        <v>210</v>
      </c>
      <c r="F662" s="5" t="s">
        <v>210</v>
      </c>
      <c r="G662" s="5" t="s">
        <v>87</v>
      </c>
      <c r="H662" s="5" t="s">
        <v>130</v>
      </c>
      <c r="I662">
        <v>11686.8</v>
      </c>
      <c r="J662">
        <v>23165.23</v>
      </c>
      <c r="K662">
        <v>855</v>
      </c>
      <c r="L662">
        <v>2611.4232000000002</v>
      </c>
      <c r="M662">
        <v>18561.194562500001</v>
      </c>
      <c r="N662">
        <v>12123.660077714851</v>
      </c>
      <c r="O662">
        <v>30419.877281249999</v>
      </c>
      <c r="P662">
        <v>9695.3829999999998</v>
      </c>
      <c r="Q662">
        <v>5016.0115328000002</v>
      </c>
      <c r="R662">
        <v>8898.4965581060842</v>
      </c>
      <c r="S662">
        <v>16579</v>
      </c>
      <c r="T662">
        <v>12501.95</v>
      </c>
      <c r="U662">
        <v>865</v>
      </c>
      <c r="V662">
        <v>9151.9249999999993</v>
      </c>
      <c r="W662">
        <v>7249.2763203491204</v>
      </c>
      <c r="X662">
        <v>14963.548468999999</v>
      </c>
      <c r="Y662">
        <v>103503</v>
      </c>
      <c r="Z662">
        <v>9721.4552000000003</v>
      </c>
      <c r="AA662">
        <v>96785.729746228259</v>
      </c>
      <c r="AB662">
        <v>2118</v>
      </c>
      <c r="AC662">
        <v>10255.313647274999</v>
      </c>
      <c r="AD662">
        <v>17896.793391529169</v>
      </c>
      <c r="AE662">
        <v>22930.654860338469</v>
      </c>
      <c r="AF662">
        <v>51685.269376399992</v>
      </c>
      <c r="AG662">
        <v>141208.57984118041</v>
      </c>
      <c r="AH662">
        <v>50641.610202831733</v>
      </c>
      <c r="AI662">
        <v>17939.72</v>
      </c>
      <c r="AJ662">
        <v>33189.413834623178</v>
      </c>
      <c r="AK662">
        <v>2221</v>
      </c>
      <c r="AL662">
        <v>744440.375</v>
      </c>
      <c r="AM662">
        <v>552493.375</v>
      </c>
      <c r="AN662">
        <v>191946.984375</v>
      </c>
      <c r="AO662" s="5" t="s">
        <v>1772</v>
      </c>
    </row>
    <row r="663" spans="1:41" ht="14.25" x14ac:dyDescent="0.45">
      <c r="A663">
        <v>2015</v>
      </c>
      <c r="B663" s="5" t="s">
        <v>1508</v>
      </c>
      <c r="C663" s="5" t="s">
        <v>170</v>
      </c>
      <c r="D663" s="5" t="s">
        <v>83</v>
      </c>
      <c r="E663" s="5" t="s">
        <v>210</v>
      </c>
      <c r="F663" s="5" t="s">
        <v>210</v>
      </c>
      <c r="G663" s="5" t="s">
        <v>87</v>
      </c>
      <c r="H663" s="5" t="s">
        <v>130</v>
      </c>
      <c r="I663">
        <v>12911.84424</v>
      </c>
      <c r="J663">
        <v>25845.8217</v>
      </c>
      <c r="K663">
        <v>1081.484916750419</v>
      </c>
      <c r="L663">
        <v>2974</v>
      </c>
      <c r="M663">
        <v>31869.124892168678</v>
      </c>
      <c r="N663">
        <v>15264.468889739999</v>
      </c>
      <c r="O663">
        <v>20526</v>
      </c>
      <c r="P663">
        <v>8497.1329999999998</v>
      </c>
      <c r="Q663">
        <v>12121.458902087499</v>
      </c>
      <c r="R663">
        <v>9464.2502503280084</v>
      </c>
      <c r="S663">
        <v>20983.859047781989</v>
      </c>
      <c r="T663">
        <v>12695.3125</v>
      </c>
      <c r="U663">
        <v>893.85000000000014</v>
      </c>
      <c r="V663">
        <v>16568</v>
      </c>
      <c r="W663">
        <v>10800.252147007999</v>
      </c>
      <c r="X663">
        <v>13589.839</v>
      </c>
      <c r="Y663">
        <v>81862</v>
      </c>
      <c r="Z663">
        <v>10042</v>
      </c>
      <c r="AA663">
        <v>109115.030715737</v>
      </c>
      <c r="AB663">
        <v>1604</v>
      </c>
      <c r="AC663">
        <v>13590.1</v>
      </c>
      <c r="AD663">
        <v>36562.505006471612</v>
      </c>
      <c r="AE663">
        <v>24619.510999999999</v>
      </c>
      <c r="AF663">
        <v>46639.813518832001</v>
      </c>
      <c r="AG663">
        <v>162472</v>
      </c>
      <c r="AH663">
        <v>47871.621705461599</v>
      </c>
      <c r="AI663">
        <v>15481</v>
      </c>
      <c r="AJ663">
        <v>33825.320685676154</v>
      </c>
      <c r="AK663">
        <v>2373</v>
      </c>
      <c r="AL663">
        <v>802144.5625</v>
      </c>
      <c r="AM663">
        <v>586706.5625</v>
      </c>
      <c r="AN663">
        <v>215438</v>
      </c>
      <c r="AO663" s="5" t="s">
        <v>1770</v>
      </c>
    </row>
    <row r="664" spans="1:41" ht="14.25" x14ac:dyDescent="0.45">
      <c r="A664">
        <v>2015</v>
      </c>
      <c r="B664" s="5" t="s">
        <v>1509</v>
      </c>
      <c r="C664" s="5" t="s">
        <v>170</v>
      </c>
      <c r="D664" s="5" t="s">
        <v>83</v>
      </c>
      <c r="E664" s="5" t="s">
        <v>210</v>
      </c>
      <c r="F664" s="5" t="s">
        <v>210</v>
      </c>
      <c r="G664" s="5" t="s">
        <v>87</v>
      </c>
      <c r="H664" s="5" t="s">
        <v>130</v>
      </c>
      <c r="I664">
        <v>8481.612000000001</v>
      </c>
      <c r="J664">
        <v>25404.45</v>
      </c>
      <c r="K664">
        <v>1081.3149000000001</v>
      </c>
      <c r="L664">
        <v>2324</v>
      </c>
      <c r="M664">
        <v>28301.716967749999</v>
      </c>
      <c r="N664">
        <v>13279</v>
      </c>
      <c r="O664">
        <v>20749</v>
      </c>
      <c r="P664">
        <v>8497.1329999999998</v>
      </c>
      <c r="Q664">
        <v>9524.6848200000004</v>
      </c>
      <c r="R664">
        <v>7700.4089277599996</v>
      </c>
      <c r="S664">
        <v>18543.174268380932</v>
      </c>
      <c r="T664">
        <v>11725</v>
      </c>
      <c r="U664">
        <v>1115</v>
      </c>
      <c r="V664">
        <v>15182</v>
      </c>
      <c r="W664">
        <v>9289.8554239999994</v>
      </c>
      <c r="X664">
        <v>13589.95</v>
      </c>
      <c r="Y664">
        <v>81862</v>
      </c>
      <c r="Z664">
        <v>12149.5378</v>
      </c>
      <c r="AA664">
        <v>100643.40429409601</v>
      </c>
      <c r="AB664">
        <v>0</v>
      </c>
      <c r="AC664">
        <v>13590.1</v>
      </c>
      <c r="AD664">
        <v>23575.383000000002</v>
      </c>
      <c r="AE664">
        <v>24679</v>
      </c>
      <c r="AF664">
        <v>40915.096785484398</v>
      </c>
      <c r="AG664">
        <v>135225.01496865801</v>
      </c>
      <c r="AH664">
        <v>48898.042156943317</v>
      </c>
      <c r="AI664">
        <v>14734</v>
      </c>
      <c r="AJ664">
        <v>29145.362090743631</v>
      </c>
      <c r="AK664">
        <v>2373</v>
      </c>
      <c r="AL664">
        <v>722578.25</v>
      </c>
      <c r="AM664">
        <v>529717.75</v>
      </c>
      <c r="AN664">
        <v>192860.4375</v>
      </c>
      <c r="AO664" s="5" t="s">
        <v>1771</v>
      </c>
    </row>
    <row r="665" spans="1:41" ht="14.25" x14ac:dyDescent="0.45">
      <c r="A665">
        <v>2015</v>
      </c>
      <c r="B665" s="5" t="s">
        <v>1508</v>
      </c>
      <c r="C665" s="5" t="s">
        <v>170</v>
      </c>
      <c r="D665" s="5" t="s">
        <v>83</v>
      </c>
      <c r="E665" s="5" t="s">
        <v>24</v>
      </c>
      <c r="F665" s="5" t="s">
        <v>24</v>
      </c>
      <c r="G665" s="5" t="s">
        <v>86</v>
      </c>
      <c r="H665" s="5" t="s">
        <v>130</v>
      </c>
      <c r="I665">
        <v>3244.5453147498733</v>
      </c>
      <c r="J665">
        <v>5800.2493868358897</v>
      </c>
      <c r="K665">
        <v>112.26800397058385</v>
      </c>
      <c r="L665">
        <v>336.80401191175156</v>
      </c>
      <c r="M665">
        <v>4343.8542569254114</v>
      </c>
      <c r="N665">
        <v>4166.8269673682198</v>
      </c>
      <c r="O665">
        <v>119.00408420881888</v>
      </c>
      <c r="P665">
        <v>105.53192373234882</v>
      </c>
      <c r="Q665">
        <v>224.18567563477748</v>
      </c>
      <c r="R665">
        <v>435.82506502183031</v>
      </c>
      <c r="S665">
        <v>9869.3916495988924</v>
      </c>
      <c r="T665">
        <v>336.80401191175156</v>
      </c>
      <c r="U665">
        <v>0</v>
      </c>
      <c r="V665">
        <v>1019.3934760529013</v>
      </c>
      <c r="W665">
        <v>566.95342005144846</v>
      </c>
      <c r="X665">
        <v>928.45639283672836</v>
      </c>
      <c r="Y665">
        <v>14707.108643283467</v>
      </c>
      <c r="Z665">
        <v>1122.6800397058385</v>
      </c>
      <c r="AA665">
        <v>18859.242257211012</v>
      </c>
      <c r="AB665">
        <v>7542.164506743823</v>
      </c>
      <c r="AC665">
        <v>693.9285325421788</v>
      </c>
      <c r="AD665">
        <v>3118.8183698602866</v>
      </c>
      <c r="AE665">
        <v>1122.6800397058385</v>
      </c>
      <c r="AF665">
        <v>8118.6559599027451</v>
      </c>
      <c r="AG665">
        <v>35265.625407239801</v>
      </c>
      <c r="AH665">
        <v>8195.5642898526203</v>
      </c>
      <c r="AI665">
        <v>2460.914647035198</v>
      </c>
      <c r="AJ665">
        <v>7226.3665352659955</v>
      </c>
      <c r="AK665">
        <v>106.65460377205466</v>
      </c>
      <c r="AL665">
        <v>140150.5</v>
      </c>
      <c r="AM665">
        <v>102449.65625</v>
      </c>
      <c r="AN665">
        <v>37700.84765625</v>
      </c>
      <c r="AO665" s="5" t="s">
        <v>1775</v>
      </c>
    </row>
    <row r="666" spans="1:41" ht="14.25" x14ac:dyDescent="0.45">
      <c r="A666">
        <v>2015</v>
      </c>
      <c r="B666" s="5" t="s">
        <v>1507</v>
      </c>
      <c r="C666" s="5" t="s">
        <v>170</v>
      </c>
      <c r="D666" s="5" t="s">
        <v>83</v>
      </c>
      <c r="E666" s="5" t="s">
        <v>24</v>
      </c>
      <c r="F666" s="5" t="s">
        <v>24</v>
      </c>
      <c r="G666" s="5" t="s">
        <v>86</v>
      </c>
      <c r="H666" s="5" t="s">
        <v>130</v>
      </c>
      <c r="I666">
        <v>2445.0742696689917</v>
      </c>
      <c r="J666">
        <v>6514.1327519367369</v>
      </c>
      <c r="K666">
        <v>113.72438463576705</v>
      </c>
      <c r="L666">
        <v>284.31096158941762</v>
      </c>
      <c r="M666">
        <v>2109.5873349934786</v>
      </c>
      <c r="N666">
        <v>2977.3043897643815</v>
      </c>
      <c r="O666">
        <v>108.0381654039787</v>
      </c>
      <c r="P666">
        <v>113.72438463576705</v>
      </c>
      <c r="Q666">
        <v>215.79201984636796</v>
      </c>
      <c r="R666">
        <v>893.60208940661869</v>
      </c>
      <c r="S666">
        <v>7959.569680657336</v>
      </c>
      <c r="T666">
        <v>250.1936461986875</v>
      </c>
      <c r="U666">
        <v>0</v>
      </c>
      <c r="V666">
        <v>1032.6174124927647</v>
      </c>
      <c r="W666">
        <v>460.58375777485656</v>
      </c>
      <c r="X666">
        <v>1631.0750228493771</v>
      </c>
      <c r="Y666">
        <v>15991.922967481561</v>
      </c>
      <c r="Z666">
        <v>1649.0035772186222</v>
      </c>
      <c r="AA666">
        <v>17920.586744158605</v>
      </c>
      <c r="AB666">
        <v>130.78304233113209</v>
      </c>
      <c r="AC666">
        <v>693.32771635404742</v>
      </c>
      <c r="AD666">
        <v>3093.0189511312742</v>
      </c>
      <c r="AE666">
        <v>1188.4198194437656</v>
      </c>
      <c r="AF666">
        <v>8406.5065122759006</v>
      </c>
      <c r="AG666">
        <v>26411.156755412328</v>
      </c>
      <c r="AH666">
        <v>7911.4263578281943</v>
      </c>
      <c r="AI666">
        <v>1867.3543957192949</v>
      </c>
      <c r="AJ666">
        <v>7255.1420641406521</v>
      </c>
      <c r="AK666">
        <v>101.21470232583268</v>
      </c>
      <c r="AL666">
        <v>119729.1875</v>
      </c>
      <c r="AM666">
        <v>93992.625</v>
      </c>
      <c r="AN666">
        <v>25736.568359375</v>
      </c>
      <c r="AO666" s="5" t="s">
        <v>1774</v>
      </c>
    </row>
    <row r="667" spans="1:41" ht="14.25" x14ac:dyDescent="0.45">
      <c r="A667">
        <v>2015</v>
      </c>
      <c r="B667" s="5" t="s">
        <v>1509</v>
      </c>
      <c r="C667" s="5" t="s">
        <v>170</v>
      </c>
      <c r="D667" s="5" t="s">
        <v>83</v>
      </c>
      <c r="E667" s="5" t="s">
        <v>24</v>
      </c>
      <c r="F667" s="5" t="s">
        <v>24</v>
      </c>
      <c r="G667" s="5" t="s">
        <v>86</v>
      </c>
      <c r="H667" s="5" t="s">
        <v>130</v>
      </c>
      <c r="I667">
        <v>3164.0922573435246</v>
      </c>
      <c r="J667">
        <v>6549.342520217634</v>
      </c>
      <c r="K667">
        <v>109.48416115375517</v>
      </c>
      <c r="L667">
        <v>328.4524834612655</v>
      </c>
      <c r="M667">
        <v>7660.1351802751205</v>
      </c>
      <c r="N667">
        <v>3893.256770627534</v>
      </c>
      <c r="O667">
        <v>175.17465784600827</v>
      </c>
      <c r="P667">
        <v>102.65234949776084</v>
      </c>
      <c r="Q667">
        <v>53.601496482809992</v>
      </c>
      <c r="R667">
        <v>399.61718821120638</v>
      </c>
      <c r="S667">
        <v>10399.900467995203</v>
      </c>
      <c r="T667">
        <v>175.17465784600827</v>
      </c>
      <c r="U667">
        <v>0</v>
      </c>
      <c r="V667">
        <v>1055.4273135221999</v>
      </c>
      <c r="W667">
        <v>552.89501382646358</v>
      </c>
      <c r="X667">
        <v>932.80505302999404</v>
      </c>
      <c r="Y667">
        <v>14342.425111141927</v>
      </c>
      <c r="Z667">
        <v>2931.321047871038</v>
      </c>
      <c r="AA667">
        <v>25334.040293448124</v>
      </c>
      <c r="AB667">
        <v>7424.1209678361383</v>
      </c>
      <c r="AC667">
        <v>676.72160009136076</v>
      </c>
      <c r="AD667">
        <v>5134.8071581111171</v>
      </c>
      <c r="AE667">
        <v>1614.8913770178888</v>
      </c>
      <c r="AF667">
        <v>9268.2010201015819</v>
      </c>
      <c r="AG667">
        <v>42910.057458806717</v>
      </c>
      <c r="AH667">
        <v>14901.703610875624</v>
      </c>
      <c r="AI667">
        <v>2377.9959802595622</v>
      </c>
      <c r="AJ667">
        <v>6318.1622714821324</v>
      </c>
      <c r="AK667">
        <v>104.00995309606741</v>
      </c>
      <c r="AL667">
        <v>168890.46875</v>
      </c>
      <c r="AM667">
        <v>118942.2578125</v>
      </c>
      <c r="AN667">
        <v>49948.20703125</v>
      </c>
      <c r="AO667" s="5" t="s">
        <v>1773</v>
      </c>
    </row>
    <row r="668" spans="1:41" ht="14.25" x14ac:dyDescent="0.45">
      <c r="A668">
        <v>2015</v>
      </c>
      <c r="B668" s="5" t="s">
        <v>1508</v>
      </c>
      <c r="C668" s="5" t="s">
        <v>170</v>
      </c>
      <c r="D668" s="5" t="s">
        <v>83</v>
      </c>
      <c r="E668" s="5" t="s">
        <v>24</v>
      </c>
      <c r="F668" s="5" t="s">
        <v>24</v>
      </c>
      <c r="G668" s="5" t="s">
        <v>87</v>
      </c>
      <c r="H668" s="5" t="s">
        <v>130</v>
      </c>
      <c r="I668">
        <v>2947.8</v>
      </c>
      <c r="J668">
        <v>5269.76</v>
      </c>
      <c r="K668">
        <v>102.09</v>
      </c>
      <c r="L668">
        <v>300</v>
      </c>
      <c r="M668">
        <v>3869.1827620481922</v>
      </c>
      <c r="N668">
        <v>3763.4609999999998</v>
      </c>
      <c r="O668">
        <v>108</v>
      </c>
      <c r="P668">
        <v>94</v>
      </c>
      <c r="Q668">
        <v>199.68795</v>
      </c>
      <c r="R668">
        <v>393.59788821065848</v>
      </c>
      <c r="S668">
        <v>8790.921116685442</v>
      </c>
      <c r="T668">
        <v>300</v>
      </c>
      <c r="U668"/>
      <c r="V668">
        <v>926</v>
      </c>
      <c r="W668">
        <v>505</v>
      </c>
      <c r="X668">
        <v>851.5</v>
      </c>
      <c r="Y668">
        <v>13100</v>
      </c>
      <c r="Z668">
        <v>1000</v>
      </c>
      <c r="AA668">
        <v>17141.309247013509</v>
      </c>
      <c r="AB668">
        <v>136</v>
      </c>
      <c r="AC668">
        <v>632.9</v>
      </c>
      <c r="AD668">
        <v>2778.0117749999999</v>
      </c>
      <c r="AE668">
        <v>1000</v>
      </c>
      <c r="AF668">
        <v>7231.4957715200608</v>
      </c>
      <c r="AG668">
        <v>32004</v>
      </c>
      <c r="AH668">
        <v>7564.4583166666662</v>
      </c>
      <c r="AI668">
        <v>2192</v>
      </c>
      <c r="AJ668">
        <v>6669.8944091813773</v>
      </c>
      <c r="AK668">
        <v>95</v>
      </c>
      <c r="AL668">
        <v>119966.0625</v>
      </c>
      <c r="AM668">
        <v>92673.8984375</v>
      </c>
      <c r="AN668">
        <v>27292.1640625</v>
      </c>
      <c r="AO668" s="5" t="s">
        <v>1778</v>
      </c>
    </row>
    <row r="669" spans="1:41" ht="14.25" x14ac:dyDescent="0.45">
      <c r="A669">
        <v>2015</v>
      </c>
      <c r="B669" s="5" t="s">
        <v>1509</v>
      </c>
      <c r="C669" s="5" t="s">
        <v>170</v>
      </c>
      <c r="D669" s="5" t="s">
        <v>83</v>
      </c>
      <c r="E669" s="5" t="s">
        <v>24</v>
      </c>
      <c r="F669" s="5" t="s">
        <v>24</v>
      </c>
      <c r="G669" s="5" t="s">
        <v>87</v>
      </c>
      <c r="H669" s="5" t="s">
        <v>130</v>
      </c>
      <c r="I669">
        <v>2890</v>
      </c>
      <c r="J669">
        <v>5981.5</v>
      </c>
      <c r="K669">
        <v>102.09</v>
      </c>
      <c r="L669">
        <v>300</v>
      </c>
      <c r="M669">
        <v>6996.5692749999998</v>
      </c>
      <c r="N669">
        <v>3556</v>
      </c>
      <c r="O669">
        <v>160</v>
      </c>
      <c r="P669">
        <v>94</v>
      </c>
      <c r="Q669">
        <v>48.958219999999997</v>
      </c>
      <c r="R669">
        <v>365.25421999999998</v>
      </c>
      <c r="S669">
        <v>9499</v>
      </c>
      <c r="T669">
        <v>160</v>
      </c>
      <c r="U669"/>
      <c r="V669">
        <v>964</v>
      </c>
      <c r="W669">
        <v>505</v>
      </c>
      <c r="X669">
        <v>852</v>
      </c>
      <c r="Y669">
        <v>13100</v>
      </c>
      <c r="Z669">
        <v>2677.3928000000001</v>
      </c>
      <c r="AA669">
        <v>23139.456910000001</v>
      </c>
      <c r="AB669"/>
      <c r="AC669">
        <v>632.9</v>
      </c>
      <c r="AD669">
        <v>4690</v>
      </c>
      <c r="AE669">
        <v>1475</v>
      </c>
      <c r="AF669">
        <v>8465.3350059335899</v>
      </c>
      <c r="AG669">
        <v>39192.936226223217</v>
      </c>
      <c r="AH669">
        <v>13610.83051086108</v>
      </c>
      <c r="AI669">
        <v>2172</v>
      </c>
      <c r="AJ669">
        <v>5770.8459423725753</v>
      </c>
      <c r="AK669">
        <v>95</v>
      </c>
      <c r="AL669">
        <v>147496.078125</v>
      </c>
      <c r="AM669">
        <v>108653.5703125</v>
      </c>
      <c r="AN669">
        <v>38842.4921875</v>
      </c>
      <c r="AO669" s="5" t="s">
        <v>1777</v>
      </c>
    </row>
    <row r="670" spans="1:41" ht="14.25" x14ac:dyDescent="0.45">
      <c r="A670">
        <v>2015</v>
      </c>
      <c r="B670" s="5" t="s">
        <v>1507</v>
      </c>
      <c r="C670" s="5" t="s">
        <v>170</v>
      </c>
      <c r="D670" s="5" t="s">
        <v>83</v>
      </c>
      <c r="E670" s="5" t="s">
        <v>24</v>
      </c>
      <c r="F670" s="5" t="s">
        <v>24</v>
      </c>
      <c r="G670" s="5" t="s">
        <v>87</v>
      </c>
      <c r="H670" s="5" t="s">
        <v>130</v>
      </c>
      <c r="I670">
        <v>2236</v>
      </c>
      <c r="J670">
        <v>5854.0160000000014</v>
      </c>
      <c r="K670">
        <v>103</v>
      </c>
      <c r="L670">
        <v>260.10000000000002</v>
      </c>
      <c r="M670">
        <v>1901.375</v>
      </c>
      <c r="N670">
        <v>2725.3380000000002</v>
      </c>
      <c r="O670">
        <v>99.809374999999974</v>
      </c>
      <c r="P670">
        <v>102</v>
      </c>
      <c r="Q670">
        <v>194.304</v>
      </c>
      <c r="R670">
        <v>801.26041489294425</v>
      </c>
      <c r="S670">
        <v>7175</v>
      </c>
      <c r="T670">
        <v>225.5</v>
      </c>
      <c r="U670"/>
      <c r="V670">
        <v>930.69999999999993</v>
      </c>
      <c r="W670">
        <v>411.48</v>
      </c>
      <c r="X670">
        <v>1521.58</v>
      </c>
      <c r="Y670">
        <v>14534</v>
      </c>
      <c r="Z670">
        <v>1484.8</v>
      </c>
      <c r="AA670">
        <v>16415.608635281678</v>
      </c>
      <c r="AB670">
        <v>115</v>
      </c>
      <c r="AC670">
        <v>640.51999000000001</v>
      </c>
      <c r="AD670">
        <v>2785.0239999999999</v>
      </c>
      <c r="AE670">
        <v>1071.7948717948721</v>
      </c>
      <c r="AF670">
        <v>7690.6368000000002</v>
      </c>
      <c r="AG670">
        <v>23957.42634808525</v>
      </c>
      <c r="AH670">
        <v>7269.7166666666662</v>
      </c>
      <c r="AI670">
        <v>1674.84</v>
      </c>
      <c r="AJ670">
        <v>6669.8944091813773</v>
      </c>
      <c r="AK670">
        <v>95</v>
      </c>
      <c r="AL670">
        <v>108945.7265625</v>
      </c>
      <c r="AM670">
        <v>85568.3984375</v>
      </c>
      <c r="AN670">
        <v>23377.326171875</v>
      </c>
      <c r="AO670" s="5" t="s">
        <v>1776</v>
      </c>
    </row>
    <row r="671" spans="1:41" ht="14.25" x14ac:dyDescent="0.45">
      <c r="A671">
        <v>2015</v>
      </c>
      <c r="B671" s="5" t="s">
        <v>1508</v>
      </c>
      <c r="C671" s="5" t="s">
        <v>170</v>
      </c>
      <c r="D671" s="5" t="s">
        <v>83</v>
      </c>
      <c r="E671" s="5" t="s">
        <v>213</v>
      </c>
      <c r="F671" s="5" t="s">
        <v>213</v>
      </c>
      <c r="G671" s="5" t="s">
        <v>87</v>
      </c>
      <c r="H671" s="5" t="s">
        <v>130</v>
      </c>
      <c r="I671">
        <v>0</v>
      </c>
      <c r="J671"/>
      <c r="K671"/>
      <c r="L671">
        <v>0</v>
      </c>
      <c r="M671">
        <v>337.79688012048189</v>
      </c>
      <c r="N671">
        <v>0</v>
      </c>
      <c r="O671">
        <v>90</v>
      </c>
      <c r="P671">
        <v>618.13300000000004</v>
      </c>
      <c r="Q671">
        <v>821.76528708749993</v>
      </c>
      <c r="R671">
        <v>103.48749745721329</v>
      </c>
      <c r="S671">
        <v>0</v>
      </c>
      <c r="T671">
        <v>0</v>
      </c>
      <c r="U671"/>
      <c r="V671">
        <v>0</v>
      </c>
      <c r="W671">
        <v>676.79658700799996</v>
      </c>
      <c r="X671">
        <v>143.9435</v>
      </c>
      <c r="Y671">
        <v>0</v>
      </c>
      <c r="Z671"/>
      <c r="AA671">
        <v>3763.0287642548701</v>
      </c>
      <c r="AB671">
        <v>0</v>
      </c>
      <c r="AC671">
        <v>223.3</v>
      </c>
      <c r="AD671">
        <v>1461.7501925566</v>
      </c>
      <c r="AE671">
        <v>315.0675</v>
      </c>
      <c r="AF671">
        <v>355.4164588320001</v>
      </c>
      <c r="AG671">
        <v>3885</v>
      </c>
      <c r="AH671">
        <v>557.8548607322158</v>
      </c>
      <c r="AI671">
        <v>0</v>
      </c>
      <c r="AJ671">
        <v>376.38224999999989</v>
      </c>
      <c r="AK671"/>
      <c r="AL671">
        <v>13729.7216796875</v>
      </c>
      <c r="AM671">
        <v>10461.580078125</v>
      </c>
      <c r="AN671">
        <v>3268.14208984375</v>
      </c>
      <c r="AO671" s="5" t="s">
        <v>1781</v>
      </c>
    </row>
    <row r="672" spans="1:41" ht="14.25" x14ac:dyDescent="0.45">
      <c r="A672">
        <v>2015</v>
      </c>
      <c r="B672" s="5" t="s">
        <v>1507</v>
      </c>
      <c r="C672" s="5" t="s">
        <v>170</v>
      </c>
      <c r="D672" s="5" t="s">
        <v>83</v>
      </c>
      <c r="E672" s="5" t="s">
        <v>213</v>
      </c>
      <c r="F672" s="5" t="s">
        <v>213</v>
      </c>
      <c r="G672" s="5" t="s">
        <v>87</v>
      </c>
      <c r="H672" s="5" t="s">
        <v>130</v>
      </c>
      <c r="I672">
        <v>0</v>
      </c>
      <c r="J672"/>
      <c r="K672">
        <v>0</v>
      </c>
      <c r="L672"/>
      <c r="M672">
        <v>189.86331250000001</v>
      </c>
      <c r="N672">
        <v>369.02508792481279</v>
      </c>
      <c r="O672">
        <v>120.22</v>
      </c>
      <c r="P672">
        <v>618.13300000000004</v>
      </c>
      <c r="Q672">
        <v>123.95150080000001</v>
      </c>
      <c r="R672">
        <v>76.479382179943258</v>
      </c>
      <c r="S672">
        <v>0</v>
      </c>
      <c r="T672">
        <v>21.012499999999999</v>
      </c>
      <c r="U672"/>
      <c r="V672">
        <v>0</v>
      </c>
      <c r="W672">
        <v>478.53493050911999</v>
      </c>
      <c r="X672">
        <v>158.5388135</v>
      </c>
      <c r="Y672">
        <v>89</v>
      </c>
      <c r="Z672">
        <v>0</v>
      </c>
      <c r="AA672">
        <v>1179.931048097272</v>
      </c>
      <c r="AB672">
        <v>0</v>
      </c>
      <c r="AC672">
        <v>174.89388227500001</v>
      </c>
      <c r="AD672">
        <v>482.69779784217502</v>
      </c>
      <c r="AE672">
        <v>460.97234461197002</v>
      </c>
      <c r="AF672">
        <v>15340.41332</v>
      </c>
      <c r="AG672">
        <v>3219.6005701054919</v>
      </c>
      <c r="AH672">
        <v>1022.064930126632</v>
      </c>
      <c r="AI672">
        <v>0</v>
      </c>
      <c r="AJ672">
        <v>376.38224999999989</v>
      </c>
      <c r="AK672"/>
      <c r="AL672">
        <v>24501.712890625</v>
      </c>
      <c r="AM672">
        <v>22028.78125</v>
      </c>
      <c r="AN672">
        <v>2472.93212890625</v>
      </c>
      <c r="AO672" s="5" t="s">
        <v>1780</v>
      </c>
    </row>
    <row r="673" spans="1:41" ht="14.25" x14ac:dyDescent="0.45">
      <c r="A673">
        <v>2015</v>
      </c>
      <c r="B673" s="5" t="s">
        <v>1509</v>
      </c>
      <c r="C673" s="5" t="s">
        <v>170</v>
      </c>
      <c r="D673" s="5" t="s">
        <v>83</v>
      </c>
      <c r="E673" s="5" t="s">
        <v>213</v>
      </c>
      <c r="F673" s="5" t="s">
        <v>213</v>
      </c>
      <c r="G673" s="5" t="s">
        <v>87</v>
      </c>
      <c r="H673" s="5" t="s">
        <v>130</v>
      </c>
      <c r="I673">
        <v>0</v>
      </c>
      <c r="J673"/>
      <c r="K673"/>
      <c r="L673">
        <v>0</v>
      </c>
      <c r="M673">
        <v>309.24769275000011</v>
      </c>
      <c r="N673">
        <v>0</v>
      </c>
      <c r="O673">
        <v>0</v>
      </c>
      <c r="P673">
        <v>618.13300000000004</v>
      </c>
      <c r="Q673">
        <v>0</v>
      </c>
      <c r="R673">
        <v>96.094407759999996</v>
      </c>
      <c r="S673">
        <v>0</v>
      </c>
      <c r="T673">
        <v>0</v>
      </c>
      <c r="U673"/>
      <c r="V673">
        <v>0</v>
      </c>
      <c r="W673">
        <v>630.86342400000001</v>
      </c>
      <c r="X673">
        <v>143.94999999999999</v>
      </c>
      <c r="Y673">
        <v>0</v>
      </c>
      <c r="Z673">
        <v>0</v>
      </c>
      <c r="AA673">
        <v>1975.18815</v>
      </c>
      <c r="AB673">
        <v>0</v>
      </c>
      <c r="AC673">
        <v>223.3</v>
      </c>
      <c r="AD673"/>
      <c r="AE673">
        <v>390</v>
      </c>
      <c r="AF673">
        <v>317.50315541051731</v>
      </c>
      <c r="AG673">
        <v>447.14898264952348</v>
      </c>
      <c r="AH673">
        <v>648.69298584999967</v>
      </c>
      <c r="AI673">
        <v>0</v>
      </c>
      <c r="AJ673">
        <v>627.78638163558094</v>
      </c>
      <c r="AK673"/>
      <c r="AL673">
        <v>6427.90771484375</v>
      </c>
      <c r="AM673">
        <v>4695.154296875</v>
      </c>
      <c r="AN673">
        <v>1732.7540283203125</v>
      </c>
      <c r="AO673" s="5" t="s">
        <v>1779</v>
      </c>
    </row>
    <row r="674" spans="1:41" ht="14.25" x14ac:dyDescent="0.45">
      <c r="A674">
        <v>2015</v>
      </c>
      <c r="B674" s="5" t="s">
        <v>1507</v>
      </c>
      <c r="C674" s="5" t="s">
        <v>170</v>
      </c>
      <c r="D674" s="5" t="s">
        <v>83</v>
      </c>
      <c r="E674" s="5" t="s">
        <v>216</v>
      </c>
      <c r="F674" s="5" t="s">
        <v>217</v>
      </c>
      <c r="G674" s="5" t="s">
        <v>86</v>
      </c>
      <c r="H674" s="5" t="s">
        <v>130</v>
      </c>
      <c r="I674"/>
      <c r="J674"/>
      <c r="K674"/>
      <c r="L674"/>
      <c r="M674"/>
      <c r="N674">
        <v>0</v>
      </c>
      <c r="O674"/>
      <c r="P674"/>
      <c r="Q674">
        <v>0</v>
      </c>
      <c r="R674">
        <v>0</v>
      </c>
      <c r="S674">
        <v>0</v>
      </c>
      <c r="T674"/>
      <c r="U674"/>
      <c r="V674">
        <v>0</v>
      </c>
      <c r="W674"/>
      <c r="X674"/>
      <c r="Y674"/>
      <c r="Z674"/>
      <c r="AA674">
        <v>2729.385231258409</v>
      </c>
      <c r="AB674"/>
      <c r="AC674"/>
      <c r="AD674"/>
      <c r="AE674"/>
      <c r="AF674"/>
      <c r="AG674">
        <v>0</v>
      </c>
      <c r="AH674">
        <v>6641.931148174911</v>
      </c>
      <c r="AI674"/>
      <c r="AJ674"/>
      <c r="AK674"/>
      <c r="AL674">
        <v>9371.31640625</v>
      </c>
      <c r="AM674">
        <v>2729.38525390625</v>
      </c>
      <c r="AN674">
        <v>6641.93115234375</v>
      </c>
      <c r="AO674" s="5" t="s">
        <v>1784</v>
      </c>
    </row>
    <row r="675" spans="1:41" ht="14.25" x14ac:dyDescent="0.45">
      <c r="A675">
        <v>2015</v>
      </c>
      <c r="B675" s="5" t="s">
        <v>1509</v>
      </c>
      <c r="C675" s="5" t="s">
        <v>170</v>
      </c>
      <c r="D675" s="5" t="s">
        <v>83</v>
      </c>
      <c r="E675" s="5" t="s">
        <v>216</v>
      </c>
      <c r="F675" s="5" t="s">
        <v>217</v>
      </c>
      <c r="G675" s="5" t="s">
        <v>86</v>
      </c>
      <c r="H675" s="5" t="s">
        <v>130</v>
      </c>
      <c r="I675">
        <v>0</v>
      </c>
      <c r="J675"/>
      <c r="K675"/>
      <c r="L675"/>
      <c r="M675"/>
      <c r="N675">
        <v>0</v>
      </c>
      <c r="O675"/>
      <c r="P675"/>
      <c r="Q675">
        <v>0</v>
      </c>
      <c r="R675"/>
      <c r="S675">
        <v>0</v>
      </c>
      <c r="T675"/>
      <c r="U675"/>
      <c r="V675">
        <v>0</v>
      </c>
      <c r="W675">
        <v>0</v>
      </c>
      <c r="X675"/>
      <c r="Y675">
        <v>0</v>
      </c>
      <c r="Z675">
        <v>0</v>
      </c>
      <c r="AA675">
        <v>1532.7782561525723</v>
      </c>
      <c r="AB675"/>
      <c r="AC675"/>
      <c r="AD675"/>
      <c r="AE675"/>
      <c r="AF675">
        <v>0</v>
      </c>
      <c r="AG675"/>
      <c r="AH675">
        <v>6697.5806585139917</v>
      </c>
      <c r="AI675">
        <v>0</v>
      </c>
      <c r="AJ675">
        <v>0</v>
      </c>
      <c r="AK675"/>
      <c r="AL675">
        <v>8230.3583984375</v>
      </c>
      <c r="AM675">
        <v>1532.7781982421875</v>
      </c>
      <c r="AN675">
        <v>6697.58056640625</v>
      </c>
      <c r="AO675" s="5" t="s">
        <v>1782</v>
      </c>
    </row>
    <row r="676" spans="1:41" ht="14.25" x14ac:dyDescent="0.45">
      <c r="A676">
        <v>2015</v>
      </c>
      <c r="B676" s="5" t="s">
        <v>1508</v>
      </c>
      <c r="C676" s="5" t="s">
        <v>170</v>
      </c>
      <c r="D676" s="5" t="s">
        <v>83</v>
      </c>
      <c r="E676" s="5" t="s">
        <v>216</v>
      </c>
      <c r="F676" s="5" t="s">
        <v>217</v>
      </c>
      <c r="G676" s="5" t="s">
        <v>86</v>
      </c>
      <c r="H676" s="5" t="s">
        <v>130</v>
      </c>
      <c r="I676">
        <v>0</v>
      </c>
      <c r="J676"/>
      <c r="K676"/>
      <c r="L676"/>
      <c r="M676"/>
      <c r="N676"/>
      <c r="O676">
        <v>0</v>
      </c>
      <c r="P676"/>
      <c r="Q676">
        <v>0</v>
      </c>
      <c r="R676"/>
      <c r="S676">
        <v>0</v>
      </c>
      <c r="T676"/>
      <c r="U676"/>
      <c r="V676">
        <v>0</v>
      </c>
      <c r="W676">
        <v>0</v>
      </c>
      <c r="X676">
        <v>0</v>
      </c>
      <c r="Y676"/>
      <c r="Z676"/>
      <c r="AA676">
        <v>1571.7520555881738</v>
      </c>
      <c r="AB676"/>
      <c r="AC676"/>
      <c r="AD676"/>
      <c r="AE676"/>
      <c r="AF676">
        <v>0</v>
      </c>
      <c r="AG676">
        <v>3456.7318422542767</v>
      </c>
      <c r="AH676">
        <v>8353.4631292262147</v>
      </c>
      <c r="AI676"/>
      <c r="AJ676">
        <v>0</v>
      </c>
      <c r="AK676"/>
      <c r="AL676">
        <v>13381.947265625</v>
      </c>
      <c r="AM676">
        <v>5028.48388671875</v>
      </c>
      <c r="AN676">
        <v>8353.462890625</v>
      </c>
      <c r="AO676" s="5" t="s">
        <v>1783</v>
      </c>
    </row>
    <row r="677" spans="1:41" ht="14.25" x14ac:dyDescent="0.45">
      <c r="A677">
        <v>2015</v>
      </c>
      <c r="B677" s="5" t="s">
        <v>1507</v>
      </c>
      <c r="C677" s="5" t="s">
        <v>170</v>
      </c>
      <c r="D677" s="5" t="s">
        <v>83</v>
      </c>
      <c r="E677" s="5" t="s">
        <v>216</v>
      </c>
      <c r="F677" s="5" t="s">
        <v>218</v>
      </c>
      <c r="G677" s="5" t="s">
        <v>86</v>
      </c>
      <c r="H677" s="5" t="s">
        <v>130</v>
      </c>
      <c r="I677">
        <v>0</v>
      </c>
      <c r="J677"/>
      <c r="K677">
        <v>90.979507708613639</v>
      </c>
      <c r="L677"/>
      <c r="M677">
        <v>1059.1294096609779</v>
      </c>
      <c r="N677">
        <v>2265.3897419444797</v>
      </c>
      <c r="O677">
        <v>179.1159058013331</v>
      </c>
      <c r="P677"/>
      <c r="Q677">
        <v>0</v>
      </c>
      <c r="R677">
        <v>340.06523957974099</v>
      </c>
      <c r="S677">
        <v>511.75973086095172</v>
      </c>
      <c r="T677"/>
      <c r="U677"/>
      <c r="V677">
        <v>1592.1413849007388</v>
      </c>
      <c r="W677"/>
      <c r="X677"/>
      <c r="Y677"/>
      <c r="Z677"/>
      <c r="AA677">
        <v>341.17315390730113</v>
      </c>
      <c r="AB677"/>
      <c r="AC677"/>
      <c r="AD677">
        <v>0</v>
      </c>
      <c r="AE677"/>
      <c r="AF677">
        <v>2047.0389234438069</v>
      </c>
      <c r="AG677">
        <v>14603.368316728865</v>
      </c>
      <c r="AH677">
        <v>1137.2438463576705</v>
      </c>
      <c r="AI677">
        <v>221.76255003974575</v>
      </c>
      <c r="AJ677"/>
      <c r="AK677"/>
      <c r="AL677">
        <v>24389.16796875</v>
      </c>
      <c r="AM677">
        <v>21189.177734375</v>
      </c>
      <c r="AN677">
        <v>3199.990966796875</v>
      </c>
      <c r="AO677" s="5" t="s">
        <v>1786</v>
      </c>
    </row>
    <row r="678" spans="1:41" ht="14.25" x14ac:dyDescent="0.45">
      <c r="A678">
        <v>2015</v>
      </c>
      <c r="B678" s="5" t="s">
        <v>1508</v>
      </c>
      <c r="C678" s="5" t="s">
        <v>170</v>
      </c>
      <c r="D678" s="5" t="s">
        <v>83</v>
      </c>
      <c r="E678" s="5" t="s">
        <v>216</v>
      </c>
      <c r="F678" s="5" t="s">
        <v>218</v>
      </c>
      <c r="G678" s="5" t="s">
        <v>86</v>
      </c>
      <c r="H678" s="5" t="s">
        <v>130</v>
      </c>
      <c r="I678">
        <v>0</v>
      </c>
      <c r="J678"/>
      <c r="K678">
        <v>78.587602779408698</v>
      </c>
      <c r="L678">
        <v>426.61841508821863</v>
      </c>
      <c r="M678">
        <v>1972.5488297631582</v>
      </c>
      <c r="N678">
        <v>2608.5600953449762</v>
      </c>
      <c r="O678">
        <v>176.26076623381664</v>
      </c>
      <c r="P678"/>
      <c r="Q678">
        <v>0</v>
      </c>
      <c r="R678">
        <v>312.04069836663137</v>
      </c>
      <c r="S678">
        <v>527.86290457407176</v>
      </c>
      <c r="T678"/>
      <c r="U678"/>
      <c r="V678">
        <v>1167.5872412940721</v>
      </c>
      <c r="W678">
        <v>0</v>
      </c>
      <c r="X678">
        <v>0</v>
      </c>
      <c r="Y678">
        <v>1684.0200532918038</v>
      </c>
      <c r="Z678"/>
      <c r="AA678">
        <v>336.80401191175156</v>
      </c>
      <c r="AB678"/>
      <c r="AC678"/>
      <c r="AD678"/>
      <c r="AE678"/>
      <c r="AF678">
        <v>1784.8854634455099</v>
      </c>
      <c r="AG678">
        <v>15075.347573169998</v>
      </c>
      <c r="AH678">
        <v>1122.6800397058385</v>
      </c>
      <c r="AI678">
        <v>218.92260774263849</v>
      </c>
      <c r="AJ678">
        <v>0</v>
      </c>
      <c r="AK678">
        <v>56.134001985291924</v>
      </c>
      <c r="AL678">
        <v>27548.859375</v>
      </c>
      <c r="AM678">
        <v>23395.86328125</v>
      </c>
      <c r="AN678">
        <v>4152.99658203125</v>
      </c>
      <c r="AO678" s="5" t="s">
        <v>1785</v>
      </c>
    </row>
    <row r="679" spans="1:41" ht="14.25" x14ac:dyDescent="0.45">
      <c r="A679">
        <v>2015</v>
      </c>
      <c r="B679" s="5" t="s">
        <v>1509</v>
      </c>
      <c r="C679" s="5" t="s">
        <v>170</v>
      </c>
      <c r="D679" s="5" t="s">
        <v>83</v>
      </c>
      <c r="E679" s="5" t="s">
        <v>216</v>
      </c>
      <c r="F679" s="5" t="s">
        <v>218</v>
      </c>
      <c r="G679" s="5" t="s">
        <v>86</v>
      </c>
      <c r="H679" s="5" t="s">
        <v>130</v>
      </c>
      <c r="I679">
        <v>711.64704749940859</v>
      </c>
      <c r="J679"/>
      <c r="K679">
        <v>76.638912807628614</v>
      </c>
      <c r="L679">
        <v>344.8751076343288</v>
      </c>
      <c r="M679">
        <v>1319.2841419027498</v>
      </c>
      <c r="N679">
        <v>2446.9710017864281</v>
      </c>
      <c r="O679">
        <v>180.64886590369602</v>
      </c>
      <c r="P679"/>
      <c r="Q679">
        <v>0</v>
      </c>
      <c r="R679"/>
      <c r="S679">
        <v>153.27782561525723</v>
      </c>
      <c r="T679"/>
      <c r="U679"/>
      <c r="V679">
        <v>2215.9594217520048</v>
      </c>
      <c r="W679">
        <v>0</v>
      </c>
      <c r="X679"/>
      <c r="Y679">
        <v>1642.2624173063275</v>
      </c>
      <c r="Z679">
        <v>262.76198676901242</v>
      </c>
      <c r="AA679">
        <v>328.4524834612655</v>
      </c>
      <c r="AB679"/>
      <c r="AC679"/>
      <c r="AD679"/>
      <c r="AE679"/>
      <c r="AF679">
        <v>1599.4837099288673</v>
      </c>
      <c r="AG679">
        <v>7158.9834572081354</v>
      </c>
      <c r="AH679">
        <v>566.05736801739897</v>
      </c>
      <c r="AI679">
        <v>213.49411424982259</v>
      </c>
      <c r="AJ679">
        <v>0</v>
      </c>
      <c r="AK679">
        <v>54.742080576877584</v>
      </c>
      <c r="AL679">
        <v>19275.5390625</v>
      </c>
      <c r="AM679">
        <v>16711.396484375</v>
      </c>
      <c r="AN679">
        <v>2564.1435546875</v>
      </c>
      <c r="AO679" s="5" t="s">
        <v>1787</v>
      </c>
    </row>
    <row r="680" spans="1:41" ht="14.25" x14ac:dyDescent="0.45">
      <c r="A680">
        <v>2015</v>
      </c>
      <c r="B680" s="5" t="s">
        <v>1507</v>
      </c>
      <c r="C680" s="5" t="s">
        <v>170</v>
      </c>
      <c r="D680" s="5" t="s">
        <v>83</v>
      </c>
      <c r="E680" s="5" t="s">
        <v>216</v>
      </c>
      <c r="F680" s="5" t="s">
        <v>219</v>
      </c>
      <c r="G680" s="5" t="s">
        <v>86</v>
      </c>
      <c r="H680" s="5" t="s">
        <v>130</v>
      </c>
      <c r="I680"/>
      <c r="J680"/>
      <c r="K680"/>
      <c r="L680"/>
      <c r="M680"/>
      <c r="N680">
        <v>0</v>
      </c>
      <c r="O680"/>
      <c r="P680"/>
      <c r="Q680">
        <v>0</v>
      </c>
      <c r="R680">
        <v>0</v>
      </c>
      <c r="S680">
        <v>0</v>
      </c>
      <c r="T680"/>
      <c r="U680"/>
      <c r="V680">
        <v>0</v>
      </c>
      <c r="W680"/>
      <c r="X680"/>
      <c r="Y680"/>
      <c r="Z680"/>
      <c r="AA680">
        <v>0</v>
      </c>
      <c r="AB680"/>
      <c r="AC680"/>
      <c r="AD680"/>
      <c r="AE680"/>
      <c r="AF680"/>
      <c r="AG680">
        <v>2172.9759490863548</v>
      </c>
      <c r="AH680"/>
      <c r="AI680"/>
      <c r="AJ680"/>
      <c r="AK680"/>
      <c r="AL680">
        <v>2172.975830078125</v>
      </c>
      <c r="AM680">
        <v>2172.975830078125</v>
      </c>
      <c r="AN680">
        <v>0</v>
      </c>
      <c r="AO680" s="5" t="s">
        <v>1788</v>
      </c>
    </row>
    <row r="681" spans="1:41" ht="14.25" x14ac:dyDescent="0.45">
      <c r="A681">
        <v>2015</v>
      </c>
      <c r="B681" s="5" t="s">
        <v>1508</v>
      </c>
      <c r="C681" s="5" t="s">
        <v>170</v>
      </c>
      <c r="D681" s="5" t="s">
        <v>83</v>
      </c>
      <c r="E681" s="5" t="s">
        <v>216</v>
      </c>
      <c r="F681" s="5" t="s">
        <v>219</v>
      </c>
      <c r="G681" s="5" t="s">
        <v>86</v>
      </c>
      <c r="H681" s="5" t="s">
        <v>130</v>
      </c>
      <c r="I681">
        <v>0</v>
      </c>
      <c r="J681"/>
      <c r="K681"/>
      <c r="L681"/>
      <c r="M681"/>
      <c r="N681"/>
      <c r="O681">
        <v>0</v>
      </c>
      <c r="P681"/>
      <c r="Q681">
        <v>0</v>
      </c>
      <c r="R681"/>
      <c r="S681">
        <v>0</v>
      </c>
      <c r="T681"/>
      <c r="U681">
        <v>22.45360079411677</v>
      </c>
      <c r="V681">
        <v>0</v>
      </c>
      <c r="W681">
        <v>0</v>
      </c>
      <c r="X681">
        <v>57.818022044850679</v>
      </c>
      <c r="Y681"/>
      <c r="Z681"/>
      <c r="AA681">
        <v>0</v>
      </c>
      <c r="AB681"/>
      <c r="AC681"/>
      <c r="AD681"/>
      <c r="AE681"/>
      <c r="AF681">
        <v>751.69003406834656</v>
      </c>
      <c r="AG681">
        <v>2124.1106351234462</v>
      </c>
      <c r="AH681">
        <v>0</v>
      </c>
      <c r="AI681"/>
      <c r="AJ681">
        <v>0</v>
      </c>
      <c r="AK681"/>
      <c r="AL681">
        <v>2956.072265625</v>
      </c>
      <c r="AM681">
        <v>2898.254150390625</v>
      </c>
      <c r="AN681">
        <v>57.818023681640625</v>
      </c>
      <c r="AO681" s="5" t="s">
        <v>1789</v>
      </c>
    </row>
    <row r="682" spans="1:41" ht="14.25" x14ac:dyDescent="0.45">
      <c r="A682">
        <v>2015</v>
      </c>
      <c r="B682" s="5" t="s">
        <v>1509</v>
      </c>
      <c r="C682" s="5" t="s">
        <v>170</v>
      </c>
      <c r="D682" s="5" t="s">
        <v>83</v>
      </c>
      <c r="E682" s="5" t="s">
        <v>216</v>
      </c>
      <c r="F682" s="5" t="s">
        <v>219</v>
      </c>
      <c r="G682" s="5" t="s">
        <v>86</v>
      </c>
      <c r="H682" s="5" t="s">
        <v>130</v>
      </c>
      <c r="I682">
        <v>0</v>
      </c>
      <c r="J682"/>
      <c r="K682"/>
      <c r="L682"/>
      <c r="M682"/>
      <c r="N682">
        <v>0</v>
      </c>
      <c r="O682"/>
      <c r="P682"/>
      <c r="Q682">
        <v>0</v>
      </c>
      <c r="R682"/>
      <c r="S682">
        <v>0</v>
      </c>
      <c r="T682"/>
      <c r="U682"/>
      <c r="V682">
        <v>0</v>
      </c>
      <c r="W682">
        <v>0</v>
      </c>
      <c r="X682">
        <v>56.931763799952691</v>
      </c>
      <c r="Y682">
        <v>0</v>
      </c>
      <c r="Z682">
        <v>0</v>
      </c>
      <c r="AA682"/>
      <c r="AB682"/>
      <c r="AC682"/>
      <c r="AD682"/>
      <c r="AE682"/>
      <c r="AF682">
        <v>591.8578865486021</v>
      </c>
      <c r="AG682"/>
      <c r="AH682">
        <v>0</v>
      </c>
      <c r="AI682">
        <v>0</v>
      </c>
      <c r="AJ682">
        <v>0</v>
      </c>
      <c r="AK682"/>
      <c r="AL682">
        <v>648.7896728515625</v>
      </c>
      <c r="AM682">
        <v>591.85791015625</v>
      </c>
      <c r="AN682">
        <v>56.9317626953125</v>
      </c>
      <c r="AO682" s="5" t="s">
        <v>1790</v>
      </c>
    </row>
    <row r="683" spans="1:41" ht="14.25" x14ac:dyDescent="0.45">
      <c r="A683">
        <v>2015</v>
      </c>
      <c r="B683" s="5" t="s">
        <v>1507</v>
      </c>
      <c r="C683" s="5" t="s">
        <v>170</v>
      </c>
      <c r="D683" s="5" t="s">
        <v>83</v>
      </c>
      <c r="E683" s="5" t="s">
        <v>88</v>
      </c>
      <c r="F683" s="5" t="s">
        <v>89</v>
      </c>
      <c r="G683" s="5" t="s">
        <v>86</v>
      </c>
      <c r="H683" s="5" t="s">
        <v>130</v>
      </c>
      <c r="I683">
        <v>14676.131837245737</v>
      </c>
      <c r="J683">
        <v>30665.780317034583</v>
      </c>
      <c r="K683">
        <v>1080.381654039787</v>
      </c>
      <c r="L683">
        <v>2888.5993697484832</v>
      </c>
      <c r="M683">
        <v>20971.060837797035</v>
      </c>
      <c r="N683">
        <v>12657.540385605904</v>
      </c>
      <c r="O683">
        <v>31680.941036485761</v>
      </c>
      <c r="P683">
        <v>9652.3571459607283</v>
      </c>
      <c r="Q683">
        <v>4592.7734890635311</v>
      </c>
      <c r="R683">
        <v>10086.065684194284</v>
      </c>
      <c r="S683">
        <v>22600.446958665987</v>
      </c>
      <c r="T683">
        <v>12583.603159947625</v>
      </c>
      <c r="U683">
        <v>1013.4241480977864</v>
      </c>
      <c r="V683">
        <v>9822.0907900296097</v>
      </c>
      <c r="W683">
        <v>6388.3535711571394</v>
      </c>
      <c r="X683">
        <v>16065.282270516855</v>
      </c>
      <c r="Y683">
        <v>115222.1347814201</v>
      </c>
      <c r="Z683">
        <v>11901.029403363749</v>
      </c>
      <c r="AA683">
        <v>113955.57582978102</v>
      </c>
      <c r="AB683">
        <v>2927.2656605246439</v>
      </c>
      <c r="AC683">
        <v>10817.886862438161</v>
      </c>
      <c r="AD683">
        <v>21101.36013981119</v>
      </c>
      <c r="AE683">
        <v>25170.905720487444</v>
      </c>
      <c r="AF683">
        <v>41771.95587886357</v>
      </c>
      <c r="AG683">
        <v>171152.02186799259</v>
      </c>
      <c r="AH683">
        <v>54759.19787129388</v>
      </c>
      <c r="AI683">
        <v>20781.994048340071</v>
      </c>
      <c r="AJ683">
        <v>38470.76535111574</v>
      </c>
      <c r="AK683">
        <v>2408.6824665855461</v>
      </c>
      <c r="AL683">
        <v>837865.5625</v>
      </c>
      <c r="AM683">
        <v>624517</v>
      </c>
      <c r="AN683">
        <v>213348.578125</v>
      </c>
      <c r="AO683" s="5" t="s">
        <v>1793</v>
      </c>
    </row>
    <row r="684" spans="1:41" ht="14.25" x14ac:dyDescent="0.45">
      <c r="A684">
        <v>2015</v>
      </c>
      <c r="B684" s="5" t="s">
        <v>1508</v>
      </c>
      <c r="C684" s="5" t="s">
        <v>170</v>
      </c>
      <c r="D684" s="5" t="s">
        <v>83</v>
      </c>
      <c r="E684" s="5" t="s">
        <v>88</v>
      </c>
      <c r="F684" s="5" t="s">
        <v>89</v>
      </c>
      <c r="G684" s="5" t="s">
        <v>86</v>
      </c>
      <c r="H684" s="5" t="s">
        <v>130</v>
      </c>
      <c r="I684">
        <v>15796.108158661147</v>
      </c>
      <c r="J684">
        <v>31267.475689110259</v>
      </c>
      <c r="K684">
        <v>1295.5727658205376</v>
      </c>
      <c r="L684">
        <v>3063.793828357233</v>
      </c>
      <c r="M684">
        <v>36081.340880665477</v>
      </c>
      <c r="N684">
        <v>16390.532043666146</v>
      </c>
      <c r="O684">
        <v>22203.243145262368</v>
      </c>
      <c r="P684">
        <v>8846.0091790969127</v>
      </c>
      <c r="Q684">
        <v>11927.177171516818</v>
      </c>
      <c r="R684">
        <v>8814.627755338639</v>
      </c>
      <c r="S684">
        <v>26154.416413603274</v>
      </c>
      <c r="T684">
        <v>12012.676424852472</v>
      </c>
      <c r="U684">
        <v>993.57183513966709</v>
      </c>
      <c r="V684">
        <v>17997.683716524298</v>
      </c>
      <c r="W684">
        <v>9893.5679580067372</v>
      </c>
      <c r="X684">
        <v>14777.837362647952</v>
      </c>
      <c r="Y684">
        <v>93524.860824564894</v>
      </c>
      <c r="Z684">
        <v>12791.816372408324</v>
      </c>
      <c r="AA684">
        <v>123570.69934565149</v>
      </c>
      <c r="AB684">
        <v>9240.7794068187559</v>
      </c>
      <c r="AC684">
        <v>11431.352700292789</v>
      </c>
      <c r="AD684">
        <v>33434.258996955934</v>
      </c>
      <c r="AE684">
        <v>27818.263932428876</v>
      </c>
      <c r="AF684">
        <v>47348.359506015389</v>
      </c>
      <c r="AG684">
        <v>193251.40595472479</v>
      </c>
      <c r="AH684">
        <v>49017.008209463042</v>
      </c>
      <c r="AI684">
        <v>18157.104282162527</v>
      </c>
      <c r="AJ684">
        <v>40521.715922865915</v>
      </c>
      <c r="AK684">
        <v>2664.1197342219548</v>
      </c>
      <c r="AL684">
        <v>900287.3125</v>
      </c>
      <c r="AM684">
        <v>665355.375</v>
      </c>
      <c r="AN684">
        <v>234931.953125</v>
      </c>
      <c r="AO684" s="5" t="s">
        <v>1791</v>
      </c>
    </row>
    <row r="685" spans="1:41" ht="14.25" x14ac:dyDescent="0.45">
      <c r="A685">
        <v>2015</v>
      </c>
      <c r="B685" s="5" t="s">
        <v>1509</v>
      </c>
      <c r="C685" s="5" t="s">
        <v>170</v>
      </c>
      <c r="D685" s="5" t="s">
        <v>83</v>
      </c>
      <c r="E685" s="5" t="s">
        <v>88</v>
      </c>
      <c r="F685" s="5" t="s">
        <v>89</v>
      </c>
      <c r="G685" s="5" t="s">
        <v>86</v>
      </c>
      <c r="H685" s="5" t="s">
        <v>130</v>
      </c>
      <c r="I685">
        <v>10882.725618683264</v>
      </c>
      <c r="J685">
        <v>32398.00554781346</v>
      </c>
      <c r="K685">
        <v>1285.3440519450858</v>
      </c>
      <c r="L685">
        <v>2430.5483776133647</v>
      </c>
      <c r="M685">
        <v>32750.839360203499</v>
      </c>
      <c r="N685">
        <v>14883.276867241479</v>
      </c>
      <c r="O685">
        <v>22040.256481862452</v>
      </c>
      <c r="P685">
        <v>8587.5434579204029</v>
      </c>
      <c r="Q685">
        <v>10461.961367673721</v>
      </c>
      <c r="R685">
        <v>8092.8191854035858</v>
      </c>
      <c r="S685">
        <v>24438.806967537799</v>
      </c>
      <c r="T685">
        <v>9240.4632013769369</v>
      </c>
      <c r="U685">
        <v>1220.7483968643701</v>
      </c>
      <c r="V685">
        <v>16460.943629467089</v>
      </c>
      <c r="W685">
        <v>9592.993441559136</v>
      </c>
      <c r="X685">
        <v>14835.103836333825</v>
      </c>
      <c r="Y685">
        <v>91205.780449135738</v>
      </c>
      <c r="Z685">
        <v>14036.955323821736</v>
      </c>
      <c r="AA685">
        <v>121774.12548598595</v>
      </c>
      <c r="AB685">
        <v>7424.1209678361383</v>
      </c>
      <c r="AC685">
        <v>11147.896256997659</v>
      </c>
      <c r="AD685">
        <v>28378.71389539056</v>
      </c>
      <c r="AE685">
        <v>27118.397922685221</v>
      </c>
      <c r="AF685">
        <v>41661.03084011047</v>
      </c>
      <c r="AG685">
        <v>174429.18191150136</v>
      </c>
      <c r="AH685">
        <v>53020.692193610441</v>
      </c>
      <c r="AI685">
        <v>17414.550673116297</v>
      </c>
      <c r="AJ685">
        <v>35583.049742141571</v>
      </c>
      <c r="AK685">
        <v>2598.05914417861</v>
      </c>
      <c r="AL685">
        <v>845395</v>
      </c>
      <c r="AM685">
        <v>622375</v>
      </c>
      <c r="AN685">
        <v>223019.9375</v>
      </c>
      <c r="AO685" s="5" t="s">
        <v>1792</v>
      </c>
    </row>
    <row r="686" spans="1:41" ht="14.25" x14ac:dyDescent="0.45">
      <c r="A686">
        <v>2015</v>
      </c>
      <c r="B686" s="5" t="s">
        <v>1509</v>
      </c>
      <c r="C686" s="5" t="s">
        <v>170</v>
      </c>
      <c r="D686" s="5" t="s">
        <v>83</v>
      </c>
      <c r="E686" s="5" t="s">
        <v>88</v>
      </c>
      <c r="F686" s="5" t="s">
        <v>89</v>
      </c>
      <c r="G686" s="5" t="s">
        <v>87</v>
      </c>
      <c r="H686" s="5" t="s">
        <v>130</v>
      </c>
      <c r="I686">
        <v>9940</v>
      </c>
      <c r="J686">
        <v>29591.5</v>
      </c>
      <c r="K686">
        <v>1178.3149000000001</v>
      </c>
      <c r="L686">
        <v>2220</v>
      </c>
      <c r="M686">
        <v>29916.769274999999</v>
      </c>
      <c r="N686">
        <v>13594</v>
      </c>
      <c r="O686">
        <v>20131</v>
      </c>
      <c r="P686">
        <v>7879</v>
      </c>
      <c r="Q686">
        <v>9555.6848200000004</v>
      </c>
      <c r="R686">
        <v>7391.87752</v>
      </c>
      <c r="S686">
        <v>22381.174268380932</v>
      </c>
      <c r="T686">
        <v>8440</v>
      </c>
      <c r="U686">
        <v>1115</v>
      </c>
      <c r="V686">
        <v>15035</v>
      </c>
      <c r="W686">
        <v>8761.9920000000002</v>
      </c>
      <c r="X686">
        <v>13550</v>
      </c>
      <c r="Y686">
        <v>83305</v>
      </c>
      <c r="Z686">
        <v>12820.9918</v>
      </c>
      <c r="AA686">
        <v>111225.33543000001</v>
      </c>
      <c r="AB686">
        <v>0</v>
      </c>
      <c r="AC686">
        <v>10426.6</v>
      </c>
      <c r="AD686">
        <v>25920.383000000002</v>
      </c>
      <c r="AE686">
        <v>24769</v>
      </c>
      <c r="AF686">
        <v>38052.107630073893</v>
      </c>
      <c r="AG686">
        <v>159319.10156989741</v>
      </c>
      <c r="AH686">
        <v>48427.728389999997</v>
      </c>
      <c r="AI686">
        <v>15906</v>
      </c>
      <c r="AJ686">
        <v>32500.636957130409</v>
      </c>
      <c r="AK686">
        <v>2373</v>
      </c>
      <c r="AL686">
        <v>765727.1875</v>
      </c>
      <c r="AM686">
        <v>568740.8125</v>
      </c>
      <c r="AN686">
        <v>196986.359375</v>
      </c>
      <c r="AO686" s="5" t="s">
        <v>1795</v>
      </c>
    </row>
    <row r="687" spans="1:41" ht="14.25" x14ac:dyDescent="0.45">
      <c r="A687">
        <v>2015</v>
      </c>
      <c r="B687" s="5" t="s">
        <v>1508</v>
      </c>
      <c r="C687" s="5" t="s">
        <v>170</v>
      </c>
      <c r="D687" s="5" t="s">
        <v>83</v>
      </c>
      <c r="E687" s="5" t="s">
        <v>88</v>
      </c>
      <c r="F687" s="5" t="s">
        <v>89</v>
      </c>
      <c r="G687" s="5" t="s">
        <v>87</v>
      </c>
      <c r="H687" s="5" t="s">
        <v>130</v>
      </c>
      <c r="I687">
        <v>14351.4</v>
      </c>
      <c r="J687">
        <v>30266.16</v>
      </c>
      <c r="K687">
        <v>1178.3149000000001</v>
      </c>
      <c r="L687">
        <v>2729</v>
      </c>
      <c r="M687">
        <v>32801.688012048202</v>
      </c>
      <c r="N687">
        <v>14803.8612111</v>
      </c>
      <c r="O687">
        <v>20265</v>
      </c>
      <c r="P687">
        <v>7879</v>
      </c>
      <c r="Q687">
        <v>10623.843615</v>
      </c>
      <c r="R687">
        <v>7960.5767274779491</v>
      </c>
      <c r="S687">
        <v>23296.41171779326</v>
      </c>
      <c r="T687">
        <v>10700</v>
      </c>
      <c r="U687">
        <v>893.85000000000014</v>
      </c>
      <c r="V687">
        <v>16350</v>
      </c>
      <c r="W687">
        <v>8812.4555600000003</v>
      </c>
      <c r="X687">
        <v>13549.35</v>
      </c>
      <c r="Y687">
        <v>83305</v>
      </c>
      <c r="Z687">
        <v>11394</v>
      </c>
      <c r="AA687">
        <v>112314.3518952169</v>
      </c>
      <c r="AB687">
        <v>1604</v>
      </c>
      <c r="AC687">
        <v>10426.6</v>
      </c>
      <c r="AD687">
        <v>29780.754813914999</v>
      </c>
      <c r="AE687">
        <v>24778.443500000001</v>
      </c>
      <c r="AF687">
        <v>41211.911060000013</v>
      </c>
      <c r="AG687">
        <v>175271</v>
      </c>
      <c r="AH687">
        <v>45242.414346902609</v>
      </c>
      <c r="AI687">
        <v>16173</v>
      </c>
      <c r="AJ687">
        <v>37401.055261117057</v>
      </c>
      <c r="AK687">
        <v>2373</v>
      </c>
      <c r="AL687">
        <v>807736.4375</v>
      </c>
      <c r="AM687">
        <v>601960.0625</v>
      </c>
      <c r="AN687">
        <v>205776.390625</v>
      </c>
      <c r="AO687" s="5" t="s">
        <v>1794</v>
      </c>
    </row>
    <row r="688" spans="1:41" ht="14.25" x14ac:dyDescent="0.45">
      <c r="A688">
        <v>2015</v>
      </c>
      <c r="B688" s="5" t="s">
        <v>1507</v>
      </c>
      <c r="C688" s="5" t="s">
        <v>170</v>
      </c>
      <c r="D688" s="5" t="s">
        <v>83</v>
      </c>
      <c r="E688" s="5" t="s">
        <v>88</v>
      </c>
      <c r="F688" s="5" t="s">
        <v>89</v>
      </c>
      <c r="G688" s="5" t="s">
        <v>87</v>
      </c>
      <c r="H688" s="5" t="s">
        <v>130</v>
      </c>
      <c r="I688">
        <v>13421.2</v>
      </c>
      <c r="J688">
        <v>27558.23</v>
      </c>
      <c r="K688">
        <v>979</v>
      </c>
      <c r="L688">
        <v>2642.616</v>
      </c>
      <c r="M688">
        <v>18901.256249999999</v>
      </c>
      <c r="N688">
        <v>11586.344989790039</v>
      </c>
      <c r="O688">
        <v>29267.943531249999</v>
      </c>
      <c r="P688">
        <v>8657.25</v>
      </c>
      <c r="Q688">
        <v>4135.4368000000004</v>
      </c>
      <c r="R688">
        <v>9043.8073842479771</v>
      </c>
      <c r="S688">
        <v>20371</v>
      </c>
      <c r="T688">
        <v>11341.625</v>
      </c>
      <c r="U688">
        <v>865</v>
      </c>
      <c r="V688">
        <v>8852.9249999999993</v>
      </c>
      <c r="W688">
        <v>5707.2783898400003</v>
      </c>
      <c r="X688">
        <v>14983.88135</v>
      </c>
      <c r="Y688">
        <v>104328</v>
      </c>
      <c r="Z688">
        <v>10715.9552</v>
      </c>
      <c r="AA688">
        <v>104385.5405705177</v>
      </c>
      <c r="AB688">
        <v>2118</v>
      </c>
      <c r="AC688">
        <v>9993.9361300000019</v>
      </c>
      <c r="AD688">
        <v>19000.140429311999</v>
      </c>
      <c r="AE688">
        <v>22700.77225931624</v>
      </c>
      <c r="AF688">
        <v>38214.932399999991</v>
      </c>
      <c r="AG688">
        <v>155248.57940708019</v>
      </c>
      <c r="AH688">
        <v>50317.583127642603</v>
      </c>
      <c r="AI688">
        <v>18639.72</v>
      </c>
      <c r="AJ688">
        <v>35367.459446533729</v>
      </c>
      <c r="AK688">
        <v>2221</v>
      </c>
      <c r="AL688">
        <v>761566.4375</v>
      </c>
      <c r="AM688">
        <v>567718</v>
      </c>
      <c r="AN688">
        <v>193848.4375</v>
      </c>
      <c r="AO688" s="5" t="s">
        <v>1796</v>
      </c>
    </row>
    <row r="689" spans="1:41" ht="14.25" x14ac:dyDescent="0.45">
      <c r="A689">
        <v>2015</v>
      </c>
      <c r="B689" s="5" t="s">
        <v>1508</v>
      </c>
      <c r="C689" s="5" t="s">
        <v>170</v>
      </c>
      <c r="D689" s="5" t="s">
        <v>83</v>
      </c>
      <c r="E689" s="5" t="s">
        <v>90</v>
      </c>
      <c r="F689" s="5" t="s">
        <v>91</v>
      </c>
      <c r="G689" s="5" t="s">
        <v>86</v>
      </c>
      <c r="H689" s="5" t="s">
        <v>130</v>
      </c>
      <c r="I689">
        <v>1057.128997547494</v>
      </c>
      <c r="J689">
        <v>0</v>
      </c>
      <c r="K689">
        <v>84.20100297793789</v>
      </c>
      <c r="L689">
        <v>611.86062163968199</v>
      </c>
      <c r="M689">
        <v>1097.98107883231</v>
      </c>
      <c r="N689">
        <v>2079.1167177289458</v>
      </c>
      <c r="O689">
        <v>525.41425858233242</v>
      </c>
      <c r="P689">
        <v>0</v>
      </c>
      <c r="Q689">
        <v>760.05438688085269</v>
      </c>
      <c r="R689">
        <v>1847.9313453558102</v>
      </c>
      <c r="S689">
        <v>3325.3782776086937</v>
      </c>
      <c r="T689">
        <v>2436.2156861616695</v>
      </c>
      <c r="U689">
        <v>0</v>
      </c>
      <c r="V689">
        <v>500.71529770880397</v>
      </c>
      <c r="W689">
        <v>2594.5135717601925</v>
      </c>
      <c r="X689">
        <v>920.5976325587875</v>
      </c>
      <c r="Y689">
        <v>2725.8671364057759</v>
      </c>
      <c r="Z689">
        <v>0</v>
      </c>
      <c r="AA689">
        <v>7770.7901589783523</v>
      </c>
      <c r="AB689">
        <v>0</v>
      </c>
      <c r="AC689">
        <v>3404.4149524039844</v>
      </c>
      <c r="AD689">
        <v>7592.6851085305852</v>
      </c>
      <c r="AE689">
        <v>309.85969095881143</v>
      </c>
      <c r="AF689">
        <v>9151.5106261415858</v>
      </c>
      <c r="AG689">
        <v>12896.225616100966</v>
      </c>
      <c r="AH689">
        <v>6674.4001968535922</v>
      </c>
      <c r="AI689">
        <v>1102.4717989911335</v>
      </c>
      <c r="AJ689">
        <v>1927.4263205799709</v>
      </c>
      <c r="AK689">
        <v>0</v>
      </c>
      <c r="AL689">
        <v>71396.7578125</v>
      </c>
      <c r="AM689">
        <v>45042.8984375</v>
      </c>
      <c r="AN689">
        <v>26353.859375</v>
      </c>
      <c r="AO689" s="5" t="s">
        <v>5085</v>
      </c>
    </row>
    <row r="690" spans="1:41" ht="14.25" x14ac:dyDescent="0.45">
      <c r="A690">
        <v>2015</v>
      </c>
      <c r="B690" s="5" t="s">
        <v>1507</v>
      </c>
      <c r="C690" s="5" t="s">
        <v>170</v>
      </c>
      <c r="D690" s="5" t="s">
        <v>83</v>
      </c>
      <c r="E690" s="5" t="s">
        <v>90</v>
      </c>
      <c r="F690" s="5" t="s">
        <v>91</v>
      </c>
      <c r="G690" s="5" t="s">
        <v>86</v>
      </c>
      <c r="H690" s="5" t="s">
        <v>130</v>
      </c>
      <c r="I690">
        <v>727.83606166890911</v>
      </c>
      <c r="J690">
        <v>0</v>
      </c>
      <c r="K690">
        <v>34.117315390730113</v>
      </c>
      <c r="L690">
        <v>247.91915850597218</v>
      </c>
      <c r="M690">
        <v>94.391239247686656</v>
      </c>
      <c r="N690">
        <v>784.69825398679268</v>
      </c>
      <c r="O690">
        <v>1412.4568571762268</v>
      </c>
      <c r="P690">
        <v>0</v>
      </c>
      <c r="Q690">
        <v>913.59688326450998</v>
      </c>
      <c r="R690">
        <v>491.28934162651365</v>
      </c>
      <c r="S690">
        <v>2615.6608466226421</v>
      </c>
      <c r="T690">
        <v>1494.3384141139791</v>
      </c>
      <c r="U690">
        <v>0</v>
      </c>
      <c r="V690">
        <v>332.07520313643977</v>
      </c>
      <c r="W690">
        <v>1512.5343156557017</v>
      </c>
      <c r="X690">
        <v>932.53995401328984</v>
      </c>
      <c r="Y690">
        <v>2605.4256520054232</v>
      </c>
      <c r="Z690">
        <v>0</v>
      </c>
      <c r="AA690">
        <v>5892.8870317398532</v>
      </c>
      <c r="AB690">
        <v>0</v>
      </c>
      <c r="AC690">
        <v>272.16106911515544</v>
      </c>
      <c r="AD690">
        <v>350.0112266898347</v>
      </c>
      <c r="AE690">
        <v>284.31096158941762</v>
      </c>
      <c r="AF690">
        <v>3760.3434049793382</v>
      </c>
      <c r="AG690">
        <v>13395.794127379351</v>
      </c>
      <c r="AH690">
        <v>3975.804486866416</v>
      </c>
      <c r="AI690">
        <v>1003.0490724874653</v>
      </c>
      <c r="AJ690">
        <v>1772.7166751308612</v>
      </c>
      <c r="AK690">
        <v>0</v>
      </c>
      <c r="AL690">
        <v>44905.95703125</v>
      </c>
      <c r="AM690">
        <v>31481.0546875</v>
      </c>
      <c r="AN690">
        <v>13424.9033203125</v>
      </c>
      <c r="AO690" s="5" t="s">
        <v>5084</v>
      </c>
    </row>
    <row r="691" spans="1:41" ht="14.25" x14ac:dyDescent="0.45">
      <c r="A691">
        <v>2015</v>
      </c>
      <c r="B691" s="5" t="s">
        <v>1509</v>
      </c>
      <c r="C691" s="5" t="s">
        <v>170</v>
      </c>
      <c r="D691" s="5" t="s">
        <v>83</v>
      </c>
      <c r="E691" s="5" t="s">
        <v>90</v>
      </c>
      <c r="F691" s="5" t="s">
        <v>91</v>
      </c>
      <c r="G691" s="5" t="s">
        <v>86</v>
      </c>
      <c r="H691" s="5" t="s">
        <v>130</v>
      </c>
      <c r="I691">
        <v>1030.9159995230973</v>
      </c>
      <c r="J691">
        <v>0</v>
      </c>
      <c r="K691">
        <v>0</v>
      </c>
      <c r="L691">
        <v>537.56723126493785</v>
      </c>
      <c r="M691">
        <v>1103.6003444298522</v>
      </c>
      <c r="N691">
        <v>360.20289019585454</v>
      </c>
      <c r="O691">
        <v>512.38587419957423</v>
      </c>
      <c r="P691">
        <v>0</v>
      </c>
      <c r="Q691">
        <v>0</v>
      </c>
      <c r="R691">
        <v>385.86269304546011</v>
      </c>
      <c r="S691">
        <v>2038.5950806829212</v>
      </c>
      <c r="T691">
        <v>3706.0388550546127</v>
      </c>
      <c r="U691">
        <v>0</v>
      </c>
      <c r="V691">
        <v>573.69700444567707</v>
      </c>
      <c r="W691">
        <v>1364.1726479757895</v>
      </c>
      <c r="X691">
        <v>925.14116174923117</v>
      </c>
      <c r="Y691">
        <v>2658.2754328131755</v>
      </c>
      <c r="Z691">
        <v>0</v>
      </c>
      <c r="AA691">
        <v>6055.7654162774443</v>
      </c>
      <c r="AB691">
        <v>0</v>
      </c>
      <c r="AC691">
        <v>3319.9977028264721</v>
      </c>
      <c r="AD691">
        <v>0</v>
      </c>
      <c r="AE691">
        <v>114.95836921144293</v>
      </c>
      <c r="AF691">
        <v>7998.3500653050214</v>
      </c>
      <c r="AG691">
        <v>9272.3215074404743</v>
      </c>
      <c r="AH691">
        <v>4489.1697864789739</v>
      </c>
      <c r="AI691">
        <v>965.65030137612064</v>
      </c>
      <c r="AJ691">
        <v>980.88118274160706</v>
      </c>
      <c r="AK691">
        <v>0</v>
      </c>
      <c r="AL691">
        <v>48393.546875</v>
      </c>
      <c r="AM691">
        <v>33288.796875</v>
      </c>
      <c r="AN691">
        <v>15104.7548828125</v>
      </c>
      <c r="AO691" s="5" t="s">
        <v>1797</v>
      </c>
    </row>
    <row r="692" spans="1:41" ht="14.25" x14ac:dyDescent="0.45">
      <c r="A692">
        <v>2015</v>
      </c>
      <c r="B692" s="5" t="s">
        <v>1509</v>
      </c>
      <c r="C692" s="5" t="s">
        <v>170</v>
      </c>
      <c r="D692" s="5" t="s">
        <v>83</v>
      </c>
      <c r="E692" s="5" t="s">
        <v>90</v>
      </c>
      <c r="F692" s="5" t="s">
        <v>91</v>
      </c>
      <c r="G692" s="5" t="s">
        <v>87</v>
      </c>
      <c r="H692" s="5" t="s">
        <v>130</v>
      </c>
      <c r="I692">
        <v>941.61200000000008</v>
      </c>
      <c r="J692"/>
      <c r="K692">
        <v>76</v>
      </c>
      <c r="L692">
        <v>491</v>
      </c>
      <c r="M692">
        <v>1008</v>
      </c>
      <c r="N692">
        <v>329</v>
      </c>
      <c r="O692">
        <v>468</v>
      </c>
      <c r="P692">
        <v>0</v>
      </c>
      <c r="Q692">
        <v>0</v>
      </c>
      <c r="R692">
        <v>352.43700000000001</v>
      </c>
      <c r="S692">
        <v>1862</v>
      </c>
      <c r="T692">
        <v>3385</v>
      </c>
      <c r="U692">
        <v>0</v>
      </c>
      <c r="V692">
        <v>524</v>
      </c>
      <c r="W692">
        <v>1246</v>
      </c>
      <c r="X692">
        <v>845</v>
      </c>
      <c r="Y692">
        <v>2428</v>
      </c>
      <c r="Z692">
        <v>0</v>
      </c>
      <c r="AA692">
        <v>5531.1794440960002</v>
      </c>
      <c r="AB692"/>
      <c r="AC692">
        <v>3105.2</v>
      </c>
      <c r="AD692"/>
      <c r="AE692">
        <v>105</v>
      </c>
      <c r="AF692">
        <v>7305.485999999999</v>
      </c>
      <c r="AG692">
        <v>8469.0985524552707</v>
      </c>
      <c r="AH692">
        <v>4100.2915300000004</v>
      </c>
      <c r="AI692">
        <v>882</v>
      </c>
      <c r="AJ692">
        <v>895.9114929547635</v>
      </c>
      <c r="AK692"/>
      <c r="AL692">
        <v>44350.21484375</v>
      </c>
      <c r="AM692">
        <v>30477.923828125</v>
      </c>
      <c r="AN692">
        <v>13872.2919921875</v>
      </c>
      <c r="AO692" s="5" t="s">
        <v>1798</v>
      </c>
    </row>
    <row r="693" spans="1:41" ht="14.25" x14ac:dyDescent="0.45">
      <c r="A693">
        <v>2015</v>
      </c>
      <c r="B693" s="5" t="s">
        <v>1507</v>
      </c>
      <c r="C693" s="5" t="s">
        <v>170</v>
      </c>
      <c r="D693" s="5" t="s">
        <v>83</v>
      </c>
      <c r="E693" s="5" t="s">
        <v>90</v>
      </c>
      <c r="F693" s="5" t="s">
        <v>91</v>
      </c>
      <c r="G693" s="5" t="s">
        <v>87</v>
      </c>
      <c r="H693" s="5" t="s">
        <v>130</v>
      </c>
      <c r="I693">
        <v>665.6</v>
      </c>
      <c r="J693"/>
      <c r="K693">
        <v>30</v>
      </c>
      <c r="L693">
        <v>226.80719999999999</v>
      </c>
      <c r="M693">
        <v>85.074999999999989</v>
      </c>
      <c r="N693">
        <v>718.29</v>
      </c>
      <c r="O693">
        <v>1304.87625</v>
      </c>
      <c r="P693">
        <v>420</v>
      </c>
      <c r="Q693">
        <v>822.62323199999992</v>
      </c>
      <c r="R693">
        <v>440.52124135647318</v>
      </c>
      <c r="S693">
        <v>2358</v>
      </c>
      <c r="T693">
        <v>1314</v>
      </c>
      <c r="U693"/>
      <c r="V693">
        <v>299</v>
      </c>
      <c r="W693">
        <v>1378</v>
      </c>
      <c r="X693">
        <v>870</v>
      </c>
      <c r="Y693">
        <v>2409</v>
      </c>
      <c r="Z693">
        <v>0</v>
      </c>
      <c r="AA693">
        <v>5397.9537725043911</v>
      </c>
      <c r="AB693"/>
      <c r="AC693">
        <v>251.43176</v>
      </c>
      <c r="AD693">
        <v>307.771484375</v>
      </c>
      <c r="AE693">
        <v>256.41025641025641</v>
      </c>
      <c r="AF693">
        <v>3440.1252564000001</v>
      </c>
      <c r="AG693">
        <v>12152.13551423428</v>
      </c>
      <c r="AH693">
        <v>3619.4088000000002</v>
      </c>
      <c r="AI693">
        <v>882</v>
      </c>
      <c r="AJ693">
        <v>1629.715094492188</v>
      </c>
      <c r="AK693"/>
      <c r="AL693">
        <v>41278.74609375</v>
      </c>
      <c r="AM693">
        <v>29129.61328125</v>
      </c>
      <c r="AN693">
        <v>12149.1318359375</v>
      </c>
      <c r="AO693" s="5" t="s">
        <v>5086</v>
      </c>
    </row>
    <row r="694" spans="1:41" ht="14.25" x14ac:dyDescent="0.45">
      <c r="A694">
        <v>2015</v>
      </c>
      <c r="B694" s="5" t="s">
        <v>1508</v>
      </c>
      <c r="C694" s="5" t="s">
        <v>170</v>
      </c>
      <c r="D694" s="5" t="s">
        <v>83</v>
      </c>
      <c r="E694" s="5" t="s">
        <v>90</v>
      </c>
      <c r="F694" s="5" t="s">
        <v>91</v>
      </c>
      <c r="G694" s="5" t="s">
        <v>87</v>
      </c>
      <c r="H694" s="5" t="s">
        <v>130</v>
      </c>
      <c r="I694">
        <v>960.44424000000015</v>
      </c>
      <c r="J694"/>
      <c r="K694">
        <v>76.44472361809045</v>
      </c>
      <c r="L694">
        <v>545</v>
      </c>
      <c r="M694">
        <v>978</v>
      </c>
      <c r="N694">
        <v>1877.8496786400001</v>
      </c>
      <c r="O694">
        <v>479</v>
      </c>
      <c r="P694">
        <v>0</v>
      </c>
      <c r="Q694">
        <v>710.85</v>
      </c>
      <c r="R694">
        <v>1668.8849115502239</v>
      </c>
      <c r="S694">
        <v>2962</v>
      </c>
      <c r="T694">
        <v>2170</v>
      </c>
      <c r="U694">
        <v>0</v>
      </c>
      <c r="V694">
        <v>455</v>
      </c>
      <c r="W694">
        <v>2311</v>
      </c>
      <c r="X694">
        <v>845</v>
      </c>
      <c r="Y694">
        <v>2428</v>
      </c>
      <c r="Z694">
        <v>0</v>
      </c>
      <c r="AA694">
        <v>7062.9304927543581</v>
      </c>
      <c r="AB694"/>
      <c r="AC694">
        <v>3105.2</v>
      </c>
      <c r="AD694">
        <v>6763</v>
      </c>
      <c r="AE694">
        <v>276</v>
      </c>
      <c r="AF694">
        <v>8151.485999999999</v>
      </c>
      <c r="AG694">
        <v>11774</v>
      </c>
      <c r="AH694">
        <v>6054.3004774999999</v>
      </c>
      <c r="AI694">
        <v>982</v>
      </c>
      <c r="AJ694">
        <v>1748.3545710271351</v>
      </c>
      <c r="AK694"/>
      <c r="AL694">
        <v>64384.7421875</v>
      </c>
      <c r="AM694">
        <v>40764.00390625</v>
      </c>
      <c r="AN694">
        <v>23620.74609375</v>
      </c>
      <c r="AO694" s="5" t="s">
        <v>5087</v>
      </c>
    </row>
    <row r="695" spans="1:41" ht="14.25" x14ac:dyDescent="0.45">
      <c r="A695">
        <v>2015</v>
      </c>
      <c r="B695" s="5" t="s">
        <v>1509</v>
      </c>
      <c r="C695" s="5" t="s">
        <v>170</v>
      </c>
      <c r="D695" s="5" t="s">
        <v>83</v>
      </c>
      <c r="E695" s="5" t="s">
        <v>92</v>
      </c>
      <c r="F695" s="5" t="s">
        <v>224</v>
      </c>
      <c r="G695" s="5" t="s">
        <v>86</v>
      </c>
      <c r="H695" s="5" t="s">
        <v>130</v>
      </c>
      <c r="I695">
        <v>0</v>
      </c>
      <c r="J695">
        <v>0</v>
      </c>
      <c r="K695">
        <v>38.319456403814307</v>
      </c>
      <c r="L695">
        <v>0</v>
      </c>
      <c r="M695">
        <v>117.14805243451804</v>
      </c>
      <c r="N695">
        <v>0</v>
      </c>
      <c r="O695">
        <v>211.30443102674747</v>
      </c>
      <c r="P695">
        <v>0</v>
      </c>
      <c r="Q695">
        <v>0</v>
      </c>
      <c r="R695">
        <v>98.535745038379659</v>
      </c>
      <c r="S695">
        <v>0</v>
      </c>
      <c r="T695">
        <v>54.742080576877584</v>
      </c>
      <c r="U695">
        <v>0</v>
      </c>
      <c r="V695">
        <v>164.22624173063275</v>
      </c>
      <c r="W695">
        <v>54.742080576877584</v>
      </c>
      <c r="X695">
        <v>273.71040288438792</v>
      </c>
      <c r="Y695">
        <v>0</v>
      </c>
      <c r="Z695">
        <v>0</v>
      </c>
      <c r="AA695">
        <v>0</v>
      </c>
      <c r="AB695">
        <v>0</v>
      </c>
      <c r="AC695">
        <v>0</v>
      </c>
      <c r="AD695">
        <v>0</v>
      </c>
      <c r="AE695">
        <v>0</v>
      </c>
      <c r="AF695">
        <v>0</v>
      </c>
      <c r="AG695">
        <v>1817.6678030335061</v>
      </c>
      <c r="AH695">
        <v>225.74984299591202</v>
      </c>
      <c r="AI695">
        <v>0</v>
      </c>
      <c r="AJ695">
        <v>0</v>
      </c>
      <c r="AK695">
        <v>0</v>
      </c>
      <c r="AL695">
        <v>3056.14599609375</v>
      </c>
      <c r="AM695">
        <v>2080.4296875</v>
      </c>
      <c r="AN695">
        <v>975.71630859375</v>
      </c>
      <c r="AO695" s="5" t="s">
        <v>1799</v>
      </c>
    </row>
    <row r="696" spans="1:41" ht="14.25" x14ac:dyDescent="0.45">
      <c r="A696">
        <v>2015</v>
      </c>
      <c r="B696" s="5" t="s">
        <v>1508</v>
      </c>
      <c r="C696" s="5" t="s">
        <v>170</v>
      </c>
      <c r="D696" s="5" t="s">
        <v>83</v>
      </c>
      <c r="E696" s="5" t="s">
        <v>92</v>
      </c>
      <c r="F696" s="5" t="s">
        <v>224</v>
      </c>
      <c r="G696" s="5" t="s">
        <v>86</v>
      </c>
      <c r="H696" s="5" t="s">
        <v>130</v>
      </c>
      <c r="I696">
        <v>0</v>
      </c>
      <c r="J696">
        <v>0</v>
      </c>
      <c r="K696">
        <v>39.293801389704349</v>
      </c>
      <c r="L696">
        <v>0</v>
      </c>
      <c r="M696">
        <v>120.12676424852472</v>
      </c>
      <c r="N696">
        <v>12.450240970327823</v>
      </c>
      <c r="O696">
        <v>206.57312730587427</v>
      </c>
      <c r="P696">
        <v>39.293801389704349</v>
      </c>
      <c r="Q696">
        <v>0</v>
      </c>
      <c r="R696">
        <v>85.053682689371414</v>
      </c>
      <c r="S696">
        <v>0</v>
      </c>
      <c r="T696">
        <v>0</v>
      </c>
      <c r="U696">
        <v>0</v>
      </c>
      <c r="V696">
        <v>224.5360079411677</v>
      </c>
      <c r="W696">
        <v>56.134001985291924</v>
      </c>
      <c r="X696">
        <v>272.81124964851875</v>
      </c>
      <c r="Y696">
        <v>0</v>
      </c>
      <c r="Z696">
        <v>0</v>
      </c>
      <c r="AA696">
        <v>0</v>
      </c>
      <c r="AB696">
        <v>111.14532393087801</v>
      </c>
      <c r="AC696">
        <v>0</v>
      </c>
      <c r="AD696">
        <v>0</v>
      </c>
      <c r="AE696">
        <v>0</v>
      </c>
      <c r="AF696">
        <v>0</v>
      </c>
      <c r="AG696">
        <v>2639.4207733484263</v>
      </c>
      <c r="AH696">
        <v>112.26800397058385</v>
      </c>
      <c r="AI696">
        <v>0</v>
      </c>
      <c r="AJ696">
        <v>0</v>
      </c>
      <c r="AK696">
        <v>0</v>
      </c>
      <c r="AL696">
        <v>3919.106689453125</v>
      </c>
      <c r="AM696">
        <v>3000.75439453125</v>
      </c>
      <c r="AN696">
        <v>918.352294921875</v>
      </c>
      <c r="AO696" s="5" t="s">
        <v>1801</v>
      </c>
    </row>
    <row r="697" spans="1:41" ht="14.25" x14ac:dyDescent="0.45">
      <c r="A697">
        <v>2015</v>
      </c>
      <c r="B697" s="5" t="s">
        <v>1507</v>
      </c>
      <c r="C697" s="5" t="s">
        <v>170</v>
      </c>
      <c r="D697" s="5" t="s">
        <v>83</v>
      </c>
      <c r="E697" s="5" t="s">
        <v>92</v>
      </c>
      <c r="F697" s="5" t="s">
        <v>224</v>
      </c>
      <c r="G697" s="5" t="s">
        <v>86</v>
      </c>
      <c r="H697" s="5" t="s">
        <v>130</v>
      </c>
      <c r="I697">
        <v>0</v>
      </c>
      <c r="J697">
        <v>0</v>
      </c>
      <c r="K697">
        <v>39.80353462251847</v>
      </c>
      <c r="L697">
        <v>0</v>
      </c>
      <c r="M697">
        <v>102.35194617219034</v>
      </c>
      <c r="N697">
        <v>0</v>
      </c>
      <c r="O697">
        <v>179.1159058013331</v>
      </c>
      <c r="P697">
        <v>39.80353462251847</v>
      </c>
      <c r="Q697">
        <v>0</v>
      </c>
      <c r="R697">
        <v>99.28912104517984</v>
      </c>
      <c r="S697">
        <v>0</v>
      </c>
      <c r="T697">
        <v>136.46926156292045</v>
      </c>
      <c r="U697">
        <v>0</v>
      </c>
      <c r="V697">
        <v>227.4487692715341</v>
      </c>
      <c r="W697">
        <v>56.862192317883526</v>
      </c>
      <c r="X697">
        <v>165.6180358773307</v>
      </c>
      <c r="Y697">
        <v>0</v>
      </c>
      <c r="Z697">
        <v>0</v>
      </c>
      <c r="AA697">
        <v>0</v>
      </c>
      <c r="AB697">
        <v>229.72325696424943</v>
      </c>
      <c r="AC697">
        <v>0</v>
      </c>
      <c r="AD697">
        <v>0</v>
      </c>
      <c r="AE697">
        <v>0</v>
      </c>
      <c r="AF697">
        <v>568.62192317883523</v>
      </c>
      <c r="AG697">
        <v>3159.9057541848561</v>
      </c>
      <c r="AH697">
        <v>113.72438463576705</v>
      </c>
      <c r="AI697">
        <v>0</v>
      </c>
      <c r="AJ697">
        <v>0</v>
      </c>
      <c r="AK697">
        <v>0</v>
      </c>
      <c r="AL697">
        <v>5118.73779296875</v>
      </c>
      <c r="AM697">
        <v>4095.069091796875</v>
      </c>
      <c r="AN697">
        <v>1023.6685180664063</v>
      </c>
      <c r="AO697" s="5" t="s">
        <v>1800</v>
      </c>
    </row>
    <row r="698" spans="1:41" ht="14.25" x14ac:dyDescent="0.45">
      <c r="A698">
        <v>2015</v>
      </c>
      <c r="B698" s="5" t="s">
        <v>1507</v>
      </c>
      <c r="C698" s="5" t="s">
        <v>170</v>
      </c>
      <c r="D698" s="5" t="s">
        <v>83</v>
      </c>
      <c r="E698" s="5" t="s">
        <v>92</v>
      </c>
      <c r="F698" s="5" t="s">
        <v>224</v>
      </c>
      <c r="G698" s="5" t="s">
        <v>87</v>
      </c>
      <c r="H698" s="5" t="s">
        <v>130</v>
      </c>
      <c r="I698"/>
      <c r="J698">
        <v>0</v>
      </c>
      <c r="K698">
        <v>36</v>
      </c>
      <c r="L698">
        <v>0</v>
      </c>
      <c r="M698">
        <v>92.249999999999986</v>
      </c>
      <c r="N698">
        <v>0</v>
      </c>
      <c r="O698">
        <v>165.47343749999999</v>
      </c>
      <c r="P698">
        <v>35.700000000000003</v>
      </c>
      <c r="Q698">
        <v>0</v>
      </c>
      <c r="R698">
        <v>89.028934988104908</v>
      </c>
      <c r="S698">
        <v>0</v>
      </c>
      <c r="T698">
        <v>123</v>
      </c>
      <c r="U698"/>
      <c r="V698">
        <v>205</v>
      </c>
      <c r="W698">
        <v>50.8</v>
      </c>
      <c r="X698">
        <v>154.5</v>
      </c>
      <c r="Y698">
        <v>0</v>
      </c>
      <c r="Z698">
        <v>0</v>
      </c>
      <c r="AA698">
        <v>0</v>
      </c>
      <c r="AB698">
        <v>202</v>
      </c>
      <c r="AC698"/>
      <c r="AD698">
        <v>0</v>
      </c>
      <c r="AE698">
        <v>0</v>
      </c>
      <c r="AF698">
        <v>520.20000000000005</v>
      </c>
      <c r="AG698">
        <v>2863.2913262282591</v>
      </c>
      <c r="AH698">
        <v>104.5</v>
      </c>
      <c r="AI698">
        <v>0</v>
      </c>
      <c r="AJ698">
        <v>0</v>
      </c>
      <c r="AK698"/>
      <c r="AL698">
        <v>4641.74365234375</v>
      </c>
      <c r="AM698">
        <v>3713.22021484375</v>
      </c>
      <c r="AN698">
        <v>928.5234375</v>
      </c>
      <c r="AO698" s="5" t="s">
        <v>1804</v>
      </c>
    </row>
    <row r="699" spans="1:41" ht="14.25" x14ac:dyDescent="0.45">
      <c r="A699">
        <v>2015</v>
      </c>
      <c r="B699" s="5" t="s">
        <v>1509</v>
      </c>
      <c r="C699" s="5" t="s">
        <v>170</v>
      </c>
      <c r="D699" s="5" t="s">
        <v>83</v>
      </c>
      <c r="E699" s="5" t="s">
        <v>92</v>
      </c>
      <c r="F699" s="5" t="s">
        <v>224</v>
      </c>
      <c r="G699" s="5" t="s">
        <v>87</v>
      </c>
      <c r="H699" s="5" t="s">
        <v>130</v>
      </c>
      <c r="I699">
        <v>0</v>
      </c>
      <c r="J699"/>
      <c r="K699">
        <v>35.773499999999999</v>
      </c>
      <c r="L699">
        <v>0</v>
      </c>
      <c r="M699">
        <v>107</v>
      </c>
      <c r="N699">
        <v>0</v>
      </c>
      <c r="O699">
        <v>193</v>
      </c>
      <c r="P699">
        <v>35</v>
      </c>
      <c r="Q699">
        <v>0</v>
      </c>
      <c r="R699">
        <v>89.851649999999992</v>
      </c>
      <c r="S699">
        <v>0</v>
      </c>
      <c r="T699">
        <v>50</v>
      </c>
      <c r="U699"/>
      <c r="V699">
        <v>150</v>
      </c>
      <c r="W699">
        <v>50</v>
      </c>
      <c r="X699">
        <v>250</v>
      </c>
      <c r="Y699">
        <v>0</v>
      </c>
      <c r="Z699">
        <v>0</v>
      </c>
      <c r="AA699">
        <v>0</v>
      </c>
      <c r="AB699"/>
      <c r="AC699">
        <v>0</v>
      </c>
      <c r="AD699">
        <v>0</v>
      </c>
      <c r="AE699"/>
      <c r="AF699">
        <v>0</v>
      </c>
      <c r="AG699">
        <v>1660.2107408767979</v>
      </c>
      <c r="AH699">
        <v>206.19406553143151</v>
      </c>
      <c r="AI699">
        <v>0</v>
      </c>
      <c r="AJ699">
        <v>0</v>
      </c>
      <c r="AK699"/>
      <c r="AL699">
        <v>2827.030029296875</v>
      </c>
      <c r="AM699">
        <v>1935.0623779296875</v>
      </c>
      <c r="AN699">
        <v>891.96759033203125</v>
      </c>
      <c r="AO699" s="5" t="s">
        <v>1803</v>
      </c>
    </row>
    <row r="700" spans="1:41" ht="14.25" x14ac:dyDescent="0.45">
      <c r="A700">
        <v>2015</v>
      </c>
      <c r="B700" s="5" t="s">
        <v>1508</v>
      </c>
      <c r="C700" s="5" t="s">
        <v>170</v>
      </c>
      <c r="D700" s="5" t="s">
        <v>83</v>
      </c>
      <c r="E700" s="5" t="s">
        <v>92</v>
      </c>
      <c r="F700" s="5" t="s">
        <v>224</v>
      </c>
      <c r="G700" s="5" t="s">
        <v>87</v>
      </c>
      <c r="H700" s="5" t="s">
        <v>130</v>
      </c>
      <c r="I700">
        <v>0</v>
      </c>
      <c r="J700"/>
      <c r="K700">
        <v>35.773499999999999</v>
      </c>
      <c r="L700">
        <v>0</v>
      </c>
      <c r="M700">
        <v>107</v>
      </c>
      <c r="N700">
        <v>11.245006500000001</v>
      </c>
      <c r="O700">
        <v>188</v>
      </c>
      <c r="P700">
        <v>35</v>
      </c>
      <c r="Q700">
        <v>0</v>
      </c>
      <c r="R700">
        <v>76.812814539244528</v>
      </c>
      <c r="S700">
        <v>0</v>
      </c>
      <c r="T700">
        <v>0</v>
      </c>
      <c r="U700"/>
      <c r="V700">
        <v>204</v>
      </c>
      <c r="W700">
        <v>50</v>
      </c>
      <c r="X700">
        <v>250</v>
      </c>
      <c r="Y700">
        <v>0</v>
      </c>
      <c r="Z700">
        <v>0</v>
      </c>
      <c r="AA700">
        <v>0</v>
      </c>
      <c r="AB700">
        <v>0</v>
      </c>
      <c r="AC700"/>
      <c r="AD700">
        <v>0</v>
      </c>
      <c r="AE700">
        <v>0</v>
      </c>
      <c r="AF700">
        <v>0</v>
      </c>
      <c r="AG700">
        <v>2386</v>
      </c>
      <c r="AH700">
        <v>103.6227166666667</v>
      </c>
      <c r="AI700">
        <v>0</v>
      </c>
      <c r="AJ700">
        <v>0</v>
      </c>
      <c r="AK700">
        <v>0</v>
      </c>
      <c r="AL700">
        <v>3447.4541015625</v>
      </c>
      <c r="AM700">
        <v>2713.057861328125</v>
      </c>
      <c r="AN700">
        <v>734.396240234375</v>
      </c>
      <c r="AO700" s="5" t="s">
        <v>1802</v>
      </c>
    </row>
    <row r="701" spans="1:41" ht="14.25" x14ac:dyDescent="0.45">
      <c r="A701">
        <v>2015</v>
      </c>
      <c r="B701" s="5" t="s">
        <v>1508</v>
      </c>
      <c r="C701" s="5" t="s">
        <v>170</v>
      </c>
      <c r="D701" s="5" t="s">
        <v>83</v>
      </c>
      <c r="E701" s="5" t="s">
        <v>92</v>
      </c>
      <c r="F701" s="5" t="s">
        <v>227</v>
      </c>
      <c r="G701" s="5" t="s">
        <v>86</v>
      </c>
      <c r="H701" s="5" t="s">
        <v>130</v>
      </c>
      <c r="I701">
        <v>976.7316345440795</v>
      </c>
      <c r="J701">
        <v>1270.8297782787859</v>
      </c>
      <c r="K701">
        <v>72.974202580879506</v>
      </c>
      <c r="L701">
        <v>20.208240714705092</v>
      </c>
      <c r="M701">
        <v>6937.4845466380993</v>
      </c>
      <c r="N701">
        <v>627.98230700985778</v>
      </c>
      <c r="O701">
        <v>77.464922739702857</v>
      </c>
      <c r="P701">
        <v>0</v>
      </c>
      <c r="Q701">
        <v>175.05388519113288</v>
      </c>
      <c r="R701">
        <v>785.66698987187124</v>
      </c>
      <c r="S701">
        <v>645.07105432124331</v>
      </c>
      <c r="T701">
        <v>336.80401191175156</v>
      </c>
      <c r="U701">
        <v>145.94840516175901</v>
      </c>
      <c r="V701">
        <v>134.72160476470063</v>
      </c>
      <c r="W701">
        <v>0</v>
      </c>
      <c r="X701">
        <v>906.00279204261165</v>
      </c>
      <c r="Y701">
        <v>3379.2669195145736</v>
      </c>
      <c r="Z701">
        <v>2346.4012829852022</v>
      </c>
      <c r="AA701">
        <v>5423.7098776773537</v>
      </c>
      <c r="AB701">
        <v>579.30290048821269</v>
      </c>
      <c r="AC701">
        <v>1593.8688523703788</v>
      </c>
      <c r="AD701">
        <v>1459.9727430120734</v>
      </c>
      <c r="AE701">
        <v>3070.529908595468</v>
      </c>
      <c r="AF701">
        <v>573.1005897326454</v>
      </c>
      <c r="AG701">
        <v>8084.4189659217427</v>
      </c>
      <c r="AH701">
        <v>2285.0301357898884</v>
      </c>
      <c r="AI701">
        <v>262.70712929116621</v>
      </c>
      <c r="AJ701">
        <v>2738.0295035025897</v>
      </c>
      <c r="AK701">
        <v>213.30920754410931</v>
      </c>
      <c r="AL701">
        <v>45122.59375</v>
      </c>
      <c r="AM701">
        <v>31346.470703125</v>
      </c>
      <c r="AN701">
        <v>13776.1240234375</v>
      </c>
      <c r="AO701" s="5" t="s">
        <v>1807</v>
      </c>
    </row>
    <row r="702" spans="1:41" ht="14.25" x14ac:dyDescent="0.45">
      <c r="A702">
        <v>2015</v>
      </c>
      <c r="B702" s="5" t="s">
        <v>1509</v>
      </c>
      <c r="C702" s="5" t="s">
        <v>170</v>
      </c>
      <c r="D702" s="5" t="s">
        <v>83</v>
      </c>
      <c r="E702" s="5" t="s">
        <v>92</v>
      </c>
      <c r="F702" s="5" t="s">
        <v>227</v>
      </c>
      <c r="G702" s="5" t="s">
        <v>86</v>
      </c>
      <c r="H702" s="5" t="s">
        <v>130</v>
      </c>
      <c r="I702">
        <v>996.305866499172</v>
      </c>
      <c r="J702">
        <v>480.08804665921645</v>
      </c>
      <c r="K702">
        <v>93.061536980691898</v>
      </c>
      <c r="L702">
        <v>8.7587328923004133</v>
      </c>
      <c r="M702">
        <v>1576.5719206140745</v>
      </c>
      <c r="N702">
        <v>111.67384437683027</v>
      </c>
      <c r="O702">
        <v>78.828596030703721</v>
      </c>
      <c r="P702">
        <v>0</v>
      </c>
      <c r="Q702">
        <v>87.039908117235356</v>
      </c>
      <c r="R702">
        <v>11.309527724108946</v>
      </c>
      <c r="S702">
        <v>153.27782561525723</v>
      </c>
      <c r="T702">
        <v>372.24614792276759</v>
      </c>
      <c r="U702">
        <v>120.43257726913069</v>
      </c>
      <c r="V702">
        <v>19.70714900767593</v>
      </c>
      <c r="W702">
        <v>0</v>
      </c>
      <c r="X702">
        <v>908.71853757616793</v>
      </c>
      <c r="Y702">
        <v>3295.4732507280305</v>
      </c>
      <c r="Z702">
        <v>1143.0146424452039</v>
      </c>
      <c r="AA702">
        <v>7504.7041022914109</v>
      </c>
      <c r="AB702">
        <v>0</v>
      </c>
      <c r="AC702">
        <v>1554.3466358998621</v>
      </c>
      <c r="AD702">
        <v>447.13221931032456</v>
      </c>
      <c r="AE702">
        <v>678.8017991532821</v>
      </c>
      <c r="AF702">
        <v>1234.9286001398807</v>
      </c>
      <c r="AG702">
        <v>268.97371546898893</v>
      </c>
      <c r="AH702">
        <v>1725.7047294764791</v>
      </c>
      <c r="AI702">
        <v>256.19293709978712</v>
      </c>
      <c r="AJ702">
        <v>252.44518126120127</v>
      </c>
      <c r="AK702">
        <v>208.01990619213481</v>
      </c>
      <c r="AL702">
        <v>23587.759765625</v>
      </c>
      <c r="AM702">
        <v>17768.00390625</v>
      </c>
      <c r="AN702">
        <v>5819.75439453125</v>
      </c>
      <c r="AO702" s="5" t="s">
        <v>1805</v>
      </c>
    </row>
    <row r="703" spans="1:41" ht="14.25" x14ac:dyDescent="0.45">
      <c r="A703">
        <v>2015</v>
      </c>
      <c r="B703" s="5" t="s">
        <v>1507</v>
      </c>
      <c r="C703" s="5" t="s">
        <v>170</v>
      </c>
      <c r="D703" s="5" t="s">
        <v>83</v>
      </c>
      <c r="E703" s="5" t="s">
        <v>92</v>
      </c>
      <c r="F703" s="5" t="s">
        <v>227</v>
      </c>
      <c r="G703" s="5" t="s">
        <v>86</v>
      </c>
      <c r="H703" s="5" t="s">
        <v>130</v>
      </c>
      <c r="I703">
        <v>0</v>
      </c>
      <c r="J703">
        <v>1285.0855463841676</v>
      </c>
      <c r="K703">
        <v>56.862192317883526</v>
      </c>
      <c r="L703">
        <v>466.26997700664492</v>
      </c>
      <c r="M703">
        <v>2463.6255599127012</v>
      </c>
      <c r="N703">
        <v>666.42489396559495</v>
      </c>
      <c r="O703">
        <v>65.675832127155473</v>
      </c>
      <c r="P703">
        <v>34.117315390730113</v>
      </c>
      <c r="Q703">
        <v>0</v>
      </c>
      <c r="R703">
        <v>549.19295078115101</v>
      </c>
      <c r="S703">
        <v>625.4841154967188</v>
      </c>
      <c r="T703">
        <v>5.6862192317883524</v>
      </c>
      <c r="U703">
        <v>128.87474715694393</v>
      </c>
      <c r="V703">
        <v>136.46926156292045</v>
      </c>
      <c r="W703">
        <v>0</v>
      </c>
      <c r="X703">
        <v>198.7416430527968</v>
      </c>
      <c r="Y703">
        <v>849.52115322917984</v>
      </c>
      <c r="Z703">
        <v>909.79507708613642</v>
      </c>
      <c r="AA703">
        <v>5153.7629143558506</v>
      </c>
      <c r="AB703">
        <v>221.76255003974575</v>
      </c>
      <c r="AC703">
        <v>0</v>
      </c>
      <c r="AD703">
        <v>1182.2787026734341</v>
      </c>
      <c r="AE703">
        <v>494.70107316558665</v>
      </c>
      <c r="AF703">
        <v>892.73641939077129</v>
      </c>
      <c r="AG703">
        <v>1811.8113892893978</v>
      </c>
      <c r="AH703">
        <v>1293.0462533086713</v>
      </c>
      <c r="AI703">
        <v>633.44482242122251</v>
      </c>
      <c r="AJ703">
        <v>536.62357820719592</v>
      </c>
      <c r="AK703">
        <v>114.86162848212471</v>
      </c>
      <c r="AL703">
        <v>20776.853515625</v>
      </c>
      <c r="AM703">
        <v>13915.38671875</v>
      </c>
      <c r="AN703">
        <v>6861.4697265625</v>
      </c>
      <c r="AO703" s="5" t="s">
        <v>1806</v>
      </c>
    </row>
    <row r="704" spans="1:41" ht="14.25" x14ac:dyDescent="0.45">
      <c r="A704">
        <v>2015</v>
      </c>
      <c r="B704" s="5" t="s">
        <v>1509</v>
      </c>
      <c r="C704" s="5" t="s">
        <v>170</v>
      </c>
      <c r="D704" s="5" t="s">
        <v>83</v>
      </c>
      <c r="E704" s="5" t="s">
        <v>92</v>
      </c>
      <c r="F704" s="5" t="s">
        <v>227</v>
      </c>
      <c r="G704" s="5" t="s">
        <v>87</v>
      </c>
      <c r="H704" s="5" t="s">
        <v>130</v>
      </c>
      <c r="I704">
        <v>910</v>
      </c>
      <c r="J704">
        <v>438.5</v>
      </c>
      <c r="K704">
        <v>66.436499999999995</v>
      </c>
      <c r="L704">
        <v>8</v>
      </c>
      <c r="M704">
        <v>1440</v>
      </c>
      <c r="N704">
        <v>102</v>
      </c>
      <c r="O704">
        <v>72</v>
      </c>
      <c r="P704">
        <v>0</v>
      </c>
      <c r="Q704">
        <v>79.5</v>
      </c>
      <c r="R704">
        <v>10.329829999999999</v>
      </c>
      <c r="S704">
        <v>199.40031496229511</v>
      </c>
      <c r="T704">
        <v>340</v>
      </c>
      <c r="U704">
        <v>110</v>
      </c>
      <c r="V704">
        <v>18</v>
      </c>
      <c r="W704">
        <v>0</v>
      </c>
      <c r="X704">
        <v>830</v>
      </c>
      <c r="Y704">
        <v>3010</v>
      </c>
      <c r="Z704">
        <v>1044</v>
      </c>
      <c r="AA704">
        <v>6854.6025499999996</v>
      </c>
      <c r="AB704">
        <v>0</v>
      </c>
      <c r="AC704">
        <v>1453.8</v>
      </c>
      <c r="AD704">
        <v>408.399</v>
      </c>
      <c r="AE704">
        <v>620</v>
      </c>
      <c r="AF704">
        <v>1127.9518307726689</v>
      </c>
      <c r="AG704">
        <v>245.67363227202611</v>
      </c>
      <c r="AH704">
        <v>1576.214048946284</v>
      </c>
      <c r="AI704">
        <v>234</v>
      </c>
      <c r="AJ704">
        <v>230.57689678662959</v>
      </c>
      <c r="AK704">
        <v>190</v>
      </c>
      <c r="AL704">
        <v>21619.384765625</v>
      </c>
      <c r="AM704">
        <v>16262.935546875</v>
      </c>
      <c r="AN704">
        <v>5356.44970703125</v>
      </c>
      <c r="AO704" s="5" t="s">
        <v>1809</v>
      </c>
    </row>
    <row r="705" spans="1:41" ht="14.25" x14ac:dyDescent="0.45">
      <c r="A705">
        <v>2015</v>
      </c>
      <c r="B705" s="5" t="s">
        <v>1507</v>
      </c>
      <c r="C705" s="5" t="s">
        <v>170</v>
      </c>
      <c r="D705" s="5" t="s">
        <v>83</v>
      </c>
      <c r="E705" s="5" t="s">
        <v>92</v>
      </c>
      <c r="F705" s="5" t="s">
        <v>227</v>
      </c>
      <c r="G705" s="5" t="s">
        <v>87</v>
      </c>
      <c r="H705" s="5" t="s">
        <v>130</v>
      </c>
      <c r="I705"/>
      <c r="J705">
        <v>1154.8599999999999</v>
      </c>
      <c r="K705">
        <v>52</v>
      </c>
      <c r="L705">
        <v>426.56400000000002</v>
      </c>
      <c r="M705">
        <v>2220.4703125000001</v>
      </c>
      <c r="N705">
        <v>610.02599999999995</v>
      </c>
      <c r="O705">
        <v>60.673593749999988</v>
      </c>
      <c r="P705">
        <v>30.6</v>
      </c>
      <c r="Q705">
        <v>0</v>
      </c>
      <c r="R705">
        <v>492.44129665295532</v>
      </c>
      <c r="S705">
        <v>564</v>
      </c>
      <c r="T705">
        <v>5.125</v>
      </c>
      <c r="U705">
        <v>110</v>
      </c>
      <c r="V705">
        <v>123</v>
      </c>
      <c r="W705">
        <v>0</v>
      </c>
      <c r="X705">
        <v>185</v>
      </c>
      <c r="Y705">
        <v>775</v>
      </c>
      <c r="Z705">
        <v>819.2</v>
      </c>
      <c r="AA705">
        <v>4720.9478243602316</v>
      </c>
      <c r="AB705">
        <v>195</v>
      </c>
      <c r="AC705"/>
      <c r="AD705">
        <v>1064.5504000000001</v>
      </c>
      <c r="AE705">
        <v>446.15384615384619</v>
      </c>
      <c r="AF705">
        <v>816.71399999999994</v>
      </c>
      <c r="AG705">
        <v>1643.484922584001</v>
      </c>
      <c r="AH705">
        <v>1188.165</v>
      </c>
      <c r="AI705">
        <v>568.14</v>
      </c>
      <c r="AJ705">
        <v>493.33597777633997</v>
      </c>
      <c r="AK705">
        <v>104</v>
      </c>
      <c r="AL705">
        <v>18869.453125</v>
      </c>
      <c r="AM705">
        <v>12662.3291015625</v>
      </c>
      <c r="AN705">
        <v>6207.12451171875</v>
      </c>
      <c r="AO705" s="5" t="s">
        <v>1810</v>
      </c>
    </row>
    <row r="706" spans="1:41" ht="14.25" x14ac:dyDescent="0.45">
      <c r="A706">
        <v>2015</v>
      </c>
      <c r="B706" s="5" t="s">
        <v>1508</v>
      </c>
      <c r="C706" s="5" t="s">
        <v>170</v>
      </c>
      <c r="D706" s="5" t="s">
        <v>83</v>
      </c>
      <c r="E706" s="5" t="s">
        <v>92</v>
      </c>
      <c r="F706" s="5" t="s">
        <v>227</v>
      </c>
      <c r="G706" s="5" t="s">
        <v>87</v>
      </c>
      <c r="H706" s="5" t="s">
        <v>130</v>
      </c>
      <c r="I706">
        <v>887.4</v>
      </c>
      <c r="J706">
        <v>2093</v>
      </c>
      <c r="K706">
        <v>66.436499999999995</v>
      </c>
      <c r="L706">
        <v>18</v>
      </c>
      <c r="M706">
        <v>6179.3959999999997</v>
      </c>
      <c r="N706">
        <v>567.19104000000004</v>
      </c>
      <c r="O706">
        <v>70</v>
      </c>
      <c r="P706">
        <v>0</v>
      </c>
      <c r="Q706">
        <v>155.92500000000001</v>
      </c>
      <c r="R706">
        <v>709.54355971909013</v>
      </c>
      <c r="S706">
        <v>574.58138695532796</v>
      </c>
      <c r="T706">
        <v>300</v>
      </c>
      <c r="U706">
        <v>131.30000000000001</v>
      </c>
      <c r="V706">
        <v>122</v>
      </c>
      <c r="W706">
        <v>0</v>
      </c>
      <c r="X706">
        <v>830</v>
      </c>
      <c r="Y706">
        <v>3010</v>
      </c>
      <c r="Z706">
        <v>2090</v>
      </c>
      <c r="AA706">
        <v>4929.6513089650534</v>
      </c>
      <c r="AB706">
        <v>516</v>
      </c>
      <c r="AC706">
        <v>1453.8</v>
      </c>
      <c r="AD706">
        <v>1300.4352899999999</v>
      </c>
      <c r="AE706">
        <v>2735</v>
      </c>
      <c r="AF706">
        <v>510.47544221308829</v>
      </c>
      <c r="AG706">
        <v>7371</v>
      </c>
      <c r="AH706">
        <v>2109.0695653393032</v>
      </c>
      <c r="AI706">
        <v>234</v>
      </c>
      <c r="AJ706">
        <v>2526.9317923596741</v>
      </c>
      <c r="AK706">
        <v>190</v>
      </c>
      <c r="AL706">
        <v>41681.13671875</v>
      </c>
      <c r="AM706">
        <v>29311.216796875</v>
      </c>
      <c r="AN706">
        <v>12369.9189453125</v>
      </c>
      <c r="AO706" s="5" t="s">
        <v>1808</v>
      </c>
    </row>
    <row r="707" spans="1:41" ht="14.25" x14ac:dyDescent="0.45">
      <c r="A707">
        <v>2015</v>
      </c>
      <c r="B707" s="5" t="s">
        <v>1509</v>
      </c>
      <c r="C707" s="5" t="s">
        <v>170</v>
      </c>
      <c r="D707" s="5" t="s">
        <v>83</v>
      </c>
      <c r="E707" s="5" t="s">
        <v>92</v>
      </c>
      <c r="F707" s="5" t="s">
        <v>230</v>
      </c>
      <c r="G707" s="5" t="s">
        <v>86</v>
      </c>
      <c r="H707" s="5" t="s">
        <v>130</v>
      </c>
      <c r="I707">
        <v>908.71853757616793</v>
      </c>
      <c r="J707">
        <v>1163.8166330644174</v>
      </c>
      <c r="K707">
        <v>119.33773565759313</v>
      </c>
      <c r="L707">
        <v>159.84687528448254</v>
      </c>
      <c r="M707">
        <v>492.67872519189825</v>
      </c>
      <c r="N707">
        <v>3811.1436497622176</v>
      </c>
      <c r="O707">
        <v>108.38931954221762</v>
      </c>
      <c r="P707">
        <v>1756.1259449062329</v>
      </c>
      <c r="Q707">
        <v>80.192768678679499</v>
      </c>
      <c r="R707">
        <v>2475.4368836864046</v>
      </c>
      <c r="S707">
        <v>242.76857872079631</v>
      </c>
      <c r="T707">
        <v>2463.3936259594911</v>
      </c>
      <c r="U707">
        <v>0</v>
      </c>
      <c r="V707">
        <v>823.32089187623887</v>
      </c>
      <c r="W707">
        <v>2017.2850835559543</v>
      </c>
      <c r="X707">
        <v>870.39908117235359</v>
      </c>
      <c r="Y707">
        <v>0</v>
      </c>
      <c r="Z707">
        <v>213.49411424982259</v>
      </c>
      <c r="AA707">
        <v>8023.6917947696465</v>
      </c>
      <c r="AB707">
        <v>0</v>
      </c>
      <c r="AC707">
        <v>889.33984105195316</v>
      </c>
      <c r="AD707">
        <v>748.54320980822411</v>
      </c>
      <c r="AE707">
        <v>10224.991856660799</v>
      </c>
      <c r="AF707">
        <v>4301.006804611231</v>
      </c>
      <c r="AG707">
        <v>1535.9800878192341</v>
      </c>
      <c r="AH707">
        <v>1634.2368079930754</v>
      </c>
      <c r="AI707">
        <v>13461.077613854199</v>
      </c>
      <c r="AJ707">
        <v>570.55584771284259</v>
      </c>
      <c r="AK707">
        <v>558.36922188415133</v>
      </c>
      <c r="AL707">
        <v>59654.140625</v>
      </c>
      <c r="AM707">
        <v>36937.6640625</v>
      </c>
      <c r="AN707">
        <v>22716.478515625</v>
      </c>
      <c r="AO707" s="5" t="s">
        <v>1812</v>
      </c>
    </row>
    <row r="708" spans="1:41" ht="14.25" x14ac:dyDescent="0.45">
      <c r="A708">
        <v>2015</v>
      </c>
      <c r="B708" s="5" t="s">
        <v>1508</v>
      </c>
      <c r="C708" s="5" t="s">
        <v>170</v>
      </c>
      <c r="D708" s="5" t="s">
        <v>83</v>
      </c>
      <c r="E708" s="5" t="s">
        <v>92</v>
      </c>
      <c r="F708" s="5" t="s">
        <v>230</v>
      </c>
      <c r="G708" s="5" t="s">
        <v>86</v>
      </c>
      <c r="H708" s="5" t="s">
        <v>130</v>
      </c>
      <c r="I708">
        <v>1117.0666395073092</v>
      </c>
      <c r="J708">
        <v>1049.0674504357144</v>
      </c>
      <c r="K708">
        <v>122.37212432793639</v>
      </c>
      <c r="L708">
        <v>246.98960873528446</v>
      </c>
      <c r="M708">
        <v>505.20601786762728</v>
      </c>
      <c r="N708">
        <v>1909.1679281215652</v>
      </c>
      <c r="O708">
        <v>107.7772838117605</v>
      </c>
      <c r="P708">
        <v>1800.6889692849886</v>
      </c>
      <c r="Q708">
        <v>137.44971726118581</v>
      </c>
      <c r="R708">
        <v>2537.8345403131761</v>
      </c>
      <c r="S708">
        <v>428.95530611121706</v>
      </c>
      <c r="T708">
        <v>3480.3081230880994</v>
      </c>
      <c r="U708">
        <v>0</v>
      </c>
      <c r="V708">
        <v>8997.1578382025891</v>
      </c>
      <c r="W708">
        <v>2081.4487936146247</v>
      </c>
      <c r="X708">
        <v>866.70899065290735</v>
      </c>
      <c r="Y708">
        <v>0</v>
      </c>
      <c r="Z708">
        <v>673.60802382350312</v>
      </c>
      <c r="AA708">
        <v>17313.367506636634</v>
      </c>
      <c r="AB708">
        <v>143.70304508234733</v>
      </c>
      <c r="AC708">
        <v>911.95299625305256</v>
      </c>
      <c r="AD708">
        <v>3234.2826158369121</v>
      </c>
      <c r="AE708">
        <v>10300.589364301068</v>
      </c>
      <c r="AF708">
        <v>5520.1707919868941</v>
      </c>
      <c r="AG708">
        <v>3782.30905376897</v>
      </c>
      <c r="AH708">
        <v>673.60802382350312</v>
      </c>
      <c r="AI708">
        <v>13803.351088183284</v>
      </c>
      <c r="AJ708">
        <v>348.85329893269886</v>
      </c>
      <c r="AK708">
        <v>572.56682024997758</v>
      </c>
      <c r="AL708">
        <v>82666.5703125</v>
      </c>
      <c r="AM708">
        <v>56646.2734375</v>
      </c>
      <c r="AN708">
        <v>26020.287109375</v>
      </c>
      <c r="AO708" s="5" t="s">
        <v>1813</v>
      </c>
    </row>
    <row r="709" spans="1:41" ht="14.25" x14ac:dyDescent="0.45">
      <c r="A709">
        <v>2015</v>
      </c>
      <c r="B709" s="5" t="s">
        <v>1507</v>
      </c>
      <c r="C709" s="5" t="s">
        <v>170</v>
      </c>
      <c r="D709" s="5" t="s">
        <v>83</v>
      </c>
      <c r="E709" s="5" t="s">
        <v>92</v>
      </c>
      <c r="F709" s="5" t="s">
        <v>230</v>
      </c>
      <c r="G709" s="5" t="s">
        <v>86</v>
      </c>
      <c r="H709" s="5" t="s">
        <v>130</v>
      </c>
      <c r="I709">
        <v>1330.5753002384745</v>
      </c>
      <c r="J709">
        <v>757.40440167420854</v>
      </c>
      <c r="K709">
        <v>102.35194617219034</v>
      </c>
      <c r="L709">
        <v>45.489753854306819</v>
      </c>
      <c r="M709">
        <v>511.75973086095172</v>
      </c>
      <c r="N709">
        <v>2731.2439419345428</v>
      </c>
      <c r="O709">
        <v>167.17484541457756</v>
      </c>
      <c r="P709">
        <v>1984.4905118941349</v>
      </c>
      <c r="Q709">
        <v>14.386134656424533</v>
      </c>
      <c r="R709">
        <v>1776.4064868995742</v>
      </c>
      <c r="S709">
        <v>2246.0565965563992</v>
      </c>
      <c r="T709">
        <v>4725.2481816161207</v>
      </c>
      <c r="U709">
        <v>0</v>
      </c>
      <c r="V709">
        <v>145.28290137219241</v>
      </c>
      <c r="W709">
        <v>1230.952727925104</v>
      </c>
      <c r="X709">
        <v>1161.1259671311816</v>
      </c>
      <c r="Y709">
        <v>0</v>
      </c>
      <c r="Z709">
        <v>301.36961928478269</v>
      </c>
      <c r="AA709">
        <v>16451.65272308571</v>
      </c>
      <c r="AB709">
        <v>815.4038378384497</v>
      </c>
      <c r="AC709">
        <v>2109.7670763833958</v>
      </c>
      <c r="AD709">
        <v>3123.0990508674336</v>
      </c>
      <c r="AE709">
        <v>13124.816088096617</v>
      </c>
      <c r="AF709">
        <v>2331.3498850332244</v>
      </c>
      <c r="AG709">
        <v>1397.2376150202961</v>
      </c>
      <c r="AH709">
        <v>682.34630781460226</v>
      </c>
      <c r="AI709">
        <v>15887.296533616656</v>
      </c>
      <c r="AJ709">
        <v>350.24243557376576</v>
      </c>
      <c r="AK709">
        <v>540.1908270198935</v>
      </c>
      <c r="AL709">
        <v>76044.71875</v>
      </c>
      <c r="AM709">
        <v>44851.71875</v>
      </c>
      <c r="AN709">
        <v>31193.0078125</v>
      </c>
      <c r="AO709" s="5" t="s">
        <v>1811</v>
      </c>
    </row>
    <row r="710" spans="1:41" ht="14.25" x14ac:dyDescent="0.45">
      <c r="A710">
        <v>2015</v>
      </c>
      <c r="B710" s="5" t="s">
        <v>1509</v>
      </c>
      <c r="C710" s="5" t="s">
        <v>170</v>
      </c>
      <c r="D710" s="5" t="s">
        <v>83</v>
      </c>
      <c r="E710" s="5" t="s">
        <v>92</v>
      </c>
      <c r="F710" s="5" t="s">
        <v>230</v>
      </c>
      <c r="G710" s="5" t="s">
        <v>87</v>
      </c>
      <c r="H710" s="5" t="s">
        <v>130</v>
      </c>
      <c r="I710">
        <v>830</v>
      </c>
      <c r="J710">
        <v>1063</v>
      </c>
      <c r="K710">
        <v>111.4089</v>
      </c>
      <c r="L710">
        <v>146</v>
      </c>
      <c r="M710">
        <v>450</v>
      </c>
      <c r="N710">
        <v>3481</v>
      </c>
      <c r="O710">
        <v>99</v>
      </c>
      <c r="P710">
        <v>1604</v>
      </c>
      <c r="Q710">
        <v>73.245999999999995</v>
      </c>
      <c r="R710">
        <v>2261</v>
      </c>
      <c r="S710">
        <v>221.73853839904919</v>
      </c>
      <c r="T710">
        <v>2250</v>
      </c>
      <c r="U710"/>
      <c r="V710">
        <v>752</v>
      </c>
      <c r="W710">
        <v>1842.5360000000001</v>
      </c>
      <c r="X710">
        <v>795</v>
      </c>
      <c r="Y710">
        <v>0</v>
      </c>
      <c r="Z710">
        <v>195</v>
      </c>
      <c r="AA710">
        <v>7328.632480000002</v>
      </c>
      <c r="AB710"/>
      <c r="AC710">
        <v>831.8</v>
      </c>
      <c r="AD710">
        <v>683.7</v>
      </c>
      <c r="AE710">
        <v>9339</v>
      </c>
      <c r="AF710">
        <v>3928.4283308989961</v>
      </c>
      <c r="AG710">
        <v>1402.9244702000001</v>
      </c>
      <c r="AH710">
        <v>1492.669616108232</v>
      </c>
      <c r="AI710">
        <v>12295</v>
      </c>
      <c r="AJ710">
        <v>521.13094871465182</v>
      </c>
      <c r="AK710">
        <v>510</v>
      </c>
      <c r="AL710">
        <v>54508.21875</v>
      </c>
      <c r="AM710">
        <v>33757.1640625</v>
      </c>
      <c r="AN710">
        <v>20751.052734375</v>
      </c>
      <c r="AO710" s="5" t="s">
        <v>1815</v>
      </c>
    </row>
    <row r="711" spans="1:41" ht="14.25" x14ac:dyDescent="0.45">
      <c r="A711">
        <v>2015</v>
      </c>
      <c r="B711" s="5" t="s">
        <v>1507</v>
      </c>
      <c r="C711" s="5" t="s">
        <v>170</v>
      </c>
      <c r="D711" s="5" t="s">
        <v>83</v>
      </c>
      <c r="E711" s="5" t="s">
        <v>92</v>
      </c>
      <c r="F711" s="5" t="s">
        <v>230</v>
      </c>
      <c r="G711" s="5" t="s">
        <v>87</v>
      </c>
      <c r="H711" s="5" t="s">
        <v>130</v>
      </c>
      <c r="I711">
        <v>1216.8</v>
      </c>
      <c r="J711">
        <v>680.65200000000004</v>
      </c>
      <c r="K711">
        <v>93</v>
      </c>
      <c r="L711">
        <v>41.616</v>
      </c>
      <c r="M711">
        <v>461.24999999999989</v>
      </c>
      <c r="N711">
        <v>2500.1014097900388</v>
      </c>
      <c r="O711">
        <v>154.44187500000001</v>
      </c>
      <c r="P711">
        <v>1779.9</v>
      </c>
      <c r="Q711">
        <v>12.9536</v>
      </c>
      <c r="R711">
        <v>1592.838933105932</v>
      </c>
      <c r="S711">
        <v>2024</v>
      </c>
      <c r="T711">
        <v>4258.875</v>
      </c>
      <c r="U711"/>
      <c r="V711">
        <v>131.19999999999999</v>
      </c>
      <c r="W711">
        <v>1099.7183898400001</v>
      </c>
      <c r="X711">
        <v>1081</v>
      </c>
      <c r="Y711">
        <v>0</v>
      </c>
      <c r="Z711">
        <v>271.36</v>
      </c>
      <c r="AA711">
        <v>15070.036286271221</v>
      </c>
      <c r="AB711">
        <v>717</v>
      </c>
      <c r="AC711">
        <v>1949.0754300000001</v>
      </c>
      <c r="AD711">
        <v>2812.1088</v>
      </c>
      <c r="AE711">
        <v>11836.819233675211</v>
      </c>
      <c r="AF711">
        <v>2132.8200000000002</v>
      </c>
      <c r="AG711">
        <v>1267.427154464307</v>
      </c>
      <c r="AH711">
        <v>627</v>
      </c>
      <c r="AI711">
        <v>14249.4</v>
      </c>
      <c r="AJ711">
        <v>321.98956853482781</v>
      </c>
      <c r="AK711">
        <v>486</v>
      </c>
      <c r="AL711">
        <v>68869.3828125</v>
      </c>
      <c r="AM711">
        <v>40805.58984375</v>
      </c>
      <c r="AN711">
        <v>28063.79296875</v>
      </c>
      <c r="AO711" s="5" t="s">
        <v>1814</v>
      </c>
    </row>
    <row r="712" spans="1:41" ht="14.25" x14ac:dyDescent="0.45">
      <c r="A712">
        <v>2015</v>
      </c>
      <c r="B712" s="5" t="s">
        <v>1508</v>
      </c>
      <c r="C712" s="5" t="s">
        <v>170</v>
      </c>
      <c r="D712" s="5" t="s">
        <v>83</v>
      </c>
      <c r="E712" s="5" t="s">
        <v>92</v>
      </c>
      <c r="F712" s="5" t="s">
        <v>230</v>
      </c>
      <c r="G712" s="5" t="s">
        <v>87</v>
      </c>
      <c r="H712" s="5" t="s">
        <v>130</v>
      </c>
      <c r="I712">
        <v>1014.9</v>
      </c>
      <c r="J712">
        <v>1873.12</v>
      </c>
      <c r="K712">
        <v>111.4089</v>
      </c>
      <c r="L712">
        <v>220</v>
      </c>
      <c r="M712">
        <v>450</v>
      </c>
      <c r="N712">
        <v>1724.3526300000001</v>
      </c>
      <c r="O712">
        <v>97</v>
      </c>
      <c r="P712">
        <v>1604</v>
      </c>
      <c r="Q712">
        <v>122.43</v>
      </c>
      <c r="R712">
        <v>2291.9432493982422</v>
      </c>
      <c r="S712">
        <v>382.08152896671322</v>
      </c>
      <c r="T712">
        <v>3100</v>
      </c>
      <c r="U712"/>
      <c r="V712">
        <v>8174</v>
      </c>
      <c r="W712">
        <v>1854</v>
      </c>
      <c r="X712">
        <v>795</v>
      </c>
      <c r="Y712">
        <v>0</v>
      </c>
      <c r="Z712">
        <v>600</v>
      </c>
      <c r="AA712">
        <v>15736.251885993959</v>
      </c>
      <c r="AB712">
        <v>130</v>
      </c>
      <c r="AC712">
        <v>831.8</v>
      </c>
      <c r="AD712">
        <v>2880.8587499999999</v>
      </c>
      <c r="AE712">
        <v>9175</v>
      </c>
      <c r="AF712">
        <v>3954.0340836572632</v>
      </c>
      <c r="AG712">
        <v>3434</v>
      </c>
      <c r="AH712">
        <v>621.73630000000003</v>
      </c>
      <c r="AI712">
        <v>12295</v>
      </c>
      <c r="AJ712">
        <v>321.98956853482781</v>
      </c>
      <c r="AK712">
        <v>510</v>
      </c>
      <c r="AL712">
        <v>74304.9140625</v>
      </c>
      <c r="AM712">
        <v>51077.8203125</v>
      </c>
      <c r="AN712">
        <v>23227.0859375</v>
      </c>
      <c r="AO712" s="5" t="s">
        <v>1816</v>
      </c>
    </row>
    <row r="713" spans="1:41" ht="14.25" x14ac:dyDescent="0.45">
      <c r="A713">
        <v>2015</v>
      </c>
      <c r="B713" s="5" t="s">
        <v>1509</v>
      </c>
      <c r="C713" s="5" t="s">
        <v>170</v>
      </c>
      <c r="D713" s="5" t="s">
        <v>83</v>
      </c>
      <c r="E713" s="5" t="s">
        <v>92</v>
      </c>
      <c r="F713" s="5" t="s">
        <v>93</v>
      </c>
      <c r="G713" s="5" t="s">
        <v>86</v>
      </c>
      <c r="H713" s="5" t="s">
        <v>130</v>
      </c>
      <c r="I713">
        <v>1905.02440407534</v>
      </c>
      <c r="J713">
        <v>1643.9046797236338</v>
      </c>
      <c r="K713">
        <v>250.71872904209934</v>
      </c>
      <c r="L713">
        <v>168.60560817678297</v>
      </c>
      <c r="M713">
        <v>2186.3986982404908</v>
      </c>
      <c r="N713">
        <v>3922.8174941390475</v>
      </c>
      <c r="O713">
        <v>398.52234659966882</v>
      </c>
      <c r="P713">
        <v>1756.1259449062329</v>
      </c>
      <c r="Q713">
        <v>167.23267679591487</v>
      </c>
      <c r="R713">
        <v>2585.2821564488931</v>
      </c>
      <c r="S713">
        <v>396.04640433605357</v>
      </c>
      <c r="T713">
        <v>2890.3818544591363</v>
      </c>
      <c r="U713">
        <v>120.43257726913069</v>
      </c>
      <c r="V713">
        <v>1007.2542826145476</v>
      </c>
      <c r="W713">
        <v>2072.0271641328318</v>
      </c>
      <c r="X713">
        <v>2052.8280216329094</v>
      </c>
      <c r="Y713">
        <v>3295.4732507280305</v>
      </c>
      <c r="Z713">
        <v>1356.5087566950265</v>
      </c>
      <c r="AA713">
        <v>15528.395897061055</v>
      </c>
      <c r="AB713">
        <v>0</v>
      </c>
      <c r="AC713">
        <v>2443.6864769518152</v>
      </c>
      <c r="AD713">
        <v>1195.6754291185487</v>
      </c>
      <c r="AE713">
        <v>10903.793655814081</v>
      </c>
      <c r="AF713">
        <v>5535.9354047511133</v>
      </c>
      <c r="AG713">
        <v>3622.6216063217303</v>
      </c>
      <c r="AH713">
        <v>3585.6913804654655</v>
      </c>
      <c r="AI713">
        <v>13717.270550953985</v>
      </c>
      <c r="AJ713">
        <v>823.00102897404383</v>
      </c>
      <c r="AK713">
        <v>766.38912807628617</v>
      </c>
      <c r="AL713">
        <v>86298.046875</v>
      </c>
      <c r="AM713">
        <v>56786.08984375</v>
      </c>
      <c r="AN713">
        <v>29511.951171875</v>
      </c>
      <c r="AO713" s="5" t="s">
        <v>1818</v>
      </c>
    </row>
    <row r="714" spans="1:41" ht="14.25" x14ac:dyDescent="0.45">
      <c r="A714">
        <v>2015</v>
      </c>
      <c r="B714" s="5" t="s">
        <v>1508</v>
      </c>
      <c r="C714" s="5" t="s">
        <v>170</v>
      </c>
      <c r="D714" s="5" t="s">
        <v>83</v>
      </c>
      <c r="E714" s="5" t="s">
        <v>92</v>
      </c>
      <c r="F714" s="5" t="s">
        <v>93</v>
      </c>
      <c r="G714" s="5" t="s">
        <v>86</v>
      </c>
      <c r="H714" s="5" t="s">
        <v>130</v>
      </c>
      <c r="I714">
        <v>2093.7982740513889</v>
      </c>
      <c r="J714">
        <v>2319.8972287144998</v>
      </c>
      <c r="K714">
        <v>234.64012829852024</v>
      </c>
      <c r="L714">
        <v>267.19784944998958</v>
      </c>
      <c r="M714">
        <v>7562.8173287542513</v>
      </c>
      <c r="N714">
        <v>2549.6004761017507</v>
      </c>
      <c r="O714">
        <v>391.81533385733763</v>
      </c>
      <c r="P714">
        <v>1839.9827706746928</v>
      </c>
      <c r="Q714">
        <v>312.50360245231866</v>
      </c>
      <c r="R714">
        <v>3408.5552128744193</v>
      </c>
      <c r="S714">
        <v>1074.0263604324603</v>
      </c>
      <c r="T714">
        <v>3817.1121349998507</v>
      </c>
      <c r="U714">
        <v>145.94840516175901</v>
      </c>
      <c r="V714">
        <v>9356.4154509084583</v>
      </c>
      <c r="W714">
        <v>2137.5827955999166</v>
      </c>
      <c r="X714">
        <v>2045.5230323440376</v>
      </c>
      <c r="Y714">
        <v>3379.2669195145736</v>
      </c>
      <c r="Z714">
        <v>3020.0093068087053</v>
      </c>
      <c r="AA714">
        <v>22737.077384313994</v>
      </c>
      <c r="AB714">
        <v>834.15126950143792</v>
      </c>
      <c r="AC714">
        <v>2505.8218486234314</v>
      </c>
      <c r="AD714">
        <v>4694.2553588489864</v>
      </c>
      <c r="AE714">
        <v>13371.119272896536</v>
      </c>
      <c r="AF714">
        <v>6093.271381719539</v>
      </c>
      <c r="AG714">
        <v>14506.148793039139</v>
      </c>
      <c r="AH714">
        <v>3070.9061635839753</v>
      </c>
      <c r="AI714">
        <v>14066.05821747445</v>
      </c>
      <c r="AJ714">
        <v>3086.8828024352883</v>
      </c>
      <c r="AK714">
        <v>785.87602779408689</v>
      </c>
      <c r="AL714">
        <v>131708.25</v>
      </c>
      <c r="AM714">
        <v>90993.5</v>
      </c>
      <c r="AN714">
        <v>40714.76171875</v>
      </c>
      <c r="AO714" s="5" t="s">
        <v>1817</v>
      </c>
    </row>
    <row r="715" spans="1:41" ht="14.25" x14ac:dyDescent="0.45">
      <c r="A715">
        <v>2015</v>
      </c>
      <c r="B715" s="5" t="s">
        <v>1507</v>
      </c>
      <c r="C715" s="5" t="s">
        <v>170</v>
      </c>
      <c r="D715" s="5" t="s">
        <v>83</v>
      </c>
      <c r="E715" s="5" t="s">
        <v>92</v>
      </c>
      <c r="F715" s="5" t="s">
        <v>93</v>
      </c>
      <c r="G715" s="5" t="s">
        <v>86</v>
      </c>
      <c r="H715" s="5" t="s">
        <v>130</v>
      </c>
      <c r="I715">
        <v>1330.5753002384745</v>
      </c>
      <c r="J715">
        <v>2042.4899480583763</v>
      </c>
      <c r="K715">
        <v>199.01767311259235</v>
      </c>
      <c r="L715">
        <v>511.75973086095172</v>
      </c>
      <c r="M715">
        <v>3077.7372369458431</v>
      </c>
      <c r="N715">
        <v>3397.6688359001378</v>
      </c>
      <c r="O715">
        <v>411.96658334306613</v>
      </c>
      <c r="P715">
        <v>2058.4113619073837</v>
      </c>
      <c r="Q715">
        <v>14.386134656424533</v>
      </c>
      <c r="R715">
        <v>2424.8885587259056</v>
      </c>
      <c r="S715">
        <v>2871.5407120531181</v>
      </c>
      <c r="T715">
        <v>4867.4036624108294</v>
      </c>
      <c r="U715">
        <v>128.87474715694393</v>
      </c>
      <c r="V715">
        <v>509.20093220664694</v>
      </c>
      <c r="W715">
        <v>1287.8149202429875</v>
      </c>
      <c r="X715">
        <v>1525.4856460613089</v>
      </c>
      <c r="Y715">
        <v>849.52115322917984</v>
      </c>
      <c r="Z715">
        <v>1211.164696370919</v>
      </c>
      <c r="AA715">
        <v>21605.415637441558</v>
      </c>
      <c r="AB715">
        <v>1266.889644842445</v>
      </c>
      <c r="AC715">
        <v>2109.7670763833958</v>
      </c>
      <c r="AD715">
        <v>4305.3777535408672</v>
      </c>
      <c r="AE715">
        <v>13619.517161262203</v>
      </c>
      <c r="AF715">
        <v>3792.7082276028309</v>
      </c>
      <c r="AG715">
        <v>6368.9547584945494</v>
      </c>
      <c r="AH715">
        <v>2089.1169457590408</v>
      </c>
      <c r="AI715">
        <v>16520.741356037877</v>
      </c>
      <c r="AJ715">
        <v>886.86601378096168</v>
      </c>
      <c r="AK715">
        <v>655.05245550201823</v>
      </c>
      <c r="AL715">
        <v>101940.3203125</v>
      </c>
      <c r="AM715">
        <v>62862.16796875</v>
      </c>
      <c r="AN715">
        <v>39078.140625</v>
      </c>
      <c r="AO715" s="5" t="s">
        <v>1819</v>
      </c>
    </row>
    <row r="716" spans="1:41" ht="14.25" x14ac:dyDescent="0.45">
      <c r="A716">
        <v>2015</v>
      </c>
      <c r="B716" s="5" t="s">
        <v>1509</v>
      </c>
      <c r="C716" s="5" t="s">
        <v>170</v>
      </c>
      <c r="D716" s="5" t="s">
        <v>83</v>
      </c>
      <c r="E716" s="5" t="s">
        <v>92</v>
      </c>
      <c r="F716" s="5" t="s">
        <v>93</v>
      </c>
      <c r="G716" s="5" t="s">
        <v>87</v>
      </c>
      <c r="H716" s="5" t="s">
        <v>130</v>
      </c>
      <c r="I716">
        <v>1740</v>
      </c>
      <c r="J716">
        <v>1501.5</v>
      </c>
      <c r="K716">
        <v>213.6189</v>
      </c>
      <c r="L716">
        <v>154</v>
      </c>
      <c r="M716">
        <v>1997</v>
      </c>
      <c r="N716">
        <v>3583</v>
      </c>
      <c r="O716">
        <v>364</v>
      </c>
      <c r="P716">
        <v>1639</v>
      </c>
      <c r="Q716">
        <v>152.74600000000001</v>
      </c>
      <c r="R716">
        <v>2361.1814800000002</v>
      </c>
      <c r="S716">
        <v>421.13885336134422</v>
      </c>
      <c r="T716">
        <v>2640</v>
      </c>
      <c r="U716">
        <v>110</v>
      </c>
      <c r="V716">
        <v>920</v>
      </c>
      <c r="W716">
        <v>1892.5360000000001</v>
      </c>
      <c r="X716">
        <v>1875</v>
      </c>
      <c r="Y716">
        <v>3010</v>
      </c>
      <c r="Z716">
        <v>1239</v>
      </c>
      <c r="AA716">
        <v>14183.23503</v>
      </c>
      <c r="AB716">
        <v>0</v>
      </c>
      <c r="AC716">
        <v>2285.6</v>
      </c>
      <c r="AD716">
        <v>1092.0989999999999</v>
      </c>
      <c r="AE716">
        <v>9959</v>
      </c>
      <c r="AF716">
        <v>5056.3801616716664</v>
      </c>
      <c r="AG716">
        <v>3308.8088433488251</v>
      </c>
      <c r="AH716">
        <v>3275.0777305859469</v>
      </c>
      <c r="AI716">
        <v>12529</v>
      </c>
      <c r="AJ716">
        <v>751.70784550128133</v>
      </c>
      <c r="AK716">
        <v>700</v>
      </c>
      <c r="AL716">
        <v>78954.6328125</v>
      </c>
      <c r="AM716">
        <v>51955.15625</v>
      </c>
      <c r="AN716">
        <v>26999.470703125</v>
      </c>
      <c r="AO716" s="5" t="s">
        <v>1820</v>
      </c>
    </row>
    <row r="717" spans="1:41" ht="14.25" x14ac:dyDescent="0.45">
      <c r="A717">
        <v>2015</v>
      </c>
      <c r="B717" s="5" t="s">
        <v>1507</v>
      </c>
      <c r="C717" s="5" t="s">
        <v>170</v>
      </c>
      <c r="D717" s="5" t="s">
        <v>83</v>
      </c>
      <c r="E717" s="5" t="s">
        <v>92</v>
      </c>
      <c r="F717" s="5" t="s">
        <v>93</v>
      </c>
      <c r="G717" s="5" t="s">
        <v>87</v>
      </c>
      <c r="H717" s="5" t="s">
        <v>130</v>
      </c>
      <c r="I717">
        <v>1216.8</v>
      </c>
      <c r="J717">
        <v>1835.5119999999999</v>
      </c>
      <c r="K717">
        <v>181</v>
      </c>
      <c r="L717">
        <v>468.18</v>
      </c>
      <c r="M717">
        <v>2773.9703125000001</v>
      </c>
      <c r="N717">
        <v>3110.1274097900391</v>
      </c>
      <c r="O717">
        <v>380.58890624999998</v>
      </c>
      <c r="P717">
        <v>1846.2</v>
      </c>
      <c r="Q717">
        <v>12.9536</v>
      </c>
      <c r="R717">
        <v>2174.3091647469919</v>
      </c>
      <c r="S717">
        <v>2588</v>
      </c>
      <c r="T717">
        <v>4387</v>
      </c>
      <c r="U717">
        <v>110</v>
      </c>
      <c r="V717">
        <v>459.19999999999987</v>
      </c>
      <c r="W717">
        <v>1150.5183898400001</v>
      </c>
      <c r="X717">
        <v>1420.5</v>
      </c>
      <c r="Y717">
        <v>775</v>
      </c>
      <c r="Z717">
        <v>1090.56</v>
      </c>
      <c r="AA717">
        <v>19790.984110631449</v>
      </c>
      <c r="AB717">
        <v>1114</v>
      </c>
      <c r="AC717">
        <v>1949.0754300000001</v>
      </c>
      <c r="AD717">
        <v>3876.6592000000001</v>
      </c>
      <c r="AE717">
        <v>12282.97307982906</v>
      </c>
      <c r="AF717">
        <v>3469.7339999999999</v>
      </c>
      <c r="AG717">
        <v>5774.2034032765678</v>
      </c>
      <c r="AH717">
        <v>1919.665</v>
      </c>
      <c r="AI717">
        <v>14817.54</v>
      </c>
      <c r="AJ717">
        <v>815.32554631116773</v>
      </c>
      <c r="AK717">
        <v>590</v>
      </c>
      <c r="AL717">
        <v>92380.578125</v>
      </c>
      <c r="AM717">
        <v>57181.1328125</v>
      </c>
      <c r="AN717">
        <v>35199.44140625</v>
      </c>
      <c r="AO717" s="5" t="s">
        <v>1821</v>
      </c>
    </row>
    <row r="718" spans="1:41" ht="14.25" x14ac:dyDescent="0.45">
      <c r="A718">
        <v>2015</v>
      </c>
      <c r="B718" s="5" t="s">
        <v>1508</v>
      </c>
      <c r="C718" s="5" t="s">
        <v>170</v>
      </c>
      <c r="D718" s="5" t="s">
        <v>83</v>
      </c>
      <c r="E718" s="5" t="s">
        <v>92</v>
      </c>
      <c r="F718" s="5" t="s">
        <v>93</v>
      </c>
      <c r="G718" s="5" t="s">
        <v>87</v>
      </c>
      <c r="H718" s="5" t="s">
        <v>130</v>
      </c>
      <c r="I718">
        <v>1902.3</v>
      </c>
      <c r="J718">
        <v>3966.12</v>
      </c>
      <c r="K718">
        <v>213.6189</v>
      </c>
      <c r="L718">
        <v>238</v>
      </c>
      <c r="M718">
        <v>6736.3959999999997</v>
      </c>
      <c r="N718">
        <v>2302.7886764999998</v>
      </c>
      <c r="O718">
        <v>355</v>
      </c>
      <c r="P718">
        <v>1639</v>
      </c>
      <c r="Q718">
        <v>278.35500000000008</v>
      </c>
      <c r="R718">
        <v>3078.2996236565768</v>
      </c>
      <c r="S718">
        <v>956.66291592204107</v>
      </c>
      <c r="T718">
        <v>3400</v>
      </c>
      <c r="U718">
        <v>131.30000000000001</v>
      </c>
      <c r="V718">
        <v>8500</v>
      </c>
      <c r="W718">
        <v>1904</v>
      </c>
      <c r="X718">
        <v>1875</v>
      </c>
      <c r="Y718">
        <v>3010</v>
      </c>
      <c r="Z718">
        <v>2690</v>
      </c>
      <c r="AA718">
        <v>20665.90319495901</v>
      </c>
      <c r="AB718">
        <v>646</v>
      </c>
      <c r="AC718">
        <v>2285.6</v>
      </c>
      <c r="AD718">
        <v>4181.2940399999998</v>
      </c>
      <c r="AE718">
        <v>11910</v>
      </c>
      <c r="AF718">
        <v>4464.5095258703514</v>
      </c>
      <c r="AG718">
        <v>13191</v>
      </c>
      <c r="AH718">
        <v>2834.4285820059699</v>
      </c>
      <c r="AI718">
        <v>12529</v>
      </c>
      <c r="AJ718">
        <v>2848.921360894502</v>
      </c>
      <c r="AK718">
        <v>700</v>
      </c>
      <c r="AL718">
        <v>119433.5</v>
      </c>
      <c r="AM718">
        <v>83102.1015625</v>
      </c>
      <c r="AN718">
        <v>36331.3984375</v>
      </c>
      <c r="AO718" s="5" t="s">
        <v>1822</v>
      </c>
    </row>
    <row r="719" spans="1:41" ht="14.25" x14ac:dyDescent="0.45">
      <c r="A719">
        <v>2015</v>
      </c>
      <c r="B719" s="5" t="s">
        <v>1508</v>
      </c>
      <c r="C719" s="5" t="s">
        <v>170</v>
      </c>
      <c r="D719" s="5" t="s">
        <v>83</v>
      </c>
      <c r="E719" s="5" t="s">
        <v>25</v>
      </c>
      <c r="F719" s="5" t="s">
        <v>25</v>
      </c>
      <c r="G719" s="5" t="s">
        <v>86</v>
      </c>
      <c r="H719" s="5" t="s">
        <v>130</v>
      </c>
      <c r="I719">
        <v>4945.4055749042182</v>
      </c>
      <c r="J719">
        <v>9658.3063149187674</v>
      </c>
      <c r="K719">
        <v>89.814403176467081</v>
      </c>
      <c r="L719">
        <v>711.77914517350155</v>
      </c>
      <c r="M719">
        <v>19055.248313927197</v>
      </c>
      <c r="N719">
        <v>3789.6895523499961</v>
      </c>
      <c r="O719">
        <v>16072.287448428784</v>
      </c>
      <c r="P719">
        <v>873.67858833940102</v>
      </c>
      <c r="Q719">
        <v>8782.8748460590414</v>
      </c>
      <c r="R719">
        <v>544.7813312772879</v>
      </c>
      <c r="S719">
        <v>11165.813287553672</v>
      </c>
      <c r="T719">
        <v>561.34001985291923</v>
      </c>
      <c r="U719">
        <v>263.82980933087202</v>
      </c>
      <c r="V719">
        <v>3979.9007407571971</v>
      </c>
      <c r="W719">
        <v>6084.3644751857919</v>
      </c>
      <c r="X719">
        <v>813.94302878673284</v>
      </c>
      <c r="Y719">
        <v>45378.727204909992</v>
      </c>
      <c r="Z719">
        <v>1997.2477906366867</v>
      </c>
      <c r="AA719">
        <v>32083.672933740556</v>
      </c>
      <c r="AB719">
        <v>190.85560674999255</v>
      </c>
      <c r="AC719">
        <v>246.42826871543156</v>
      </c>
      <c r="AD719">
        <v>12719.088530735358</v>
      </c>
      <c r="AE719">
        <v>3176.6849197498536</v>
      </c>
      <c r="AF719">
        <v>16473.615015079056</v>
      </c>
      <c r="AG719">
        <v>50508.252306325965</v>
      </c>
      <c r="AH719">
        <v>22009.643001718032</v>
      </c>
      <c r="AI719">
        <v>218.92260774263849</v>
      </c>
      <c r="AJ719">
        <v>8847.4908093118374</v>
      </c>
      <c r="AK719">
        <v>444.58129572351203</v>
      </c>
      <c r="AL719">
        <v>281688.3125</v>
      </c>
      <c r="AM719">
        <v>192262.359375</v>
      </c>
      <c r="AN719">
        <v>89425.890625</v>
      </c>
      <c r="AO719" s="5" t="s">
        <v>1825</v>
      </c>
    </row>
    <row r="720" spans="1:41" ht="14.25" x14ac:dyDescent="0.45">
      <c r="A720">
        <v>2015</v>
      </c>
      <c r="B720" s="5" t="s">
        <v>1509</v>
      </c>
      <c r="C720" s="5" t="s">
        <v>170</v>
      </c>
      <c r="D720" s="5" t="s">
        <v>83</v>
      </c>
      <c r="E720" s="5" t="s">
        <v>25</v>
      </c>
      <c r="F720" s="5" t="s">
        <v>25</v>
      </c>
      <c r="G720" s="5" t="s">
        <v>86</v>
      </c>
      <c r="H720" s="5" t="s">
        <v>130</v>
      </c>
      <c r="I720">
        <v>1521.8298400371968</v>
      </c>
      <c r="J720">
        <v>11272.489232390632</v>
      </c>
      <c r="K720">
        <v>87.587328923004137</v>
      </c>
      <c r="L720">
        <v>539.75691448801297</v>
      </c>
      <c r="M720">
        <v>18096.855965426501</v>
      </c>
      <c r="N720">
        <v>3911.869078023672</v>
      </c>
      <c r="O720">
        <v>15727.399749736931</v>
      </c>
      <c r="P720">
        <v>851.78677377621523</v>
      </c>
      <c r="Q720">
        <v>8217.2346322292506</v>
      </c>
      <c r="R720">
        <v>189.55196461089378</v>
      </c>
      <c r="S720">
        <v>11300.605251191831</v>
      </c>
      <c r="T720">
        <v>197.07149007675932</v>
      </c>
      <c r="U720">
        <v>257.28777871132468</v>
      </c>
      <c r="V720">
        <v>10459.021915018231</v>
      </c>
      <c r="W720">
        <v>5932.399272116224</v>
      </c>
      <c r="X720">
        <v>816.75184220701351</v>
      </c>
      <c r="Y720">
        <v>44253.497938347842</v>
      </c>
      <c r="Z720">
        <v>4809.2001679982386</v>
      </c>
      <c r="AA720">
        <v>31569.97191022036</v>
      </c>
      <c r="AB720">
        <v>0</v>
      </c>
      <c r="AC720">
        <v>240.3177337324926</v>
      </c>
      <c r="AD720">
        <v>12103.686414820271</v>
      </c>
      <c r="AE720">
        <v>5327.4992817417269</v>
      </c>
      <c r="AF720">
        <v>10187.930811284696</v>
      </c>
      <c r="AG720">
        <v>35376.723655676302</v>
      </c>
      <c r="AH720">
        <v>19899.071452892524</v>
      </c>
      <c r="AI720">
        <v>213.49411424982259</v>
      </c>
      <c r="AJ720">
        <v>6878.9501846197509</v>
      </c>
      <c r="AK720">
        <v>433.55727816887048</v>
      </c>
      <c r="AL720">
        <v>260673.40625</v>
      </c>
      <c r="AM720">
        <v>175864.921875</v>
      </c>
      <c r="AN720">
        <v>84808.4765625</v>
      </c>
      <c r="AO720" s="5" t="s">
        <v>1823</v>
      </c>
    </row>
    <row r="721" spans="1:41" ht="14.25" x14ac:dyDescent="0.45">
      <c r="A721">
        <v>2015</v>
      </c>
      <c r="B721" s="5" t="s">
        <v>1507</v>
      </c>
      <c r="C721" s="5" t="s">
        <v>170</v>
      </c>
      <c r="D721" s="5" t="s">
        <v>83</v>
      </c>
      <c r="E721" s="5" t="s">
        <v>25</v>
      </c>
      <c r="F721" s="5" t="s">
        <v>25</v>
      </c>
      <c r="G721" s="5" t="s">
        <v>86</v>
      </c>
      <c r="H721" s="5" t="s">
        <v>130</v>
      </c>
      <c r="I721">
        <v>6746.1304965937015</v>
      </c>
      <c r="J721">
        <v>11751.14066441381</v>
      </c>
      <c r="K721">
        <v>45.489753854306819</v>
      </c>
      <c r="L721">
        <v>250.1936461986875</v>
      </c>
      <c r="M721">
        <v>11781.846248265467</v>
      </c>
      <c r="N721">
        <v>3568.3300167164625</v>
      </c>
      <c r="O721">
        <v>25751.635932538455</v>
      </c>
      <c r="P721">
        <v>1000.77458479475</v>
      </c>
      <c r="Q721">
        <v>915.48129631792472</v>
      </c>
      <c r="R721">
        <v>757.07954796949639</v>
      </c>
      <c r="S721">
        <v>8083.5292599103213</v>
      </c>
      <c r="T721">
        <v>102.35194617219034</v>
      </c>
      <c r="U721">
        <v>275.32332347165294</v>
      </c>
      <c r="V721">
        <v>3098.9894813246519</v>
      </c>
      <c r="W721">
        <v>3428.7901967683765</v>
      </c>
      <c r="X721">
        <v>2994.9529478166605</v>
      </c>
      <c r="Y721">
        <v>67868.438262933065</v>
      </c>
      <c r="Z721">
        <v>146.70445618013949</v>
      </c>
      <c r="AA721">
        <v>27022.009230470816</v>
      </c>
      <c r="AB721">
        <v>187.64523464901563</v>
      </c>
      <c r="AC721">
        <v>125.90510779070401</v>
      </c>
      <c r="AD721">
        <v>3622.6904033554015</v>
      </c>
      <c r="AE721">
        <v>1654.1211745272317</v>
      </c>
      <c r="AF721">
        <v>8547.5247492242506</v>
      </c>
      <c r="AG721">
        <v>46998.481936807861</v>
      </c>
      <c r="AH721">
        <v>28802.19086335451</v>
      </c>
      <c r="AI721">
        <v>443.52510007949149</v>
      </c>
      <c r="AJ721">
        <v>8882.7216858538977</v>
      </c>
      <c r="AK721">
        <v>468.54446469936022</v>
      </c>
      <c r="AL721">
        <v>275322.53125</v>
      </c>
      <c r="AM721">
        <v>189609.359375</v>
      </c>
      <c r="AN721">
        <v>85713.1875</v>
      </c>
      <c r="AO721" s="5" t="s">
        <v>1824</v>
      </c>
    </row>
    <row r="722" spans="1:41" ht="14.25" x14ac:dyDescent="0.45">
      <c r="A722">
        <v>2015</v>
      </c>
      <c r="B722" s="5" t="s">
        <v>1509</v>
      </c>
      <c r="C722" s="5" t="s">
        <v>170</v>
      </c>
      <c r="D722" s="5" t="s">
        <v>83</v>
      </c>
      <c r="E722" s="5" t="s">
        <v>25</v>
      </c>
      <c r="F722" s="5" t="s">
        <v>25</v>
      </c>
      <c r="G722" s="5" t="s">
        <v>87</v>
      </c>
      <c r="H722" s="5" t="s">
        <v>130</v>
      </c>
      <c r="I722">
        <v>1390</v>
      </c>
      <c r="J722">
        <v>10296</v>
      </c>
      <c r="K722">
        <v>81.647999999999996</v>
      </c>
      <c r="L722">
        <v>493</v>
      </c>
      <c r="M722">
        <v>16529.2</v>
      </c>
      <c r="N722">
        <v>3573</v>
      </c>
      <c r="O722">
        <v>14365</v>
      </c>
      <c r="P722">
        <v>778</v>
      </c>
      <c r="Q722">
        <v>7505.4094999999998</v>
      </c>
      <c r="R722">
        <v>173.13185999999999</v>
      </c>
      <c r="S722">
        <v>10321.68044409795</v>
      </c>
      <c r="T722">
        <v>180</v>
      </c>
      <c r="U722">
        <v>235</v>
      </c>
      <c r="V722">
        <v>9553</v>
      </c>
      <c r="W722">
        <v>5418.5</v>
      </c>
      <c r="X722">
        <v>746</v>
      </c>
      <c r="Y722">
        <v>40420</v>
      </c>
      <c r="Z722">
        <v>4392.5990000000002</v>
      </c>
      <c r="AA722">
        <v>28835.195500000009</v>
      </c>
      <c r="AB722"/>
      <c r="AC722">
        <v>224.7</v>
      </c>
      <c r="AD722">
        <v>11055.194</v>
      </c>
      <c r="AE722">
        <v>4866</v>
      </c>
      <c r="AF722">
        <v>9305.392400072531</v>
      </c>
      <c r="AG722">
        <v>32312.184048242969</v>
      </c>
      <c r="AH722">
        <v>18175.29699565133</v>
      </c>
      <c r="AI722">
        <v>195</v>
      </c>
      <c r="AJ722">
        <v>6283.0551123821724</v>
      </c>
      <c r="AK722">
        <v>396</v>
      </c>
      <c r="AL722">
        <v>238099.203125</v>
      </c>
      <c r="AM722">
        <v>160635.6875</v>
      </c>
      <c r="AN722">
        <v>77463.5234375</v>
      </c>
      <c r="AO722" s="5" t="s">
        <v>1828</v>
      </c>
    </row>
    <row r="723" spans="1:41" ht="14.25" x14ac:dyDescent="0.45">
      <c r="A723">
        <v>2015</v>
      </c>
      <c r="B723" s="5" t="s">
        <v>1507</v>
      </c>
      <c r="C723" s="5" t="s">
        <v>170</v>
      </c>
      <c r="D723" s="5" t="s">
        <v>83</v>
      </c>
      <c r="E723" s="5" t="s">
        <v>25</v>
      </c>
      <c r="F723" s="5" t="s">
        <v>25</v>
      </c>
      <c r="G723" s="5" t="s">
        <v>87</v>
      </c>
      <c r="H723" s="5" t="s">
        <v>130</v>
      </c>
      <c r="I723">
        <v>6169.2800000000007</v>
      </c>
      <c r="J723">
        <v>10560.325999999999</v>
      </c>
      <c r="K723">
        <v>41</v>
      </c>
      <c r="L723">
        <v>228.88800000000001</v>
      </c>
      <c r="M723">
        <v>10619</v>
      </c>
      <c r="N723">
        <v>3266.3456999999999</v>
      </c>
      <c r="O723">
        <v>23790.247437499998</v>
      </c>
      <c r="P723">
        <v>897.6</v>
      </c>
      <c r="Q723">
        <v>824.32</v>
      </c>
      <c r="R723">
        <v>678.84562928430012</v>
      </c>
      <c r="S723">
        <v>7287</v>
      </c>
      <c r="T723">
        <v>92.249999999999986</v>
      </c>
      <c r="U723">
        <v>235</v>
      </c>
      <c r="V723">
        <v>2793.125</v>
      </c>
      <c r="W723">
        <v>3063.24</v>
      </c>
      <c r="X723">
        <v>2793.9</v>
      </c>
      <c r="Y723">
        <v>61275</v>
      </c>
      <c r="Z723">
        <v>132.096</v>
      </c>
      <c r="AA723">
        <v>24752.689987171769</v>
      </c>
      <c r="AB723">
        <v>165</v>
      </c>
      <c r="AC723">
        <v>116.31547</v>
      </c>
      <c r="AD723">
        <v>3261.95211776</v>
      </c>
      <c r="AE723">
        <v>1491.7948717948721</v>
      </c>
      <c r="AF723">
        <v>7819.6463999999996</v>
      </c>
      <c r="AG723">
        <v>42611.075695970881</v>
      </c>
      <c r="AH723">
        <v>26465.994560975931</v>
      </c>
      <c r="AI723">
        <v>397.8</v>
      </c>
      <c r="AJ723">
        <v>8166.1827138609824</v>
      </c>
      <c r="AK723">
        <v>438</v>
      </c>
      <c r="AL723">
        <v>250433.921875</v>
      </c>
      <c r="AM723">
        <v>172018.53125</v>
      </c>
      <c r="AN723">
        <v>78415.375</v>
      </c>
      <c r="AO723" s="5" t="s">
        <v>1826</v>
      </c>
    </row>
    <row r="724" spans="1:41" ht="14.25" x14ac:dyDescent="0.45">
      <c r="A724">
        <v>2015</v>
      </c>
      <c r="B724" s="5" t="s">
        <v>1508</v>
      </c>
      <c r="C724" s="5" t="s">
        <v>170</v>
      </c>
      <c r="D724" s="5" t="s">
        <v>83</v>
      </c>
      <c r="E724" s="5" t="s">
        <v>25</v>
      </c>
      <c r="F724" s="5" t="s">
        <v>25</v>
      </c>
      <c r="G724" s="5" t="s">
        <v>87</v>
      </c>
      <c r="H724" s="5" t="s">
        <v>130</v>
      </c>
      <c r="I724">
        <v>4493.1000000000004</v>
      </c>
      <c r="J724">
        <v>8774.9600000000009</v>
      </c>
      <c r="K724">
        <v>81.647999999999996</v>
      </c>
      <c r="L724">
        <v>634</v>
      </c>
      <c r="M724">
        <v>16973</v>
      </c>
      <c r="N724">
        <v>3422.8320359999998</v>
      </c>
      <c r="O724">
        <v>14673</v>
      </c>
      <c r="P724">
        <v>778</v>
      </c>
      <c r="Q724">
        <v>7823.1326250000002</v>
      </c>
      <c r="R724">
        <v>491.99736026332317</v>
      </c>
      <c r="S724">
        <v>9945.6772122530165</v>
      </c>
      <c r="T724">
        <v>500</v>
      </c>
      <c r="U724">
        <v>237.35</v>
      </c>
      <c r="V724">
        <v>3615</v>
      </c>
      <c r="W724">
        <v>5419.5</v>
      </c>
      <c r="X724">
        <v>746</v>
      </c>
      <c r="Y724">
        <v>40420</v>
      </c>
      <c r="Z724">
        <v>1779</v>
      </c>
      <c r="AA724">
        <v>29161.09523578567</v>
      </c>
      <c r="AB724">
        <v>170</v>
      </c>
      <c r="AC724">
        <v>224.7</v>
      </c>
      <c r="AD724">
        <v>11329.219440000001</v>
      </c>
      <c r="AE724">
        <v>2829.5549999999998</v>
      </c>
      <c r="AF724">
        <v>14673.472790516011</v>
      </c>
      <c r="AG724">
        <v>45751</v>
      </c>
      <c r="AH724">
        <v>20314.772865286639</v>
      </c>
      <c r="AI724">
        <v>195</v>
      </c>
      <c r="AJ724">
        <v>8166.1827138609824</v>
      </c>
      <c r="AK724">
        <v>396</v>
      </c>
      <c r="AL724">
        <v>254019.203125</v>
      </c>
      <c r="AM724">
        <v>173275.390625</v>
      </c>
      <c r="AN724">
        <v>80743.8125</v>
      </c>
      <c r="AO724" s="5" t="s">
        <v>1827</v>
      </c>
    </row>
    <row r="725" spans="1:41" ht="14.25" x14ac:dyDescent="0.45">
      <c r="A725">
        <v>2015</v>
      </c>
      <c r="B725" s="5" t="s">
        <v>1508</v>
      </c>
      <c r="C725" s="5" t="s">
        <v>170</v>
      </c>
      <c r="D725" s="5" t="s">
        <v>83</v>
      </c>
      <c r="E725" s="5" t="s">
        <v>260</v>
      </c>
      <c r="F725" s="5" t="s">
        <v>260</v>
      </c>
      <c r="G725" s="5" t="s">
        <v>87</v>
      </c>
      <c r="H725" s="5" t="s">
        <v>130</v>
      </c>
      <c r="I725">
        <v>2400</v>
      </c>
      <c r="J725">
        <v>4420.3383000000003</v>
      </c>
      <c r="K725">
        <v>173.27470686767171</v>
      </c>
      <c r="L725">
        <v>300</v>
      </c>
      <c r="M725">
        <v>2248.36</v>
      </c>
      <c r="N725">
        <v>1417.242</v>
      </c>
      <c r="O725">
        <v>513</v>
      </c>
      <c r="P725">
        <v>0</v>
      </c>
      <c r="Q725">
        <v>35</v>
      </c>
      <c r="R725">
        <v>268.69888615737818</v>
      </c>
      <c r="S725">
        <v>5274.552670011265</v>
      </c>
      <c r="T725">
        <v>700</v>
      </c>
      <c r="U725">
        <v>30</v>
      </c>
      <c r="V725">
        <v>358</v>
      </c>
      <c r="W725">
        <v>1000</v>
      </c>
      <c r="X725">
        <v>1083.9480000000001</v>
      </c>
      <c r="Y725">
        <v>3871</v>
      </c>
      <c r="Z725">
        <v>1352</v>
      </c>
      <c r="AA725">
        <v>14025.280436489111</v>
      </c>
      <c r="AB725">
        <v>0</v>
      </c>
      <c r="AC725">
        <v>165</v>
      </c>
      <c r="AD725">
        <v>1443</v>
      </c>
      <c r="AE725">
        <v>800</v>
      </c>
      <c r="AF725">
        <v>3079</v>
      </c>
      <c r="AG725">
        <v>28458</v>
      </c>
      <c r="AH725">
        <v>3982.9479796732271</v>
      </c>
      <c r="AI725">
        <v>1674</v>
      </c>
      <c r="AJ725">
        <v>5700.4713964680404</v>
      </c>
      <c r="AK725"/>
      <c r="AL725">
        <v>84773.109375</v>
      </c>
      <c r="AM725">
        <v>66680.03125</v>
      </c>
      <c r="AN725">
        <v>18093.083984375</v>
      </c>
      <c r="AO725" s="5" t="s">
        <v>1830</v>
      </c>
    </row>
    <row r="726" spans="1:41" ht="14.25" x14ac:dyDescent="0.45">
      <c r="A726">
        <v>2015</v>
      </c>
      <c r="B726" s="5" t="s">
        <v>1509</v>
      </c>
      <c r="C726" s="5" t="s">
        <v>170</v>
      </c>
      <c r="D726" s="5" t="s">
        <v>83</v>
      </c>
      <c r="E726" s="5" t="s">
        <v>260</v>
      </c>
      <c r="F726" s="5" t="s">
        <v>260</v>
      </c>
      <c r="G726" s="5" t="s">
        <v>87</v>
      </c>
      <c r="H726" s="5" t="s">
        <v>130</v>
      </c>
      <c r="I726">
        <v>2400</v>
      </c>
      <c r="J726">
        <v>4187.05</v>
      </c>
      <c r="K726">
        <v>173</v>
      </c>
      <c r="L726">
        <v>387</v>
      </c>
      <c r="M726">
        <v>2932.3</v>
      </c>
      <c r="N726">
        <v>644</v>
      </c>
      <c r="O726">
        <v>50</v>
      </c>
      <c r="P726">
        <v>0</v>
      </c>
      <c r="Q726">
        <v>31</v>
      </c>
      <c r="R726">
        <v>490</v>
      </c>
      <c r="S726">
        <v>5700</v>
      </c>
      <c r="T726">
        <v>100</v>
      </c>
      <c r="U726">
        <v>48</v>
      </c>
      <c r="V726">
        <v>430</v>
      </c>
      <c r="W726">
        <v>1349</v>
      </c>
      <c r="X726">
        <v>1084</v>
      </c>
      <c r="Y726">
        <v>3871</v>
      </c>
      <c r="Z726">
        <v>671.45400000000006</v>
      </c>
      <c r="AA726">
        <v>18088.298729999999</v>
      </c>
      <c r="AB726">
        <v>0</v>
      </c>
      <c r="AC726">
        <v>165</v>
      </c>
      <c r="AD726">
        <v>2345</v>
      </c>
      <c r="AE726">
        <v>600</v>
      </c>
      <c r="AF726">
        <v>4760</v>
      </c>
      <c r="AG726">
        <v>33010.334136344158</v>
      </c>
      <c r="AH726">
        <v>4278.6707489066912</v>
      </c>
      <c r="AI726">
        <v>2054</v>
      </c>
      <c r="AJ726">
        <v>4878.9727409771203</v>
      </c>
      <c r="AK726"/>
      <c r="AL726">
        <v>94728.0859375</v>
      </c>
      <c r="AM726">
        <v>74662.1171875</v>
      </c>
      <c r="AN726">
        <v>20065.970703125</v>
      </c>
      <c r="AO726" s="5" t="s">
        <v>1829</v>
      </c>
    </row>
    <row r="727" spans="1:41" ht="14.25" x14ac:dyDescent="0.45">
      <c r="A727">
        <v>2015</v>
      </c>
      <c r="B727" s="5" t="s">
        <v>1507</v>
      </c>
      <c r="C727" s="5" t="s">
        <v>170</v>
      </c>
      <c r="D727" s="5" t="s">
        <v>83</v>
      </c>
      <c r="E727" s="5" t="s">
        <v>260</v>
      </c>
      <c r="F727" s="5" t="s">
        <v>260</v>
      </c>
      <c r="G727" s="5" t="s">
        <v>87</v>
      </c>
      <c r="H727" s="5" t="s">
        <v>130</v>
      </c>
      <c r="I727">
        <v>2400</v>
      </c>
      <c r="J727">
        <v>4393</v>
      </c>
      <c r="K727">
        <v>206</v>
      </c>
      <c r="L727">
        <v>258</v>
      </c>
      <c r="M727">
        <v>615</v>
      </c>
      <c r="N727">
        <v>550</v>
      </c>
      <c r="O727">
        <v>535.81874999999991</v>
      </c>
      <c r="P727">
        <v>0</v>
      </c>
      <c r="Q727">
        <v>66</v>
      </c>
      <c r="R727">
        <v>662.31144967830858</v>
      </c>
      <c r="S727">
        <v>6150</v>
      </c>
      <c r="T727">
        <v>700</v>
      </c>
      <c r="U727">
        <v>30</v>
      </c>
      <c r="V727">
        <v>102</v>
      </c>
      <c r="W727">
        <v>934.53700000000003</v>
      </c>
      <c r="X727">
        <v>1198.7105079999999</v>
      </c>
      <c r="Y727">
        <v>3323</v>
      </c>
      <c r="Z727">
        <v>994.5</v>
      </c>
      <c r="AA727">
        <v>14177.695644891101</v>
      </c>
      <c r="AB727">
        <v>0</v>
      </c>
      <c r="AC727">
        <v>164.948125</v>
      </c>
      <c r="AD727">
        <v>1893.8163199999999</v>
      </c>
      <c r="AE727">
        <v>1000</v>
      </c>
      <c r="AF727">
        <v>5310.2016000000003</v>
      </c>
      <c r="AG727">
        <v>29411.735650239621</v>
      </c>
      <c r="AH727">
        <v>4317.4466549375011</v>
      </c>
      <c r="AI727">
        <v>1582</v>
      </c>
      <c r="AJ727">
        <v>4184.1429564027421</v>
      </c>
      <c r="AK727"/>
      <c r="AL727">
        <v>85160.8671875</v>
      </c>
      <c r="AM727">
        <v>67027.53125</v>
      </c>
      <c r="AN727">
        <v>18133.330078125</v>
      </c>
      <c r="AO727" s="5" t="s">
        <v>1831</v>
      </c>
    </row>
    <row r="728" spans="1:41" ht="14.25" x14ac:dyDescent="0.45">
      <c r="A728">
        <v>2015</v>
      </c>
      <c r="B728" s="5" t="s">
        <v>1507</v>
      </c>
      <c r="C728" s="5" t="s">
        <v>170</v>
      </c>
      <c r="D728" s="5" t="s">
        <v>83</v>
      </c>
      <c r="E728" s="5" t="s">
        <v>263</v>
      </c>
      <c r="F728" s="5" t="s">
        <v>263</v>
      </c>
      <c r="G728" s="5" t="s">
        <v>87</v>
      </c>
      <c r="H728" s="5" t="s">
        <v>130</v>
      </c>
      <c r="I728"/>
      <c r="J728"/>
      <c r="K728">
        <v>52</v>
      </c>
      <c r="L728"/>
      <c r="M728">
        <v>0</v>
      </c>
      <c r="N728">
        <v>0</v>
      </c>
      <c r="O728">
        <v>262.65625</v>
      </c>
      <c r="P728">
        <v>0</v>
      </c>
      <c r="Q728">
        <v>0</v>
      </c>
      <c r="R728">
        <v>0</v>
      </c>
      <c r="S728">
        <v>0</v>
      </c>
      <c r="T728">
        <v>525.3125</v>
      </c>
      <c r="U728">
        <v>30</v>
      </c>
      <c r="V728">
        <v>102</v>
      </c>
      <c r="W728">
        <v>620</v>
      </c>
      <c r="X728">
        <v>149.83881349999999</v>
      </c>
      <c r="Y728">
        <v>0</v>
      </c>
      <c r="Z728">
        <v>0</v>
      </c>
      <c r="AA728">
        <v>0</v>
      </c>
      <c r="AB728">
        <v>0</v>
      </c>
      <c r="AC728">
        <v>0</v>
      </c>
      <c r="AD728">
        <v>0</v>
      </c>
      <c r="AE728">
        <v>512.5</v>
      </c>
      <c r="AF728"/>
      <c r="AG728">
        <v>0</v>
      </c>
      <c r="AH728">
        <v>0</v>
      </c>
      <c r="AI728">
        <v>0</v>
      </c>
      <c r="AJ728">
        <v>0</v>
      </c>
      <c r="AK728"/>
      <c r="AL728">
        <v>2254.3076171875</v>
      </c>
      <c r="AM728">
        <v>644.5</v>
      </c>
      <c r="AN728">
        <v>1609.8076171875</v>
      </c>
      <c r="AO728" s="5" t="s">
        <v>1832</v>
      </c>
    </row>
    <row r="729" spans="1:41" ht="14.25" x14ac:dyDescent="0.45">
      <c r="A729">
        <v>2015</v>
      </c>
      <c r="B729" s="5" t="s">
        <v>1508</v>
      </c>
      <c r="C729" s="5" t="s">
        <v>170</v>
      </c>
      <c r="D729" s="5" t="s">
        <v>83</v>
      </c>
      <c r="E729" s="5" t="s">
        <v>263</v>
      </c>
      <c r="F729" s="5" t="s">
        <v>263</v>
      </c>
      <c r="G729" s="5" t="s">
        <v>87</v>
      </c>
      <c r="H729" s="5" t="s">
        <v>130</v>
      </c>
      <c r="I729">
        <v>0</v>
      </c>
      <c r="J729"/>
      <c r="K729"/>
      <c r="L729">
        <v>0</v>
      </c>
      <c r="M729">
        <v>0</v>
      </c>
      <c r="N729">
        <v>0</v>
      </c>
      <c r="O729">
        <v>205</v>
      </c>
      <c r="P729">
        <v>0</v>
      </c>
      <c r="Q729">
        <v>0</v>
      </c>
      <c r="R729"/>
      <c r="S729">
        <v>0</v>
      </c>
      <c r="T729">
        <v>525.3125</v>
      </c>
      <c r="U729">
        <v>30</v>
      </c>
      <c r="V729">
        <v>121</v>
      </c>
      <c r="W729"/>
      <c r="X729">
        <v>135.49350000000001</v>
      </c>
      <c r="Y729">
        <v>0</v>
      </c>
      <c r="Z729"/>
      <c r="AA729">
        <v>0</v>
      </c>
      <c r="AB729">
        <v>0</v>
      </c>
      <c r="AC729"/>
      <c r="AD729">
        <v>0</v>
      </c>
      <c r="AE729">
        <v>50</v>
      </c>
      <c r="AF729"/>
      <c r="AG729">
        <v>0</v>
      </c>
      <c r="AH729">
        <v>0</v>
      </c>
      <c r="AI729">
        <v>0</v>
      </c>
      <c r="AJ729">
        <v>0</v>
      </c>
      <c r="AK729"/>
      <c r="AL729">
        <v>1066.8060302734375</v>
      </c>
      <c r="AM729">
        <v>201</v>
      </c>
      <c r="AN729">
        <v>865.8060302734375</v>
      </c>
      <c r="AO729" s="5" t="s">
        <v>1833</v>
      </c>
    </row>
    <row r="730" spans="1:41" ht="14.25" x14ac:dyDescent="0.45">
      <c r="A730">
        <v>2015</v>
      </c>
      <c r="B730" s="5" t="s">
        <v>1509</v>
      </c>
      <c r="C730" s="5" t="s">
        <v>170</v>
      </c>
      <c r="D730" s="5" t="s">
        <v>83</v>
      </c>
      <c r="E730" s="5" t="s">
        <v>263</v>
      </c>
      <c r="F730" s="5" t="s">
        <v>263</v>
      </c>
      <c r="G730" s="5" t="s">
        <v>87</v>
      </c>
      <c r="H730" s="5" t="s">
        <v>130</v>
      </c>
      <c r="I730">
        <v>0</v>
      </c>
      <c r="J730"/>
      <c r="K730"/>
      <c r="L730">
        <v>0</v>
      </c>
      <c r="M730">
        <v>0</v>
      </c>
      <c r="N730">
        <v>0</v>
      </c>
      <c r="O730">
        <v>200</v>
      </c>
      <c r="P730">
        <v>0</v>
      </c>
      <c r="Q730">
        <v>0</v>
      </c>
      <c r="R730">
        <v>350</v>
      </c>
      <c r="S730">
        <v>0</v>
      </c>
      <c r="T730">
        <v>0</v>
      </c>
      <c r="U730">
        <v>48</v>
      </c>
      <c r="V730">
        <v>53</v>
      </c>
      <c r="W730">
        <v>0</v>
      </c>
      <c r="X730">
        <v>135</v>
      </c>
      <c r="Y730">
        <v>0</v>
      </c>
      <c r="Z730">
        <v>0</v>
      </c>
      <c r="AA730">
        <v>0</v>
      </c>
      <c r="AB730">
        <v>0</v>
      </c>
      <c r="AC730"/>
      <c r="AD730"/>
      <c r="AE730">
        <v>15</v>
      </c>
      <c r="AF730"/>
      <c r="AG730"/>
      <c r="AH730">
        <v>0</v>
      </c>
      <c r="AI730">
        <v>0</v>
      </c>
      <c r="AJ730">
        <v>0</v>
      </c>
      <c r="AK730"/>
      <c r="AL730">
        <v>801</v>
      </c>
      <c r="AM730">
        <v>466</v>
      </c>
      <c r="AN730">
        <v>335</v>
      </c>
      <c r="AO730" s="5" t="s">
        <v>1834</v>
      </c>
    </row>
    <row r="731" spans="1:41" ht="14.25" x14ac:dyDescent="0.45">
      <c r="A731">
        <v>2015</v>
      </c>
      <c r="B731" s="5" t="s">
        <v>1507</v>
      </c>
      <c r="C731" s="5" t="s">
        <v>5027</v>
      </c>
      <c r="D731" s="5" t="s">
        <v>83</v>
      </c>
      <c r="E731" s="5" t="s">
        <v>94</v>
      </c>
      <c r="F731" s="5" t="s">
        <v>5029</v>
      </c>
      <c r="G731" s="5" t="s">
        <v>86</v>
      </c>
      <c r="H731" s="5" t="s">
        <v>130</v>
      </c>
      <c r="I731"/>
      <c r="J731"/>
      <c r="K731"/>
      <c r="L731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  <c r="AD731"/>
      <c r="AE731"/>
      <c r="AF731"/>
      <c r="AG731"/>
      <c r="AH731"/>
      <c r="AI731"/>
      <c r="AJ731"/>
      <c r="AK731"/>
      <c r="AL731">
        <v>0</v>
      </c>
      <c r="AM731">
        <v>0</v>
      </c>
      <c r="AN731">
        <v>0</v>
      </c>
      <c r="AO731" s="5" t="s">
        <v>5088</v>
      </c>
    </row>
    <row r="732" spans="1:41" ht="14.25" x14ac:dyDescent="0.45">
      <c r="A732">
        <v>2015</v>
      </c>
      <c r="B732" s="5" t="s">
        <v>1508</v>
      </c>
      <c r="C732" s="5" t="s">
        <v>5027</v>
      </c>
      <c r="D732" s="5" t="s">
        <v>83</v>
      </c>
      <c r="E732" s="5" t="s">
        <v>94</v>
      </c>
      <c r="F732" s="5" t="s">
        <v>235</v>
      </c>
      <c r="G732" s="5" t="s">
        <v>86</v>
      </c>
      <c r="H732" s="5" t="s">
        <v>130</v>
      </c>
      <c r="I732">
        <v>843.56598292609272</v>
      </c>
      <c r="J732"/>
      <c r="K732"/>
      <c r="L732"/>
      <c r="M732">
        <v>0</v>
      </c>
      <c r="N732">
        <v>0</v>
      </c>
      <c r="O732">
        <v>505.20601786762728</v>
      </c>
      <c r="P732">
        <v>0</v>
      </c>
      <c r="Q732">
        <v>0</v>
      </c>
      <c r="R732"/>
      <c r="S732">
        <v>71.059620011985402</v>
      </c>
      <c r="T732"/>
      <c r="U732"/>
      <c r="V732">
        <v>78.587602779408698</v>
      </c>
      <c r="W732"/>
      <c r="X732"/>
      <c r="Y732">
        <v>0</v>
      </c>
      <c r="Z732"/>
      <c r="AA732">
        <v>0</v>
      </c>
      <c r="AB732"/>
      <c r="AC732"/>
      <c r="AD732">
        <v>0</v>
      </c>
      <c r="AE732"/>
      <c r="AF732"/>
      <c r="AG732">
        <v>0</v>
      </c>
      <c r="AH732">
        <v>0</v>
      </c>
      <c r="AI732">
        <v>0</v>
      </c>
      <c r="AJ732">
        <v>0</v>
      </c>
      <c r="AK732"/>
      <c r="AL732">
        <v>1498.419189453125</v>
      </c>
      <c r="AM732">
        <v>922.153564453125</v>
      </c>
      <c r="AN732">
        <v>576.265625</v>
      </c>
      <c r="AO732" s="5" t="s">
        <v>5091</v>
      </c>
    </row>
    <row r="733" spans="1:41" ht="14.25" x14ac:dyDescent="0.45">
      <c r="A733">
        <v>2015</v>
      </c>
      <c r="B733" s="5" t="s">
        <v>1509</v>
      </c>
      <c r="C733" s="5" t="s">
        <v>5027</v>
      </c>
      <c r="D733" s="5" t="s">
        <v>83</v>
      </c>
      <c r="E733" s="5" t="s">
        <v>94</v>
      </c>
      <c r="F733" s="5" t="s">
        <v>235</v>
      </c>
      <c r="G733" s="5" t="s">
        <v>86</v>
      </c>
      <c r="H733" s="5" t="s">
        <v>130</v>
      </c>
      <c r="I733">
        <v>367.44382455626476</v>
      </c>
      <c r="J733"/>
      <c r="K733">
        <v>0</v>
      </c>
      <c r="L733">
        <v>114.95836921144293</v>
      </c>
      <c r="M733"/>
      <c r="N733">
        <v>51.45755574226493</v>
      </c>
      <c r="O733">
        <v>0</v>
      </c>
      <c r="P733"/>
      <c r="Q733"/>
      <c r="R733"/>
      <c r="S733">
        <v>62.405971857640445</v>
      </c>
      <c r="T733"/>
      <c r="U733"/>
      <c r="V733">
        <v>132.47583499604374</v>
      </c>
      <c r="W733"/>
      <c r="X733"/>
      <c r="Y733">
        <v>0</v>
      </c>
      <c r="Z733"/>
      <c r="AA733">
        <v>0</v>
      </c>
      <c r="AB733"/>
      <c r="AC733"/>
      <c r="AD733">
        <v>0</v>
      </c>
      <c r="AE733"/>
      <c r="AF733"/>
      <c r="AG733"/>
      <c r="AH733">
        <v>0</v>
      </c>
      <c r="AI733">
        <v>0</v>
      </c>
      <c r="AJ733">
        <v>0</v>
      </c>
      <c r="AK733"/>
      <c r="AL733">
        <v>728.74151611328125</v>
      </c>
      <c r="AM733">
        <v>666.3355712890625</v>
      </c>
      <c r="AN733">
        <v>62.405971527099609</v>
      </c>
      <c r="AO733" s="5" t="s">
        <v>5089</v>
      </c>
    </row>
    <row r="734" spans="1:41" ht="14.25" x14ac:dyDescent="0.45">
      <c r="A734">
        <v>2015</v>
      </c>
      <c r="B734" s="5" t="s">
        <v>1507</v>
      </c>
      <c r="C734" s="5" t="s">
        <v>5027</v>
      </c>
      <c r="D734" s="5" t="s">
        <v>83</v>
      </c>
      <c r="E734" s="5" t="s">
        <v>94</v>
      </c>
      <c r="F734" s="5" t="s">
        <v>235</v>
      </c>
      <c r="G734" s="5" t="s">
        <v>86</v>
      </c>
      <c r="H734" s="5" t="s">
        <v>130</v>
      </c>
      <c r="I734">
        <v>1254.6077637989063</v>
      </c>
      <c r="J734"/>
      <c r="K734">
        <v>51.175973086095169</v>
      </c>
      <c r="L734"/>
      <c r="M734">
        <v>0</v>
      </c>
      <c r="N734">
        <v>0</v>
      </c>
      <c r="O734">
        <v>511.75973086095172</v>
      </c>
      <c r="P734">
        <v>0</v>
      </c>
      <c r="Q734"/>
      <c r="R734">
        <v>0</v>
      </c>
      <c r="S734">
        <v>0</v>
      </c>
      <c r="T734"/>
      <c r="U734"/>
      <c r="V734">
        <v>0</v>
      </c>
      <c r="W734"/>
      <c r="X734">
        <v>284.52053004258283</v>
      </c>
      <c r="Y734"/>
      <c r="Z734">
        <v>0</v>
      </c>
      <c r="AA734">
        <v>0</v>
      </c>
      <c r="AB734">
        <v>0</v>
      </c>
      <c r="AC734"/>
      <c r="AD734">
        <v>0</v>
      </c>
      <c r="AE734"/>
      <c r="AF734"/>
      <c r="AG734">
        <v>0</v>
      </c>
      <c r="AH734">
        <v>0</v>
      </c>
      <c r="AI734">
        <v>0</v>
      </c>
      <c r="AJ734"/>
      <c r="AK734"/>
      <c r="AL734">
        <v>2102.064208984375</v>
      </c>
      <c r="AM734">
        <v>1254.6077880859375</v>
      </c>
      <c r="AN734">
        <v>847.45623779296875</v>
      </c>
      <c r="AO734" s="5" t="s">
        <v>5090</v>
      </c>
    </row>
    <row r="735" spans="1:41" ht="14.25" x14ac:dyDescent="0.45">
      <c r="A735">
        <v>2015</v>
      </c>
      <c r="B735" s="5" t="s">
        <v>1507</v>
      </c>
      <c r="C735" s="5" t="s">
        <v>5027</v>
      </c>
      <c r="D735" s="5" t="s">
        <v>83</v>
      </c>
      <c r="E735" s="5" t="s">
        <v>94</v>
      </c>
      <c r="F735" s="5" t="s">
        <v>187</v>
      </c>
      <c r="G735" s="5" t="s">
        <v>86</v>
      </c>
      <c r="H735" s="5" t="s">
        <v>130</v>
      </c>
      <c r="I735">
        <v>568.62192317883523</v>
      </c>
      <c r="J735">
        <v>3440.1626352319531</v>
      </c>
      <c r="K735">
        <v>0</v>
      </c>
      <c r="L735"/>
      <c r="M735">
        <v>2712.3265735630439</v>
      </c>
      <c r="N735">
        <v>0</v>
      </c>
      <c r="O735">
        <v>394.05499276293284</v>
      </c>
      <c r="P735">
        <v>375.29046929803127</v>
      </c>
      <c r="Q735">
        <v>0</v>
      </c>
      <c r="R735">
        <v>198.57824209035971</v>
      </c>
      <c r="S735">
        <v>1053.0878017272028</v>
      </c>
      <c r="T735">
        <v>0</v>
      </c>
      <c r="U735">
        <v>0</v>
      </c>
      <c r="V735">
        <v>591.36680010598866</v>
      </c>
      <c r="W735">
        <v>0</v>
      </c>
      <c r="X735">
        <v>0</v>
      </c>
      <c r="Y735">
        <v>7998.2359714334962</v>
      </c>
      <c r="Z735">
        <v>7.8469825398679269</v>
      </c>
      <c r="AA735">
        <v>2042.3135597073326</v>
      </c>
      <c r="AB735"/>
      <c r="AC735">
        <v>0</v>
      </c>
      <c r="AD735">
        <v>0</v>
      </c>
      <c r="AE735">
        <v>0</v>
      </c>
      <c r="AF735">
        <v>1123.5969202013785</v>
      </c>
      <c r="AG735">
        <v>10049.523945469917</v>
      </c>
      <c r="AH735">
        <v>1350.5817917900415</v>
      </c>
      <c r="AI735">
        <v>0</v>
      </c>
      <c r="AJ735">
        <v>2229.4347463838294</v>
      </c>
      <c r="AK735"/>
      <c r="AL735">
        <v>34135.02734375</v>
      </c>
      <c r="AM735">
        <v>28624.97265625</v>
      </c>
      <c r="AN735">
        <v>5510.05126953125</v>
      </c>
      <c r="AO735" s="5" t="s">
        <v>5093</v>
      </c>
    </row>
    <row r="736" spans="1:41" ht="14.25" x14ac:dyDescent="0.45">
      <c r="A736">
        <v>2015</v>
      </c>
      <c r="B736" s="5" t="s">
        <v>1508</v>
      </c>
      <c r="C736" s="5" t="s">
        <v>5027</v>
      </c>
      <c r="D736" s="5" t="s">
        <v>83</v>
      </c>
      <c r="E736" s="5" t="s">
        <v>94</v>
      </c>
      <c r="F736" s="5" t="s">
        <v>187</v>
      </c>
      <c r="G736" s="5" t="s">
        <v>86</v>
      </c>
      <c r="H736" s="5" t="s">
        <v>130</v>
      </c>
      <c r="I736">
        <v>471.52561667645216</v>
      </c>
      <c r="J736">
        <v>0</v>
      </c>
      <c r="K736"/>
      <c r="L736">
        <v>32.557721151469316</v>
      </c>
      <c r="M736">
        <v>2905.49594275871</v>
      </c>
      <c r="N736">
        <v>388.15539692789662</v>
      </c>
      <c r="O736">
        <v>259.33908917204866</v>
      </c>
      <c r="P736">
        <v>347.36618572530409</v>
      </c>
      <c r="Q736">
        <v>2785.2677794523493</v>
      </c>
      <c r="R736"/>
      <c r="S736">
        <v>1636.7076569381388</v>
      </c>
      <c r="T736">
        <v>0</v>
      </c>
      <c r="U736">
        <v>0</v>
      </c>
      <c r="V736">
        <v>875.69043097055396</v>
      </c>
      <c r="W736">
        <v>0</v>
      </c>
      <c r="X736">
        <v>152.68448539999403</v>
      </c>
      <c r="Y736">
        <v>3667.5711537110333</v>
      </c>
      <c r="Z736"/>
      <c r="AA736">
        <v>2149.2871152928301</v>
      </c>
      <c r="AB736"/>
      <c r="AC736">
        <v>0</v>
      </c>
      <c r="AD736">
        <v>0</v>
      </c>
      <c r="AE736">
        <v>0</v>
      </c>
      <c r="AF736">
        <v>800.1210698204012</v>
      </c>
      <c r="AG736">
        <v>19840.001661681577</v>
      </c>
      <c r="AH736">
        <v>759.57823216239376</v>
      </c>
      <c r="AI736">
        <v>0</v>
      </c>
      <c r="AJ736">
        <v>2220.5923056222887</v>
      </c>
      <c r="AK736"/>
      <c r="AL736">
        <v>39291.94140625</v>
      </c>
      <c r="AM736">
        <v>33578.13671875</v>
      </c>
      <c r="AN736">
        <v>5713.80517578125</v>
      </c>
      <c r="AO736" s="5" t="s">
        <v>5092</v>
      </c>
    </row>
    <row r="737" spans="1:41" ht="14.25" x14ac:dyDescent="0.45">
      <c r="A737">
        <v>2015</v>
      </c>
      <c r="B737" s="5" t="s">
        <v>1509</v>
      </c>
      <c r="C737" s="5" t="s">
        <v>5027</v>
      </c>
      <c r="D737" s="5" t="s">
        <v>83</v>
      </c>
      <c r="E737" s="5" t="s">
        <v>94</v>
      </c>
      <c r="F737" s="5" t="s">
        <v>187</v>
      </c>
      <c r="G737" s="5" t="s">
        <v>86</v>
      </c>
      <c r="H737" s="5" t="s">
        <v>130</v>
      </c>
      <c r="I737">
        <v>459.83347684577171</v>
      </c>
      <c r="J737">
        <v>123.16968129797456</v>
      </c>
      <c r="K737"/>
      <c r="L737">
        <v>13.138099338450621</v>
      </c>
      <c r="M737">
        <v>2557.5500045517206</v>
      </c>
      <c r="N737">
        <v>586.83510378412768</v>
      </c>
      <c r="O737">
        <v>216.77863908443524</v>
      </c>
      <c r="P737">
        <v>851.78677377621523</v>
      </c>
      <c r="Q737">
        <v>199.82041839500778</v>
      </c>
      <c r="R737"/>
      <c r="S737">
        <v>1271.7403583856742</v>
      </c>
      <c r="T737"/>
      <c r="U737">
        <v>0</v>
      </c>
      <c r="V737">
        <v>61.311130246102898</v>
      </c>
      <c r="W737">
        <v>82.113120865316375</v>
      </c>
      <c r="X737">
        <v>152.1829840037197</v>
      </c>
      <c r="Y737">
        <v>3576.8475448931813</v>
      </c>
      <c r="Z737">
        <v>1652.6142104339117</v>
      </c>
      <c r="AA737">
        <v>2219.8519633082228</v>
      </c>
      <c r="AB737"/>
      <c r="AC737">
        <v>0</v>
      </c>
      <c r="AD737">
        <v>0</v>
      </c>
      <c r="AE737">
        <v>136.0340702335408</v>
      </c>
      <c r="AF737">
        <v>1333.5166954764418</v>
      </c>
      <c r="AG737">
        <v>7365.3762870274568</v>
      </c>
      <c r="AH737">
        <v>710.81349573924115</v>
      </c>
      <c r="AI737"/>
      <c r="AJ737">
        <v>385.45026138821135</v>
      </c>
      <c r="AK737"/>
      <c r="AL737">
        <v>23956.765625</v>
      </c>
      <c r="AM737">
        <v>18965.5859375</v>
      </c>
      <c r="AN737">
        <v>4991.1787109375</v>
      </c>
      <c r="AO737" s="5" t="s">
        <v>5094</v>
      </c>
    </row>
    <row r="738" spans="1:41" ht="14.25" x14ac:dyDescent="0.45">
      <c r="A738">
        <v>2015</v>
      </c>
      <c r="B738" s="5" t="s">
        <v>1509</v>
      </c>
      <c r="C738" s="5" t="s">
        <v>5027</v>
      </c>
      <c r="D738" s="5" t="s">
        <v>83</v>
      </c>
      <c r="E738" s="5" t="s">
        <v>94</v>
      </c>
      <c r="F738" s="5" t="s">
        <v>190</v>
      </c>
      <c r="G738" s="5" t="s">
        <v>86</v>
      </c>
      <c r="H738" s="5" t="s">
        <v>130</v>
      </c>
      <c r="I738">
        <v>514.57555742264935</v>
      </c>
      <c r="J738">
        <v>368.41420228238616</v>
      </c>
      <c r="K738">
        <v>87.587328923004137</v>
      </c>
      <c r="L738">
        <v>526.61881514956235</v>
      </c>
      <c r="M738">
        <v>2299.1673842288587</v>
      </c>
      <c r="N738">
        <v>414.94497077273212</v>
      </c>
      <c r="O738">
        <v>156.56235044986988</v>
      </c>
      <c r="P738"/>
      <c r="Q738">
        <v>0</v>
      </c>
      <c r="R738"/>
      <c r="S738">
        <v>1271.7403583856742</v>
      </c>
      <c r="T738"/>
      <c r="U738">
        <v>0</v>
      </c>
      <c r="V738">
        <v>0</v>
      </c>
      <c r="W738">
        <v>611.46904004372266</v>
      </c>
      <c r="X738">
        <v>306.55565123051446</v>
      </c>
      <c r="Y738">
        <v>2693.310364382377</v>
      </c>
      <c r="Z738">
        <v>956.67260016151272</v>
      </c>
      <c r="AA738">
        <v>5919.614330631779</v>
      </c>
      <c r="AB738"/>
      <c r="AC738">
        <v>0</v>
      </c>
      <c r="AD738">
        <v>0</v>
      </c>
      <c r="AE738">
        <v>252.63470186229006</v>
      </c>
      <c r="AF738">
        <v>2301.6245909526601</v>
      </c>
      <c r="AG738">
        <v>715.25065516802511</v>
      </c>
      <c r="AH738">
        <v>1132.7994239545203</v>
      </c>
      <c r="AI738"/>
      <c r="AJ738">
        <v>0</v>
      </c>
      <c r="AK738"/>
      <c r="AL738">
        <v>20529.541015625</v>
      </c>
      <c r="AM738">
        <v>14663.6611328125</v>
      </c>
      <c r="AN738">
        <v>5865.88134765625</v>
      </c>
      <c r="AO738" s="5" t="s">
        <v>5097</v>
      </c>
    </row>
    <row r="739" spans="1:41" ht="14.25" x14ac:dyDescent="0.45">
      <c r="A739">
        <v>2015</v>
      </c>
      <c r="B739" s="5" t="s">
        <v>1507</v>
      </c>
      <c r="C739" s="5" t="s">
        <v>5027</v>
      </c>
      <c r="D739" s="5" t="s">
        <v>83</v>
      </c>
      <c r="E739" s="5" t="s">
        <v>94</v>
      </c>
      <c r="F739" s="5" t="s">
        <v>190</v>
      </c>
      <c r="G739" s="5" t="s">
        <v>86</v>
      </c>
      <c r="H739" s="5" t="s">
        <v>130</v>
      </c>
      <c r="I739">
        <v>570.89641087155053</v>
      </c>
      <c r="J739">
        <v>429.87817392319943</v>
      </c>
      <c r="K739">
        <v>45.489753854306819</v>
      </c>
      <c r="L739"/>
      <c r="M739">
        <v>852.93288476825285</v>
      </c>
      <c r="N739">
        <v>535.07322971128394</v>
      </c>
      <c r="O739">
        <v>155.23378502782202</v>
      </c>
      <c r="P739">
        <v>56.862192317883526</v>
      </c>
      <c r="Q739">
        <v>0</v>
      </c>
      <c r="R739">
        <v>0</v>
      </c>
      <c r="S739">
        <v>1053.0878017272028</v>
      </c>
      <c r="T739">
        <v>102.35194617219034</v>
      </c>
      <c r="U739">
        <v>0</v>
      </c>
      <c r="V739">
        <v>0</v>
      </c>
      <c r="W739">
        <v>380.97668852981963</v>
      </c>
      <c r="X739">
        <v>796.36012202763072</v>
      </c>
      <c r="Y739">
        <v>278.62474235762926</v>
      </c>
      <c r="Z739">
        <v>91.093232093249398</v>
      </c>
      <c r="AA739">
        <v>3342.6820548677579</v>
      </c>
      <c r="AB739"/>
      <c r="AC739">
        <v>0</v>
      </c>
      <c r="AD739">
        <v>0</v>
      </c>
      <c r="AE739">
        <v>175.7041742622601</v>
      </c>
      <c r="AF739">
        <v>898.4226386225597</v>
      </c>
      <c r="AG739">
        <v>600.38158596017422</v>
      </c>
      <c r="AH739">
        <v>2019.1691785882413</v>
      </c>
      <c r="AI739">
        <v>0</v>
      </c>
      <c r="AJ739">
        <v>0</v>
      </c>
      <c r="AK739">
        <v>0</v>
      </c>
      <c r="AL739">
        <v>12385.220703125</v>
      </c>
      <c r="AM739">
        <v>6979.6181640625</v>
      </c>
      <c r="AN739">
        <v>5405.6025390625</v>
      </c>
      <c r="AO739" s="5" t="s">
        <v>5096</v>
      </c>
    </row>
    <row r="740" spans="1:41" ht="14.25" x14ac:dyDescent="0.45">
      <c r="A740">
        <v>2015</v>
      </c>
      <c r="B740" s="5" t="s">
        <v>1508</v>
      </c>
      <c r="C740" s="5" t="s">
        <v>5027</v>
      </c>
      <c r="D740" s="5" t="s">
        <v>83</v>
      </c>
      <c r="E740" s="5" t="s">
        <v>94</v>
      </c>
      <c r="F740" s="5" t="s">
        <v>190</v>
      </c>
      <c r="G740" s="5" t="s">
        <v>86</v>
      </c>
      <c r="H740" s="5" t="s">
        <v>130</v>
      </c>
      <c r="I740">
        <v>1038.4790367279006</v>
      </c>
      <c r="J740">
        <v>222.77494121221736</v>
      </c>
      <c r="K740">
        <v>89.814403176467081</v>
      </c>
      <c r="L740">
        <v>679.22142402203224</v>
      </c>
      <c r="M740">
        <v>2357.6280833822607</v>
      </c>
      <c r="N740">
        <v>619.48025106916555</v>
      </c>
      <c r="O740">
        <v>106.65460377205466</v>
      </c>
      <c r="P740">
        <v>0</v>
      </c>
      <c r="Q740">
        <v>0</v>
      </c>
      <c r="R740"/>
      <c r="S740">
        <v>1636.7076569381388</v>
      </c>
      <c r="T740">
        <v>112.26800397058385</v>
      </c>
      <c r="U740">
        <v>0</v>
      </c>
      <c r="V740">
        <v>2279.0404806028519</v>
      </c>
      <c r="W740">
        <v>641.61164269188669</v>
      </c>
      <c r="X740">
        <v>305.36897079998806</v>
      </c>
      <c r="Y740">
        <v>2762.1858356902594</v>
      </c>
      <c r="Z740">
        <v>1155.2377608573079</v>
      </c>
      <c r="AA740">
        <v>3517.7671111762938</v>
      </c>
      <c r="AB740"/>
      <c r="AC740">
        <v>0</v>
      </c>
      <c r="AD740">
        <v>0</v>
      </c>
      <c r="AE740">
        <v>387.32461369851427</v>
      </c>
      <c r="AF740">
        <v>5042.88159768268</v>
      </c>
      <c r="AG740">
        <v>0</v>
      </c>
      <c r="AH740">
        <v>1354.0671119049407</v>
      </c>
      <c r="AI740">
        <v>0</v>
      </c>
      <c r="AJ740">
        <v>0</v>
      </c>
      <c r="AK740"/>
      <c r="AL740">
        <v>24308.51171875</v>
      </c>
      <c r="AM740">
        <v>17704.392578125</v>
      </c>
      <c r="AN740">
        <v>6604.12060546875</v>
      </c>
      <c r="AO740" s="5" t="s">
        <v>5095</v>
      </c>
    </row>
    <row r="741" spans="1:41" ht="14.25" x14ac:dyDescent="0.45">
      <c r="A741">
        <v>2015</v>
      </c>
      <c r="B741" s="5" t="s">
        <v>1509</v>
      </c>
      <c r="C741" s="5" t="s">
        <v>5027</v>
      </c>
      <c r="D741" s="5" t="s">
        <v>83</v>
      </c>
      <c r="E741" s="5" t="s">
        <v>94</v>
      </c>
      <c r="F741" s="5" t="s">
        <v>193</v>
      </c>
      <c r="G741" s="5" t="s">
        <v>86</v>
      </c>
      <c r="H741" s="5" t="s">
        <v>130</v>
      </c>
      <c r="I741">
        <v>273.71040288438792</v>
      </c>
      <c r="J741">
        <v>189.40759879599645</v>
      </c>
      <c r="K741">
        <v>0</v>
      </c>
      <c r="L741"/>
      <c r="M741">
        <v>1872.1791557292133</v>
      </c>
      <c r="N741">
        <v>2532.3686474863571</v>
      </c>
      <c r="O741">
        <v>274.80524449592548</v>
      </c>
      <c r="P741"/>
      <c r="Q741">
        <v>0</v>
      </c>
      <c r="R741"/>
      <c r="S741">
        <v>444.50569428424598</v>
      </c>
      <c r="T741"/>
      <c r="U741">
        <v>202.54569813444706</v>
      </c>
      <c r="V741">
        <v>477.35094263037251</v>
      </c>
      <c r="W741">
        <v>87.587328923004137</v>
      </c>
      <c r="X741">
        <v>60.216288634565345</v>
      </c>
      <c r="Y741">
        <v>183.93339073830867</v>
      </c>
      <c r="Z741">
        <v>548.60033337896584</v>
      </c>
      <c r="AA741">
        <v>7506.0657030405555</v>
      </c>
      <c r="AB741"/>
      <c r="AC741">
        <v>0</v>
      </c>
      <c r="AD741">
        <v>0</v>
      </c>
      <c r="AE741"/>
      <c r="AF741">
        <v>427.02829724601168</v>
      </c>
      <c r="AG741">
        <v>1272.4089192401509</v>
      </c>
      <c r="AH741">
        <v>547.66573817350638</v>
      </c>
      <c r="AI741">
        <v>213.49411424982259</v>
      </c>
      <c r="AJ741">
        <v>0</v>
      </c>
      <c r="AK741">
        <v>433.55727816887048</v>
      </c>
      <c r="AL741">
        <v>17547.4296875</v>
      </c>
      <c r="AM741">
        <v>13613.419921875</v>
      </c>
      <c r="AN741">
        <v>3934.010986328125</v>
      </c>
      <c r="AO741" s="5" t="s">
        <v>5098</v>
      </c>
    </row>
    <row r="742" spans="1:41" ht="14.25" x14ac:dyDescent="0.45">
      <c r="A742">
        <v>2015</v>
      </c>
      <c r="B742" s="5" t="s">
        <v>1508</v>
      </c>
      <c r="C742" s="5" t="s">
        <v>5027</v>
      </c>
      <c r="D742" s="5" t="s">
        <v>83</v>
      </c>
      <c r="E742" s="5" t="s">
        <v>94</v>
      </c>
      <c r="F742" s="5" t="s">
        <v>193</v>
      </c>
      <c r="G742" s="5" t="s">
        <v>86</v>
      </c>
      <c r="H742" s="5" t="s">
        <v>130</v>
      </c>
      <c r="I742">
        <v>280.67000992645961</v>
      </c>
      <c r="J742">
        <v>283.53174336100398</v>
      </c>
      <c r="K742"/>
      <c r="L742"/>
      <c r="M742">
        <v>1919.7828678969838</v>
      </c>
      <c r="N742">
        <v>2124.371096892658</v>
      </c>
      <c r="O742">
        <v>268.32052948969539</v>
      </c>
      <c r="P742"/>
      <c r="Q742">
        <v>0</v>
      </c>
      <c r="R742"/>
      <c r="S742">
        <v>311.629304627902</v>
      </c>
      <c r="T742">
        <v>0</v>
      </c>
      <c r="U742">
        <v>207.69580734558011</v>
      </c>
      <c r="V742">
        <v>222.29064786175601</v>
      </c>
      <c r="W742">
        <v>89.814403176467081</v>
      </c>
      <c r="X742">
        <v>59.502042104409441</v>
      </c>
      <c r="Y742">
        <v>188.49797866661029</v>
      </c>
      <c r="Z742"/>
      <c r="AA742">
        <v>2393.7116045381326</v>
      </c>
      <c r="AB742">
        <v>190.85560674999255</v>
      </c>
      <c r="AC742">
        <v>0</v>
      </c>
      <c r="AD742">
        <v>0</v>
      </c>
      <c r="AE742">
        <v>22.45360079411677</v>
      </c>
      <c r="AF742">
        <v>0</v>
      </c>
      <c r="AG742">
        <v>940.80587327349258</v>
      </c>
      <c r="AH742">
        <v>590.1159132765406</v>
      </c>
      <c r="AI742">
        <v>218.92260774263849</v>
      </c>
      <c r="AJ742">
        <v>290.65344314427858</v>
      </c>
      <c r="AK742">
        <v>444.58129572351203</v>
      </c>
      <c r="AL742">
        <v>11048.2060546875</v>
      </c>
      <c r="AM742">
        <v>6954.681640625</v>
      </c>
      <c r="AN742">
        <v>4093.524658203125</v>
      </c>
      <c r="AO742" s="5" t="s">
        <v>5099</v>
      </c>
    </row>
    <row r="743" spans="1:41" ht="14.25" x14ac:dyDescent="0.45">
      <c r="A743">
        <v>2015</v>
      </c>
      <c r="B743" s="5" t="s">
        <v>1507</v>
      </c>
      <c r="C743" s="5" t="s">
        <v>5027</v>
      </c>
      <c r="D743" s="5" t="s">
        <v>83</v>
      </c>
      <c r="E743" s="5" t="s">
        <v>94</v>
      </c>
      <c r="F743" s="5" t="s">
        <v>193</v>
      </c>
      <c r="G743" s="5" t="s">
        <v>86</v>
      </c>
      <c r="H743" s="5" t="s">
        <v>130</v>
      </c>
      <c r="I743">
        <v>0</v>
      </c>
      <c r="J743">
        <v>1341.9477387020511</v>
      </c>
      <c r="K743"/>
      <c r="L743"/>
      <c r="M743">
        <v>2996.6375351524616</v>
      </c>
      <c r="N743">
        <v>1291.1129387698631</v>
      </c>
      <c r="O743">
        <v>260.31511643127078</v>
      </c>
      <c r="P743"/>
      <c r="Q743">
        <v>0</v>
      </c>
      <c r="R743">
        <v>0</v>
      </c>
      <c r="S743">
        <v>1275.9875956133062</v>
      </c>
      <c r="T743">
        <v>0</v>
      </c>
      <c r="U743">
        <v>216.74389294576932</v>
      </c>
      <c r="V743">
        <v>225.17428157881875</v>
      </c>
      <c r="W743">
        <v>147.84170002649716</v>
      </c>
      <c r="X743">
        <v>165.6180358773307</v>
      </c>
      <c r="Y743">
        <v>443.52510007949149</v>
      </c>
      <c r="Z743">
        <v>47.764241547022159</v>
      </c>
      <c r="AA743">
        <v>2274.5726400127601</v>
      </c>
      <c r="AB743">
        <v>187.64523464901563</v>
      </c>
      <c r="AC743">
        <v>0</v>
      </c>
      <c r="AD743">
        <v>0</v>
      </c>
      <c r="AE743"/>
      <c r="AF743">
        <v>2298.3698134888518</v>
      </c>
      <c r="AG743">
        <v>876.72052469968378</v>
      </c>
      <c r="AH743">
        <v>228.33761084928207</v>
      </c>
      <c r="AI743">
        <v>221.76255003974575</v>
      </c>
      <c r="AJ743">
        <v>291.81083067851171</v>
      </c>
      <c r="AK743">
        <v>468.54446469936022</v>
      </c>
      <c r="AL743">
        <v>15260.43359375</v>
      </c>
      <c r="AM743">
        <v>9307.7412109375</v>
      </c>
      <c r="AN743">
        <v>5952.68994140625</v>
      </c>
      <c r="AO743" s="5" t="s">
        <v>5100</v>
      </c>
    </row>
    <row r="744" spans="1:41" ht="14.25" x14ac:dyDescent="0.45">
      <c r="A744">
        <v>2015</v>
      </c>
      <c r="B744" s="5" t="s">
        <v>1507</v>
      </c>
      <c r="C744" s="5" t="s">
        <v>5027</v>
      </c>
      <c r="D744" s="5" t="s">
        <v>83</v>
      </c>
      <c r="E744" s="5" t="s">
        <v>94</v>
      </c>
      <c r="F744" s="5" t="s">
        <v>196</v>
      </c>
      <c r="G744" s="5" t="s">
        <v>86</v>
      </c>
      <c r="H744" s="5" t="s">
        <v>130</v>
      </c>
      <c r="I744">
        <v>2274.4876927153409</v>
      </c>
      <c r="J744">
        <v>0</v>
      </c>
      <c r="K744"/>
      <c r="L744"/>
      <c r="M744">
        <v>0</v>
      </c>
      <c r="N744">
        <v>163.6493894908688</v>
      </c>
      <c r="O744">
        <v>0</v>
      </c>
      <c r="P744"/>
      <c r="Q744">
        <v>0</v>
      </c>
      <c r="R744">
        <v>0</v>
      </c>
      <c r="S744">
        <v>184.23350310994263</v>
      </c>
      <c r="T744">
        <v>0</v>
      </c>
      <c r="U744">
        <v>0</v>
      </c>
      <c r="V744">
        <v>212.66459926888439</v>
      </c>
      <c r="W744">
        <v>34.117315390730113</v>
      </c>
      <c r="X744">
        <v>0</v>
      </c>
      <c r="Y744">
        <v>212.66459926888439</v>
      </c>
      <c r="Z744">
        <v>0</v>
      </c>
      <c r="AA744">
        <v>17.447227165254489</v>
      </c>
      <c r="AB744"/>
      <c r="AC744">
        <v>125.90510779070401</v>
      </c>
      <c r="AD744">
        <v>0</v>
      </c>
      <c r="AE744"/>
      <c r="AF744"/>
      <c r="AG744">
        <v>1826.3195674223625</v>
      </c>
      <c r="AH744">
        <v>98.873828741385196</v>
      </c>
      <c r="AI744">
        <v>0</v>
      </c>
      <c r="AJ744">
        <v>0</v>
      </c>
      <c r="AK744"/>
      <c r="AL744">
        <v>5150.36279296875</v>
      </c>
      <c r="AM744">
        <v>4833.13818359375</v>
      </c>
      <c r="AN744">
        <v>317.22463989257813</v>
      </c>
      <c r="AO744" s="5" t="s">
        <v>5101</v>
      </c>
    </row>
    <row r="745" spans="1:41" ht="14.25" x14ac:dyDescent="0.45">
      <c r="A745">
        <v>2015</v>
      </c>
      <c r="B745" s="5" t="s">
        <v>1508</v>
      </c>
      <c r="C745" s="5" t="s">
        <v>5027</v>
      </c>
      <c r="D745" s="5" t="s">
        <v>83</v>
      </c>
      <c r="E745" s="5" t="s">
        <v>94</v>
      </c>
      <c r="F745" s="5" t="s">
        <v>196</v>
      </c>
      <c r="G745" s="5" t="s">
        <v>86</v>
      </c>
      <c r="H745" s="5" t="s">
        <v>130</v>
      </c>
      <c r="I745">
        <v>258.21640913234285</v>
      </c>
      <c r="J745">
        <v>0</v>
      </c>
      <c r="K745"/>
      <c r="L745"/>
      <c r="M745">
        <v>0</v>
      </c>
      <c r="N745">
        <v>10.208529601045189</v>
      </c>
      <c r="O745">
        <v>0</v>
      </c>
      <c r="P745"/>
      <c r="Q745">
        <v>0</v>
      </c>
      <c r="R745"/>
      <c r="S745">
        <v>421.92372306958862</v>
      </c>
      <c r="T745">
        <v>0</v>
      </c>
      <c r="U745">
        <v>0</v>
      </c>
      <c r="V745">
        <v>209.94116742499179</v>
      </c>
      <c r="W745">
        <v>0</v>
      </c>
      <c r="X745">
        <v>0</v>
      </c>
      <c r="Y745">
        <v>0</v>
      </c>
      <c r="Z745"/>
      <c r="AA745">
        <v>18.361088759182611</v>
      </c>
      <c r="AB745"/>
      <c r="AC745">
        <v>246.42826871543156</v>
      </c>
      <c r="AD745">
        <v>0</v>
      </c>
      <c r="AE745">
        <v>22.45360079411677</v>
      </c>
      <c r="AF745">
        <v>504.48995575056819</v>
      </c>
      <c r="AG745">
        <v>564.70805997203672</v>
      </c>
      <c r="AH745">
        <v>64.169739489608332</v>
      </c>
      <c r="AI745">
        <v>0</v>
      </c>
      <c r="AJ745">
        <v>0</v>
      </c>
      <c r="AK745"/>
      <c r="AL745">
        <v>2320.900390625</v>
      </c>
      <c r="AM745">
        <v>1834.8070068359375</v>
      </c>
      <c r="AN745">
        <v>486.09347534179688</v>
      </c>
      <c r="AO745" s="5" t="s">
        <v>5103</v>
      </c>
    </row>
    <row r="746" spans="1:41" ht="14.25" x14ac:dyDescent="0.45">
      <c r="A746">
        <v>2015</v>
      </c>
      <c r="B746" s="5" t="s">
        <v>1509</v>
      </c>
      <c r="C746" s="5" t="s">
        <v>5027</v>
      </c>
      <c r="D746" s="5" t="s">
        <v>83</v>
      </c>
      <c r="E746" s="5" t="s">
        <v>94</v>
      </c>
      <c r="F746" s="5" t="s">
        <v>196</v>
      </c>
      <c r="G746" s="5" t="s">
        <v>86</v>
      </c>
      <c r="H746" s="5" t="s">
        <v>130</v>
      </c>
      <c r="I746">
        <v>0</v>
      </c>
      <c r="J746"/>
      <c r="K746">
        <v>0</v>
      </c>
      <c r="L746"/>
      <c r="M746">
        <v>0</v>
      </c>
      <c r="N746">
        <v>206.92506458059728</v>
      </c>
      <c r="O746">
        <v>0</v>
      </c>
      <c r="P746"/>
      <c r="Q746">
        <v>0</v>
      </c>
      <c r="R746"/>
      <c r="S746">
        <v>245.53049231413166</v>
      </c>
      <c r="T746"/>
      <c r="U746">
        <v>0</v>
      </c>
      <c r="V746">
        <v>21.896832230751034</v>
      </c>
      <c r="W746">
        <v>0</v>
      </c>
      <c r="X746">
        <v>0</v>
      </c>
      <c r="Y746">
        <v>0</v>
      </c>
      <c r="Z746">
        <v>698.96885827671667</v>
      </c>
      <c r="AA746">
        <v>25.255977528176309</v>
      </c>
      <c r="AB746"/>
      <c r="AC746">
        <v>240.3177337324926</v>
      </c>
      <c r="AD746">
        <v>0</v>
      </c>
      <c r="AE746"/>
      <c r="AF746">
        <v>0</v>
      </c>
      <c r="AG746">
        <v>322.94211766475024</v>
      </c>
      <c r="AH746">
        <v>0</v>
      </c>
      <c r="AI746"/>
      <c r="AJ746">
        <v>0</v>
      </c>
      <c r="AK746"/>
      <c r="AL746">
        <v>1761.837158203125</v>
      </c>
      <c r="AM746">
        <v>1516.306640625</v>
      </c>
      <c r="AN746">
        <v>245.53048706054688</v>
      </c>
      <c r="AO746" s="5" t="s">
        <v>5102</v>
      </c>
    </row>
    <row r="747" spans="1:41" ht="14.25" x14ac:dyDescent="0.45">
      <c r="A747">
        <v>2015</v>
      </c>
      <c r="B747" s="5" t="s">
        <v>1508</v>
      </c>
      <c r="C747" s="5" t="s">
        <v>5027</v>
      </c>
      <c r="D747" s="5" t="s">
        <v>83</v>
      </c>
      <c r="E747" s="5" t="s">
        <v>94</v>
      </c>
      <c r="F747" s="5" t="s">
        <v>199</v>
      </c>
      <c r="G747" s="5" t="s">
        <v>86</v>
      </c>
      <c r="H747" s="5" t="s">
        <v>130</v>
      </c>
      <c r="I747">
        <v>449.07201588233539</v>
      </c>
      <c r="J747">
        <v>0</v>
      </c>
      <c r="K747"/>
      <c r="L747"/>
      <c r="M747">
        <v>2469.8960873528445</v>
      </c>
      <c r="N747">
        <v>647.4742778592306</v>
      </c>
      <c r="O747">
        <v>0</v>
      </c>
      <c r="P747">
        <v>0</v>
      </c>
      <c r="Q747">
        <v>0</v>
      </c>
      <c r="R747"/>
      <c r="S747">
        <v>1963.6144280131928</v>
      </c>
      <c r="T747">
        <v>0</v>
      </c>
      <c r="U747">
        <v>56.134001985291924</v>
      </c>
      <c r="V747">
        <v>0</v>
      </c>
      <c r="W747">
        <v>104.40924369264297</v>
      </c>
      <c r="X747">
        <v>0</v>
      </c>
      <c r="Y747">
        <v>0</v>
      </c>
      <c r="Z747"/>
      <c r="AA747">
        <v>1078.6992950714562</v>
      </c>
      <c r="AB747"/>
      <c r="AC747">
        <v>0</v>
      </c>
      <c r="AD747">
        <v>0</v>
      </c>
      <c r="AE747"/>
      <c r="AF747">
        <v>3133.8916051225301</v>
      </c>
      <c r="AG747">
        <v>7346.818179835007</v>
      </c>
      <c r="AH747">
        <v>8358.3662580333603</v>
      </c>
      <c r="AI747">
        <v>0</v>
      </c>
      <c r="AJ747">
        <v>0</v>
      </c>
      <c r="AK747"/>
      <c r="AL747">
        <v>25608.375</v>
      </c>
      <c r="AM747">
        <v>12712.08984375</v>
      </c>
      <c r="AN747">
        <v>12896.2861328125</v>
      </c>
      <c r="AO747" s="5" t="s">
        <v>5105</v>
      </c>
    </row>
    <row r="748" spans="1:41" ht="14.25" x14ac:dyDescent="0.45">
      <c r="A748">
        <v>2015</v>
      </c>
      <c r="B748" s="5" t="s">
        <v>1509</v>
      </c>
      <c r="C748" s="5" t="s">
        <v>5027</v>
      </c>
      <c r="D748" s="5" t="s">
        <v>83</v>
      </c>
      <c r="E748" s="5" t="s">
        <v>94</v>
      </c>
      <c r="F748" s="5" t="s">
        <v>199</v>
      </c>
      <c r="G748" s="5" t="s">
        <v>86</v>
      </c>
      <c r="H748" s="5" t="s">
        <v>130</v>
      </c>
      <c r="I748">
        <v>273.71040288438792</v>
      </c>
      <c r="J748"/>
      <c r="K748"/>
      <c r="L748"/>
      <c r="M748">
        <v>2417.6292465972215</v>
      </c>
      <c r="N748">
        <v>0</v>
      </c>
      <c r="O748">
        <v>0</v>
      </c>
      <c r="P748"/>
      <c r="Q748">
        <v>0</v>
      </c>
      <c r="R748"/>
      <c r="S748">
        <v>2753.5612607574685</v>
      </c>
      <c r="T748"/>
      <c r="U748">
        <v>54.742080576877584</v>
      </c>
      <c r="V748">
        <v>90.87185375761679</v>
      </c>
      <c r="W748">
        <v>2737.1040288438794</v>
      </c>
      <c r="X748">
        <v>0</v>
      </c>
      <c r="Y748">
        <v>0</v>
      </c>
      <c r="Z748">
        <v>383.02652774760429</v>
      </c>
      <c r="AA748">
        <v>2091.5114434278153</v>
      </c>
      <c r="AB748"/>
      <c r="AC748">
        <v>0</v>
      </c>
      <c r="AD748">
        <v>0</v>
      </c>
      <c r="AE748"/>
      <c r="AF748">
        <v>959.83751541748336</v>
      </c>
      <c r="AG748">
        <v>1791.8612940432538</v>
      </c>
      <c r="AH748">
        <v>7946.0124097764128</v>
      </c>
      <c r="AI748">
        <v>0</v>
      </c>
      <c r="AJ748">
        <v>0</v>
      </c>
      <c r="AK748"/>
      <c r="AL748">
        <v>21499.869140625</v>
      </c>
      <c r="AM748">
        <v>5645.56103515625</v>
      </c>
      <c r="AN748">
        <v>15854.306640625</v>
      </c>
      <c r="AO748" s="5" t="s">
        <v>5106</v>
      </c>
    </row>
    <row r="749" spans="1:41" ht="14.25" x14ac:dyDescent="0.45">
      <c r="A749">
        <v>2015</v>
      </c>
      <c r="B749" s="5" t="s">
        <v>1507</v>
      </c>
      <c r="C749" s="5" t="s">
        <v>5027</v>
      </c>
      <c r="D749" s="5" t="s">
        <v>83</v>
      </c>
      <c r="E749" s="5" t="s">
        <v>94</v>
      </c>
      <c r="F749" s="5" t="s">
        <v>199</v>
      </c>
      <c r="G749" s="5" t="s">
        <v>86</v>
      </c>
      <c r="H749" s="5" t="s">
        <v>130</v>
      </c>
      <c r="I749">
        <v>489.01485393379829</v>
      </c>
      <c r="J749"/>
      <c r="K749"/>
      <c r="L749"/>
      <c r="M749">
        <v>324.11449621193611</v>
      </c>
      <c r="N749">
        <v>0</v>
      </c>
      <c r="O749">
        <v>0</v>
      </c>
      <c r="P749">
        <v>0</v>
      </c>
      <c r="Q749">
        <v>0</v>
      </c>
      <c r="R749">
        <v>0</v>
      </c>
      <c r="S749">
        <v>228.58601311789175</v>
      </c>
      <c r="T749">
        <v>0</v>
      </c>
      <c r="U749">
        <v>58.579430525883602</v>
      </c>
      <c r="V749">
        <v>22.74487692715341</v>
      </c>
      <c r="W749">
        <v>682.34630781460226</v>
      </c>
      <c r="X749">
        <v>0</v>
      </c>
      <c r="Y749">
        <v>19231.930685754567</v>
      </c>
      <c r="Z749">
        <v>0</v>
      </c>
      <c r="AA749">
        <v>1025.0106565548463</v>
      </c>
      <c r="AB749"/>
      <c r="AC749">
        <v>0</v>
      </c>
      <c r="AD749">
        <v>0</v>
      </c>
      <c r="AE749"/>
      <c r="AF749">
        <v>1326.0263248530439</v>
      </c>
      <c r="AG749">
        <v>349.15197846651051</v>
      </c>
      <c r="AH749">
        <v>6931.551020532097</v>
      </c>
      <c r="AI749">
        <v>221.76255003974575</v>
      </c>
      <c r="AJ749">
        <v>0</v>
      </c>
      <c r="AK749"/>
      <c r="AL749">
        <v>30890.81640625</v>
      </c>
      <c r="AM749">
        <v>22502.45703125</v>
      </c>
      <c r="AN749">
        <v>8388.3603515625</v>
      </c>
      <c r="AO749" s="5" t="s">
        <v>5104</v>
      </c>
    </row>
    <row r="750" spans="1:41" ht="14.25" x14ac:dyDescent="0.45">
      <c r="A750">
        <v>2015</v>
      </c>
      <c r="B750" s="5" t="s">
        <v>1509</v>
      </c>
      <c r="C750" s="5" t="s">
        <v>5027</v>
      </c>
      <c r="D750" s="5" t="s">
        <v>83</v>
      </c>
      <c r="E750" s="5" t="s">
        <v>94</v>
      </c>
      <c r="F750" s="5" t="s">
        <v>202</v>
      </c>
      <c r="G750" s="5" t="s">
        <v>86</v>
      </c>
      <c r="H750" s="5" t="s">
        <v>130</v>
      </c>
      <c r="I750">
        <v>0</v>
      </c>
      <c r="J750">
        <v>602.16288634565342</v>
      </c>
      <c r="K750"/>
      <c r="L750"/>
      <c r="M750">
        <v>3996.1718821120635</v>
      </c>
      <c r="N750">
        <v>105.10479470760497</v>
      </c>
      <c r="O750">
        <v>6121.2594501064514</v>
      </c>
      <c r="P750"/>
      <c r="Q750">
        <v>3001.2230717903926</v>
      </c>
      <c r="R750"/>
      <c r="S750">
        <v>2657.180591201638</v>
      </c>
      <c r="T750">
        <v>197.07149007675932</v>
      </c>
      <c r="U750">
        <v>0</v>
      </c>
      <c r="V750">
        <v>9100.3234751001291</v>
      </c>
      <c r="W750">
        <v>2381.2805050941747</v>
      </c>
      <c r="X750">
        <v>0</v>
      </c>
      <c r="Y750">
        <v>24920.784761817751</v>
      </c>
      <c r="Z750">
        <v>437.93664461502067</v>
      </c>
      <c r="AA750">
        <v>7050.0497604047259</v>
      </c>
      <c r="AB750"/>
      <c r="AC750">
        <v>0</v>
      </c>
      <c r="AD750">
        <v>3395.0950786450558</v>
      </c>
      <c r="AE750">
        <v>4897.2265284074683</v>
      </c>
      <c r="AF750">
        <v>0</v>
      </c>
      <c r="AG750">
        <v>8622.654749927271</v>
      </c>
      <c r="AH750">
        <v>273.50835437533971</v>
      </c>
      <c r="AI750"/>
      <c r="AJ750">
        <v>6434.4159136653916</v>
      </c>
      <c r="AK750"/>
      <c r="AL750">
        <v>84193.4453125</v>
      </c>
      <c r="AM750">
        <v>65171.8828125</v>
      </c>
      <c r="AN750">
        <v>19021.56640625</v>
      </c>
      <c r="AO750" s="5" t="s">
        <v>5107</v>
      </c>
    </row>
    <row r="751" spans="1:41" ht="14.25" x14ac:dyDescent="0.45">
      <c r="A751">
        <v>2015</v>
      </c>
      <c r="B751" s="5" t="s">
        <v>1507</v>
      </c>
      <c r="C751" s="5" t="s">
        <v>5027</v>
      </c>
      <c r="D751" s="5" t="s">
        <v>83</v>
      </c>
      <c r="E751" s="5" t="s">
        <v>94</v>
      </c>
      <c r="F751" s="5" t="s">
        <v>202</v>
      </c>
      <c r="G751" s="5" t="s">
        <v>86</v>
      </c>
      <c r="H751" s="5" t="s">
        <v>130</v>
      </c>
      <c r="I751">
        <v>2274.4876927153409</v>
      </c>
      <c r="J751">
        <v>1512.5343156557017</v>
      </c>
      <c r="K751">
        <v>0</v>
      </c>
      <c r="L751"/>
      <c r="M751">
        <v>1939.0007580398283</v>
      </c>
      <c r="N751">
        <v>0</v>
      </c>
      <c r="O751">
        <v>11341.96032849432</v>
      </c>
      <c r="P751">
        <v>568.62192317883523</v>
      </c>
      <c r="Q751">
        <v>392.34912699339634</v>
      </c>
      <c r="R751">
        <v>0</v>
      </c>
      <c r="S751">
        <v>2086.8424580663254</v>
      </c>
      <c r="T751">
        <v>0</v>
      </c>
      <c r="U751">
        <v>0</v>
      </c>
      <c r="V751">
        <v>227.4487692715341</v>
      </c>
      <c r="W751">
        <v>2183.5081850067272</v>
      </c>
      <c r="X751">
        <v>0</v>
      </c>
      <c r="Y751">
        <v>25151.284906046239</v>
      </c>
      <c r="Z751">
        <v>0</v>
      </c>
      <c r="AA751">
        <v>6414.5128458601075</v>
      </c>
      <c r="AB751">
        <v>0</v>
      </c>
      <c r="AC751">
        <v>0</v>
      </c>
      <c r="AD751">
        <v>745.46334128745298</v>
      </c>
      <c r="AE751">
        <v>869.99154246361786</v>
      </c>
      <c r="AF751">
        <v>170.58657695365056</v>
      </c>
      <c r="AG751">
        <v>15317.653414995437</v>
      </c>
      <c r="AH751">
        <v>3276.0454844416904</v>
      </c>
      <c r="AI751">
        <v>0</v>
      </c>
      <c r="AJ751">
        <v>0</v>
      </c>
      <c r="AK751"/>
      <c r="AL751">
        <v>74472.2890625</v>
      </c>
      <c r="AM751">
        <v>52899.46875</v>
      </c>
      <c r="AN751">
        <v>21572.8203125</v>
      </c>
      <c r="AO751" s="5" t="s">
        <v>5109</v>
      </c>
    </row>
    <row r="752" spans="1:41" ht="14.25" x14ac:dyDescent="0.45">
      <c r="A752">
        <v>2015</v>
      </c>
      <c r="B752" s="5" t="s">
        <v>1508</v>
      </c>
      <c r="C752" s="5" t="s">
        <v>5027</v>
      </c>
      <c r="D752" s="5" t="s">
        <v>83</v>
      </c>
      <c r="E752" s="5" t="s">
        <v>94</v>
      </c>
      <c r="F752" s="5" t="s">
        <v>202</v>
      </c>
      <c r="G752" s="5" t="s">
        <v>86</v>
      </c>
      <c r="H752" s="5" t="s">
        <v>130</v>
      </c>
      <c r="I752">
        <v>33.680401191175157</v>
      </c>
      <c r="J752">
        <v>1787.2625965434715</v>
      </c>
      <c r="K752"/>
      <c r="L752"/>
      <c r="M752">
        <v>4378.45215485277</v>
      </c>
      <c r="N752">
        <v>0</v>
      </c>
      <c r="O752">
        <v>15437.973225994985</v>
      </c>
      <c r="P752">
        <v>526.3124026140971</v>
      </c>
      <c r="Q752">
        <v>2334.0518025484394</v>
      </c>
      <c r="R752"/>
      <c r="S752">
        <v>2471.3413653980447</v>
      </c>
      <c r="T752">
        <v>449.07201588233539</v>
      </c>
      <c r="U752">
        <v>0</v>
      </c>
      <c r="V752">
        <v>392.93801389704345</v>
      </c>
      <c r="W752">
        <v>2441.8290863601987</v>
      </c>
      <c r="X752">
        <v>0</v>
      </c>
      <c r="Y752">
        <v>25554.948269802164</v>
      </c>
      <c r="Z752"/>
      <c r="AA752">
        <v>8125.8730067495135</v>
      </c>
      <c r="AB752"/>
      <c r="AC752">
        <v>0</v>
      </c>
      <c r="AD752">
        <v>2197.6199912122524</v>
      </c>
      <c r="AE752">
        <v>2576.0510985072301</v>
      </c>
      <c r="AF752">
        <v>909.09090026252397</v>
      </c>
      <c r="AG752">
        <v>5493.273434280668</v>
      </c>
      <c r="AH752">
        <v>2307.1523686045643</v>
      </c>
      <c r="AI752">
        <v>0</v>
      </c>
      <c r="AJ752">
        <v>0</v>
      </c>
      <c r="AK752"/>
      <c r="AL752">
        <v>77416.9296875</v>
      </c>
      <c r="AM752">
        <v>47733.48046875</v>
      </c>
      <c r="AN752">
        <v>29683.439453125</v>
      </c>
      <c r="AO752" s="5" t="s">
        <v>5108</v>
      </c>
    </row>
    <row r="753" spans="1:41" ht="14.25" x14ac:dyDescent="0.45">
      <c r="A753">
        <v>2015</v>
      </c>
      <c r="B753" s="5" t="s">
        <v>1507</v>
      </c>
      <c r="C753" s="5" t="s">
        <v>5027</v>
      </c>
      <c r="D753" s="5" t="s">
        <v>83</v>
      </c>
      <c r="E753" s="5" t="s">
        <v>94</v>
      </c>
      <c r="F753" s="5" t="s">
        <v>236</v>
      </c>
      <c r="G753" s="5" t="s">
        <v>86</v>
      </c>
      <c r="H753" s="5" t="s">
        <v>130</v>
      </c>
      <c r="I753">
        <v>6746.1304965937015</v>
      </c>
      <c r="J753">
        <v>11751.14066441381</v>
      </c>
      <c r="K753">
        <v>45.489753854306819</v>
      </c>
      <c r="L753">
        <v>250.1936461986875</v>
      </c>
      <c r="M753">
        <v>11781.846248265467</v>
      </c>
      <c r="N753">
        <v>3568.3300167164625</v>
      </c>
      <c r="O753">
        <v>25751.635932538455</v>
      </c>
      <c r="P753">
        <v>1000.77458479475</v>
      </c>
      <c r="Q753">
        <v>915.48129631792472</v>
      </c>
      <c r="R753">
        <v>757.07954796949639</v>
      </c>
      <c r="S753">
        <v>8083.5292599103213</v>
      </c>
      <c r="T753">
        <v>102.35194617219034</v>
      </c>
      <c r="U753">
        <v>275.32332347165294</v>
      </c>
      <c r="V753">
        <v>3098.9894813246519</v>
      </c>
      <c r="W753">
        <v>3428.7901967683765</v>
      </c>
      <c r="X753">
        <v>2994.9529478166605</v>
      </c>
      <c r="Y753">
        <v>67868.438262933065</v>
      </c>
      <c r="Z753">
        <v>146.70445618013949</v>
      </c>
      <c r="AA753">
        <v>27022.009230470816</v>
      </c>
      <c r="AB753">
        <v>187.64523464901563</v>
      </c>
      <c r="AC753">
        <v>125.90510779070401</v>
      </c>
      <c r="AD753">
        <v>3622.6904033554015</v>
      </c>
      <c r="AE753">
        <v>1654.1211745272317</v>
      </c>
      <c r="AF753">
        <v>8547.5247492242506</v>
      </c>
      <c r="AG753">
        <v>46998.481936807861</v>
      </c>
      <c r="AH753">
        <v>28802.19086335451</v>
      </c>
      <c r="AI753">
        <v>443.52510007949149</v>
      </c>
      <c r="AJ753">
        <v>8882.7216858538977</v>
      </c>
      <c r="AK753">
        <v>468.54446469936022</v>
      </c>
      <c r="AL753">
        <v>275322.53125</v>
      </c>
      <c r="AM753">
        <v>189609.359375</v>
      </c>
      <c r="AN753">
        <v>85713.1875</v>
      </c>
      <c r="AO753" s="5" t="s">
        <v>5110</v>
      </c>
    </row>
    <row r="754" spans="1:41" ht="14.25" x14ac:dyDescent="0.45">
      <c r="A754">
        <v>2015</v>
      </c>
      <c r="B754" s="5" t="s">
        <v>1508</v>
      </c>
      <c r="C754" s="5" t="s">
        <v>5027</v>
      </c>
      <c r="D754" s="5" t="s">
        <v>83</v>
      </c>
      <c r="E754" s="5" t="s">
        <v>94</v>
      </c>
      <c r="F754" s="5" t="s">
        <v>236</v>
      </c>
      <c r="G754" s="5" t="s">
        <v>86</v>
      </c>
      <c r="H754" s="5" t="s">
        <v>130</v>
      </c>
      <c r="I754">
        <v>4945.4055749042182</v>
      </c>
      <c r="J754">
        <v>9658.3063149187674</v>
      </c>
      <c r="K754">
        <v>89.814403176467081</v>
      </c>
      <c r="L754">
        <v>711.77914517350155</v>
      </c>
      <c r="M754">
        <v>19055.248313927197</v>
      </c>
      <c r="N754">
        <v>3789.6895523499961</v>
      </c>
      <c r="O754">
        <v>16072.287448428784</v>
      </c>
      <c r="P754">
        <v>873.67858833940102</v>
      </c>
      <c r="Q754">
        <v>8782.8748460590414</v>
      </c>
      <c r="R754">
        <v>544.7813312772879</v>
      </c>
      <c r="S754">
        <v>11165.813287553672</v>
      </c>
      <c r="T754">
        <v>561.34001985291923</v>
      </c>
      <c r="U754">
        <v>263.82980933087202</v>
      </c>
      <c r="V754">
        <v>3979.9007407571971</v>
      </c>
      <c r="W754">
        <v>6084.3644751857919</v>
      </c>
      <c r="X754">
        <v>813.94302878673284</v>
      </c>
      <c r="Y754">
        <v>45378.727204909992</v>
      </c>
      <c r="Z754">
        <v>1997.2477906366867</v>
      </c>
      <c r="AA754">
        <v>32083.672933740556</v>
      </c>
      <c r="AB754">
        <v>190.85560674999255</v>
      </c>
      <c r="AC754">
        <v>246.42826871543156</v>
      </c>
      <c r="AD754">
        <v>12719.088530735358</v>
      </c>
      <c r="AE754">
        <v>3176.6849197498536</v>
      </c>
      <c r="AF754">
        <v>16473.615015079056</v>
      </c>
      <c r="AG754">
        <v>50508.252306325965</v>
      </c>
      <c r="AH754">
        <v>22009.643001718032</v>
      </c>
      <c r="AI754">
        <v>218.92260774263849</v>
      </c>
      <c r="AJ754">
        <v>8847.4908093118374</v>
      </c>
      <c r="AK754">
        <v>444.58129572351203</v>
      </c>
      <c r="AL754">
        <v>281688.3125</v>
      </c>
      <c r="AM754">
        <v>192262.359375</v>
      </c>
      <c r="AN754">
        <v>89425.890625</v>
      </c>
      <c r="AO754" s="5" t="s">
        <v>5111</v>
      </c>
    </row>
    <row r="755" spans="1:41" ht="14.25" x14ac:dyDescent="0.45">
      <c r="A755">
        <v>2015</v>
      </c>
      <c r="B755" s="5" t="s">
        <v>1509</v>
      </c>
      <c r="C755" s="5" t="s">
        <v>5027</v>
      </c>
      <c r="D755" s="5" t="s">
        <v>83</v>
      </c>
      <c r="E755" s="5" t="s">
        <v>94</v>
      </c>
      <c r="F755" s="5" t="s">
        <v>236</v>
      </c>
      <c r="G755" s="5" t="s">
        <v>86</v>
      </c>
      <c r="H755" s="5" t="s">
        <v>130</v>
      </c>
      <c r="I755">
        <v>1521.8298400371968</v>
      </c>
      <c r="J755">
        <v>11272.489232390632</v>
      </c>
      <c r="K755">
        <v>87.587328923004137</v>
      </c>
      <c r="L755">
        <v>539.75691448801297</v>
      </c>
      <c r="M755">
        <v>18096.855965426501</v>
      </c>
      <c r="N755">
        <v>3911.869078023672</v>
      </c>
      <c r="O755">
        <v>15727.399749736931</v>
      </c>
      <c r="P755">
        <v>851.78677377621523</v>
      </c>
      <c r="Q755">
        <v>8217.2346322292506</v>
      </c>
      <c r="R755">
        <v>189.55196461089378</v>
      </c>
      <c r="S755">
        <v>11300.605251191831</v>
      </c>
      <c r="T755">
        <v>197.07149007675932</v>
      </c>
      <c r="U755">
        <v>257.28777871132468</v>
      </c>
      <c r="V755">
        <v>10459.021915018231</v>
      </c>
      <c r="W755">
        <v>5932.399272116224</v>
      </c>
      <c r="X755">
        <v>816.75184220701351</v>
      </c>
      <c r="Y755">
        <v>44253.497938347842</v>
      </c>
      <c r="Z755">
        <v>4809.2001679982386</v>
      </c>
      <c r="AA755">
        <v>31569.97191022036</v>
      </c>
      <c r="AB755">
        <v>0</v>
      </c>
      <c r="AC755">
        <v>240.3177337324926</v>
      </c>
      <c r="AD755">
        <v>12103.686414820271</v>
      </c>
      <c r="AE755">
        <v>5327.4992817417269</v>
      </c>
      <c r="AF755">
        <v>10187.930811284696</v>
      </c>
      <c r="AG755">
        <v>35376.723655676302</v>
      </c>
      <c r="AH755">
        <v>19899.071452892524</v>
      </c>
      <c r="AI755">
        <v>213.49411424982259</v>
      </c>
      <c r="AJ755">
        <v>6878.9501846197509</v>
      </c>
      <c r="AK755">
        <v>433.55727816887048</v>
      </c>
      <c r="AL755">
        <v>260673.40625</v>
      </c>
      <c r="AM755">
        <v>175864.921875</v>
      </c>
      <c r="AN755">
        <v>84808.4765625</v>
      </c>
      <c r="AO755" s="5" t="s">
        <v>5112</v>
      </c>
    </row>
    <row r="756" spans="1:41" ht="14.25" x14ac:dyDescent="0.45">
      <c r="A756">
        <v>2015</v>
      </c>
      <c r="B756" s="5" t="s">
        <v>1508</v>
      </c>
      <c r="C756" s="5" t="s">
        <v>5027</v>
      </c>
      <c r="D756" s="5" t="s">
        <v>83</v>
      </c>
      <c r="E756" s="5" t="s">
        <v>94</v>
      </c>
      <c r="F756" s="5" t="s">
        <v>237</v>
      </c>
      <c r="G756" s="5" t="s">
        <v>86</v>
      </c>
      <c r="H756" s="5" t="s">
        <v>130</v>
      </c>
      <c r="I756">
        <v>4101.839591978126</v>
      </c>
      <c r="J756">
        <v>9658.3063149187674</v>
      </c>
      <c r="K756">
        <v>89.814403176467081</v>
      </c>
      <c r="L756">
        <v>711.77914517350155</v>
      </c>
      <c r="M756">
        <v>19055.248313927197</v>
      </c>
      <c r="N756">
        <v>3789.6895523499961</v>
      </c>
      <c r="O756">
        <v>15567.081430561157</v>
      </c>
      <c r="P756">
        <v>873.67858833940102</v>
      </c>
      <c r="Q756">
        <v>8782.8748460590414</v>
      </c>
      <c r="R756">
        <v>544.7813312772879</v>
      </c>
      <c r="S756">
        <v>11094.753667541687</v>
      </c>
      <c r="T756">
        <v>561.34001985291923</v>
      </c>
      <c r="U756">
        <v>263.82980933087202</v>
      </c>
      <c r="V756">
        <v>3901.3131379777888</v>
      </c>
      <c r="W756">
        <v>6084.3644751857919</v>
      </c>
      <c r="X756">
        <v>813.94302878673284</v>
      </c>
      <c r="Y756">
        <v>45378.727204909992</v>
      </c>
      <c r="Z756">
        <v>1997.2477906366867</v>
      </c>
      <c r="AA756">
        <v>32083.672933740556</v>
      </c>
      <c r="AB756">
        <v>190.85560674999255</v>
      </c>
      <c r="AC756">
        <v>246.42826871543156</v>
      </c>
      <c r="AD756">
        <v>12719.088530735358</v>
      </c>
      <c r="AE756">
        <v>3176.6849197498536</v>
      </c>
      <c r="AF756">
        <v>16473.615015079056</v>
      </c>
      <c r="AG756">
        <v>50508.252306325965</v>
      </c>
      <c r="AH756">
        <v>22009.643001718032</v>
      </c>
      <c r="AI756">
        <v>218.92260774263849</v>
      </c>
      <c r="AJ756">
        <v>8847.4908093118374</v>
      </c>
      <c r="AK756">
        <v>444.58129572351203</v>
      </c>
      <c r="AL756">
        <v>280189.90625</v>
      </c>
      <c r="AM756">
        <v>191340.203125</v>
      </c>
      <c r="AN756">
        <v>88849.625</v>
      </c>
      <c r="AO756" s="5" t="s">
        <v>5113</v>
      </c>
    </row>
    <row r="757" spans="1:41" ht="14.25" x14ac:dyDescent="0.45">
      <c r="A757">
        <v>2015</v>
      </c>
      <c r="B757" s="5" t="s">
        <v>1509</v>
      </c>
      <c r="C757" s="5" t="s">
        <v>5027</v>
      </c>
      <c r="D757" s="5" t="s">
        <v>83</v>
      </c>
      <c r="E757" s="5" t="s">
        <v>94</v>
      </c>
      <c r="F757" s="5" t="s">
        <v>237</v>
      </c>
      <c r="G757" s="5" t="s">
        <v>86</v>
      </c>
      <c r="H757" s="5" t="s">
        <v>130</v>
      </c>
      <c r="I757">
        <v>1154.3860154809322</v>
      </c>
      <c r="J757">
        <v>11272.489232390632</v>
      </c>
      <c r="K757">
        <v>87.587328923004137</v>
      </c>
      <c r="L757">
        <v>424.79854527657005</v>
      </c>
      <c r="M757">
        <v>18096.855965426501</v>
      </c>
      <c r="N757">
        <v>3860.4115222814071</v>
      </c>
      <c r="O757">
        <v>15727.399749736931</v>
      </c>
      <c r="P757">
        <v>851.78677377621523</v>
      </c>
      <c r="Q757">
        <v>8217.2346322292506</v>
      </c>
      <c r="R757">
        <v>189.55196461089378</v>
      </c>
      <c r="S757">
        <v>11238.199279334192</v>
      </c>
      <c r="T757">
        <v>197.07149007675932</v>
      </c>
      <c r="U757">
        <v>257.28777871132468</v>
      </c>
      <c r="V757">
        <v>10326.546080022188</v>
      </c>
      <c r="W757">
        <v>5932.399272116224</v>
      </c>
      <c r="X757">
        <v>816.75184220701351</v>
      </c>
      <c r="Y757">
        <v>44253.497938347842</v>
      </c>
      <c r="Z757">
        <v>4809.2001679982386</v>
      </c>
      <c r="AA757">
        <v>31569.97191022036</v>
      </c>
      <c r="AB757">
        <v>0</v>
      </c>
      <c r="AC757">
        <v>240.3177337324926</v>
      </c>
      <c r="AD757">
        <v>12103.686414820271</v>
      </c>
      <c r="AE757">
        <v>5327.4992817417269</v>
      </c>
      <c r="AF757">
        <v>10187.930811284696</v>
      </c>
      <c r="AG757">
        <v>35376.723655676302</v>
      </c>
      <c r="AH757">
        <v>19899.071452892524</v>
      </c>
      <c r="AI757">
        <v>213.49411424982259</v>
      </c>
      <c r="AJ757">
        <v>6878.9501846197509</v>
      </c>
      <c r="AK757">
        <v>433.55727816887048</v>
      </c>
      <c r="AL757">
        <v>259944.671875</v>
      </c>
      <c r="AM757">
        <v>175198.59375</v>
      </c>
      <c r="AN757">
        <v>84746.0703125</v>
      </c>
      <c r="AO757" s="5" t="s">
        <v>5115</v>
      </c>
    </row>
    <row r="758" spans="1:41" ht="14.25" x14ac:dyDescent="0.45">
      <c r="A758">
        <v>2015</v>
      </c>
      <c r="B758" s="5" t="s">
        <v>1507</v>
      </c>
      <c r="C758" s="5" t="s">
        <v>5027</v>
      </c>
      <c r="D758" s="5" t="s">
        <v>83</v>
      </c>
      <c r="E758" s="5" t="s">
        <v>94</v>
      </c>
      <c r="F758" s="5" t="s">
        <v>237</v>
      </c>
      <c r="G758" s="5" t="s">
        <v>86</v>
      </c>
      <c r="H758" s="5" t="s">
        <v>130</v>
      </c>
      <c r="I758">
        <v>5491.522732794795</v>
      </c>
      <c r="J758">
        <v>11751.14066441381</v>
      </c>
      <c r="K758">
        <v>-5.6862192317883524</v>
      </c>
      <c r="L758">
        <v>250.1936461986875</v>
      </c>
      <c r="M758">
        <v>11781.846248265467</v>
      </c>
      <c r="N758">
        <v>3568.3300167164625</v>
      </c>
      <c r="O758">
        <v>25239.876201677504</v>
      </c>
      <c r="P758">
        <v>1000.77458479475</v>
      </c>
      <c r="Q758">
        <v>915.48129631792472</v>
      </c>
      <c r="R758">
        <v>757.07954796949639</v>
      </c>
      <c r="S758">
        <v>8083.5292599103213</v>
      </c>
      <c r="T758">
        <v>102.35194617219034</v>
      </c>
      <c r="U758">
        <v>275.32332347165294</v>
      </c>
      <c r="V758">
        <v>3098.9894813246519</v>
      </c>
      <c r="W758">
        <v>3428.7901967683765</v>
      </c>
      <c r="X758">
        <v>2710.4324177740782</v>
      </c>
      <c r="Y758">
        <v>67868.438262933065</v>
      </c>
      <c r="Z758">
        <v>146.70445618013949</v>
      </c>
      <c r="AA758">
        <v>27022.009230470816</v>
      </c>
      <c r="AB758">
        <v>187.64523464901563</v>
      </c>
      <c r="AC758">
        <v>125.90510779070401</v>
      </c>
      <c r="AD758">
        <v>3622.6904033554015</v>
      </c>
      <c r="AE758">
        <v>1654.1211745272317</v>
      </c>
      <c r="AF758">
        <v>8547.5247492242506</v>
      </c>
      <c r="AG758">
        <v>46998.481936807861</v>
      </c>
      <c r="AH758">
        <v>28802.19086335451</v>
      </c>
      <c r="AI758">
        <v>443.52510007949149</v>
      </c>
      <c r="AJ758">
        <v>8882.7216858538977</v>
      </c>
      <c r="AK758">
        <v>468.54446469936022</v>
      </c>
      <c r="AL758">
        <v>273220.46875</v>
      </c>
      <c r="AM758">
        <v>188354.75</v>
      </c>
      <c r="AN758">
        <v>84865.734375</v>
      </c>
      <c r="AO758" s="5" t="s">
        <v>5114</v>
      </c>
    </row>
    <row r="759" spans="1:41" ht="14.25" x14ac:dyDescent="0.45">
      <c r="A759">
        <v>2015</v>
      </c>
      <c r="B759" s="5" t="s">
        <v>1509</v>
      </c>
      <c r="C759" s="5" t="s">
        <v>5027</v>
      </c>
      <c r="D759" s="5" t="s">
        <v>83</v>
      </c>
      <c r="E759" s="5" t="s">
        <v>94</v>
      </c>
      <c r="F759" s="5" t="s">
        <v>205</v>
      </c>
      <c r="G759" s="5" t="s">
        <v>86</v>
      </c>
      <c r="H759" s="5" t="s">
        <v>130</v>
      </c>
      <c r="I759">
        <v>0</v>
      </c>
      <c r="J759">
        <v>9989.3348636686223</v>
      </c>
      <c r="K759"/>
      <c r="L759"/>
      <c r="M759">
        <v>4954.1582922074213</v>
      </c>
      <c r="N759">
        <v>65.690496692253106</v>
      </c>
      <c r="O759">
        <v>8957.9940656002473</v>
      </c>
      <c r="P759"/>
      <c r="Q759">
        <v>5016.19114204385</v>
      </c>
      <c r="R759">
        <v>189.55196461089378</v>
      </c>
      <c r="S759">
        <v>2656.3464958629975</v>
      </c>
      <c r="T759"/>
      <c r="U759">
        <v>0</v>
      </c>
      <c r="V759">
        <v>707.26768105325834</v>
      </c>
      <c r="W759">
        <v>32.845248346126553</v>
      </c>
      <c r="X759">
        <v>297.79691833821408</v>
      </c>
      <c r="Y759">
        <v>12878.621876516221</v>
      </c>
      <c r="Z759">
        <v>131.38099338450621</v>
      </c>
      <c r="AA759">
        <v>6757.6227318790825</v>
      </c>
      <c r="AB759"/>
      <c r="AC759">
        <v>0</v>
      </c>
      <c r="AD759">
        <v>8708.5913361752173</v>
      </c>
      <c r="AE759">
        <v>41.603981238426961</v>
      </c>
      <c r="AF759">
        <v>5165.9237121920987</v>
      </c>
      <c r="AG759">
        <v>15286.229632605393</v>
      </c>
      <c r="AH759">
        <v>9288.2720308735061</v>
      </c>
      <c r="AI759"/>
      <c r="AJ759">
        <v>59.084009566146747</v>
      </c>
      <c r="AK759"/>
      <c r="AL759">
        <v>91184.5078125</v>
      </c>
      <c r="AM759">
        <v>56288.50390625</v>
      </c>
      <c r="AN759">
        <v>34896.00390625</v>
      </c>
      <c r="AO759" s="5" t="s">
        <v>5116</v>
      </c>
    </row>
    <row r="760" spans="1:41" ht="14.25" x14ac:dyDescent="0.45">
      <c r="A760">
        <v>2015</v>
      </c>
      <c r="B760" s="5" t="s">
        <v>1507</v>
      </c>
      <c r="C760" s="5" t="s">
        <v>5027</v>
      </c>
      <c r="D760" s="5" t="s">
        <v>83</v>
      </c>
      <c r="E760" s="5" t="s">
        <v>94</v>
      </c>
      <c r="F760" s="5" t="s">
        <v>205</v>
      </c>
      <c r="G760" s="5" t="s">
        <v>86</v>
      </c>
      <c r="H760" s="5" t="s">
        <v>130</v>
      </c>
      <c r="I760">
        <v>568.62192317883523</v>
      </c>
      <c r="J760">
        <v>5026.6178009009036</v>
      </c>
      <c r="K760">
        <v>0</v>
      </c>
      <c r="L760">
        <v>250.1936461986875</v>
      </c>
      <c r="M760">
        <v>2956.8340005299433</v>
      </c>
      <c r="N760">
        <v>1578.4944587444465</v>
      </c>
      <c r="O760">
        <v>13600.071709822108</v>
      </c>
      <c r="P760">
        <v>0</v>
      </c>
      <c r="Q760">
        <v>523.13216932452826</v>
      </c>
      <c r="R760">
        <v>558.50130587913679</v>
      </c>
      <c r="S760">
        <v>2201.7040865484501</v>
      </c>
      <c r="T760">
        <v>0</v>
      </c>
      <c r="U760">
        <v>0</v>
      </c>
      <c r="V760">
        <v>1819.5901541722728</v>
      </c>
      <c r="W760">
        <v>0</v>
      </c>
      <c r="X760">
        <v>2032.9747899116994</v>
      </c>
      <c r="Y760">
        <v>14552.172257992752</v>
      </c>
      <c r="Z760">
        <v>0</v>
      </c>
      <c r="AA760">
        <v>11905.470246302759</v>
      </c>
      <c r="AB760">
        <v>0</v>
      </c>
      <c r="AC760">
        <v>0</v>
      </c>
      <c r="AD760">
        <v>2877.2270620679483</v>
      </c>
      <c r="AE760">
        <v>608.42545780135367</v>
      </c>
      <c r="AF760">
        <v>2730.5224751047667</v>
      </c>
      <c r="AG760">
        <v>17978.730919793779</v>
      </c>
      <c r="AH760">
        <v>14897.631948411772</v>
      </c>
      <c r="AI760">
        <v>0</v>
      </c>
      <c r="AJ760">
        <v>6361.4761087915558</v>
      </c>
      <c r="AK760"/>
      <c r="AL760">
        <v>103028.3984375</v>
      </c>
      <c r="AM760">
        <v>64461.94921875</v>
      </c>
      <c r="AN760">
        <v>38566.44140625</v>
      </c>
      <c r="AO760" s="5" t="s">
        <v>5117</v>
      </c>
    </row>
    <row r="761" spans="1:41" ht="14.25" x14ac:dyDescent="0.45">
      <c r="A761">
        <v>2015</v>
      </c>
      <c r="B761" s="5" t="s">
        <v>1508</v>
      </c>
      <c r="C761" s="5" t="s">
        <v>5027</v>
      </c>
      <c r="D761" s="5" t="s">
        <v>83</v>
      </c>
      <c r="E761" s="5" t="s">
        <v>94</v>
      </c>
      <c r="F761" s="5" t="s">
        <v>205</v>
      </c>
      <c r="G761" s="5" t="s">
        <v>86</v>
      </c>
      <c r="H761" s="5" t="s">
        <v>130</v>
      </c>
      <c r="I761">
        <v>2413.7620853675526</v>
      </c>
      <c r="J761">
        <v>7364.7370338020773</v>
      </c>
      <c r="K761"/>
      <c r="L761"/>
      <c r="M761">
        <v>5023.9931776836274</v>
      </c>
      <c r="N761">
        <v>0</v>
      </c>
      <c r="O761">
        <v>0</v>
      </c>
      <c r="P761">
        <v>0</v>
      </c>
      <c r="Q761">
        <v>3663.5552640582532</v>
      </c>
      <c r="R761">
        <v>544.7813312772879</v>
      </c>
      <c r="S761">
        <v>2723.8891525686663</v>
      </c>
      <c r="T761">
        <v>0</v>
      </c>
      <c r="U761">
        <v>0</v>
      </c>
      <c r="V761">
        <v>0</v>
      </c>
      <c r="W761">
        <v>2806.7000992645962</v>
      </c>
      <c r="X761">
        <v>296.38753048234133</v>
      </c>
      <c r="Y761">
        <v>13205.523967039924</v>
      </c>
      <c r="Z761">
        <v>842.0100297793789</v>
      </c>
      <c r="AA761">
        <v>14799.973712153153</v>
      </c>
      <c r="AB761"/>
      <c r="AC761">
        <v>0</v>
      </c>
      <c r="AD761">
        <v>10521.468539523104</v>
      </c>
      <c r="AE761">
        <v>168.40200595587578</v>
      </c>
      <c r="AF761">
        <v>6083.1398864403518</v>
      </c>
      <c r="AG761">
        <v>16322.645097283186</v>
      </c>
      <c r="AH761">
        <v>8576.1933782466185</v>
      </c>
      <c r="AI761">
        <v>0</v>
      </c>
      <c r="AJ761">
        <v>6336.2450605452714</v>
      </c>
      <c r="AK761"/>
      <c r="AL761">
        <v>101693.40625</v>
      </c>
      <c r="AM761">
        <v>71744.7734375</v>
      </c>
      <c r="AN761">
        <v>29948.630859375</v>
      </c>
      <c r="AO761" s="5" t="s">
        <v>5118</v>
      </c>
    </row>
    <row r="762" spans="1:41" ht="14.25" x14ac:dyDescent="0.45">
      <c r="A762">
        <v>2015</v>
      </c>
      <c r="B762" s="5" t="s">
        <v>1507</v>
      </c>
      <c r="C762" s="5" t="s">
        <v>174</v>
      </c>
      <c r="D762" s="5" t="s">
        <v>83</v>
      </c>
      <c r="E762" s="5" t="s">
        <v>108</v>
      </c>
      <c r="F762" s="5" t="s">
        <v>1510</v>
      </c>
      <c r="G762" s="5" t="s">
        <v>86</v>
      </c>
      <c r="H762" s="5" t="s">
        <v>130</v>
      </c>
      <c r="I762"/>
      <c r="J762"/>
      <c r="K762"/>
      <c r="L762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  <c r="AD762"/>
      <c r="AE762"/>
      <c r="AF762"/>
      <c r="AG762"/>
      <c r="AH762"/>
      <c r="AI762"/>
      <c r="AJ762"/>
      <c r="AK762"/>
      <c r="AL762">
        <v>0</v>
      </c>
      <c r="AM762">
        <v>0</v>
      </c>
      <c r="AN762">
        <v>0</v>
      </c>
      <c r="AO762" s="5" t="s">
        <v>1732</v>
      </c>
    </row>
    <row r="763" spans="1:41" ht="14.25" x14ac:dyDescent="0.45">
      <c r="A763">
        <v>2015</v>
      </c>
      <c r="B763" s="5" t="s">
        <v>1508</v>
      </c>
      <c r="C763" s="5" t="s">
        <v>174</v>
      </c>
      <c r="D763" s="5" t="s">
        <v>83</v>
      </c>
      <c r="E763" s="5" t="s">
        <v>108</v>
      </c>
      <c r="F763" s="5" t="s">
        <v>177</v>
      </c>
      <c r="G763" s="5" t="s">
        <v>86</v>
      </c>
      <c r="H763" s="5" t="s">
        <v>130</v>
      </c>
      <c r="I763">
        <v>5343.9569889997911</v>
      </c>
      <c r="J763">
        <v>12147.309976280723</v>
      </c>
      <c r="K763">
        <v>780.26262759555777</v>
      </c>
      <c r="L763">
        <v>1615.5365771367015</v>
      </c>
      <c r="M763">
        <v>4922.9519741101012</v>
      </c>
      <c r="N763">
        <v>5406.7842971138052</v>
      </c>
      <c r="O763">
        <v>5560.6342366630179</v>
      </c>
      <c r="P763">
        <v>5815.7520488857726</v>
      </c>
      <c r="Q763">
        <v>2601.0193510284826</v>
      </c>
      <c r="R763">
        <v>4403.6748929140103</v>
      </c>
      <c r="S763">
        <v>3873.131921238014</v>
      </c>
      <c r="T763">
        <v>6792.2142402203226</v>
      </c>
      <c r="U763">
        <v>583.79362064703605</v>
      </c>
      <c r="V763">
        <v>1576.2427757469973</v>
      </c>
      <c r="W763">
        <v>1048.5332651842887</v>
      </c>
      <c r="X763">
        <v>10821.512902724577</v>
      </c>
      <c r="Y763">
        <v>28375.738003565068</v>
      </c>
      <c r="Z763">
        <v>5074.5137794703896</v>
      </c>
      <c r="AA763">
        <v>47318.116521444666</v>
      </c>
      <c r="AB763">
        <v>517.55549830439156</v>
      </c>
      <c r="AC763">
        <v>7973.3859099948359</v>
      </c>
      <c r="AD763">
        <v>12836.15977408931</v>
      </c>
      <c r="AE763">
        <v>10147.779700076648</v>
      </c>
      <c r="AF763">
        <v>15817.439079415559</v>
      </c>
      <c r="AG763">
        <v>70209.041643084027</v>
      </c>
      <c r="AH763">
        <v>12821.926651073234</v>
      </c>
      <c r="AI763">
        <v>984.59039482202036</v>
      </c>
      <c r="AJ763">
        <v>20241.309678040659</v>
      </c>
      <c r="AK763">
        <v>1327.007806932301</v>
      </c>
      <c r="AL763">
        <v>306937.90625</v>
      </c>
      <c r="AM763">
        <v>244651.390625</v>
      </c>
      <c r="AN763">
        <v>62286.48046875</v>
      </c>
      <c r="AO763" s="5" t="s">
        <v>1740</v>
      </c>
    </row>
    <row r="764" spans="1:41" ht="14.25" x14ac:dyDescent="0.45">
      <c r="A764">
        <v>2015</v>
      </c>
      <c r="B764" s="5" t="s">
        <v>1509</v>
      </c>
      <c r="C764" s="5" t="s">
        <v>174</v>
      </c>
      <c r="D764" s="5" t="s">
        <v>83</v>
      </c>
      <c r="E764" s="5" t="s">
        <v>108</v>
      </c>
      <c r="F764" s="5" t="s">
        <v>177</v>
      </c>
      <c r="G764" s="5" t="s">
        <v>86</v>
      </c>
      <c r="H764" s="5" t="s">
        <v>130</v>
      </c>
      <c r="I764">
        <v>4291.7791172272027</v>
      </c>
      <c r="J764">
        <v>12034.225283617883</v>
      </c>
      <c r="K764">
        <v>760.91492001859842</v>
      </c>
      <c r="L764">
        <v>1267.8265861604848</v>
      </c>
      <c r="M764">
        <v>4615.8522342423175</v>
      </c>
      <c r="N764">
        <v>3155.3335244512241</v>
      </c>
      <c r="O764">
        <v>5678.9434390452807</v>
      </c>
      <c r="P764">
        <v>5671.1481667711332</v>
      </c>
      <c r="Q764">
        <v>2017.4005455523072</v>
      </c>
      <c r="R764">
        <v>4774.6042679152633</v>
      </c>
      <c r="S764">
        <v>2342.2548440147202</v>
      </c>
      <c r="T764">
        <v>5753.3926686298346</v>
      </c>
      <c r="U764">
        <v>843.02804088391485</v>
      </c>
      <c r="V764">
        <v>1723.2806965601064</v>
      </c>
      <c r="W764">
        <v>1035.6719914836162</v>
      </c>
      <c r="X764">
        <v>10868.492677733275</v>
      </c>
      <c r="Y764">
        <v>27672.12173161162</v>
      </c>
      <c r="Z764">
        <v>4142.8806580580958</v>
      </c>
      <c r="AA764">
        <v>44901.545702323529</v>
      </c>
      <c r="AB764">
        <v>0</v>
      </c>
      <c r="AC764">
        <v>7775.674609300846</v>
      </c>
      <c r="AD764">
        <v>9724.0437927769563</v>
      </c>
      <c r="AE764">
        <v>9272.2136081115259</v>
      </c>
      <c r="AF764">
        <v>16228.738729680721</v>
      </c>
      <c r="AG764">
        <v>76675.112366362271</v>
      </c>
      <c r="AH764">
        <v>12887.163819227462</v>
      </c>
      <c r="AI764">
        <v>689.7502152686576</v>
      </c>
      <c r="AJ764">
        <v>20234.224714337601</v>
      </c>
      <c r="AK764">
        <v>1294.102784837386</v>
      </c>
      <c r="AL764">
        <v>298331.71875</v>
      </c>
      <c r="AM764">
        <v>242681.125</v>
      </c>
      <c r="AN764">
        <v>55650.58203125</v>
      </c>
      <c r="AO764" s="5" t="s">
        <v>1741</v>
      </c>
    </row>
    <row r="765" spans="1:41" ht="14.25" x14ac:dyDescent="0.45">
      <c r="A765">
        <v>2015</v>
      </c>
      <c r="B765" s="5" t="s">
        <v>1507</v>
      </c>
      <c r="C765" s="5" t="s">
        <v>174</v>
      </c>
      <c r="D765" s="5" t="s">
        <v>83</v>
      </c>
      <c r="E765" s="5" t="s">
        <v>108</v>
      </c>
      <c r="F765" s="5" t="s">
        <v>177</v>
      </c>
      <c r="G765" s="5" t="s">
        <v>86</v>
      </c>
      <c r="H765" s="5" t="s">
        <v>130</v>
      </c>
      <c r="I765">
        <v>4154.3517707445699</v>
      </c>
      <c r="J765">
        <v>7632.0434529063268</v>
      </c>
      <c r="K765">
        <v>631.1703347285071</v>
      </c>
      <c r="L765">
        <v>1705.8657695365057</v>
      </c>
      <c r="M765">
        <v>3802.8723444796528</v>
      </c>
      <c r="N765">
        <v>2714.2371432249247</v>
      </c>
      <c r="O765">
        <v>5349.595053266482</v>
      </c>
      <c r="P765">
        <v>6479.4468146228273</v>
      </c>
      <c r="Q765">
        <v>3440.5748861262582</v>
      </c>
      <c r="R765">
        <v>5988.1554358570984</v>
      </c>
      <c r="S765">
        <v>3685.8073060452102</v>
      </c>
      <c r="T765">
        <v>6954.2461204771553</v>
      </c>
      <c r="U765">
        <v>609.22607746918959</v>
      </c>
      <c r="V765">
        <v>1883.2758095683023</v>
      </c>
      <c r="W765">
        <v>1211.164696370919</v>
      </c>
      <c r="X765">
        <v>9825.0636337736087</v>
      </c>
      <c r="Y765">
        <v>28663.093903598729</v>
      </c>
      <c r="Z765">
        <v>8825.92204281261</v>
      </c>
      <c r="AA765">
        <v>44963.016017704751</v>
      </c>
      <c r="AB765">
        <v>670.97386935102554</v>
      </c>
      <c r="AC765">
        <v>7829.2473016910481</v>
      </c>
      <c r="AD765">
        <v>10014.881510618079</v>
      </c>
      <c r="AE765">
        <v>8708.847565254242</v>
      </c>
      <c r="AF765">
        <v>19423.977054088984</v>
      </c>
      <c r="AG765">
        <v>66897.914109023928</v>
      </c>
      <c r="AH765">
        <v>12999.629703822187</v>
      </c>
      <c r="AI765">
        <v>997.36285325567701</v>
      </c>
      <c r="AJ765">
        <v>20321.910957848275</v>
      </c>
      <c r="AK765">
        <v>1183.870844058335</v>
      </c>
      <c r="AL765">
        <v>297567.78125</v>
      </c>
      <c r="AM765">
        <v>240241.125</v>
      </c>
      <c r="AN765">
        <v>57326.640625</v>
      </c>
      <c r="AO765" s="5" t="s">
        <v>1739</v>
      </c>
    </row>
    <row r="766" spans="1:41" ht="14.25" x14ac:dyDescent="0.45">
      <c r="A766">
        <v>2015</v>
      </c>
      <c r="B766" s="5" t="s">
        <v>1509</v>
      </c>
      <c r="C766" s="5" t="s">
        <v>174</v>
      </c>
      <c r="D766" s="5" t="s">
        <v>83</v>
      </c>
      <c r="E766" s="5" t="s">
        <v>108</v>
      </c>
      <c r="F766" s="5" t="s">
        <v>181</v>
      </c>
      <c r="G766" s="5" t="s">
        <v>86</v>
      </c>
      <c r="H766" s="5" t="s">
        <v>130</v>
      </c>
      <c r="I766">
        <v>3255.5346623634928</v>
      </c>
      <c r="J766">
        <v>12034.225283617883</v>
      </c>
      <c r="K766">
        <v>760.91492001859842</v>
      </c>
      <c r="L766">
        <v>1232.7916545912833</v>
      </c>
      <c r="M766">
        <v>4615.8522342423175</v>
      </c>
      <c r="N766">
        <v>3035.9957887936307</v>
      </c>
      <c r="O766">
        <v>5678.9434390452807</v>
      </c>
      <c r="P766">
        <v>5671.1481667711332</v>
      </c>
      <c r="Q766">
        <v>2017.4005455523072</v>
      </c>
      <c r="R766">
        <v>4774.6042679152633</v>
      </c>
      <c r="S766">
        <v>2342.2548440147202</v>
      </c>
      <c r="T766">
        <v>5753.3926686298346</v>
      </c>
      <c r="U766">
        <v>843.02804088391485</v>
      </c>
      <c r="V766">
        <v>1637.8830508601773</v>
      </c>
      <c r="W766">
        <v>1035.6719914836162</v>
      </c>
      <c r="X766">
        <v>10868.492677733275</v>
      </c>
      <c r="Y766">
        <v>27672.12173161162</v>
      </c>
      <c r="Z766">
        <v>4142.8806580580958</v>
      </c>
      <c r="AA766">
        <v>44901.545702323529</v>
      </c>
      <c r="AB766">
        <v>0</v>
      </c>
      <c r="AC766">
        <v>7775.674609300846</v>
      </c>
      <c r="AD766">
        <v>9724.0437927769563</v>
      </c>
      <c r="AE766">
        <v>9272.2136081115259</v>
      </c>
      <c r="AF766">
        <v>16228.738729680721</v>
      </c>
      <c r="AG766">
        <v>76675.112366362271</v>
      </c>
      <c r="AH766">
        <v>12252.155640742019</v>
      </c>
      <c r="AI766">
        <v>689.7502152686576</v>
      </c>
      <c r="AJ766">
        <v>20234.224714337601</v>
      </c>
      <c r="AK766">
        <v>1294.102784837386</v>
      </c>
      <c r="AL766">
        <v>296420.6875</v>
      </c>
      <c r="AM766">
        <v>241405.109375</v>
      </c>
      <c r="AN766">
        <v>55015.57421875</v>
      </c>
      <c r="AO766" s="5" t="s">
        <v>1743</v>
      </c>
    </row>
    <row r="767" spans="1:41" ht="14.25" x14ac:dyDescent="0.45">
      <c r="A767">
        <v>2015</v>
      </c>
      <c r="B767" s="5" t="s">
        <v>1508</v>
      </c>
      <c r="C767" s="5" t="s">
        <v>174</v>
      </c>
      <c r="D767" s="5" t="s">
        <v>83</v>
      </c>
      <c r="E767" s="5" t="s">
        <v>108</v>
      </c>
      <c r="F767" s="5" t="s">
        <v>181</v>
      </c>
      <c r="G767" s="5" t="s">
        <v>86</v>
      </c>
      <c r="H767" s="5" t="s">
        <v>130</v>
      </c>
      <c r="I767">
        <v>4432.4078224326622</v>
      </c>
      <c r="J767">
        <v>12147.309976280723</v>
      </c>
      <c r="K767">
        <v>780.26262759555777</v>
      </c>
      <c r="L767">
        <v>1615.5365771367015</v>
      </c>
      <c r="M767">
        <v>4922.9519741101012</v>
      </c>
      <c r="N767">
        <v>5406.7842971138052</v>
      </c>
      <c r="O767">
        <v>5560.6342366630179</v>
      </c>
      <c r="P767">
        <v>5815.7520488857726</v>
      </c>
      <c r="Q767">
        <v>2601.0193510284826</v>
      </c>
      <c r="R767">
        <v>4403.6748929140103</v>
      </c>
      <c r="S767">
        <v>3873.131921238014</v>
      </c>
      <c r="T767">
        <v>6792.2142402203226</v>
      </c>
      <c r="U767">
        <v>583.79362064703605</v>
      </c>
      <c r="V767">
        <v>1547.0530947146453</v>
      </c>
      <c r="W767">
        <v>1048.5332651842887</v>
      </c>
      <c r="X767">
        <v>10821.512902724577</v>
      </c>
      <c r="Y767">
        <v>28375.738003565068</v>
      </c>
      <c r="Z767">
        <v>5074.5137794703896</v>
      </c>
      <c r="AA767">
        <v>47318.116521444666</v>
      </c>
      <c r="AB767">
        <v>517.55549830439156</v>
      </c>
      <c r="AC767">
        <v>7973.3859099948359</v>
      </c>
      <c r="AD767">
        <v>12836.15977408931</v>
      </c>
      <c r="AE767">
        <v>10147.779700076648</v>
      </c>
      <c r="AF767">
        <v>15817.439079415559</v>
      </c>
      <c r="AG767">
        <v>70209.041643084027</v>
      </c>
      <c r="AH767">
        <v>12821.926651073234</v>
      </c>
      <c r="AI767">
        <v>984.59039482202036</v>
      </c>
      <c r="AJ767">
        <v>20241.309678040659</v>
      </c>
      <c r="AK767">
        <v>1327.007806932301</v>
      </c>
      <c r="AL767">
        <v>305997.15625</v>
      </c>
      <c r="AM767">
        <v>243710.65625</v>
      </c>
      <c r="AN767">
        <v>62286.48046875</v>
      </c>
      <c r="AO767" s="5" t="s">
        <v>1742</v>
      </c>
    </row>
    <row r="768" spans="1:41" ht="14.25" x14ac:dyDescent="0.45">
      <c r="A768">
        <v>2015</v>
      </c>
      <c r="B768" s="5" t="s">
        <v>1507</v>
      </c>
      <c r="C768" s="5" t="s">
        <v>174</v>
      </c>
      <c r="D768" s="5" t="s">
        <v>83</v>
      </c>
      <c r="E768" s="5" t="s">
        <v>108</v>
      </c>
      <c r="F768" s="5" t="s">
        <v>181</v>
      </c>
      <c r="G768" s="5" t="s">
        <v>86</v>
      </c>
      <c r="H768" s="5" t="s">
        <v>130</v>
      </c>
      <c r="I768">
        <v>3381.7485743255875</v>
      </c>
      <c r="J768">
        <v>7632.0434529063268</v>
      </c>
      <c r="K768">
        <v>631.1703347285071</v>
      </c>
      <c r="L768">
        <v>1705.8657695365057</v>
      </c>
      <c r="M768">
        <v>3802.8723444796528</v>
      </c>
      <c r="N768">
        <v>2714.2371432249247</v>
      </c>
      <c r="O768">
        <v>5349.595053266482</v>
      </c>
      <c r="P768">
        <v>6479.4468146228273</v>
      </c>
      <c r="Q768">
        <v>3440.5748861262582</v>
      </c>
      <c r="R768">
        <v>5988.1554358570984</v>
      </c>
      <c r="S768">
        <v>3685.8073060452102</v>
      </c>
      <c r="T768">
        <v>6840.5217358413884</v>
      </c>
      <c r="U768">
        <v>609.22607746918959</v>
      </c>
      <c r="V768">
        <v>1803.6687403232654</v>
      </c>
      <c r="W768">
        <v>1211.164696370919</v>
      </c>
      <c r="X768">
        <v>8891.682588565116</v>
      </c>
      <c r="Y768">
        <v>28663.093903598729</v>
      </c>
      <c r="Z768">
        <v>8825.92204281261</v>
      </c>
      <c r="AA768">
        <v>44963.016017704751</v>
      </c>
      <c r="AB768">
        <v>670.97386935102554</v>
      </c>
      <c r="AC768">
        <v>7829.2473016910481</v>
      </c>
      <c r="AD768">
        <v>10014.881510618079</v>
      </c>
      <c r="AE768">
        <v>8708.847565254242</v>
      </c>
      <c r="AF768">
        <v>19423.977054088984</v>
      </c>
      <c r="AG768">
        <v>66897.914109023928</v>
      </c>
      <c r="AH768">
        <v>12544.16354335594</v>
      </c>
      <c r="AI768">
        <v>44.352510007949149</v>
      </c>
      <c r="AJ768">
        <v>20321.910957848275</v>
      </c>
      <c r="AK768">
        <v>1183.870844058335</v>
      </c>
      <c r="AL768">
        <v>294259.96875</v>
      </c>
      <c r="AM768">
        <v>239388.90625</v>
      </c>
      <c r="AN768">
        <v>54871.0546875</v>
      </c>
      <c r="AO768" s="5" t="s">
        <v>1744</v>
      </c>
    </row>
    <row r="769" spans="1:41" ht="14.25" x14ac:dyDescent="0.45">
      <c r="A769">
        <v>2015</v>
      </c>
      <c r="B769" s="5" t="s">
        <v>1507</v>
      </c>
      <c r="C769" s="5" t="s">
        <v>174</v>
      </c>
      <c r="D769" s="5" t="s">
        <v>83</v>
      </c>
      <c r="E769" s="5" t="s">
        <v>108</v>
      </c>
      <c r="F769" s="5" t="s">
        <v>184</v>
      </c>
      <c r="G769" s="5" t="s">
        <v>86</v>
      </c>
      <c r="H769" s="5" t="s">
        <v>130</v>
      </c>
      <c r="I769">
        <v>772.60319641898252</v>
      </c>
      <c r="J769"/>
      <c r="K769">
        <v>0</v>
      </c>
      <c r="L769"/>
      <c r="M769">
        <v>0</v>
      </c>
      <c r="N769">
        <v>0</v>
      </c>
      <c r="O769">
        <v>0</v>
      </c>
      <c r="P769">
        <v>0</v>
      </c>
      <c r="Q769"/>
      <c r="R769">
        <v>0</v>
      </c>
      <c r="S769"/>
      <c r="T769">
        <v>113.72438463576705</v>
      </c>
      <c r="U769"/>
      <c r="V769">
        <v>79.607069245036939</v>
      </c>
      <c r="W769"/>
      <c r="X769">
        <v>933.38104520849276</v>
      </c>
      <c r="Y769"/>
      <c r="Z769"/>
      <c r="AA769">
        <v>0</v>
      </c>
      <c r="AB769">
        <v>0</v>
      </c>
      <c r="AC769"/>
      <c r="AD769">
        <v>0</v>
      </c>
      <c r="AE769"/>
      <c r="AF769"/>
      <c r="AG769">
        <v>0</v>
      </c>
      <c r="AH769">
        <v>455.466160466247</v>
      </c>
      <c r="AI769">
        <v>953.01034324772786</v>
      </c>
      <c r="AJ769"/>
      <c r="AK769"/>
      <c r="AL769">
        <v>3307.7919921875</v>
      </c>
      <c r="AM769">
        <v>852.21026611328125</v>
      </c>
      <c r="AN769">
        <v>2455.58203125</v>
      </c>
      <c r="AO769" s="5" t="s">
        <v>1745</v>
      </c>
    </row>
    <row r="770" spans="1:41" ht="14.25" x14ac:dyDescent="0.45">
      <c r="A770">
        <v>2015</v>
      </c>
      <c r="B770" s="5" t="s">
        <v>1508</v>
      </c>
      <c r="C770" s="5" t="s">
        <v>174</v>
      </c>
      <c r="D770" s="5" t="s">
        <v>83</v>
      </c>
      <c r="E770" s="5" t="s">
        <v>108</v>
      </c>
      <c r="F770" s="5" t="s">
        <v>184</v>
      </c>
      <c r="G770" s="5" t="s">
        <v>86</v>
      </c>
      <c r="H770" s="5" t="s">
        <v>130</v>
      </c>
      <c r="I770">
        <v>911.54916656712851</v>
      </c>
      <c r="J770"/>
      <c r="K770"/>
      <c r="L770"/>
      <c r="M770">
        <v>0</v>
      </c>
      <c r="N770">
        <v>0</v>
      </c>
      <c r="O770">
        <v>0</v>
      </c>
      <c r="P770">
        <v>0</v>
      </c>
      <c r="Q770">
        <v>0</v>
      </c>
      <c r="R770"/>
      <c r="S770">
        <v>0</v>
      </c>
      <c r="T770"/>
      <c r="U770"/>
      <c r="V770">
        <v>29.1896810323518</v>
      </c>
      <c r="W770"/>
      <c r="X770"/>
      <c r="Y770"/>
      <c r="Z770"/>
      <c r="AA770">
        <v>0</v>
      </c>
      <c r="AB770"/>
      <c r="AC770"/>
      <c r="AD770">
        <v>0</v>
      </c>
      <c r="AE770"/>
      <c r="AF770"/>
      <c r="AG770">
        <v>0</v>
      </c>
      <c r="AH770">
        <v>0</v>
      </c>
      <c r="AI770">
        <v>0</v>
      </c>
      <c r="AJ770">
        <v>0</v>
      </c>
      <c r="AK770"/>
      <c r="AL770">
        <v>940.7388916015625</v>
      </c>
      <c r="AM770">
        <v>940.7388916015625</v>
      </c>
      <c r="AN770">
        <v>0</v>
      </c>
      <c r="AO770" s="5" t="s">
        <v>1746</v>
      </c>
    </row>
    <row r="771" spans="1:41" ht="14.25" x14ac:dyDescent="0.45">
      <c r="A771">
        <v>2015</v>
      </c>
      <c r="B771" s="5" t="s">
        <v>1509</v>
      </c>
      <c r="C771" s="5" t="s">
        <v>174</v>
      </c>
      <c r="D771" s="5" t="s">
        <v>83</v>
      </c>
      <c r="E771" s="5" t="s">
        <v>108</v>
      </c>
      <c r="F771" s="5" t="s">
        <v>184</v>
      </c>
      <c r="G771" s="5" t="s">
        <v>86</v>
      </c>
      <c r="H771" s="5" t="s">
        <v>130</v>
      </c>
      <c r="I771">
        <v>1036.2444548637109</v>
      </c>
      <c r="J771"/>
      <c r="K771"/>
      <c r="L771">
        <v>35.034931569201653</v>
      </c>
      <c r="M771"/>
      <c r="N771">
        <v>119.33773565759313</v>
      </c>
      <c r="O771">
        <v>0</v>
      </c>
      <c r="P771"/>
      <c r="Q771"/>
      <c r="R771"/>
      <c r="S771">
        <v>0</v>
      </c>
      <c r="T771"/>
      <c r="U771"/>
      <c r="V771">
        <v>85.397645699929029</v>
      </c>
      <c r="W771"/>
      <c r="X771"/>
      <c r="Y771">
        <v>0</v>
      </c>
      <c r="Z771"/>
      <c r="AA771">
        <v>0</v>
      </c>
      <c r="AB771"/>
      <c r="AC771"/>
      <c r="AD771">
        <v>0</v>
      </c>
      <c r="AE771"/>
      <c r="AF771">
        <v>0</v>
      </c>
      <c r="AG771"/>
      <c r="AH771">
        <v>635.00817848544443</v>
      </c>
      <c r="AI771">
        <v>0</v>
      </c>
      <c r="AJ771">
        <v>0</v>
      </c>
      <c r="AK771"/>
      <c r="AL771">
        <v>1911.0230712890625</v>
      </c>
      <c r="AM771">
        <v>1276.014892578125</v>
      </c>
      <c r="AN771">
        <v>635.0081787109375</v>
      </c>
      <c r="AO771" s="5" t="s">
        <v>1747</v>
      </c>
    </row>
    <row r="772" spans="1:41" ht="14.25" x14ac:dyDescent="0.45">
      <c r="A772">
        <v>2015</v>
      </c>
      <c r="B772" s="5" t="s">
        <v>1508</v>
      </c>
      <c r="C772" s="5" t="s">
        <v>174</v>
      </c>
      <c r="D772" s="5" t="s">
        <v>83</v>
      </c>
      <c r="E772" s="5" t="s">
        <v>108</v>
      </c>
      <c r="F772" s="5" t="s">
        <v>187</v>
      </c>
      <c r="G772" s="5" t="s">
        <v>86</v>
      </c>
      <c r="H772" s="5" t="s">
        <v>130</v>
      </c>
      <c r="I772">
        <v>976.7316345440795</v>
      </c>
      <c r="J772">
        <v>0</v>
      </c>
      <c r="K772">
        <v>0</v>
      </c>
      <c r="L772">
        <v>426.61841508821863</v>
      </c>
      <c r="M772">
        <v>954.27803374996267</v>
      </c>
      <c r="N772">
        <v>1831.3965137310224</v>
      </c>
      <c r="O772">
        <v>460.29881627939375</v>
      </c>
      <c r="P772">
        <v>378.94492988214989</v>
      </c>
      <c r="Q772">
        <v>452.20956978930127</v>
      </c>
      <c r="R772">
        <v>774.44848951065489</v>
      </c>
      <c r="S772">
        <v>1288.6467810042102</v>
      </c>
      <c r="T772">
        <v>336.80401191175156</v>
      </c>
      <c r="U772">
        <v>437.84521548527698</v>
      </c>
      <c r="V772">
        <v>0</v>
      </c>
      <c r="W772">
        <v>0</v>
      </c>
      <c r="X772">
        <v>240.25352849704944</v>
      </c>
      <c r="Y772">
        <v>2469.8960873528445</v>
      </c>
      <c r="Z772"/>
      <c r="AA772">
        <v>5320.2326335720081</v>
      </c>
      <c r="AB772"/>
      <c r="AC772">
        <v>0</v>
      </c>
      <c r="AD772">
        <v>353.12507792166838</v>
      </c>
      <c r="AE772">
        <v>273.40627006956282</v>
      </c>
      <c r="AF772">
        <v>2380.0816841763776</v>
      </c>
      <c r="AG772">
        <v>5102.5807804630358</v>
      </c>
      <c r="AH772">
        <v>110.02264389117217</v>
      </c>
      <c r="AI772">
        <v>0</v>
      </c>
      <c r="AJ772">
        <v>795.9332048430291</v>
      </c>
      <c r="AK772">
        <v>56.134001985291924</v>
      </c>
      <c r="AL772">
        <v>25419.892578125</v>
      </c>
      <c r="AM772">
        <v>21620.326171875</v>
      </c>
      <c r="AN772">
        <v>3799.562744140625</v>
      </c>
      <c r="AO772" s="5" t="s">
        <v>1750</v>
      </c>
    </row>
    <row r="773" spans="1:41" ht="14.25" x14ac:dyDescent="0.45">
      <c r="A773">
        <v>2015</v>
      </c>
      <c r="B773" s="5" t="s">
        <v>1507</v>
      </c>
      <c r="C773" s="5" t="s">
        <v>174</v>
      </c>
      <c r="D773" s="5" t="s">
        <v>83</v>
      </c>
      <c r="E773" s="5" t="s">
        <v>108</v>
      </c>
      <c r="F773" s="5" t="s">
        <v>187</v>
      </c>
      <c r="G773" s="5" t="s">
        <v>86</v>
      </c>
      <c r="H773" s="5" t="s">
        <v>130</v>
      </c>
      <c r="I773"/>
      <c r="J773">
        <v>170.58657695365056</v>
      </c>
      <c r="K773">
        <v>0</v>
      </c>
      <c r="L773">
        <v>170.58657695365056</v>
      </c>
      <c r="M773">
        <v>409.40778468876135</v>
      </c>
      <c r="N773">
        <v>0</v>
      </c>
      <c r="O773">
        <v>447.78976450333278</v>
      </c>
      <c r="P773">
        <v>409.40778468876135</v>
      </c>
      <c r="Q773">
        <v>385.8099748768397</v>
      </c>
      <c r="R773">
        <v>583.24638884881915</v>
      </c>
      <c r="S773">
        <v>1156.5769917457508</v>
      </c>
      <c r="T773">
        <v>73.920850013248582</v>
      </c>
      <c r="U773">
        <v>456.91955810189216</v>
      </c>
      <c r="V773">
        <v>653.91521165566053</v>
      </c>
      <c r="W773">
        <v>0</v>
      </c>
      <c r="X773">
        <v>353.3184765383055</v>
      </c>
      <c r="Y773">
        <v>2544.0144843021089</v>
      </c>
      <c r="Z773">
        <v>21.60763308079574</v>
      </c>
      <c r="AA773">
        <v>5055.4359029231791</v>
      </c>
      <c r="AB773">
        <v>0</v>
      </c>
      <c r="AC773">
        <v>0</v>
      </c>
      <c r="AD773">
        <v>0</v>
      </c>
      <c r="AE773">
        <v>227.83543217929571</v>
      </c>
      <c r="AF773">
        <v>7921.5971086274531</v>
      </c>
      <c r="AG773">
        <v>9322.2718975486368</v>
      </c>
      <c r="AH773">
        <v>123.95957925298609</v>
      </c>
      <c r="AI773">
        <v>0</v>
      </c>
      <c r="AJ773">
        <v>799.10262599077851</v>
      </c>
      <c r="AK773">
        <v>56.862192317883526</v>
      </c>
      <c r="AL773">
        <v>31344.171875</v>
      </c>
      <c r="AM773">
        <v>28722.337890625</v>
      </c>
      <c r="AN773">
        <v>2621.83544921875</v>
      </c>
      <c r="AO773" s="5" t="s">
        <v>1748</v>
      </c>
    </row>
    <row r="774" spans="1:41" ht="14.25" x14ac:dyDescent="0.45">
      <c r="A774">
        <v>2015</v>
      </c>
      <c r="B774" s="5" t="s">
        <v>1509</v>
      </c>
      <c r="C774" s="5" t="s">
        <v>174</v>
      </c>
      <c r="D774" s="5" t="s">
        <v>83</v>
      </c>
      <c r="E774" s="5" t="s">
        <v>108</v>
      </c>
      <c r="F774" s="5" t="s">
        <v>187</v>
      </c>
      <c r="G774" s="5" t="s">
        <v>86</v>
      </c>
      <c r="H774" s="5" t="s">
        <v>130</v>
      </c>
      <c r="I774">
        <v>952.51220203767002</v>
      </c>
      <c r="J774">
        <v>41.056560432658188</v>
      </c>
      <c r="K774">
        <v>0</v>
      </c>
      <c r="L774">
        <v>344.8751076343288</v>
      </c>
      <c r="M774">
        <v>930.61536980691892</v>
      </c>
      <c r="N774">
        <v>5.4742080576877585</v>
      </c>
      <c r="O774">
        <v>240.86515453826138</v>
      </c>
      <c r="P774">
        <v>370.05646469969247</v>
      </c>
      <c r="Q774">
        <v>311.27095887674886</v>
      </c>
      <c r="R774">
        <v>876.93077099049435</v>
      </c>
      <c r="S774">
        <v>649.08533125372333</v>
      </c>
      <c r="T774">
        <v>306.55565123051446</v>
      </c>
      <c r="U774">
        <v>700.69863138403309</v>
      </c>
      <c r="V774">
        <v>28.465881899976345</v>
      </c>
      <c r="W774">
        <v>0</v>
      </c>
      <c r="X774">
        <v>240.86515453826138</v>
      </c>
      <c r="Y774">
        <v>2408.6515453826137</v>
      </c>
      <c r="Z774">
        <v>0</v>
      </c>
      <c r="AA774">
        <v>5750.3237174858978</v>
      </c>
      <c r="AB774"/>
      <c r="AC774">
        <v>0</v>
      </c>
      <c r="AD774">
        <v>362.66628382181398</v>
      </c>
      <c r="AE774">
        <v>1535.4606181008394</v>
      </c>
      <c r="AF774">
        <v>1114.2580707088557</v>
      </c>
      <c r="AG774">
        <v>8856.5908197143945</v>
      </c>
      <c r="AH774">
        <v>131.92293705782058</v>
      </c>
      <c r="AI774"/>
      <c r="AJ774">
        <v>88.347949034963705</v>
      </c>
      <c r="AK774">
        <v>54.742080576877584</v>
      </c>
      <c r="AL774">
        <v>26302.291015625</v>
      </c>
      <c r="AM774">
        <v>23384.97265625</v>
      </c>
      <c r="AN774">
        <v>2917.31787109375</v>
      </c>
      <c r="AO774" s="5" t="s">
        <v>1749</v>
      </c>
    </row>
    <row r="775" spans="1:41" ht="14.25" x14ac:dyDescent="0.45">
      <c r="A775">
        <v>2015</v>
      </c>
      <c r="B775" s="5" t="s">
        <v>1508</v>
      </c>
      <c r="C775" s="5" t="s">
        <v>174</v>
      </c>
      <c r="D775" s="5" t="s">
        <v>83</v>
      </c>
      <c r="E775" s="5" t="s">
        <v>108</v>
      </c>
      <c r="F775" s="5" t="s">
        <v>190</v>
      </c>
      <c r="G775" s="5" t="s">
        <v>86</v>
      </c>
      <c r="H775" s="5" t="s">
        <v>130</v>
      </c>
      <c r="I775">
        <v>1167.5872412940721</v>
      </c>
      <c r="J775">
        <v>4303.6068188723812</v>
      </c>
      <c r="K775">
        <v>449.07201588233539</v>
      </c>
      <c r="L775">
        <v>795.98014815143949</v>
      </c>
      <c r="M775">
        <v>1959.0766692866882</v>
      </c>
      <c r="N775">
        <v>1242.5867586665809</v>
      </c>
      <c r="O775">
        <v>3242.2999546704614</v>
      </c>
      <c r="P775">
        <v>2184.1964708485029</v>
      </c>
      <c r="Q775">
        <v>203.08584733973959</v>
      </c>
      <c r="R775">
        <v>876.77649815847622</v>
      </c>
      <c r="S775">
        <v>1288.6467810042102</v>
      </c>
      <c r="T775">
        <v>3592.5761270586831</v>
      </c>
      <c r="U775">
        <v>0</v>
      </c>
      <c r="V775">
        <v>667.99462362497388</v>
      </c>
      <c r="W775">
        <v>552.30868763430794</v>
      </c>
      <c r="X775">
        <v>6344.2649043776928</v>
      </c>
      <c r="Y775">
        <v>2497.9630883454906</v>
      </c>
      <c r="Z775">
        <v>2413.7620853675526</v>
      </c>
      <c r="AA775">
        <v>21540.330006219621</v>
      </c>
      <c r="AB775">
        <v>209.94116742499179</v>
      </c>
      <c r="AC775">
        <v>5924.6071055356506</v>
      </c>
      <c r="AD775">
        <v>2763.4834146095304</v>
      </c>
      <c r="AE775">
        <v>1918.6938682584691</v>
      </c>
      <c r="AF775">
        <v>4881.412812640986</v>
      </c>
      <c r="AG775">
        <v>17990.947636286062</v>
      </c>
      <c r="AH775">
        <v>8027.1622838967451</v>
      </c>
      <c r="AI775">
        <v>218.92260774263849</v>
      </c>
      <c r="AJ775">
        <v>4775.5992290581744</v>
      </c>
      <c r="AK775">
        <v>459.17613623968793</v>
      </c>
      <c r="AL775">
        <v>102492.0625</v>
      </c>
      <c r="AM775">
        <v>73385.1328125</v>
      </c>
      <c r="AN775">
        <v>29106.931640625</v>
      </c>
      <c r="AO775" s="5" t="s">
        <v>1752</v>
      </c>
    </row>
    <row r="776" spans="1:41" ht="14.25" x14ac:dyDescent="0.45">
      <c r="A776">
        <v>2015</v>
      </c>
      <c r="B776" s="5" t="s">
        <v>1507</v>
      </c>
      <c r="C776" s="5" t="s">
        <v>174</v>
      </c>
      <c r="D776" s="5" t="s">
        <v>83</v>
      </c>
      <c r="E776" s="5" t="s">
        <v>108</v>
      </c>
      <c r="F776" s="5" t="s">
        <v>190</v>
      </c>
      <c r="G776" s="5" t="s">
        <v>86</v>
      </c>
      <c r="H776" s="5" t="s">
        <v>130</v>
      </c>
      <c r="I776">
        <v>1990.1767311259234</v>
      </c>
      <c r="J776">
        <v>3411.7315390730114</v>
      </c>
      <c r="K776">
        <v>160.35138233643153</v>
      </c>
      <c r="L776">
        <v>642.54277319208381</v>
      </c>
      <c r="M776">
        <v>1487.0884845934488</v>
      </c>
      <c r="N776">
        <v>1602.8087321795738</v>
      </c>
      <c r="O776">
        <v>2877.795553208085</v>
      </c>
      <c r="P776">
        <v>1967.43185419877</v>
      </c>
      <c r="Q776">
        <v>201.40588518994343</v>
      </c>
      <c r="R776">
        <v>760.45066185178291</v>
      </c>
      <c r="S776">
        <v>1156.5769917457508</v>
      </c>
      <c r="T776">
        <v>2843.1096158941764</v>
      </c>
      <c r="U776">
        <v>0</v>
      </c>
      <c r="V776">
        <v>68.234630781460226</v>
      </c>
      <c r="W776">
        <v>801.75691168215769</v>
      </c>
      <c r="X776">
        <v>5793.6887752691518</v>
      </c>
      <c r="Y776">
        <v>3379.8887113749965</v>
      </c>
      <c r="Z776">
        <v>4113.1835435064231</v>
      </c>
      <c r="AA776">
        <v>20468.23234516033</v>
      </c>
      <c r="AB776">
        <v>351.40834852452019</v>
      </c>
      <c r="AC776">
        <v>5949.1762111644657</v>
      </c>
      <c r="AD776">
        <v>1250.6128422914508</v>
      </c>
      <c r="AE776">
        <v>1334.4646741930178</v>
      </c>
      <c r="AF776">
        <v>4827.8958111883649</v>
      </c>
      <c r="AG776">
        <v>19029.308566845459</v>
      </c>
      <c r="AH776">
        <v>7924.315121420248</v>
      </c>
      <c r="AI776">
        <v>221.76255003974575</v>
      </c>
      <c r="AJ776">
        <v>4794.6157559446719</v>
      </c>
      <c r="AK776">
        <v>383.25117622253498</v>
      </c>
      <c r="AL776">
        <v>99793.265625</v>
      </c>
      <c r="AM776">
        <v>74541.546875</v>
      </c>
      <c r="AN776">
        <v>25251.716796875</v>
      </c>
      <c r="AO776" s="5" t="s">
        <v>1751</v>
      </c>
    </row>
    <row r="777" spans="1:41" ht="14.25" x14ac:dyDescent="0.45">
      <c r="A777">
        <v>2015</v>
      </c>
      <c r="B777" s="5" t="s">
        <v>1509</v>
      </c>
      <c r="C777" s="5" t="s">
        <v>174</v>
      </c>
      <c r="D777" s="5" t="s">
        <v>83</v>
      </c>
      <c r="E777" s="5" t="s">
        <v>108</v>
      </c>
      <c r="F777" s="5" t="s">
        <v>190</v>
      </c>
      <c r="G777" s="5" t="s">
        <v>86</v>
      </c>
      <c r="H777" s="5" t="s">
        <v>130</v>
      </c>
      <c r="I777">
        <v>1094.8416115375517</v>
      </c>
      <c r="J777">
        <v>2823.0490953495769</v>
      </c>
      <c r="K777">
        <v>437.93664461502067</v>
      </c>
      <c r="L777">
        <v>523.33429031494973</v>
      </c>
      <c r="M777">
        <v>1840.4287489946244</v>
      </c>
      <c r="N777">
        <v>215.68379747289768</v>
      </c>
      <c r="O777">
        <v>3492.5447408047899</v>
      </c>
      <c r="P777">
        <v>2257.5634029904318</v>
      </c>
      <c r="Q777">
        <v>105.19063028994951</v>
      </c>
      <c r="R777">
        <v>791.13236498140986</v>
      </c>
      <c r="S777">
        <v>649.08533125372333</v>
      </c>
      <c r="T777">
        <v>3284.524834612655</v>
      </c>
      <c r="U777">
        <v>0</v>
      </c>
      <c r="V777">
        <v>651.43075886484326</v>
      </c>
      <c r="W777">
        <v>669.99489323007401</v>
      </c>
      <c r="X777">
        <v>6371.9781791485511</v>
      </c>
      <c r="Y777">
        <v>2436.0225856710526</v>
      </c>
      <c r="Z777">
        <v>2856.4417645014723</v>
      </c>
      <c r="AA777">
        <v>19985.781491469821</v>
      </c>
      <c r="AB777"/>
      <c r="AC777">
        <v>5777.6981524059674</v>
      </c>
      <c r="AD777">
        <v>2553.1706381055706</v>
      </c>
      <c r="AE777">
        <v>2851.5697193301303</v>
      </c>
      <c r="AF777">
        <v>7402.6945228236527</v>
      </c>
      <c r="AG777">
        <v>17427.23648855435</v>
      </c>
      <c r="AH777">
        <v>8309.1726518408359</v>
      </c>
      <c r="AI777">
        <v>213.49411424982259</v>
      </c>
      <c r="AJ777">
        <v>12151.782566494603</v>
      </c>
      <c r="AK777">
        <v>447.79021911885866</v>
      </c>
      <c r="AL777">
        <v>107621.5703125</v>
      </c>
      <c r="AM777">
        <v>79351.453125</v>
      </c>
      <c r="AN777">
        <v>28270.12109375</v>
      </c>
      <c r="AO777" s="5" t="s">
        <v>1753</v>
      </c>
    </row>
    <row r="778" spans="1:41" ht="14.25" x14ac:dyDescent="0.45">
      <c r="A778">
        <v>2015</v>
      </c>
      <c r="B778" s="5" t="s">
        <v>1507</v>
      </c>
      <c r="C778" s="5" t="s">
        <v>174</v>
      </c>
      <c r="D778" s="5" t="s">
        <v>83</v>
      </c>
      <c r="E778" s="5" t="s">
        <v>108</v>
      </c>
      <c r="F778" s="5" t="s">
        <v>193</v>
      </c>
      <c r="G778" s="5" t="s">
        <v>86</v>
      </c>
      <c r="H778" s="5" t="s">
        <v>130</v>
      </c>
      <c r="I778">
        <v>489.01485393379829</v>
      </c>
      <c r="J778">
        <v>420.78022315233807</v>
      </c>
      <c r="K778">
        <v>123.95957925298609</v>
      </c>
      <c r="L778">
        <v>227.4487692715341</v>
      </c>
      <c r="M778">
        <v>1434.4198789590093</v>
      </c>
      <c r="N778">
        <v>128.48580976148961</v>
      </c>
      <c r="O778">
        <v>423.9076437298217</v>
      </c>
      <c r="P778">
        <v>2445.0742696689917</v>
      </c>
      <c r="Q778">
        <v>1388.9159095566229</v>
      </c>
      <c r="R778">
        <v>250.3016685848331</v>
      </c>
      <c r="S778">
        <v>44.352510007949149</v>
      </c>
      <c r="T778">
        <v>921.16751554971313</v>
      </c>
      <c r="U778">
        <v>0</v>
      </c>
      <c r="V778">
        <v>287.72269312849062</v>
      </c>
      <c r="W778">
        <v>261.56608466226419</v>
      </c>
      <c r="X778">
        <v>801.4091138068153</v>
      </c>
      <c r="Y778">
        <v>3027.3431190041188</v>
      </c>
      <c r="Z778">
        <v>121.68509156027073</v>
      </c>
      <c r="AA778">
        <v>5167.5590586328444</v>
      </c>
      <c r="AB778">
        <v>272.9385231258409</v>
      </c>
      <c r="AC778">
        <v>397.5952101117673</v>
      </c>
      <c r="AD778">
        <v>230.17815450279252</v>
      </c>
      <c r="AE778">
        <v>1008.9854853654524</v>
      </c>
      <c r="AF778">
        <v>1534.1419487364974</v>
      </c>
      <c r="AG778">
        <v>4441.6922881050305</v>
      </c>
      <c r="AH778">
        <v>1293.0462533086713</v>
      </c>
      <c r="AI778">
        <v>361.6435431417392</v>
      </c>
      <c r="AJ778">
        <v>1744.7074000798659</v>
      </c>
      <c r="AK778">
        <v>34.117315390730113</v>
      </c>
      <c r="AL778">
        <v>29284.162109375</v>
      </c>
      <c r="AM778">
        <v>23081.451171875</v>
      </c>
      <c r="AN778">
        <v>6202.70654296875</v>
      </c>
      <c r="AO778" s="5" t="s">
        <v>1756</v>
      </c>
    </row>
    <row r="779" spans="1:41" ht="14.25" x14ac:dyDescent="0.45">
      <c r="A779">
        <v>2015</v>
      </c>
      <c r="B779" s="5" t="s">
        <v>1508</v>
      </c>
      <c r="C779" s="5" t="s">
        <v>174</v>
      </c>
      <c r="D779" s="5" t="s">
        <v>83</v>
      </c>
      <c r="E779" s="5" t="s">
        <v>108</v>
      </c>
      <c r="F779" s="5" t="s">
        <v>193</v>
      </c>
      <c r="G779" s="5" t="s">
        <v>86</v>
      </c>
      <c r="H779" s="5" t="s">
        <v>130</v>
      </c>
      <c r="I779">
        <v>437.84521548527698</v>
      </c>
      <c r="J779">
        <v>374.66694658418385</v>
      </c>
      <c r="K779">
        <v>56.134001985291924</v>
      </c>
      <c r="L779">
        <v>224.5360079411677</v>
      </c>
      <c r="M779">
        <v>1532.4582541984696</v>
      </c>
      <c r="N779">
        <v>170.45538774849777</v>
      </c>
      <c r="O779">
        <v>436.72253544557117</v>
      </c>
      <c r="P779">
        <v>2539.4573426130182</v>
      </c>
      <c r="Q779">
        <v>1601.0998885577189</v>
      </c>
      <c r="R779">
        <v>288.61606962185255</v>
      </c>
      <c r="S779">
        <v>49.637411853126949</v>
      </c>
      <c r="T779">
        <v>561.34001985291923</v>
      </c>
      <c r="U779"/>
      <c r="V779">
        <v>284.03805004557711</v>
      </c>
      <c r="W779">
        <v>215.554567623521</v>
      </c>
      <c r="X779">
        <v>555.72661965438999</v>
      </c>
      <c r="Y779">
        <v>3025.6227070072346</v>
      </c>
      <c r="Z779">
        <v>0</v>
      </c>
      <c r="AA779">
        <v>5438.2286448834602</v>
      </c>
      <c r="AB779">
        <v>231.27208817940272</v>
      </c>
      <c r="AC779">
        <v>398.43914609160203</v>
      </c>
      <c r="AD779">
        <v>2037.9178779089759</v>
      </c>
      <c r="AE779">
        <v>1210.7991960223496</v>
      </c>
      <c r="AF779">
        <v>482.75241707351051</v>
      </c>
      <c r="AG779">
        <v>4615.3376432307023</v>
      </c>
      <c r="AH779">
        <v>961.01411398819778</v>
      </c>
      <c r="AI779">
        <v>357.01225262645664</v>
      </c>
      <c r="AJ779">
        <v>1737.7874972406141</v>
      </c>
      <c r="AK779">
        <v>33.680401191175157</v>
      </c>
      <c r="AL779">
        <v>29858.150390625</v>
      </c>
      <c r="AM779">
        <v>22829.681640625</v>
      </c>
      <c r="AN779">
        <v>7028.4697265625</v>
      </c>
      <c r="AO779" s="5" t="s">
        <v>1755</v>
      </c>
    </row>
    <row r="780" spans="1:41" ht="14.25" x14ac:dyDescent="0.45">
      <c r="A780">
        <v>2015</v>
      </c>
      <c r="B780" s="5" t="s">
        <v>1509</v>
      </c>
      <c r="C780" s="5" t="s">
        <v>174</v>
      </c>
      <c r="D780" s="5" t="s">
        <v>83</v>
      </c>
      <c r="E780" s="5" t="s">
        <v>108</v>
      </c>
      <c r="F780" s="5" t="s">
        <v>193</v>
      </c>
      <c r="G780" s="5" t="s">
        <v>86</v>
      </c>
      <c r="H780" s="5" t="s">
        <v>130</v>
      </c>
      <c r="I780">
        <v>426.98822849964517</v>
      </c>
      <c r="J780">
        <v>1017.6552779241543</v>
      </c>
      <c r="K780">
        <v>54.742080576877584</v>
      </c>
      <c r="L780">
        <v>202.54569813444706</v>
      </c>
      <c r="M780">
        <v>1275.4904774412478</v>
      </c>
      <c r="N780">
        <v>1688.2457649909047</v>
      </c>
      <c r="O780">
        <v>445.60053589578354</v>
      </c>
      <c r="P780">
        <v>2337.4868406326727</v>
      </c>
      <c r="Q780">
        <v>745.84033052815676</v>
      </c>
      <c r="R780">
        <v>806.09260683699495</v>
      </c>
      <c r="S780">
        <v>24.320067066399329</v>
      </c>
      <c r="T780">
        <v>437.93664461502067</v>
      </c>
      <c r="U780"/>
      <c r="V780">
        <v>348.15963246894142</v>
      </c>
      <c r="W780">
        <v>210.20958941520993</v>
      </c>
      <c r="X780">
        <v>558.36922188415133</v>
      </c>
      <c r="Y780">
        <v>2950.5981430937018</v>
      </c>
      <c r="Z780">
        <v>0</v>
      </c>
      <c r="AA780">
        <v>5644.8150989566166</v>
      </c>
      <c r="AB780"/>
      <c r="AC780">
        <v>388.55928793467706</v>
      </c>
      <c r="AD780">
        <v>1573.2118517082658</v>
      </c>
      <c r="AE780">
        <v>44.888506073039622</v>
      </c>
      <c r="AF780">
        <v>885.45435891362365</v>
      </c>
      <c r="AG780">
        <v>5547.3484787452171</v>
      </c>
      <c r="AH780">
        <v>1002.922648146394</v>
      </c>
      <c r="AI780">
        <v>476.25610101883501</v>
      </c>
      <c r="AJ780">
        <v>1655.479907030028</v>
      </c>
      <c r="AK780">
        <v>32.845248346126553</v>
      </c>
      <c r="AL780">
        <v>30782.060546875</v>
      </c>
      <c r="AM780">
        <v>24690.158203125</v>
      </c>
      <c r="AN780">
        <v>6091.904296875</v>
      </c>
      <c r="AO780" s="5" t="s">
        <v>1754</v>
      </c>
    </row>
    <row r="781" spans="1:41" ht="14.25" x14ac:dyDescent="0.45">
      <c r="A781">
        <v>2015</v>
      </c>
      <c r="B781" s="5" t="s">
        <v>1508</v>
      </c>
      <c r="C781" s="5" t="s">
        <v>174</v>
      </c>
      <c r="D781" s="5" t="s">
        <v>83</v>
      </c>
      <c r="E781" s="5" t="s">
        <v>108</v>
      </c>
      <c r="F781" s="5" t="s">
        <v>196</v>
      </c>
      <c r="G781" s="5" t="s">
        <v>86</v>
      </c>
      <c r="H781" s="5" t="s">
        <v>130</v>
      </c>
      <c r="I781">
        <v>516.43281826468569</v>
      </c>
      <c r="J781">
        <v>421.24716156492008</v>
      </c>
      <c r="K781">
        <v>44.907201588233541</v>
      </c>
      <c r="L781"/>
      <c r="M781">
        <v>0</v>
      </c>
      <c r="N781">
        <v>818.58418807087685</v>
      </c>
      <c r="O781">
        <v>489.48849731174556</v>
      </c>
      <c r="P781">
        <v>242.10370520248466</v>
      </c>
      <c r="Q781">
        <v>308.25044138989705</v>
      </c>
      <c r="R781">
        <v>173.56926914523291</v>
      </c>
      <c r="S781">
        <v>804.49085987882199</v>
      </c>
      <c r="T781">
        <v>336.80401191175156</v>
      </c>
      <c r="U781">
        <v>33.680401191175157</v>
      </c>
      <c r="V781">
        <v>399.67409413527849</v>
      </c>
      <c r="W781">
        <v>224.5360079411677</v>
      </c>
      <c r="X781">
        <v>272.81124964851875</v>
      </c>
      <c r="Y781">
        <v>7072.8842501467825</v>
      </c>
      <c r="Z781">
        <v>168.40200595587578</v>
      </c>
      <c r="AA781">
        <v>3557.1769987361067</v>
      </c>
      <c r="AB781">
        <v>76.342242699997016</v>
      </c>
      <c r="AC781">
        <v>106.20553175617231</v>
      </c>
      <c r="AD781">
        <v>1038.8694975103995</v>
      </c>
      <c r="AE781">
        <v>273.40627006956282</v>
      </c>
      <c r="AF781">
        <v>820.67910902496794</v>
      </c>
      <c r="AG781">
        <v>4755.6726481939313</v>
      </c>
      <c r="AH781">
        <v>1740.1540615440497</v>
      </c>
      <c r="AI781">
        <v>131.35356464558311</v>
      </c>
      <c r="AJ781">
        <v>6672.5733672673941</v>
      </c>
      <c r="AK781">
        <v>47.152561667645216</v>
      </c>
      <c r="AL781">
        <v>31547.451171875</v>
      </c>
      <c r="AM781">
        <v>26340.54296875</v>
      </c>
      <c r="AN781">
        <v>5206.90966796875</v>
      </c>
      <c r="AO781" s="5" t="s">
        <v>1758</v>
      </c>
    </row>
    <row r="782" spans="1:41" ht="14.25" x14ac:dyDescent="0.45">
      <c r="A782">
        <v>2015</v>
      </c>
      <c r="B782" s="5" t="s">
        <v>1507</v>
      </c>
      <c r="C782" s="5" t="s">
        <v>174</v>
      </c>
      <c r="D782" s="5" t="s">
        <v>83</v>
      </c>
      <c r="E782" s="5" t="s">
        <v>108</v>
      </c>
      <c r="F782" s="5" t="s">
        <v>196</v>
      </c>
      <c r="G782" s="5" t="s">
        <v>86</v>
      </c>
      <c r="H782" s="5" t="s">
        <v>130</v>
      </c>
      <c r="I782">
        <v>520.85768163181308</v>
      </c>
      <c r="J782">
        <v>166.03760156821988</v>
      </c>
      <c r="K782">
        <v>45.489753854306819</v>
      </c>
      <c r="L782">
        <v>96.665726940401996</v>
      </c>
      <c r="M782">
        <v>0</v>
      </c>
      <c r="N782">
        <v>41.156854799684091</v>
      </c>
      <c r="O782">
        <v>364.20234179604398</v>
      </c>
      <c r="P782">
        <v>261.56608466226419</v>
      </c>
      <c r="Q782">
        <v>268.10523677882082</v>
      </c>
      <c r="R782">
        <v>345.99776456219053</v>
      </c>
      <c r="S782">
        <v>743.75747551791653</v>
      </c>
      <c r="T782">
        <v>307.05583851657104</v>
      </c>
      <c r="U782">
        <v>35.147658315530165</v>
      </c>
      <c r="V782">
        <v>304.78135082385569</v>
      </c>
      <c r="W782">
        <v>90.979507708613639</v>
      </c>
      <c r="X782">
        <v>55.206011959110221</v>
      </c>
      <c r="Y782">
        <v>11206.400862008484</v>
      </c>
      <c r="Z782">
        <v>227.4487692715341</v>
      </c>
      <c r="AA782">
        <v>3380.1304474893186</v>
      </c>
      <c r="AB782">
        <v>46.626997700664489</v>
      </c>
      <c r="AC782">
        <v>106.0252210510487</v>
      </c>
      <c r="AD782">
        <v>416.87094743048345</v>
      </c>
      <c r="AE782">
        <v>227.83543217929571</v>
      </c>
      <c r="AF782">
        <v>557.24948471525852</v>
      </c>
      <c r="AG782">
        <v>5932.6978227445252</v>
      </c>
      <c r="AH782">
        <v>1620.5724810596805</v>
      </c>
      <c r="AI782">
        <v>133.05753002384745</v>
      </c>
      <c r="AJ782">
        <v>6699.143681222693</v>
      </c>
      <c r="AK782">
        <v>43.215266161591479</v>
      </c>
      <c r="AL782">
        <v>34244.28125</v>
      </c>
      <c r="AM782">
        <v>30377.25</v>
      </c>
      <c r="AN782">
        <v>3867.0341796875</v>
      </c>
      <c r="AO782" s="5" t="s">
        <v>1759</v>
      </c>
    </row>
    <row r="783" spans="1:41" ht="14.25" x14ac:dyDescent="0.45">
      <c r="A783">
        <v>2015</v>
      </c>
      <c r="B783" s="5" t="s">
        <v>1509</v>
      </c>
      <c r="C783" s="5" t="s">
        <v>174</v>
      </c>
      <c r="D783" s="5" t="s">
        <v>83</v>
      </c>
      <c r="E783" s="5" t="s">
        <v>108</v>
      </c>
      <c r="F783" s="5" t="s">
        <v>196</v>
      </c>
      <c r="G783" s="5" t="s">
        <v>86</v>
      </c>
      <c r="H783" s="5" t="s">
        <v>130</v>
      </c>
      <c r="I783">
        <v>503.6271413072738</v>
      </c>
      <c r="J783">
        <v>370.60388550546122</v>
      </c>
      <c r="K783">
        <v>43.793664461502068</v>
      </c>
      <c r="L783"/>
      <c r="M783">
        <v>0</v>
      </c>
      <c r="N783">
        <v>433.55727816887048</v>
      </c>
      <c r="O783">
        <v>548.51564738031345</v>
      </c>
      <c r="P783">
        <v>246.33936259594913</v>
      </c>
      <c r="Q783">
        <v>444.37006530540873</v>
      </c>
      <c r="R783">
        <v>1358.7592922322197</v>
      </c>
      <c r="S783">
        <v>908.49181760994759</v>
      </c>
      <c r="T783">
        <v>0</v>
      </c>
      <c r="U783">
        <v>32.845248346126553</v>
      </c>
      <c r="V783">
        <v>567.12795477645182</v>
      </c>
      <c r="W783">
        <v>87.587328923004137</v>
      </c>
      <c r="X783">
        <v>273.71040288438792</v>
      </c>
      <c r="Y783">
        <v>6897.5021526865758</v>
      </c>
      <c r="Z783">
        <v>0</v>
      </c>
      <c r="AA783">
        <v>3310.1467451555077</v>
      </c>
      <c r="AB783"/>
      <c r="AC783">
        <v>103.57201645145238</v>
      </c>
      <c r="AD783">
        <v>971.94564064246151</v>
      </c>
      <c r="AE783"/>
      <c r="AF783">
        <v>947.52223014286994</v>
      </c>
      <c r="AG783">
        <v>5767.0306999084069</v>
      </c>
      <c r="AH783">
        <v>1725.1548196279177</v>
      </c>
      <c r="AI783"/>
      <c r="AJ783">
        <v>3283.3013497358656</v>
      </c>
      <c r="AK783">
        <v>45.983347684577168</v>
      </c>
      <c r="AL783">
        <v>28871.486328125</v>
      </c>
      <c r="AM783">
        <v>24266.3046875</v>
      </c>
      <c r="AN783">
        <v>4605.1826171875</v>
      </c>
      <c r="AO783" s="5" t="s">
        <v>1757</v>
      </c>
    </row>
    <row r="784" spans="1:41" ht="14.25" x14ac:dyDescent="0.45">
      <c r="A784">
        <v>2015</v>
      </c>
      <c r="B784" s="5" t="s">
        <v>1509</v>
      </c>
      <c r="C784" s="5" t="s">
        <v>174</v>
      </c>
      <c r="D784" s="5" t="s">
        <v>83</v>
      </c>
      <c r="E784" s="5" t="s">
        <v>108</v>
      </c>
      <c r="F784" s="5" t="s">
        <v>199</v>
      </c>
      <c r="G784" s="5" t="s">
        <v>86</v>
      </c>
      <c r="H784" s="5" t="s">
        <v>130</v>
      </c>
      <c r="I784">
        <v>383.19456403814308</v>
      </c>
      <c r="J784">
        <v>5782.6796817384638</v>
      </c>
      <c r="K784">
        <v>27.371040288438792</v>
      </c>
      <c r="L784"/>
      <c r="M784">
        <v>569.31763799952694</v>
      </c>
      <c r="N784">
        <v>2.1896832230751033</v>
      </c>
      <c r="O784">
        <v>228.8218968113483</v>
      </c>
      <c r="P784">
        <v>356.91836536124185</v>
      </c>
      <c r="Q784">
        <v>238.55665910350223</v>
      </c>
      <c r="R784">
        <v>75.933637738308363</v>
      </c>
      <c r="S784">
        <v>43.403505858555839</v>
      </c>
      <c r="T784">
        <v>0</v>
      </c>
      <c r="U784">
        <v>109.48416115375517</v>
      </c>
      <c r="V784">
        <v>127.001626938356</v>
      </c>
      <c r="W784">
        <v>13.138099338450621</v>
      </c>
      <c r="X784">
        <v>43.793664461502068</v>
      </c>
      <c r="Y784">
        <v>6251.5456018794202</v>
      </c>
      <c r="Z784">
        <v>221.15800553058546</v>
      </c>
      <c r="AA784">
        <v>1079.6279210078822</v>
      </c>
      <c r="AB784"/>
      <c r="AC784">
        <v>685.48033298366113</v>
      </c>
      <c r="AD784">
        <v>64.914253989672972</v>
      </c>
      <c r="AE784"/>
      <c r="AF784">
        <v>155.52505993542204</v>
      </c>
      <c r="AG784">
        <v>7653.2587976392288</v>
      </c>
      <c r="AH784">
        <v>688.36159784956294</v>
      </c>
      <c r="AI784">
        <v>0</v>
      </c>
      <c r="AJ784">
        <v>587.75847262450725</v>
      </c>
      <c r="AK784">
        <v>0</v>
      </c>
      <c r="AL784">
        <v>25389.43359375</v>
      </c>
      <c r="AM784">
        <v>23710.3125</v>
      </c>
      <c r="AN784">
        <v>1679.1217041015625</v>
      </c>
      <c r="AO784" s="5" t="s">
        <v>1761</v>
      </c>
    </row>
    <row r="785" spans="1:41" ht="14.25" x14ac:dyDescent="0.45">
      <c r="A785">
        <v>2015</v>
      </c>
      <c r="B785" s="5" t="s">
        <v>1508</v>
      </c>
      <c r="C785" s="5" t="s">
        <v>174</v>
      </c>
      <c r="D785" s="5" t="s">
        <v>83</v>
      </c>
      <c r="E785" s="5" t="s">
        <v>108</v>
      </c>
      <c r="F785" s="5" t="s">
        <v>199</v>
      </c>
      <c r="G785" s="5" t="s">
        <v>86</v>
      </c>
      <c r="H785" s="5" t="s">
        <v>130</v>
      </c>
      <c r="I785">
        <v>651.15442302938629</v>
      </c>
      <c r="J785">
        <v>4971.9316425090319</v>
      </c>
      <c r="K785">
        <v>28.067000992645962</v>
      </c>
      <c r="L785"/>
      <c r="M785">
        <v>477.13901687498134</v>
      </c>
      <c r="N785">
        <v>0</v>
      </c>
      <c r="O785">
        <v>224.5360079411677</v>
      </c>
      <c r="P785">
        <v>365.78711981679743</v>
      </c>
      <c r="Q785">
        <v>0</v>
      </c>
      <c r="R785">
        <v>1754.2107652963377</v>
      </c>
      <c r="S785">
        <v>44.507122461507521</v>
      </c>
      <c r="T785">
        <v>112.26800397058385</v>
      </c>
      <c r="U785">
        <v>112.26800397058385</v>
      </c>
      <c r="V785">
        <v>0</v>
      </c>
      <c r="W785">
        <v>0</v>
      </c>
      <c r="X785">
        <v>43.7845215485277</v>
      </c>
      <c r="Y785">
        <v>6410.5030267203374</v>
      </c>
      <c r="Z785"/>
      <c r="AA785">
        <v>626.06944008815685</v>
      </c>
      <c r="AB785"/>
      <c r="AC785">
        <v>702.90997285982553</v>
      </c>
      <c r="AD785">
        <v>65.936963421993383</v>
      </c>
      <c r="AE785"/>
      <c r="AF785">
        <v>655.64514318820966</v>
      </c>
      <c r="AG785">
        <v>6704.6451971232673</v>
      </c>
      <c r="AH785">
        <v>952.59401369040393</v>
      </c>
      <c r="AI785">
        <v>277.30196980734212</v>
      </c>
      <c r="AJ785">
        <v>2677.7169578378184</v>
      </c>
      <c r="AK785">
        <v>0</v>
      </c>
      <c r="AL785">
        <v>27858.974609375</v>
      </c>
      <c r="AM785">
        <v>25632.841796875</v>
      </c>
      <c r="AN785">
        <v>2226.134521484375</v>
      </c>
      <c r="AO785" s="5" t="s">
        <v>1762</v>
      </c>
    </row>
    <row r="786" spans="1:41" ht="14.25" x14ac:dyDescent="0.45">
      <c r="A786">
        <v>2015</v>
      </c>
      <c r="B786" s="5" t="s">
        <v>1507</v>
      </c>
      <c r="C786" s="5" t="s">
        <v>174</v>
      </c>
      <c r="D786" s="5" t="s">
        <v>83</v>
      </c>
      <c r="E786" s="5" t="s">
        <v>108</v>
      </c>
      <c r="F786" s="5" t="s">
        <v>199</v>
      </c>
      <c r="G786" s="5" t="s">
        <v>86</v>
      </c>
      <c r="H786" s="5" t="s">
        <v>130</v>
      </c>
      <c r="I786">
        <v>341.17315390730113</v>
      </c>
      <c r="J786">
        <v>2211.9392811656689</v>
      </c>
      <c r="K786">
        <v>130.78304233113209</v>
      </c>
      <c r="L786">
        <v>398.0353462251847</v>
      </c>
      <c r="M786">
        <v>471.95619623843322</v>
      </c>
      <c r="N786">
        <v>0</v>
      </c>
      <c r="O786">
        <v>161.20431522119978</v>
      </c>
      <c r="P786">
        <v>395.19223660929049</v>
      </c>
      <c r="Q786">
        <v>0</v>
      </c>
      <c r="R786">
        <v>1179.3065352141239</v>
      </c>
      <c r="S786">
        <v>34.117315390730113</v>
      </c>
      <c r="T786">
        <v>102.35194617219034</v>
      </c>
      <c r="U786">
        <v>117.1588610517672</v>
      </c>
      <c r="V786">
        <v>0</v>
      </c>
      <c r="W786">
        <v>0</v>
      </c>
      <c r="X786">
        <v>0</v>
      </c>
      <c r="Y786">
        <v>8073.2940652931029</v>
      </c>
      <c r="Z786">
        <v>170.58657695365056</v>
      </c>
      <c r="AA786">
        <v>594.90893408915838</v>
      </c>
      <c r="AB786"/>
      <c r="AC786">
        <v>701.55590303121448</v>
      </c>
      <c r="AD786">
        <v>190.94324180345288</v>
      </c>
      <c r="AE786"/>
      <c r="AF786"/>
      <c r="AG786">
        <v>922.84994711389413</v>
      </c>
      <c r="AH786">
        <v>1092.8913363497213</v>
      </c>
      <c r="AI786">
        <v>280.89923005034461</v>
      </c>
      <c r="AJ786">
        <v>2688.3796776517661</v>
      </c>
      <c r="AK786">
        <v>104.62643386490568</v>
      </c>
      <c r="AL786">
        <v>20364.15234375</v>
      </c>
      <c r="AM786">
        <v>17794.380859375</v>
      </c>
      <c r="AN786">
        <v>2569.77294921875</v>
      </c>
      <c r="AO786" s="5" t="s">
        <v>1760</v>
      </c>
    </row>
    <row r="787" spans="1:41" ht="14.25" x14ac:dyDescent="0.45">
      <c r="A787">
        <v>2015</v>
      </c>
      <c r="B787" s="5" t="s">
        <v>1508</v>
      </c>
      <c r="C787" s="5" t="s">
        <v>174</v>
      </c>
      <c r="D787" s="5" t="s">
        <v>83</v>
      </c>
      <c r="E787" s="5" t="s">
        <v>108</v>
      </c>
      <c r="F787" s="5" t="s">
        <v>202</v>
      </c>
      <c r="G787" s="5" t="s">
        <v>86</v>
      </c>
      <c r="H787" s="5" t="s">
        <v>130</v>
      </c>
      <c r="I787">
        <v>0</v>
      </c>
      <c r="J787">
        <v>1164.5053745184086</v>
      </c>
      <c r="K787">
        <v>123.49480436764223</v>
      </c>
      <c r="L787">
        <v>168.40200595587578</v>
      </c>
      <c r="M787">
        <v>0</v>
      </c>
      <c r="N787">
        <v>940.72941876278867</v>
      </c>
      <c r="O787">
        <v>518.67817834409732</v>
      </c>
      <c r="P787">
        <v>52.631240261409708</v>
      </c>
      <c r="Q787">
        <v>0</v>
      </c>
      <c r="R787">
        <v>27.2656034678235</v>
      </c>
      <c r="S787">
        <v>374.59608519705006</v>
      </c>
      <c r="T787">
        <v>1684.0200595587578</v>
      </c>
      <c r="U787">
        <v>0</v>
      </c>
      <c r="V787">
        <v>0</v>
      </c>
      <c r="W787">
        <v>56.134001985291924</v>
      </c>
      <c r="X787">
        <v>2491.2270081072556</v>
      </c>
      <c r="Y787">
        <v>785.87602779408689</v>
      </c>
      <c r="Z787">
        <v>2245.3600794116769</v>
      </c>
      <c r="AA787">
        <v>5745.9701530680231</v>
      </c>
      <c r="AB787"/>
      <c r="AC787">
        <v>676.19018791482642</v>
      </c>
      <c r="AD787">
        <v>3701.6765010853774</v>
      </c>
      <c r="AE787">
        <v>1739.8868636945995</v>
      </c>
      <c r="AF787">
        <v>3548.7916055101555</v>
      </c>
      <c r="AG787">
        <v>7599.4211887688207</v>
      </c>
      <c r="AH787">
        <v>0</v>
      </c>
      <c r="AI787">
        <v>0</v>
      </c>
      <c r="AJ787">
        <v>663.27767070252423</v>
      </c>
      <c r="AK787">
        <v>275.05660972793044</v>
      </c>
      <c r="AL787">
        <v>34583.1875</v>
      </c>
      <c r="AM787">
        <v>25358.306640625</v>
      </c>
      <c r="AN787">
        <v>9224.8828125</v>
      </c>
      <c r="AO787" s="5" t="s">
        <v>1764</v>
      </c>
    </row>
    <row r="788" spans="1:41" ht="14.25" x14ac:dyDescent="0.45">
      <c r="A788">
        <v>2015</v>
      </c>
      <c r="B788" s="5" t="s">
        <v>1509</v>
      </c>
      <c r="C788" s="5" t="s">
        <v>174</v>
      </c>
      <c r="D788" s="5" t="s">
        <v>83</v>
      </c>
      <c r="E788" s="5" t="s">
        <v>108</v>
      </c>
      <c r="F788" s="5" t="s">
        <v>202</v>
      </c>
      <c r="G788" s="5" t="s">
        <v>86</v>
      </c>
      <c r="H788" s="5" t="s">
        <v>130</v>
      </c>
      <c r="I788">
        <v>0</v>
      </c>
      <c r="J788">
        <v>1035.720164514524</v>
      </c>
      <c r="K788">
        <v>120.43257726913069</v>
      </c>
      <c r="L788">
        <v>197.07149007675932</v>
      </c>
      <c r="M788">
        <v>0</v>
      </c>
      <c r="N788">
        <v>810.18279253778826</v>
      </c>
      <c r="O788">
        <v>529.90333998417498</v>
      </c>
      <c r="P788">
        <v>51.326174748880426</v>
      </c>
      <c r="Q788">
        <v>0</v>
      </c>
      <c r="R788">
        <v>54.548742496696171</v>
      </c>
      <c r="S788">
        <v>56.563020281787566</v>
      </c>
      <c r="T788">
        <v>1642.2624173063275</v>
      </c>
      <c r="U788">
        <v>0</v>
      </c>
      <c r="V788">
        <v>1.0948416115375517</v>
      </c>
      <c r="W788">
        <v>54.742080576877584</v>
      </c>
      <c r="X788">
        <v>2502.8079239748431</v>
      </c>
      <c r="Y788">
        <v>766.38912807628617</v>
      </c>
      <c r="Z788">
        <v>672.23274948405674</v>
      </c>
      <c r="AA788">
        <v>5146.0673988950593</v>
      </c>
      <c r="AB788"/>
      <c r="AC788">
        <v>659.42310262906733</v>
      </c>
      <c r="AD788">
        <v>1382.6809454188317</v>
      </c>
      <c r="AE788">
        <v>1879.8430470099763</v>
      </c>
      <c r="AF788">
        <v>3609.8439691972599</v>
      </c>
      <c r="AG788">
        <v>10022.78332499633</v>
      </c>
      <c r="AH788">
        <v>0</v>
      </c>
      <c r="AI788"/>
      <c r="AJ788">
        <v>40.866281027866293</v>
      </c>
      <c r="AK788">
        <v>268.23619482670017</v>
      </c>
      <c r="AL788">
        <v>31505.021484375</v>
      </c>
      <c r="AM788">
        <v>24947.39453125</v>
      </c>
      <c r="AN788">
        <v>6557.62890625</v>
      </c>
      <c r="AO788" s="5" t="s">
        <v>1763</v>
      </c>
    </row>
    <row r="789" spans="1:41" ht="14.25" x14ac:dyDescent="0.45">
      <c r="A789">
        <v>2015</v>
      </c>
      <c r="B789" s="5" t="s">
        <v>1507</v>
      </c>
      <c r="C789" s="5" t="s">
        <v>174</v>
      </c>
      <c r="D789" s="5" t="s">
        <v>83</v>
      </c>
      <c r="E789" s="5" t="s">
        <v>108</v>
      </c>
      <c r="F789" s="5" t="s">
        <v>202</v>
      </c>
      <c r="G789" s="5" t="s">
        <v>86</v>
      </c>
      <c r="H789" s="5" t="s">
        <v>130</v>
      </c>
      <c r="I789"/>
      <c r="J789">
        <v>227.4487692715341</v>
      </c>
      <c r="K789">
        <v>90.979507708613639</v>
      </c>
      <c r="L789">
        <v>170.58657695365056</v>
      </c>
      <c r="M789">
        <v>0</v>
      </c>
      <c r="N789">
        <v>941.78574648417759</v>
      </c>
      <c r="O789">
        <v>405.99605314968835</v>
      </c>
      <c r="P789">
        <v>56.862192317883526</v>
      </c>
      <c r="Q789">
        <v>0</v>
      </c>
      <c r="R789">
        <v>339.44964702926092</v>
      </c>
      <c r="S789">
        <v>419.64297930598042</v>
      </c>
      <c r="T789">
        <v>2706.6403543312558</v>
      </c>
      <c r="U789">
        <v>0</v>
      </c>
      <c r="V789">
        <v>0</v>
      </c>
      <c r="W789">
        <v>56.862192317883526</v>
      </c>
      <c r="X789">
        <v>2429.0645262008502</v>
      </c>
      <c r="Y789">
        <v>432.15266161591478</v>
      </c>
      <c r="Z789">
        <v>3437.8881475392377</v>
      </c>
      <c r="AA789">
        <v>5459.9837656801792</v>
      </c>
      <c r="AB789">
        <v>0</v>
      </c>
      <c r="AC789">
        <v>674.89475633255142</v>
      </c>
      <c r="AD789">
        <v>4750.6940126783738</v>
      </c>
      <c r="AE789">
        <v>575.8320491647429</v>
      </c>
      <c r="AF789">
        <v>1370.378834860993</v>
      </c>
      <c r="AG789">
        <v>7990.4927966065434</v>
      </c>
      <c r="AH789">
        <v>0</v>
      </c>
      <c r="AI789">
        <v>0</v>
      </c>
      <c r="AJ789">
        <v>665.91885499231535</v>
      </c>
      <c r="AK789">
        <v>181.95901541722728</v>
      </c>
      <c r="AL789">
        <v>33385.515625</v>
      </c>
      <c r="AM789">
        <v>22343.673828125</v>
      </c>
      <c r="AN789">
        <v>11041.8388671875</v>
      </c>
      <c r="AO789" s="5" t="s">
        <v>1765</v>
      </c>
    </row>
    <row r="790" spans="1:41" ht="14.25" x14ac:dyDescent="0.45">
      <c r="A790">
        <v>2015</v>
      </c>
      <c r="B790" s="5" t="s">
        <v>1509</v>
      </c>
      <c r="C790" s="5" t="s">
        <v>174</v>
      </c>
      <c r="D790" s="5" t="s">
        <v>83</v>
      </c>
      <c r="E790" s="5" t="s">
        <v>108</v>
      </c>
      <c r="F790" s="5" t="s">
        <v>205</v>
      </c>
      <c r="G790" s="5" t="s">
        <v>86</v>
      </c>
      <c r="H790" s="5" t="s">
        <v>130</v>
      </c>
      <c r="I790">
        <v>930.61536980691892</v>
      </c>
      <c r="J790">
        <v>963.46061815304552</v>
      </c>
      <c r="K790">
        <v>76.638912807628614</v>
      </c>
      <c r="L790"/>
      <c r="M790">
        <v>0</v>
      </c>
      <c r="N790">
        <v>0</v>
      </c>
      <c r="O790">
        <v>192.6921236306091</v>
      </c>
      <c r="P790">
        <v>51.45755574226493</v>
      </c>
      <c r="Q790">
        <v>172.17190144854092</v>
      </c>
      <c r="R790">
        <v>811.20685263913992</v>
      </c>
      <c r="S790">
        <v>11.305770690582831</v>
      </c>
      <c r="T790">
        <v>82.113120865316375</v>
      </c>
      <c r="U790">
        <v>0</v>
      </c>
      <c r="V790">
        <v>0</v>
      </c>
      <c r="W790">
        <v>0</v>
      </c>
      <c r="X790">
        <v>876.96813084157895</v>
      </c>
      <c r="Y790">
        <v>5961.4125748219694</v>
      </c>
      <c r="Z790">
        <v>393.04813854198107</v>
      </c>
      <c r="AA790">
        <v>3984.7833293527519</v>
      </c>
      <c r="AB790"/>
      <c r="AC790">
        <v>160.9417168960201</v>
      </c>
      <c r="AD790">
        <v>2815.4541790903413</v>
      </c>
      <c r="AE790">
        <v>2960.4517175975398</v>
      </c>
      <c r="AF790">
        <v>2113.4405179590431</v>
      </c>
      <c r="AG790">
        <v>21400.863756804341</v>
      </c>
      <c r="AH790">
        <v>1029.6291647049286</v>
      </c>
      <c r="AI790"/>
      <c r="AJ790">
        <v>2426.6881883897649</v>
      </c>
      <c r="AK790">
        <v>444.50569428424598</v>
      </c>
      <c r="AL790">
        <v>47859.84765625</v>
      </c>
      <c r="AM790">
        <v>42330.54296875</v>
      </c>
      <c r="AN790">
        <v>5529.30712890625</v>
      </c>
      <c r="AO790" s="5" t="s">
        <v>1767</v>
      </c>
    </row>
    <row r="791" spans="1:41" ht="14.25" x14ac:dyDescent="0.45">
      <c r="A791">
        <v>2015</v>
      </c>
      <c r="B791" s="5" t="s">
        <v>1508</v>
      </c>
      <c r="C791" s="5" t="s">
        <v>174</v>
      </c>
      <c r="D791" s="5" t="s">
        <v>83</v>
      </c>
      <c r="E791" s="5" t="s">
        <v>108</v>
      </c>
      <c r="F791" s="5" t="s">
        <v>205</v>
      </c>
      <c r="G791" s="5" t="s">
        <v>86</v>
      </c>
      <c r="H791" s="5" t="s">
        <v>130</v>
      </c>
      <c r="I791">
        <v>1594.2056563822907</v>
      </c>
      <c r="J791">
        <v>911.35203223179826</v>
      </c>
      <c r="K791">
        <v>78.587602779408698</v>
      </c>
      <c r="L791"/>
      <c r="M791">
        <v>0</v>
      </c>
      <c r="N791">
        <v>403.03203013403862</v>
      </c>
      <c r="O791">
        <v>188.61024667058086</v>
      </c>
      <c r="P791">
        <v>52.631240261409708</v>
      </c>
      <c r="Q791">
        <v>36.3736039518257</v>
      </c>
      <c r="R791">
        <v>508.78819771363237</v>
      </c>
      <c r="S791">
        <v>22.606879839086858</v>
      </c>
      <c r="T791">
        <v>168.40200595587578</v>
      </c>
      <c r="U791">
        <v>0</v>
      </c>
      <c r="V791">
        <v>224.5360079411677</v>
      </c>
      <c r="W791">
        <v>0</v>
      </c>
      <c r="X791">
        <v>873.44507089114234</v>
      </c>
      <c r="Y791">
        <v>6112.9928161982907</v>
      </c>
      <c r="Z791">
        <v>246.98960873528446</v>
      </c>
      <c r="AA791">
        <v>5090.1086448772912</v>
      </c>
      <c r="AB791"/>
      <c r="AC791">
        <v>165.03396583675826</v>
      </c>
      <c r="AD791">
        <v>2875.1504416313655</v>
      </c>
      <c r="AE791">
        <v>4731.587231962103</v>
      </c>
      <c r="AF791">
        <v>3048.0763078013515</v>
      </c>
      <c r="AG791">
        <v>23440.436549018203</v>
      </c>
      <c r="AH791">
        <v>1030.9795340626656</v>
      </c>
      <c r="AI791">
        <v>0</v>
      </c>
      <c r="AJ791">
        <v>2918.4217510911071</v>
      </c>
      <c r="AK791">
        <v>455.80809612057044</v>
      </c>
      <c r="AL791">
        <v>55178.15625</v>
      </c>
      <c r="AM791">
        <v>49484.56640625</v>
      </c>
      <c r="AN791">
        <v>5693.58984375</v>
      </c>
      <c r="AO791" s="5" t="s">
        <v>1766</v>
      </c>
    </row>
    <row r="792" spans="1:41" ht="14.25" x14ac:dyDescent="0.45">
      <c r="A792">
        <v>2015</v>
      </c>
      <c r="B792" s="5" t="s">
        <v>1507</v>
      </c>
      <c r="C792" s="5" t="s">
        <v>174</v>
      </c>
      <c r="D792" s="5" t="s">
        <v>83</v>
      </c>
      <c r="E792" s="5" t="s">
        <v>108</v>
      </c>
      <c r="F792" s="5" t="s">
        <v>205</v>
      </c>
      <c r="G792" s="5" t="s">
        <v>86</v>
      </c>
      <c r="H792" s="5" t="s">
        <v>130</v>
      </c>
      <c r="I792">
        <v>813.12935014573441</v>
      </c>
      <c r="J792">
        <v>1023.5194617219034</v>
      </c>
      <c r="K792">
        <v>79.607069245036939</v>
      </c>
      <c r="L792"/>
      <c r="M792">
        <v>0</v>
      </c>
      <c r="N792">
        <v>0</v>
      </c>
      <c r="O792">
        <v>668.69938165831024</v>
      </c>
      <c r="P792">
        <v>943.91239247686644</v>
      </c>
      <c r="Q792">
        <v>1196.3378797240309</v>
      </c>
      <c r="R792">
        <v>2529.4027697660877</v>
      </c>
      <c r="S792">
        <v>130.78304233113209</v>
      </c>
      <c r="T792">
        <v>0</v>
      </c>
      <c r="U792">
        <v>0</v>
      </c>
      <c r="V792">
        <v>568.62192317883523</v>
      </c>
      <c r="W792">
        <v>0</v>
      </c>
      <c r="X792">
        <v>392.37672999937587</v>
      </c>
      <c r="Y792"/>
      <c r="Z792">
        <v>733.52228090069741</v>
      </c>
      <c r="AA792">
        <v>4836.7655637297466</v>
      </c>
      <c r="AB792">
        <v>0</v>
      </c>
      <c r="AC792">
        <v>0</v>
      </c>
      <c r="AD792">
        <v>3175.5823119115262</v>
      </c>
      <c r="AE792">
        <v>5333.894492172436</v>
      </c>
      <c r="AF792">
        <v>3212.7138659604193</v>
      </c>
      <c r="AG792">
        <v>19258.600790059842</v>
      </c>
      <c r="AH792">
        <v>944.84493243087979</v>
      </c>
      <c r="AI792">
        <v>0</v>
      </c>
      <c r="AJ792">
        <v>2930.0429619661877</v>
      </c>
      <c r="AK792">
        <v>379.83944468346192</v>
      </c>
      <c r="AL792">
        <v>49152.1953125</v>
      </c>
      <c r="AM792">
        <v>43380.4609375</v>
      </c>
      <c r="AN792">
        <v>5771.732421875</v>
      </c>
      <c r="AO792" s="5" t="s">
        <v>1768</v>
      </c>
    </row>
    <row r="793" spans="1:41" ht="14.25" x14ac:dyDescent="0.45">
      <c r="A793">
        <v>2015</v>
      </c>
      <c r="B793" s="5" t="s">
        <v>80</v>
      </c>
      <c r="C793" s="5" t="s">
        <v>168</v>
      </c>
      <c r="D793" s="5" t="s">
        <v>83</v>
      </c>
      <c r="E793" s="5" t="s">
        <v>84</v>
      </c>
      <c r="F793" s="5" t="s">
        <v>85</v>
      </c>
      <c r="G793" s="5" t="s">
        <v>86</v>
      </c>
      <c r="H793" s="5" t="s">
        <v>130</v>
      </c>
      <c r="I793">
        <v>19139.171875</v>
      </c>
      <c r="J793">
        <v>31927.771484375</v>
      </c>
      <c r="K793">
        <v>2186.208251953125</v>
      </c>
      <c r="L793">
        <v>2946.21875</v>
      </c>
      <c r="M793">
        <v>30891.81640625</v>
      </c>
      <c r="N793">
        <v>16429.095703125</v>
      </c>
      <c r="O793">
        <v>20658.62890625</v>
      </c>
      <c r="P793">
        <v>9977.2890625</v>
      </c>
      <c r="Q793">
        <v>9410.75</v>
      </c>
      <c r="R793">
        <v>8067.92919921875</v>
      </c>
      <c r="S793">
        <v>30633.529296875</v>
      </c>
      <c r="T793">
        <v>13429.8857421875</v>
      </c>
      <c r="U793">
        <v>1385.22900390625</v>
      </c>
      <c r="V793">
        <v>16700.71484375</v>
      </c>
      <c r="W793">
        <v>10842.216796875</v>
      </c>
      <c r="X793">
        <v>14509.935546875</v>
      </c>
      <c r="Y793">
        <v>92924.7421875</v>
      </c>
      <c r="Z793">
        <v>14702.69140625</v>
      </c>
      <c r="AA793">
        <v>131123.6875</v>
      </c>
      <c r="AB793">
        <v>2318.46142578125</v>
      </c>
      <c r="AC793">
        <v>11622.8662109375</v>
      </c>
      <c r="AD793">
        <v>27508.845703125</v>
      </c>
      <c r="AE793">
        <v>26975.18359375</v>
      </c>
      <c r="AF793">
        <v>50452.2265625</v>
      </c>
      <c r="AG793">
        <v>179756.5625</v>
      </c>
      <c r="AH793">
        <v>59798.87109375</v>
      </c>
      <c r="AI793">
        <v>8058.76513671875</v>
      </c>
      <c r="AJ793">
        <v>34682.7890625</v>
      </c>
      <c r="AK793">
        <v>2340.771484375</v>
      </c>
      <c r="AL793">
        <v>881402.875</v>
      </c>
      <c r="AM793">
        <v>658224.9375</v>
      </c>
      <c r="AN793">
        <v>223177.9375</v>
      </c>
      <c r="AO793" s="5" t="s">
        <v>461</v>
      </c>
    </row>
    <row r="794" spans="1:41" ht="14.25" x14ac:dyDescent="0.45">
      <c r="A794">
        <v>2015</v>
      </c>
      <c r="B794" s="5" t="s">
        <v>80</v>
      </c>
      <c r="C794" s="5" t="s">
        <v>168</v>
      </c>
      <c r="D794" s="5" t="s">
        <v>83</v>
      </c>
      <c r="E794" s="5" t="s">
        <v>84</v>
      </c>
      <c r="F794" s="5" t="s">
        <v>85</v>
      </c>
      <c r="G794" s="5" t="s">
        <v>87</v>
      </c>
      <c r="H794" s="5" t="s">
        <v>130</v>
      </c>
      <c r="I794">
        <v>17481.22436</v>
      </c>
      <c r="J794">
        <v>29162</v>
      </c>
      <c r="K794">
        <v>1996.82609</v>
      </c>
      <c r="L794">
        <v>2691</v>
      </c>
      <c r="M794">
        <v>28215.78601</v>
      </c>
      <c r="N794">
        <v>15005.91087</v>
      </c>
      <c r="O794">
        <v>18869.057010500001</v>
      </c>
      <c r="P794">
        <v>9112.9973600000012</v>
      </c>
      <c r="Q794">
        <v>8595.5360000000001</v>
      </c>
      <c r="R794">
        <v>7369.0375699999968</v>
      </c>
      <c r="S794">
        <v>27979.873299999999</v>
      </c>
      <c r="T794">
        <v>12266.51</v>
      </c>
      <c r="U794">
        <v>1265.23235</v>
      </c>
      <c r="V794">
        <v>15254</v>
      </c>
      <c r="W794">
        <v>9903</v>
      </c>
      <c r="X794">
        <v>13253</v>
      </c>
      <c r="Y794">
        <v>84875.056999999986</v>
      </c>
      <c r="Z794">
        <v>13429.058000000001</v>
      </c>
      <c r="AA794">
        <v>119764.989000138</v>
      </c>
      <c r="AB794">
        <v>2117.6225895201519</v>
      </c>
      <c r="AC794">
        <v>10616.02503466963</v>
      </c>
      <c r="AD794">
        <v>25125.867999999999</v>
      </c>
      <c r="AE794">
        <v>24638.43389</v>
      </c>
      <c r="AF794">
        <v>46081.756769999993</v>
      </c>
      <c r="AG794">
        <v>164185</v>
      </c>
      <c r="AH794">
        <v>54618.740440000009</v>
      </c>
      <c r="AI794">
        <v>7360.6675394459999</v>
      </c>
      <c r="AJ794">
        <v>31678.36070999999</v>
      </c>
      <c r="AK794">
        <v>2138</v>
      </c>
      <c r="AL794">
        <v>805050.6875</v>
      </c>
      <c r="AM794">
        <v>601205.625</v>
      </c>
      <c r="AN794">
        <v>203844.953125</v>
      </c>
      <c r="AO794" s="5" t="s">
        <v>462</v>
      </c>
    </row>
    <row r="795" spans="1:41" ht="14.25" x14ac:dyDescent="0.45">
      <c r="A795">
        <v>2015</v>
      </c>
      <c r="B795" s="5" t="s">
        <v>80</v>
      </c>
      <c r="C795" s="5" t="s">
        <v>168</v>
      </c>
      <c r="D795" s="5" t="s">
        <v>83</v>
      </c>
      <c r="E795" s="5" t="s">
        <v>27</v>
      </c>
      <c r="F795" s="5" t="s">
        <v>27</v>
      </c>
      <c r="G795" s="5" t="s">
        <v>86</v>
      </c>
      <c r="H795" s="5" t="s">
        <v>130</v>
      </c>
      <c r="I795">
        <v>1042.4075927734375</v>
      </c>
      <c r="J795">
        <v>2813.742919921875</v>
      </c>
      <c r="K795">
        <v>101.41358947753906</v>
      </c>
      <c r="L795">
        <v>129.19131469726563</v>
      </c>
      <c r="M795">
        <v>168.9132080078125</v>
      </c>
      <c r="N795">
        <v>399.971923828125</v>
      </c>
      <c r="O795">
        <v>0</v>
      </c>
      <c r="P795">
        <v>222.79844665527344</v>
      </c>
      <c r="Q795">
        <v>0</v>
      </c>
      <c r="R795">
        <v>8.2851486206054688</v>
      </c>
      <c r="S795">
        <v>48.995258331298828</v>
      </c>
      <c r="T795">
        <v>556.39849853515625</v>
      </c>
      <c r="U795">
        <v>7.679689884185791</v>
      </c>
      <c r="V795">
        <v>1465.992919921875</v>
      </c>
      <c r="W795">
        <v>0</v>
      </c>
      <c r="X795">
        <v>54.742080688476563</v>
      </c>
      <c r="Y795">
        <v>5835.08544921875</v>
      </c>
      <c r="Z795">
        <v>166.9534912109375</v>
      </c>
      <c r="AA795">
        <v>2542.06005859375</v>
      </c>
      <c r="AB795">
        <v>62.178554534912109</v>
      </c>
      <c r="AC795">
        <v>0</v>
      </c>
      <c r="AD795">
        <v>212.17701721191406</v>
      </c>
      <c r="AE795">
        <v>0</v>
      </c>
      <c r="AF795">
        <v>544.219482421875</v>
      </c>
      <c r="AG795">
        <v>15600.3984375</v>
      </c>
      <c r="AH795">
        <v>1803.466796875</v>
      </c>
      <c r="AI795">
        <v>547.46435546875</v>
      </c>
      <c r="AJ795">
        <v>1263.0687255859375</v>
      </c>
      <c r="AK795">
        <v>0</v>
      </c>
      <c r="AL795">
        <v>35597.60546875</v>
      </c>
      <c r="AM795">
        <v>32041.853515625</v>
      </c>
      <c r="AN795">
        <v>3555.74951171875</v>
      </c>
      <c r="AO795" s="5" t="s">
        <v>463</v>
      </c>
    </row>
    <row r="796" spans="1:41" ht="14.25" x14ac:dyDescent="0.45">
      <c r="A796">
        <v>2015</v>
      </c>
      <c r="B796" s="5" t="s">
        <v>80</v>
      </c>
      <c r="C796" s="5" t="s">
        <v>168</v>
      </c>
      <c r="D796" s="5" t="s">
        <v>83</v>
      </c>
      <c r="E796" s="5" t="s">
        <v>27</v>
      </c>
      <c r="F796" s="5" t="s">
        <v>27</v>
      </c>
      <c r="G796" s="5" t="s">
        <v>87</v>
      </c>
      <c r="H796" s="5" t="s">
        <v>130</v>
      </c>
      <c r="I796">
        <v>952.10815000000002</v>
      </c>
      <c r="J796">
        <v>2570</v>
      </c>
      <c r="K796">
        <v>92.628550000000004</v>
      </c>
      <c r="L796">
        <v>118</v>
      </c>
      <c r="M796">
        <v>154.28095350000001</v>
      </c>
      <c r="N796">
        <v>365.32402000000002</v>
      </c>
      <c r="O796">
        <v>0</v>
      </c>
      <c r="P796">
        <v>203.49834000000001</v>
      </c>
      <c r="Q796">
        <v>0</v>
      </c>
      <c r="R796">
        <v>7.5674400000000004</v>
      </c>
      <c r="S796">
        <v>44.751000000000012</v>
      </c>
      <c r="T796">
        <v>508.2</v>
      </c>
      <c r="U796">
        <v>7.0144299999999999</v>
      </c>
      <c r="V796">
        <v>1339</v>
      </c>
      <c r="W796">
        <v>0</v>
      </c>
      <c r="X796">
        <v>50</v>
      </c>
      <c r="Y796">
        <v>5329.616</v>
      </c>
      <c r="Z796">
        <v>152.49100000000001</v>
      </c>
      <c r="AA796">
        <v>2321.8518200000012</v>
      </c>
      <c r="AB796">
        <v>56.792281294364642</v>
      </c>
      <c r="AC796">
        <v>0</v>
      </c>
      <c r="AD796">
        <v>193.797</v>
      </c>
      <c r="AE796">
        <v>0</v>
      </c>
      <c r="AF796">
        <v>497.07600000000002</v>
      </c>
      <c r="AG796">
        <v>14249</v>
      </c>
      <c r="AH796">
        <v>1647.2398636760561</v>
      </c>
      <c r="AI796">
        <v>500.03975401499991</v>
      </c>
      <c r="AJ796">
        <v>1153.6543300000001</v>
      </c>
      <c r="AK796">
        <v>0</v>
      </c>
      <c r="AL796">
        <v>32513.9296875</v>
      </c>
      <c r="AM796">
        <v>29266.201171875</v>
      </c>
      <c r="AN796">
        <v>3247.7294921875</v>
      </c>
      <c r="AO796" s="5" t="s">
        <v>464</v>
      </c>
    </row>
    <row r="797" spans="1:41" ht="14.25" x14ac:dyDescent="0.45">
      <c r="A797">
        <v>2015</v>
      </c>
      <c r="B797" s="5" t="s">
        <v>80</v>
      </c>
      <c r="C797" s="5" t="s">
        <v>168</v>
      </c>
      <c r="D797" s="5" t="s">
        <v>83</v>
      </c>
      <c r="E797" s="5" t="s">
        <v>108</v>
      </c>
      <c r="F797" s="5" t="s">
        <v>108</v>
      </c>
      <c r="G797" s="5" t="s">
        <v>86</v>
      </c>
      <c r="H797" s="5" t="s">
        <v>130</v>
      </c>
      <c r="I797">
        <v>3765.75634765625</v>
      </c>
      <c r="J797">
        <v>8212.4072265625</v>
      </c>
      <c r="K797">
        <v>1318.71484375</v>
      </c>
      <c r="L797">
        <v>1074.0396728515625</v>
      </c>
      <c r="M797">
        <v>3426.427978515625</v>
      </c>
      <c r="N797">
        <v>3596.07568359375</v>
      </c>
      <c r="O797">
        <v>4472.6416015625</v>
      </c>
      <c r="P797">
        <v>6518.83642578125</v>
      </c>
      <c r="Q797">
        <v>1756.0733642578125</v>
      </c>
      <c r="R797">
        <v>4684.19677734375</v>
      </c>
      <c r="S797">
        <v>3508.941162109375</v>
      </c>
      <c r="T797">
        <v>4775.64453125</v>
      </c>
      <c r="U797">
        <v>501.14837646484375</v>
      </c>
      <c r="V797">
        <v>1786.781494140625</v>
      </c>
      <c r="W797">
        <v>1071.8499755859375</v>
      </c>
      <c r="X797">
        <v>10544.419921875</v>
      </c>
      <c r="Y797">
        <v>20588.154296875</v>
      </c>
      <c r="Z797">
        <v>6448.1572265625</v>
      </c>
      <c r="AA797">
        <v>50312.0703125</v>
      </c>
      <c r="AB797">
        <v>1002.1200561523438</v>
      </c>
      <c r="AC797">
        <v>8497.357421875</v>
      </c>
      <c r="AD797">
        <v>9229.837890625</v>
      </c>
      <c r="AE797">
        <v>10257.990234375</v>
      </c>
      <c r="AF797">
        <v>16752.7421875</v>
      </c>
      <c r="AG797">
        <v>76543.6640625</v>
      </c>
      <c r="AH797">
        <v>12936.7060546875</v>
      </c>
      <c r="AI797">
        <v>958.781982421875</v>
      </c>
      <c r="AJ797">
        <v>19595.6015625</v>
      </c>
      <c r="AK797">
        <v>1215.274169921875</v>
      </c>
      <c r="AL797">
        <v>295352.4375</v>
      </c>
      <c r="AM797">
        <v>240891.03125</v>
      </c>
      <c r="AN797">
        <v>54461.359375</v>
      </c>
      <c r="AO797" s="5" t="s">
        <v>465</v>
      </c>
    </row>
    <row r="798" spans="1:41" ht="14.25" x14ac:dyDescent="0.45">
      <c r="A798">
        <v>2015</v>
      </c>
      <c r="B798" s="5" t="s">
        <v>80</v>
      </c>
      <c r="C798" s="5" t="s">
        <v>168</v>
      </c>
      <c r="D798" s="5" t="s">
        <v>83</v>
      </c>
      <c r="E798" s="5" t="s">
        <v>108</v>
      </c>
      <c r="F798" s="5" t="s">
        <v>108</v>
      </c>
      <c r="G798" s="5" t="s">
        <v>87</v>
      </c>
      <c r="H798" s="5" t="s">
        <v>130</v>
      </c>
      <c r="I798">
        <v>3439.5444500000008</v>
      </c>
      <c r="J798">
        <v>7501</v>
      </c>
      <c r="K798">
        <v>1204.48</v>
      </c>
      <c r="L798">
        <v>981</v>
      </c>
      <c r="M798">
        <v>3129.6107244999998</v>
      </c>
      <c r="N798">
        <v>3284.562570000001</v>
      </c>
      <c r="O798">
        <v>4085.1953295000012</v>
      </c>
      <c r="P798">
        <v>5954.1366300000009</v>
      </c>
      <c r="Q798">
        <v>1603.952</v>
      </c>
      <c r="R798">
        <v>4278.4241200861097</v>
      </c>
      <c r="S798">
        <v>3204.9760000000001</v>
      </c>
      <c r="T798">
        <v>4361.95</v>
      </c>
      <c r="U798">
        <v>457.73597000000001</v>
      </c>
      <c r="V798">
        <v>1632</v>
      </c>
      <c r="W798">
        <v>979</v>
      </c>
      <c r="X798">
        <v>9631</v>
      </c>
      <c r="Y798">
        <v>18804.687999999998</v>
      </c>
      <c r="Z798">
        <v>5889.58</v>
      </c>
      <c r="AA798">
        <v>45953.744100000004</v>
      </c>
      <c r="AB798">
        <v>915.31054260887072</v>
      </c>
      <c r="AC798">
        <v>7761.266799999933</v>
      </c>
      <c r="AD798">
        <v>8430.2950000000001</v>
      </c>
      <c r="AE798">
        <v>9369.3829900000001</v>
      </c>
      <c r="AF798">
        <v>15301.521609999991</v>
      </c>
      <c r="AG798">
        <v>69913</v>
      </c>
      <c r="AH798">
        <v>11816.05266073245</v>
      </c>
      <c r="AI798">
        <v>875.72667660397235</v>
      </c>
      <c r="AJ798">
        <v>17898.11518999999</v>
      </c>
      <c r="AK798">
        <v>1110</v>
      </c>
      <c r="AL798">
        <v>269767.25</v>
      </c>
      <c r="AM798">
        <v>220023.640625</v>
      </c>
      <c r="AN798">
        <v>49743.59375</v>
      </c>
      <c r="AO798" s="5" t="s">
        <v>466</v>
      </c>
    </row>
    <row r="799" spans="1:41" ht="14.25" x14ac:dyDescent="0.45">
      <c r="A799">
        <v>2015</v>
      </c>
      <c r="B799" s="5" t="s">
        <v>80</v>
      </c>
      <c r="C799" s="5" t="s">
        <v>168</v>
      </c>
      <c r="D799" s="5" t="s">
        <v>83</v>
      </c>
      <c r="E799" s="5" t="s">
        <v>19</v>
      </c>
      <c r="F799" s="5" t="s">
        <v>19</v>
      </c>
      <c r="G799" s="5" t="s">
        <v>86</v>
      </c>
      <c r="H799" s="5" t="s">
        <v>130</v>
      </c>
      <c r="I799">
        <v>15340.5537109375</v>
      </c>
      <c r="J799">
        <v>27073.244140625</v>
      </c>
      <c r="K799">
        <v>1854.2567138671875</v>
      </c>
      <c r="L799">
        <v>2570.68798828125</v>
      </c>
      <c r="M799">
        <v>26252.708984375</v>
      </c>
      <c r="N799">
        <v>15529.0537109375</v>
      </c>
      <c r="O799">
        <v>20861.75</v>
      </c>
      <c r="P799">
        <v>10096.5341796875</v>
      </c>
      <c r="Q799">
        <v>9358.4716796875</v>
      </c>
      <c r="R799">
        <v>8037.1455078125</v>
      </c>
      <c r="S799">
        <v>25078.302734375</v>
      </c>
      <c r="T799">
        <v>13271.4375</v>
      </c>
      <c r="U799">
        <v>1327.18017578125</v>
      </c>
      <c r="V799">
        <v>16235.40625</v>
      </c>
      <c r="W799">
        <v>7161.35888671875</v>
      </c>
      <c r="X799">
        <v>12801.9833984375</v>
      </c>
      <c r="Y799">
        <v>85844.8828125</v>
      </c>
      <c r="Z799">
        <v>12473.59375</v>
      </c>
      <c r="AA799">
        <v>112984.1015625</v>
      </c>
      <c r="AB799">
        <v>2318.46142578125</v>
      </c>
      <c r="AC799">
        <v>11794.474609375</v>
      </c>
      <c r="AD799">
        <v>24323.685546875</v>
      </c>
      <c r="AE799">
        <v>26637.412109375</v>
      </c>
      <c r="AF799">
        <v>45849.48046875</v>
      </c>
      <c r="AG799">
        <v>143325.71875</v>
      </c>
      <c r="AH799">
        <v>55684.72265625</v>
      </c>
      <c r="AI799">
        <v>6056.966796875</v>
      </c>
      <c r="AJ799">
        <v>30130.01953125</v>
      </c>
      <c r="AK799">
        <v>2286.029296875</v>
      </c>
      <c r="AL799">
        <v>772559.5625</v>
      </c>
      <c r="AM799">
        <v>574607.875</v>
      </c>
      <c r="AN799">
        <v>197951.65625</v>
      </c>
      <c r="AO799" s="5" t="s">
        <v>488</v>
      </c>
    </row>
    <row r="800" spans="1:41" ht="14.25" x14ac:dyDescent="0.45">
      <c r="A800">
        <v>2015</v>
      </c>
      <c r="B800" s="5" t="s">
        <v>80</v>
      </c>
      <c r="C800" s="5" t="s">
        <v>168</v>
      </c>
      <c r="D800" s="5" t="s">
        <v>83</v>
      </c>
      <c r="E800" s="5" t="s">
        <v>19</v>
      </c>
      <c r="F800" s="5" t="s">
        <v>19</v>
      </c>
      <c r="G800" s="5" t="s">
        <v>87</v>
      </c>
      <c r="H800" s="5" t="s">
        <v>130</v>
      </c>
      <c r="I800">
        <v>14011.664409999999</v>
      </c>
      <c r="J800">
        <v>24728</v>
      </c>
      <c r="K800">
        <v>1693.6300900000001</v>
      </c>
      <c r="L800">
        <v>2348</v>
      </c>
      <c r="M800">
        <v>23978.545009999991</v>
      </c>
      <c r="N800">
        <v>14183.83581</v>
      </c>
      <c r="O800">
        <v>19054.582450499998</v>
      </c>
      <c r="P800">
        <v>9221.9134200000008</v>
      </c>
      <c r="Q800">
        <v>8547.7860000000001</v>
      </c>
      <c r="R800">
        <v>7340.9206899999972</v>
      </c>
      <c r="S800">
        <v>22905.873299999999</v>
      </c>
      <c r="T800">
        <v>12121.788</v>
      </c>
      <c r="U800">
        <v>1212.2120600000001</v>
      </c>
      <c r="V800">
        <v>14829</v>
      </c>
      <c r="W800">
        <v>6541</v>
      </c>
      <c r="X800">
        <v>11693</v>
      </c>
      <c r="Y800">
        <v>78408.492439999987</v>
      </c>
      <c r="Z800">
        <v>11393.058000000001</v>
      </c>
      <c r="AA800">
        <v>103196.755740138</v>
      </c>
      <c r="AB800">
        <v>2117.6225895201519</v>
      </c>
      <c r="AC800">
        <v>10772.767594669631</v>
      </c>
      <c r="AD800">
        <v>22216.625</v>
      </c>
      <c r="AE800">
        <v>24329.922740000002</v>
      </c>
      <c r="AF800">
        <v>41877.729310000002</v>
      </c>
      <c r="AG800">
        <v>130910</v>
      </c>
      <c r="AH800">
        <v>50860.98425830411</v>
      </c>
      <c r="AI800">
        <v>5532.2766984090003</v>
      </c>
      <c r="AJ800">
        <v>27519.980470594299</v>
      </c>
      <c r="AK800">
        <v>2088</v>
      </c>
      <c r="AL800">
        <v>705636</v>
      </c>
      <c r="AM800">
        <v>524832.0625</v>
      </c>
      <c r="AN800">
        <v>180803.9375</v>
      </c>
      <c r="AO800" s="5" t="s">
        <v>489</v>
      </c>
    </row>
    <row r="801" spans="1:41" ht="14.25" x14ac:dyDescent="0.45">
      <c r="A801">
        <v>2015</v>
      </c>
      <c r="B801" s="5" t="s">
        <v>80</v>
      </c>
      <c r="C801" s="5" t="s">
        <v>168</v>
      </c>
      <c r="D801" s="5" t="s">
        <v>83</v>
      </c>
      <c r="E801" s="5" t="s">
        <v>24</v>
      </c>
      <c r="F801" s="5" t="s">
        <v>24</v>
      </c>
      <c r="G801" s="5" t="s">
        <v>86</v>
      </c>
      <c r="H801" s="5" t="s">
        <v>130</v>
      </c>
      <c r="I801">
        <v>5211.7333984375</v>
      </c>
      <c r="J801">
        <v>11222.126953125</v>
      </c>
      <c r="K801">
        <v>209.11474609375</v>
      </c>
      <c r="L801">
        <v>513.480712890625</v>
      </c>
      <c r="M801">
        <v>6709.73681640625</v>
      </c>
      <c r="N801">
        <v>4092.8818359375</v>
      </c>
      <c r="O801">
        <v>115.62343597412109</v>
      </c>
      <c r="P801">
        <v>0</v>
      </c>
      <c r="Q801">
        <v>29.110744476318359</v>
      </c>
      <c r="R801">
        <v>105.75428009033203</v>
      </c>
      <c r="S801">
        <v>11966.9580078125</v>
      </c>
      <c r="T801">
        <v>550.16888427734375</v>
      </c>
      <c r="U801">
        <v>0.73108047246932983</v>
      </c>
      <c r="V801">
        <v>1128.78173828125</v>
      </c>
      <c r="W801">
        <v>2820.31201171875</v>
      </c>
      <c r="X801">
        <v>1936.7747802734375</v>
      </c>
      <c r="Y801">
        <v>16550.205078125</v>
      </c>
      <c r="Z801">
        <v>3106.947021484375</v>
      </c>
      <c r="AA801">
        <v>28659.490234375</v>
      </c>
      <c r="AB801">
        <v>47.092197418212891</v>
      </c>
      <c r="AC801">
        <v>399.859130859375</v>
      </c>
      <c r="AD801">
        <v>5167.1357421875</v>
      </c>
      <c r="AE801">
        <v>1610.4664306640625</v>
      </c>
      <c r="AF801">
        <v>9104.0712890625</v>
      </c>
      <c r="AG801">
        <v>42858.66796875</v>
      </c>
      <c r="AH801">
        <v>15080.720703125</v>
      </c>
      <c r="AI801">
        <v>2421.006591796875</v>
      </c>
      <c r="AJ801">
        <v>6147.68994140625</v>
      </c>
      <c r="AK801">
        <v>97.440902709960938</v>
      </c>
      <c r="AL801">
        <v>177864.0625</v>
      </c>
      <c r="AM801">
        <v>130742</v>
      </c>
      <c r="AN801">
        <v>47122.08984375</v>
      </c>
      <c r="AO801" s="5" t="s">
        <v>490</v>
      </c>
    </row>
    <row r="802" spans="1:41" ht="14.25" x14ac:dyDescent="0.45">
      <c r="A802">
        <v>2015</v>
      </c>
      <c r="B802" s="5" t="s">
        <v>80</v>
      </c>
      <c r="C802" s="5" t="s">
        <v>168</v>
      </c>
      <c r="D802" s="5" t="s">
        <v>83</v>
      </c>
      <c r="E802" s="5" t="s">
        <v>24</v>
      </c>
      <c r="F802" s="5" t="s">
        <v>24</v>
      </c>
      <c r="G802" s="5" t="s">
        <v>87</v>
      </c>
      <c r="H802" s="5" t="s">
        <v>130</v>
      </c>
      <c r="I802">
        <v>4760.2624999999998</v>
      </c>
      <c r="J802">
        <v>10250</v>
      </c>
      <c r="K802">
        <v>191</v>
      </c>
      <c r="L802">
        <v>469</v>
      </c>
      <c r="M802">
        <v>6128.5</v>
      </c>
      <c r="N802">
        <v>3738.3322800000001</v>
      </c>
      <c r="O802">
        <v>105.6074565</v>
      </c>
      <c r="P802">
        <v>0</v>
      </c>
      <c r="Q802">
        <v>26.588999999999999</v>
      </c>
      <c r="R802">
        <v>96.593220092646305</v>
      </c>
      <c r="S802">
        <v>10930.31</v>
      </c>
      <c r="T802">
        <v>502.51</v>
      </c>
      <c r="U802">
        <v>0.66774999999999995</v>
      </c>
      <c r="V802">
        <v>1031</v>
      </c>
      <c r="W802">
        <v>2576</v>
      </c>
      <c r="X802">
        <v>1769</v>
      </c>
      <c r="Y802">
        <v>15116.529</v>
      </c>
      <c r="Z802">
        <v>2837.8049999999998</v>
      </c>
      <c r="AA802">
        <v>26176.837289999999</v>
      </c>
      <c r="AB802">
        <v>43.012794142355808</v>
      </c>
      <c r="AC802">
        <v>365.22098000000011</v>
      </c>
      <c r="AD802">
        <v>4719.5280000000002</v>
      </c>
      <c r="AE802">
        <v>1470.95832</v>
      </c>
      <c r="AF802">
        <v>8315.4227699999992</v>
      </c>
      <c r="AG802">
        <v>39146</v>
      </c>
      <c r="AH802">
        <v>13774.34037303496</v>
      </c>
      <c r="AI802">
        <v>2211.2846803970278</v>
      </c>
      <c r="AJ802">
        <v>5615.1408699999993</v>
      </c>
      <c r="AK802">
        <v>89</v>
      </c>
      <c r="AL802">
        <v>162456.453125</v>
      </c>
      <c r="AM802">
        <v>119416.359375</v>
      </c>
      <c r="AN802">
        <v>43040.09375</v>
      </c>
      <c r="AO802" s="5" t="s">
        <v>491</v>
      </c>
    </row>
    <row r="803" spans="1:41" ht="14.25" x14ac:dyDescent="0.45">
      <c r="A803">
        <v>2015</v>
      </c>
      <c r="B803" s="5" t="s">
        <v>80</v>
      </c>
      <c r="C803" s="5" t="s">
        <v>168</v>
      </c>
      <c r="D803" s="5" t="s">
        <v>83</v>
      </c>
      <c r="E803" s="5" t="s">
        <v>213</v>
      </c>
      <c r="F803" s="5" t="s">
        <v>213</v>
      </c>
      <c r="G803" s="5" t="s">
        <v>86</v>
      </c>
      <c r="H803" s="5" t="s">
        <v>130</v>
      </c>
      <c r="I803">
        <v>0</v>
      </c>
      <c r="J803">
        <v>0</v>
      </c>
      <c r="K803"/>
      <c r="L803"/>
      <c r="M803"/>
      <c r="N803"/>
      <c r="O803">
        <v>0</v>
      </c>
      <c r="P803">
        <v>0</v>
      </c>
      <c r="Q803">
        <v>0</v>
      </c>
      <c r="R803">
        <v>119.32080841064453</v>
      </c>
      <c r="S803"/>
      <c r="T803"/>
      <c r="U803"/>
      <c r="V803">
        <v>0</v>
      </c>
      <c r="W803"/>
      <c r="X803"/>
      <c r="Y803"/>
      <c r="Z803">
        <v>0</v>
      </c>
      <c r="AA803">
        <v>1365.414306640625</v>
      </c>
      <c r="AB803">
        <v>0</v>
      </c>
      <c r="AC803">
        <v>195.12602233886719</v>
      </c>
      <c r="AD803">
        <v>0</v>
      </c>
      <c r="AE803">
        <v>315.04421997070313</v>
      </c>
      <c r="AF803">
        <v>651.9486083984375</v>
      </c>
      <c r="AG803">
        <v>4267.6923828125</v>
      </c>
      <c r="AH803">
        <v>716.826416015625</v>
      </c>
      <c r="AI803">
        <v>31.750406265258789</v>
      </c>
      <c r="AJ803">
        <v>602.58184814453125</v>
      </c>
      <c r="AK803"/>
      <c r="AL803">
        <v>8265.705078125</v>
      </c>
      <c r="AM803">
        <v>7517.12841796875</v>
      </c>
      <c r="AN803">
        <v>748.57684326171875</v>
      </c>
      <c r="AO803" s="5" t="s">
        <v>492</v>
      </c>
    </row>
    <row r="804" spans="1:41" ht="14.25" x14ac:dyDescent="0.45">
      <c r="A804">
        <v>2015</v>
      </c>
      <c r="B804" s="5" t="s">
        <v>80</v>
      </c>
      <c r="C804" s="5" t="s">
        <v>168</v>
      </c>
      <c r="D804" s="5" t="s">
        <v>83</v>
      </c>
      <c r="E804" s="5" t="s">
        <v>213</v>
      </c>
      <c r="F804" s="5" t="s">
        <v>213</v>
      </c>
      <c r="G804" s="5" t="s">
        <v>87</v>
      </c>
      <c r="H804" s="5" t="s">
        <v>130</v>
      </c>
      <c r="I804">
        <v>0</v>
      </c>
      <c r="J804">
        <v>0</v>
      </c>
      <c r="K804"/>
      <c r="L804"/>
      <c r="M804"/>
      <c r="N804"/>
      <c r="O804">
        <v>0</v>
      </c>
      <c r="P804">
        <v>0</v>
      </c>
      <c r="Q804">
        <v>0</v>
      </c>
      <c r="R804">
        <v>108.98454</v>
      </c>
      <c r="S804"/>
      <c r="T804"/>
      <c r="U804"/>
      <c r="V804">
        <v>0</v>
      </c>
      <c r="W804"/>
      <c r="X804"/>
      <c r="Y804"/>
      <c r="Z804">
        <v>0</v>
      </c>
      <c r="AA804">
        <v>1247.1340499999999</v>
      </c>
      <c r="AB804">
        <v>0</v>
      </c>
      <c r="AC804">
        <v>178.22305999999989</v>
      </c>
      <c r="AD804">
        <v>0</v>
      </c>
      <c r="AE804">
        <v>287.75322999999997</v>
      </c>
      <c r="AF804">
        <v>595.47299999999996</v>
      </c>
      <c r="AG804">
        <v>3898</v>
      </c>
      <c r="AH804">
        <v>654.73070830409802</v>
      </c>
      <c r="AI804">
        <v>29</v>
      </c>
      <c r="AJ804">
        <v>550.38268059433403</v>
      </c>
      <c r="AK804"/>
      <c r="AL804">
        <v>7549.68115234375</v>
      </c>
      <c r="AM804">
        <v>6865.95068359375</v>
      </c>
      <c r="AN804">
        <v>683.730712890625</v>
      </c>
      <c r="AO804" s="5" t="s">
        <v>493</v>
      </c>
    </row>
    <row r="805" spans="1:41" ht="14.25" x14ac:dyDescent="0.45">
      <c r="A805">
        <v>2015</v>
      </c>
      <c r="B805" s="5" t="s">
        <v>80</v>
      </c>
      <c r="C805" s="5" t="s">
        <v>168</v>
      </c>
      <c r="D805" s="5" t="s">
        <v>83</v>
      </c>
      <c r="E805" s="5" t="s">
        <v>88</v>
      </c>
      <c r="F805" s="5" t="s">
        <v>89</v>
      </c>
      <c r="G805" s="5" t="s">
        <v>86</v>
      </c>
      <c r="H805" s="5" t="s">
        <v>130</v>
      </c>
      <c r="I805">
        <v>17244.765625</v>
      </c>
      <c r="J805">
        <v>31927.771484375</v>
      </c>
      <c r="K805">
        <v>1939.86181640625</v>
      </c>
      <c r="L805">
        <v>2436.022705078125</v>
      </c>
      <c r="M805">
        <v>29763.03515625</v>
      </c>
      <c r="N805">
        <v>15956.4111328125</v>
      </c>
      <c r="O805">
        <v>20266.041015625</v>
      </c>
      <c r="P805">
        <v>9266.5029296875</v>
      </c>
      <c r="Q805">
        <v>9410.75</v>
      </c>
      <c r="R805">
        <v>7547.609375</v>
      </c>
      <c r="S805">
        <v>27820.880859375</v>
      </c>
      <c r="T805">
        <v>9066.94140625</v>
      </c>
      <c r="U805">
        <v>1378.210693359375</v>
      </c>
      <c r="V805">
        <v>16228.8369140625</v>
      </c>
      <c r="W805">
        <v>9845.91015625</v>
      </c>
      <c r="X805">
        <v>14144.2587890625</v>
      </c>
      <c r="Y805">
        <v>80820.171875</v>
      </c>
      <c r="Z805">
        <v>14380.6650390625</v>
      </c>
      <c r="AA805">
        <v>126367.203125</v>
      </c>
      <c r="AB805">
        <v>1947.2518310546875</v>
      </c>
      <c r="AC805">
        <v>10945.8759765625</v>
      </c>
      <c r="AD805">
        <v>27508.845703125</v>
      </c>
      <c r="AE805">
        <v>26265.021484375</v>
      </c>
      <c r="AF805">
        <v>43832.03125</v>
      </c>
      <c r="AG805">
        <v>169882.1875</v>
      </c>
      <c r="AH805">
        <v>53989.4765625</v>
      </c>
      <c r="AI805">
        <v>7990.884765625</v>
      </c>
      <c r="AJ805">
        <v>33976.1171875</v>
      </c>
      <c r="AK805">
        <v>2298.072509765625</v>
      </c>
      <c r="AL805">
        <v>824447.625</v>
      </c>
      <c r="AM805">
        <v>617866.1875</v>
      </c>
      <c r="AN805">
        <v>206581.46875</v>
      </c>
      <c r="AO805" s="5" t="s">
        <v>494</v>
      </c>
    </row>
    <row r="806" spans="1:41" ht="14.25" x14ac:dyDescent="0.45">
      <c r="A806">
        <v>2015</v>
      </c>
      <c r="B806" s="5" t="s">
        <v>80</v>
      </c>
      <c r="C806" s="5" t="s">
        <v>168</v>
      </c>
      <c r="D806" s="5" t="s">
        <v>83</v>
      </c>
      <c r="E806" s="5" t="s">
        <v>88</v>
      </c>
      <c r="F806" s="5" t="s">
        <v>89</v>
      </c>
      <c r="G806" s="5" t="s">
        <v>87</v>
      </c>
      <c r="H806" s="5" t="s">
        <v>130</v>
      </c>
      <c r="I806">
        <v>15750.92188</v>
      </c>
      <c r="J806">
        <v>29162</v>
      </c>
      <c r="K806">
        <v>1771.8195499999999</v>
      </c>
      <c r="L806">
        <v>2225</v>
      </c>
      <c r="M806">
        <v>27184.78601</v>
      </c>
      <c r="N806">
        <v>14574.17337</v>
      </c>
      <c r="O806">
        <v>18510.477520500001</v>
      </c>
      <c r="P806">
        <v>8463.7843500000017</v>
      </c>
      <c r="Q806">
        <v>8595.5360000000001</v>
      </c>
      <c r="R806">
        <v>6893.7909399999971</v>
      </c>
      <c r="S806">
        <v>25410.873299999999</v>
      </c>
      <c r="T806">
        <v>8281.51</v>
      </c>
      <c r="U806">
        <v>1258.82194</v>
      </c>
      <c r="V806">
        <v>14823</v>
      </c>
      <c r="W806">
        <v>8993</v>
      </c>
      <c r="X806">
        <v>12919</v>
      </c>
      <c r="Y806">
        <v>73819.056999999986</v>
      </c>
      <c r="Z806">
        <v>13134.927</v>
      </c>
      <c r="AA806">
        <v>115420.5336</v>
      </c>
      <c r="AB806">
        <v>1778.569429520152</v>
      </c>
      <c r="AC806">
        <v>9997.6797199999328</v>
      </c>
      <c r="AD806">
        <v>25125.867999999999</v>
      </c>
      <c r="AE806">
        <v>23989.790969999998</v>
      </c>
      <c r="AF806">
        <v>40035.043799999992</v>
      </c>
      <c r="AG806">
        <v>155166</v>
      </c>
      <c r="AH806">
        <v>49312.590800000013</v>
      </c>
      <c r="AI806">
        <v>7298.6675394459999</v>
      </c>
      <c r="AJ806">
        <v>31032.90678999999</v>
      </c>
      <c r="AK806">
        <v>2099</v>
      </c>
      <c r="AL806">
        <v>753029.1875</v>
      </c>
      <c r="AM806">
        <v>564342.9375</v>
      </c>
      <c r="AN806">
        <v>188686.15625</v>
      </c>
      <c r="AO806" s="5" t="s">
        <v>495</v>
      </c>
    </row>
    <row r="807" spans="1:41" ht="14.25" x14ac:dyDescent="0.45">
      <c r="A807">
        <v>2015</v>
      </c>
      <c r="B807" s="5" t="s">
        <v>80</v>
      </c>
      <c r="C807" s="5" t="s">
        <v>168</v>
      </c>
      <c r="D807" s="5" t="s">
        <v>83</v>
      </c>
      <c r="E807" s="5" t="s">
        <v>90</v>
      </c>
      <c r="F807" s="5" t="s">
        <v>91</v>
      </c>
      <c r="G807" s="5" t="s">
        <v>86</v>
      </c>
      <c r="H807" s="5" t="s">
        <v>130</v>
      </c>
      <c r="I807">
        <v>1894.4071044921875</v>
      </c>
      <c r="J807">
        <v>0</v>
      </c>
      <c r="K807">
        <v>246.34652709960938</v>
      </c>
      <c r="L807">
        <v>510.19619750976563</v>
      </c>
      <c r="M807">
        <v>1128.78173828125</v>
      </c>
      <c r="N807">
        <v>472.68417358398438</v>
      </c>
      <c r="O807">
        <v>392.58773803710938</v>
      </c>
      <c r="P807">
        <v>710.785400390625</v>
      </c>
      <c r="Q807">
        <v>0</v>
      </c>
      <c r="R807">
        <v>520.31976318359375</v>
      </c>
      <c r="S807">
        <v>2812.648193359375</v>
      </c>
      <c r="T807">
        <v>4362.94384765625</v>
      </c>
      <c r="U807">
        <v>7.0183835029602051</v>
      </c>
      <c r="V807">
        <v>471.87673950195313</v>
      </c>
      <c r="W807">
        <v>996.30584716796875</v>
      </c>
      <c r="X807">
        <v>365.67709350585938</v>
      </c>
      <c r="Y807">
        <v>12104.5693359375</v>
      </c>
      <c r="Z807">
        <v>322.02685546875</v>
      </c>
      <c r="AA807">
        <v>4756.49072265625</v>
      </c>
      <c r="AB807">
        <v>371.20950317382813</v>
      </c>
      <c r="AC807">
        <v>676.99017333984375</v>
      </c>
      <c r="AD807">
        <v>0</v>
      </c>
      <c r="AE807">
        <v>710.1612548828125</v>
      </c>
      <c r="AF807">
        <v>6620.19287109375</v>
      </c>
      <c r="AG807">
        <v>9874.376953125</v>
      </c>
      <c r="AH807">
        <v>5809.3935546875</v>
      </c>
      <c r="AI807">
        <v>67.880180358886719</v>
      </c>
      <c r="AJ807">
        <v>706.6697998046875</v>
      </c>
      <c r="AK807">
        <v>42.698822021484375</v>
      </c>
      <c r="AL807">
        <v>56955.234375</v>
      </c>
      <c r="AM807">
        <v>40358.765625</v>
      </c>
      <c r="AN807">
        <v>16596.474609375</v>
      </c>
      <c r="AO807" s="5" t="s">
        <v>496</v>
      </c>
    </row>
    <row r="808" spans="1:41" ht="14.25" x14ac:dyDescent="0.45">
      <c r="A808">
        <v>2015</v>
      </c>
      <c r="B808" s="5" t="s">
        <v>80</v>
      </c>
      <c r="C808" s="5" t="s">
        <v>168</v>
      </c>
      <c r="D808" s="5" t="s">
        <v>83</v>
      </c>
      <c r="E808" s="5" t="s">
        <v>90</v>
      </c>
      <c r="F808" s="5" t="s">
        <v>91</v>
      </c>
      <c r="G808" s="5" t="s">
        <v>87</v>
      </c>
      <c r="H808" s="5" t="s">
        <v>130</v>
      </c>
      <c r="I808">
        <v>1730.3024800000001</v>
      </c>
      <c r="J808">
        <v>0</v>
      </c>
      <c r="K808">
        <v>225.00654</v>
      </c>
      <c r="L808">
        <v>466</v>
      </c>
      <c r="M808">
        <v>1031</v>
      </c>
      <c r="N808">
        <v>431.73750000000001</v>
      </c>
      <c r="O808">
        <v>358.57949000000002</v>
      </c>
      <c r="P808">
        <v>649.21301000000005</v>
      </c>
      <c r="Q808">
        <v>0</v>
      </c>
      <c r="R808">
        <v>475.24662999999998</v>
      </c>
      <c r="S808">
        <v>2569</v>
      </c>
      <c r="T808">
        <v>3985</v>
      </c>
      <c r="U808">
        <v>6.4104099999999997</v>
      </c>
      <c r="V808">
        <v>431</v>
      </c>
      <c r="W808">
        <v>910</v>
      </c>
      <c r="X808">
        <v>334</v>
      </c>
      <c r="Y808">
        <v>11056</v>
      </c>
      <c r="Z808">
        <v>294.13099999999997</v>
      </c>
      <c r="AA808">
        <v>4344.4554001379784</v>
      </c>
      <c r="AB808">
        <v>339.05315999999988</v>
      </c>
      <c r="AC808">
        <v>618.34531466969781</v>
      </c>
      <c r="AD808">
        <v>0</v>
      </c>
      <c r="AE808">
        <v>648.64292</v>
      </c>
      <c r="AF808">
        <v>6046.7129699999987</v>
      </c>
      <c r="AG808">
        <v>9019</v>
      </c>
      <c r="AH808">
        <v>5306.1496400000015</v>
      </c>
      <c r="AI808">
        <v>62</v>
      </c>
      <c r="AJ808">
        <v>645.45391999999993</v>
      </c>
      <c r="AK808">
        <v>39</v>
      </c>
      <c r="AL808">
        <v>52021.4375</v>
      </c>
      <c r="AM808">
        <v>36862.6484375</v>
      </c>
      <c r="AN808">
        <v>15158.7880859375</v>
      </c>
      <c r="AO808" s="5" t="s">
        <v>497</v>
      </c>
    </row>
    <row r="809" spans="1:41" ht="14.25" x14ac:dyDescent="0.45">
      <c r="A809">
        <v>2015</v>
      </c>
      <c r="B809" s="5" t="s">
        <v>80</v>
      </c>
      <c r="C809" s="5" t="s">
        <v>168</v>
      </c>
      <c r="D809" s="5" t="s">
        <v>83</v>
      </c>
      <c r="E809" s="5" t="s">
        <v>92</v>
      </c>
      <c r="F809" s="5" t="s">
        <v>224</v>
      </c>
      <c r="G809" s="5" t="s">
        <v>86</v>
      </c>
      <c r="H809" s="5" t="s">
        <v>130</v>
      </c>
      <c r="I809">
        <v>4.2720718383789063</v>
      </c>
      <c r="J809">
        <v>0</v>
      </c>
      <c r="K809">
        <v>12.436305999755859</v>
      </c>
      <c r="L809">
        <v>0</v>
      </c>
      <c r="M809">
        <v>121.51775360107422</v>
      </c>
      <c r="N809">
        <v>0</v>
      </c>
      <c r="O809">
        <v>202.10527038574219</v>
      </c>
      <c r="P809">
        <v>0</v>
      </c>
      <c r="Q809">
        <v>0</v>
      </c>
      <c r="R809">
        <v>164.05381774902344</v>
      </c>
      <c r="S809">
        <v>0</v>
      </c>
      <c r="T809">
        <v>0</v>
      </c>
      <c r="U809">
        <v>0</v>
      </c>
      <c r="V809">
        <v>0</v>
      </c>
      <c r="W809">
        <v>83.207962036132813</v>
      </c>
      <c r="X809">
        <v>3.2845249176025391</v>
      </c>
      <c r="Y809">
        <v>0</v>
      </c>
      <c r="Z809">
        <v>0</v>
      </c>
      <c r="AA809">
        <v>0</v>
      </c>
      <c r="AB809">
        <v>446.73226928710938</v>
      </c>
      <c r="AC809">
        <v>0</v>
      </c>
      <c r="AD809">
        <v>0</v>
      </c>
      <c r="AE809">
        <v>82.177978515625</v>
      </c>
      <c r="AF809">
        <v>0</v>
      </c>
      <c r="AG809">
        <v>1366.3623046875</v>
      </c>
      <c r="AH809">
        <v>169.49581909179688</v>
      </c>
      <c r="AI809">
        <v>0</v>
      </c>
      <c r="AJ809">
        <v>0</v>
      </c>
      <c r="AK809">
        <v>0</v>
      </c>
      <c r="AL809">
        <v>2655.646240234375</v>
      </c>
      <c r="AM809">
        <v>1616.8662109375</v>
      </c>
      <c r="AN809">
        <v>1038.7799072265625</v>
      </c>
      <c r="AO809" s="5" t="s">
        <v>498</v>
      </c>
    </row>
    <row r="810" spans="1:41" ht="14.25" x14ac:dyDescent="0.45">
      <c r="A810">
        <v>2015</v>
      </c>
      <c r="B810" s="5" t="s">
        <v>80</v>
      </c>
      <c r="C810" s="5" t="s">
        <v>168</v>
      </c>
      <c r="D810" s="5" t="s">
        <v>83</v>
      </c>
      <c r="E810" s="5" t="s">
        <v>92</v>
      </c>
      <c r="F810" s="5" t="s">
        <v>224</v>
      </c>
      <c r="G810" s="5" t="s">
        <v>87</v>
      </c>
      <c r="H810" s="5" t="s">
        <v>130</v>
      </c>
      <c r="I810">
        <v>3.9020000000000001</v>
      </c>
      <c r="J810">
        <v>0</v>
      </c>
      <c r="K810">
        <v>11.359</v>
      </c>
      <c r="L810">
        <v>0</v>
      </c>
      <c r="M810">
        <v>110.99117</v>
      </c>
      <c r="N810">
        <v>0</v>
      </c>
      <c r="O810">
        <v>184.59772799999999</v>
      </c>
      <c r="P810">
        <v>0</v>
      </c>
      <c r="Q810">
        <v>0</v>
      </c>
      <c r="R810">
        <v>149.84251</v>
      </c>
      <c r="S810">
        <v>0</v>
      </c>
      <c r="T810">
        <v>0</v>
      </c>
      <c r="U810">
        <v>0</v>
      </c>
      <c r="V810">
        <v>0</v>
      </c>
      <c r="W810">
        <v>76</v>
      </c>
      <c r="X810">
        <v>3</v>
      </c>
      <c r="Y810">
        <v>0</v>
      </c>
      <c r="Z810">
        <v>0</v>
      </c>
      <c r="AA810">
        <v>0</v>
      </c>
      <c r="AB810">
        <v>408.03369993552502</v>
      </c>
      <c r="AC810">
        <v>0</v>
      </c>
      <c r="AD810">
        <v>0</v>
      </c>
      <c r="AE810">
        <v>75.059239999999974</v>
      </c>
      <c r="AF810">
        <v>0</v>
      </c>
      <c r="AG810">
        <v>1248</v>
      </c>
      <c r="AH810">
        <v>154.81310249921</v>
      </c>
      <c r="AI810">
        <v>0</v>
      </c>
      <c r="AJ810">
        <v>0</v>
      </c>
      <c r="AK810">
        <v>0</v>
      </c>
      <c r="AL810">
        <v>2425.598388671875</v>
      </c>
      <c r="AM810">
        <v>1476.8037109375</v>
      </c>
      <c r="AN810">
        <v>948.79473876953125</v>
      </c>
      <c r="AO810" s="5" t="s">
        <v>499</v>
      </c>
    </row>
    <row r="811" spans="1:41" ht="14.25" x14ac:dyDescent="0.45">
      <c r="A811">
        <v>2015</v>
      </c>
      <c r="B811" s="5" t="s">
        <v>80</v>
      </c>
      <c r="C811" s="5" t="s">
        <v>168</v>
      </c>
      <c r="D811" s="5" t="s">
        <v>83</v>
      </c>
      <c r="E811" s="5" t="s">
        <v>92</v>
      </c>
      <c r="F811" s="5" t="s">
        <v>227</v>
      </c>
      <c r="G811" s="5" t="s">
        <v>86</v>
      </c>
      <c r="H811" s="5" t="s">
        <v>130</v>
      </c>
      <c r="I811">
        <v>3916.25244140625</v>
      </c>
      <c r="J811">
        <v>440.1263427734375</v>
      </c>
      <c r="K811">
        <v>158.99508666992188</v>
      </c>
      <c r="L811">
        <v>9.8535747528076172</v>
      </c>
      <c r="M811">
        <v>1800.6448974609375</v>
      </c>
      <c r="N811">
        <v>259.79409790039063</v>
      </c>
      <c r="O811">
        <v>78.057563781738281</v>
      </c>
      <c r="P811">
        <v>908.3662109375</v>
      </c>
      <c r="Q811">
        <v>146.86314392089844</v>
      </c>
      <c r="R811">
        <v>106.75053405761719</v>
      </c>
      <c r="S811">
        <v>317.23614501953125</v>
      </c>
      <c r="T811">
        <v>326.74453735351563</v>
      </c>
      <c r="U811">
        <v>11.174260139465332</v>
      </c>
      <c r="V811">
        <v>0</v>
      </c>
      <c r="W811">
        <v>10.948415756225586</v>
      </c>
      <c r="X811">
        <v>341.590576171875</v>
      </c>
      <c r="Y811">
        <v>843.756103515625</v>
      </c>
      <c r="Z811">
        <v>2400.118408203125</v>
      </c>
      <c r="AA811">
        <v>8231.0322265625</v>
      </c>
      <c r="AB811">
        <v>146.42668151855469</v>
      </c>
      <c r="AC811">
        <v>1227.6429443359375</v>
      </c>
      <c r="AD811">
        <v>433.85507202148438</v>
      </c>
      <c r="AE811">
        <v>11165.8583984375</v>
      </c>
      <c r="AF811">
        <v>1452.47705078125</v>
      </c>
      <c r="AG811">
        <v>358.01321411132813</v>
      </c>
      <c r="AH811">
        <v>2136.5341796875</v>
      </c>
      <c r="AI811">
        <v>493.679443359375</v>
      </c>
      <c r="AJ811">
        <v>72.016822814941406</v>
      </c>
      <c r="AK811">
        <v>225.53736877441406</v>
      </c>
      <c r="AL811">
        <v>38020.34375</v>
      </c>
      <c r="AM811">
        <v>31550.09375</v>
      </c>
      <c r="AN811">
        <v>6470.25048828125</v>
      </c>
      <c r="AO811" s="5" t="s">
        <v>500</v>
      </c>
    </row>
    <row r="812" spans="1:41" ht="14.25" x14ac:dyDescent="0.45">
      <c r="A812">
        <v>2015</v>
      </c>
      <c r="B812" s="5" t="s">
        <v>80</v>
      </c>
      <c r="C812" s="5" t="s">
        <v>168</v>
      </c>
      <c r="D812" s="5" t="s">
        <v>83</v>
      </c>
      <c r="E812" s="5" t="s">
        <v>92</v>
      </c>
      <c r="F812" s="5" t="s">
        <v>227</v>
      </c>
      <c r="G812" s="5" t="s">
        <v>87</v>
      </c>
      <c r="H812" s="5" t="s">
        <v>130</v>
      </c>
      <c r="I812">
        <v>3577.0036199999981</v>
      </c>
      <c r="J812">
        <v>402</v>
      </c>
      <c r="K812">
        <v>145.22200000000001</v>
      </c>
      <c r="L812">
        <v>9</v>
      </c>
      <c r="M812">
        <v>1644.6624400000001</v>
      </c>
      <c r="N812">
        <v>237.28921</v>
      </c>
      <c r="O812">
        <v>71.295755999999997</v>
      </c>
      <c r="P812">
        <v>829.67822000000001</v>
      </c>
      <c r="Q812">
        <v>134.14099999999999</v>
      </c>
      <c r="R812">
        <v>97.503178317525766</v>
      </c>
      <c r="S812">
        <v>289.75529999999998</v>
      </c>
      <c r="T812">
        <v>298.43999999999988</v>
      </c>
      <c r="U812">
        <v>10.20628</v>
      </c>
      <c r="V812">
        <v>0</v>
      </c>
      <c r="W812">
        <v>10</v>
      </c>
      <c r="X812">
        <v>312</v>
      </c>
      <c r="Y812">
        <v>770.66499999999996</v>
      </c>
      <c r="Z812">
        <v>2192.2060000000001</v>
      </c>
      <c r="AA812">
        <v>7518.0115700000006</v>
      </c>
      <c r="AB812">
        <v>133.74234394839459</v>
      </c>
      <c r="AC812">
        <v>1121.2973400000001</v>
      </c>
      <c r="AD812">
        <v>396.27199999999999</v>
      </c>
      <c r="AE812">
        <v>10198.60576</v>
      </c>
      <c r="AF812">
        <v>1326.655</v>
      </c>
      <c r="AG812">
        <v>327</v>
      </c>
      <c r="AH812">
        <v>1951.455111997831</v>
      </c>
      <c r="AI812">
        <v>450.91403930000001</v>
      </c>
      <c r="AJ812">
        <v>65.778300000000002</v>
      </c>
      <c r="AK812">
        <v>206</v>
      </c>
      <c r="AL812">
        <v>34726.796875</v>
      </c>
      <c r="AM812">
        <v>28817.0390625</v>
      </c>
      <c r="AN812">
        <v>5909.75927734375</v>
      </c>
      <c r="AO812" s="5" t="s">
        <v>501</v>
      </c>
    </row>
    <row r="813" spans="1:41" ht="14.25" x14ac:dyDescent="0.45">
      <c r="A813">
        <v>2015</v>
      </c>
      <c r="B813" s="5" t="s">
        <v>80</v>
      </c>
      <c r="C813" s="5" t="s">
        <v>168</v>
      </c>
      <c r="D813" s="5" t="s">
        <v>83</v>
      </c>
      <c r="E813" s="5" t="s">
        <v>92</v>
      </c>
      <c r="F813" s="5" t="s">
        <v>230</v>
      </c>
      <c r="G813" s="5" t="s">
        <v>86</v>
      </c>
      <c r="H813" s="5" t="s">
        <v>130</v>
      </c>
      <c r="I813">
        <v>163.49087524414063</v>
      </c>
      <c r="J813">
        <v>1687.15087890625</v>
      </c>
      <c r="K813">
        <v>105.65221405029297</v>
      </c>
      <c r="L813">
        <v>190.50244140625</v>
      </c>
      <c r="M813">
        <v>456.020263671875</v>
      </c>
      <c r="N813">
        <v>3657.568359375</v>
      </c>
      <c r="O813">
        <v>4.2765088081359863</v>
      </c>
      <c r="P813">
        <v>1615.77587890625</v>
      </c>
      <c r="Q813">
        <v>101.02103424072266</v>
      </c>
      <c r="R813">
        <v>2235.950439453125</v>
      </c>
      <c r="S813">
        <v>192.830078125</v>
      </c>
      <c r="T813">
        <v>2801.513671875</v>
      </c>
      <c r="U813">
        <v>0</v>
      </c>
      <c r="V813">
        <v>10713.025390625</v>
      </c>
      <c r="W813">
        <v>1279.869873046875</v>
      </c>
      <c r="X813">
        <v>922.95147705078125</v>
      </c>
      <c r="Y813">
        <v>0</v>
      </c>
      <c r="Z813">
        <v>0</v>
      </c>
      <c r="AA813">
        <v>6499.1591796875</v>
      </c>
      <c r="AB813">
        <v>46.637592315673828</v>
      </c>
      <c r="AC813">
        <v>198.50421142578125</v>
      </c>
      <c r="AD813">
        <v>491.54010009765625</v>
      </c>
      <c r="AE813">
        <v>0</v>
      </c>
      <c r="AF813">
        <v>5304.32861328125</v>
      </c>
      <c r="AG813">
        <v>2016.6982421875</v>
      </c>
      <c r="AH813">
        <v>1672.0833740234375</v>
      </c>
      <c r="AI813">
        <v>3364.442138671875</v>
      </c>
      <c r="AJ813">
        <v>519.3099365234375</v>
      </c>
      <c r="AK813">
        <v>492.6787109375</v>
      </c>
      <c r="AL813">
        <v>46732.9765625</v>
      </c>
      <c r="AM813">
        <v>34902.484375</v>
      </c>
      <c r="AN813">
        <v>11830.49609375</v>
      </c>
      <c r="AO813" s="5" t="s">
        <v>502</v>
      </c>
    </row>
    <row r="814" spans="1:41" ht="14.25" x14ac:dyDescent="0.45">
      <c r="A814">
        <v>2015</v>
      </c>
      <c r="B814" s="5" t="s">
        <v>80</v>
      </c>
      <c r="C814" s="5" t="s">
        <v>168</v>
      </c>
      <c r="D814" s="5" t="s">
        <v>83</v>
      </c>
      <c r="E814" s="5" t="s">
        <v>92</v>
      </c>
      <c r="F814" s="5" t="s">
        <v>230</v>
      </c>
      <c r="G814" s="5" t="s">
        <v>87</v>
      </c>
      <c r="H814" s="5" t="s">
        <v>130</v>
      </c>
      <c r="I814">
        <v>149.32834</v>
      </c>
      <c r="J814">
        <v>1541</v>
      </c>
      <c r="K814">
        <v>96.5</v>
      </c>
      <c r="L814">
        <v>174</v>
      </c>
      <c r="M814">
        <v>416.51711</v>
      </c>
      <c r="N814">
        <v>3340.7282100000002</v>
      </c>
      <c r="O814">
        <v>3.9060524999999999</v>
      </c>
      <c r="P814">
        <v>1475.8079299999999</v>
      </c>
      <c r="Q814">
        <v>92.27</v>
      </c>
      <c r="R814">
        <v>2042.259275896999</v>
      </c>
      <c r="S814">
        <v>176.126</v>
      </c>
      <c r="T814">
        <v>2558.83</v>
      </c>
      <c r="U814">
        <v>0</v>
      </c>
      <c r="V814">
        <v>9785</v>
      </c>
      <c r="W814">
        <v>1169</v>
      </c>
      <c r="X814">
        <v>843</v>
      </c>
      <c r="Y814">
        <v>0</v>
      </c>
      <c r="Z814">
        <v>0</v>
      </c>
      <c r="AA814">
        <v>5936.1637600000004</v>
      </c>
      <c r="AB814">
        <v>42.597570548801393</v>
      </c>
      <c r="AC814">
        <v>181.30860999999999</v>
      </c>
      <c r="AD814">
        <v>448.96</v>
      </c>
      <c r="AE814">
        <v>0</v>
      </c>
      <c r="AF814">
        <v>4844.8364199999996</v>
      </c>
      <c r="AG814">
        <v>1842</v>
      </c>
      <c r="AH814">
        <v>1527.2376530017959</v>
      </c>
      <c r="AI814">
        <v>3072.99446687</v>
      </c>
      <c r="AJ814">
        <v>474.32425999999992</v>
      </c>
      <c r="AK814">
        <v>450</v>
      </c>
      <c r="AL814">
        <v>42684.69921875</v>
      </c>
      <c r="AM814">
        <v>31879.02734375</v>
      </c>
      <c r="AN814">
        <v>10805.6689453125</v>
      </c>
      <c r="AO814" s="5" t="s">
        <v>503</v>
      </c>
    </row>
    <row r="815" spans="1:41" ht="14.25" x14ac:dyDescent="0.45">
      <c r="A815">
        <v>2015</v>
      </c>
      <c r="B815" s="5" t="s">
        <v>80</v>
      </c>
      <c r="C815" s="5" t="s">
        <v>168</v>
      </c>
      <c r="D815" s="5" t="s">
        <v>83</v>
      </c>
      <c r="E815" s="5" t="s">
        <v>92</v>
      </c>
      <c r="F815" s="5" t="s">
        <v>93</v>
      </c>
      <c r="G815" s="5" t="s">
        <v>86</v>
      </c>
      <c r="H815" s="5" t="s">
        <v>130</v>
      </c>
      <c r="I815">
        <v>4084.015380859375</v>
      </c>
      <c r="J815">
        <v>2127.27734375</v>
      </c>
      <c r="K815">
        <v>277.0836181640625</v>
      </c>
      <c r="L815">
        <v>200.35601806640625</v>
      </c>
      <c r="M815">
        <v>2378.182861328125</v>
      </c>
      <c r="N815">
        <v>3917.3623046875</v>
      </c>
      <c r="O815">
        <v>284.4393310546875</v>
      </c>
      <c r="P815">
        <v>2524.14208984375</v>
      </c>
      <c r="Q815">
        <v>247.88418579101563</v>
      </c>
      <c r="R815">
        <v>2506.7548828125</v>
      </c>
      <c r="S815">
        <v>510.06622314453125</v>
      </c>
      <c r="T815">
        <v>3128.258056640625</v>
      </c>
      <c r="U815">
        <v>11.174260139465332</v>
      </c>
      <c r="V815">
        <v>10713.025390625</v>
      </c>
      <c r="W815">
        <v>1374.0262451171875</v>
      </c>
      <c r="X815">
        <v>1267.8265380859375</v>
      </c>
      <c r="Y815">
        <v>843.756103515625</v>
      </c>
      <c r="Z815">
        <v>2400.118408203125</v>
      </c>
      <c r="AA815">
        <v>14730.19140625</v>
      </c>
      <c r="AB815">
        <v>639.79656982421875</v>
      </c>
      <c r="AC815">
        <v>1426.147216796875</v>
      </c>
      <c r="AD815">
        <v>925.3951416015625</v>
      </c>
      <c r="AE815">
        <v>11248.0361328125</v>
      </c>
      <c r="AF815">
        <v>6756.8056640625</v>
      </c>
      <c r="AG815">
        <v>3741.07373046875</v>
      </c>
      <c r="AH815">
        <v>3978.113525390625</v>
      </c>
      <c r="AI815">
        <v>3858.12158203125</v>
      </c>
      <c r="AJ815">
        <v>591.3267822265625</v>
      </c>
      <c r="AK815">
        <v>718.21612548828125</v>
      </c>
      <c r="AL815">
        <v>87408.984375</v>
      </c>
      <c r="AM815">
        <v>68069.4453125</v>
      </c>
      <c r="AN815">
        <v>19339.52734375</v>
      </c>
      <c r="AO815" s="5" t="s">
        <v>504</v>
      </c>
    </row>
    <row r="816" spans="1:41" ht="14.25" x14ac:dyDescent="0.45">
      <c r="A816">
        <v>2015</v>
      </c>
      <c r="B816" s="5" t="s">
        <v>80</v>
      </c>
      <c r="C816" s="5" t="s">
        <v>168</v>
      </c>
      <c r="D816" s="5" t="s">
        <v>83</v>
      </c>
      <c r="E816" s="5" t="s">
        <v>92</v>
      </c>
      <c r="F816" s="5" t="s">
        <v>93</v>
      </c>
      <c r="G816" s="5" t="s">
        <v>87</v>
      </c>
      <c r="H816" s="5" t="s">
        <v>130</v>
      </c>
      <c r="I816">
        <v>3730.2339599999982</v>
      </c>
      <c r="J816">
        <v>1943</v>
      </c>
      <c r="K816">
        <v>253.08099999999999</v>
      </c>
      <c r="L816">
        <v>183</v>
      </c>
      <c r="M816">
        <v>2172.1707200000001</v>
      </c>
      <c r="N816">
        <v>3578.0174200000001</v>
      </c>
      <c r="O816">
        <v>259.79953649999987</v>
      </c>
      <c r="P816">
        <v>2305.4861500000002</v>
      </c>
      <c r="Q816">
        <v>226.411</v>
      </c>
      <c r="R816">
        <v>2289.6049642145249</v>
      </c>
      <c r="S816">
        <v>465.88130000000001</v>
      </c>
      <c r="T816">
        <v>2857.27</v>
      </c>
      <c r="U816">
        <v>10.20628</v>
      </c>
      <c r="V816">
        <v>9785</v>
      </c>
      <c r="W816">
        <v>1255</v>
      </c>
      <c r="X816">
        <v>1158</v>
      </c>
      <c r="Y816">
        <v>770.66499999999996</v>
      </c>
      <c r="Z816">
        <v>2192.2060000000001</v>
      </c>
      <c r="AA816">
        <v>13454.17533</v>
      </c>
      <c r="AB816">
        <v>584.37361443272107</v>
      </c>
      <c r="AC816">
        <v>1302.6059499999999</v>
      </c>
      <c r="AD816">
        <v>845.23199999999997</v>
      </c>
      <c r="AE816">
        <v>10273.665000000001</v>
      </c>
      <c r="AF816">
        <v>6171.4914199999994</v>
      </c>
      <c r="AG816">
        <v>3417</v>
      </c>
      <c r="AH816">
        <v>3633.5058674988368</v>
      </c>
      <c r="AI816">
        <v>3523.9085061699998</v>
      </c>
      <c r="AJ816">
        <v>540.10255999999981</v>
      </c>
      <c r="AK816">
        <v>656</v>
      </c>
      <c r="AL816">
        <v>79837.09375</v>
      </c>
      <c r="AM816">
        <v>62172.8671875</v>
      </c>
      <c r="AN816">
        <v>17664.224609375</v>
      </c>
      <c r="AO816" s="5" t="s">
        <v>505</v>
      </c>
    </row>
    <row r="817" spans="1:41" ht="14.25" x14ac:dyDescent="0.45">
      <c r="A817">
        <v>2015</v>
      </c>
      <c r="B817" s="5" t="s">
        <v>80</v>
      </c>
      <c r="C817" s="5" t="s">
        <v>168</v>
      </c>
      <c r="D817" s="5" t="s">
        <v>83</v>
      </c>
      <c r="E817" s="5" t="s">
        <v>25</v>
      </c>
      <c r="F817" s="5" t="s">
        <v>25</v>
      </c>
      <c r="G817" s="5" t="s">
        <v>86</v>
      </c>
      <c r="H817" s="5" t="s">
        <v>130</v>
      </c>
      <c r="I817">
        <v>3140.851806640625</v>
      </c>
      <c r="J817">
        <v>7552.21728515625</v>
      </c>
      <c r="K817">
        <v>33.534999847412109</v>
      </c>
      <c r="L817">
        <v>518.95489501953125</v>
      </c>
      <c r="M817">
        <v>17079.7734375</v>
      </c>
      <c r="N817">
        <v>3950.11962890625</v>
      </c>
      <c r="O817">
        <v>15393.3359375</v>
      </c>
      <c r="P817">
        <v>0.72613179683685303</v>
      </c>
      <c r="Q817">
        <v>7377.68212890625</v>
      </c>
      <c r="R817">
        <v>242.61820983886719</v>
      </c>
      <c r="S817">
        <v>11785.9208984375</v>
      </c>
      <c r="T817">
        <v>56.471931457519531</v>
      </c>
      <c r="U817">
        <v>857.47723388671875</v>
      </c>
      <c r="V817">
        <v>1134.255859375</v>
      </c>
      <c r="W817">
        <v>4579.72265625</v>
      </c>
      <c r="X817">
        <v>340.4957275390625</v>
      </c>
      <c r="Y817">
        <v>37002.97265625</v>
      </c>
      <c r="Z817">
        <v>2258.488525390625</v>
      </c>
      <c r="AA817">
        <v>30123.390625</v>
      </c>
      <c r="AB817">
        <v>196.064453125</v>
      </c>
      <c r="AC817">
        <v>622.5115966796875</v>
      </c>
      <c r="AD817">
        <v>11974.2998046875</v>
      </c>
      <c r="AE817">
        <v>3148.52880859375</v>
      </c>
      <c r="AF817">
        <v>10674.193359375</v>
      </c>
      <c r="AG817">
        <v>31138.390625</v>
      </c>
      <c r="AH817">
        <v>20190.46875</v>
      </c>
      <c r="AI817">
        <v>205.51043701171875</v>
      </c>
      <c r="AJ817">
        <v>6378.43115234375</v>
      </c>
      <c r="AK817">
        <v>267.141357421875</v>
      </c>
      <c r="AL817">
        <v>228224.546875</v>
      </c>
      <c r="AM817">
        <v>146121.8125</v>
      </c>
      <c r="AN817">
        <v>82102.7421875</v>
      </c>
      <c r="AO817" s="5" t="s">
        <v>520</v>
      </c>
    </row>
    <row r="818" spans="1:41" ht="14.25" x14ac:dyDescent="0.45">
      <c r="A818">
        <v>2015</v>
      </c>
      <c r="B818" s="5" t="s">
        <v>80</v>
      </c>
      <c r="C818" s="5" t="s">
        <v>168</v>
      </c>
      <c r="D818" s="5" t="s">
        <v>83</v>
      </c>
      <c r="E818" s="5" t="s">
        <v>25</v>
      </c>
      <c r="F818" s="5" t="s">
        <v>25</v>
      </c>
      <c r="G818" s="5" t="s">
        <v>87</v>
      </c>
      <c r="H818" s="5" t="s">
        <v>130</v>
      </c>
      <c r="I818">
        <v>2868.7728199999988</v>
      </c>
      <c r="J818">
        <v>6898</v>
      </c>
      <c r="K818">
        <v>30.63</v>
      </c>
      <c r="L818">
        <v>474</v>
      </c>
      <c r="M818">
        <v>15600.223612</v>
      </c>
      <c r="N818">
        <v>3607.9370800000002</v>
      </c>
      <c r="O818">
        <v>14059.875198</v>
      </c>
      <c r="P818">
        <v>0.66322999999999999</v>
      </c>
      <c r="Q818">
        <v>6738.5839999999998</v>
      </c>
      <c r="R818">
        <v>221.601195606717</v>
      </c>
      <c r="S818">
        <v>10764.955</v>
      </c>
      <c r="T818">
        <v>51.58</v>
      </c>
      <c r="U818">
        <v>783.19750999999997</v>
      </c>
      <c r="V818">
        <v>1036</v>
      </c>
      <c r="W818">
        <v>4183</v>
      </c>
      <c r="X818">
        <v>311</v>
      </c>
      <c r="Y818">
        <v>33797.559000000001</v>
      </c>
      <c r="Z818">
        <v>2062.8449999999998</v>
      </c>
      <c r="AA818">
        <v>27513.925060000009</v>
      </c>
      <c r="AB818">
        <v>179.08019704183991</v>
      </c>
      <c r="AC818">
        <v>568.58598999999992</v>
      </c>
      <c r="AD818">
        <v>10937.016</v>
      </c>
      <c r="AE818">
        <v>2875.7846599999998</v>
      </c>
      <c r="AF818">
        <v>9749.5319999999992</v>
      </c>
      <c r="AG818">
        <v>28441</v>
      </c>
      <c r="AH818">
        <v>18441.4520350577</v>
      </c>
      <c r="AI818">
        <v>187.70792226</v>
      </c>
      <c r="AJ818">
        <v>5825.8938399999997</v>
      </c>
      <c r="AK818">
        <v>244</v>
      </c>
      <c r="AL818">
        <v>208454.390625</v>
      </c>
      <c r="AM818">
        <v>133463.875</v>
      </c>
      <c r="AN818">
        <v>74990.5234375</v>
      </c>
      <c r="AO818" s="5" t="s">
        <v>521</v>
      </c>
    </row>
    <row r="819" spans="1:41" ht="14.25" x14ac:dyDescent="0.45">
      <c r="A819">
        <v>2015</v>
      </c>
      <c r="B819" s="5" t="s">
        <v>80</v>
      </c>
      <c r="C819" s="5" t="s">
        <v>168</v>
      </c>
      <c r="D819" s="5" t="s">
        <v>83</v>
      </c>
      <c r="E819" s="5" t="s">
        <v>260</v>
      </c>
      <c r="F819" s="5" t="s">
        <v>260</v>
      </c>
      <c r="G819" s="5" t="s">
        <v>86</v>
      </c>
      <c r="H819" s="5" t="s">
        <v>130</v>
      </c>
      <c r="I819">
        <v>3798.61865234375</v>
      </c>
      <c r="J819">
        <v>4854.52783203125</v>
      </c>
      <c r="K819">
        <v>331.95159912109375</v>
      </c>
      <c r="L819">
        <v>375.53067016601563</v>
      </c>
      <c r="M819">
        <v>4639.10791015625</v>
      </c>
      <c r="N819">
        <v>900.0419921875</v>
      </c>
      <c r="O819">
        <v>98.263137817382813</v>
      </c>
      <c r="P819">
        <v>0</v>
      </c>
      <c r="Q819">
        <v>52.2786865234375</v>
      </c>
      <c r="R819">
        <v>150.10433959960938</v>
      </c>
      <c r="S819">
        <v>5555.2265625</v>
      </c>
      <c r="T819">
        <v>158.44766235351563</v>
      </c>
      <c r="U819">
        <v>58.048820495605469</v>
      </c>
      <c r="V819">
        <v>511.29104614257813</v>
      </c>
      <c r="W819">
        <v>3680.857421875</v>
      </c>
      <c r="X819">
        <v>2040.7847900390625</v>
      </c>
      <c r="Y819">
        <v>7079.86376953125</v>
      </c>
      <c r="Z819">
        <v>2229.097412109375</v>
      </c>
      <c r="AA819">
        <v>19505.005859375</v>
      </c>
      <c r="AB819">
        <v>0</v>
      </c>
      <c r="AC819">
        <v>23.517745971679688</v>
      </c>
      <c r="AD819">
        <v>3185.160400390625</v>
      </c>
      <c r="AE819">
        <v>652.8150634765625</v>
      </c>
      <c r="AF819">
        <v>5254.69287109375</v>
      </c>
      <c r="AG819">
        <v>40698.546875</v>
      </c>
      <c r="AH819">
        <v>4830.97412109375</v>
      </c>
      <c r="AI819">
        <v>2033.548828125</v>
      </c>
      <c r="AJ819">
        <v>5155.349609375</v>
      </c>
      <c r="AK819">
        <v>54.742080688476563</v>
      </c>
      <c r="AL819">
        <v>117908.3984375</v>
      </c>
      <c r="AM819">
        <v>91299.3359375</v>
      </c>
      <c r="AN819">
        <v>26609.064453125</v>
      </c>
      <c r="AO819" s="5" t="s">
        <v>528</v>
      </c>
    </row>
    <row r="820" spans="1:41" ht="14.25" x14ac:dyDescent="0.45">
      <c r="A820">
        <v>2015</v>
      </c>
      <c r="B820" s="5" t="s">
        <v>80</v>
      </c>
      <c r="C820" s="5" t="s">
        <v>168</v>
      </c>
      <c r="D820" s="5" t="s">
        <v>83</v>
      </c>
      <c r="E820" s="5" t="s">
        <v>260</v>
      </c>
      <c r="F820" s="5" t="s">
        <v>260</v>
      </c>
      <c r="G820" s="5" t="s">
        <v>87</v>
      </c>
      <c r="H820" s="5" t="s">
        <v>130</v>
      </c>
      <c r="I820">
        <v>3469.5599499999989</v>
      </c>
      <c r="J820">
        <v>4434</v>
      </c>
      <c r="K820">
        <v>303.19600000000003</v>
      </c>
      <c r="L820">
        <v>343</v>
      </c>
      <c r="M820">
        <v>4237.241</v>
      </c>
      <c r="N820">
        <v>822.07506000000012</v>
      </c>
      <c r="O820">
        <v>89.751010000000008</v>
      </c>
      <c r="P820">
        <v>0</v>
      </c>
      <c r="Q820">
        <v>47.75</v>
      </c>
      <c r="R820">
        <v>137.10141999999999</v>
      </c>
      <c r="S820">
        <v>5074</v>
      </c>
      <c r="T820">
        <v>144.72200000000001</v>
      </c>
      <c r="U820">
        <v>53.020290000000003</v>
      </c>
      <c r="V820">
        <v>467</v>
      </c>
      <c r="W820">
        <v>3362</v>
      </c>
      <c r="X820">
        <v>1864</v>
      </c>
      <c r="Y820">
        <v>6466.5645600000007</v>
      </c>
      <c r="Z820">
        <v>2036</v>
      </c>
      <c r="AA820">
        <v>17815.367310000001</v>
      </c>
      <c r="AB820">
        <v>0</v>
      </c>
      <c r="AC820">
        <v>21.480499999999999</v>
      </c>
      <c r="AD820">
        <v>2909.2429999999999</v>
      </c>
      <c r="AE820">
        <v>596.26437999999996</v>
      </c>
      <c r="AF820">
        <v>4799.5004599999993</v>
      </c>
      <c r="AG820">
        <v>37173</v>
      </c>
      <c r="AH820">
        <v>4412.4868899999992</v>
      </c>
      <c r="AI820">
        <v>1857.390841037</v>
      </c>
      <c r="AJ820">
        <v>4708.7629200000283</v>
      </c>
      <c r="AK820">
        <v>50</v>
      </c>
      <c r="AL820">
        <v>107694.484375</v>
      </c>
      <c r="AM820">
        <v>83390.453125</v>
      </c>
      <c r="AN820">
        <v>24304.029296875</v>
      </c>
      <c r="AO820" s="5" t="s">
        <v>529</v>
      </c>
    </row>
    <row r="821" spans="1:41" ht="14.25" x14ac:dyDescent="0.45">
      <c r="A821">
        <v>2015</v>
      </c>
      <c r="B821" s="5" t="s">
        <v>80</v>
      </c>
      <c r="C821" s="5" t="s">
        <v>168</v>
      </c>
      <c r="D821" s="5" t="s">
        <v>83</v>
      </c>
      <c r="E821" s="5" t="s">
        <v>263</v>
      </c>
      <c r="F821" s="5" t="s">
        <v>263</v>
      </c>
      <c r="G821" s="5" t="s">
        <v>86</v>
      </c>
      <c r="H821" s="5" t="s">
        <v>130</v>
      </c>
      <c r="I821">
        <v>0</v>
      </c>
      <c r="J821">
        <v>0</v>
      </c>
      <c r="K821"/>
      <c r="L821"/>
      <c r="M821"/>
      <c r="N821"/>
      <c r="O821">
        <v>301.38412475585938</v>
      </c>
      <c r="P821">
        <v>119.24583435058594</v>
      </c>
      <c r="Q821">
        <v>0</v>
      </c>
      <c r="R821">
        <v>0</v>
      </c>
      <c r="S821"/>
      <c r="T821"/>
      <c r="U821"/>
      <c r="V821">
        <v>45.983348846435547</v>
      </c>
      <c r="W821">
        <v>0</v>
      </c>
      <c r="X821">
        <v>332.83184814453125</v>
      </c>
      <c r="Y821"/>
      <c r="Z821">
        <v>0</v>
      </c>
      <c r="AA821">
        <v>0</v>
      </c>
      <c r="AB821">
        <v>0</v>
      </c>
      <c r="AC821"/>
      <c r="AD821">
        <v>0</v>
      </c>
      <c r="AE821">
        <v>0</v>
      </c>
      <c r="AF821">
        <v>0</v>
      </c>
      <c r="AG821">
        <v>0</v>
      </c>
      <c r="AH821">
        <v>0</v>
      </c>
      <c r="AI821"/>
      <c r="AJ821">
        <v>0</v>
      </c>
      <c r="AK821"/>
      <c r="AL821">
        <v>799.44512939453125</v>
      </c>
      <c r="AM821">
        <v>165.22918701171875</v>
      </c>
      <c r="AN821">
        <v>634.2159423828125</v>
      </c>
      <c r="AO821" s="5" t="s">
        <v>530</v>
      </c>
    </row>
    <row r="822" spans="1:41" ht="14.25" x14ac:dyDescent="0.45">
      <c r="A822">
        <v>2015</v>
      </c>
      <c r="B822" s="5" t="s">
        <v>80</v>
      </c>
      <c r="C822" s="5" t="s">
        <v>168</v>
      </c>
      <c r="D822" s="5" t="s">
        <v>83</v>
      </c>
      <c r="E822" s="5" t="s">
        <v>263</v>
      </c>
      <c r="F822" s="5" t="s">
        <v>263</v>
      </c>
      <c r="G822" s="5" t="s">
        <v>87</v>
      </c>
      <c r="H822" s="5" t="s">
        <v>130</v>
      </c>
      <c r="I822">
        <v>0</v>
      </c>
      <c r="J822">
        <v>0</v>
      </c>
      <c r="K822"/>
      <c r="L822"/>
      <c r="M822"/>
      <c r="N822"/>
      <c r="O822">
        <v>275.27645000000001</v>
      </c>
      <c r="P822">
        <v>108.91606</v>
      </c>
      <c r="Q822">
        <v>0</v>
      </c>
      <c r="R822">
        <v>0</v>
      </c>
      <c r="S822"/>
      <c r="T822"/>
      <c r="U822"/>
      <c r="V822">
        <v>42</v>
      </c>
      <c r="W822">
        <v>0</v>
      </c>
      <c r="X822">
        <v>304</v>
      </c>
      <c r="Y822"/>
      <c r="Z822">
        <v>0</v>
      </c>
      <c r="AA822">
        <v>0</v>
      </c>
      <c r="AB822">
        <v>0</v>
      </c>
      <c r="AC822"/>
      <c r="AD822">
        <v>0</v>
      </c>
      <c r="AE822">
        <v>0</v>
      </c>
      <c r="AF822">
        <v>0</v>
      </c>
      <c r="AG822">
        <v>0</v>
      </c>
      <c r="AH822">
        <v>0</v>
      </c>
      <c r="AI822"/>
      <c r="AJ822">
        <v>0</v>
      </c>
      <c r="AK822"/>
      <c r="AL822">
        <v>730.1925048828125</v>
      </c>
      <c r="AM822">
        <v>150.91606140136719</v>
      </c>
      <c r="AN822">
        <v>579.2764892578125</v>
      </c>
      <c r="AO822" s="5" t="s">
        <v>531</v>
      </c>
    </row>
    <row r="823" spans="1:41" ht="14.25" x14ac:dyDescent="0.45">
      <c r="A823">
        <v>2015</v>
      </c>
      <c r="B823" s="5" t="s">
        <v>80</v>
      </c>
      <c r="C823" s="5" t="s">
        <v>178</v>
      </c>
      <c r="D823" s="5" t="s">
        <v>83</v>
      </c>
      <c r="E823" s="5" t="s">
        <v>108</v>
      </c>
      <c r="F823" s="5" t="s">
        <v>177</v>
      </c>
      <c r="G823" s="5" t="s">
        <v>86</v>
      </c>
      <c r="H823" s="5" t="s">
        <v>130</v>
      </c>
      <c r="I823">
        <v>3765.75634765625</v>
      </c>
      <c r="J823">
        <v>8212.4072265625</v>
      </c>
      <c r="K823">
        <v>1318.71484375</v>
      </c>
      <c r="L823">
        <v>1074.0396728515625</v>
      </c>
      <c r="M823">
        <v>3426.427978515625</v>
      </c>
      <c r="N823">
        <v>3596.07568359375</v>
      </c>
      <c r="O823">
        <v>4472.6416015625</v>
      </c>
      <c r="P823">
        <v>6518.83642578125</v>
      </c>
      <c r="Q823">
        <v>1756.0733642578125</v>
      </c>
      <c r="R823">
        <v>4684.19677734375</v>
      </c>
      <c r="S823">
        <v>3508.941162109375</v>
      </c>
      <c r="T823">
        <v>4775.64453125</v>
      </c>
      <c r="U823">
        <v>501.14837646484375</v>
      </c>
      <c r="V823">
        <v>1786.781494140625</v>
      </c>
      <c r="W823">
        <v>1071.8499755859375</v>
      </c>
      <c r="X823">
        <v>10544.419921875</v>
      </c>
      <c r="Y823">
        <v>20588.154296875</v>
      </c>
      <c r="Z823">
        <v>6448.1572265625</v>
      </c>
      <c r="AA823">
        <v>50312.0703125</v>
      </c>
      <c r="AB823">
        <v>1002.1200561523438</v>
      </c>
      <c r="AC823">
        <v>8497.357421875</v>
      </c>
      <c r="AD823">
        <v>9229.837890625</v>
      </c>
      <c r="AE823">
        <v>10257.990234375</v>
      </c>
      <c r="AF823">
        <v>16752.7421875</v>
      </c>
      <c r="AG823">
        <v>76543.6640625</v>
      </c>
      <c r="AH823">
        <v>12936.7060546875</v>
      </c>
      <c r="AI823">
        <v>958.781982421875</v>
      </c>
      <c r="AJ823">
        <v>19595.6015625</v>
      </c>
      <c r="AK823">
        <v>1215.274169921875</v>
      </c>
      <c r="AL823">
        <v>295352.4375</v>
      </c>
      <c r="AM823">
        <v>240891.03125</v>
      </c>
      <c r="AN823">
        <v>54461.359375</v>
      </c>
      <c r="AO823" s="5" t="s">
        <v>467</v>
      </c>
    </row>
    <row r="824" spans="1:41" ht="14.25" x14ac:dyDescent="0.45">
      <c r="A824">
        <v>2015</v>
      </c>
      <c r="B824" s="5" t="s">
        <v>80</v>
      </c>
      <c r="C824" s="5" t="s">
        <v>178</v>
      </c>
      <c r="D824" s="5" t="s">
        <v>83</v>
      </c>
      <c r="E824" s="5" t="s">
        <v>108</v>
      </c>
      <c r="F824" s="5" t="s">
        <v>177</v>
      </c>
      <c r="G824" s="5" t="s">
        <v>87</v>
      </c>
      <c r="H824" s="5" t="s">
        <v>130</v>
      </c>
      <c r="I824">
        <v>3439.5444500000008</v>
      </c>
      <c r="J824">
        <v>7501</v>
      </c>
      <c r="K824">
        <v>1204.48</v>
      </c>
      <c r="L824">
        <v>981</v>
      </c>
      <c r="M824">
        <v>3129.6107244999998</v>
      </c>
      <c r="N824">
        <v>3284.562570000001</v>
      </c>
      <c r="O824">
        <v>4085.1953295000012</v>
      </c>
      <c r="P824">
        <v>5954.1366300000009</v>
      </c>
      <c r="Q824">
        <v>1603.952</v>
      </c>
      <c r="R824">
        <v>4278.4241200861097</v>
      </c>
      <c r="S824">
        <v>3204.9760000000001</v>
      </c>
      <c r="T824">
        <v>4361.95</v>
      </c>
      <c r="U824">
        <v>457.73597000000001</v>
      </c>
      <c r="V824">
        <v>1632</v>
      </c>
      <c r="W824">
        <v>979</v>
      </c>
      <c r="X824">
        <v>9631</v>
      </c>
      <c r="Y824">
        <v>18804.687999999998</v>
      </c>
      <c r="Z824">
        <v>5889.58</v>
      </c>
      <c r="AA824">
        <v>45953.744100000004</v>
      </c>
      <c r="AB824">
        <v>915.31054260887072</v>
      </c>
      <c r="AC824">
        <v>7761.266799999933</v>
      </c>
      <c r="AD824">
        <v>8430.2950000000001</v>
      </c>
      <c r="AE824">
        <v>9369.3829900000001</v>
      </c>
      <c r="AF824">
        <v>15301.521609999991</v>
      </c>
      <c r="AG824">
        <v>69913</v>
      </c>
      <c r="AH824">
        <v>11816.05266073245</v>
      </c>
      <c r="AI824">
        <v>875.72667660397235</v>
      </c>
      <c r="AJ824">
        <v>17898.11518999999</v>
      </c>
      <c r="AK824">
        <v>1110</v>
      </c>
      <c r="AL824">
        <v>269767.25</v>
      </c>
      <c r="AM824">
        <v>220023.640625</v>
      </c>
      <c r="AN824">
        <v>49743.59375</v>
      </c>
      <c r="AO824" s="5" t="s">
        <v>468</v>
      </c>
    </row>
    <row r="825" spans="1:41" ht="14.25" x14ac:dyDescent="0.45">
      <c r="A825">
        <v>2015</v>
      </c>
      <c r="B825" s="5" t="s">
        <v>80</v>
      </c>
      <c r="C825" s="5" t="s">
        <v>178</v>
      </c>
      <c r="D825" s="5" t="s">
        <v>83</v>
      </c>
      <c r="E825" s="5" t="s">
        <v>108</v>
      </c>
      <c r="F825" s="5" t="s">
        <v>181</v>
      </c>
      <c r="G825" s="5" t="s">
        <v>86</v>
      </c>
      <c r="H825" s="5" t="s">
        <v>130</v>
      </c>
      <c r="I825">
        <v>2936.248291015625</v>
      </c>
      <c r="J825">
        <v>8212.4072265625</v>
      </c>
      <c r="K825">
        <v>1169.22509765625</v>
      </c>
      <c r="L825">
        <v>1074.0396728515625</v>
      </c>
      <c r="M825">
        <v>3426.427978515625</v>
      </c>
      <c r="N825">
        <v>3588.691162109375</v>
      </c>
      <c r="O825">
        <v>4464.90576171875</v>
      </c>
      <c r="P825">
        <v>6518.83642578125</v>
      </c>
      <c r="Q825">
        <v>1731.604736328125</v>
      </c>
      <c r="R825">
        <v>4568.96337890625</v>
      </c>
      <c r="S825">
        <v>3508.941162109375</v>
      </c>
      <c r="T825">
        <v>4730.88720703125</v>
      </c>
      <c r="U825">
        <v>443.09957885742188</v>
      </c>
      <c r="V825">
        <v>1725.4703369140625</v>
      </c>
      <c r="W825">
        <v>787.19110107421875</v>
      </c>
      <c r="X825">
        <v>8503.634765625</v>
      </c>
      <c r="Y825">
        <v>20588.154296875</v>
      </c>
      <c r="Z825">
        <v>6431.73486328125</v>
      </c>
      <c r="AA825">
        <v>50312.0703125</v>
      </c>
      <c r="AB825">
        <v>1002.1200561523438</v>
      </c>
      <c r="AC825">
        <v>8473.83984375</v>
      </c>
      <c r="AD825">
        <v>9229.837890625</v>
      </c>
      <c r="AE825">
        <v>10257.990234375</v>
      </c>
      <c r="AF825">
        <v>16390.490234375</v>
      </c>
      <c r="AG825">
        <v>76463.734375</v>
      </c>
      <c r="AH825">
        <v>12362.3935546875</v>
      </c>
      <c r="AI825">
        <v>904.32080078125</v>
      </c>
      <c r="AJ825">
        <v>19595.6015625</v>
      </c>
      <c r="AK825">
        <v>1215.274169921875</v>
      </c>
      <c r="AL825">
        <v>290618.125</v>
      </c>
      <c r="AM825">
        <v>239312.96875</v>
      </c>
      <c r="AN825">
        <v>51305.16015625</v>
      </c>
      <c r="AO825" s="5" t="s">
        <v>469</v>
      </c>
    </row>
    <row r="826" spans="1:41" ht="14.25" x14ac:dyDescent="0.45">
      <c r="A826">
        <v>2015</v>
      </c>
      <c r="B826" s="5" t="s">
        <v>80</v>
      </c>
      <c r="C826" s="5" t="s">
        <v>178</v>
      </c>
      <c r="D826" s="5" t="s">
        <v>83</v>
      </c>
      <c r="E826" s="5" t="s">
        <v>108</v>
      </c>
      <c r="F826" s="5" t="s">
        <v>181</v>
      </c>
      <c r="G826" s="5" t="s">
        <v>87</v>
      </c>
      <c r="H826" s="5" t="s">
        <v>130</v>
      </c>
      <c r="I826">
        <v>2681.8931987981391</v>
      </c>
      <c r="J826">
        <v>7501</v>
      </c>
      <c r="K826">
        <v>1067.94</v>
      </c>
      <c r="L826">
        <v>981</v>
      </c>
      <c r="M826">
        <v>3129.6107244999998</v>
      </c>
      <c r="N826">
        <v>3277.8175700000011</v>
      </c>
      <c r="O826">
        <v>4078.1294295000012</v>
      </c>
      <c r="P826">
        <v>5954.1366300000009</v>
      </c>
      <c r="Q826">
        <v>1581.6030000000001</v>
      </c>
      <c r="R826">
        <v>4173.1730000861098</v>
      </c>
      <c r="S826">
        <v>3204.9760000000001</v>
      </c>
      <c r="T826">
        <v>4321.07</v>
      </c>
      <c r="U826">
        <v>404.71568000000002</v>
      </c>
      <c r="V826">
        <v>1576</v>
      </c>
      <c r="W826">
        <v>719</v>
      </c>
      <c r="X826">
        <v>7767</v>
      </c>
      <c r="Y826">
        <v>18804.687999999998</v>
      </c>
      <c r="Z826">
        <v>5874.58</v>
      </c>
      <c r="AA826">
        <v>45953.744100000004</v>
      </c>
      <c r="AB826">
        <v>915.31054260887072</v>
      </c>
      <c r="AC826">
        <v>7739.7862999999334</v>
      </c>
      <c r="AD826">
        <v>8430.2950000000001</v>
      </c>
      <c r="AE826">
        <v>9369.3829900000001</v>
      </c>
      <c r="AF826">
        <v>14970.650250000001</v>
      </c>
      <c r="AG826">
        <v>69840</v>
      </c>
      <c r="AH826">
        <v>11291.49024073245</v>
      </c>
      <c r="AI826">
        <v>825.98320571397232</v>
      </c>
      <c r="AJ826">
        <v>17898.11518999999</v>
      </c>
      <c r="AK826">
        <v>1110</v>
      </c>
      <c r="AL826">
        <v>265443.09375</v>
      </c>
      <c r="AM826">
        <v>218582.28125</v>
      </c>
      <c r="AN826">
        <v>46860.80859375</v>
      </c>
      <c r="AO826" s="5" t="s">
        <v>470</v>
      </c>
    </row>
    <row r="827" spans="1:41" ht="14.25" x14ac:dyDescent="0.45">
      <c r="A827">
        <v>2015</v>
      </c>
      <c r="B827" s="5" t="s">
        <v>80</v>
      </c>
      <c r="C827" s="5" t="s">
        <v>178</v>
      </c>
      <c r="D827" s="5" t="s">
        <v>83</v>
      </c>
      <c r="E827" s="5" t="s">
        <v>108</v>
      </c>
      <c r="F827" s="5" t="s">
        <v>184</v>
      </c>
      <c r="G827" s="5" t="s">
        <v>86</v>
      </c>
      <c r="H827" s="5" t="s">
        <v>130</v>
      </c>
      <c r="I827">
        <v>829.50811767578125</v>
      </c>
      <c r="J827">
        <v>0</v>
      </c>
      <c r="K827">
        <v>149.48966979980469</v>
      </c>
      <c r="L827"/>
      <c r="M827"/>
      <c r="N827">
        <v>7.3847064971923828</v>
      </c>
      <c r="O827">
        <v>7.7360415458679199</v>
      </c>
      <c r="P827">
        <v>0</v>
      </c>
      <c r="Q827">
        <v>24.46861457824707</v>
      </c>
      <c r="R827">
        <v>115.23330688476563</v>
      </c>
      <c r="S827"/>
      <c r="T827">
        <v>44.757125854492188</v>
      </c>
      <c r="U827">
        <v>58.048820495605469</v>
      </c>
      <c r="V827">
        <v>61.311130523681641</v>
      </c>
      <c r="W827">
        <v>284.6588134765625</v>
      </c>
      <c r="X827">
        <v>2040.7847900390625</v>
      </c>
      <c r="Y827"/>
      <c r="Z827">
        <v>16.422624588012695</v>
      </c>
      <c r="AA827">
        <v>0</v>
      </c>
      <c r="AB827">
        <v>0</v>
      </c>
      <c r="AC827">
        <v>23.517745971679688</v>
      </c>
      <c r="AD827">
        <v>0</v>
      </c>
      <c r="AE827">
        <v>0</v>
      </c>
      <c r="AF827">
        <v>362.25173950195313</v>
      </c>
      <c r="AG827">
        <v>79.923439025878906</v>
      </c>
      <c r="AH827">
        <v>574.312744140625</v>
      </c>
      <c r="AI827">
        <v>54.461223602294922</v>
      </c>
      <c r="AJ827">
        <v>0</v>
      </c>
      <c r="AK827"/>
      <c r="AL827">
        <v>4734.27099609375</v>
      </c>
      <c r="AM827">
        <v>1578.0701904296875</v>
      </c>
      <c r="AN827">
        <v>3156.200439453125</v>
      </c>
      <c r="AO827" s="5" t="s">
        <v>471</v>
      </c>
    </row>
    <row r="828" spans="1:41" ht="14.25" x14ac:dyDescent="0.45">
      <c r="A828">
        <v>2015</v>
      </c>
      <c r="B828" s="5" t="s">
        <v>80</v>
      </c>
      <c r="C828" s="5" t="s">
        <v>178</v>
      </c>
      <c r="D828" s="5" t="s">
        <v>83</v>
      </c>
      <c r="E828" s="5" t="s">
        <v>108</v>
      </c>
      <c r="F828" s="5" t="s">
        <v>184</v>
      </c>
      <c r="G828" s="5" t="s">
        <v>87</v>
      </c>
      <c r="H828" s="5" t="s">
        <v>130</v>
      </c>
      <c r="I828">
        <v>757.65125120186156</v>
      </c>
      <c r="J828">
        <v>0</v>
      </c>
      <c r="K828">
        <v>136.54</v>
      </c>
      <c r="L828"/>
      <c r="M828"/>
      <c r="N828">
        <v>6.7450000000000001</v>
      </c>
      <c r="O828">
        <v>7.065900000000001</v>
      </c>
      <c r="P828">
        <v>0</v>
      </c>
      <c r="Q828">
        <v>22.349</v>
      </c>
      <c r="R828">
        <v>105.25112</v>
      </c>
      <c r="S828"/>
      <c r="T828">
        <v>40.880000000000003</v>
      </c>
      <c r="U828">
        <v>53.020290000000003</v>
      </c>
      <c r="V828">
        <v>56</v>
      </c>
      <c r="W828">
        <v>260</v>
      </c>
      <c r="X828">
        <v>1864</v>
      </c>
      <c r="Y828"/>
      <c r="Z828">
        <v>15</v>
      </c>
      <c r="AA828">
        <v>0</v>
      </c>
      <c r="AB828">
        <v>0</v>
      </c>
      <c r="AC828">
        <v>21.480499999999999</v>
      </c>
      <c r="AD828">
        <v>0</v>
      </c>
      <c r="AE828">
        <v>0</v>
      </c>
      <c r="AF828">
        <v>330.87135999999998</v>
      </c>
      <c r="AG828">
        <v>73</v>
      </c>
      <c r="AH828">
        <v>524.56241999999975</v>
      </c>
      <c r="AI828">
        <v>49.743470890000012</v>
      </c>
      <c r="AJ828">
        <v>0</v>
      </c>
      <c r="AK828"/>
      <c r="AL828">
        <v>4324.16015625</v>
      </c>
      <c r="AM828">
        <v>1441.368408203125</v>
      </c>
      <c r="AN828">
        <v>2882.791748046875</v>
      </c>
      <c r="AO828" s="5" t="s">
        <v>472</v>
      </c>
    </row>
    <row r="829" spans="1:41" ht="14.25" x14ac:dyDescent="0.45">
      <c r="A829">
        <v>2015</v>
      </c>
      <c r="B829" s="5" t="s">
        <v>80</v>
      </c>
      <c r="C829" s="5" t="s">
        <v>178</v>
      </c>
      <c r="D829" s="5" t="s">
        <v>83</v>
      </c>
      <c r="E829" s="5" t="s">
        <v>108</v>
      </c>
      <c r="F829" s="5" t="s">
        <v>187</v>
      </c>
      <c r="G829" s="5" t="s">
        <v>86</v>
      </c>
      <c r="H829" s="5" t="s">
        <v>130</v>
      </c>
      <c r="I829">
        <v>451.66778564453125</v>
      </c>
      <c r="J829">
        <v>340.4957275390625</v>
      </c>
      <c r="K829">
        <v>4.7954063415527344</v>
      </c>
      <c r="L829">
        <v>376.62551879882813</v>
      </c>
      <c r="M829">
        <v>746.91253662109375</v>
      </c>
      <c r="N829">
        <v>629.2271728515625</v>
      </c>
      <c r="O829">
        <v>384.8662109375</v>
      </c>
      <c r="P829">
        <v>685.17706298828125</v>
      </c>
      <c r="Q829">
        <v>423.45626831054688</v>
      </c>
      <c r="R829">
        <v>1440.4129638671875</v>
      </c>
      <c r="S829">
        <v>62.725639343261719</v>
      </c>
      <c r="T829">
        <v>470.57388305664063</v>
      </c>
      <c r="U829">
        <v>146.44755554199219</v>
      </c>
      <c r="V829">
        <v>22.991674423217773</v>
      </c>
      <c r="W829">
        <v>0</v>
      </c>
      <c r="X829">
        <v>325.16796875</v>
      </c>
      <c r="Y829">
        <v>59.001014709472656</v>
      </c>
      <c r="Z829">
        <v>0</v>
      </c>
      <c r="AA829">
        <v>1311.8245849609375</v>
      </c>
      <c r="AB829">
        <v>0</v>
      </c>
      <c r="AC829">
        <v>182.26957702636719</v>
      </c>
      <c r="AD829">
        <v>166.39813232421875</v>
      </c>
      <c r="AE829">
        <v>225.51393127441406</v>
      </c>
      <c r="AF829">
        <v>3596.4013671875</v>
      </c>
      <c r="AG829">
        <v>5899.0068359375</v>
      </c>
      <c r="AH829">
        <v>111.00754547119141</v>
      </c>
      <c r="AI829">
        <v>98.66229248046875</v>
      </c>
      <c r="AJ829">
        <v>101.67475128173828</v>
      </c>
      <c r="AK829">
        <v>99.630584716796875</v>
      </c>
      <c r="AL829">
        <v>18362.93359375</v>
      </c>
      <c r="AM829">
        <v>15892.1943359375</v>
      </c>
      <c r="AN829">
        <v>2470.740234375</v>
      </c>
      <c r="AO829" s="5" t="s">
        <v>473</v>
      </c>
    </row>
    <row r="830" spans="1:41" ht="14.25" x14ac:dyDescent="0.45">
      <c r="A830">
        <v>2015</v>
      </c>
      <c r="B830" s="5" t="s">
        <v>80</v>
      </c>
      <c r="C830" s="5" t="s">
        <v>178</v>
      </c>
      <c r="D830" s="5" t="s">
        <v>83</v>
      </c>
      <c r="E830" s="5" t="s">
        <v>108</v>
      </c>
      <c r="F830" s="5" t="s">
        <v>187</v>
      </c>
      <c r="G830" s="5" t="s">
        <v>87</v>
      </c>
      <c r="H830" s="5" t="s">
        <v>130</v>
      </c>
      <c r="I830">
        <v>412.54167000000012</v>
      </c>
      <c r="J830">
        <v>311</v>
      </c>
      <c r="K830">
        <v>4.38</v>
      </c>
      <c r="L830">
        <v>344</v>
      </c>
      <c r="M830">
        <v>682.2106</v>
      </c>
      <c r="N830">
        <v>574.7198400000002</v>
      </c>
      <c r="O830">
        <v>351.52684349999998</v>
      </c>
      <c r="P830">
        <v>625.82300999999995</v>
      </c>
      <c r="Q830">
        <v>386.774</v>
      </c>
      <c r="R830">
        <v>1315.6358983466271</v>
      </c>
      <c r="S830">
        <v>57.291974757388317</v>
      </c>
      <c r="T830">
        <v>429.81</v>
      </c>
      <c r="U830">
        <v>133.76141000000001</v>
      </c>
      <c r="V830">
        <v>21</v>
      </c>
      <c r="W830">
        <v>0</v>
      </c>
      <c r="X830">
        <v>297</v>
      </c>
      <c r="Y830">
        <v>53.89</v>
      </c>
      <c r="Z830">
        <v>0</v>
      </c>
      <c r="AA830">
        <v>1198.186643910688</v>
      </c>
      <c r="AB830">
        <v>0</v>
      </c>
      <c r="AC830">
        <v>166.48032000000001</v>
      </c>
      <c r="AD830">
        <v>151.98374999999999</v>
      </c>
      <c r="AE830">
        <v>205.97859</v>
      </c>
      <c r="AF830">
        <v>3284.8598999999999</v>
      </c>
      <c r="AG830">
        <v>5388</v>
      </c>
      <c r="AH830">
        <v>101.39142029659691</v>
      </c>
      <c r="AI830">
        <v>90.115588119999998</v>
      </c>
      <c r="AJ830">
        <v>92.86708999999999</v>
      </c>
      <c r="AK830">
        <v>91</v>
      </c>
      <c r="AL830">
        <v>16772.228515625</v>
      </c>
      <c r="AM830">
        <v>14515.5185546875</v>
      </c>
      <c r="AN830">
        <v>2256.710205078125</v>
      </c>
      <c r="AO830" s="5" t="s">
        <v>474</v>
      </c>
    </row>
    <row r="831" spans="1:41" ht="14.25" x14ac:dyDescent="0.45">
      <c r="A831">
        <v>2015</v>
      </c>
      <c r="B831" s="5" t="s">
        <v>80</v>
      </c>
      <c r="C831" s="5" t="s">
        <v>178</v>
      </c>
      <c r="D831" s="5" t="s">
        <v>83</v>
      </c>
      <c r="E831" s="5" t="s">
        <v>108</v>
      </c>
      <c r="F831" s="5" t="s">
        <v>190</v>
      </c>
      <c r="G831" s="5" t="s">
        <v>86</v>
      </c>
      <c r="H831" s="5" t="s">
        <v>130</v>
      </c>
      <c r="I831">
        <v>1031.998291015625</v>
      </c>
      <c r="J831">
        <v>4622.42138671875</v>
      </c>
      <c r="K831">
        <v>367.98721313476563</v>
      </c>
      <c r="L831">
        <v>402.90170288085938</v>
      </c>
      <c r="M831">
        <v>1281.0797119140625</v>
      </c>
      <c r="N831">
        <v>239.58621215820313</v>
      </c>
      <c r="O831">
        <v>2813.623779296875</v>
      </c>
      <c r="P831">
        <v>1996.3551025390625</v>
      </c>
      <c r="Q831">
        <v>226.2479248046875</v>
      </c>
      <c r="R831">
        <v>50.317947387695313</v>
      </c>
      <c r="S831">
        <v>2526.813720703125</v>
      </c>
      <c r="T831">
        <v>2783.08740234375</v>
      </c>
      <c r="U831">
        <v>24.818363189697266</v>
      </c>
      <c r="V831">
        <v>910.908203125</v>
      </c>
      <c r="W831">
        <v>630.6287841796875</v>
      </c>
      <c r="X831">
        <v>7424.12109375</v>
      </c>
      <c r="Y831">
        <v>2792.830322265625</v>
      </c>
      <c r="Z831">
        <v>5254.6376953125</v>
      </c>
      <c r="AA831">
        <v>24857.41796875</v>
      </c>
      <c r="AB831">
        <v>637.879638671875</v>
      </c>
      <c r="AC831">
        <v>6194.32275390625</v>
      </c>
      <c r="AD831">
        <v>2205.5322265625</v>
      </c>
      <c r="AE831">
        <v>2449.6982421875</v>
      </c>
      <c r="AF831">
        <v>5759.56787109375</v>
      </c>
      <c r="AG831">
        <v>22902.9921875</v>
      </c>
      <c r="AH831">
        <v>8099.02001953125</v>
      </c>
      <c r="AI831">
        <v>24.852025985717773</v>
      </c>
      <c r="AJ831">
        <v>11475.53515625</v>
      </c>
      <c r="AK831">
        <v>302.17626953125</v>
      </c>
      <c r="AL831">
        <v>120289.3671875</v>
      </c>
      <c r="AM831">
        <v>91192.5625</v>
      </c>
      <c r="AN831">
        <v>29096.80078125</v>
      </c>
      <c r="AO831" s="5" t="s">
        <v>475</v>
      </c>
    </row>
    <row r="832" spans="1:41" ht="14.25" x14ac:dyDescent="0.45">
      <c r="A832">
        <v>2015</v>
      </c>
      <c r="B832" s="5" t="s">
        <v>80</v>
      </c>
      <c r="C832" s="5" t="s">
        <v>178</v>
      </c>
      <c r="D832" s="5" t="s">
        <v>83</v>
      </c>
      <c r="E832" s="5" t="s">
        <v>108</v>
      </c>
      <c r="F832" s="5" t="s">
        <v>190</v>
      </c>
      <c r="G832" s="5" t="s">
        <v>87</v>
      </c>
      <c r="H832" s="5" t="s">
        <v>130</v>
      </c>
      <c r="I832">
        <v>942.60052000000007</v>
      </c>
      <c r="J832">
        <v>4222</v>
      </c>
      <c r="K832">
        <v>336.11</v>
      </c>
      <c r="L832">
        <v>368</v>
      </c>
      <c r="M832">
        <v>1170.1050765</v>
      </c>
      <c r="N832">
        <v>218.83185</v>
      </c>
      <c r="O832">
        <v>2569.8911280000011</v>
      </c>
      <c r="P832">
        <v>1823.4191499999999</v>
      </c>
      <c r="Q832">
        <v>206.649</v>
      </c>
      <c r="R832">
        <v>45.95910956626787</v>
      </c>
      <c r="S832">
        <v>2307.9263462927829</v>
      </c>
      <c r="T832">
        <v>2542</v>
      </c>
      <c r="U832">
        <v>22.66845</v>
      </c>
      <c r="V832">
        <v>832</v>
      </c>
      <c r="W832">
        <v>576</v>
      </c>
      <c r="X832">
        <v>6781</v>
      </c>
      <c r="Y832">
        <v>2550.8989999999999</v>
      </c>
      <c r="Z832">
        <v>4799.45</v>
      </c>
      <c r="AA832">
        <v>22704.122128353509</v>
      </c>
      <c r="AB832">
        <v>582.6227769649953</v>
      </c>
      <c r="AC832">
        <v>5657.7341399999304</v>
      </c>
      <c r="AD832">
        <v>2014.4760000000001</v>
      </c>
      <c r="AE832">
        <v>2237.4909499999999</v>
      </c>
      <c r="AF832">
        <v>5260.6402199999966</v>
      </c>
      <c r="AG832">
        <v>20919</v>
      </c>
      <c r="AH832">
        <v>7397.4352563333478</v>
      </c>
      <c r="AI832">
        <v>22.699197730000002</v>
      </c>
      <c r="AJ832">
        <v>10481.456809999991</v>
      </c>
      <c r="AK832">
        <v>276</v>
      </c>
      <c r="AL832">
        <v>109869.1796875</v>
      </c>
      <c r="AM832">
        <v>83292.921875</v>
      </c>
      <c r="AN832">
        <v>26576.267578125</v>
      </c>
      <c r="AO832" s="5" t="s">
        <v>476</v>
      </c>
    </row>
    <row r="833" spans="1:41" ht="14.25" x14ac:dyDescent="0.45">
      <c r="A833">
        <v>2015</v>
      </c>
      <c r="B833" s="5" t="s">
        <v>80</v>
      </c>
      <c r="C833" s="5" t="s">
        <v>178</v>
      </c>
      <c r="D833" s="5" t="s">
        <v>83</v>
      </c>
      <c r="E833" s="5" t="s">
        <v>108</v>
      </c>
      <c r="F833" s="5" t="s">
        <v>193</v>
      </c>
      <c r="G833" s="5" t="s">
        <v>86</v>
      </c>
      <c r="H833" s="5" t="s">
        <v>130</v>
      </c>
      <c r="I833">
        <v>497.46246337890625</v>
      </c>
      <c r="J833">
        <v>674.42242431640625</v>
      </c>
      <c r="K833">
        <v>64.694190979003906</v>
      </c>
      <c r="L833">
        <v>107.29447937011719</v>
      </c>
      <c r="M833">
        <v>1253.493896484375</v>
      </c>
      <c r="N833">
        <v>1484.52099609375</v>
      </c>
      <c r="O833">
        <v>471.063720703125</v>
      </c>
      <c r="P833">
        <v>2075.4287109375</v>
      </c>
      <c r="Q833">
        <v>485.8096923828125</v>
      </c>
      <c r="R833">
        <v>1135.1611328125</v>
      </c>
      <c r="S833">
        <v>210.07101440429688</v>
      </c>
      <c r="T833">
        <v>12.327916145324707</v>
      </c>
      <c r="U833">
        <v>138.21206665039063</v>
      </c>
      <c r="V833">
        <v>333.92669677734375</v>
      </c>
      <c r="W833">
        <v>267.141357421875</v>
      </c>
      <c r="X833">
        <v>174.07981872558594</v>
      </c>
      <c r="Y833">
        <v>5142.85009765625</v>
      </c>
      <c r="Z833">
        <v>38.658855438232422</v>
      </c>
      <c r="AA833">
        <v>5582.04736328125</v>
      </c>
      <c r="AB833">
        <v>82.882415771484375</v>
      </c>
      <c r="AC833">
        <v>884.0711669921875</v>
      </c>
      <c r="AD833">
        <v>1268.97509765625</v>
      </c>
      <c r="AE833">
        <v>1508.591064453125</v>
      </c>
      <c r="AF833">
        <v>778.20465087890625</v>
      </c>
      <c r="AG833">
        <v>6584.37744140625</v>
      </c>
      <c r="AH833">
        <v>969.616943359375</v>
      </c>
      <c r="AI833">
        <v>417.50753784179688</v>
      </c>
      <c r="AJ833">
        <v>1521.6959228515625</v>
      </c>
      <c r="AK833">
        <v>52.552398681640625</v>
      </c>
      <c r="AL833">
        <v>34217.140625</v>
      </c>
      <c r="AM833">
        <v>28972.734375</v>
      </c>
      <c r="AN833">
        <v>5244.40576171875</v>
      </c>
      <c r="AO833" s="5" t="s">
        <v>477</v>
      </c>
    </row>
    <row r="834" spans="1:41" ht="14.25" x14ac:dyDescent="0.45">
      <c r="A834">
        <v>2015</v>
      </c>
      <c r="B834" s="5" t="s">
        <v>80</v>
      </c>
      <c r="C834" s="5" t="s">
        <v>178</v>
      </c>
      <c r="D834" s="5" t="s">
        <v>83</v>
      </c>
      <c r="E834" s="5" t="s">
        <v>108</v>
      </c>
      <c r="F834" s="5" t="s">
        <v>193</v>
      </c>
      <c r="G834" s="5" t="s">
        <v>87</v>
      </c>
      <c r="H834" s="5" t="s">
        <v>130</v>
      </c>
      <c r="I834">
        <v>454.36934000000002</v>
      </c>
      <c r="J834">
        <v>616</v>
      </c>
      <c r="K834">
        <v>59.09</v>
      </c>
      <c r="L834">
        <v>98</v>
      </c>
      <c r="M834">
        <v>1144.908858</v>
      </c>
      <c r="N834">
        <v>1355.9230399999999</v>
      </c>
      <c r="O834">
        <v>430.25741699999998</v>
      </c>
      <c r="P834">
        <v>1895.6429800000001</v>
      </c>
      <c r="Q834">
        <v>443.726</v>
      </c>
      <c r="R834">
        <v>1036.826764093265</v>
      </c>
      <c r="S834">
        <v>191.87343259931271</v>
      </c>
      <c r="T834">
        <v>11.26</v>
      </c>
      <c r="U834">
        <v>126.23933</v>
      </c>
      <c r="V834">
        <v>305</v>
      </c>
      <c r="W834">
        <v>244</v>
      </c>
      <c r="X834">
        <v>159</v>
      </c>
      <c r="Y834">
        <v>4697.3459999999995</v>
      </c>
      <c r="Z834">
        <v>35.31</v>
      </c>
      <c r="AA834">
        <v>5098.497569905503</v>
      </c>
      <c r="AB834">
        <v>75.702650745622321</v>
      </c>
      <c r="AC834">
        <v>807.4877500000041</v>
      </c>
      <c r="AD834">
        <v>1159.049</v>
      </c>
      <c r="AE834">
        <v>1377.9079899999999</v>
      </c>
      <c r="AF834">
        <v>710.79201999999975</v>
      </c>
      <c r="AG834">
        <v>6014</v>
      </c>
      <c r="AH834">
        <v>885.62301810088741</v>
      </c>
      <c r="AI834">
        <v>381.34057200697231</v>
      </c>
      <c r="AJ834">
        <v>1389.8776399999999</v>
      </c>
      <c r="AK834">
        <v>48</v>
      </c>
      <c r="AL834">
        <v>31253.05078125</v>
      </c>
      <c r="AM834">
        <v>26462.947265625</v>
      </c>
      <c r="AN834">
        <v>4790.1044921875</v>
      </c>
      <c r="AO834" s="5" t="s">
        <v>478</v>
      </c>
    </row>
    <row r="835" spans="1:41" ht="14.25" x14ac:dyDescent="0.45">
      <c r="A835">
        <v>2015</v>
      </c>
      <c r="B835" s="5" t="s">
        <v>80</v>
      </c>
      <c r="C835" s="5" t="s">
        <v>178</v>
      </c>
      <c r="D835" s="5" t="s">
        <v>83</v>
      </c>
      <c r="E835" s="5" t="s">
        <v>108</v>
      </c>
      <c r="F835" s="5" t="s">
        <v>196</v>
      </c>
      <c r="G835" s="5" t="s">
        <v>86</v>
      </c>
      <c r="H835" s="5" t="s">
        <v>130</v>
      </c>
      <c r="I835">
        <v>599.9656982421875</v>
      </c>
      <c r="J835">
        <v>211.30442810058594</v>
      </c>
      <c r="K835">
        <v>19.783788681030273</v>
      </c>
      <c r="L835">
        <v>30.65556526184082</v>
      </c>
      <c r="M835">
        <v>0</v>
      </c>
      <c r="N835">
        <v>370.52395629882813</v>
      </c>
      <c r="O835">
        <v>418.01290893554688</v>
      </c>
      <c r="P835">
        <v>739.8084716796875</v>
      </c>
      <c r="Q835">
        <v>284.8712158203125</v>
      </c>
      <c r="R835">
        <v>1293.5771484375</v>
      </c>
      <c r="S835">
        <v>475.66049194335938</v>
      </c>
      <c r="T835">
        <v>311.81088256835938</v>
      </c>
      <c r="U835">
        <v>5.5608100891113281</v>
      </c>
      <c r="V835">
        <v>342.6854248046875</v>
      </c>
      <c r="W835">
        <v>100.72542572021484</v>
      </c>
      <c r="X835">
        <v>480.63546752929688</v>
      </c>
      <c r="Y835">
        <v>7914.36279296875</v>
      </c>
      <c r="Z835">
        <v>173.0189208984375</v>
      </c>
      <c r="AA835">
        <v>3666.890625</v>
      </c>
      <c r="AB835">
        <v>25.081426620483398</v>
      </c>
      <c r="AC835">
        <v>382.88531494140625</v>
      </c>
      <c r="AD835">
        <v>790.6434326171875</v>
      </c>
      <c r="AE835">
        <v>345.66256713867188</v>
      </c>
      <c r="AF835">
        <v>778.85699462890625</v>
      </c>
      <c r="AG835">
        <v>5995.3525390625</v>
      </c>
      <c r="AH835">
        <v>1755.7315673828125</v>
      </c>
      <c r="AI835">
        <v>85.561576843261719</v>
      </c>
      <c r="AJ835">
        <v>2661.73486328125</v>
      </c>
      <c r="AK835">
        <v>18.612306594848633</v>
      </c>
      <c r="AL835">
        <v>30279.978515625</v>
      </c>
      <c r="AM835">
        <v>25797.71484375</v>
      </c>
      <c r="AN835">
        <v>4482.25927734375</v>
      </c>
      <c r="AO835" s="5" t="s">
        <v>479</v>
      </c>
    </row>
    <row r="836" spans="1:41" ht="14.25" x14ac:dyDescent="0.45">
      <c r="A836">
        <v>2015</v>
      </c>
      <c r="B836" s="5" t="s">
        <v>80</v>
      </c>
      <c r="C836" s="5" t="s">
        <v>178</v>
      </c>
      <c r="D836" s="5" t="s">
        <v>83</v>
      </c>
      <c r="E836" s="5" t="s">
        <v>108</v>
      </c>
      <c r="F836" s="5" t="s">
        <v>196</v>
      </c>
      <c r="G836" s="5" t="s">
        <v>87</v>
      </c>
      <c r="H836" s="5" t="s">
        <v>130</v>
      </c>
      <c r="I836">
        <v>547.9931600000001</v>
      </c>
      <c r="J836">
        <v>193</v>
      </c>
      <c r="K836">
        <v>18.07</v>
      </c>
      <c r="L836">
        <v>28</v>
      </c>
      <c r="M836">
        <v>0</v>
      </c>
      <c r="N836">
        <v>338.42700000000002</v>
      </c>
      <c r="O836">
        <v>381.8021865</v>
      </c>
      <c r="P836">
        <v>675.72189000000003</v>
      </c>
      <c r="Q836">
        <v>260.19400000000002</v>
      </c>
      <c r="R836">
        <v>1181.5199315363759</v>
      </c>
      <c r="S836">
        <v>434.455973443299</v>
      </c>
      <c r="T836">
        <v>284.8</v>
      </c>
      <c r="U836">
        <v>5.0791000000000004</v>
      </c>
      <c r="V836">
        <v>313</v>
      </c>
      <c r="W836">
        <v>92</v>
      </c>
      <c r="X836">
        <v>439</v>
      </c>
      <c r="Y836">
        <v>7228.7740000000003</v>
      </c>
      <c r="Z836">
        <v>158.03100000000001</v>
      </c>
      <c r="AA836">
        <v>3349.242927782851</v>
      </c>
      <c r="AB836">
        <v>22.90872678760131</v>
      </c>
      <c r="AC836">
        <v>349.71754999999911</v>
      </c>
      <c r="AD836">
        <v>722.15324999999996</v>
      </c>
      <c r="AE836">
        <v>315.71924000000013</v>
      </c>
      <c r="AF836">
        <v>711.38783000000024</v>
      </c>
      <c r="AG836">
        <v>5476</v>
      </c>
      <c r="AH836">
        <v>1603.6398108135229</v>
      </c>
      <c r="AI836">
        <v>78.149733857000001</v>
      </c>
      <c r="AJ836">
        <v>2431.1598199999989</v>
      </c>
      <c r="AK836">
        <v>17</v>
      </c>
      <c r="AL836">
        <v>27656.951171875</v>
      </c>
      <c r="AM836">
        <v>23562.96875</v>
      </c>
      <c r="AN836">
        <v>4093.979736328125</v>
      </c>
      <c r="AO836" s="5" t="s">
        <v>480</v>
      </c>
    </row>
    <row r="837" spans="1:41" ht="14.25" x14ac:dyDescent="0.45">
      <c r="A837">
        <v>2015</v>
      </c>
      <c r="B837" s="5" t="s">
        <v>80</v>
      </c>
      <c r="C837" s="5" t="s">
        <v>178</v>
      </c>
      <c r="D837" s="5" t="s">
        <v>83</v>
      </c>
      <c r="E837" s="5" t="s">
        <v>108</v>
      </c>
      <c r="F837" s="5" t="s">
        <v>199</v>
      </c>
      <c r="G837" s="5" t="s">
        <v>86</v>
      </c>
      <c r="H837" s="5" t="s">
        <v>130</v>
      </c>
      <c r="I837">
        <v>140.6048583984375</v>
      </c>
      <c r="J837">
        <v>49.267871856689453</v>
      </c>
      <c r="K837">
        <v>145.72341918945313</v>
      </c>
      <c r="L837"/>
      <c r="M837">
        <v>144.94190979003906</v>
      </c>
      <c r="N837">
        <v>0</v>
      </c>
      <c r="O837">
        <v>248.32833862304688</v>
      </c>
      <c r="P837">
        <v>7.5955619812011719</v>
      </c>
      <c r="Q837">
        <v>0</v>
      </c>
      <c r="R837">
        <v>293.10409545898438</v>
      </c>
      <c r="S837">
        <v>117.31439208984375</v>
      </c>
      <c r="T837">
        <v>0</v>
      </c>
      <c r="U837">
        <v>109.93769073486328</v>
      </c>
      <c r="V837">
        <v>135.76036071777344</v>
      </c>
      <c r="W837">
        <v>9.8535747528076172</v>
      </c>
      <c r="X837">
        <v>0</v>
      </c>
      <c r="Y837">
        <v>3792.349609375</v>
      </c>
      <c r="Z837">
        <v>0</v>
      </c>
      <c r="AA837">
        <v>1834.7926025390625</v>
      </c>
      <c r="AB837">
        <v>256.27658081054688</v>
      </c>
      <c r="AC837">
        <v>315.362548828125</v>
      </c>
      <c r="AD837">
        <v>19.452051162719727</v>
      </c>
      <c r="AE837">
        <v>202.97738647460938</v>
      </c>
      <c r="AF837">
        <v>113.863525390625</v>
      </c>
      <c r="AG837">
        <v>7448.20751953125</v>
      </c>
      <c r="AH837">
        <v>961.1214599609375</v>
      </c>
      <c r="AI837">
        <v>332.19857788085938</v>
      </c>
      <c r="AJ837">
        <v>619.9146728515625</v>
      </c>
      <c r="AK837">
        <v>88.682167053222656</v>
      </c>
      <c r="AL837">
        <v>17387.62890625</v>
      </c>
      <c r="AM837">
        <v>15063.7392578125</v>
      </c>
      <c r="AN837">
        <v>2323.892333984375</v>
      </c>
      <c r="AO837" s="5" t="s">
        <v>481</v>
      </c>
    </row>
    <row r="838" spans="1:41" ht="14.25" x14ac:dyDescent="0.45">
      <c r="A838">
        <v>2015</v>
      </c>
      <c r="B838" s="5" t="s">
        <v>80</v>
      </c>
      <c r="C838" s="5" t="s">
        <v>178</v>
      </c>
      <c r="D838" s="5" t="s">
        <v>83</v>
      </c>
      <c r="E838" s="5" t="s">
        <v>108</v>
      </c>
      <c r="F838" s="5" t="s">
        <v>199</v>
      </c>
      <c r="G838" s="5" t="s">
        <v>87</v>
      </c>
      <c r="H838" s="5" t="s">
        <v>130</v>
      </c>
      <c r="I838">
        <v>128.42483999999999</v>
      </c>
      <c r="J838">
        <v>45</v>
      </c>
      <c r="K838">
        <v>133.1</v>
      </c>
      <c r="L838"/>
      <c r="M838">
        <v>132.38619</v>
      </c>
      <c r="N838">
        <v>0</v>
      </c>
      <c r="O838">
        <v>226.81668450000001</v>
      </c>
      <c r="P838">
        <v>6.9375900000000001</v>
      </c>
      <c r="Q838">
        <v>0</v>
      </c>
      <c r="R838">
        <v>267.71370713637458</v>
      </c>
      <c r="S838">
        <v>107.1519295670105</v>
      </c>
      <c r="T838">
        <v>0</v>
      </c>
      <c r="U838">
        <v>100.41424000000001</v>
      </c>
      <c r="V838">
        <v>124</v>
      </c>
      <c r="W838">
        <v>9</v>
      </c>
      <c r="X838">
        <v>0</v>
      </c>
      <c r="Y838">
        <v>3463.8339999999998</v>
      </c>
      <c r="Z838">
        <v>0</v>
      </c>
      <c r="AA838">
        <v>1675.8520376027991</v>
      </c>
      <c r="AB838">
        <v>234.07638811065181</v>
      </c>
      <c r="AC838">
        <v>288.04398999999989</v>
      </c>
      <c r="AD838">
        <v>17.766999999999999</v>
      </c>
      <c r="AE838">
        <v>185.3942900000001</v>
      </c>
      <c r="AF838">
        <v>104</v>
      </c>
      <c r="AG838">
        <v>6803</v>
      </c>
      <c r="AH838">
        <v>877.86347062920902</v>
      </c>
      <c r="AI838">
        <v>303.42158489000008</v>
      </c>
      <c r="AJ838">
        <v>566.21399999999983</v>
      </c>
      <c r="AK838">
        <v>81</v>
      </c>
      <c r="AL838">
        <v>15881.412109375</v>
      </c>
      <c r="AM838">
        <v>13758.8291015625</v>
      </c>
      <c r="AN838">
        <v>2122.58349609375</v>
      </c>
      <c r="AO838" s="5" t="s">
        <v>482</v>
      </c>
    </row>
    <row r="839" spans="1:41" ht="14.25" x14ac:dyDescent="0.45">
      <c r="A839">
        <v>2015</v>
      </c>
      <c r="B839" s="5" t="s">
        <v>80</v>
      </c>
      <c r="C839" s="5" t="s">
        <v>178</v>
      </c>
      <c r="D839" s="5" t="s">
        <v>83</v>
      </c>
      <c r="E839" s="5" t="s">
        <v>108</v>
      </c>
      <c r="F839" s="5" t="s">
        <v>202</v>
      </c>
      <c r="G839" s="5" t="s">
        <v>86</v>
      </c>
      <c r="H839" s="5" t="s">
        <v>130</v>
      </c>
      <c r="I839">
        <v>303.28875732421875</v>
      </c>
      <c r="J839">
        <v>687.560546875</v>
      </c>
      <c r="K839">
        <v>566.8104248046875</v>
      </c>
      <c r="L839">
        <v>156.56234741210938</v>
      </c>
      <c r="M839">
        <v>0</v>
      </c>
      <c r="N839">
        <v>872.21746826171875</v>
      </c>
      <c r="O839">
        <v>109.70716094970703</v>
      </c>
      <c r="P839">
        <v>644.023681640625</v>
      </c>
      <c r="Q839">
        <v>0</v>
      </c>
      <c r="R839">
        <v>9.1741933822631836</v>
      </c>
      <c r="S839">
        <v>14.586824417114258</v>
      </c>
      <c r="T839">
        <v>1026.0855712890625</v>
      </c>
      <c r="U839">
        <v>76.171897888183594</v>
      </c>
      <c r="V839">
        <v>1.0948415994644165</v>
      </c>
      <c r="W839">
        <v>63.500812530517578</v>
      </c>
      <c r="X839">
        <v>1672.91796875</v>
      </c>
      <c r="Y839">
        <v>552.5775146484375</v>
      </c>
      <c r="Z839">
        <v>681.57830810546875</v>
      </c>
      <c r="AA839">
        <v>6632.43994140625</v>
      </c>
      <c r="AB839">
        <v>0</v>
      </c>
      <c r="AC839">
        <v>328.693603515625</v>
      </c>
      <c r="AD839">
        <v>1625.006591796875</v>
      </c>
      <c r="AE839">
        <v>2187.84423828125</v>
      </c>
      <c r="AF839">
        <v>3732</v>
      </c>
      <c r="AG839">
        <v>12371.7099609375</v>
      </c>
      <c r="AH839">
        <v>0</v>
      </c>
      <c r="AI839">
        <v>0</v>
      </c>
      <c r="AJ839">
        <v>40.720783233642578</v>
      </c>
      <c r="AK839">
        <v>188.31275939941406</v>
      </c>
      <c r="AL839">
        <v>34544.58984375</v>
      </c>
      <c r="AM839">
        <v>29277.658203125</v>
      </c>
      <c r="AN839">
        <v>5266.92822265625</v>
      </c>
      <c r="AO839" s="5" t="s">
        <v>483</v>
      </c>
    </row>
    <row r="840" spans="1:41" ht="14.25" x14ac:dyDescent="0.45">
      <c r="A840">
        <v>2015</v>
      </c>
      <c r="B840" s="5" t="s">
        <v>80</v>
      </c>
      <c r="C840" s="5" t="s">
        <v>178</v>
      </c>
      <c r="D840" s="5" t="s">
        <v>83</v>
      </c>
      <c r="E840" s="5" t="s">
        <v>108</v>
      </c>
      <c r="F840" s="5" t="s">
        <v>202</v>
      </c>
      <c r="G840" s="5" t="s">
        <v>87</v>
      </c>
      <c r="H840" s="5" t="s">
        <v>130</v>
      </c>
      <c r="I840">
        <v>277.01611000000003</v>
      </c>
      <c r="J840">
        <v>628</v>
      </c>
      <c r="K840">
        <v>517.71</v>
      </c>
      <c r="L840">
        <v>143</v>
      </c>
      <c r="M840">
        <v>0</v>
      </c>
      <c r="N840">
        <v>796.66083999999989</v>
      </c>
      <c r="O840">
        <v>100.203684</v>
      </c>
      <c r="P840">
        <v>588.23458999999991</v>
      </c>
      <c r="Q840">
        <v>0</v>
      </c>
      <c r="R840">
        <v>8.3794709857815697</v>
      </c>
      <c r="S840">
        <v>13.32322840962199</v>
      </c>
      <c r="T840">
        <v>937.2</v>
      </c>
      <c r="U840">
        <v>69.573440000000005</v>
      </c>
      <c r="V840">
        <v>1</v>
      </c>
      <c r="W840">
        <v>58</v>
      </c>
      <c r="X840">
        <v>1528</v>
      </c>
      <c r="Y840">
        <v>504.71</v>
      </c>
      <c r="Z840">
        <v>622.53599999999994</v>
      </c>
      <c r="AA840">
        <v>6057.8991049465576</v>
      </c>
      <c r="AB840">
        <v>0</v>
      </c>
      <c r="AC840">
        <v>300.22023999999982</v>
      </c>
      <c r="AD840">
        <v>1484.239</v>
      </c>
      <c r="AE840">
        <v>1998.32026</v>
      </c>
      <c r="AF840">
        <v>3408.7122099999988</v>
      </c>
      <c r="AG840">
        <v>11300</v>
      </c>
      <c r="AH840">
        <v>0</v>
      </c>
      <c r="AI840">
        <v>0</v>
      </c>
      <c r="AJ840">
        <v>37.193309999999997</v>
      </c>
      <c r="AK840">
        <v>172</v>
      </c>
      <c r="AL840">
        <v>31552.1328125</v>
      </c>
      <c r="AM840">
        <v>26741.455078125</v>
      </c>
      <c r="AN840">
        <v>4810.67578125</v>
      </c>
      <c r="AO840" s="5" t="s">
        <v>484</v>
      </c>
    </row>
    <row r="841" spans="1:41" ht="14.25" x14ac:dyDescent="0.45">
      <c r="A841">
        <v>2015</v>
      </c>
      <c r="B841" s="5" t="s">
        <v>80</v>
      </c>
      <c r="C841" s="5" t="s">
        <v>178</v>
      </c>
      <c r="D841" s="5" t="s">
        <v>83</v>
      </c>
      <c r="E841" s="5" t="s">
        <v>108</v>
      </c>
      <c r="F841" s="5" t="s">
        <v>205</v>
      </c>
      <c r="G841" s="5" t="s">
        <v>86</v>
      </c>
      <c r="H841" s="5" t="s">
        <v>130</v>
      </c>
      <c r="I841">
        <v>740.7685546875</v>
      </c>
      <c r="J841">
        <v>1626.9346923828125</v>
      </c>
      <c r="K841">
        <v>148.92034912109375</v>
      </c>
      <c r="L841"/>
      <c r="M841">
        <v>0</v>
      </c>
      <c r="N841">
        <v>0</v>
      </c>
      <c r="O841">
        <v>27.039726257324219</v>
      </c>
      <c r="P841">
        <v>370.44778442382813</v>
      </c>
      <c r="Q841">
        <v>335.68829345703125</v>
      </c>
      <c r="R841">
        <v>462.44931030273438</v>
      </c>
      <c r="S841">
        <v>101.76893615722656</v>
      </c>
      <c r="T841">
        <v>171.75875854492188</v>
      </c>
      <c r="U841">
        <v>0</v>
      </c>
      <c r="V841">
        <v>39.414299011230469</v>
      </c>
      <c r="W841">
        <v>0</v>
      </c>
      <c r="X841">
        <v>467.49737548828125</v>
      </c>
      <c r="Y841">
        <v>334.18399047851563</v>
      </c>
      <c r="Z841">
        <v>300.26361083984375</v>
      </c>
      <c r="AA841">
        <v>6426.65869140625</v>
      </c>
      <c r="AB841">
        <v>0</v>
      </c>
      <c r="AC841">
        <v>209.75283813476563</v>
      </c>
      <c r="AD841">
        <v>3153.830322265625</v>
      </c>
      <c r="AE841">
        <v>3337.703125</v>
      </c>
      <c r="AF841">
        <v>1993.8482666015625</v>
      </c>
      <c r="AG841">
        <v>15342.015625</v>
      </c>
      <c r="AH841">
        <v>1040.2086181640625</v>
      </c>
      <c r="AI841">
        <v>0</v>
      </c>
      <c r="AJ841">
        <v>3174.3251953125</v>
      </c>
      <c r="AK841">
        <v>465.30767822265625</v>
      </c>
      <c r="AL841">
        <v>40270.78515625</v>
      </c>
      <c r="AM841">
        <v>34694.453125</v>
      </c>
      <c r="AN841">
        <v>5576.33154296875</v>
      </c>
      <c r="AO841" s="5" t="s">
        <v>485</v>
      </c>
    </row>
    <row r="842" spans="1:41" ht="14.25" x14ac:dyDescent="0.45">
      <c r="A842">
        <v>2015</v>
      </c>
      <c r="B842" s="5" t="s">
        <v>80</v>
      </c>
      <c r="C842" s="5" t="s">
        <v>178</v>
      </c>
      <c r="D842" s="5" t="s">
        <v>83</v>
      </c>
      <c r="E842" s="5" t="s">
        <v>108</v>
      </c>
      <c r="F842" s="5" t="s">
        <v>205</v>
      </c>
      <c r="G842" s="5" t="s">
        <v>87</v>
      </c>
      <c r="H842" s="5" t="s">
        <v>130</v>
      </c>
      <c r="I842">
        <v>676.59881000000019</v>
      </c>
      <c r="J842">
        <v>1486</v>
      </c>
      <c r="K842">
        <v>136.02000000000001</v>
      </c>
      <c r="L842"/>
      <c r="M842">
        <v>0</v>
      </c>
      <c r="N842">
        <v>0</v>
      </c>
      <c r="O842">
        <v>24.697386000000002</v>
      </c>
      <c r="P842">
        <v>338.35741999999999</v>
      </c>
      <c r="Q842">
        <v>306.60899999999998</v>
      </c>
      <c r="R842">
        <v>422.38923842141878</v>
      </c>
      <c r="S842">
        <v>92.953114930584192</v>
      </c>
      <c r="T842">
        <v>156.88</v>
      </c>
      <c r="U842">
        <v>0</v>
      </c>
      <c r="V842">
        <v>36</v>
      </c>
      <c r="W842">
        <v>0</v>
      </c>
      <c r="X842">
        <v>427</v>
      </c>
      <c r="Y842">
        <v>305.23500000000001</v>
      </c>
      <c r="Z842">
        <v>274.25299999999999</v>
      </c>
      <c r="AA842">
        <v>5869.9436874980802</v>
      </c>
      <c r="AB842">
        <v>0</v>
      </c>
      <c r="AC842">
        <v>191.58280999999991</v>
      </c>
      <c r="AD842">
        <v>2880.627</v>
      </c>
      <c r="AE842">
        <v>3048.5716699999989</v>
      </c>
      <c r="AF842">
        <v>1821.12943</v>
      </c>
      <c r="AG842">
        <v>14013</v>
      </c>
      <c r="AH842">
        <v>950.09968455888668</v>
      </c>
      <c r="AI842">
        <v>0</v>
      </c>
      <c r="AJ842">
        <v>2899.3465200000001</v>
      </c>
      <c r="AK842">
        <v>425</v>
      </c>
      <c r="AL842">
        <v>36782.296875</v>
      </c>
      <c r="AM842">
        <v>31689.015625</v>
      </c>
      <c r="AN842">
        <v>5093.27734375</v>
      </c>
      <c r="AO842" s="5" t="s">
        <v>486</v>
      </c>
    </row>
    <row r="843" spans="1:41" ht="14.25" x14ac:dyDescent="0.45">
      <c r="A843">
        <v>2015</v>
      </c>
      <c r="B843" s="5" t="s">
        <v>80</v>
      </c>
      <c r="C843" s="5" t="s">
        <v>178</v>
      </c>
      <c r="D843" s="5" t="s">
        <v>83</v>
      </c>
      <c r="E843" s="5" t="s">
        <v>25</v>
      </c>
      <c r="F843" s="5" t="s">
        <v>235</v>
      </c>
      <c r="G843" s="5" t="s">
        <v>86</v>
      </c>
      <c r="H843" s="5" t="s">
        <v>130</v>
      </c>
      <c r="I843">
        <v>691.85626220703125</v>
      </c>
      <c r="J843">
        <v>18.612306594848633</v>
      </c>
      <c r="K843">
        <v>22.88218879699707</v>
      </c>
      <c r="L843"/>
      <c r="M843"/>
      <c r="N843">
        <v>0</v>
      </c>
      <c r="O843">
        <v>90.527099609375</v>
      </c>
      <c r="P843">
        <v>0</v>
      </c>
      <c r="Q843">
        <v>0</v>
      </c>
      <c r="R843">
        <v>0</v>
      </c>
      <c r="S843"/>
      <c r="T843"/>
      <c r="U843"/>
      <c r="V843">
        <v>176.26950073242188</v>
      </c>
      <c r="W843">
        <v>1216.3690185546875</v>
      </c>
      <c r="X843"/>
      <c r="Y843"/>
      <c r="Z843">
        <v>0</v>
      </c>
      <c r="AA843">
        <v>0</v>
      </c>
      <c r="AB843">
        <v>0</v>
      </c>
      <c r="AC843">
        <v>0</v>
      </c>
      <c r="AD843">
        <v>145.59532165527344</v>
      </c>
      <c r="AE843">
        <v>0</v>
      </c>
      <c r="AF843">
        <v>1207.9635009765625</v>
      </c>
      <c r="AG843">
        <v>3242.9208984375</v>
      </c>
      <c r="AH843">
        <v>251.62376403808594</v>
      </c>
      <c r="AI843">
        <v>32.811393737792969</v>
      </c>
      <c r="AJ843">
        <v>0</v>
      </c>
      <c r="AK843"/>
      <c r="AL843">
        <v>7097.43115234375</v>
      </c>
      <c r="AM843">
        <v>5337.62255859375</v>
      </c>
      <c r="AN843">
        <v>1759.808837890625</v>
      </c>
      <c r="AO843" s="5" t="s">
        <v>506</v>
      </c>
    </row>
    <row r="844" spans="1:41" ht="14.25" x14ac:dyDescent="0.45">
      <c r="A844">
        <v>2015</v>
      </c>
      <c r="B844" s="5" t="s">
        <v>80</v>
      </c>
      <c r="C844" s="5" t="s">
        <v>178</v>
      </c>
      <c r="D844" s="5" t="s">
        <v>83</v>
      </c>
      <c r="E844" s="5" t="s">
        <v>25</v>
      </c>
      <c r="F844" s="5" t="s">
        <v>235</v>
      </c>
      <c r="G844" s="5" t="s">
        <v>87</v>
      </c>
      <c r="H844" s="5" t="s">
        <v>130</v>
      </c>
      <c r="I844">
        <v>631.92360153592199</v>
      </c>
      <c r="J844">
        <v>17</v>
      </c>
      <c r="K844">
        <v>20.9</v>
      </c>
      <c r="L844"/>
      <c r="M844"/>
      <c r="N844">
        <v>0</v>
      </c>
      <c r="O844">
        <v>82.685110000000009</v>
      </c>
      <c r="P844">
        <v>0</v>
      </c>
      <c r="Q844">
        <v>0</v>
      </c>
      <c r="R844">
        <v>0</v>
      </c>
      <c r="S844"/>
      <c r="T844"/>
      <c r="U844"/>
      <c r="V844">
        <v>161</v>
      </c>
      <c r="W844">
        <v>1111</v>
      </c>
      <c r="X844"/>
      <c r="Y844"/>
      <c r="Z844">
        <v>0</v>
      </c>
      <c r="AA844">
        <v>0</v>
      </c>
      <c r="AB844">
        <v>0</v>
      </c>
      <c r="AC844">
        <v>0</v>
      </c>
      <c r="AD844">
        <v>132.983</v>
      </c>
      <c r="AE844">
        <v>0</v>
      </c>
      <c r="AF844">
        <v>1103.32259</v>
      </c>
      <c r="AG844">
        <v>2962</v>
      </c>
      <c r="AH844">
        <v>229.82664</v>
      </c>
      <c r="AI844">
        <v>29.969079730000001</v>
      </c>
      <c r="AJ844">
        <v>0</v>
      </c>
      <c r="AK844"/>
      <c r="AL844">
        <v>6482.6103515625</v>
      </c>
      <c r="AM844">
        <v>4875.24609375</v>
      </c>
      <c r="AN844">
        <v>1607.3638916015625</v>
      </c>
      <c r="AO844" s="5" t="s">
        <v>507</v>
      </c>
    </row>
    <row r="845" spans="1:41" ht="14.25" x14ac:dyDescent="0.45">
      <c r="A845">
        <v>2015</v>
      </c>
      <c r="B845" s="5" t="s">
        <v>80</v>
      </c>
      <c r="C845" s="5" t="s">
        <v>178</v>
      </c>
      <c r="D845" s="5" t="s">
        <v>83</v>
      </c>
      <c r="E845" s="5" t="s">
        <v>25</v>
      </c>
      <c r="F845" s="5" t="s">
        <v>187</v>
      </c>
      <c r="G845" s="5" t="s">
        <v>86</v>
      </c>
      <c r="H845" s="5" t="s">
        <v>130</v>
      </c>
      <c r="I845">
        <v>198.42279052734375</v>
      </c>
      <c r="J845">
        <v>47.078189849853516</v>
      </c>
      <c r="K845">
        <v>14.090611457824707</v>
      </c>
      <c r="L845">
        <v>13.138099670410156</v>
      </c>
      <c r="M845">
        <v>2007.9395751953125</v>
      </c>
      <c r="N845">
        <v>424.04937744140625</v>
      </c>
      <c r="O845">
        <v>133.47206115722656</v>
      </c>
      <c r="P845">
        <v>0.72613179683685303</v>
      </c>
      <c r="Q845">
        <v>0</v>
      </c>
      <c r="R845">
        <v>102.65177917480469</v>
      </c>
      <c r="S845">
        <v>883.74407958984375</v>
      </c>
      <c r="T845">
        <v>9.0214948654174805</v>
      </c>
      <c r="U845">
        <v>-0.73942315578460693</v>
      </c>
      <c r="V845">
        <v>81.018280029296875</v>
      </c>
      <c r="W845">
        <v>83.207962036132813</v>
      </c>
      <c r="X845">
        <v>107.29447937011719</v>
      </c>
      <c r="Y845">
        <v>1960.529541015625</v>
      </c>
      <c r="Z845">
        <v>0</v>
      </c>
      <c r="AA845">
        <v>5922.5048828125</v>
      </c>
      <c r="AB845">
        <v>0</v>
      </c>
      <c r="AC845">
        <v>0</v>
      </c>
      <c r="AD845">
        <v>86.745399475097656</v>
      </c>
      <c r="AE845">
        <v>157.24800109863281</v>
      </c>
      <c r="AF845">
        <v>1119.0201416015625</v>
      </c>
      <c r="AG845">
        <v>6772.6904296875</v>
      </c>
      <c r="AH845">
        <v>691.97125244140625</v>
      </c>
      <c r="AI845">
        <v>50.951469421386719</v>
      </c>
      <c r="AJ845">
        <v>334.04583740234375</v>
      </c>
      <c r="AK845"/>
      <c r="AL845">
        <v>21200.822265625</v>
      </c>
      <c r="AM845">
        <v>17132.384765625</v>
      </c>
      <c r="AN845">
        <v>4068.438232421875</v>
      </c>
      <c r="AO845" s="5" t="s">
        <v>508</v>
      </c>
    </row>
    <row r="846" spans="1:41" ht="14.25" x14ac:dyDescent="0.45">
      <c r="A846">
        <v>2015</v>
      </c>
      <c r="B846" s="5" t="s">
        <v>80</v>
      </c>
      <c r="C846" s="5" t="s">
        <v>178</v>
      </c>
      <c r="D846" s="5" t="s">
        <v>83</v>
      </c>
      <c r="E846" s="5" t="s">
        <v>25</v>
      </c>
      <c r="F846" s="5" t="s">
        <v>187</v>
      </c>
      <c r="G846" s="5" t="s">
        <v>87</v>
      </c>
      <c r="H846" s="5" t="s">
        <v>130</v>
      </c>
      <c r="I846">
        <v>181.23424000000011</v>
      </c>
      <c r="J846">
        <v>43</v>
      </c>
      <c r="K846">
        <v>12.87</v>
      </c>
      <c r="L846">
        <v>12</v>
      </c>
      <c r="M846">
        <v>1834</v>
      </c>
      <c r="N846">
        <v>387.31574000000018</v>
      </c>
      <c r="O846">
        <v>121.9099245</v>
      </c>
      <c r="P846">
        <v>0.66322999999999999</v>
      </c>
      <c r="Q846">
        <v>0</v>
      </c>
      <c r="R846">
        <v>93.759477464365702</v>
      </c>
      <c r="S846">
        <v>807.18897742687261</v>
      </c>
      <c r="T846">
        <v>8.24</v>
      </c>
      <c r="U846">
        <v>-0.67537000000000003</v>
      </c>
      <c r="V846">
        <v>74</v>
      </c>
      <c r="W846">
        <v>76</v>
      </c>
      <c r="X846">
        <v>98</v>
      </c>
      <c r="Y846">
        <v>1790.6969999999999</v>
      </c>
      <c r="Z846">
        <v>0</v>
      </c>
      <c r="AA846">
        <v>5409.4626845701414</v>
      </c>
      <c r="AB846">
        <v>0</v>
      </c>
      <c r="AC846">
        <v>0</v>
      </c>
      <c r="AD846">
        <v>79.230999999999995</v>
      </c>
      <c r="AE846">
        <v>143.62625</v>
      </c>
      <c r="AF846">
        <v>1022.0839999999999</v>
      </c>
      <c r="AG846">
        <v>6186</v>
      </c>
      <c r="AH846">
        <v>632.02863845715569</v>
      </c>
      <c r="AI846">
        <v>46.537754640000003</v>
      </c>
      <c r="AJ846">
        <v>305.10883000000001</v>
      </c>
      <c r="AK846"/>
      <c r="AL846">
        <v>19364.283203125</v>
      </c>
      <c r="AM846">
        <v>15648.2763671875</v>
      </c>
      <c r="AN846">
        <v>3716.00634765625</v>
      </c>
      <c r="AO846" s="5" t="s">
        <v>509</v>
      </c>
    </row>
    <row r="847" spans="1:41" ht="14.25" x14ac:dyDescent="0.45">
      <c r="A847">
        <v>2015</v>
      </c>
      <c r="B847" s="5" t="s">
        <v>80</v>
      </c>
      <c r="C847" s="5" t="s">
        <v>178</v>
      </c>
      <c r="D847" s="5" t="s">
        <v>83</v>
      </c>
      <c r="E847" s="5" t="s">
        <v>25</v>
      </c>
      <c r="F847" s="5" t="s">
        <v>190</v>
      </c>
      <c r="G847" s="5" t="s">
        <v>86</v>
      </c>
      <c r="H847" s="5" t="s">
        <v>130</v>
      </c>
      <c r="I847">
        <v>687.281982421875</v>
      </c>
      <c r="J847">
        <v>136.85519409179688</v>
      </c>
      <c r="K847">
        <v>0</v>
      </c>
      <c r="L847">
        <v>442.31600952148438</v>
      </c>
      <c r="M847">
        <v>1697.0045166015625</v>
      </c>
      <c r="N847">
        <v>546.7606201171875</v>
      </c>
      <c r="O847">
        <v>84.831306457519531</v>
      </c>
      <c r="P847"/>
      <c r="Q847">
        <v>0</v>
      </c>
      <c r="R847">
        <v>0</v>
      </c>
      <c r="S847">
        <v>515.07379150390625</v>
      </c>
      <c r="T847"/>
      <c r="U847">
        <v>0</v>
      </c>
      <c r="V847">
        <v>48.173030853271484</v>
      </c>
      <c r="W847">
        <v>709.45733642578125</v>
      </c>
      <c r="X847">
        <v>91.966697692871094</v>
      </c>
      <c r="Y847">
        <v>1908.9111328125</v>
      </c>
      <c r="Z847">
        <v>1372.2701416015625</v>
      </c>
      <c r="AA847">
        <v>4782.22216796875</v>
      </c>
      <c r="AB847">
        <v>0</v>
      </c>
      <c r="AC847">
        <v>66.798370361328125</v>
      </c>
      <c r="AD847">
        <v>0</v>
      </c>
      <c r="AE847">
        <v>668.92156982421875</v>
      </c>
      <c r="AF847">
        <v>2826.57666015625</v>
      </c>
      <c r="AG847">
        <v>452.16958618164063</v>
      </c>
      <c r="AH847">
        <v>1608.1334228515625</v>
      </c>
      <c r="AI847">
        <v>13.590677261352539</v>
      </c>
      <c r="AJ847">
        <v>0</v>
      </c>
      <c r="AK847">
        <v>7.6638913154602051</v>
      </c>
      <c r="AL847">
        <v>18666.978515625</v>
      </c>
      <c r="AM847">
        <v>13939.2578125</v>
      </c>
      <c r="AN847">
        <v>4727.72216796875</v>
      </c>
      <c r="AO847" s="5" t="s">
        <v>510</v>
      </c>
    </row>
    <row r="848" spans="1:41" ht="14.25" x14ac:dyDescent="0.45">
      <c r="A848">
        <v>2015</v>
      </c>
      <c r="B848" s="5" t="s">
        <v>80</v>
      </c>
      <c r="C848" s="5" t="s">
        <v>178</v>
      </c>
      <c r="D848" s="5" t="s">
        <v>83</v>
      </c>
      <c r="E848" s="5" t="s">
        <v>25</v>
      </c>
      <c r="F848" s="5" t="s">
        <v>190</v>
      </c>
      <c r="G848" s="5" t="s">
        <v>87</v>
      </c>
      <c r="H848" s="5" t="s">
        <v>130</v>
      </c>
      <c r="I848">
        <v>627.74556000000007</v>
      </c>
      <c r="J848">
        <v>125</v>
      </c>
      <c r="K848">
        <v>0</v>
      </c>
      <c r="L848">
        <v>404</v>
      </c>
      <c r="M848">
        <v>1550</v>
      </c>
      <c r="N848">
        <v>499.39697999999999</v>
      </c>
      <c r="O848">
        <v>77.482723500000006</v>
      </c>
      <c r="P848"/>
      <c r="Q848">
        <v>0</v>
      </c>
      <c r="R848">
        <v>0</v>
      </c>
      <c r="S848">
        <v>470.45509821353733</v>
      </c>
      <c r="T848"/>
      <c r="U848">
        <v>0</v>
      </c>
      <c r="V848">
        <v>44</v>
      </c>
      <c r="W848">
        <v>648</v>
      </c>
      <c r="X848">
        <v>84</v>
      </c>
      <c r="Y848">
        <v>1743.55</v>
      </c>
      <c r="Z848">
        <v>1253.396</v>
      </c>
      <c r="AA848">
        <v>4367.9580056525792</v>
      </c>
      <c r="AB848">
        <v>0</v>
      </c>
      <c r="AC848">
        <v>61.011900000000018</v>
      </c>
      <c r="AD848">
        <v>0</v>
      </c>
      <c r="AE848">
        <v>610.9756799999999</v>
      </c>
      <c r="AF848">
        <v>2581.7220000000002</v>
      </c>
      <c r="AG848">
        <v>413</v>
      </c>
      <c r="AH848">
        <v>1468.827454981966</v>
      </c>
      <c r="AI848">
        <v>12.413373289999999</v>
      </c>
      <c r="AJ848">
        <v>0</v>
      </c>
      <c r="AK848">
        <v>7</v>
      </c>
      <c r="AL848">
        <v>17049.93359375</v>
      </c>
      <c r="AM848">
        <v>12731.755859375</v>
      </c>
      <c r="AN848">
        <v>4318.1787109375</v>
      </c>
      <c r="AO848" s="5" t="s">
        <v>511</v>
      </c>
    </row>
    <row r="849" spans="1:41" ht="14.25" x14ac:dyDescent="0.45">
      <c r="A849">
        <v>2015</v>
      </c>
      <c r="B849" s="5" t="s">
        <v>80</v>
      </c>
      <c r="C849" s="5" t="s">
        <v>178</v>
      </c>
      <c r="D849" s="5" t="s">
        <v>83</v>
      </c>
      <c r="E849" s="5" t="s">
        <v>25</v>
      </c>
      <c r="F849" s="5" t="s">
        <v>193</v>
      </c>
      <c r="G849" s="5" t="s">
        <v>86</v>
      </c>
      <c r="H849" s="5" t="s">
        <v>130</v>
      </c>
      <c r="I849">
        <v>1141.3709716796875</v>
      </c>
      <c r="J849">
        <v>37.224613189697266</v>
      </c>
      <c r="K849">
        <v>1.8283854722976685</v>
      </c>
      <c r="L849"/>
      <c r="M849">
        <v>2534.681396484375</v>
      </c>
      <c r="N849">
        <v>2028.2369384765625</v>
      </c>
      <c r="O849">
        <v>361.69088745117188</v>
      </c>
      <c r="P849"/>
      <c r="Q849">
        <v>0</v>
      </c>
      <c r="R849">
        <v>56.377262115478516</v>
      </c>
      <c r="S849">
        <v>456.20648193359375</v>
      </c>
      <c r="T849">
        <v>0.25181356072425842</v>
      </c>
      <c r="U849">
        <v>69.508201599121094</v>
      </c>
      <c r="V849">
        <v>410.56561279296875</v>
      </c>
      <c r="W849">
        <v>243.05484008789063</v>
      </c>
      <c r="X849">
        <v>134.66551208496094</v>
      </c>
      <c r="Y849">
        <v>0</v>
      </c>
      <c r="Z849">
        <v>0</v>
      </c>
      <c r="AA849">
        <v>1191.0479736328125</v>
      </c>
      <c r="AB849">
        <v>196.064453125</v>
      </c>
      <c r="AC849">
        <v>0</v>
      </c>
      <c r="AD849">
        <v>0</v>
      </c>
      <c r="AE849">
        <v>83.107948303222656</v>
      </c>
      <c r="AF849">
        <v>327.62039184570313</v>
      </c>
      <c r="AG849">
        <v>1344.4654541015625</v>
      </c>
      <c r="AH849">
        <v>525.24481201171875</v>
      </c>
      <c r="AI849">
        <v>0</v>
      </c>
      <c r="AJ849">
        <v>0</v>
      </c>
      <c r="AK849">
        <v>259.47744750976563</v>
      </c>
      <c r="AL849">
        <v>11402.6923828125</v>
      </c>
      <c r="AM849">
        <v>6689.525390625</v>
      </c>
      <c r="AN849">
        <v>4713.166015625</v>
      </c>
      <c r="AO849" s="5" t="s">
        <v>512</v>
      </c>
    </row>
    <row r="850" spans="1:41" ht="14.25" x14ac:dyDescent="0.45">
      <c r="A850">
        <v>2015</v>
      </c>
      <c r="B850" s="5" t="s">
        <v>80</v>
      </c>
      <c r="C850" s="5" t="s">
        <v>178</v>
      </c>
      <c r="D850" s="5" t="s">
        <v>83</v>
      </c>
      <c r="E850" s="5" t="s">
        <v>25</v>
      </c>
      <c r="F850" s="5" t="s">
        <v>193</v>
      </c>
      <c r="G850" s="5" t="s">
        <v>87</v>
      </c>
      <c r="H850" s="5" t="s">
        <v>130</v>
      </c>
      <c r="I850">
        <v>1042.49875</v>
      </c>
      <c r="J850">
        <v>34</v>
      </c>
      <c r="K850">
        <v>1.67</v>
      </c>
      <c r="L850"/>
      <c r="M850">
        <v>2315.1123499999999</v>
      </c>
      <c r="N850">
        <v>1852.5391500000001</v>
      </c>
      <c r="O850">
        <v>330.35910999999999</v>
      </c>
      <c r="P850"/>
      <c r="Q850">
        <v>0</v>
      </c>
      <c r="R850">
        <v>51.493531611088713</v>
      </c>
      <c r="S850">
        <v>416.68719234045381</v>
      </c>
      <c r="T850">
        <v>0.23</v>
      </c>
      <c r="U850">
        <v>63.486990000000013</v>
      </c>
      <c r="V850">
        <v>375</v>
      </c>
      <c r="W850">
        <v>222</v>
      </c>
      <c r="X850">
        <v>123</v>
      </c>
      <c r="Y850">
        <v>0</v>
      </c>
      <c r="Z850">
        <v>0</v>
      </c>
      <c r="AA850">
        <v>1087.872434209434</v>
      </c>
      <c r="AB850">
        <v>179.08019704183991</v>
      </c>
      <c r="AC850">
        <v>0</v>
      </c>
      <c r="AD850">
        <v>0</v>
      </c>
      <c r="AE850">
        <v>75.908650000000009</v>
      </c>
      <c r="AF850">
        <v>299.24</v>
      </c>
      <c r="AG850">
        <v>1228</v>
      </c>
      <c r="AH850">
        <v>479.7450334452173</v>
      </c>
      <c r="AI850">
        <v>0</v>
      </c>
      <c r="AJ850">
        <v>0</v>
      </c>
      <c r="AK850">
        <v>237</v>
      </c>
      <c r="AL850">
        <v>10414.9228515625</v>
      </c>
      <c r="AM850">
        <v>6110.0400390625</v>
      </c>
      <c r="AN850">
        <v>4304.8837890625</v>
      </c>
      <c r="AO850" s="5" t="s">
        <v>513</v>
      </c>
    </row>
    <row r="851" spans="1:41" ht="14.25" x14ac:dyDescent="0.45">
      <c r="A851">
        <v>2015</v>
      </c>
      <c r="B851" s="5" t="s">
        <v>80</v>
      </c>
      <c r="C851" s="5" t="s">
        <v>178</v>
      </c>
      <c r="D851" s="5" t="s">
        <v>83</v>
      </c>
      <c r="E851" s="5" t="s">
        <v>25</v>
      </c>
      <c r="F851" s="5" t="s">
        <v>196</v>
      </c>
      <c r="G851" s="5" t="s">
        <v>86</v>
      </c>
      <c r="H851" s="5" t="s">
        <v>130</v>
      </c>
      <c r="I851">
        <v>105.59674835205078</v>
      </c>
      <c r="J851">
        <v>42.698822021484375</v>
      </c>
      <c r="K851">
        <v>17.616001129150391</v>
      </c>
      <c r="L851">
        <v>14.232940673828125</v>
      </c>
      <c r="M851">
        <v>255.37155151367188</v>
      </c>
      <c r="N851">
        <v>86.714523315429688</v>
      </c>
      <c r="O851">
        <v>0</v>
      </c>
      <c r="P851"/>
      <c r="Q851">
        <v>0</v>
      </c>
      <c r="R851">
        <v>78.137641906738281</v>
      </c>
      <c r="S851">
        <v>221.50778198242188</v>
      </c>
      <c r="T851"/>
      <c r="U851">
        <v>0</v>
      </c>
      <c r="V851">
        <v>60.216289520263672</v>
      </c>
      <c r="W851">
        <v>0</v>
      </c>
      <c r="X851">
        <v>0</v>
      </c>
      <c r="Y851">
        <v>121.52304077148438</v>
      </c>
      <c r="Z851">
        <v>68.912612915039063</v>
      </c>
      <c r="AA851">
        <v>176.50779724121094</v>
      </c>
      <c r="AB851">
        <v>0</v>
      </c>
      <c r="AC851">
        <v>347.45050048828125</v>
      </c>
      <c r="AD851">
        <v>0</v>
      </c>
      <c r="AE851">
        <v>2.9690790176391602</v>
      </c>
      <c r="AF851">
        <v>1.8546617031097412</v>
      </c>
      <c r="AG851">
        <v>396.33267211914063</v>
      </c>
      <c r="AH851">
        <v>0</v>
      </c>
      <c r="AI851">
        <v>140.96829223632813</v>
      </c>
      <c r="AJ851">
        <v>0</v>
      </c>
      <c r="AK851"/>
      <c r="AL851">
        <v>2138.611083984375</v>
      </c>
      <c r="AM851">
        <v>1503.1473388671875</v>
      </c>
      <c r="AN851">
        <v>635.463623046875</v>
      </c>
      <c r="AO851" s="5" t="s">
        <v>514</v>
      </c>
    </row>
    <row r="852" spans="1:41" ht="14.25" x14ac:dyDescent="0.45">
      <c r="A852">
        <v>2015</v>
      </c>
      <c r="B852" s="5" t="s">
        <v>80</v>
      </c>
      <c r="C852" s="5" t="s">
        <v>178</v>
      </c>
      <c r="D852" s="5" t="s">
        <v>83</v>
      </c>
      <c r="E852" s="5" t="s">
        <v>25</v>
      </c>
      <c r="F852" s="5" t="s">
        <v>196</v>
      </c>
      <c r="G852" s="5" t="s">
        <v>87</v>
      </c>
      <c r="H852" s="5" t="s">
        <v>130</v>
      </c>
      <c r="I852">
        <v>96.449339999999992</v>
      </c>
      <c r="J852">
        <v>39</v>
      </c>
      <c r="K852">
        <v>16.09</v>
      </c>
      <c r="L852">
        <v>13</v>
      </c>
      <c r="M852">
        <v>233.249762</v>
      </c>
      <c r="N852">
        <v>79.202799999999996</v>
      </c>
      <c r="O852">
        <v>0</v>
      </c>
      <c r="P852"/>
      <c r="Q852">
        <v>0</v>
      </c>
      <c r="R852">
        <v>71.368900401882826</v>
      </c>
      <c r="S852">
        <v>202.31947764527141</v>
      </c>
      <c r="T852"/>
      <c r="U852">
        <v>0</v>
      </c>
      <c r="V852">
        <v>55</v>
      </c>
      <c r="W852">
        <v>0</v>
      </c>
      <c r="X852">
        <v>0</v>
      </c>
      <c r="Y852">
        <v>110.996</v>
      </c>
      <c r="Z852">
        <v>62.942999999999998</v>
      </c>
      <c r="AA852">
        <v>161.21765061284691</v>
      </c>
      <c r="AB852">
        <v>0</v>
      </c>
      <c r="AC852">
        <v>317.35230000000001</v>
      </c>
      <c r="AD852">
        <v>0</v>
      </c>
      <c r="AE852">
        <v>2.7118799999999998</v>
      </c>
      <c r="AF852">
        <v>1.694</v>
      </c>
      <c r="AG852">
        <v>362</v>
      </c>
      <c r="AH852">
        <v>0</v>
      </c>
      <c r="AI852">
        <v>128.75679432999999</v>
      </c>
      <c r="AJ852">
        <v>0</v>
      </c>
      <c r="AK852"/>
      <c r="AL852">
        <v>1953.351806640625</v>
      </c>
      <c r="AM852">
        <v>1372.935791015625</v>
      </c>
      <c r="AN852">
        <v>580.416015625</v>
      </c>
      <c r="AO852" s="5" t="s">
        <v>515</v>
      </c>
    </row>
    <row r="853" spans="1:41" ht="14.25" x14ac:dyDescent="0.45">
      <c r="A853">
        <v>2015</v>
      </c>
      <c r="B853" s="5" t="s">
        <v>80</v>
      </c>
      <c r="C853" s="5" t="s">
        <v>178</v>
      </c>
      <c r="D853" s="5" t="s">
        <v>83</v>
      </c>
      <c r="E853" s="5" t="s">
        <v>25</v>
      </c>
      <c r="F853" s="5" t="s">
        <v>199</v>
      </c>
      <c r="G853" s="5" t="s">
        <v>86</v>
      </c>
      <c r="H853" s="5" t="s">
        <v>130</v>
      </c>
      <c r="I853">
        <v>3.4883625507354736</v>
      </c>
      <c r="J853">
        <v>3.2845249176025391</v>
      </c>
      <c r="K853">
        <v>0</v>
      </c>
      <c r="L853"/>
      <c r="M853">
        <v>1327.8912353515625</v>
      </c>
      <c r="N853">
        <v>800.5821533203125</v>
      </c>
      <c r="O853">
        <v>0</v>
      </c>
      <c r="P853"/>
      <c r="Q853">
        <v>0</v>
      </c>
      <c r="R853">
        <v>2.6136488914489746</v>
      </c>
      <c r="S853">
        <v>3404.893310546875</v>
      </c>
      <c r="T853"/>
      <c r="U853">
        <v>0.73942315578460693</v>
      </c>
      <c r="V853">
        <v>149.99330139160156</v>
      </c>
      <c r="W853">
        <v>0</v>
      </c>
      <c r="X853">
        <v>0</v>
      </c>
      <c r="Y853">
        <v>782.0245361328125</v>
      </c>
      <c r="Z853">
        <v>12.060774803161621</v>
      </c>
      <c r="AA853">
        <v>1912.5911865234375</v>
      </c>
      <c r="AB853">
        <v>0</v>
      </c>
      <c r="AC853">
        <v>4.6479859352111816</v>
      </c>
      <c r="AD853">
        <v>0</v>
      </c>
      <c r="AE853">
        <v>29.241445541381836</v>
      </c>
      <c r="AF853">
        <v>786.31085205078125</v>
      </c>
      <c r="AG853">
        <v>2903.52001953125</v>
      </c>
      <c r="AH853">
        <v>6947.1396484375</v>
      </c>
      <c r="AI853">
        <v>0</v>
      </c>
      <c r="AJ853">
        <v>0</v>
      </c>
      <c r="AK853"/>
      <c r="AL853">
        <v>19071.01953125</v>
      </c>
      <c r="AM853">
        <v>7391.09814453125</v>
      </c>
      <c r="AN853">
        <v>11679.923828125</v>
      </c>
      <c r="AO853" s="5" t="s">
        <v>516</v>
      </c>
    </row>
    <row r="854" spans="1:41" ht="14.25" x14ac:dyDescent="0.45">
      <c r="A854">
        <v>2015</v>
      </c>
      <c r="B854" s="5" t="s">
        <v>80</v>
      </c>
      <c r="C854" s="5" t="s">
        <v>178</v>
      </c>
      <c r="D854" s="5" t="s">
        <v>83</v>
      </c>
      <c r="E854" s="5" t="s">
        <v>25</v>
      </c>
      <c r="F854" s="5" t="s">
        <v>199</v>
      </c>
      <c r="G854" s="5" t="s">
        <v>87</v>
      </c>
      <c r="H854" s="5" t="s">
        <v>130</v>
      </c>
      <c r="I854">
        <v>3.1861799999999998</v>
      </c>
      <c r="J854">
        <v>3</v>
      </c>
      <c r="K854">
        <v>0</v>
      </c>
      <c r="L854"/>
      <c r="M854">
        <v>1212.8615</v>
      </c>
      <c r="N854">
        <v>731.23099999999999</v>
      </c>
      <c r="O854">
        <v>0</v>
      </c>
      <c r="P854"/>
      <c r="Q854">
        <v>0</v>
      </c>
      <c r="R854">
        <v>2.3872393041702158</v>
      </c>
      <c r="S854">
        <v>3109.9414678629651</v>
      </c>
      <c r="T854"/>
      <c r="U854">
        <v>0.67537000000000003</v>
      </c>
      <c r="V854">
        <v>137</v>
      </c>
      <c r="W854">
        <v>0</v>
      </c>
      <c r="X854">
        <v>0</v>
      </c>
      <c r="Y854">
        <v>714.28099999999995</v>
      </c>
      <c r="Z854">
        <v>11.016</v>
      </c>
      <c r="AA854">
        <v>1746.9112553542579</v>
      </c>
      <c r="AB854">
        <v>0</v>
      </c>
      <c r="AC854">
        <v>4.2453500000000002</v>
      </c>
      <c r="AD854">
        <v>0</v>
      </c>
      <c r="AE854">
        <v>26.708379999999998</v>
      </c>
      <c r="AF854">
        <v>718.19600000000003</v>
      </c>
      <c r="AG854">
        <v>2652</v>
      </c>
      <c r="AH854">
        <v>6345.3373920821559</v>
      </c>
      <c r="AI854">
        <v>0</v>
      </c>
      <c r="AJ854">
        <v>0</v>
      </c>
      <c r="AK854"/>
      <c r="AL854">
        <v>17418.978515625</v>
      </c>
      <c r="AM854">
        <v>6750.837890625</v>
      </c>
      <c r="AN854">
        <v>10668.1396484375</v>
      </c>
      <c r="AO854" s="5" t="s">
        <v>517</v>
      </c>
    </row>
    <row r="855" spans="1:41" ht="14.25" x14ac:dyDescent="0.45">
      <c r="A855">
        <v>2015</v>
      </c>
      <c r="B855" s="5" t="s">
        <v>80</v>
      </c>
      <c r="C855" s="5" t="s">
        <v>178</v>
      </c>
      <c r="D855" s="5" t="s">
        <v>83</v>
      </c>
      <c r="E855" s="5" t="s">
        <v>25</v>
      </c>
      <c r="F855" s="5" t="s">
        <v>202</v>
      </c>
      <c r="G855" s="5" t="s">
        <v>86</v>
      </c>
      <c r="H855" s="5" t="s">
        <v>130</v>
      </c>
      <c r="I855">
        <v>288.60604858398438</v>
      </c>
      <c r="J855">
        <v>0</v>
      </c>
      <c r="K855">
        <v>0</v>
      </c>
      <c r="L855">
        <v>49.267871856689453</v>
      </c>
      <c r="M855">
        <v>3790.341552734375</v>
      </c>
      <c r="N855">
        <v>0</v>
      </c>
      <c r="O855">
        <v>6334.62109375</v>
      </c>
      <c r="P855"/>
      <c r="Q855">
        <v>2734.240966796875</v>
      </c>
      <c r="R855">
        <v>0</v>
      </c>
      <c r="S855">
        <v>797.63616943359375</v>
      </c>
      <c r="T855">
        <v>44.297290802001953</v>
      </c>
      <c r="U855">
        <v>50.458534240722656</v>
      </c>
      <c r="V855">
        <v>130.28614807128906</v>
      </c>
      <c r="W855">
        <v>2196.252197265625</v>
      </c>
      <c r="X855">
        <v>0</v>
      </c>
      <c r="Y855">
        <v>15669.3251953125</v>
      </c>
      <c r="Z855">
        <v>705.23455810546875</v>
      </c>
      <c r="AA855">
        <v>6730.36474609375</v>
      </c>
      <c r="AB855">
        <v>0</v>
      </c>
      <c r="AC855">
        <v>0</v>
      </c>
      <c r="AD855">
        <v>2930.57421875</v>
      </c>
      <c r="AE855">
        <v>2041.5810546875</v>
      </c>
      <c r="AF855">
        <v>0</v>
      </c>
      <c r="AG855">
        <v>6861.37255859375</v>
      </c>
      <c r="AH855">
        <v>2107.930908203125</v>
      </c>
      <c r="AI855">
        <v>0</v>
      </c>
      <c r="AJ855">
        <v>6044.38525390625</v>
      </c>
      <c r="AK855"/>
      <c r="AL855">
        <v>59506.7734375</v>
      </c>
      <c r="AM855">
        <v>41305.125</v>
      </c>
      <c r="AN855">
        <v>18201.65234375</v>
      </c>
      <c r="AO855" s="5" t="s">
        <v>518</v>
      </c>
    </row>
    <row r="856" spans="1:41" ht="14.25" x14ac:dyDescent="0.45">
      <c r="A856">
        <v>2015</v>
      </c>
      <c r="B856" s="5" t="s">
        <v>80</v>
      </c>
      <c r="C856" s="5" t="s">
        <v>178</v>
      </c>
      <c r="D856" s="5" t="s">
        <v>83</v>
      </c>
      <c r="E856" s="5" t="s">
        <v>25</v>
      </c>
      <c r="F856" s="5" t="s">
        <v>202</v>
      </c>
      <c r="G856" s="5" t="s">
        <v>87</v>
      </c>
      <c r="H856" s="5" t="s">
        <v>130</v>
      </c>
      <c r="I856">
        <v>263.60530999999997</v>
      </c>
      <c r="J856">
        <v>0</v>
      </c>
      <c r="K856">
        <v>0</v>
      </c>
      <c r="L856">
        <v>45</v>
      </c>
      <c r="M856">
        <v>3462</v>
      </c>
      <c r="N856">
        <v>0</v>
      </c>
      <c r="O856">
        <v>5785.8789880000004</v>
      </c>
      <c r="P856"/>
      <c r="Q856">
        <v>2497.3850000000002</v>
      </c>
      <c r="R856">
        <v>0</v>
      </c>
      <c r="S856">
        <v>728.54024193714122</v>
      </c>
      <c r="T856">
        <v>40.46</v>
      </c>
      <c r="U856">
        <v>46.087519999999998</v>
      </c>
      <c r="V856">
        <v>119</v>
      </c>
      <c r="W856">
        <v>2006</v>
      </c>
      <c r="X856">
        <v>0</v>
      </c>
      <c r="Y856">
        <v>14311.956</v>
      </c>
      <c r="Z856">
        <v>644.14300000000003</v>
      </c>
      <c r="AA856">
        <v>6147.3409582599515</v>
      </c>
      <c r="AB856">
        <v>0</v>
      </c>
      <c r="AC856">
        <v>0</v>
      </c>
      <c r="AD856">
        <v>2676.7107500000002</v>
      </c>
      <c r="AE856">
        <v>1864.7272800000001</v>
      </c>
      <c r="AF856">
        <v>0</v>
      </c>
      <c r="AG856">
        <v>6267</v>
      </c>
      <c r="AH856">
        <v>1925.32951585655</v>
      </c>
      <c r="AI856">
        <v>0</v>
      </c>
      <c r="AJ856">
        <v>5520.7850099999996</v>
      </c>
      <c r="AK856"/>
      <c r="AL856">
        <v>54351.9453125</v>
      </c>
      <c r="AM856">
        <v>37727.02734375</v>
      </c>
      <c r="AN856">
        <v>16624.919921875</v>
      </c>
      <c r="AO856" s="5" t="s">
        <v>519</v>
      </c>
    </row>
    <row r="857" spans="1:41" ht="14.25" x14ac:dyDescent="0.45">
      <c r="A857">
        <v>2015</v>
      </c>
      <c r="B857" s="5" t="s">
        <v>80</v>
      </c>
      <c r="C857" s="5" t="s">
        <v>178</v>
      </c>
      <c r="D857" s="5" t="s">
        <v>83</v>
      </c>
      <c r="E857" s="5" t="s">
        <v>25</v>
      </c>
      <c r="F857" s="5" t="s">
        <v>236</v>
      </c>
      <c r="G857" s="5" t="s">
        <v>86</v>
      </c>
      <c r="H857" s="5" t="s">
        <v>130</v>
      </c>
      <c r="I857">
        <v>3140.851806640625</v>
      </c>
      <c r="J857">
        <v>7552.21728515625</v>
      </c>
      <c r="K857">
        <v>33.534999847412109</v>
      </c>
      <c r="L857">
        <v>518.95489501953125</v>
      </c>
      <c r="M857">
        <v>17079.7734375</v>
      </c>
      <c r="N857">
        <v>3950.11962890625</v>
      </c>
      <c r="O857">
        <v>15393.3359375</v>
      </c>
      <c r="P857">
        <v>0.72613179683685303</v>
      </c>
      <c r="Q857">
        <v>7377.68212890625</v>
      </c>
      <c r="R857">
        <v>242.61820983886719</v>
      </c>
      <c r="S857">
        <v>11785.9208984375</v>
      </c>
      <c r="T857">
        <v>56.471931457519531</v>
      </c>
      <c r="U857">
        <v>857.47723388671875</v>
      </c>
      <c r="V857">
        <v>1134.255859375</v>
      </c>
      <c r="W857">
        <v>4579.72265625</v>
      </c>
      <c r="X857">
        <v>340.4957275390625</v>
      </c>
      <c r="Y857">
        <v>37002.97265625</v>
      </c>
      <c r="Z857">
        <v>2258.488525390625</v>
      </c>
      <c r="AA857">
        <v>30123.390625</v>
      </c>
      <c r="AB857">
        <v>196.064453125</v>
      </c>
      <c r="AC857">
        <v>622.5115966796875</v>
      </c>
      <c r="AD857">
        <v>11974.2998046875</v>
      </c>
      <c r="AE857">
        <v>3148.52880859375</v>
      </c>
      <c r="AF857">
        <v>10674.193359375</v>
      </c>
      <c r="AG857">
        <v>31138.390625</v>
      </c>
      <c r="AH857">
        <v>20190.46875</v>
      </c>
      <c r="AI857">
        <v>205.51043701171875</v>
      </c>
      <c r="AJ857">
        <v>6378.43115234375</v>
      </c>
      <c r="AK857">
        <v>267.141357421875</v>
      </c>
      <c r="AL857">
        <v>228224.546875</v>
      </c>
      <c r="AM857">
        <v>146121.8125</v>
      </c>
      <c r="AN857">
        <v>82102.7421875</v>
      </c>
      <c r="AO857" s="5" t="s">
        <v>522</v>
      </c>
    </row>
    <row r="858" spans="1:41" ht="14.25" x14ac:dyDescent="0.45">
      <c r="A858">
        <v>2015</v>
      </c>
      <c r="B858" s="5" t="s">
        <v>80</v>
      </c>
      <c r="C858" s="5" t="s">
        <v>178</v>
      </c>
      <c r="D858" s="5" t="s">
        <v>83</v>
      </c>
      <c r="E858" s="5" t="s">
        <v>25</v>
      </c>
      <c r="F858" s="5" t="s">
        <v>236</v>
      </c>
      <c r="G858" s="5" t="s">
        <v>87</v>
      </c>
      <c r="H858" s="5" t="s">
        <v>130</v>
      </c>
      <c r="I858">
        <v>2868.7728199999988</v>
      </c>
      <c r="J858">
        <v>6898</v>
      </c>
      <c r="K858">
        <v>30.63</v>
      </c>
      <c r="L858">
        <v>474</v>
      </c>
      <c r="M858">
        <v>15600.223612</v>
      </c>
      <c r="N858">
        <v>3607.9370800000002</v>
      </c>
      <c r="O858">
        <v>14059.875198</v>
      </c>
      <c r="P858">
        <v>0.66322999999999999</v>
      </c>
      <c r="Q858">
        <v>6738.5839999999998</v>
      </c>
      <c r="R858">
        <v>221.601195606717</v>
      </c>
      <c r="S858">
        <v>10764.955</v>
      </c>
      <c r="T858">
        <v>51.58</v>
      </c>
      <c r="U858">
        <v>783.19750999999997</v>
      </c>
      <c r="V858">
        <v>1036</v>
      </c>
      <c r="W858">
        <v>4183</v>
      </c>
      <c r="X858">
        <v>311</v>
      </c>
      <c r="Y858">
        <v>33797.559000000001</v>
      </c>
      <c r="Z858">
        <v>2062.8449999999998</v>
      </c>
      <c r="AA858">
        <v>27513.925060000009</v>
      </c>
      <c r="AB858">
        <v>179.08019704183991</v>
      </c>
      <c r="AC858">
        <v>568.58598999999992</v>
      </c>
      <c r="AD858">
        <v>10937.016</v>
      </c>
      <c r="AE858">
        <v>2875.7846599999998</v>
      </c>
      <c r="AF858">
        <v>9749.5319999999992</v>
      </c>
      <c r="AG858">
        <v>28441</v>
      </c>
      <c r="AH858">
        <v>18441.4520350577</v>
      </c>
      <c r="AI858">
        <v>187.70792226</v>
      </c>
      <c r="AJ858">
        <v>5825.8938399999997</v>
      </c>
      <c r="AK858">
        <v>244</v>
      </c>
      <c r="AL858">
        <v>208454.390625</v>
      </c>
      <c r="AM858">
        <v>133463.875</v>
      </c>
      <c r="AN858">
        <v>74990.5234375</v>
      </c>
      <c r="AO858" s="5" t="s">
        <v>523</v>
      </c>
    </row>
    <row r="859" spans="1:41" ht="14.25" x14ac:dyDescent="0.45">
      <c r="A859">
        <v>2015</v>
      </c>
      <c r="B859" s="5" t="s">
        <v>80</v>
      </c>
      <c r="C859" s="5" t="s">
        <v>178</v>
      </c>
      <c r="D859" s="5" t="s">
        <v>83</v>
      </c>
      <c r="E859" s="5" t="s">
        <v>25</v>
      </c>
      <c r="F859" s="5" t="s">
        <v>237</v>
      </c>
      <c r="G859" s="5" t="s">
        <v>86</v>
      </c>
      <c r="H859" s="5" t="s">
        <v>130</v>
      </c>
      <c r="I859">
        <v>2448.99560546875</v>
      </c>
      <c r="J859">
        <v>7533.60498046875</v>
      </c>
      <c r="K859">
        <v>10.652809143066406</v>
      </c>
      <c r="L859">
        <v>518.95489501953125</v>
      </c>
      <c r="M859">
        <v>17079.7734375</v>
      </c>
      <c r="N859">
        <v>3950.11962890625</v>
      </c>
      <c r="O859">
        <v>15302.8095703125</v>
      </c>
      <c r="P859">
        <v>0.72613179683685303</v>
      </c>
      <c r="Q859">
        <v>7377.68212890625</v>
      </c>
      <c r="R859">
        <v>242.61820983886719</v>
      </c>
      <c r="S859">
        <v>11785.9208984375</v>
      </c>
      <c r="T859">
        <v>56.471931457519531</v>
      </c>
      <c r="U859">
        <v>857.47723388671875</v>
      </c>
      <c r="V859">
        <v>957.98638916015625</v>
      </c>
      <c r="W859">
        <v>3363.353515625</v>
      </c>
      <c r="X859">
        <v>340.4957275390625</v>
      </c>
      <c r="Y859">
        <v>37002.97265625</v>
      </c>
      <c r="Z859">
        <v>2258.488525390625</v>
      </c>
      <c r="AA859">
        <v>30123.390625</v>
      </c>
      <c r="AB859">
        <v>196.064453125</v>
      </c>
      <c r="AC859">
        <v>622.5115966796875</v>
      </c>
      <c r="AD859">
        <v>11828.705078125</v>
      </c>
      <c r="AE859">
        <v>3148.52880859375</v>
      </c>
      <c r="AF859">
        <v>9466.2294921875</v>
      </c>
      <c r="AG859">
        <v>27895.46875</v>
      </c>
      <c r="AH859">
        <v>19938.845703125</v>
      </c>
      <c r="AI859">
        <v>172.69905090332031</v>
      </c>
      <c r="AJ859">
        <v>6378.43115234375</v>
      </c>
      <c r="AK859">
        <v>267.141357421875</v>
      </c>
      <c r="AL859">
        <v>221127.140625</v>
      </c>
      <c r="AM859">
        <v>140784.1875</v>
      </c>
      <c r="AN859">
        <v>80342.9296875</v>
      </c>
      <c r="AO859" s="5" t="s">
        <v>524</v>
      </c>
    </row>
    <row r="860" spans="1:41" ht="14.25" x14ac:dyDescent="0.45">
      <c r="A860">
        <v>2015</v>
      </c>
      <c r="B860" s="5" t="s">
        <v>80</v>
      </c>
      <c r="C860" s="5" t="s">
        <v>178</v>
      </c>
      <c r="D860" s="5" t="s">
        <v>83</v>
      </c>
      <c r="E860" s="5" t="s">
        <v>25</v>
      </c>
      <c r="F860" s="5" t="s">
        <v>237</v>
      </c>
      <c r="G860" s="5" t="s">
        <v>87</v>
      </c>
      <c r="H860" s="5" t="s">
        <v>130</v>
      </c>
      <c r="I860">
        <v>2236.8492184640768</v>
      </c>
      <c r="J860">
        <v>6881</v>
      </c>
      <c r="K860">
        <v>9.73</v>
      </c>
      <c r="L860">
        <v>474</v>
      </c>
      <c r="M860">
        <v>15600.223612</v>
      </c>
      <c r="N860">
        <v>3607.9370800000002</v>
      </c>
      <c r="O860">
        <v>13977.190087999999</v>
      </c>
      <c r="P860">
        <v>0.66322999999999999</v>
      </c>
      <c r="Q860">
        <v>6738.5839999999998</v>
      </c>
      <c r="R860">
        <v>221.601195606717</v>
      </c>
      <c r="S860">
        <v>10764.955</v>
      </c>
      <c r="T860">
        <v>51.58</v>
      </c>
      <c r="U860">
        <v>783.19750999999997</v>
      </c>
      <c r="V860">
        <v>875</v>
      </c>
      <c r="W860">
        <v>3072</v>
      </c>
      <c r="X860">
        <v>311</v>
      </c>
      <c r="Y860">
        <v>33797.559000000001</v>
      </c>
      <c r="Z860">
        <v>2062.8449999999998</v>
      </c>
      <c r="AA860">
        <v>27513.925060000009</v>
      </c>
      <c r="AB860">
        <v>179.08019704183991</v>
      </c>
      <c r="AC860">
        <v>568.58598999999992</v>
      </c>
      <c r="AD860">
        <v>10804.032999999999</v>
      </c>
      <c r="AE860">
        <v>2875.7846599999998</v>
      </c>
      <c r="AF860">
        <v>8646.2094099999995</v>
      </c>
      <c r="AG860">
        <v>25479</v>
      </c>
      <c r="AH860">
        <v>18211.625395057701</v>
      </c>
      <c r="AI860">
        <v>157.73884253</v>
      </c>
      <c r="AJ860">
        <v>5825.8938399999997</v>
      </c>
      <c r="AK860">
        <v>244</v>
      </c>
      <c r="AL860">
        <v>201971.78125</v>
      </c>
      <c r="AM860">
        <v>128588.6328125</v>
      </c>
      <c r="AN860">
        <v>73383.15625</v>
      </c>
      <c r="AO860" s="5" t="s">
        <v>525</v>
      </c>
    </row>
    <row r="861" spans="1:41" ht="14.25" x14ac:dyDescent="0.45">
      <c r="A861">
        <v>2015</v>
      </c>
      <c r="B861" s="5" t="s">
        <v>80</v>
      </c>
      <c r="C861" s="5" t="s">
        <v>178</v>
      </c>
      <c r="D861" s="5" t="s">
        <v>83</v>
      </c>
      <c r="E861" s="5" t="s">
        <v>25</v>
      </c>
      <c r="F861" s="5" t="s">
        <v>205</v>
      </c>
      <c r="G861" s="5" t="s">
        <v>86</v>
      </c>
      <c r="H861" s="5" t="s">
        <v>130</v>
      </c>
      <c r="I861">
        <v>716.08489990234375</v>
      </c>
      <c r="J861">
        <v>7285.076171875</v>
      </c>
      <c r="K861">
        <v>0</v>
      </c>
      <c r="L861"/>
      <c r="M861">
        <v>5466.5439453125</v>
      </c>
      <c r="N861">
        <v>63.776065826416016</v>
      </c>
      <c r="O861">
        <v>8478.720703125</v>
      </c>
      <c r="P861"/>
      <c r="Q861">
        <v>4643.44091796875</v>
      </c>
      <c r="R861">
        <v>2.8378806114196777</v>
      </c>
      <c r="S861">
        <v>5506.85888671875</v>
      </c>
      <c r="T861">
        <v>2.9013302326202393</v>
      </c>
      <c r="U861">
        <v>737.510498046875</v>
      </c>
      <c r="V861">
        <v>254.00325012207031</v>
      </c>
      <c r="W861">
        <v>1347.75</v>
      </c>
      <c r="X861">
        <v>6.5690498352050781</v>
      </c>
      <c r="Y861">
        <v>16560.66015625</v>
      </c>
      <c r="Z861">
        <v>100.010498046875</v>
      </c>
      <c r="AA861">
        <v>9408.1513671875</v>
      </c>
      <c r="AB861">
        <v>0</v>
      </c>
      <c r="AC861">
        <v>203.61474609375</v>
      </c>
      <c r="AD861">
        <v>8956.98046875</v>
      </c>
      <c r="AE861">
        <v>165.45962524414063</v>
      </c>
      <c r="AF861">
        <v>5612.810546875</v>
      </c>
      <c r="AG861">
        <v>12407.83984375</v>
      </c>
      <c r="AH861">
        <v>8310.048828125</v>
      </c>
      <c r="AI861">
        <v>0</v>
      </c>
      <c r="AJ861">
        <v>0</v>
      </c>
      <c r="AK861"/>
      <c r="AL861">
        <v>96237.65625</v>
      </c>
      <c r="AM861">
        <v>58161.27734375</v>
      </c>
      <c r="AN861">
        <v>38076.37109375</v>
      </c>
      <c r="AO861" s="5" t="s">
        <v>526</v>
      </c>
    </row>
    <row r="862" spans="1:41" ht="14.25" x14ac:dyDescent="0.45">
      <c r="A862">
        <v>2015</v>
      </c>
      <c r="B862" s="5" t="s">
        <v>80</v>
      </c>
      <c r="C862" s="5" t="s">
        <v>178</v>
      </c>
      <c r="D862" s="5" t="s">
        <v>83</v>
      </c>
      <c r="E862" s="5" t="s">
        <v>25</v>
      </c>
      <c r="F862" s="5" t="s">
        <v>205</v>
      </c>
      <c r="G862" s="5" t="s">
        <v>87</v>
      </c>
      <c r="H862" s="5" t="s">
        <v>130</v>
      </c>
      <c r="I862">
        <v>654.05343999999877</v>
      </c>
      <c r="J862">
        <v>6654</v>
      </c>
      <c r="K862">
        <v>0</v>
      </c>
      <c r="L862"/>
      <c r="M862">
        <v>4993</v>
      </c>
      <c r="N862">
        <v>58.251409999999829</v>
      </c>
      <c r="O862">
        <v>7744.2444519999999</v>
      </c>
      <c r="P862"/>
      <c r="Q862">
        <v>4241.1989999999996</v>
      </c>
      <c r="R862">
        <v>2.592046825209557</v>
      </c>
      <c r="S862">
        <v>5029.8225445737589</v>
      </c>
      <c r="T862">
        <v>2.65</v>
      </c>
      <c r="U862">
        <v>673.62299999999993</v>
      </c>
      <c r="V862">
        <v>232</v>
      </c>
      <c r="W862">
        <v>1231</v>
      </c>
      <c r="X862">
        <v>6</v>
      </c>
      <c r="Y862">
        <v>15126.079</v>
      </c>
      <c r="Z862">
        <v>91.346999999999994</v>
      </c>
      <c r="AA862">
        <v>8593.1620713407974</v>
      </c>
      <c r="AB862">
        <v>0</v>
      </c>
      <c r="AC862">
        <v>185.97643999999991</v>
      </c>
      <c r="AD862">
        <v>8181.0742500000006</v>
      </c>
      <c r="AE862">
        <v>151.12654000000001</v>
      </c>
      <c r="AF862">
        <v>5126.5959999999995</v>
      </c>
      <c r="AG862">
        <v>11333</v>
      </c>
      <c r="AH862">
        <v>7590.1840002346516</v>
      </c>
      <c r="AI862">
        <v>0</v>
      </c>
      <c r="AJ862">
        <v>0</v>
      </c>
      <c r="AK862"/>
      <c r="AL862">
        <v>87900.984375</v>
      </c>
      <c r="AM862">
        <v>53123.00390625</v>
      </c>
      <c r="AN862">
        <v>34777.9765625</v>
      </c>
      <c r="AO862" s="5" t="s">
        <v>527</v>
      </c>
    </row>
    <row r="863" spans="1:41" ht="14.25" x14ac:dyDescent="0.45">
      <c r="A863">
        <v>2015</v>
      </c>
      <c r="B863" s="5" t="s">
        <v>1508</v>
      </c>
      <c r="C863" s="5" t="s">
        <v>268</v>
      </c>
      <c r="D863" s="5" t="s">
        <v>81</v>
      </c>
      <c r="E863" s="5" t="s">
        <v>97</v>
      </c>
      <c r="F863" s="5" t="s">
        <v>98</v>
      </c>
      <c r="G863" s="5" t="s">
        <v>82</v>
      </c>
      <c r="H863" s="5" t="s">
        <v>99</v>
      </c>
      <c r="I863">
        <v>783.18939956334475</v>
      </c>
      <c r="J863">
        <v>1345.2441648787931</v>
      </c>
      <c r="K863">
        <v>62.94</v>
      </c>
      <c r="L863">
        <v>115</v>
      </c>
      <c r="M863">
        <v>631</v>
      </c>
      <c r="N863">
        <v>615</v>
      </c>
      <c r="O863">
        <v>302</v>
      </c>
      <c r="P863">
        <v>439</v>
      </c>
      <c r="Q863">
        <v>273.72399190499999</v>
      </c>
      <c r="R863">
        <v>557</v>
      </c>
      <c r="S863">
        <v>628.75</v>
      </c>
      <c r="T863">
        <v>384</v>
      </c>
      <c r="U863">
        <v>149.30279999999999</v>
      </c>
      <c r="V863">
        <v>630.4</v>
      </c>
      <c r="W863">
        <v>247.45</v>
      </c>
      <c r="X863">
        <v>1010</v>
      </c>
      <c r="Y863">
        <v>3217</v>
      </c>
      <c r="Z863">
        <v>423</v>
      </c>
      <c r="AA863">
        <v>4889.7182598592444</v>
      </c>
      <c r="AB863">
        <v>82.17</v>
      </c>
      <c r="AC863">
        <v>342.38926800000002</v>
      </c>
      <c r="AD863">
        <v>764</v>
      </c>
      <c r="AE863">
        <v>370.66</v>
      </c>
      <c r="AF863">
        <v>1751</v>
      </c>
      <c r="AG863">
        <v>8638</v>
      </c>
      <c r="AH863">
        <v>1292</v>
      </c>
      <c r="AI863">
        <v>388.8161893599999</v>
      </c>
      <c r="AJ863">
        <v>2445.5355232277761</v>
      </c>
      <c r="AK863">
        <v>289.42151007248248</v>
      </c>
      <c r="AL863">
        <v>33067.7109375</v>
      </c>
      <c r="AM863">
        <v>26985.162109375</v>
      </c>
      <c r="AN863">
        <v>6082.54736328125</v>
      </c>
      <c r="AO863" s="5" t="s">
        <v>1836</v>
      </c>
    </row>
    <row r="864" spans="1:41" ht="14.25" x14ac:dyDescent="0.45">
      <c r="A864">
        <v>2015</v>
      </c>
      <c r="B864" s="5" t="s">
        <v>1509</v>
      </c>
      <c r="C864" s="5" t="s">
        <v>268</v>
      </c>
      <c r="D864" s="5" t="s">
        <v>81</v>
      </c>
      <c r="E864" s="5" t="s">
        <v>97</v>
      </c>
      <c r="F864" s="5" t="s">
        <v>98</v>
      </c>
      <c r="G864" s="5" t="s">
        <v>82</v>
      </c>
      <c r="H864" s="5" t="s">
        <v>99</v>
      </c>
      <c r="I864">
        <v>769.98283821191319</v>
      </c>
      <c r="J864">
        <v>1343.6717040649489</v>
      </c>
      <c r="K864">
        <v>58.7</v>
      </c>
      <c r="L864">
        <v>112</v>
      </c>
      <c r="M864">
        <v>576</v>
      </c>
      <c r="N864">
        <v>660</v>
      </c>
      <c r="O864">
        <v>301.78034383045099</v>
      </c>
      <c r="P864">
        <v>434</v>
      </c>
      <c r="Q864">
        <v>274.36500000000001</v>
      </c>
      <c r="R864">
        <v>537.23278974999994</v>
      </c>
      <c r="S864">
        <v>630</v>
      </c>
      <c r="T864">
        <v>385.16300000000001</v>
      </c>
      <c r="U864">
        <v>145.09399999999999</v>
      </c>
      <c r="V864">
        <v>627</v>
      </c>
      <c r="W864">
        <v>292</v>
      </c>
      <c r="X864">
        <v>1010</v>
      </c>
      <c r="Y864">
        <v>3274.7</v>
      </c>
      <c r="Z864">
        <v>450.5</v>
      </c>
      <c r="AA864">
        <v>4964.4762289288255</v>
      </c>
      <c r="AB864">
        <v>83</v>
      </c>
      <c r="AC864">
        <v>340.70400000000001</v>
      </c>
      <c r="AD864">
        <v>757</v>
      </c>
      <c r="AE864">
        <v>356.95</v>
      </c>
      <c r="AF864">
        <v>1638</v>
      </c>
      <c r="AG864">
        <v>8700.5</v>
      </c>
      <c r="AH864">
        <v>1264.4145533670001</v>
      </c>
      <c r="AI864">
        <v>389</v>
      </c>
      <c r="AJ864">
        <v>2441.5486806742501</v>
      </c>
      <c r="AK864">
        <v>284.766977</v>
      </c>
      <c r="AL864">
        <v>33102.546875</v>
      </c>
      <c r="AM864">
        <v>27070.7265625</v>
      </c>
      <c r="AN864">
        <v>6031.8251953125</v>
      </c>
      <c r="AO864" s="5" t="s">
        <v>1837</v>
      </c>
    </row>
    <row r="865" spans="1:41" ht="14.25" x14ac:dyDescent="0.45">
      <c r="A865">
        <v>2015</v>
      </c>
      <c r="B865" s="5" t="s">
        <v>1507</v>
      </c>
      <c r="C865" s="5" t="s">
        <v>268</v>
      </c>
      <c r="D865" s="5" t="s">
        <v>81</v>
      </c>
      <c r="E865" s="5" t="s">
        <v>97</v>
      </c>
      <c r="F865" s="5" t="s">
        <v>98</v>
      </c>
      <c r="G865" s="5" t="s">
        <v>82</v>
      </c>
      <c r="H865" s="5" t="s">
        <v>99</v>
      </c>
      <c r="I865">
        <v>774.17128800965031</v>
      </c>
      <c r="J865">
        <v>1372</v>
      </c>
      <c r="K865">
        <v>66</v>
      </c>
      <c r="L865">
        <v>114</v>
      </c>
      <c r="M865">
        <v>541</v>
      </c>
      <c r="N865">
        <v>578.31733820165289</v>
      </c>
      <c r="O865">
        <v>307.5</v>
      </c>
      <c r="P865">
        <v>453</v>
      </c>
      <c r="Q865">
        <v>286.84710000000001</v>
      </c>
      <c r="R865">
        <v>557</v>
      </c>
      <c r="S865">
        <v>605.4</v>
      </c>
      <c r="T865">
        <v>402</v>
      </c>
      <c r="U865">
        <v>152.50495000000001</v>
      </c>
      <c r="V865">
        <v>646.34959290000006</v>
      </c>
      <c r="W865">
        <v>246.44</v>
      </c>
      <c r="X865">
        <v>1024</v>
      </c>
      <c r="Y865">
        <v>3206.17</v>
      </c>
      <c r="Z865">
        <v>431.89999999999958</v>
      </c>
      <c r="AA865">
        <v>4858.0480145712017</v>
      </c>
      <c r="AB865">
        <v>88.748699999999999</v>
      </c>
      <c r="AC865">
        <v>326.64359999999999</v>
      </c>
      <c r="AD865">
        <v>778.096</v>
      </c>
      <c r="AE865">
        <v>372.88520452085328</v>
      </c>
      <c r="AF865">
        <v>1840.65</v>
      </c>
      <c r="AG865">
        <v>8772.9594744305068</v>
      </c>
      <c r="AH865">
        <v>1346.5078864353311</v>
      </c>
      <c r="AI865">
        <v>389.05996083757202</v>
      </c>
      <c r="AJ865">
        <v>2582</v>
      </c>
      <c r="AK865">
        <v>272.19166443240817</v>
      </c>
      <c r="AL865">
        <v>33392.390625</v>
      </c>
      <c r="AM865">
        <v>27325.447265625</v>
      </c>
      <c r="AN865">
        <v>6066.94482421875</v>
      </c>
      <c r="AO865" s="5" t="s">
        <v>1835</v>
      </c>
    </row>
    <row r="866" spans="1:41" ht="14.25" x14ac:dyDescent="0.45">
      <c r="A866">
        <v>2015</v>
      </c>
      <c r="B866" s="5" t="s">
        <v>1507</v>
      </c>
      <c r="C866" s="5" t="s">
        <v>268</v>
      </c>
      <c r="D866" s="5" t="s">
        <v>81</v>
      </c>
      <c r="E866" s="5" t="s">
        <v>97</v>
      </c>
      <c r="F866" s="5" t="s">
        <v>8</v>
      </c>
      <c r="G866" s="5" t="s">
        <v>82</v>
      </c>
      <c r="H866" s="5" t="s">
        <v>100</v>
      </c>
      <c r="I866">
        <v>0.66755282030385099</v>
      </c>
      <c r="J866">
        <v>0.54007242953865531</v>
      </c>
      <c r="K866">
        <v>0.59324776183798944</v>
      </c>
      <c r="L866">
        <v>0.65068493150684936</v>
      </c>
      <c r="M866">
        <v>0.58152533773615733</v>
      </c>
      <c r="N866">
        <v>0.38384933047806469</v>
      </c>
      <c r="O866">
        <v>0.5949616902716508</v>
      </c>
      <c r="P866">
        <v>0.52287491169993217</v>
      </c>
      <c r="Q866">
        <v>0.48649620436182739</v>
      </c>
      <c r="R866">
        <v>0.65551005036953347</v>
      </c>
      <c r="S866">
        <v>0.63990360223236942</v>
      </c>
      <c r="T866">
        <v>0.61783840565600634</v>
      </c>
      <c r="U866">
        <v>0.53265324736773101</v>
      </c>
      <c r="V866">
        <v>0.60870177936336078</v>
      </c>
      <c r="W866">
        <v>0.51149854711498544</v>
      </c>
      <c r="X866">
        <v>0.68359635771315663</v>
      </c>
      <c r="Y866">
        <v>0.60949399092841194</v>
      </c>
      <c r="Z866">
        <v>0.79522020916187885</v>
      </c>
      <c r="AA866">
        <v>0.62368002327285144</v>
      </c>
      <c r="AB866">
        <v>0.56284056316590558</v>
      </c>
      <c r="AC866">
        <v>0.53356345699049612</v>
      </c>
      <c r="AD866">
        <v>0.59849032289784221</v>
      </c>
      <c r="AE866">
        <v>0.6449515783188966</v>
      </c>
      <c r="AF866">
        <v>0</v>
      </c>
      <c r="AG866">
        <v>0.5627651473504538</v>
      </c>
      <c r="AH866">
        <v>0.60081926814130515</v>
      </c>
      <c r="AI866">
        <v>0.60428453445435704</v>
      </c>
      <c r="AJ866">
        <v>0.52446416093859172</v>
      </c>
      <c r="AK866">
        <v>0.5817555047350581</v>
      </c>
      <c r="AL866">
        <v>0.5694240927696228</v>
      </c>
      <c r="AM866">
        <v>0.54956090450286865</v>
      </c>
      <c r="AN866">
        <v>0.59756344556808472</v>
      </c>
      <c r="AO866" s="5" t="s">
        <v>1840</v>
      </c>
    </row>
    <row r="867" spans="1:41" ht="14.25" x14ac:dyDescent="0.45">
      <c r="A867">
        <v>2015</v>
      </c>
      <c r="B867" s="5" t="s">
        <v>1509</v>
      </c>
      <c r="C867" s="5" t="s">
        <v>268</v>
      </c>
      <c r="D867" s="5" t="s">
        <v>81</v>
      </c>
      <c r="E867" s="5" t="s">
        <v>97</v>
      </c>
      <c r="F867" s="5" t="s">
        <v>8</v>
      </c>
      <c r="G867" s="5" t="s">
        <v>82</v>
      </c>
      <c r="H867" s="5" t="s">
        <v>100</v>
      </c>
      <c r="I867">
        <v>0.64252695230320678</v>
      </c>
      <c r="J867">
        <v>0.54199999999999993</v>
      </c>
      <c r="K867">
        <v>0.62045492981566042</v>
      </c>
      <c r="L867">
        <v>0.62827460087734055</v>
      </c>
      <c r="M867">
        <v>0.57028121992657621</v>
      </c>
      <c r="N867">
        <v>0.4484670580560991</v>
      </c>
      <c r="O867">
        <v>0.59396225757843446</v>
      </c>
      <c r="P867">
        <v>0.55048198883815325</v>
      </c>
      <c r="Q867">
        <v>0.55928938356164382</v>
      </c>
      <c r="R867">
        <v>0.72854504154341726</v>
      </c>
      <c r="S867">
        <v>0.68820869109261318</v>
      </c>
      <c r="T867">
        <v>0.60230656158128482</v>
      </c>
      <c r="U867">
        <v>0.48715417673918882</v>
      </c>
      <c r="V867">
        <v>0.60657069886231718</v>
      </c>
      <c r="W867">
        <v>0.58583337727083662</v>
      </c>
      <c r="X867">
        <v>0.66684096965279371</v>
      </c>
      <c r="Y867">
        <v>0.64900034880771185</v>
      </c>
      <c r="Z867">
        <v>0.81102256172952858</v>
      </c>
      <c r="AA867">
        <v>0.6588262594189217</v>
      </c>
      <c r="AB867">
        <v>0.67677756033920422</v>
      </c>
      <c r="AC867">
        <v>0.59931506849315075</v>
      </c>
      <c r="AD867">
        <v>0.64974079033199439</v>
      </c>
      <c r="AE867">
        <v>0.59054662166633576</v>
      </c>
      <c r="AF867">
        <v>0.60211771906349509</v>
      </c>
      <c r="AG867">
        <v>0.57768147650618129</v>
      </c>
      <c r="AH867">
        <v>0.58576400386313165</v>
      </c>
      <c r="AI867">
        <v>0.6254421506206187</v>
      </c>
      <c r="AJ867">
        <v>0.51999179629980452</v>
      </c>
      <c r="AK867">
        <v>0.68543933235473586</v>
      </c>
      <c r="AL867">
        <v>0.61216771602630615</v>
      </c>
      <c r="AM867">
        <v>0.60010659694671631</v>
      </c>
      <c r="AN867">
        <v>0.62925428152084351</v>
      </c>
      <c r="AO867" s="5" t="s">
        <v>1838</v>
      </c>
    </row>
    <row r="868" spans="1:41" ht="14.25" x14ac:dyDescent="0.45">
      <c r="A868">
        <v>2015</v>
      </c>
      <c r="B868" s="5" t="s">
        <v>1508</v>
      </c>
      <c r="C868" s="5" t="s">
        <v>268</v>
      </c>
      <c r="D868" s="5" t="s">
        <v>81</v>
      </c>
      <c r="E868" s="5" t="s">
        <v>97</v>
      </c>
      <c r="F868" s="5" t="s">
        <v>8</v>
      </c>
      <c r="G868" s="5" t="s">
        <v>82</v>
      </c>
      <c r="H868" s="5" t="s">
        <v>100</v>
      </c>
      <c r="I868">
        <v>0.64406459433886587</v>
      </c>
      <c r="J868">
        <v>0.54010193477461255</v>
      </c>
      <c r="K868">
        <v>0.5913523873950054</v>
      </c>
      <c r="L868">
        <v>0.65280228151559117</v>
      </c>
      <c r="M868">
        <v>0.59976655678867308</v>
      </c>
      <c r="N868">
        <v>0.41863732529549669</v>
      </c>
      <c r="O868">
        <v>0.59439458353015273</v>
      </c>
      <c r="P868">
        <v>0.51032744654930295</v>
      </c>
      <c r="Q868">
        <v>0.48372540547987669</v>
      </c>
      <c r="R868">
        <v>0.74834321417982996</v>
      </c>
      <c r="S868">
        <v>0.691475088200878</v>
      </c>
      <c r="T868">
        <v>0.59345585105741794</v>
      </c>
      <c r="U868">
        <v>0.51390618513906194</v>
      </c>
      <c r="V868">
        <v>0.58760080280586846</v>
      </c>
      <c r="W868">
        <v>0.51359485263594851</v>
      </c>
      <c r="X868">
        <v>0.67821649207628254</v>
      </c>
      <c r="Y868">
        <v>0.61741332031333973</v>
      </c>
      <c r="Z868">
        <v>0.79160116775207723</v>
      </c>
      <c r="AA868">
        <v>0.63582404472607412</v>
      </c>
      <c r="AB868">
        <v>0.65027216656023323</v>
      </c>
      <c r="AC868">
        <v>0.58482613277133821</v>
      </c>
      <c r="AD868">
        <v>0.61854334661096533</v>
      </c>
      <c r="AE868">
        <v>0.59941614092828799</v>
      </c>
      <c r="AF868">
        <v>0</v>
      </c>
      <c r="AG868">
        <v>0.5641150225175805</v>
      </c>
      <c r="AH868">
        <v>0.55994147484770629</v>
      </c>
      <c r="AI868">
        <v>0.62738044395102877</v>
      </c>
      <c r="AJ868">
        <v>0.5119587866687465</v>
      </c>
      <c r="AK868">
        <v>0.66971034380010586</v>
      </c>
      <c r="AL868">
        <v>0.57906091213226318</v>
      </c>
      <c r="AM868">
        <v>0.55321550369262695</v>
      </c>
      <c r="AN868">
        <v>0.61567527055740356</v>
      </c>
      <c r="AO868" s="5" t="s">
        <v>1839</v>
      </c>
    </row>
    <row r="869" spans="1:41" ht="14.25" x14ac:dyDescent="0.45">
      <c r="A869">
        <v>2015</v>
      </c>
      <c r="B869" s="5" t="s">
        <v>1507</v>
      </c>
      <c r="C869" s="5" t="s">
        <v>268</v>
      </c>
      <c r="D869" s="5" t="s">
        <v>81</v>
      </c>
      <c r="E869" s="5" t="s">
        <v>97</v>
      </c>
      <c r="F869" s="5" t="s">
        <v>34</v>
      </c>
      <c r="G869" s="5" t="s">
        <v>82</v>
      </c>
      <c r="H869" s="5" t="s">
        <v>100</v>
      </c>
      <c r="I869">
        <v>4.4486372398156997E-2</v>
      </c>
      <c r="J869">
        <v>5.9766763848396499E-2</v>
      </c>
      <c r="K869">
        <v>5.6060606060606102E-2</v>
      </c>
      <c r="L869">
        <v>8.7719298245614002E-2</v>
      </c>
      <c r="M869">
        <v>5.9611829944547098E-2</v>
      </c>
      <c r="N869">
        <v>5.8000000000000003E-2</v>
      </c>
      <c r="O869">
        <v>6.5073170731709995E-4</v>
      </c>
      <c r="P869">
        <v>7.2847682119205295E-2</v>
      </c>
      <c r="Q869">
        <v>4.69483568075117E-2</v>
      </c>
      <c r="R869">
        <v>4.1292639138240599E-2</v>
      </c>
      <c r="S869">
        <v>5.5996035678889999E-2</v>
      </c>
      <c r="T869">
        <v>5.9701492537313397E-2</v>
      </c>
      <c r="U869">
        <v>3.6789297658862997E-2</v>
      </c>
      <c r="V869">
        <v>5.6264468638702499E-2</v>
      </c>
      <c r="W869">
        <v>6.0000000000000102E-2</v>
      </c>
      <c r="X869">
        <v>3.3203125E-2</v>
      </c>
      <c r="Y869">
        <v>3.56911791951144E-2</v>
      </c>
      <c r="Z869">
        <v>6.8071312803889006E-2</v>
      </c>
      <c r="AA869">
        <v>5.9999999999996501E-2</v>
      </c>
      <c r="AB869">
        <v>1</v>
      </c>
      <c r="AC869">
        <v>8.7515567425781399E-2</v>
      </c>
      <c r="AD869">
        <v>6.4382801093952405E-2</v>
      </c>
      <c r="AE869">
        <v>8.6999999999999897E-2</v>
      </c>
      <c r="AF869">
        <v>5.5E-2</v>
      </c>
      <c r="AG869">
        <v>4.0533957338877602E-2</v>
      </c>
      <c r="AH869">
        <v>4.9000000000000099E-2</v>
      </c>
      <c r="AI869">
        <v>6.4640782715883194E-2</v>
      </c>
      <c r="AJ869">
        <v>4.9961270333075097E-2</v>
      </c>
      <c r="AK869">
        <v>5.00000000000001E-2</v>
      </c>
      <c r="AL869">
        <v>8.7625361979007721E-2</v>
      </c>
      <c r="AM869">
        <v>5.8111071586608887E-2</v>
      </c>
      <c r="AN869">
        <v>0.12943728268146515</v>
      </c>
      <c r="AO869" s="5" t="s">
        <v>1842</v>
      </c>
    </row>
    <row r="870" spans="1:41" ht="14.25" x14ac:dyDescent="0.45">
      <c r="A870">
        <v>2015</v>
      </c>
      <c r="B870" s="5" t="s">
        <v>1509</v>
      </c>
      <c r="C870" s="5" t="s">
        <v>268</v>
      </c>
      <c r="D870" s="5" t="s">
        <v>81</v>
      </c>
      <c r="E870" s="5" t="s">
        <v>97</v>
      </c>
      <c r="F870" s="5" t="s">
        <v>34</v>
      </c>
      <c r="G870" s="5" t="s">
        <v>82</v>
      </c>
      <c r="H870" s="5" t="s">
        <v>100</v>
      </c>
      <c r="I870">
        <v>4.8110225513331398E-2</v>
      </c>
      <c r="J870">
        <v>5.8000000000000003E-2</v>
      </c>
      <c r="K870">
        <v>6.4735945485519697E-2</v>
      </c>
      <c r="L870">
        <v>7.9999999999999905E-2</v>
      </c>
      <c r="M870">
        <v>5.5555555555555601E-2</v>
      </c>
      <c r="N870">
        <v>8.0303030303030307E-2</v>
      </c>
      <c r="O870">
        <v>6.9767441860464893E-2</v>
      </c>
      <c r="P870">
        <v>6.9124423963133605E-2</v>
      </c>
      <c r="Q870">
        <v>5.4945054945055097E-2</v>
      </c>
      <c r="R870">
        <v>4.68051344276849E-2</v>
      </c>
      <c r="S870">
        <v>5.5E-2</v>
      </c>
      <c r="T870">
        <v>6.5000000000000002E-2</v>
      </c>
      <c r="U870">
        <v>3.5108274635753299E-2</v>
      </c>
      <c r="V870">
        <v>5.58213716108453E-2</v>
      </c>
      <c r="W870">
        <v>5.99315068493151E-2</v>
      </c>
      <c r="X870">
        <v>3.4653465346534698E-2</v>
      </c>
      <c r="Y870">
        <v>4.11335389501329E-2</v>
      </c>
      <c r="Z870">
        <v>5.4495005549389602E-2</v>
      </c>
      <c r="AA870">
        <v>6.0000000000000102E-2</v>
      </c>
      <c r="AB870">
        <v>7.1084337349397703E-2</v>
      </c>
      <c r="AC870">
        <v>8.6904761904761804E-2</v>
      </c>
      <c r="AD870">
        <v>6.2087186261558798E-2</v>
      </c>
      <c r="AE870">
        <v>0.1056002241210254</v>
      </c>
      <c r="AF870">
        <v>5.5000000000000097E-2</v>
      </c>
      <c r="AG870">
        <v>4.0468938566749102E-2</v>
      </c>
      <c r="AH870">
        <v>4.8258414302899302E-2</v>
      </c>
      <c r="AI870">
        <v>6.4267352185089999E-2</v>
      </c>
      <c r="AJ870">
        <v>4.7619047619047603E-2</v>
      </c>
      <c r="AK870">
        <v>6.5335820171311496E-2</v>
      </c>
      <c r="AL870">
        <v>5.9831589460372925E-2</v>
      </c>
      <c r="AM870">
        <v>5.9967007488012314E-2</v>
      </c>
      <c r="AN870">
        <v>5.963975191116333E-2</v>
      </c>
      <c r="AO870" s="5" t="s">
        <v>1843</v>
      </c>
    </row>
    <row r="871" spans="1:41" ht="14.25" x14ac:dyDescent="0.45">
      <c r="A871">
        <v>2015</v>
      </c>
      <c r="B871" s="5" t="s">
        <v>1508</v>
      </c>
      <c r="C871" s="5" t="s">
        <v>268</v>
      </c>
      <c r="D871" s="5" t="s">
        <v>81</v>
      </c>
      <c r="E871" s="5" t="s">
        <v>97</v>
      </c>
      <c r="F871" s="5" t="s">
        <v>34</v>
      </c>
      <c r="G871" s="5" t="s">
        <v>82</v>
      </c>
      <c r="H871" s="5" t="s">
        <v>100</v>
      </c>
      <c r="I871">
        <v>6.0430869947593599E-2</v>
      </c>
      <c r="J871">
        <v>6.0007073055073502E-2</v>
      </c>
      <c r="K871">
        <v>0.06</v>
      </c>
      <c r="L871">
        <v>7.8260869565217397E-2</v>
      </c>
      <c r="M871">
        <v>6.0221870047543598E-2</v>
      </c>
      <c r="N871">
        <v>6.3414634146341506E-2</v>
      </c>
      <c r="O871">
        <v>6.9536423841059597E-2</v>
      </c>
      <c r="P871">
        <v>6.8337129840546698E-2</v>
      </c>
      <c r="Q871">
        <v>5.3101037133345602E-2</v>
      </c>
      <c r="R871">
        <v>4.1292639138240599E-2</v>
      </c>
      <c r="S871">
        <v>5.5400000000000102E-2</v>
      </c>
      <c r="T871">
        <v>1</v>
      </c>
      <c r="U871">
        <v>4.41572428648358E-2</v>
      </c>
      <c r="V871">
        <v>6.0913705583756299E-2</v>
      </c>
      <c r="W871">
        <v>0.06</v>
      </c>
      <c r="X871">
        <v>3.4653465346534698E-2</v>
      </c>
      <c r="Y871">
        <v>4.5694746658377403E-2</v>
      </c>
      <c r="Z871">
        <v>5.00000000000001E-2</v>
      </c>
      <c r="AA871">
        <v>0.06</v>
      </c>
      <c r="AB871">
        <v>1</v>
      </c>
      <c r="AC871">
        <v>9.0090090090090197E-2</v>
      </c>
      <c r="AD871">
        <v>6.5445026178010499E-2</v>
      </c>
      <c r="AE871">
        <v>9.5343441428802606E-2</v>
      </c>
      <c r="AF871">
        <v>5.5396916047972602E-2</v>
      </c>
      <c r="AG871">
        <v>4.1560546422783E-2</v>
      </c>
      <c r="AH871">
        <v>5.03529411764706E-2</v>
      </c>
      <c r="AI871">
        <v>6.4014162067091596E-2</v>
      </c>
      <c r="AJ871">
        <v>5.00000000000001E-2</v>
      </c>
      <c r="AK871">
        <v>5.00000000000001E-2</v>
      </c>
      <c r="AL871">
        <v>0.12371119856834412</v>
      </c>
      <c r="AM871">
        <v>5.9882409870624542E-2</v>
      </c>
      <c r="AN871">
        <v>0.21413533389568329</v>
      </c>
      <c r="AO871" s="5" t="s">
        <v>1841</v>
      </c>
    </row>
    <row r="872" spans="1:41" ht="14.25" x14ac:dyDescent="0.45">
      <c r="A872">
        <v>2015</v>
      </c>
      <c r="B872" s="5" t="s">
        <v>1507</v>
      </c>
      <c r="C872" s="5" t="s">
        <v>268</v>
      </c>
      <c r="D872" s="5" t="s">
        <v>81</v>
      </c>
      <c r="E872" s="5" t="s">
        <v>97</v>
      </c>
      <c r="F872" s="5" t="s">
        <v>101</v>
      </c>
      <c r="G872" s="5" t="s">
        <v>82</v>
      </c>
      <c r="H872" s="5" t="s">
        <v>99</v>
      </c>
      <c r="I872">
        <v>739.73121579129213</v>
      </c>
      <c r="J872">
        <v>1290</v>
      </c>
      <c r="K872">
        <v>62.3</v>
      </c>
      <c r="L872">
        <v>104</v>
      </c>
      <c r="M872">
        <v>508.75</v>
      </c>
      <c r="N872">
        <v>544.774932585957</v>
      </c>
      <c r="O872">
        <v>307.29989999999998</v>
      </c>
      <c r="P872">
        <v>420</v>
      </c>
      <c r="Q872">
        <v>273.38010000000003</v>
      </c>
      <c r="R872">
        <v>534</v>
      </c>
      <c r="S872">
        <v>571.5</v>
      </c>
      <c r="T872">
        <v>378</v>
      </c>
      <c r="U872">
        <v>146.89439999999999</v>
      </c>
      <c r="V872">
        <v>609.98307650063987</v>
      </c>
      <c r="W872">
        <v>231.65360000000001</v>
      </c>
      <c r="X872">
        <v>990</v>
      </c>
      <c r="Y872">
        <v>3091.7380119999998</v>
      </c>
      <c r="Z872">
        <v>402.5</v>
      </c>
      <c r="AA872">
        <v>4566.5651336969468</v>
      </c>
      <c r="AB872"/>
      <c r="AC872">
        <v>298.05720000000002</v>
      </c>
      <c r="AD872">
        <v>728</v>
      </c>
      <c r="AE872">
        <v>340.44419172753908</v>
      </c>
      <c r="AF872">
        <v>1739.41425</v>
      </c>
      <c r="AG872">
        <v>8417.3567093582387</v>
      </c>
      <c r="AH872">
        <v>1280.529</v>
      </c>
      <c r="AI872">
        <v>363.91082044562052</v>
      </c>
      <c r="AJ872">
        <v>2453</v>
      </c>
      <c r="AK872">
        <v>258.58208121078781</v>
      </c>
      <c r="AL872">
        <v>31652.365234375</v>
      </c>
      <c r="AM872">
        <v>25971.83984375</v>
      </c>
      <c r="AN872">
        <v>5680.52490234375</v>
      </c>
      <c r="AO872" s="5" t="s">
        <v>1844</v>
      </c>
    </row>
    <row r="873" spans="1:41" ht="14.25" x14ac:dyDescent="0.45">
      <c r="A873">
        <v>2015</v>
      </c>
      <c r="B873" s="5" t="s">
        <v>1508</v>
      </c>
      <c r="C873" s="5" t="s">
        <v>268</v>
      </c>
      <c r="D873" s="5" t="s">
        <v>81</v>
      </c>
      <c r="E873" s="5" t="s">
        <v>97</v>
      </c>
      <c r="F873" s="5" t="s">
        <v>101</v>
      </c>
      <c r="G873" s="5" t="s">
        <v>82</v>
      </c>
      <c r="H873" s="5" t="s">
        <v>99</v>
      </c>
      <c r="I873">
        <v>735.86058281399835</v>
      </c>
      <c r="J873">
        <v>1264.52</v>
      </c>
      <c r="K873">
        <v>59.163600000000002</v>
      </c>
      <c r="L873">
        <v>106</v>
      </c>
      <c r="M873">
        <v>593</v>
      </c>
      <c r="N873">
        <v>576</v>
      </c>
      <c r="O873">
        <v>281</v>
      </c>
      <c r="P873">
        <v>409</v>
      </c>
      <c r="Q873">
        <v>259.18896404656499</v>
      </c>
      <c r="R873">
        <v>534</v>
      </c>
      <c r="S873">
        <v>593.91724999999997</v>
      </c>
      <c r="T873"/>
      <c r="U873">
        <v>142.71</v>
      </c>
      <c r="V873">
        <v>592</v>
      </c>
      <c r="W873">
        <v>232.60300000000001</v>
      </c>
      <c r="X873">
        <v>975</v>
      </c>
      <c r="Y873">
        <v>3070</v>
      </c>
      <c r="Z873">
        <v>401.85</v>
      </c>
      <c r="AA873">
        <v>4596.3351642676898</v>
      </c>
      <c r="AB873"/>
      <c r="AC873">
        <v>311.54338799999999</v>
      </c>
      <c r="AD873">
        <v>714</v>
      </c>
      <c r="AE873">
        <v>335.32</v>
      </c>
      <c r="AF873">
        <v>1654</v>
      </c>
      <c r="AG873">
        <v>8279</v>
      </c>
      <c r="AH873">
        <v>1226.944</v>
      </c>
      <c r="AI873">
        <v>363.92644679999989</v>
      </c>
      <c r="AJ873">
        <v>2323.2587470663871</v>
      </c>
      <c r="AK873">
        <v>274.95043456885833</v>
      </c>
      <c r="AL873">
        <v>30905.08984375</v>
      </c>
      <c r="AM873">
        <v>25590.5859375</v>
      </c>
      <c r="AN873">
        <v>5314.50439453125</v>
      </c>
      <c r="AO873" s="5" t="s">
        <v>1846</v>
      </c>
    </row>
    <row r="874" spans="1:41" ht="14.25" x14ac:dyDescent="0.45">
      <c r="A874">
        <v>2015</v>
      </c>
      <c r="B874" s="5" t="s">
        <v>1509</v>
      </c>
      <c r="C874" s="5" t="s">
        <v>268</v>
      </c>
      <c r="D874" s="5" t="s">
        <v>81</v>
      </c>
      <c r="E874" s="5" t="s">
        <v>97</v>
      </c>
      <c r="F874" s="5" t="s">
        <v>101</v>
      </c>
      <c r="G874" s="5" t="s">
        <v>82</v>
      </c>
      <c r="H874" s="5" t="s">
        <v>99</v>
      </c>
      <c r="I874">
        <v>732.93879022414308</v>
      </c>
      <c r="J874">
        <v>1265.7387452291821</v>
      </c>
      <c r="K874">
        <v>54.9</v>
      </c>
      <c r="L874">
        <v>103.04</v>
      </c>
      <c r="M874">
        <v>544</v>
      </c>
      <c r="N874">
        <v>607</v>
      </c>
      <c r="O874">
        <v>280.72590123762888</v>
      </c>
      <c r="P874">
        <v>404</v>
      </c>
      <c r="Q874">
        <v>259.29000000000002</v>
      </c>
      <c r="R874">
        <v>512.08753680679104</v>
      </c>
      <c r="S874">
        <v>595.35</v>
      </c>
      <c r="T874">
        <v>360.12740500000001</v>
      </c>
      <c r="U874">
        <v>140</v>
      </c>
      <c r="V874">
        <v>592</v>
      </c>
      <c r="W874">
        <v>274.5</v>
      </c>
      <c r="X874">
        <v>975</v>
      </c>
      <c r="Y874">
        <v>3140</v>
      </c>
      <c r="Z874">
        <v>425.95</v>
      </c>
      <c r="AA874">
        <v>4666.6076551930964</v>
      </c>
      <c r="AB874">
        <v>77.099999999999994</v>
      </c>
      <c r="AC874">
        <v>311.09519999999998</v>
      </c>
      <c r="AD874">
        <v>710</v>
      </c>
      <c r="AE874">
        <v>319.25599999999997</v>
      </c>
      <c r="AF874">
        <v>1547.91</v>
      </c>
      <c r="AG874">
        <v>8348.4</v>
      </c>
      <c r="AH874">
        <v>1203.395912</v>
      </c>
      <c r="AI874">
        <v>364</v>
      </c>
      <c r="AJ874">
        <v>2325.2844577850001</v>
      </c>
      <c r="AK874">
        <v>266.16149300000001</v>
      </c>
      <c r="AL874">
        <v>31405.859375</v>
      </c>
      <c r="AM874">
        <v>25700.599609375</v>
      </c>
      <c r="AN874">
        <v>5705.26123046875</v>
      </c>
      <c r="AO874" s="5" t="s">
        <v>1845</v>
      </c>
    </row>
    <row r="875" spans="1:41" ht="14.25" x14ac:dyDescent="0.45">
      <c r="A875">
        <v>2015</v>
      </c>
      <c r="B875" s="5" t="s">
        <v>1507</v>
      </c>
      <c r="C875" s="5" t="s">
        <v>268</v>
      </c>
      <c r="D875" s="5" t="s">
        <v>81</v>
      </c>
      <c r="E875" s="5" t="s">
        <v>102</v>
      </c>
      <c r="F875" s="5" t="s">
        <v>103</v>
      </c>
      <c r="G875" s="5" t="s">
        <v>82</v>
      </c>
      <c r="H875" s="5" t="s">
        <v>104</v>
      </c>
      <c r="I875">
        <v>126.8456</v>
      </c>
      <c r="J875">
        <v>243</v>
      </c>
      <c r="K875">
        <v>12.2</v>
      </c>
      <c r="L875">
        <v>20</v>
      </c>
      <c r="M875">
        <v>99.2</v>
      </c>
      <c r="N875">
        <v>170.25615556507429</v>
      </c>
      <c r="O875">
        <v>54</v>
      </c>
      <c r="P875">
        <v>98.9</v>
      </c>
      <c r="Q875">
        <v>65.247583333333324</v>
      </c>
      <c r="R875">
        <v>90.8</v>
      </c>
      <c r="S875">
        <v>107</v>
      </c>
      <c r="T875">
        <v>72.115749999999991</v>
      </c>
      <c r="U875">
        <v>32.684004000000002</v>
      </c>
      <c r="V875">
        <v>138</v>
      </c>
      <c r="W875">
        <v>55</v>
      </c>
      <c r="X875">
        <v>166</v>
      </c>
      <c r="Y875">
        <v>601</v>
      </c>
      <c r="Z875">
        <v>56</v>
      </c>
      <c r="AA875">
        <v>751.10832380952388</v>
      </c>
      <c r="AB875">
        <v>18</v>
      </c>
      <c r="AC875">
        <v>53.564999999999991</v>
      </c>
      <c r="AD875">
        <v>148.26499999999999</v>
      </c>
      <c r="AE875">
        <v>41</v>
      </c>
      <c r="AF875"/>
      <c r="AG875">
        <v>1766.474967220744</v>
      </c>
      <c r="AH875">
        <v>255.4616</v>
      </c>
      <c r="AI875">
        <v>74.191173696000021</v>
      </c>
      <c r="AJ875">
        <v>560</v>
      </c>
      <c r="AK875">
        <v>30.860939061194671</v>
      </c>
      <c r="AL875">
        <v>5907.17578125</v>
      </c>
      <c r="AM875">
        <v>4814.8818359375</v>
      </c>
      <c r="AN875">
        <v>1092.2945556640625</v>
      </c>
      <c r="AO875" s="5" t="s">
        <v>1848</v>
      </c>
    </row>
    <row r="876" spans="1:41" ht="14.25" x14ac:dyDescent="0.45">
      <c r="A876">
        <v>2015</v>
      </c>
      <c r="B876" s="5" t="s">
        <v>1508</v>
      </c>
      <c r="C876" s="5" t="s">
        <v>268</v>
      </c>
      <c r="D876" s="5" t="s">
        <v>81</v>
      </c>
      <c r="E876" s="5" t="s">
        <v>102</v>
      </c>
      <c r="F876" s="5" t="s">
        <v>103</v>
      </c>
      <c r="G876" s="5" t="s">
        <v>82</v>
      </c>
      <c r="H876" s="5" t="s">
        <v>104</v>
      </c>
      <c r="I876">
        <v>132.07400000000001</v>
      </c>
      <c r="J876">
        <v>237.08101767498741</v>
      </c>
      <c r="K876">
        <v>11.9</v>
      </c>
      <c r="L876">
        <v>20.11</v>
      </c>
      <c r="M876">
        <v>113.9</v>
      </c>
      <c r="N876">
        <v>166.7</v>
      </c>
      <c r="O876">
        <v>53</v>
      </c>
      <c r="P876">
        <v>98.2</v>
      </c>
      <c r="Q876">
        <v>61.545540000000003</v>
      </c>
      <c r="R876">
        <v>80.839055999999999</v>
      </c>
      <c r="S876">
        <v>102.8</v>
      </c>
      <c r="T876">
        <v>72.064999999999998</v>
      </c>
      <c r="U876">
        <v>33.164999999999999</v>
      </c>
      <c r="V876">
        <v>137</v>
      </c>
      <c r="W876">
        <v>55</v>
      </c>
      <c r="X876">
        <v>161</v>
      </c>
      <c r="Y876">
        <v>595</v>
      </c>
      <c r="Z876">
        <v>48</v>
      </c>
      <c r="AA876">
        <v>727.51442579746845</v>
      </c>
      <c r="AB876">
        <v>14.424939999999999</v>
      </c>
      <c r="AC876">
        <v>49.353408000000002</v>
      </c>
      <c r="AD876">
        <v>141</v>
      </c>
      <c r="AE876">
        <v>45.59</v>
      </c>
      <c r="AF876"/>
      <c r="AG876">
        <v>1738</v>
      </c>
      <c r="AH876">
        <v>263.39999999999998</v>
      </c>
      <c r="AI876">
        <v>70.747200000000007</v>
      </c>
      <c r="AJ876">
        <v>520.79920981761961</v>
      </c>
      <c r="AK876">
        <v>23.733246042789261</v>
      </c>
      <c r="AL876">
        <v>5773.9423828125</v>
      </c>
      <c r="AM876">
        <v>4690.97216796875</v>
      </c>
      <c r="AN876">
        <v>1082.970458984375</v>
      </c>
      <c r="AO876" s="5" t="s">
        <v>1847</v>
      </c>
    </row>
    <row r="877" spans="1:41" ht="14.25" x14ac:dyDescent="0.45">
      <c r="A877">
        <v>2015</v>
      </c>
      <c r="B877" s="5" t="s">
        <v>1509</v>
      </c>
      <c r="C877" s="5" t="s">
        <v>268</v>
      </c>
      <c r="D877" s="5" t="s">
        <v>81</v>
      </c>
      <c r="E877" s="5" t="s">
        <v>102</v>
      </c>
      <c r="F877" s="5" t="s">
        <v>103</v>
      </c>
      <c r="G877" s="5" t="s">
        <v>82</v>
      </c>
      <c r="H877" s="5" t="s">
        <v>104</v>
      </c>
      <c r="I877">
        <v>130.13612000000001</v>
      </c>
      <c r="J877">
        <v>226.26903381078401</v>
      </c>
      <c r="K877">
        <v>8.3000000000000007</v>
      </c>
      <c r="L877">
        <v>20.350000000000001</v>
      </c>
      <c r="M877">
        <v>110.5</v>
      </c>
      <c r="N877">
        <v>167</v>
      </c>
      <c r="O877">
        <v>53</v>
      </c>
      <c r="P877">
        <v>90</v>
      </c>
      <c r="Q877">
        <v>58.4</v>
      </c>
      <c r="R877">
        <v>80.178658200000001</v>
      </c>
      <c r="S877">
        <v>102.5</v>
      </c>
      <c r="T877">
        <v>71</v>
      </c>
      <c r="U877">
        <v>34</v>
      </c>
      <c r="V877">
        <v>139</v>
      </c>
      <c r="W877">
        <v>56.899000000000001</v>
      </c>
      <c r="X877">
        <v>166.8</v>
      </c>
      <c r="Y877">
        <v>575</v>
      </c>
      <c r="Z877">
        <v>55.972000000000001</v>
      </c>
      <c r="AA877">
        <v>725.6096</v>
      </c>
      <c r="AB877">
        <v>14</v>
      </c>
      <c r="AC877">
        <v>56.783999999999999</v>
      </c>
      <c r="AD877">
        <v>81</v>
      </c>
      <c r="AE877">
        <v>44</v>
      </c>
      <c r="AF877">
        <v>275.54774747485021</v>
      </c>
      <c r="AG877">
        <v>1709.2</v>
      </c>
      <c r="AH877">
        <v>243.72</v>
      </c>
      <c r="AI877">
        <v>71</v>
      </c>
      <c r="AJ877">
        <v>461</v>
      </c>
      <c r="AK877">
        <v>21.576000000000001</v>
      </c>
      <c r="AL877">
        <v>5848.74267578125</v>
      </c>
      <c r="AM877">
        <v>4848.447265625</v>
      </c>
      <c r="AN877">
        <v>1000.294921875</v>
      </c>
      <c r="AO877" s="5" t="s">
        <v>1849</v>
      </c>
    </row>
    <row r="878" spans="1:41" ht="14.25" x14ac:dyDescent="0.45">
      <c r="A878">
        <v>2015</v>
      </c>
      <c r="B878" s="5" t="s">
        <v>1507</v>
      </c>
      <c r="C878" s="5" t="s">
        <v>268</v>
      </c>
      <c r="D878" s="5" t="s">
        <v>81</v>
      </c>
      <c r="E878" s="5" t="s">
        <v>102</v>
      </c>
      <c r="F878" s="5" t="s">
        <v>102</v>
      </c>
      <c r="G878" s="5" t="s">
        <v>82</v>
      </c>
      <c r="H878" s="5" t="s">
        <v>104</v>
      </c>
      <c r="I878">
        <v>132.90559999999999</v>
      </c>
      <c r="J878">
        <v>290</v>
      </c>
      <c r="K878">
        <v>12.7</v>
      </c>
      <c r="L878">
        <v>20</v>
      </c>
      <c r="M878">
        <v>106.2</v>
      </c>
      <c r="N878">
        <v>171.7320955650743</v>
      </c>
      <c r="O878">
        <v>59</v>
      </c>
      <c r="P878">
        <v>98.9</v>
      </c>
      <c r="Q878">
        <v>65.247583333333324</v>
      </c>
      <c r="R878">
        <v>97</v>
      </c>
      <c r="S878">
        <v>107</v>
      </c>
      <c r="T878">
        <v>74.275749999999988</v>
      </c>
      <c r="U878">
        <v>32.684004000000002</v>
      </c>
      <c r="V878">
        <v>138.4</v>
      </c>
      <c r="W878">
        <v>55</v>
      </c>
      <c r="X878">
        <v>171</v>
      </c>
      <c r="Y878">
        <v>601.5</v>
      </c>
      <c r="Z878">
        <v>62</v>
      </c>
      <c r="AA878">
        <v>889.19264761904765</v>
      </c>
      <c r="AB878">
        <v>18</v>
      </c>
      <c r="AC878">
        <v>69.884999999999991</v>
      </c>
      <c r="AD878">
        <v>150.41300000000001</v>
      </c>
      <c r="AE878">
        <v>66</v>
      </c>
      <c r="AF878">
        <v>0</v>
      </c>
      <c r="AG878">
        <v>1779.5689672207441</v>
      </c>
      <c r="AH878">
        <v>255.83557999999999</v>
      </c>
      <c r="AI878">
        <v>74.191173696000021</v>
      </c>
      <c r="AJ878">
        <v>562</v>
      </c>
      <c r="AK878">
        <v>53.410939061194682</v>
      </c>
      <c r="AL878">
        <v>6214.04248046875</v>
      </c>
      <c r="AM878">
        <v>5077.01611328125</v>
      </c>
      <c r="AN878">
        <v>1137.0264892578125</v>
      </c>
      <c r="AO878" s="5" t="s">
        <v>1852</v>
      </c>
    </row>
    <row r="879" spans="1:41" ht="14.25" x14ac:dyDescent="0.45">
      <c r="A879">
        <v>2015</v>
      </c>
      <c r="B879" s="5" t="s">
        <v>1508</v>
      </c>
      <c r="C879" s="5" t="s">
        <v>268</v>
      </c>
      <c r="D879" s="5" t="s">
        <v>81</v>
      </c>
      <c r="E879" s="5" t="s">
        <v>102</v>
      </c>
      <c r="F879" s="5" t="s">
        <v>102</v>
      </c>
      <c r="G879" s="5" t="s">
        <v>82</v>
      </c>
      <c r="H879" s="5" t="s">
        <v>104</v>
      </c>
      <c r="I879">
        <v>138.81399999999999</v>
      </c>
      <c r="J879">
        <v>284.329078644258</v>
      </c>
      <c r="K879">
        <v>12.15</v>
      </c>
      <c r="L879">
        <v>20.11</v>
      </c>
      <c r="M879">
        <v>120.1</v>
      </c>
      <c r="N879">
        <v>167.7</v>
      </c>
      <c r="O879">
        <v>58</v>
      </c>
      <c r="P879">
        <v>98.2</v>
      </c>
      <c r="Q879">
        <v>61.545540000000003</v>
      </c>
      <c r="R879">
        <v>84.966995999999995</v>
      </c>
      <c r="S879">
        <v>102.8</v>
      </c>
      <c r="T879">
        <v>73.864999999999995</v>
      </c>
      <c r="U879">
        <v>33.164999999999999</v>
      </c>
      <c r="V879">
        <v>138.47</v>
      </c>
      <c r="W879">
        <v>55</v>
      </c>
      <c r="X879">
        <v>170</v>
      </c>
      <c r="Y879">
        <v>595.79999999999995</v>
      </c>
      <c r="Z879">
        <v>61</v>
      </c>
      <c r="AA879">
        <v>877.89541870211201</v>
      </c>
      <c r="AB879">
        <v>14.424939999999999</v>
      </c>
      <c r="AC879">
        <v>66.832740000000001</v>
      </c>
      <c r="AD879">
        <v>143</v>
      </c>
      <c r="AE879">
        <v>70.59</v>
      </c>
      <c r="AF879">
        <v>0</v>
      </c>
      <c r="AG879">
        <v>1748</v>
      </c>
      <c r="AH879">
        <v>263.39999999999998</v>
      </c>
      <c r="AI879">
        <v>70.747200000000007</v>
      </c>
      <c r="AJ879">
        <v>545.29920981761961</v>
      </c>
      <c r="AK879">
        <v>49.333246042789263</v>
      </c>
      <c r="AL879">
        <v>6125.5380859375</v>
      </c>
      <c r="AM879">
        <v>4992.71826171875</v>
      </c>
      <c r="AN879">
        <v>1132.8204345703125</v>
      </c>
      <c r="AO879" s="5" t="s">
        <v>1850</v>
      </c>
    </row>
    <row r="880" spans="1:41" ht="14.25" x14ac:dyDescent="0.45">
      <c r="A880">
        <v>2015</v>
      </c>
      <c r="B880" s="5" t="s">
        <v>1509</v>
      </c>
      <c r="C880" s="5" t="s">
        <v>268</v>
      </c>
      <c r="D880" s="5" t="s">
        <v>81</v>
      </c>
      <c r="E880" s="5" t="s">
        <v>102</v>
      </c>
      <c r="F880" s="5" t="s">
        <v>102</v>
      </c>
      <c r="G880" s="5" t="s">
        <v>82</v>
      </c>
      <c r="H880" s="5" t="s">
        <v>104</v>
      </c>
      <c r="I880">
        <v>136.79983999999999</v>
      </c>
      <c r="J880">
        <v>283.00217865190427</v>
      </c>
      <c r="K880">
        <v>10.8</v>
      </c>
      <c r="L880">
        <v>20.350000000000001</v>
      </c>
      <c r="M880">
        <v>115.3</v>
      </c>
      <c r="N880">
        <v>168</v>
      </c>
      <c r="O880">
        <v>58</v>
      </c>
      <c r="P880">
        <v>90</v>
      </c>
      <c r="Q880">
        <v>58.4</v>
      </c>
      <c r="R880">
        <v>84.178658200000001</v>
      </c>
      <c r="S880">
        <v>103.5</v>
      </c>
      <c r="T880">
        <v>73</v>
      </c>
      <c r="U880">
        <v>34</v>
      </c>
      <c r="V880">
        <v>140</v>
      </c>
      <c r="W880">
        <v>56.899000000000001</v>
      </c>
      <c r="X880">
        <v>172.9</v>
      </c>
      <c r="Y880">
        <v>577</v>
      </c>
      <c r="Z880">
        <v>63.41</v>
      </c>
      <c r="AA880">
        <v>860.19799999999998</v>
      </c>
      <c r="AB880">
        <v>14</v>
      </c>
      <c r="AC880">
        <v>64.896000000000001</v>
      </c>
      <c r="AD880">
        <v>135</v>
      </c>
      <c r="AE880">
        <v>69</v>
      </c>
      <c r="AF880">
        <v>310.54774747485021</v>
      </c>
      <c r="AG880">
        <v>1719.3</v>
      </c>
      <c r="AH880">
        <v>246.41247999999999</v>
      </c>
      <c r="AI880">
        <v>71</v>
      </c>
      <c r="AJ880">
        <v>536</v>
      </c>
      <c r="AK880">
        <v>47.426000000000002</v>
      </c>
      <c r="AL880">
        <v>6319.31982421875</v>
      </c>
      <c r="AM880">
        <v>5215.08251953125</v>
      </c>
      <c r="AN880">
        <v>1104.237548828125</v>
      </c>
      <c r="AO880" s="5" t="s">
        <v>1851</v>
      </c>
    </row>
    <row r="881" spans="1:41" ht="14.25" x14ac:dyDescent="0.45">
      <c r="A881">
        <v>2015</v>
      </c>
      <c r="B881" s="5" t="s">
        <v>80</v>
      </c>
      <c r="C881" s="5" t="s">
        <v>125</v>
      </c>
      <c r="D881" s="5" t="s">
        <v>81</v>
      </c>
      <c r="E881" s="5" t="s">
        <v>95</v>
      </c>
      <c r="F881" s="5" t="s">
        <v>96</v>
      </c>
      <c r="G881" s="5" t="s">
        <v>82</v>
      </c>
      <c r="H881" s="5" t="s">
        <v>266</v>
      </c>
      <c r="I881">
        <v>31672</v>
      </c>
      <c r="J881">
        <v>85007</v>
      </c>
      <c r="K881">
        <v>4606</v>
      </c>
      <c r="L881">
        <v>8438.4999999999982</v>
      </c>
      <c r="M881">
        <v>38856</v>
      </c>
      <c r="N881">
        <v>18418.916666666661</v>
      </c>
      <c r="O881">
        <v>25392</v>
      </c>
      <c r="P881">
        <v>39665</v>
      </c>
      <c r="Q881">
        <v>17317</v>
      </c>
      <c r="R881">
        <v>24760.333333333339</v>
      </c>
      <c r="S881">
        <v>42698</v>
      </c>
      <c r="T881">
        <v>24674.083333333339</v>
      </c>
      <c r="U881">
        <v>9214</v>
      </c>
      <c r="V881">
        <v>38014</v>
      </c>
      <c r="W881">
        <v>12554</v>
      </c>
      <c r="X881">
        <v>56485</v>
      </c>
      <c r="Y881">
        <v>190045</v>
      </c>
      <c r="Z881">
        <v>14781</v>
      </c>
      <c r="AA881">
        <v>327385.5</v>
      </c>
      <c r="AB881">
        <v>6688.5</v>
      </c>
      <c r="AC881">
        <v>23584</v>
      </c>
      <c r="AD881">
        <v>35090</v>
      </c>
      <c r="AE881">
        <v>30771</v>
      </c>
      <c r="AF881">
        <v>110575.8333333333</v>
      </c>
      <c r="AG881">
        <v>540539</v>
      </c>
      <c r="AH881">
        <v>86738</v>
      </c>
      <c r="AI881">
        <v>24598</v>
      </c>
      <c r="AJ881">
        <v>165689.90934065939</v>
      </c>
      <c r="AK881">
        <v>13316</v>
      </c>
      <c r="AL881">
        <v>2047573.625</v>
      </c>
      <c r="AM881">
        <v>1675877.875</v>
      </c>
      <c r="AN881">
        <v>371695.5625</v>
      </c>
      <c r="AO881" s="5" t="s">
        <v>532</v>
      </c>
    </row>
    <row r="882" spans="1:41" ht="14.25" x14ac:dyDescent="0.45">
      <c r="A882">
        <v>2015</v>
      </c>
      <c r="B882" s="5" t="s">
        <v>80</v>
      </c>
      <c r="C882" s="5" t="s">
        <v>276</v>
      </c>
      <c r="D882" s="5" t="s">
        <v>81</v>
      </c>
      <c r="E882" s="5" t="s">
        <v>105</v>
      </c>
      <c r="F882" s="5" t="s">
        <v>5030</v>
      </c>
      <c r="G882" s="5" t="s">
        <v>82</v>
      </c>
      <c r="H882" s="5" t="s">
        <v>106</v>
      </c>
      <c r="I882">
        <v>3524</v>
      </c>
      <c r="J882">
        <v>3890.109052855516</v>
      </c>
      <c r="K882">
        <v>591.20000000000005</v>
      </c>
      <c r="L882">
        <v>1803.238822999986</v>
      </c>
      <c r="M882">
        <v>2380.8809999999999</v>
      </c>
      <c r="N882">
        <v>2485</v>
      </c>
      <c r="O882">
        <v>3563.5163810250342</v>
      </c>
      <c r="P882">
        <v>1524</v>
      </c>
      <c r="Q882">
        <v>54.283740000000002</v>
      </c>
      <c r="R882">
        <v>1953.98341</v>
      </c>
      <c r="S882">
        <v>4001.308</v>
      </c>
      <c r="T882">
        <v>2846.7550000000001</v>
      </c>
      <c r="U882">
        <v>31.687999999999999</v>
      </c>
      <c r="V882">
        <v>2698.7</v>
      </c>
      <c r="W882">
        <v>1768.15813</v>
      </c>
      <c r="X882">
        <v>4992.6866900000014</v>
      </c>
      <c r="Y882">
        <v>5600.8996646604492</v>
      </c>
      <c r="Z882">
        <v>4525.1908100000001</v>
      </c>
      <c r="AA882">
        <v>21795.342453000001</v>
      </c>
      <c r="AB882">
        <v>971</v>
      </c>
      <c r="AC882">
        <v>4028.4839189689592</v>
      </c>
      <c r="AD882">
        <v>8448.1706549999999</v>
      </c>
      <c r="AE882">
        <v>3127.06</v>
      </c>
      <c r="AF882">
        <v>5691.3836289999308</v>
      </c>
      <c r="AG882">
        <v>8374.594000000001</v>
      </c>
      <c r="AH882">
        <v>3228.772794805001</v>
      </c>
      <c r="AI882">
        <v>1727.5938599999979</v>
      </c>
      <c r="AJ882">
        <v>1744.815047154214</v>
      </c>
      <c r="AK882">
        <v>2014.232</v>
      </c>
      <c r="AL882">
        <v>109387.046875</v>
      </c>
      <c r="AM882">
        <v>72852.7734375</v>
      </c>
      <c r="AN882">
        <v>36534.2734375</v>
      </c>
      <c r="AO882" s="5" t="s">
        <v>5119</v>
      </c>
    </row>
    <row r="883" spans="1:41" ht="14.25" x14ac:dyDescent="0.45">
      <c r="A883">
        <v>2015</v>
      </c>
      <c r="B883" s="5" t="s">
        <v>80</v>
      </c>
      <c r="C883" s="5" t="s">
        <v>276</v>
      </c>
      <c r="D883" s="5" t="s">
        <v>81</v>
      </c>
      <c r="E883" s="5" t="s">
        <v>105</v>
      </c>
      <c r="F883" s="5" t="s">
        <v>5031</v>
      </c>
      <c r="G883" s="5" t="s">
        <v>82</v>
      </c>
      <c r="H883" s="5" t="s">
        <v>106</v>
      </c>
      <c r="I883">
        <v>4180</v>
      </c>
      <c r="J883">
        <v>5814.6798517685511</v>
      </c>
      <c r="K883">
        <v>640.90000000000009</v>
      </c>
      <c r="L883">
        <v>1944.7182849999861</v>
      </c>
      <c r="M883">
        <v>3124.9810000000002</v>
      </c>
      <c r="N883">
        <v>3012</v>
      </c>
      <c r="O883">
        <v>3954.0351670250338</v>
      </c>
      <c r="P883">
        <v>2256</v>
      </c>
      <c r="Q883">
        <v>661.51382000000012</v>
      </c>
      <c r="R883">
        <v>2494.3450499999999</v>
      </c>
      <c r="S883">
        <v>4899.8310000000001</v>
      </c>
      <c r="T883">
        <v>3380.467000000001</v>
      </c>
      <c r="U883">
        <v>290.88600000000002</v>
      </c>
      <c r="V883">
        <v>3570.9</v>
      </c>
      <c r="W883">
        <v>1928.14939</v>
      </c>
      <c r="X883">
        <v>5894.0504700000001</v>
      </c>
      <c r="Y883">
        <v>11005.917050911919</v>
      </c>
      <c r="Z883">
        <v>4627.8957900000014</v>
      </c>
      <c r="AA883">
        <v>27832.707504999998</v>
      </c>
      <c r="AB883">
        <v>1055</v>
      </c>
      <c r="AC883">
        <v>4330.1400389689588</v>
      </c>
      <c r="AD883">
        <v>8808.497374999999</v>
      </c>
      <c r="AE883">
        <v>3979.72</v>
      </c>
      <c r="AF883">
        <v>9083.1209169999347</v>
      </c>
      <c r="AG883">
        <v>18116.144</v>
      </c>
      <c r="AH883">
        <v>5297.614156099</v>
      </c>
      <c r="AI883">
        <v>2116.7104899999981</v>
      </c>
      <c r="AJ883">
        <v>4683.5934141183134</v>
      </c>
      <c r="AK883">
        <v>2259.509</v>
      </c>
      <c r="AL883">
        <v>151244.03125</v>
      </c>
      <c r="AM883">
        <v>107884.2734375</v>
      </c>
      <c r="AN883">
        <v>43359.7421875</v>
      </c>
      <c r="AO883" s="5" t="s">
        <v>5120</v>
      </c>
    </row>
    <row r="884" spans="1:41" ht="14.25" x14ac:dyDescent="0.45">
      <c r="A884">
        <v>2015</v>
      </c>
      <c r="B884" s="5" t="s">
        <v>80</v>
      </c>
      <c r="C884" s="5" t="s">
        <v>276</v>
      </c>
      <c r="D884" s="5" t="s">
        <v>81</v>
      </c>
      <c r="E884" s="5" t="s">
        <v>105</v>
      </c>
      <c r="F884" s="5" t="s">
        <v>5032</v>
      </c>
      <c r="G884" s="5" t="s">
        <v>82</v>
      </c>
      <c r="H884" s="5" t="s">
        <v>106</v>
      </c>
      <c r="I884">
        <v>656</v>
      </c>
      <c r="J884">
        <v>1924.5707989130351</v>
      </c>
      <c r="K884">
        <v>49.7</v>
      </c>
      <c r="L884">
        <v>141.47946200000001</v>
      </c>
      <c r="M884">
        <v>744.1</v>
      </c>
      <c r="N884">
        <v>527</v>
      </c>
      <c r="O884">
        <v>390.51878600000032</v>
      </c>
      <c r="P884">
        <v>732</v>
      </c>
      <c r="Q884">
        <v>607.23008000000004</v>
      </c>
      <c r="R884">
        <v>540.36164000000008</v>
      </c>
      <c r="S884">
        <v>898.52300000000002</v>
      </c>
      <c r="T884">
        <v>533.71199999999999</v>
      </c>
      <c r="U884">
        <v>259.19799999999998</v>
      </c>
      <c r="V884">
        <v>872.19999999999993</v>
      </c>
      <c r="W884">
        <v>159.99126000000001</v>
      </c>
      <c r="X884">
        <v>901.36377999999991</v>
      </c>
      <c r="Y884">
        <v>5405.017386251473</v>
      </c>
      <c r="Z884">
        <v>102.70498000000001</v>
      </c>
      <c r="AA884">
        <v>6037.3650520000001</v>
      </c>
      <c r="AB884">
        <v>84</v>
      </c>
      <c r="AC884">
        <v>301.65611999999999</v>
      </c>
      <c r="AD884">
        <v>360.32672000000002</v>
      </c>
      <c r="AE884">
        <v>852.66000000000008</v>
      </c>
      <c r="AF884">
        <v>3391.737288000003</v>
      </c>
      <c r="AG884">
        <v>9741.5499999999993</v>
      </c>
      <c r="AH884">
        <v>2068.8413612939999</v>
      </c>
      <c r="AI884">
        <v>389.1166300000001</v>
      </c>
      <c r="AJ884">
        <v>2938.778366964099</v>
      </c>
      <c r="AK884">
        <v>245.27699999999999</v>
      </c>
      <c r="AL884">
        <v>41856.9765625</v>
      </c>
      <c r="AM884">
        <v>35031.5078125</v>
      </c>
      <c r="AN884">
        <v>6825.47021484375</v>
      </c>
      <c r="AO884" s="5" t="s">
        <v>5121</v>
      </c>
    </row>
    <row r="885" spans="1:41" ht="14.25" x14ac:dyDescent="0.45">
      <c r="A885">
        <v>2015</v>
      </c>
      <c r="B885" s="5" t="s">
        <v>80</v>
      </c>
      <c r="C885" s="5" t="s">
        <v>269</v>
      </c>
      <c r="D885" s="5" t="s">
        <v>81</v>
      </c>
      <c r="E885" s="5" t="s">
        <v>97</v>
      </c>
      <c r="F885" s="5" t="s">
        <v>98</v>
      </c>
      <c r="G885" s="5" t="s">
        <v>82</v>
      </c>
      <c r="H885" s="5" t="s">
        <v>99</v>
      </c>
      <c r="I885">
        <v>805.75623686999995</v>
      </c>
      <c r="J885">
        <v>1347.1152114715001</v>
      </c>
      <c r="K885">
        <v>58.031429750000392</v>
      </c>
      <c r="L885">
        <v>115</v>
      </c>
      <c r="M885">
        <v>566.86640899999998</v>
      </c>
      <c r="N885">
        <v>666.37615199999993</v>
      </c>
      <c r="O885">
        <v>299.89999999999998</v>
      </c>
      <c r="P885">
        <v>431.247387</v>
      </c>
      <c r="Q885">
        <v>273.26217714131008</v>
      </c>
      <c r="R885">
        <v>538.57869821999998</v>
      </c>
      <c r="S885">
        <v>645.62099999999998</v>
      </c>
      <c r="T885">
        <v>396.9</v>
      </c>
      <c r="U885">
        <v>144.69999999999999</v>
      </c>
      <c r="V885">
        <v>626.63728025</v>
      </c>
      <c r="W885">
        <v>292.12616690097701</v>
      </c>
      <c r="X885">
        <v>1035</v>
      </c>
      <c r="Y885">
        <v>3271.03477273</v>
      </c>
      <c r="Z885">
        <v>425.83760804999997</v>
      </c>
      <c r="AA885">
        <v>4715.2589009999992</v>
      </c>
      <c r="AB885">
        <v>83</v>
      </c>
      <c r="AC885">
        <v>360.83764413536971</v>
      </c>
      <c r="AD885">
        <v>754.35741701761992</v>
      </c>
      <c r="AE885">
        <v>357</v>
      </c>
      <c r="AF885">
        <v>1637</v>
      </c>
      <c r="AG885">
        <v>8685.1820816399995</v>
      </c>
      <c r="AH885">
        <v>1266.417725894172</v>
      </c>
      <c r="AI885">
        <v>377.69666749999999</v>
      </c>
      <c r="AJ885">
        <v>2441.9447433</v>
      </c>
      <c r="AK885">
        <v>283.94400000000002</v>
      </c>
      <c r="AL885">
        <v>32902.6328125</v>
      </c>
      <c r="AM885">
        <v>26842.76953125</v>
      </c>
      <c r="AN885">
        <v>6059.86083984375</v>
      </c>
      <c r="AO885" s="5" t="s">
        <v>533</v>
      </c>
    </row>
    <row r="886" spans="1:41" ht="14.25" x14ac:dyDescent="0.45">
      <c r="A886">
        <v>2015</v>
      </c>
      <c r="B886" s="5" t="s">
        <v>80</v>
      </c>
      <c r="C886" s="5" t="s">
        <v>269</v>
      </c>
      <c r="D886" s="5" t="s">
        <v>81</v>
      </c>
      <c r="E886" s="5" t="s">
        <v>97</v>
      </c>
      <c r="F886" s="5" t="s">
        <v>8</v>
      </c>
      <c r="G886" s="5" t="s">
        <v>82</v>
      </c>
      <c r="H886" s="5" t="s">
        <v>100</v>
      </c>
      <c r="I886">
        <v>0.70039371328861411</v>
      </c>
      <c r="J886">
        <v>0.53806866718056146</v>
      </c>
      <c r="K886">
        <v>0.6121163468880082</v>
      </c>
      <c r="L886">
        <v>0.65573695710682023</v>
      </c>
      <c r="M886">
        <v>0.56112151228803209</v>
      </c>
      <c r="N886">
        <v>0.4528660991923063</v>
      </c>
      <c r="O886">
        <v>0.61859293246828184</v>
      </c>
      <c r="P886">
        <v>0.55538305242693242</v>
      </c>
      <c r="Q886">
        <v>0.51365572960733841</v>
      </c>
      <c r="R886">
        <v>0.72937690842326164</v>
      </c>
      <c r="S886">
        <v>0.678396791211895</v>
      </c>
      <c r="T886">
        <v>0.62408015396807426</v>
      </c>
      <c r="U886">
        <v>0.48138558140067161</v>
      </c>
      <c r="V886">
        <v>0.60122655993947016</v>
      </c>
      <c r="W886">
        <v>0.58504799908070382</v>
      </c>
      <c r="X886">
        <v>0.72932521562658548</v>
      </c>
      <c r="Y886">
        <v>0.64330797119896721</v>
      </c>
      <c r="Z886">
        <v>0.78676859458498549</v>
      </c>
      <c r="AA886">
        <v>0.6257530987529567</v>
      </c>
      <c r="AB886">
        <v>0.64019498951005804</v>
      </c>
      <c r="AC886">
        <v>0.65288457088280272</v>
      </c>
      <c r="AD886">
        <v>0.64639786440905145</v>
      </c>
      <c r="AE886">
        <v>0.5906293428628151</v>
      </c>
      <c r="AF886">
        <v>0.59799086757990871</v>
      </c>
      <c r="AG886">
        <v>0.57253516298419238</v>
      </c>
      <c r="AH886">
        <v>0.58669035600609509</v>
      </c>
      <c r="AI886">
        <v>0.62485826990881554</v>
      </c>
      <c r="AJ886">
        <v>0.51183382834426949</v>
      </c>
      <c r="AK886">
        <v>0.79057801536919459</v>
      </c>
      <c r="AL886">
        <v>0.61748957633972168</v>
      </c>
      <c r="AM886">
        <v>0.60057628154754639</v>
      </c>
      <c r="AN886">
        <v>0.64145004749298096</v>
      </c>
      <c r="AO886" s="5" t="s">
        <v>534</v>
      </c>
    </row>
    <row r="887" spans="1:41" ht="14.25" x14ac:dyDescent="0.45">
      <c r="A887">
        <v>2015</v>
      </c>
      <c r="B887" s="5" t="s">
        <v>80</v>
      </c>
      <c r="C887" s="5" t="s">
        <v>269</v>
      </c>
      <c r="D887" s="5" t="s">
        <v>81</v>
      </c>
      <c r="E887" s="5" t="s">
        <v>97</v>
      </c>
      <c r="F887" s="5" t="s">
        <v>34</v>
      </c>
      <c r="G887" s="5" t="s">
        <v>82</v>
      </c>
      <c r="H887" s="5" t="s">
        <v>100</v>
      </c>
      <c r="I887">
        <v>3.5797936634096202E-2</v>
      </c>
      <c r="J887">
        <v>7.3476415104376594E-2</v>
      </c>
      <c r="K887">
        <v>6.5006665633640701E-2</v>
      </c>
      <c r="L887">
        <v>8.8766668365999696E-2</v>
      </c>
      <c r="M887">
        <v>5.2635920627759E-2</v>
      </c>
      <c r="N887">
        <v>6.4930316397337207E-2</v>
      </c>
      <c r="O887">
        <v>6.6592197399133093E-2</v>
      </c>
      <c r="P887">
        <v>6.7090092304721599E-2</v>
      </c>
      <c r="Q887">
        <v>5.6285504866472498E-2</v>
      </c>
      <c r="R887">
        <v>4.6441485368510997E-2</v>
      </c>
      <c r="S887">
        <v>6.47330244834044E-2</v>
      </c>
      <c r="T887">
        <v>5.1870939783320802E-2</v>
      </c>
      <c r="U887">
        <v>3.2757429163787002E-2</v>
      </c>
      <c r="V887">
        <v>5.3837014351493399E-2</v>
      </c>
      <c r="W887">
        <v>6.74402119674367E-2</v>
      </c>
      <c r="X887">
        <v>4.0898550724637703E-2</v>
      </c>
      <c r="Y887">
        <v>4.2291822662142702E-2</v>
      </c>
      <c r="Z887">
        <v>4.1976747314204102E-2</v>
      </c>
      <c r="AA887">
        <v>5.1389325212918301E-2</v>
      </c>
      <c r="AB887">
        <v>7.7746312052584005E-2</v>
      </c>
      <c r="AC887">
        <v>9.1799288475010093E-2</v>
      </c>
      <c r="AD887">
        <v>6.8312285602431397E-2</v>
      </c>
      <c r="AE887">
        <v>0.1016128619061625</v>
      </c>
      <c r="AF887">
        <v>4.98698987362255E-2</v>
      </c>
      <c r="AG887">
        <v>3.70778733955099E-2</v>
      </c>
      <c r="AH887">
        <v>4.6221140305693298E-2</v>
      </c>
      <c r="AI887">
        <v>5.8543454053642197E-2</v>
      </c>
      <c r="AJ887">
        <v>4.2089644539937902E-2</v>
      </c>
      <c r="AK887">
        <v>6.24278026653141E-2</v>
      </c>
      <c r="AL887">
        <v>5.8617882430553436E-2</v>
      </c>
      <c r="AM887">
        <v>5.7499431073665619E-2</v>
      </c>
      <c r="AN887">
        <v>6.0202375054359436E-2</v>
      </c>
      <c r="AO887" s="5" t="s">
        <v>535</v>
      </c>
    </row>
    <row r="888" spans="1:41" ht="14.25" x14ac:dyDescent="0.45">
      <c r="A888">
        <v>2015</v>
      </c>
      <c r="B888" s="5" t="s">
        <v>80</v>
      </c>
      <c r="C888" s="5" t="s">
        <v>269</v>
      </c>
      <c r="D888" s="5" t="s">
        <v>81</v>
      </c>
      <c r="E888" s="5" t="s">
        <v>97</v>
      </c>
      <c r="F888" s="5" t="s">
        <v>101</v>
      </c>
      <c r="G888" s="5" t="s">
        <v>82</v>
      </c>
      <c r="H888" s="5" t="s">
        <v>99</v>
      </c>
      <c r="I888">
        <v>776.91182615999992</v>
      </c>
      <c r="J888">
        <v>1248.1340150000001</v>
      </c>
      <c r="K888">
        <v>54.259</v>
      </c>
      <c r="L888">
        <v>104.79183313791</v>
      </c>
      <c r="M888">
        <v>537.02887368933318</v>
      </c>
      <c r="N888">
        <v>623.10813761099985</v>
      </c>
      <c r="O888">
        <v>279.92899999999997</v>
      </c>
      <c r="P888">
        <v>402.31495999999999</v>
      </c>
      <c r="Q888">
        <v>257.88147753999999</v>
      </c>
      <c r="R888">
        <v>513.56630348682415</v>
      </c>
      <c r="S888">
        <v>603.82799999999997</v>
      </c>
      <c r="T888">
        <v>376.31242400000002</v>
      </c>
      <c r="U888">
        <v>139.96</v>
      </c>
      <c r="V888">
        <v>592.90099999999995</v>
      </c>
      <c r="W888">
        <v>272.42511628394033</v>
      </c>
      <c r="X888">
        <v>992.67</v>
      </c>
      <c r="Y888">
        <v>3132.6967502000002</v>
      </c>
      <c r="Z888">
        <v>407.96233038000003</v>
      </c>
      <c r="AA888">
        <v>4472.9449278734028</v>
      </c>
      <c r="AB888">
        <v>76.547056099635526</v>
      </c>
      <c r="AC888">
        <v>327.71300514874389</v>
      </c>
      <c r="AD888">
        <v>702.82553769999981</v>
      </c>
      <c r="AE888">
        <v>320.72420829949999</v>
      </c>
      <c r="AF888">
        <v>1555.3629757687991</v>
      </c>
      <c r="AG888">
        <v>8363.1540000000005</v>
      </c>
      <c r="AH888">
        <v>1207.8824545</v>
      </c>
      <c r="AI888">
        <v>355.58499999999998</v>
      </c>
      <c r="AJ888">
        <v>2339.1641570683332</v>
      </c>
      <c r="AK888">
        <v>266.21800000000002</v>
      </c>
      <c r="AL888">
        <v>31304.8046875</v>
      </c>
      <c r="AM888">
        <v>25579.29296875</v>
      </c>
      <c r="AN888">
        <v>5725.51025390625</v>
      </c>
      <c r="AO888" s="5" t="s">
        <v>536</v>
      </c>
    </row>
    <row r="889" spans="1:41" ht="14.25" x14ac:dyDescent="0.45">
      <c r="A889">
        <v>2015</v>
      </c>
      <c r="B889" s="5" t="s">
        <v>80</v>
      </c>
      <c r="C889" s="5" t="s">
        <v>269</v>
      </c>
      <c r="D889" s="5" t="s">
        <v>81</v>
      </c>
      <c r="E889" s="5" t="s">
        <v>102</v>
      </c>
      <c r="F889" s="5" t="s">
        <v>103</v>
      </c>
      <c r="G889" s="5" t="s">
        <v>82</v>
      </c>
      <c r="H889" s="5" t="s">
        <v>104</v>
      </c>
      <c r="I889">
        <v>131.328</v>
      </c>
      <c r="J889">
        <v>224.58600000000001</v>
      </c>
      <c r="K889">
        <v>6.8237399999999999</v>
      </c>
      <c r="L889">
        <v>20.02</v>
      </c>
      <c r="M889">
        <v>110.5</v>
      </c>
      <c r="N889">
        <v>166.86199999999999</v>
      </c>
      <c r="O889">
        <v>49.14</v>
      </c>
      <c r="P889">
        <v>88.64</v>
      </c>
      <c r="Q889">
        <v>58.372</v>
      </c>
      <c r="R889">
        <v>81.738</v>
      </c>
      <c r="S889">
        <v>107.64</v>
      </c>
      <c r="T889">
        <v>69.8</v>
      </c>
      <c r="U889">
        <v>34.314</v>
      </c>
      <c r="V889">
        <v>139.91900000000001</v>
      </c>
      <c r="W889">
        <v>57</v>
      </c>
      <c r="X889">
        <v>155</v>
      </c>
      <c r="Y889">
        <v>577.28800000000001</v>
      </c>
      <c r="Z889">
        <v>54.347999999999999</v>
      </c>
      <c r="AA889">
        <v>778.13400000000001</v>
      </c>
      <c r="AB889">
        <v>14.8</v>
      </c>
      <c r="AC889">
        <v>55.071568900000003</v>
      </c>
      <c r="AD889">
        <v>85.47</v>
      </c>
      <c r="AE889">
        <v>44</v>
      </c>
      <c r="AF889">
        <v>276.5</v>
      </c>
      <c r="AG889">
        <v>1721.5</v>
      </c>
      <c r="AH889">
        <v>243.72069531400001</v>
      </c>
      <c r="AI889">
        <v>68.663460000000001</v>
      </c>
      <c r="AJ889">
        <v>529.452</v>
      </c>
      <c r="AK889">
        <v>16</v>
      </c>
      <c r="AL889">
        <v>5966.63037109375</v>
      </c>
      <c r="AM889">
        <v>4982.07275390625</v>
      </c>
      <c r="AN889">
        <v>984.557861328125</v>
      </c>
      <c r="AO889" s="5" t="s">
        <v>537</v>
      </c>
    </row>
    <row r="890" spans="1:41" ht="14.25" x14ac:dyDescent="0.45">
      <c r="A890">
        <v>2015</v>
      </c>
      <c r="B890" s="5" t="s">
        <v>80</v>
      </c>
      <c r="C890" s="5" t="s">
        <v>269</v>
      </c>
      <c r="D890" s="5" t="s">
        <v>81</v>
      </c>
      <c r="E890" s="5" t="s">
        <v>102</v>
      </c>
      <c r="F890" s="5" t="s">
        <v>102</v>
      </c>
      <c r="G890" s="5" t="s">
        <v>82</v>
      </c>
      <c r="H890" s="5" t="s">
        <v>104</v>
      </c>
      <c r="I890">
        <v>131.328</v>
      </c>
      <c r="J890">
        <v>285.67706500000003</v>
      </c>
      <c r="K890">
        <v>10.82244</v>
      </c>
      <c r="L890">
        <v>20.02</v>
      </c>
      <c r="M890">
        <v>115.324</v>
      </c>
      <c r="N890">
        <v>167.95526000000001</v>
      </c>
      <c r="O890">
        <v>55.343600000000002</v>
      </c>
      <c r="P890">
        <v>88.64</v>
      </c>
      <c r="Q890">
        <v>58.372</v>
      </c>
      <c r="R890">
        <v>84.293300000000002</v>
      </c>
      <c r="S890">
        <v>108.64</v>
      </c>
      <c r="T890">
        <v>72.599999999999994</v>
      </c>
      <c r="U890">
        <v>34.314</v>
      </c>
      <c r="V890">
        <v>140.74799999999999</v>
      </c>
      <c r="W890">
        <v>57</v>
      </c>
      <c r="X890">
        <v>162</v>
      </c>
      <c r="Y890">
        <v>581.5104</v>
      </c>
      <c r="Z890">
        <v>61.7864</v>
      </c>
      <c r="AA890">
        <v>860.19799999999998</v>
      </c>
      <c r="AB890">
        <v>14.8</v>
      </c>
      <c r="AC890">
        <v>63.091568899999999</v>
      </c>
      <c r="AD890">
        <v>135.22113999999999</v>
      </c>
      <c r="AE890">
        <v>69</v>
      </c>
      <c r="AF890">
        <v>312.5</v>
      </c>
      <c r="AG890">
        <v>1731.7</v>
      </c>
      <c r="AH890">
        <v>246.413175314</v>
      </c>
      <c r="AI890">
        <v>69.001339999999999</v>
      </c>
      <c r="AJ890">
        <v>544.63148000000001</v>
      </c>
      <c r="AK890">
        <v>41</v>
      </c>
      <c r="AL890">
        <v>6323.93115234375</v>
      </c>
      <c r="AM890">
        <v>5235.765625</v>
      </c>
      <c r="AN890">
        <v>1088.1656494140625</v>
      </c>
      <c r="AO890" s="5" t="s">
        <v>538</v>
      </c>
    </row>
    <row r="891" spans="1:41" ht="14.25" x14ac:dyDescent="0.45">
      <c r="A891">
        <v>2015</v>
      </c>
      <c r="B891" s="5" t="s">
        <v>1509</v>
      </c>
      <c r="C891" s="5" t="s">
        <v>277</v>
      </c>
      <c r="D891" s="5" t="s">
        <v>107</v>
      </c>
      <c r="E891" s="5" t="s">
        <v>108</v>
      </c>
      <c r="F891" s="5" t="s">
        <v>108</v>
      </c>
      <c r="G891" s="5" t="s">
        <v>86</v>
      </c>
      <c r="H891" s="5" t="s">
        <v>130</v>
      </c>
      <c r="I891">
        <v>624.56650508769474</v>
      </c>
      <c r="J891">
        <v>451.58147077746486</v>
      </c>
      <c r="K891">
        <v>403.17330275889037</v>
      </c>
      <c r="L891">
        <v>452.5200351278171</v>
      </c>
      <c r="M891">
        <v>1230.5185177953633</v>
      </c>
      <c r="N891">
        <v>1012.1329788009645</v>
      </c>
      <c r="O891">
        <v>855.69333788670747</v>
      </c>
      <c r="P891">
        <v>1270.4158758808785</v>
      </c>
      <c r="Q891">
        <v>92.768707062154377</v>
      </c>
      <c r="R891">
        <v>676.10941248975803</v>
      </c>
      <c r="S891">
        <v>194.23713804790293</v>
      </c>
      <c r="T891">
        <v>220.48539994626819</v>
      </c>
      <c r="U891">
        <v>373.7752494327213</v>
      </c>
      <c r="V891">
        <v>2056.8138023559018</v>
      </c>
      <c r="W891">
        <v>1016.3327007047029</v>
      </c>
      <c r="X891">
        <v>1876.2257604951487</v>
      </c>
      <c r="Y891">
        <v>3874.2434561987125</v>
      </c>
      <c r="Z891">
        <v>1456.2535701213046</v>
      </c>
      <c r="AA891">
        <v>7579.8602769788904</v>
      </c>
      <c r="AB891">
        <v>0</v>
      </c>
      <c r="AC891">
        <v>118.64214378061098</v>
      </c>
      <c r="AD891">
        <v>1364.7857269188332</v>
      </c>
      <c r="AE891">
        <v>839.94438074768834</v>
      </c>
      <c r="AF891">
        <v>1384.4053014250992</v>
      </c>
      <c r="AG891">
        <v>12547.206090366073</v>
      </c>
      <c r="AH891">
        <v>1237.0364861899654</v>
      </c>
      <c r="AI891">
        <v>334.92782182314073</v>
      </c>
      <c r="AJ891">
        <v>652.00682555539311</v>
      </c>
      <c r="AK891">
        <v>347.52698753435607</v>
      </c>
      <c r="AL891">
        <v>44544.19140625</v>
      </c>
      <c r="AM891">
        <v>35463.25</v>
      </c>
      <c r="AN891">
        <v>9080.943359375</v>
      </c>
      <c r="AO891" s="5" t="s">
        <v>1855</v>
      </c>
    </row>
    <row r="892" spans="1:41" ht="14.25" x14ac:dyDescent="0.45">
      <c r="A892">
        <v>2015</v>
      </c>
      <c r="B892" s="5" t="s">
        <v>1507</v>
      </c>
      <c r="C892" s="5" t="s">
        <v>277</v>
      </c>
      <c r="D892" s="5" t="s">
        <v>107</v>
      </c>
      <c r="E892" s="5" t="s">
        <v>108</v>
      </c>
      <c r="F892" s="5" t="s">
        <v>108</v>
      </c>
      <c r="G892" s="5" t="s">
        <v>86</v>
      </c>
      <c r="H892" s="5" t="s">
        <v>130</v>
      </c>
      <c r="I892">
        <v>838.57592092034395</v>
      </c>
      <c r="J892">
        <v>1338.6317089866179</v>
      </c>
      <c r="K892">
        <v>492.53835650161847</v>
      </c>
      <c r="L892">
        <v>518.82853021466781</v>
      </c>
      <c r="M892">
        <v>1261.29288470091</v>
      </c>
      <c r="N892">
        <v>729.68645407647182</v>
      </c>
      <c r="O892">
        <v>316.55515287141054</v>
      </c>
      <c r="P892">
        <v>1298.4126609301925</v>
      </c>
      <c r="Q892">
        <v>233.39235847298914</v>
      </c>
      <c r="R892">
        <v>1287.0349175881736</v>
      </c>
      <c r="S892">
        <v>113.74524137074414</v>
      </c>
      <c r="T892">
        <v>1234.0285620410921</v>
      </c>
      <c r="U892">
        <v>348.44571304222944</v>
      </c>
      <c r="V892">
        <v>1613.8947454867848</v>
      </c>
      <c r="W892">
        <v>820.8972608360308</v>
      </c>
      <c r="X892">
        <v>2270.6125541556094</v>
      </c>
      <c r="Y892">
        <v>3576.5366932895304</v>
      </c>
      <c r="Z892">
        <v>714.66349766901499</v>
      </c>
      <c r="AA892">
        <v>9262.8678935351527</v>
      </c>
      <c r="AB892">
        <v>198.51763824139306</v>
      </c>
      <c r="AC892">
        <v>121.68380076377022</v>
      </c>
      <c r="AD892">
        <v>917.62363873375602</v>
      </c>
      <c r="AE892">
        <v>1699.740210672252</v>
      </c>
      <c r="AF892">
        <v>1595.5754354324999</v>
      </c>
      <c r="AG892">
        <v>12099.045448889261</v>
      </c>
      <c r="AH892">
        <v>1803.2199440092866</v>
      </c>
      <c r="AI892">
        <v>232.85582431557998</v>
      </c>
      <c r="AJ892">
        <v>711.40656766661721</v>
      </c>
      <c r="AK892">
        <v>418.49664277915298</v>
      </c>
      <c r="AL892">
        <v>48068.8046875</v>
      </c>
      <c r="AM892">
        <v>37988.421875</v>
      </c>
      <c r="AN892">
        <v>10080.3837890625</v>
      </c>
      <c r="AO892" s="5" t="s">
        <v>1854</v>
      </c>
    </row>
    <row r="893" spans="1:41" ht="14.25" x14ac:dyDescent="0.45">
      <c r="A893">
        <v>2015</v>
      </c>
      <c r="B893" s="5" t="s">
        <v>1508</v>
      </c>
      <c r="C893" s="5" t="s">
        <v>277</v>
      </c>
      <c r="D893" s="5" t="s">
        <v>107</v>
      </c>
      <c r="E893" s="5" t="s">
        <v>108</v>
      </c>
      <c r="F893" s="5" t="s">
        <v>108</v>
      </c>
      <c r="G893" s="5" t="s">
        <v>86</v>
      </c>
      <c r="H893" s="5" t="s">
        <v>130</v>
      </c>
      <c r="I893">
        <v>620.14767121191608</v>
      </c>
      <c r="J893">
        <v>252.93427680508628</v>
      </c>
      <c r="K893">
        <v>404.36447975108661</v>
      </c>
      <c r="L893">
        <v>529.67534717394938</v>
      </c>
      <c r="M893">
        <v>1186.2001811639379</v>
      </c>
      <c r="N893">
        <v>748.70610703912121</v>
      </c>
      <c r="O893">
        <v>310.64458730877743</v>
      </c>
      <c r="P893">
        <v>1194.6611583846061</v>
      </c>
      <c r="Q893">
        <v>158.08553127906754</v>
      </c>
      <c r="R893">
        <v>1039.1492872893591</v>
      </c>
      <c r="S893">
        <v>176.72575847257605</v>
      </c>
      <c r="T893">
        <v>1263.6389992221457</v>
      </c>
      <c r="U893">
        <v>395.26627895668713</v>
      </c>
      <c r="V893">
        <v>1699.5944539537859</v>
      </c>
      <c r="W893">
        <v>1066.7219218433613</v>
      </c>
      <c r="X893">
        <v>2300.8760110836565</v>
      </c>
      <c r="Y893">
        <v>3885.6899226080977</v>
      </c>
      <c r="Z893">
        <v>648.66801960070143</v>
      </c>
      <c r="AA893">
        <v>9332.695910444987</v>
      </c>
      <c r="AB893">
        <v>215.87166236711653</v>
      </c>
      <c r="AC893">
        <v>318.01581480423999</v>
      </c>
      <c r="AD893">
        <v>1466.5052763728777</v>
      </c>
      <c r="AE893">
        <v>648.66801960070143</v>
      </c>
      <c r="AF893">
        <v>1372.2227216077822</v>
      </c>
      <c r="AG893">
        <v>14641.363870987259</v>
      </c>
      <c r="AH893">
        <v>1339.8659157852228</v>
      </c>
      <c r="AI893">
        <v>335.91736729322037</v>
      </c>
      <c r="AJ893">
        <v>704.80974105484779</v>
      </c>
      <c r="AK893">
        <v>348.5537572854418</v>
      </c>
      <c r="AL893">
        <v>48606.2421875</v>
      </c>
      <c r="AM893">
        <v>38190.3515625</v>
      </c>
      <c r="AN893">
        <v>10415.8857421875</v>
      </c>
      <c r="AO893" s="5" t="s">
        <v>1853</v>
      </c>
    </row>
    <row r="894" spans="1:41" ht="14.25" x14ac:dyDescent="0.45">
      <c r="A894">
        <v>2015</v>
      </c>
      <c r="B894" s="5" t="s">
        <v>1507</v>
      </c>
      <c r="C894" s="5" t="s">
        <v>277</v>
      </c>
      <c r="D894" s="5" t="s">
        <v>107</v>
      </c>
      <c r="E894" s="5" t="s">
        <v>108</v>
      </c>
      <c r="F894" s="5" t="s">
        <v>108</v>
      </c>
      <c r="G894" s="5" t="s">
        <v>87</v>
      </c>
      <c r="H894" s="5" t="s">
        <v>130</v>
      </c>
      <c r="I894">
        <v>797.42333587559142</v>
      </c>
      <c r="J894">
        <v>1220.6266312499999</v>
      </c>
      <c r="K894">
        <v>487</v>
      </c>
      <c r="L894">
        <v>503.03339999999997</v>
      </c>
      <c r="M894">
        <v>1204.7930117452911</v>
      </c>
      <c r="N894">
        <v>707.88</v>
      </c>
      <c r="O894">
        <v>309.93437499999999</v>
      </c>
      <c r="P894">
        <v>1234.2</v>
      </c>
      <c r="Q894">
        <v>222.72</v>
      </c>
      <c r="R894">
        <v>1223.0552206463649</v>
      </c>
      <c r="S894">
        <v>108.65</v>
      </c>
      <c r="T894">
        <v>1208.21875</v>
      </c>
      <c r="U894">
        <v>315.2</v>
      </c>
      <c r="V894">
        <v>1542</v>
      </c>
      <c r="W894">
        <v>777.24</v>
      </c>
      <c r="X894">
        <v>2244.37</v>
      </c>
      <c r="Y894">
        <v>3543</v>
      </c>
      <c r="Z894">
        <v>681.98400000000004</v>
      </c>
      <c r="AA894">
        <v>8992.4174348828001</v>
      </c>
      <c r="AB894">
        <v>185</v>
      </c>
      <c r="AC894">
        <v>119.0225691495</v>
      </c>
      <c r="AD894">
        <v>870.53251999999998</v>
      </c>
      <c r="AE894">
        <v>1624.615384615385</v>
      </c>
      <c r="AF894">
        <v>1547</v>
      </c>
      <c r="AG894">
        <v>11631.348575195339</v>
      </c>
      <c r="AH894">
        <v>1756.0530074999999</v>
      </c>
      <c r="AI894">
        <v>221.34</v>
      </c>
      <c r="AJ894">
        <v>693.13388767089839</v>
      </c>
      <c r="AK894">
        <v>393</v>
      </c>
      <c r="AL894">
        <v>46364.796875</v>
      </c>
      <c r="AM894">
        <v>36598.66015625</v>
      </c>
      <c r="AN894">
        <v>9766.1318359375</v>
      </c>
      <c r="AO894" s="5" t="s">
        <v>1857</v>
      </c>
    </row>
    <row r="895" spans="1:41" ht="14.25" x14ac:dyDescent="0.45">
      <c r="A895">
        <v>2015</v>
      </c>
      <c r="B895" s="5" t="s">
        <v>1508</v>
      </c>
      <c r="C895" s="5" t="s">
        <v>277</v>
      </c>
      <c r="D895" s="5" t="s">
        <v>107</v>
      </c>
      <c r="E895" s="5" t="s">
        <v>108</v>
      </c>
      <c r="F895" s="5" t="s">
        <v>108</v>
      </c>
      <c r="G895" s="5" t="s">
        <v>87</v>
      </c>
      <c r="H895" s="5" t="s">
        <v>130</v>
      </c>
      <c r="I895">
        <v>594.86463094780447</v>
      </c>
      <c r="J895">
        <v>245</v>
      </c>
      <c r="K895">
        <v>391.3969849246231</v>
      </c>
      <c r="L895">
        <v>503</v>
      </c>
      <c r="M895">
        <v>1126.4611319157989</v>
      </c>
      <c r="N895">
        <v>720.95400000000006</v>
      </c>
      <c r="O895">
        <v>302</v>
      </c>
      <c r="P895">
        <v>1234.2</v>
      </c>
      <c r="Q895">
        <v>150.12407630000001</v>
      </c>
      <c r="R895">
        <v>1000.536016287849</v>
      </c>
      <c r="S895">
        <v>167.82555009590169</v>
      </c>
      <c r="T895">
        <v>1242</v>
      </c>
      <c r="U895">
        <v>382.86720000000003</v>
      </c>
      <c r="V895">
        <v>1646</v>
      </c>
      <c r="W895">
        <v>1013</v>
      </c>
      <c r="X895">
        <v>2251</v>
      </c>
      <c r="Y895">
        <v>3690</v>
      </c>
      <c r="Z895">
        <v>616</v>
      </c>
      <c r="AA895">
        <v>9043.5947407025706</v>
      </c>
      <c r="AB895">
        <v>205</v>
      </c>
      <c r="AC895">
        <v>316.49599999999998</v>
      </c>
      <c r="AD895">
        <v>1392.649588</v>
      </c>
      <c r="AE895">
        <v>616</v>
      </c>
      <c r="AF895">
        <v>1303.1152623043231</v>
      </c>
      <c r="AG895">
        <v>14322</v>
      </c>
      <c r="AH895">
        <v>1318.3530165</v>
      </c>
      <c r="AI895">
        <v>319</v>
      </c>
      <c r="AJ895">
        <v>692.94112514405469</v>
      </c>
      <c r="AK895">
        <v>331</v>
      </c>
      <c r="AL895">
        <v>47137.37890625</v>
      </c>
      <c r="AM895">
        <v>37077.69140625</v>
      </c>
      <c r="AN895">
        <v>10059.685546875</v>
      </c>
      <c r="AO895" s="5" t="s">
        <v>1858</v>
      </c>
    </row>
    <row r="896" spans="1:41" ht="14.25" x14ac:dyDescent="0.45">
      <c r="A896">
        <v>2015</v>
      </c>
      <c r="B896" s="5" t="s">
        <v>1509</v>
      </c>
      <c r="C896" s="5" t="s">
        <v>277</v>
      </c>
      <c r="D896" s="5" t="s">
        <v>107</v>
      </c>
      <c r="E896" s="5" t="s">
        <v>108</v>
      </c>
      <c r="F896" s="5" t="s">
        <v>108</v>
      </c>
      <c r="G896" s="5" t="s">
        <v>87</v>
      </c>
      <c r="H896" s="5" t="s">
        <v>130</v>
      </c>
      <c r="I896">
        <v>594.86463094780447</v>
      </c>
      <c r="J896">
        <v>430.10606999999999</v>
      </c>
      <c r="K896">
        <v>384</v>
      </c>
      <c r="L896">
        <v>431</v>
      </c>
      <c r="M896">
        <v>1172</v>
      </c>
      <c r="N896">
        <v>964</v>
      </c>
      <c r="O896">
        <v>815</v>
      </c>
      <c r="P896">
        <v>1210</v>
      </c>
      <c r="Q896">
        <v>88.356999999999999</v>
      </c>
      <c r="R896">
        <v>643.95636471825401</v>
      </c>
      <c r="S896">
        <v>185</v>
      </c>
      <c r="T896">
        <v>210</v>
      </c>
      <c r="U896">
        <v>356</v>
      </c>
      <c r="V896">
        <v>1959</v>
      </c>
      <c r="W896">
        <v>968</v>
      </c>
      <c r="X896">
        <v>1787</v>
      </c>
      <c r="Y896">
        <v>3690</v>
      </c>
      <c r="Z896">
        <v>1387</v>
      </c>
      <c r="AA896">
        <v>7219.39257</v>
      </c>
      <c r="AB896"/>
      <c r="AC896">
        <v>119</v>
      </c>
      <c r="AD896">
        <v>1299.8820000000001</v>
      </c>
      <c r="AE896">
        <v>800</v>
      </c>
      <c r="AF896">
        <v>1318.568546353273</v>
      </c>
      <c r="AG896">
        <v>11950.51137</v>
      </c>
      <c r="AH896">
        <v>1178.2080000000001</v>
      </c>
      <c r="AI896">
        <v>319</v>
      </c>
      <c r="AJ896">
        <v>621</v>
      </c>
      <c r="AK896">
        <v>331</v>
      </c>
      <c r="AL896">
        <v>42431.84765625</v>
      </c>
      <c r="AM896">
        <v>33782.75390625</v>
      </c>
      <c r="AN896">
        <v>8649.08984375</v>
      </c>
      <c r="AO896" s="5" t="s">
        <v>1856</v>
      </c>
    </row>
    <row r="897" spans="1:41" ht="14.25" x14ac:dyDescent="0.45">
      <c r="A897">
        <v>2015</v>
      </c>
      <c r="B897" s="5" t="s">
        <v>1509</v>
      </c>
      <c r="C897" s="5" t="s">
        <v>277</v>
      </c>
      <c r="D897" s="5" t="s">
        <v>107</v>
      </c>
      <c r="E897" s="5" t="s">
        <v>30</v>
      </c>
      <c r="F897" s="5" t="s">
        <v>30</v>
      </c>
      <c r="G897" s="5" t="s">
        <v>86</v>
      </c>
      <c r="H897" s="5" t="s">
        <v>130</v>
      </c>
      <c r="I897">
        <v>5466.9879881915167</v>
      </c>
      <c r="J897">
        <v>3002.2761959350182</v>
      </c>
      <c r="K897">
        <v>1205.3201863729328</v>
      </c>
      <c r="L897">
        <v>1618.9927938911692</v>
      </c>
      <c r="M897">
        <v>4579.7967360267703</v>
      </c>
      <c r="N897">
        <v>4204.9715561181147</v>
      </c>
      <c r="O897">
        <v>3489.1392364452486</v>
      </c>
      <c r="P897">
        <v>302.37997706916781</v>
      </c>
      <c r="Q897">
        <v>3057.0857165702328</v>
      </c>
      <c r="R897">
        <v>3468.9702924879525</v>
      </c>
      <c r="S897">
        <v>4851.7287292938345</v>
      </c>
      <c r="T897">
        <v>3674.7566657711363</v>
      </c>
      <c r="U897">
        <v>1088.7779035441911</v>
      </c>
      <c r="V897">
        <v>2650.0245212589566</v>
      </c>
      <c r="W897">
        <v>981.6849949988607</v>
      </c>
      <c r="X897">
        <v>5665.4248481431578</v>
      </c>
      <c r="Y897">
        <v>15404.579942912604</v>
      </c>
      <c r="Z897">
        <v>4137.4826130861047</v>
      </c>
      <c r="AA897">
        <v>31179.999921995724</v>
      </c>
      <c r="AB897">
        <v>0</v>
      </c>
      <c r="AC897">
        <v>4123.0769789952146</v>
      </c>
      <c r="AD897">
        <v>1690.3922659766263</v>
      </c>
      <c r="AE897">
        <v>3191.7886468412157</v>
      </c>
      <c r="AF897">
        <v>22275.664478133083</v>
      </c>
      <c r="AG897">
        <v>28848.436867372613</v>
      </c>
      <c r="AH897">
        <v>7831.0681440515873</v>
      </c>
      <c r="AI897">
        <v>1740.784729099584</v>
      </c>
      <c r="AJ897">
        <v>11471.084539568265</v>
      </c>
      <c r="AK897">
        <v>1918.2229795325331</v>
      </c>
      <c r="AL897">
        <v>183120.890625</v>
      </c>
      <c r="AM897">
        <v>145492.578125</v>
      </c>
      <c r="AN897">
        <v>37628.3203125</v>
      </c>
      <c r="AO897" s="5" t="s">
        <v>1860</v>
      </c>
    </row>
    <row r="898" spans="1:41" ht="14.25" x14ac:dyDescent="0.45">
      <c r="A898">
        <v>2015</v>
      </c>
      <c r="B898" s="5" t="s">
        <v>1508</v>
      </c>
      <c r="C898" s="5" t="s">
        <v>277</v>
      </c>
      <c r="D898" s="5" t="s">
        <v>107</v>
      </c>
      <c r="E898" s="5" t="s">
        <v>30</v>
      </c>
      <c r="F898" s="5" t="s">
        <v>30</v>
      </c>
      <c r="G898" s="5" t="s">
        <v>86</v>
      </c>
      <c r="H898" s="5" t="s">
        <v>130</v>
      </c>
      <c r="I898">
        <v>5400.811241329493</v>
      </c>
      <c r="J898">
        <v>5080.3797225808812</v>
      </c>
      <c r="K898">
        <v>1208.7567758633847</v>
      </c>
      <c r="L898">
        <v>1219.4116342493705</v>
      </c>
      <c r="M898">
        <v>4593.3277621724992</v>
      </c>
      <c r="N898">
        <v>4386.2141711024915</v>
      </c>
      <c r="O898">
        <v>3678.2425202357954</v>
      </c>
      <c r="P898">
        <v>291.69000232044527</v>
      </c>
      <c r="Q898">
        <v>2230.3228336270868</v>
      </c>
      <c r="R898">
        <v>2846.8891574850491</v>
      </c>
      <c r="S898">
        <v>3543.4543603187667</v>
      </c>
      <c r="T898">
        <v>3580.3104977960793</v>
      </c>
      <c r="U898">
        <v>1412.6430978804235</v>
      </c>
      <c r="V898">
        <v>2644.1646058723395</v>
      </c>
      <c r="W898">
        <v>712.33436451151056</v>
      </c>
      <c r="X898">
        <v>5652.637562054404</v>
      </c>
      <c r="Y898">
        <v>15450.092830489433</v>
      </c>
      <c r="Z898">
        <v>1586.9199765231444</v>
      </c>
      <c r="AA898">
        <v>25704.580910549113</v>
      </c>
      <c r="AB898">
        <v>638.13769460718356</v>
      </c>
      <c r="AC898">
        <v>4580.6913721802775</v>
      </c>
      <c r="AD898">
        <v>3323.3705679542427</v>
      </c>
      <c r="AE898">
        <v>3412.1110378817871</v>
      </c>
      <c r="AF898">
        <v>22084.753577565352</v>
      </c>
      <c r="AG898">
        <v>32574.507334948208</v>
      </c>
      <c r="AH898">
        <v>8724.532180413491</v>
      </c>
      <c r="AI898">
        <v>1745.9278839252645</v>
      </c>
      <c r="AJ898">
        <v>14191.98467103761</v>
      </c>
      <c r="AK898">
        <v>1924.2352128682794</v>
      </c>
      <c r="AL898">
        <v>184423.421875</v>
      </c>
      <c r="AM898">
        <v>145098.15625</v>
      </c>
      <c r="AN898">
        <v>39325.265625</v>
      </c>
      <c r="AO898" s="5" t="s">
        <v>1861</v>
      </c>
    </row>
    <row r="899" spans="1:41" ht="14.25" x14ac:dyDescent="0.45">
      <c r="A899">
        <v>2015</v>
      </c>
      <c r="B899" s="5" t="s">
        <v>1507</v>
      </c>
      <c r="C899" s="5" t="s">
        <v>277</v>
      </c>
      <c r="D899" s="5" t="s">
        <v>107</v>
      </c>
      <c r="E899" s="5" t="s">
        <v>30</v>
      </c>
      <c r="F899" s="5" t="s">
        <v>30</v>
      </c>
      <c r="G899" s="5" t="s">
        <v>86</v>
      </c>
      <c r="H899" s="5" t="s">
        <v>130</v>
      </c>
      <c r="I899">
        <v>5019.0601290596669</v>
      </c>
      <c r="J899">
        <v>324.06663107513896</v>
      </c>
      <c r="K899"/>
      <c r="L899">
        <v>1277.8151146272544</v>
      </c>
      <c r="M899">
        <v>4652.3180467282264</v>
      </c>
      <c r="N899">
        <v>3004.5912814913545</v>
      </c>
      <c r="O899">
        <v>3614.0940843081721</v>
      </c>
      <c r="P899">
        <v>297.23992320468045</v>
      </c>
      <c r="Q899">
        <v>2407.2441965447988</v>
      </c>
      <c r="R899">
        <v>3826.471916563828</v>
      </c>
      <c r="S899">
        <v>9617.9113057167888</v>
      </c>
      <c r="T899">
        <v>3487.4720231596079</v>
      </c>
      <c r="U899">
        <v>1375.2108725397634</v>
      </c>
      <c r="V899">
        <v>2626.8712346752986</v>
      </c>
      <c r="W899">
        <v>879.91601815103957</v>
      </c>
      <c r="X899">
        <v>4380.9293479117359</v>
      </c>
      <c r="Y899">
        <v>19007.259060377273</v>
      </c>
      <c r="Z899">
        <v>1603.5078230262236</v>
      </c>
      <c r="AA899">
        <v>25485.211926665324</v>
      </c>
      <c r="AB899">
        <v>650.27939877991457</v>
      </c>
      <c r="AC899">
        <v>4214.2628023885418</v>
      </c>
      <c r="AD899">
        <v>3683.6014556495643</v>
      </c>
      <c r="AE899">
        <v>4935.4799364917135</v>
      </c>
      <c r="AF899">
        <v>18825.108498716225</v>
      </c>
      <c r="AG899">
        <v>31199.678764994605</v>
      </c>
      <c r="AH899">
        <v>7632.2155554485089</v>
      </c>
      <c r="AI899">
        <v>1779.1472659688093</v>
      </c>
      <c r="AJ899">
        <v>15406.950557732669</v>
      </c>
      <c r="AK899">
        <v>1831.7276133949078</v>
      </c>
      <c r="AL899">
        <v>183045.65625</v>
      </c>
      <c r="AM899">
        <v>140836.03125</v>
      </c>
      <c r="AN899">
        <v>42209.61328125</v>
      </c>
      <c r="AO899" s="5" t="s">
        <v>1859</v>
      </c>
    </row>
    <row r="900" spans="1:41" ht="14.25" x14ac:dyDescent="0.45">
      <c r="A900">
        <v>2015</v>
      </c>
      <c r="B900" s="5" t="s">
        <v>1507</v>
      </c>
      <c r="C900" s="5" t="s">
        <v>277</v>
      </c>
      <c r="D900" s="5" t="s">
        <v>107</v>
      </c>
      <c r="E900" s="5" t="s">
        <v>30</v>
      </c>
      <c r="F900" s="5" t="s">
        <v>30</v>
      </c>
      <c r="G900" s="5" t="s">
        <v>87</v>
      </c>
      <c r="H900" s="5" t="s">
        <v>130</v>
      </c>
      <c r="I900">
        <v>4772.7529150638638</v>
      </c>
      <c r="J900">
        <v>315</v>
      </c>
      <c r="K900"/>
      <c r="L900">
        <v>1238.9135220000001</v>
      </c>
      <c r="M900">
        <v>4443.9165074999992</v>
      </c>
      <c r="N900">
        <v>2914.8</v>
      </c>
      <c r="O900">
        <v>3538.5050000000001</v>
      </c>
      <c r="P900">
        <v>288</v>
      </c>
      <c r="Q900">
        <v>2190.75</v>
      </c>
      <c r="R900">
        <v>3636.2544560796432</v>
      </c>
      <c r="S900">
        <v>9187.0749999999989</v>
      </c>
      <c r="T900">
        <v>3414.53125</v>
      </c>
      <c r="U900">
        <v>1244</v>
      </c>
      <c r="V900">
        <v>2509</v>
      </c>
      <c r="W900">
        <v>833.12</v>
      </c>
      <c r="X900">
        <v>4331.2507517160002</v>
      </c>
      <c r="Y900">
        <v>18180</v>
      </c>
      <c r="Z900">
        <v>1557.6795360000001</v>
      </c>
      <c r="AA900">
        <v>24741.113302606409</v>
      </c>
      <c r="AB900">
        <v>606</v>
      </c>
      <c r="AC900">
        <v>4122.0966362253739</v>
      </c>
      <c r="AD900">
        <v>3494.564353515625</v>
      </c>
      <c r="AE900">
        <v>4717.3424414744868</v>
      </c>
      <c r="AF900">
        <v>18252</v>
      </c>
      <c r="AG900">
        <v>29993.633851758739</v>
      </c>
      <c r="AH900">
        <v>7390.3242349959</v>
      </c>
      <c r="AI900">
        <v>1691.16</v>
      </c>
      <c r="AJ900">
        <v>15011.21865132828</v>
      </c>
      <c r="AK900">
        <v>1776</v>
      </c>
      <c r="AL900">
        <v>176391</v>
      </c>
      <c r="AM900">
        <v>135684.546875</v>
      </c>
      <c r="AN900">
        <v>40706.4453125</v>
      </c>
      <c r="AO900" s="5" t="s">
        <v>1862</v>
      </c>
    </row>
    <row r="901" spans="1:41" ht="14.25" x14ac:dyDescent="0.45">
      <c r="A901">
        <v>2015</v>
      </c>
      <c r="B901" s="5" t="s">
        <v>1508</v>
      </c>
      <c r="C901" s="5" t="s">
        <v>277</v>
      </c>
      <c r="D901" s="5" t="s">
        <v>107</v>
      </c>
      <c r="E901" s="5" t="s">
        <v>30</v>
      </c>
      <c r="F901" s="5" t="s">
        <v>30</v>
      </c>
      <c r="G901" s="5" t="s">
        <v>87</v>
      </c>
      <c r="H901" s="5" t="s">
        <v>130</v>
      </c>
      <c r="I901">
        <v>5180.6234789429136</v>
      </c>
      <c r="J901">
        <v>4906.4887991493088</v>
      </c>
      <c r="K901">
        <v>1169.9933630950079</v>
      </c>
      <c r="L901">
        <v>1158</v>
      </c>
      <c r="M901">
        <v>4362</v>
      </c>
      <c r="N901">
        <v>4223.6314380000003</v>
      </c>
      <c r="O901">
        <v>3580</v>
      </c>
      <c r="P901">
        <v>288</v>
      </c>
      <c r="Q901">
        <v>2118</v>
      </c>
      <c r="R901">
        <v>2741.102911087306</v>
      </c>
      <c r="S901">
        <v>3365</v>
      </c>
      <c r="T901">
        <v>3461.2</v>
      </c>
      <c r="U901">
        <v>1368.33</v>
      </c>
      <c r="V901">
        <v>2561</v>
      </c>
      <c r="W901">
        <v>676.46</v>
      </c>
      <c r="X901">
        <v>5529</v>
      </c>
      <c r="Y901">
        <v>14672</v>
      </c>
      <c r="Z901">
        <v>1507</v>
      </c>
      <c r="AA901">
        <v>24908.323914683489</v>
      </c>
      <c r="AB901">
        <v>606</v>
      </c>
      <c r="AC901">
        <v>4558.8</v>
      </c>
      <c r="AD901">
        <v>3156</v>
      </c>
      <c r="AE901">
        <v>3240.2713496327701</v>
      </c>
      <c r="AF901">
        <v>20972.527999999998</v>
      </c>
      <c r="AG901">
        <v>31707</v>
      </c>
      <c r="AH901">
        <v>8571.6040985758627</v>
      </c>
      <c r="AI901">
        <v>1658</v>
      </c>
      <c r="AJ901">
        <v>13952.999303411571</v>
      </c>
      <c r="AK901">
        <v>1827.3274699999999</v>
      </c>
      <c r="AL901">
        <v>178026.6875</v>
      </c>
      <c r="AM901">
        <v>140064.09375</v>
      </c>
      <c r="AN901">
        <v>37962.5859375</v>
      </c>
      <c r="AO901" s="5" t="s">
        <v>1863</v>
      </c>
    </row>
    <row r="902" spans="1:41" ht="14.25" x14ac:dyDescent="0.45">
      <c r="A902">
        <v>2015</v>
      </c>
      <c r="B902" s="5" t="s">
        <v>1509</v>
      </c>
      <c r="C902" s="5" t="s">
        <v>277</v>
      </c>
      <c r="D902" s="5" t="s">
        <v>107</v>
      </c>
      <c r="E902" s="5" t="s">
        <v>30</v>
      </c>
      <c r="F902" s="5" t="s">
        <v>30</v>
      </c>
      <c r="G902" s="5" t="s">
        <v>87</v>
      </c>
      <c r="H902" s="5" t="s">
        <v>130</v>
      </c>
      <c r="I902">
        <v>5207</v>
      </c>
      <c r="J902">
        <v>2859.5</v>
      </c>
      <c r="K902">
        <v>1148</v>
      </c>
      <c r="L902">
        <v>1542</v>
      </c>
      <c r="M902">
        <v>4362</v>
      </c>
      <c r="N902">
        <v>4005</v>
      </c>
      <c r="O902">
        <v>3323.2097899999922</v>
      </c>
      <c r="P902">
        <v>288</v>
      </c>
      <c r="Q902">
        <v>2911.703</v>
      </c>
      <c r="R902">
        <v>3304</v>
      </c>
      <c r="S902">
        <v>4621</v>
      </c>
      <c r="T902">
        <v>3500</v>
      </c>
      <c r="U902">
        <v>1037</v>
      </c>
      <c r="V902">
        <v>2524</v>
      </c>
      <c r="W902">
        <v>935</v>
      </c>
      <c r="X902">
        <v>5396</v>
      </c>
      <c r="Y902">
        <v>14672</v>
      </c>
      <c r="Z902">
        <v>3940.7205600000002</v>
      </c>
      <c r="AA902">
        <v>29697.20437368999</v>
      </c>
      <c r="AB902"/>
      <c r="AC902">
        <v>4122</v>
      </c>
      <c r="AD902">
        <v>1610.0039999999999</v>
      </c>
      <c r="AE902">
        <v>3040</v>
      </c>
      <c r="AF902">
        <v>21216.323355414639</v>
      </c>
      <c r="AG902">
        <v>27476.521092211151</v>
      </c>
      <c r="AH902">
        <v>7458.6540000000014</v>
      </c>
      <c r="AI902">
        <v>1658</v>
      </c>
      <c r="AJ902">
        <v>10925.565837449491</v>
      </c>
      <c r="AK902">
        <v>1827</v>
      </c>
      <c r="AL902">
        <v>174607.40625</v>
      </c>
      <c r="AM902">
        <v>138768.53125</v>
      </c>
      <c r="AN902">
        <v>35838.8671875</v>
      </c>
      <c r="AO902" s="5" t="s">
        <v>1864</v>
      </c>
    </row>
    <row r="903" spans="1:41" ht="14.25" x14ac:dyDescent="0.45">
      <c r="A903">
        <v>2015</v>
      </c>
      <c r="B903" s="5" t="s">
        <v>1508</v>
      </c>
      <c r="C903" s="5" t="s">
        <v>277</v>
      </c>
      <c r="D903" s="5" t="s">
        <v>107</v>
      </c>
      <c r="E903" s="5" t="s">
        <v>216</v>
      </c>
      <c r="F903" s="5" t="s">
        <v>283</v>
      </c>
      <c r="G903" s="5" t="s">
        <v>86</v>
      </c>
      <c r="H903" s="5" t="s">
        <v>130</v>
      </c>
      <c r="I903"/>
      <c r="J903"/>
      <c r="K903"/>
      <c r="L903"/>
      <c r="M903"/>
      <c r="N903"/>
      <c r="O903"/>
      <c r="P903"/>
      <c r="Q903">
        <v>0</v>
      </c>
      <c r="R903"/>
      <c r="S903"/>
      <c r="T903"/>
      <c r="U903"/>
      <c r="V903">
        <v>0</v>
      </c>
      <c r="W903"/>
      <c r="X903"/>
      <c r="Y903"/>
      <c r="Z903"/>
      <c r="AA903">
        <v>0</v>
      </c>
      <c r="AB903">
        <v>0</v>
      </c>
      <c r="AC903">
        <v>1210.9873742545562</v>
      </c>
      <c r="AD903"/>
      <c r="AE903"/>
      <c r="AF903"/>
      <c r="AG903">
        <v>0</v>
      </c>
      <c r="AH903">
        <v>0</v>
      </c>
      <c r="AI903">
        <v>0</v>
      </c>
      <c r="AJ903"/>
      <c r="AK903"/>
      <c r="AL903">
        <v>1210.9874267578125</v>
      </c>
      <c r="AM903">
        <v>1210.9874267578125</v>
      </c>
      <c r="AN903">
        <v>0</v>
      </c>
      <c r="AO903" s="5" t="s">
        <v>1867</v>
      </c>
    </row>
    <row r="904" spans="1:41" ht="14.25" x14ac:dyDescent="0.45">
      <c r="A904">
        <v>2015</v>
      </c>
      <c r="B904" s="5" t="s">
        <v>1507</v>
      </c>
      <c r="C904" s="5" t="s">
        <v>277</v>
      </c>
      <c r="D904" s="5" t="s">
        <v>107</v>
      </c>
      <c r="E904" s="5" t="s">
        <v>216</v>
      </c>
      <c r="F904" s="5" t="s">
        <v>283</v>
      </c>
      <c r="G904" s="5" t="s">
        <v>86</v>
      </c>
      <c r="H904" s="5" t="s">
        <v>130</v>
      </c>
      <c r="I904"/>
      <c r="J904"/>
      <c r="K904"/>
      <c r="L904"/>
      <c r="M904"/>
      <c r="N904"/>
      <c r="O904"/>
      <c r="P904"/>
      <c r="Q904">
        <v>0</v>
      </c>
      <c r="R904"/>
      <c r="S904">
        <v>0</v>
      </c>
      <c r="T904">
        <v>0</v>
      </c>
      <c r="U904"/>
      <c r="V904"/>
      <c r="W904"/>
      <c r="X904"/>
      <c r="Y904"/>
      <c r="Z904"/>
      <c r="AA904">
        <v>0</v>
      </c>
      <c r="AB904">
        <v>0</v>
      </c>
      <c r="AC904">
        <v>1274.9070994940967</v>
      </c>
      <c r="AD904"/>
      <c r="AE904"/>
      <c r="AF904"/>
      <c r="AG904"/>
      <c r="AH904"/>
      <c r="AI904">
        <v>0</v>
      </c>
      <c r="AJ904"/>
      <c r="AK904"/>
      <c r="AL904">
        <v>1274.9071044921875</v>
      </c>
      <c r="AM904">
        <v>1274.9071044921875</v>
      </c>
      <c r="AN904">
        <v>0</v>
      </c>
      <c r="AO904" s="5" t="s">
        <v>1866</v>
      </c>
    </row>
    <row r="905" spans="1:41" ht="14.25" x14ac:dyDescent="0.45">
      <c r="A905">
        <v>2015</v>
      </c>
      <c r="B905" s="5" t="s">
        <v>1509</v>
      </c>
      <c r="C905" s="5" t="s">
        <v>277</v>
      </c>
      <c r="D905" s="5" t="s">
        <v>107</v>
      </c>
      <c r="E905" s="5" t="s">
        <v>216</v>
      </c>
      <c r="F905" s="5" t="s">
        <v>283</v>
      </c>
      <c r="G905" s="5" t="s">
        <v>86</v>
      </c>
      <c r="H905" s="5" t="s">
        <v>130</v>
      </c>
      <c r="I905"/>
      <c r="J905"/>
      <c r="K905"/>
      <c r="L905"/>
      <c r="M905"/>
      <c r="N905">
        <v>0</v>
      </c>
      <c r="O905"/>
      <c r="P905"/>
      <c r="Q905">
        <v>0</v>
      </c>
      <c r="R905"/>
      <c r="S905"/>
      <c r="T905"/>
      <c r="U905"/>
      <c r="V905">
        <v>0</v>
      </c>
      <c r="W905"/>
      <c r="X905"/>
      <c r="Y905">
        <v>0</v>
      </c>
      <c r="Z905"/>
      <c r="AA905"/>
      <c r="AB905"/>
      <c r="AC905">
        <v>1247.3174054103172</v>
      </c>
      <c r="AD905"/>
      <c r="AE905"/>
      <c r="AF905"/>
      <c r="AG905"/>
      <c r="AH905">
        <v>0</v>
      </c>
      <c r="AI905"/>
      <c r="AJ905">
        <v>0</v>
      </c>
      <c r="AK905"/>
      <c r="AL905">
        <v>1247.3173828125</v>
      </c>
      <c r="AM905">
        <v>1247.3173828125</v>
      </c>
      <c r="AN905">
        <v>0</v>
      </c>
      <c r="AO905" s="5" t="s">
        <v>1865</v>
      </c>
    </row>
    <row r="906" spans="1:41" ht="14.25" x14ac:dyDescent="0.45">
      <c r="A906">
        <v>2015</v>
      </c>
      <c r="B906" s="5" t="s">
        <v>1509</v>
      </c>
      <c r="C906" s="5" t="s">
        <v>277</v>
      </c>
      <c r="D906" s="5" t="s">
        <v>107</v>
      </c>
      <c r="E906" s="5" t="s">
        <v>216</v>
      </c>
      <c r="F906" s="5" t="s">
        <v>217</v>
      </c>
      <c r="G906" s="5" t="s">
        <v>86</v>
      </c>
      <c r="H906" s="5" t="s">
        <v>130</v>
      </c>
      <c r="I906"/>
      <c r="J906"/>
      <c r="K906"/>
      <c r="L906"/>
      <c r="M906"/>
      <c r="N906">
        <v>0</v>
      </c>
      <c r="O906">
        <v>0</v>
      </c>
      <c r="P906"/>
      <c r="Q906">
        <v>131.24130949182629</v>
      </c>
      <c r="R906"/>
      <c r="S906"/>
      <c r="T906"/>
      <c r="U906"/>
      <c r="V906">
        <v>0</v>
      </c>
      <c r="W906"/>
      <c r="X906"/>
      <c r="Y906">
        <v>0</v>
      </c>
      <c r="Z906"/>
      <c r="AA906">
        <v>173.15453409113593</v>
      </c>
      <c r="AB906"/>
      <c r="AC906">
        <v>363.27594467337519</v>
      </c>
      <c r="AD906">
        <v>131.24130949182629</v>
      </c>
      <c r="AE906"/>
      <c r="AF906"/>
      <c r="AG906"/>
      <c r="AH906">
        <v>772.19446699657976</v>
      </c>
      <c r="AI906"/>
      <c r="AJ906">
        <v>0</v>
      </c>
      <c r="AK906"/>
      <c r="AL906">
        <v>1571.107666015625</v>
      </c>
      <c r="AM906">
        <v>667.67181396484375</v>
      </c>
      <c r="AN906">
        <v>903.435791015625</v>
      </c>
      <c r="AO906" s="5" t="s">
        <v>1870</v>
      </c>
    </row>
    <row r="907" spans="1:41" ht="14.25" x14ac:dyDescent="0.45">
      <c r="A907">
        <v>2015</v>
      </c>
      <c r="B907" s="5" t="s">
        <v>1508</v>
      </c>
      <c r="C907" s="5" t="s">
        <v>277</v>
      </c>
      <c r="D907" s="5" t="s">
        <v>107</v>
      </c>
      <c r="E907" s="5" t="s">
        <v>216</v>
      </c>
      <c r="F907" s="5" t="s">
        <v>217</v>
      </c>
      <c r="G907" s="5" t="s">
        <v>86</v>
      </c>
      <c r="H907" s="5" t="s">
        <v>130</v>
      </c>
      <c r="I907"/>
      <c r="J907"/>
      <c r="K907"/>
      <c r="L907"/>
      <c r="M907"/>
      <c r="N907"/>
      <c r="O907"/>
      <c r="P907">
        <v>21.06064998703576</v>
      </c>
      <c r="Q907">
        <v>131.62906241897349</v>
      </c>
      <c r="R907"/>
      <c r="S907"/>
      <c r="T907"/>
      <c r="U907"/>
      <c r="V907">
        <v>0</v>
      </c>
      <c r="W907"/>
      <c r="X907"/>
      <c r="Y907"/>
      <c r="Z907"/>
      <c r="AA907">
        <v>173.66611979309687</v>
      </c>
      <c r="AB907">
        <v>0</v>
      </c>
      <c r="AC907">
        <v>526.51624967589396</v>
      </c>
      <c r="AD907">
        <v>131.62906241897349</v>
      </c>
      <c r="AE907"/>
      <c r="AF907"/>
      <c r="AG907">
        <v>0</v>
      </c>
      <c r="AH907">
        <v>1260.0211165247727</v>
      </c>
      <c r="AI907">
        <v>0</v>
      </c>
      <c r="AJ907"/>
      <c r="AK907"/>
      <c r="AL907">
        <v>2244.522216796875</v>
      </c>
      <c r="AM907">
        <v>852.8720703125</v>
      </c>
      <c r="AN907">
        <v>1391.650146484375</v>
      </c>
      <c r="AO907" s="5" t="s">
        <v>1869</v>
      </c>
    </row>
    <row r="908" spans="1:41" ht="14.25" x14ac:dyDescent="0.45">
      <c r="A908">
        <v>2015</v>
      </c>
      <c r="B908" s="5" t="s">
        <v>1507</v>
      </c>
      <c r="C908" s="5" t="s">
        <v>277</v>
      </c>
      <c r="D908" s="5" t="s">
        <v>107</v>
      </c>
      <c r="E908" s="5" t="s">
        <v>216</v>
      </c>
      <c r="F908" s="5" t="s">
        <v>217</v>
      </c>
      <c r="G908" s="5" t="s">
        <v>86</v>
      </c>
      <c r="H908" s="5" t="s">
        <v>130</v>
      </c>
      <c r="I908"/>
      <c r="J908"/>
      <c r="K908"/>
      <c r="L908"/>
      <c r="M908"/>
      <c r="N908"/>
      <c r="O908">
        <v>0</v>
      </c>
      <c r="P908">
        <v>21.461366296366819</v>
      </c>
      <c r="Q908">
        <v>107.3068314818341</v>
      </c>
      <c r="R908"/>
      <c r="S908">
        <v>133.06047103747426</v>
      </c>
      <c r="T908"/>
      <c r="U908"/>
      <c r="V908"/>
      <c r="W908"/>
      <c r="X908"/>
      <c r="Y908"/>
      <c r="Z908"/>
      <c r="AA908">
        <v>200.2345475451024</v>
      </c>
      <c r="AB908">
        <v>0</v>
      </c>
      <c r="AC908">
        <v>371.74187592737155</v>
      </c>
      <c r="AD908"/>
      <c r="AE908"/>
      <c r="AF908"/>
      <c r="AG908"/>
      <c r="AH908"/>
      <c r="AI908">
        <v>0</v>
      </c>
      <c r="AJ908"/>
      <c r="AK908"/>
      <c r="AL908">
        <v>833.80511474609375</v>
      </c>
      <c r="AM908">
        <v>700.74462890625</v>
      </c>
      <c r="AN908">
        <v>133.06047058105469</v>
      </c>
      <c r="AO908" s="5" t="s">
        <v>1868</v>
      </c>
    </row>
    <row r="909" spans="1:41" ht="14.25" x14ac:dyDescent="0.45">
      <c r="A909">
        <v>2015</v>
      </c>
      <c r="B909" s="5" t="s">
        <v>1508</v>
      </c>
      <c r="C909" s="5" t="s">
        <v>277</v>
      </c>
      <c r="D909" s="5" t="s">
        <v>107</v>
      </c>
      <c r="E909" s="5" t="s">
        <v>216</v>
      </c>
      <c r="F909" s="5" t="s">
        <v>284</v>
      </c>
      <c r="G909" s="5" t="s">
        <v>86</v>
      </c>
      <c r="H909" s="5" t="s">
        <v>130</v>
      </c>
      <c r="I909">
        <v>208.28982837178367</v>
      </c>
      <c r="J909"/>
      <c r="K909"/>
      <c r="L909"/>
      <c r="M909">
        <v>269.5763198340577</v>
      </c>
      <c r="N909"/>
      <c r="O909">
        <v>147.42454990925032</v>
      </c>
      <c r="P909">
        <v>273.7884498314649</v>
      </c>
      <c r="Q909">
        <v>140.05332241378781</v>
      </c>
      <c r="R909"/>
      <c r="S909">
        <v>545.47083466422612</v>
      </c>
      <c r="T909"/>
      <c r="U909"/>
      <c r="V909">
        <v>249.56870234637375</v>
      </c>
      <c r="W909"/>
      <c r="X909">
        <v>113.7275099299931</v>
      </c>
      <c r="Y909">
        <v>2127.1256486906118</v>
      </c>
      <c r="Z909"/>
      <c r="AA909">
        <v>1113.0553518148399</v>
      </c>
      <c r="AB909">
        <v>40.015234975367946</v>
      </c>
      <c r="AC909">
        <v>210.6064998703576</v>
      </c>
      <c r="AD909">
        <v>350.65982228414538</v>
      </c>
      <c r="AE909">
        <v>250.68714922458526</v>
      </c>
      <c r="AF909">
        <v>2030.2466587502472</v>
      </c>
      <c r="AG909">
        <v>3069.589735610462</v>
      </c>
      <c r="AH909">
        <v>530.01547667123998</v>
      </c>
      <c r="AI909">
        <v>0</v>
      </c>
      <c r="AJ909">
        <v>1548.8461550157583</v>
      </c>
      <c r="AK909">
        <v>226.13918203977119</v>
      </c>
      <c r="AL909">
        <v>13444.8857421875</v>
      </c>
      <c r="AM909">
        <v>11221.8564453125</v>
      </c>
      <c r="AN909">
        <v>2223.029052734375</v>
      </c>
      <c r="AO909" s="5" t="s">
        <v>1873</v>
      </c>
    </row>
    <row r="910" spans="1:41" ht="14.25" x14ac:dyDescent="0.45">
      <c r="A910">
        <v>2015</v>
      </c>
      <c r="B910" s="5" t="s">
        <v>1507</v>
      </c>
      <c r="C910" s="5" t="s">
        <v>277</v>
      </c>
      <c r="D910" s="5" t="s">
        <v>107</v>
      </c>
      <c r="E910" s="5" t="s">
        <v>216</v>
      </c>
      <c r="F910" s="5" t="s">
        <v>284</v>
      </c>
      <c r="G910" s="5" t="s">
        <v>86</v>
      </c>
      <c r="H910" s="5" t="s">
        <v>130</v>
      </c>
      <c r="I910">
        <v>191.7616001312968</v>
      </c>
      <c r="J910"/>
      <c r="K910"/>
      <c r="L910"/>
      <c r="M910">
        <v>274.70548859349526</v>
      </c>
      <c r="N910"/>
      <c r="O910">
        <v>203.88297981548476</v>
      </c>
      <c r="P910">
        <v>278.99776185276863</v>
      </c>
      <c r="Q910">
        <v>142.85221941019162</v>
      </c>
      <c r="R910"/>
      <c r="S910">
        <v>846.65090039167092</v>
      </c>
      <c r="T910"/>
      <c r="U910"/>
      <c r="V910">
        <v>262.90173713049353</v>
      </c>
      <c r="W910">
        <v>128.44627728375542</v>
      </c>
      <c r="X910">
        <v>126.5181038998271</v>
      </c>
      <c r="Y910">
        <v>2855.4347857316052</v>
      </c>
      <c r="Z910">
        <v>221522.50600179457</v>
      </c>
      <c r="AA910">
        <v>1130.0500560911728</v>
      </c>
      <c r="AB910">
        <v>34.338186074186908</v>
      </c>
      <c r="AC910">
        <v>203.9366332312257</v>
      </c>
      <c r="AD910">
        <v>382.10567701871855</v>
      </c>
      <c r="AE910">
        <v>255.45691793048164</v>
      </c>
      <c r="AF910"/>
      <c r="AG910">
        <v>4527.2752202185802</v>
      </c>
      <c r="AH910">
        <v>555.76781671488141</v>
      </c>
      <c r="AI910">
        <v>0</v>
      </c>
      <c r="AJ910">
        <v>1563.3429318589003</v>
      </c>
      <c r="AK910"/>
      <c r="AL910">
        <v>235486.9375</v>
      </c>
      <c r="AM910">
        <v>232934.515625</v>
      </c>
      <c r="AN910">
        <v>2552.415283203125</v>
      </c>
      <c r="AO910" s="5" t="s">
        <v>1872</v>
      </c>
    </row>
    <row r="911" spans="1:41" ht="14.25" x14ac:dyDescent="0.45">
      <c r="A911">
        <v>2015</v>
      </c>
      <c r="B911" s="5" t="s">
        <v>1509</v>
      </c>
      <c r="C911" s="5" t="s">
        <v>277</v>
      </c>
      <c r="D911" s="5" t="s">
        <v>107</v>
      </c>
      <c r="E911" s="5" t="s">
        <v>216</v>
      </c>
      <c r="F911" s="5" t="s">
        <v>284</v>
      </c>
      <c r="G911" s="5" t="s">
        <v>86</v>
      </c>
      <c r="H911" s="5" t="s">
        <v>130</v>
      </c>
      <c r="I911">
        <v>92.918847120213016</v>
      </c>
      <c r="J911"/>
      <c r="K911">
        <v>88.194159978507273</v>
      </c>
      <c r="L911"/>
      <c r="M911">
        <v>268.78220183926027</v>
      </c>
      <c r="N911">
        <v>144.89040567897624</v>
      </c>
      <c r="O911">
        <v>157.35296493596769</v>
      </c>
      <c r="P911"/>
      <c r="Q911">
        <v>95.856552591878057</v>
      </c>
      <c r="R911"/>
      <c r="S911"/>
      <c r="T911">
        <v>241.48400946496039</v>
      </c>
      <c r="U911"/>
      <c r="V911">
        <v>235.18442660935273</v>
      </c>
      <c r="W911">
        <v>100.79332568972259</v>
      </c>
      <c r="X911">
        <v>122.84186568434941</v>
      </c>
      <c r="Y911">
        <v>2120.8595613879129</v>
      </c>
      <c r="Z911">
        <v>206.83630375911824</v>
      </c>
      <c r="AA911">
        <v>1070.5731708852322</v>
      </c>
      <c r="AB911"/>
      <c r="AC911">
        <v>199.48679042757598</v>
      </c>
      <c r="AD911">
        <v>321.71234692255177</v>
      </c>
      <c r="AE911">
        <v>236.23435708528734</v>
      </c>
      <c r="AF911">
        <v>2023.2160271259943</v>
      </c>
      <c r="AG911">
        <v>2733.3435284967727</v>
      </c>
      <c r="AH911">
        <v>485.72198656829727</v>
      </c>
      <c r="AI911"/>
      <c r="AJ911">
        <v>1151.3858679212722</v>
      </c>
      <c r="AK911">
        <v>209.98609518692209</v>
      </c>
      <c r="AL911">
        <v>12307.654296875</v>
      </c>
      <c r="AM911">
        <v>10310.78515625</v>
      </c>
      <c r="AN911">
        <v>1996.8690185546875</v>
      </c>
      <c r="AO911" s="5" t="s">
        <v>1871</v>
      </c>
    </row>
    <row r="912" spans="1:41" ht="14.25" x14ac:dyDescent="0.45">
      <c r="A912">
        <v>2015</v>
      </c>
      <c r="B912" s="5" t="s">
        <v>1507</v>
      </c>
      <c r="C912" s="5" t="s">
        <v>277</v>
      </c>
      <c r="D912" s="5" t="s">
        <v>107</v>
      </c>
      <c r="E912" s="5" t="s">
        <v>216</v>
      </c>
      <c r="F912" s="5" t="s">
        <v>285</v>
      </c>
      <c r="G912" s="5" t="s">
        <v>86</v>
      </c>
      <c r="H912" s="5" t="s">
        <v>130</v>
      </c>
      <c r="I912"/>
      <c r="J912"/>
      <c r="K912"/>
      <c r="L912"/>
      <c r="M912"/>
      <c r="N912"/>
      <c r="O912"/>
      <c r="P912">
        <v>21.461366296366819</v>
      </c>
      <c r="Q912">
        <v>0</v>
      </c>
      <c r="R912"/>
      <c r="S912">
        <v>0</v>
      </c>
      <c r="T912"/>
      <c r="U912"/>
      <c r="V912"/>
      <c r="W912"/>
      <c r="X912">
        <v>93.008764913086566</v>
      </c>
      <c r="Y912"/>
      <c r="Z912"/>
      <c r="AA912">
        <v>615.94121270572771</v>
      </c>
      <c r="AB912">
        <v>0</v>
      </c>
      <c r="AC912"/>
      <c r="AD912"/>
      <c r="AE912"/>
      <c r="AF912"/>
      <c r="AG912"/>
      <c r="AH912">
        <v>133.59700519488345</v>
      </c>
      <c r="AI912">
        <v>0</v>
      </c>
      <c r="AJ912"/>
      <c r="AK912"/>
      <c r="AL912">
        <v>864.00830078125</v>
      </c>
      <c r="AM912">
        <v>637.402587890625</v>
      </c>
      <c r="AN912">
        <v>226.60577392578125</v>
      </c>
      <c r="AO912" s="5" t="s">
        <v>1874</v>
      </c>
    </row>
    <row r="913" spans="1:41" ht="14.25" x14ac:dyDescent="0.45">
      <c r="A913">
        <v>2015</v>
      </c>
      <c r="B913" s="5" t="s">
        <v>1508</v>
      </c>
      <c r="C913" s="5" t="s">
        <v>277</v>
      </c>
      <c r="D913" s="5" t="s">
        <v>107</v>
      </c>
      <c r="E913" s="5" t="s">
        <v>216</v>
      </c>
      <c r="F913" s="5" t="s">
        <v>285</v>
      </c>
      <c r="G913" s="5" t="s">
        <v>86</v>
      </c>
      <c r="H913" s="5" t="s">
        <v>130</v>
      </c>
      <c r="I913"/>
      <c r="J913"/>
      <c r="K913"/>
      <c r="L913"/>
      <c r="M913">
        <v>12.636389992221456</v>
      </c>
      <c r="N913"/>
      <c r="O913"/>
      <c r="P913">
        <v>21.06064998703576</v>
      </c>
      <c r="Q913">
        <v>0</v>
      </c>
      <c r="R913"/>
      <c r="S913"/>
      <c r="T913"/>
      <c r="U913"/>
      <c r="V913">
        <v>0</v>
      </c>
      <c r="W913"/>
      <c r="X913">
        <v>108.46234743323416</v>
      </c>
      <c r="Y913"/>
      <c r="Z913"/>
      <c r="AA913">
        <v>509.66772968626537</v>
      </c>
      <c r="AB913">
        <v>0</v>
      </c>
      <c r="AC913"/>
      <c r="AD913"/>
      <c r="AE913"/>
      <c r="AF913">
        <v>594.96336213376026</v>
      </c>
      <c r="AG913">
        <v>0</v>
      </c>
      <c r="AH913">
        <v>142.15938741249138</v>
      </c>
      <c r="AI913">
        <v>0</v>
      </c>
      <c r="AJ913"/>
      <c r="AK913"/>
      <c r="AL913">
        <v>1388.949951171875</v>
      </c>
      <c r="AM913">
        <v>1125.6917724609375</v>
      </c>
      <c r="AN913">
        <v>263.25811767578125</v>
      </c>
      <c r="AO913" s="5" t="s">
        <v>1876</v>
      </c>
    </row>
    <row r="914" spans="1:41" ht="14.25" x14ac:dyDescent="0.45">
      <c r="A914">
        <v>2015</v>
      </c>
      <c r="B914" s="5" t="s">
        <v>1509</v>
      </c>
      <c r="C914" s="5" t="s">
        <v>277</v>
      </c>
      <c r="D914" s="5" t="s">
        <v>107</v>
      </c>
      <c r="E914" s="5" t="s">
        <v>216</v>
      </c>
      <c r="F914" s="5" t="s">
        <v>285</v>
      </c>
      <c r="G914" s="5" t="s">
        <v>86</v>
      </c>
      <c r="H914" s="5" t="s">
        <v>130</v>
      </c>
      <c r="I914"/>
      <c r="J914"/>
      <c r="K914"/>
      <c r="L914"/>
      <c r="M914">
        <v>12.599165711215324</v>
      </c>
      <c r="N914">
        <v>0</v>
      </c>
      <c r="O914">
        <v>0</v>
      </c>
      <c r="P914"/>
      <c r="Q914">
        <v>0</v>
      </c>
      <c r="R914"/>
      <c r="S914"/>
      <c r="T914"/>
      <c r="U914"/>
      <c r="V914">
        <v>0</v>
      </c>
      <c r="W914"/>
      <c r="X914">
        <v>51.446593320795913</v>
      </c>
      <c r="Y914">
        <v>0</v>
      </c>
      <c r="Z914"/>
      <c r="AA914">
        <v>516.30901166940362</v>
      </c>
      <c r="AB914"/>
      <c r="AC914"/>
      <c r="AD914"/>
      <c r="AE914"/>
      <c r="AF914">
        <v>619.45898080142013</v>
      </c>
      <c r="AG914"/>
      <c r="AH914">
        <v>10.499304759346105</v>
      </c>
      <c r="AI914"/>
      <c r="AJ914">
        <v>0</v>
      </c>
      <c r="AK914"/>
      <c r="AL914">
        <v>1210.31298828125</v>
      </c>
      <c r="AM914">
        <v>1135.7679443359375</v>
      </c>
      <c r="AN914">
        <v>74.545066833496094</v>
      </c>
      <c r="AO914" s="5" t="s">
        <v>1875</v>
      </c>
    </row>
    <row r="915" spans="1:41" ht="14.25" x14ac:dyDescent="0.45">
      <c r="A915">
        <v>2015</v>
      </c>
      <c r="B915" s="5" t="s">
        <v>1509</v>
      </c>
      <c r="C915" s="5" t="s">
        <v>277</v>
      </c>
      <c r="D915" s="5" t="s">
        <v>107</v>
      </c>
      <c r="E915" s="5" t="s">
        <v>286</v>
      </c>
      <c r="F915" s="5" t="s">
        <v>286</v>
      </c>
      <c r="G915" s="5" t="s">
        <v>86</v>
      </c>
      <c r="H915" s="5" t="s">
        <v>130</v>
      </c>
      <c r="I915">
        <v>5615.0281852982953</v>
      </c>
      <c r="J915">
        <v>11804.673070227585</v>
      </c>
      <c r="K915">
        <v>966.98596833577619</v>
      </c>
      <c r="L915">
        <v>1711.3866757734149</v>
      </c>
      <c r="M915">
        <v>4026.824152643705</v>
      </c>
      <c r="N915">
        <v>2441.0883565479689</v>
      </c>
      <c r="O915">
        <v>3766.8901648953502</v>
      </c>
      <c r="P915">
        <v>4929.4235845129961</v>
      </c>
      <c r="Q915">
        <v>1261.2667817135844</v>
      </c>
      <c r="R915">
        <v>2904.1395037830871</v>
      </c>
      <c r="S915">
        <v>3993.5959292330695</v>
      </c>
      <c r="T915">
        <v>6194.5898080142015</v>
      </c>
      <c r="U915">
        <v>840.3643529380621</v>
      </c>
      <c r="V915">
        <v>5099.5123216144029</v>
      </c>
      <c r="W915">
        <v>2087.6450107817218</v>
      </c>
      <c r="X915">
        <v>8573.7322664820276</v>
      </c>
      <c r="Y915">
        <v>30705.21676870768</v>
      </c>
      <c r="Z915">
        <v>5390.4898717269725</v>
      </c>
      <c r="AA915">
        <v>30508.880809139082</v>
      </c>
      <c r="AB915">
        <v>0</v>
      </c>
      <c r="AC915">
        <v>3334.5791915683226</v>
      </c>
      <c r="AD915">
        <v>10504.516614228643</v>
      </c>
      <c r="AE915">
        <v>5694.822901469327</v>
      </c>
      <c r="AF915">
        <v>8419.3924865196404</v>
      </c>
      <c r="AG915">
        <v>43715.468069247851</v>
      </c>
      <c r="AH915">
        <v>7701.143447376583</v>
      </c>
      <c r="AI915">
        <v>2208.0037908904856</v>
      </c>
      <c r="AJ915">
        <v>11062.763730293866</v>
      </c>
      <c r="AK915">
        <v>5024.9672578230457</v>
      </c>
      <c r="AL915">
        <v>230487.390625</v>
      </c>
      <c r="AM915">
        <v>175438.5</v>
      </c>
      <c r="AN915">
        <v>55048.89453125</v>
      </c>
      <c r="AO915" s="5" t="s">
        <v>1878</v>
      </c>
    </row>
    <row r="916" spans="1:41" ht="14.25" x14ac:dyDescent="0.45">
      <c r="A916">
        <v>2015</v>
      </c>
      <c r="B916" s="5" t="s">
        <v>1508</v>
      </c>
      <c r="C916" s="5" t="s">
        <v>277</v>
      </c>
      <c r="D916" s="5" t="s">
        <v>107</v>
      </c>
      <c r="E916" s="5" t="s">
        <v>286</v>
      </c>
      <c r="F916" s="5" t="s">
        <v>286</v>
      </c>
      <c r="G916" s="5" t="s">
        <v>86</v>
      </c>
      <c r="H916" s="5" t="s">
        <v>130</v>
      </c>
      <c r="I916">
        <v>5694.4808982826853</v>
      </c>
      <c r="J916">
        <v>13808.84984124419</v>
      </c>
      <c r="K916">
        <v>968.36868640390423</v>
      </c>
      <c r="L916">
        <v>1870.1857188487754</v>
      </c>
      <c r="M916">
        <v>4036.2735700154035</v>
      </c>
      <c r="N916">
        <v>2400.9488485945549</v>
      </c>
      <c r="O916">
        <v>3230.7037080112855</v>
      </c>
      <c r="P916">
        <v>4699.6587718270448</v>
      </c>
      <c r="Q916">
        <v>2020.1067014338023</v>
      </c>
      <c r="R916">
        <v>2876.2190625702965</v>
      </c>
      <c r="S916">
        <v>3316.4152227423901</v>
      </c>
      <c r="T916">
        <v>6107.5884962403707</v>
      </c>
      <c r="U916">
        <v>842.1732716815859</v>
      </c>
      <c r="V916">
        <v>4409.0470747859363</v>
      </c>
      <c r="W916">
        <v>2093.8129655736179</v>
      </c>
      <c r="X916">
        <v>8307.3938346192517</v>
      </c>
      <c r="Y916">
        <v>30795.93544354304</v>
      </c>
      <c r="Z916">
        <v>4441.6910822658419</v>
      </c>
      <c r="AA916">
        <v>31064.305784546341</v>
      </c>
      <c r="AB916">
        <v>905.60794944253769</v>
      </c>
      <c r="AC916">
        <v>3695.091040225424</v>
      </c>
      <c r="AD916">
        <v>9365.5983075399035</v>
      </c>
      <c r="AE916">
        <v>6630.9456484182092</v>
      </c>
      <c r="AF916">
        <v>8491.9210133667475</v>
      </c>
      <c r="AG916">
        <v>42907.915251087303</v>
      </c>
      <c r="AH916">
        <v>8463.781779676614</v>
      </c>
      <c r="AI916">
        <v>2214.5273461368101</v>
      </c>
      <c r="AJ916">
        <v>14880.232485123694</v>
      </c>
      <c r="AK916">
        <v>5039.8135418976572</v>
      </c>
      <c r="AL916">
        <v>235579.609375</v>
      </c>
      <c r="AM916">
        <v>181529.703125</v>
      </c>
      <c r="AN916">
        <v>54049.8828125</v>
      </c>
      <c r="AO916" s="5" t="s">
        <v>1877</v>
      </c>
    </row>
    <row r="917" spans="1:41" ht="14.25" x14ac:dyDescent="0.45">
      <c r="A917">
        <v>2015</v>
      </c>
      <c r="B917" s="5" t="s">
        <v>1507</v>
      </c>
      <c r="C917" s="5" t="s">
        <v>277</v>
      </c>
      <c r="D917" s="5" t="s">
        <v>107</v>
      </c>
      <c r="E917" s="5" t="s">
        <v>286</v>
      </c>
      <c r="F917" s="5" t="s">
        <v>286</v>
      </c>
      <c r="G917" s="5" t="s">
        <v>86</v>
      </c>
      <c r="H917" s="5" t="s">
        <v>130</v>
      </c>
      <c r="I917">
        <v>5625.2694232151725</v>
      </c>
      <c r="J917">
        <v>11040.807491563919</v>
      </c>
      <c r="K917">
        <v>1039.8031970589723</v>
      </c>
      <c r="L917">
        <v>1831.1910792374988</v>
      </c>
      <c r="M917">
        <v>3792.3818643242203</v>
      </c>
      <c r="N917">
        <v>2315.6814233779796</v>
      </c>
      <c r="O917">
        <v>3184.8667583808356</v>
      </c>
      <c r="P917">
        <v>5038.0557380721102</v>
      </c>
      <c r="Q917">
        <v>1824.4994252262914</v>
      </c>
      <c r="R917">
        <v>3066.8433921565488</v>
      </c>
      <c r="S917">
        <v>3099.0212931953683</v>
      </c>
      <c r="T917">
        <v>5655.0700190926564</v>
      </c>
      <c r="U917">
        <v>743.98466014410042</v>
      </c>
      <c r="V917">
        <v>4199.989384198986</v>
      </c>
      <c r="W917">
        <v>1858.4792064833291</v>
      </c>
      <c r="X917">
        <v>6611.1738875957981</v>
      </c>
      <c r="Y917">
        <v>30283.060912488399</v>
      </c>
      <c r="Z917">
        <v>3628.0439724008106</v>
      </c>
      <c r="AA917">
        <v>31081.748903933902</v>
      </c>
      <c r="AB917">
        <v>875.62374489176614</v>
      </c>
      <c r="AC917">
        <v>3408.5231680334782</v>
      </c>
      <c r="AD917">
        <v>7961.2569447518072</v>
      </c>
      <c r="AE917">
        <v>6113.270189520088</v>
      </c>
      <c r="AF917">
        <v>10032.425507725877</v>
      </c>
      <c r="AG917">
        <v>36978.439613732866</v>
      </c>
      <c r="AH917">
        <v>8077.0361763826058</v>
      </c>
      <c r="AI917">
        <v>2268.4664175259727</v>
      </c>
      <c r="AJ917">
        <v>13780.367690332338</v>
      </c>
      <c r="AK917">
        <v>5621.8049013332884</v>
      </c>
      <c r="AL917">
        <v>221037.1875</v>
      </c>
      <c r="AM917">
        <v>170992.21875</v>
      </c>
      <c r="AN917">
        <v>50044.98046875</v>
      </c>
      <c r="AO917" s="5" t="s">
        <v>1879</v>
      </c>
    </row>
    <row r="918" spans="1:41" ht="14.25" x14ac:dyDescent="0.45">
      <c r="A918">
        <v>2015</v>
      </c>
      <c r="B918" s="5" t="s">
        <v>1507</v>
      </c>
      <c r="C918" s="5" t="s">
        <v>277</v>
      </c>
      <c r="D918" s="5" t="s">
        <v>107</v>
      </c>
      <c r="E918" s="5" t="s">
        <v>286</v>
      </c>
      <c r="F918" s="5" t="s">
        <v>286</v>
      </c>
      <c r="G918" s="5" t="s">
        <v>87</v>
      </c>
      <c r="H918" s="5" t="s">
        <v>130</v>
      </c>
      <c r="I918">
        <v>5349.2128700000012</v>
      </c>
      <c r="J918">
        <v>10067.521607500001</v>
      </c>
      <c r="K918">
        <v>1028</v>
      </c>
      <c r="L918">
        <v>1775.4426000000001</v>
      </c>
      <c r="M918">
        <v>3622.501342414892</v>
      </c>
      <c r="N918">
        <v>2246.4780000000001</v>
      </c>
      <c r="O918">
        <v>3118.2549999999992</v>
      </c>
      <c r="P918">
        <v>4788.8999999999996</v>
      </c>
      <c r="Q918">
        <v>1741.070336</v>
      </c>
      <c r="R918">
        <v>2914.387768679092</v>
      </c>
      <c r="S918">
        <v>2960.2</v>
      </c>
      <c r="T918">
        <v>5536.7937499999998</v>
      </c>
      <c r="U918">
        <v>673</v>
      </c>
      <c r="V918">
        <v>4012</v>
      </c>
      <c r="W918">
        <v>1759.6408799999999</v>
      </c>
      <c r="X918">
        <v>6535.5612790610603</v>
      </c>
      <c r="Y918">
        <v>29884</v>
      </c>
      <c r="Z918">
        <v>3462.1439999999998</v>
      </c>
      <c r="AA918">
        <v>30174.246676394509</v>
      </c>
      <c r="AB918">
        <v>816</v>
      </c>
      <c r="AC918">
        <v>3333.9785733067488</v>
      </c>
      <c r="AD918">
        <v>7552.6967461800004</v>
      </c>
      <c r="AE918">
        <v>5843.0769230769229</v>
      </c>
      <c r="AF918">
        <v>9727</v>
      </c>
      <c r="AG918">
        <v>35545.853193367177</v>
      </c>
      <c r="AH918">
        <v>7865.7646374999986</v>
      </c>
      <c r="AI918">
        <v>2156.2800000000002</v>
      </c>
      <c r="AJ918">
        <v>13426.41502743425</v>
      </c>
      <c r="AK918">
        <v>5252</v>
      </c>
      <c r="AL918">
        <v>213168.4375</v>
      </c>
      <c r="AM918">
        <v>164964.734375</v>
      </c>
      <c r="AN918">
        <v>48203.6953125</v>
      </c>
      <c r="AO918" s="5" t="s">
        <v>1882</v>
      </c>
    </row>
    <row r="919" spans="1:41" ht="14.25" x14ac:dyDescent="0.45">
      <c r="A919">
        <v>2015</v>
      </c>
      <c r="B919" s="5" t="s">
        <v>1509</v>
      </c>
      <c r="C919" s="5" t="s">
        <v>277</v>
      </c>
      <c r="D919" s="5" t="s">
        <v>107</v>
      </c>
      <c r="E919" s="5" t="s">
        <v>286</v>
      </c>
      <c r="F919" s="5" t="s">
        <v>286</v>
      </c>
      <c r="G919" s="5" t="s">
        <v>87</v>
      </c>
      <c r="H919" s="5" t="s">
        <v>130</v>
      </c>
      <c r="I919">
        <v>5347.9999999999991</v>
      </c>
      <c r="J919">
        <v>11243.290237593579</v>
      </c>
      <c r="K919">
        <v>921</v>
      </c>
      <c r="L919">
        <v>1630</v>
      </c>
      <c r="M919">
        <v>3835.3245714285708</v>
      </c>
      <c r="N919">
        <v>2325</v>
      </c>
      <c r="O919">
        <v>3587.752</v>
      </c>
      <c r="P919">
        <v>4695</v>
      </c>
      <c r="Q919">
        <v>1201.2860000000001</v>
      </c>
      <c r="R919">
        <v>2766.030294718254</v>
      </c>
      <c r="S919">
        <v>3803.6765488477831</v>
      </c>
      <c r="T919">
        <v>5900</v>
      </c>
      <c r="U919">
        <v>800.4</v>
      </c>
      <c r="V919">
        <v>4857</v>
      </c>
      <c r="W919">
        <v>1988.365</v>
      </c>
      <c r="X919">
        <v>8166</v>
      </c>
      <c r="Y919">
        <v>29245</v>
      </c>
      <c r="Z919">
        <v>5134.1398266666674</v>
      </c>
      <c r="AA919">
        <v>29058.00099</v>
      </c>
      <c r="AB919">
        <v>0</v>
      </c>
      <c r="AC919">
        <v>3334</v>
      </c>
      <c r="AD919">
        <v>10004.964</v>
      </c>
      <c r="AE919">
        <v>5424</v>
      </c>
      <c r="AF919">
        <v>8019</v>
      </c>
      <c r="AG919">
        <v>41636.536010000003</v>
      </c>
      <c r="AH919">
        <v>7334.9080000000013</v>
      </c>
      <c r="AI919">
        <v>2103</v>
      </c>
      <c r="AJ919">
        <v>10536.66312566667</v>
      </c>
      <c r="AK919">
        <v>4786</v>
      </c>
      <c r="AL919">
        <v>219684.328125</v>
      </c>
      <c r="AM919">
        <v>167253.34375</v>
      </c>
      <c r="AN919">
        <v>52430.98828125</v>
      </c>
      <c r="AO919" s="5" t="s">
        <v>1881</v>
      </c>
    </row>
    <row r="920" spans="1:41" ht="14.25" x14ac:dyDescent="0.45">
      <c r="A920">
        <v>2015</v>
      </c>
      <c r="B920" s="5" t="s">
        <v>1508</v>
      </c>
      <c r="C920" s="5" t="s">
        <v>277</v>
      </c>
      <c r="D920" s="5" t="s">
        <v>107</v>
      </c>
      <c r="E920" s="5" t="s">
        <v>286</v>
      </c>
      <c r="F920" s="5" t="s">
        <v>286</v>
      </c>
      <c r="G920" s="5" t="s">
        <v>87</v>
      </c>
      <c r="H920" s="5" t="s">
        <v>130</v>
      </c>
      <c r="I920">
        <v>5462.3204040682413</v>
      </c>
      <c r="J920">
        <v>13375.68104188556</v>
      </c>
      <c r="K920">
        <v>937.31423785594632</v>
      </c>
      <c r="L920">
        <v>1776</v>
      </c>
      <c r="M920">
        <v>3833</v>
      </c>
      <c r="N920">
        <v>2311.9534619999999</v>
      </c>
      <c r="O920">
        <v>3145</v>
      </c>
      <c r="P920">
        <v>4788.8999999999996</v>
      </c>
      <c r="Q920">
        <v>1918.3707081</v>
      </c>
      <c r="R920">
        <v>2769.3429597030758</v>
      </c>
      <c r="S920">
        <v>3149.3949377477579</v>
      </c>
      <c r="T920">
        <v>6003</v>
      </c>
      <c r="U920">
        <v>815.75520000000006</v>
      </c>
      <c r="V920">
        <v>4270</v>
      </c>
      <c r="W920">
        <v>1988.365</v>
      </c>
      <c r="X920">
        <v>8149</v>
      </c>
      <c r="Y920">
        <v>29245</v>
      </c>
      <c r="Z920">
        <v>4218</v>
      </c>
      <c r="AA920">
        <v>30102.019299941468</v>
      </c>
      <c r="AB920">
        <v>860</v>
      </c>
      <c r="AC920">
        <v>3677.4319999999998</v>
      </c>
      <c r="AD920">
        <v>8893.9309217000009</v>
      </c>
      <c r="AE920">
        <v>6297</v>
      </c>
      <c r="AF920">
        <v>8064.253495114438</v>
      </c>
      <c r="AG920">
        <v>41948</v>
      </c>
      <c r="AH920">
        <v>8327.8872227264292</v>
      </c>
      <c r="AI920">
        <v>2103</v>
      </c>
      <c r="AJ920">
        <v>14629.657395504581</v>
      </c>
      <c r="AK920">
        <v>4786</v>
      </c>
      <c r="AL920">
        <v>227845.578125</v>
      </c>
      <c r="AM920">
        <v>175669.6875</v>
      </c>
      <c r="AN920">
        <v>52175.890625</v>
      </c>
      <c r="AO920" s="5" t="s">
        <v>1880</v>
      </c>
    </row>
    <row r="921" spans="1:41" ht="14.25" x14ac:dyDescent="0.45">
      <c r="A921">
        <v>2015</v>
      </c>
      <c r="B921" s="5" t="s">
        <v>1507</v>
      </c>
      <c r="C921" s="5" t="s">
        <v>277</v>
      </c>
      <c r="D921" s="5" t="s">
        <v>107</v>
      </c>
      <c r="E921" s="5" t="s">
        <v>110</v>
      </c>
      <c r="F921" s="5" t="s">
        <v>110</v>
      </c>
      <c r="G921" s="5" t="s">
        <v>86</v>
      </c>
      <c r="H921" s="5" t="s">
        <v>130</v>
      </c>
      <c r="I921">
        <v>11336.979963783997</v>
      </c>
      <c r="J921">
        <v>924.98488737340983</v>
      </c>
      <c r="K921">
        <v>0</v>
      </c>
      <c r="L921">
        <v>1451.3302611333802</v>
      </c>
      <c r="M921">
        <v>6955.2417609113309</v>
      </c>
      <c r="N921">
        <v>6760.3303833555474</v>
      </c>
      <c r="O921">
        <v>4720.4275168858812</v>
      </c>
      <c r="P921">
        <v>2260.9549393222442</v>
      </c>
      <c r="Q921">
        <v>3585.646133320407</v>
      </c>
      <c r="R921">
        <v>6219.4114303149317</v>
      </c>
      <c r="S921">
        <v>11574.114843630625</v>
      </c>
      <c r="T921">
        <v>6255.9882753909278</v>
      </c>
      <c r="U921">
        <v>1627.2591675068584</v>
      </c>
      <c r="V921">
        <v>5723.7463912410303</v>
      </c>
      <c r="W921">
        <v>2065.656506025306</v>
      </c>
      <c r="X921">
        <v>9343.6622252696361</v>
      </c>
      <c r="Y921">
        <v>36393.111897064031</v>
      </c>
      <c r="Z921">
        <v>3041.696468510253</v>
      </c>
      <c r="AA921">
        <v>41551.281853228524</v>
      </c>
      <c r="AB921">
        <v>1491.564957597494</v>
      </c>
      <c r="AC921">
        <v>7216.164906006592</v>
      </c>
      <c r="AD921">
        <v>5820.1643039149767</v>
      </c>
      <c r="AE921">
        <v>8529.8858818281897</v>
      </c>
      <c r="AF921">
        <v>27312.497159462211</v>
      </c>
      <c r="AG921">
        <v>76740.035700393564</v>
      </c>
      <c r="AH921">
        <v>14936.743045711755</v>
      </c>
      <c r="AI921">
        <v>2976.6915053060775</v>
      </c>
      <c r="AJ921">
        <v>19873.19456896729</v>
      </c>
      <c r="AK921">
        <v>3566.8790784561652</v>
      </c>
      <c r="AL921">
        <v>330255.65625</v>
      </c>
      <c r="AM921">
        <v>260548.5</v>
      </c>
      <c r="AN921">
        <v>69707.140625</v>
      </c>
      <c r="AO921" s="5" t="s">
        <v>1885</v>
      </c>
    </row>
    <row r="922" spans="1:41" ht="14.25" x14ac:dyDescent="0.45">
      <c r="A922">
        <v>2015</v>
      </c>
      <c r="B922" s="5" t="s">
        <v>1509</v>
      </c>
      <c r="C922" s="5" t="s">
        <v>277</v>
      </c>
      <c r="D922" s="5" t="s">
        <v>107</v>
      </c>
      <c r="E922" s="5" t="s">
        <v>110</v>
      </c>
      <c r="F922" s="5" t="s">
        <v>110</v>
      </c>
      <c r="G922" s="5" t="s">
        <v>86</v>
      </c>
      <c r="H922" s="5" t="s">
        <v>130</v>
      </c>
      <c r="I922">
        <v>9532.3187910103279</v>
      </c>
      <c r="J922">
        <v>7051.8580416148106</v>
      </c>
      <c r="K922">
        <v>1967.5697119014599</v>
      </c>
      <c r="L922">
        <v>1960.2201985699176</v>
      </c>
      <c r="M922">
        <v>6410.1856817340422</v>
      </c>
      <c r="N922">
        <v>7932.2247456859814</v>
      </c>
      <c r="O922">
        <v>4859.2733092084636</v>
      </c>
      <c r="P922">
        <v>2337.1452394304429</v>
      </c>
      <c r="Q922">
        <v>4450.3949047287824</v>
      </c>
      <c r="R922">
        <v>6152.5925889768168</v>
      </c>
      <c r="S922">
        <v>8153.760076108184</v>
      </c>
      <c r="T922">
        <v>5669.6245700468962</v>
      </c>
      <c r="U922">
        <v>1359.1350010973531</v>
      </c>
      <c r="V922">
        <v>4986.1198302134644</v>
      </c>
      <c r="W922">
        <v>3013.3004659323319</v>
      </c>
      <c r="X922">
        <v>8378.4451979581918</v>
      </c>
      <c r="Y922">
        <v>32040.728334096504</v>
      </c>
      <c r="Z922">
        <v>4736.7766291667258</v>
      </c>
      <c r="AA922">
        <v>41256.519215925859</v>
      </c>
      <c r="AB922">
        <v>0</v>
      </c>
      <c r="AC922">
        <v>7059.7325201843205</v>
      </c>
      <c r="AD922">
        <v>3214.4597956080715</v>
      </c>
      <c r="AE922">
        <v>6274.3845241852314</v>
      </c>
      <c r="AF922">
        <v>29231.114380495488</v>
      </c>
      <c r="AG922">
        <v>72666.64026187353</v>
      </c>
      <c r="AH922">
        <v>12218.455670989057</v>
      </c>
      <c r="AI922">
        <v>2912.5071402426092</v>
      </c>
      <c r="AJ922">
        <v>15941.768083215915</v>
      </c>
      <c r="AK922">
        <v>4330.9632132302677</v>
      </c>
      <c r="AL922">
        <v>316098.21875</v>
      </c>
      <c r="AM922">
        <v>254969.671875</v>
      </c>
      <c r="AN922">
        <v>61128.55078125</v>
      </c>
      <c r="AO922" s="5" t="s">
        <v>1883</v>
      </c>
    </row>
    <row r="923" spans="1:41" ht="14.25" x14ac:dyDescent="0.45">
      <c r="A923">
        <v>2015</v>
      </c>
      <c r="B923" s="5" t="s">
        <v>1508</v>
      </c>
      <c r="C923" s="5" t="s">
        <v>277</v>
      </c>
      <c r="D923" s="5" t="s">
        <v>107</v>
      </c>
      <c r="E923" s="5" t="s">
        <v>110</v>
      </c>
      <c r="F923" s="5" t="s">
        <v>110</v>
      </c>
      <c r="G923" s="5" t="s">
        <v>86</v>
      </c>
      <c r="H923" s="5" t="s">
        <v>130</v>
      </c>
      <c r="I923">
        <v>9748.3019792474333</v>
      </c>
      <c r="J923">
        <v>10090.794787683517</v>
      </c>
      <c r="K923">
        <v>1973.4234370279733</v>
      </c>
      <c r="L923">
        <v>1381.5786391495458</v>
      </c>
      <c r="M923">
        <v>6428.7634085426653</v>
      </c>
      <c r="N923">
        <v>7021.9050244525479</v>
      </c>
      <c r="O923">
        <v>5233.5715217783863</v>
      </c>
      <c r="P923">
        <v>2208.2091511406993</v>
      </c>
      <c r="Q923">
        <v>3169.627823048882</v>
      </c>
      <c r="R923">
        <v>5460.9317687134308</v>
      </c>
      <c r="S923">
        <v>6067.5732612650027</v>
      </c>
      <c r="T923">
        <v>6423.4982460459069</v>
      </c>
      <c r="U923">
        <v>1683.798966463509</v>
      </c>
      <c r="V923">
        <v>5417.8522091649493</v>
      </c>
      <c r="W923">
        <v>2826.79203223492</v>
      </c>
      <c r="X923">
        <v>8575.5695189930084</v>
      </c>
      <c r="Y923">
        <v>32135.392782718514</v>
      </c>
      <c r="Z923">
        <v>3719.3107877105153</v>
      </c>
      <c r="AA923">
        <v>38415.076999020726</v>
      </c>
      <c r="AB923">
        <v>1463.7151740989852</v>
      </c>
      <c r="AC923">
        <v>7122.7118256154936</v>
      </c>
      <c r="AD923">
        <v>5062.9802568833966</v>
      </c>
      <c r="AE923">
        <v>7649.7739781575738</v>
      </c>
      <c r="AF923">
        <v>29552.860062968233</v>
      </c>
      <c r="AG923">
        <v>78210.829791855998</v>
      </c>
      <c r="AH923">
        <v>14911.395785332163</v>
      </c>
      <c r="AI923">
        <v>2921.1121532018597</v>
      </c>
      <c r="AJ923">
        <v>19058.745144096814</v>
      </c>
      <c r="AK923">
        <v>4343.9943809987553</v>
      </c>
      <c r="AL923">
        <v>328280.15625</v>
      </c>
      <c r="AM923">
        <v>262047.703125</v>
      </c>
      <c r="AN923">
        <v>66232.390625</v>
      </c>
      <c r="AO923" s="5" t="s">
        <v>1884</v>
      </c>
    </row>
    <row r="924" spans="1:41" ht="14.25" x14ac:dyDescent="0.45">
      <c r="A924">
        <v>2015</v>
      </c>
      <c r="B924" s="5" t="s">
        <v>1509</v>
      </c>
      <c r="C924" s="5" t="s">
        <v>277</v>
      </c>
      <c r="D924" s="5" t="s">
        <v>107</v>
      </c>
      <c r="E924" s="5" t="s">
        <v>110</v>
      </c>
      <c r="F924" s="5" t="s">
        <v>110</v>
      </c>
      <c r="G924" s="5" t="s">
        <v>87</v>
      </c>
      <c r="H924" s="5" t="s">
        <v>130</v>
      </c>
      <c r="I924">
        <v>9079</v>
      </c>
      <c r="J924">
        <v>6716.5</v>
      </c>
      <c r="K924">
        <v>1874</v>
      </c>
      <c r="L924">
        <v>1867</v>
      </c>
      <c r="M924">
        <v>6105.3429999999998</v>
      </c>
      <c r="N924">
        <v>7555</v>
      </c>
      <c r="O924">
        <v>4628.185789999965</v>
      </c>
      <c r="P924">
        <v>2226</v>
      </c>
      <c r="Q924">
        <v>4238.7520000000004</v>
      </c>
      <c r="R924">
        <v>5860</v>
      </c>
      <c r="S924">
        <v>7766</v>
      </c>
      <c r="T924">
        <v>5400</v>
      </c>
      <c r="U924">
        <v>1294.5</v>
      </c>
      <c r="V924">
        <v>4749</v>
      </c>
      <c r="W924">
        <v>2870</v>
      </c>
      <c r="X924">
        <v>7980</v>
      </c>
      <c r="Y924">
        <v>30517</v>
      </c>
      <c r="Z924">
        <v>4511.5145600000014</v>
      </c>
      <c r="AA924">
        <v>39294.524886708132</v>
      </c>
      <c r="AB924">
        <v>0</v>
      </c>
      <c r="AC924">
        <v>7058</v>
      </c>
      <c r="AD924">
        <v>3061.5929999999998</v>
      </c>
      <c r="AE924">
        <v>5976</v>
      </c>
      <c r="AF924">
        <v>27841</v>
      </c>
      <c r="AG924">
        <v>69210.906748076144</v>
      </c>
      <c r="AH924">
        <v>11637.395</v>
      </c>
      <c r="AI924">
        <v>2774</v>
      </c>
      <c r="AJ924">
        <v>15183.64163019949</v>
      </c>
      <c r="AK924">
        <v>4125</v>
      </c>
      <c r="AL924">
        <v>301399.90625</v>
      </c>
      <c r="AM924">
        <v>243178.328125</v>
      </c>
      <c r="AN924">
        <v>58221.515625</v>
      </c>
      <c r="AO924" s="5" t="s">
        <v>1887</v>
      </c>
    </row>
    <row r="925" spans="1:41" ht="14.25" x14ac:dyDescent="0.45">
      <c r="A925">
        <v>2015</v>
      </c>
      <c r="B925" s="5" t="s">
        <v>1508</v>
      </c>
      <c r="C925" s="5" t="s">
        <v>277</v>
      </c>
      <c r="D925" s="5" t="s">
        <v>107</v>
      </c>
      <c r="E925" s="5" t="s">
        <v>110</v>
      </c>
      <c r="F925" s="5" t="s">
        <v>110</v>
      </c>
      <c r="G925" s="5" t="s">
        <v>87</v>
      </c>
      <c r="H925" s="5" t="s">
        <v>130</v>
      </c>
      <c r="I925">
        <v>9350.8696854739574</v>
      </c>
      <c r="J925">
        <v>9730.295279414524</v>
      </c>
      <c r="K925">
        <v>1910.138060859832</v>
      </c>
      <c r="L925">
        <v>1312</v>
      </c>
      <c r="M925">
        <v>6105</v>
      </c>
      <c r="N925">
        <v>6761.6257800000003</v>
      </c>
      <c r="O925">
        <v>5094</v>
      </c>
      <c r="P925">
        <v>2226</v>
      </c>
      <c r="Q925">
        <v>3010</v>
      </c>
      <c r="R925">
        <v>5258.0115137651428</v>
      </c>
      <c r="S925">
        <v>5762</v>
      </c>
      <c r="T925">
        <v>6209.8</v>
      </c>
      <c r="U925">
        <v>1630.98</v>
      </c>
      <c r="V925">
        <v>5247</v>
      </c>
      <c r="W925">
        <v>2684.43</v>
      </c>
      <c r="X925">
        <v>8388</v>
      </c>
      <c r="Y925">
        <v>30517</v>
      </c>
      <c r="Z925">
        <v>3532</v>
      </c>
      <c r="AA925">
        <v>37225.083903485232</v>
      </c>
      <c r="AB925">
        <v>1390</v>
      </c>
      <c r="AC925">
        <v>7088.6720000000014</v>
      </c>
      <c r="AD925">
        <v>4808</v>
      </c>
      <c r="AE925">
        <v>7264.518410273683</v>
      </c>
      <c r="AF925">
        <v>28064.527999999998</v>
      </c>
      <c r="AG925">
        <v>76129</v>
      </c>
      <c r="AH925">
        <v>14650.021180044791</v>
      </c>
      <c r="AI925">
        <v>2774</v>
      </c>
      <c r="AJ925">
        <v>18737.80615491877</v>
      </c>
      <c r="AK925">
        <v>4125.2234699999999</v>
      </c>
      <c r="AL925">
        <v>316986</v>
      </c>
      <c r="AM925">
        <v>253085.390625</v>
      </c>
      <c r="AN925">
        <v>63900.609375</v>
      </c>
      <c r="AO925" s="5" t="s">
        <v>1888</v>
      </c>
    </row>
    <row r="926" spans="1:41" ht="14.25" x14ac:dyDescent="0.45">
      <c r="A926">
        <v>2015</v>
      </c>
      <c r="B926" s="5" t="s">
        <v>1507</v>
      </c>
      <c r="C926" s="5" t="s">
        <v>277</v>
      </c>
      <c r="D926" s="5" t="s">
        <v>107</v>
      </c>
      <c r="E926" s="5" t="s">
        <v>110</v>
      </c>
      <c r="F926" s="5" t="s">
        <v>110</v>
      </c>
      <c r="G926" s="5" t="s">
        <v>87</v>
      </c>
      <c r="H926" s="5" t="s">
        <v>130</v>
      </c>
      <c r="I926">
        <v>10780.6248139745</v>
      </c>
      <c r="J926">
        <v>900</v>
      </c>
      <c r="K926">
        <v>0</v>
      </c>
      <c r="L926">
        <v>1407.1462019999999</v>
      </c>
      <c r="M926">
        <v>6643.6802825000004</v>
      </c>
      <c r="N926">
        <v>6558.2999999999993</v>
      </c>
      <c r="O926">
        <v>4621.6993749999992</v>
      </c>
      <c r="P926">
        <v>2226</v>
      </c>
      <c r="Q926">
        <v>3263.1729999999998</v>
      </c>
      <c r="R926">
        <v>5910.2387318665951</v>
      </c>
      <c r="S926">
        <v>11055.65</v>
      </c>
      <c r="T926">
        <v>6125.1437499999993</v>
      </c>
      <c r="U926">
        <v>1472</v>
      </c>
      <c r="V926">
        <v>5467</v>
      </c>
      <c r="W926">
        <v>1955.8</v>
      </c>
      <c r="X926">
        <v>9237.707532597</v>
      </c>
      <c r="Y926">
        <v>34729</v>
      </c>
      <c r="Z926">
        <v>2954.7647200000001</v>
      </c>
      <c r="AA926">
        <v>40338.09784111043</v>
      </c>
      <c r="AB926">
        <v>1390</v>
      </c>
      <c r="AC926">
        <v>7058.3469708244611</v>
      </c>
      <c r="AD926">
        <v>5521.4818847656252</v>
      </c>
      <c r="AE926">
        <v>8152.8834498484048</v>
      </c>
      <c r="AF926">
        <v>26481</v>
      </c>
      <c r="AG926">
        <v>73774.448726580129</v>
      </c>
      <c r="AH926">
        <v>14468.03289403163</v>
      </c>
      <c r="AI926">
        <v>2829.48</v>
      </c>
      <c r="AJ926">
        <v>19362.745915052739</v>
      </c>
      <c r="AK926">
        <v>3458</v>
      </c>
      <c r="AL926">
        <v>318142.4375</v>
      </c>
      <c r="AM926">
        <v>250835.78125</v>
      </c>
      <c r="AN926">
        <v>67306.671875</v>
      </c>
      <c r="AO926" s="5" t="s">
        <v>1886</v>
      </c>
    </row>
    <row r="927" spans="1:41" ht="14.25" x14ac:dyDescent="0.45">
      <c r="A927">
        <v>2015</v>
      </c>
      <c r="B927" s="5" t="s">
        <v>1507</v>
      </c>
      <c r="C927" s="5" t="s">
        <v>277</v>
      </c>
      <c r="D927" s="5" t="s">
        <v>107</v>
      </c>
      <c r="E927" s="5" t="s">
        <v>291</v>
      </c>
      <c r="F927" s="5" t="s">
        <v>291</v>
      </c>
      <c r="G927" s="5" t="s">
        <v>86</v>
      </c>
      <c r="H927" s="5" t="s">
        <v>130</v>
      </c>
      <c r="I927">
        <v>3097.1943745596554</v>
      </c>
      <c r="J927">
        <v>3686.5655256341406</v>
      </c>
      <c r="K927">
        <v>198.51763824139306</v>
      </c>
      <c r="L927">
        <v>212.4675263340315</v>
      </c>
      <c r="M927">
        <v>120.17738325259592</v>
      </c>
      <c r="N927">
        <v>561.21472864999225</v>
      </c>
      <c r="O927">
        <v>897.08511118813294</v>
      </c>
      <c r="P927">
        <v>863.81999342876441</v>
      </c>
      <c r="Q927">
        <v>969.89816169013159</v>
      </c>
      <c r="R927">
        <v>574.38791380034058</v>
      </c>
      <c r="S927">
        <v>1210.4210591150886</v>
      </c>
      <c r="T927">
        <v>1845.6775014875464</v>
      </c>
      <c r="U927">
        <v>233.03412534677017</v>
      </c>
      <c r="V927">
        <v>789.77827970629892</v>
      </c>
      <c r="W927">
        <v>489.85568571457264</v>
      </c>
      <c r="X927">
        <v>1432.5462002824852</v>
      </c>
      <c r="Y927">
        <v>16338.538161424058</v>
      </c>
      <c r="Z927">
        <v>619.16041765018269</v>
      </c>
      <c r="AA927">
        <v>9094.5956285114407</v>
      </c>
      <c r="AB927">
        <v>182.42161351911795</v>
      </c>
      <c r="AC927">
        <v>1129.7520754803049</v>
      </c>
      <c r="AD927">
        <v>2936.2572288660913</v>
      </c>
      <c r="AE927">
        <v>1438.9846101713952</v>
      </c>
      <c r="AF927">
        <v>3299.4478461205999</v>
      </c>
      <c r="AG927">
        <v>12434.660445472509</v>
      </c>
      <c r="AH927">
        <v>2120.0224391272627</v>
      </c>
      <c r="AI927">
        <v>884.20829141031288</v>
      </c>
      <c r="AJ927">
        <v>7562.4715126801484</v>
      </c>
      <c r="AK927">
        <v>4162.4319931803448</v>
      </c>
      <c r="AL927">
        <v>79385.59375</v>
      </c>
      <c r="AM927">
        <v>62905.97265625</v>
      </c>
      <c r="AN927">
        <v>16479.62109375</v>
      </c>
      <c r="AO927" s="5" t="s">
        <v>1891</v>
      </c>
    </row>
    <row r="928" spans="1:41" ht="14.25" x14ac:dyDescent="0.45">
      <c r="A928">
        <v>2015</v>
      </c>
      <c r="B928" s="5" t="s">
        <v>1509</v>
      </c>
      <c r="C928" s="5" t="s">
        <v>277</v>
      </c>
      <c r="D928" s="5" t="s">
        <v>107</v>
      </c>
      <c r="E928" s="5" t="s">
        <v>291</v>
      </c>
      <c r="F928" s="5" t="s">
        <v>291</v>
      </c>
      <c r="G928" s="5" t="s">
        <v>86</v>
      </c>
      <c r="H928" s="5" t="s">
        <v>130</v>
      </c>
      <c r="I928">
        <v>2901.54415214848</v>
      </c>
      <c r="J928">
        <v>6467.7025670668399</v>
      </c>
      <c r="K928">
        <v>204.73644280724903</v>
      </c>
      <c r="L928">
        <v>173.23852852921073</v>
      </c>
      <c r="M928">
        <v>188.98748566822988</v>
      </c>
      <c r="N928">
        <v>495.56718464113612</v>
      </c>
      <c r="O928">
        <v>877.63688483374085</v>
      </c>
      <c r="P928">
        <v>845.19403312736142</v>
      </c>
      <c r="Q928">
        <v>691.9230823894751</v>
      </c>
      <c r="R928">
        <v>850.92159286107039</v>
      </c>
      <c r="S928">
        <v>1747.2377809936352</v>
      </c>
      <c r="T928">
        <v>2782.3157612267178</v>
      </c>
      <c r="U928">
        <v>251.9833142243065</v>
      </c>
      <c r="V928">
        <v>1353.3603834797127</v>
      </c>
      <c r="W928">
        <v>538.90306503533714</v>
      </c>
      <c r="X928">
        <v>2216.4032346979625</v>
      </c>
      <c r="Y928">
        <v>16116.432805596269</v>
      </c>
      <c r="Z928">
        <v>1142.273541181821</v>
      </c>
      <c r="AA928">
        <v>11020.444638620171</v>
      </c>
      <c r="AB928">
        <v>0</v>
      </c>
      <c r="AC928">
        <v>1105.5767911591447</v>
      </c>
      <c r="AD928">
        <v>3119.4620861455078</v>
      </c>
      <c r="AE928">
        <v>903.99013977969958</v>
      </c>
      <c r="AF928">
        <v>2624.4247738672138</v>
      </c>
      <c r="AG928">
        <v>14300.583507105835</v>
      </c>
      <c r="AH928">
        <v>2381.2591183073114</v>
      </c>
      <c r="AI928">
        <v>746.50056838950798</v>
      </c>
      <c r="AJ928">
        <v>6582.1730098255239</v>
      </c>
      <c r="AK928">
        <v>3665.3072914877248</v>
      </c>
      <c r="AL928">
        <v>86296.078125</v>
      </c>
      <c r="AM928">
        <v>67827.3359375</v>
      </c>
      <c r="AN928">
        <v>18468.75</v>
      </c>
      <c r="AO928" s="5" t="s">
        <v>1889</v>
      </c>
    </row>
    <row r="929" spans="1:41" ht="14.25" x14ac:dyDescent="0.45">
      <c r="A929">
        <v>2015</v>
      </c>
      <c r="B929" s="5" t="s">
        <v>1508</v>
      </c>
      <c r="C929" s="5" t="s">
        <v>277</v>
      </c>
      <c r="D929" s="5" t="s">
        <v>107</v>
      </c>
      <c r="E929" s="5" t="s">
        <v>291</v>
      </c>
      <c r="F929" s="5" t="s">
        <v>291</v>
      </c>
      <c r="G929" s="5" t="s">
        <v>86</v>
      </c>
      <c r="H929" s="5" t="s">
        <v>130</v>
      </c>
      <c r="I929">
        <v>2979.4817453664491</v>
      </c>
      <c r="J929">
        <v>5644.813917677403</v>
      </c>
      <c r="K929">
        <v>204.92012437385793</v>
      </c>
      <c r="L929">
        <v>216.92469486646831</v>
      </c>
      <c r="M929">
        <v>142.72683301801879</v>
      </c>
      <c r="N929">
        <v>627.5231270137175</v>
      </c>
      <c r="O929">
        <v>880.3351694580947</v>
      </c>
      <c r="P929">
        <v>804.66846618467264</v>
      </c>
      <c r="Q929">
        <v>1107.0127707003983</v>
      </c>
      <c r="R929">
        <v>751.33962697372783</v>
      </c>
      <c r="S929">
        <v>1566.1297570025447</v>
      </c>
      <c r="T929">
        <v>1895.4584988332183</v>
      </c>
      <c r="U929">
        <v>263.25812483794698</v>
      </c>
      <c r="V929">
        <v>986.69145189262531</v>
      </c>
      <c r="W929">
        <v>493.1087936339585</v>
      </c>
      <c r="X929">
        <v>2702.101840569685</v>
      </c>
      <c r="Y929">
        <v>16164.048865049945</v>
      </c>
      <c r="Z929">
        <v>1152.017554290856</v>
      </c>
      <c r="AA929">
        <v>9058.2190749069196</v>
      </c>
      <c r="AB929">
        <v>181.12158988850754</v>
      </c>
      <c r="AC929">
        <v>1138.3281317992828</v>
      </c>
      <c r="AD929">
        <v>3259.204532375466</v>
      </c>
      <c r="AE929">
        <v>2143.9741686802404</v>
      </c>
      <c r="AF929">
        <v>2822.020848331581</v>
      </c>
      <c r="AG929">
        <v>15318.46376807046</v>
      </c>
      <c r="AH929">
        <v>2973.784207916075</v>
      </c>
      <c r="AI929">
        <v>748.70610703912121</v>
      </c>
      <c r="AJ929">
        <v>8719.9944523892427</v>
      </c>
      <c r="AK929">
        <v>3676.1364552370919</v>
      </c>
      <c r="AL929">
        <v>88622.5</v>
      </c>
      <c r="AM929">
        <v>69898.78125</v>
      </c>
      <c r="AN929">
        <v>18723.734375</v>
      </c>
      <c r="AO929" s="5" t="s">
        <v>1890</v>
      </c>
    </row>
    <row r="930" spans="1:41" ht="14.25" x14ac:dyDescent="0.45">
      <c r="A930">
        <v>2015</v>
      </c>
      <c r="B930" s="5" t="s">
        <v>1508</v>
      </c>
      <c r="C930" s="5" t="s">
        <v>277</v>
      </c>
      <c r="D930" s="5" t="s">
        <v>107</v>
      </c>
      <c r="E930" s="5" t="s">
        <v>291</v>
      </c>
      <c r="F930" s="5" t="s">
        <v>291</v>
      </c>
      <c r="G930" s="5" t="s">
        <v>87</v>
      </c>
      <c r="H930" s="5" t="s">
        <v>130</v>
      </c>
      <c r="I930">
        <v>2858.010101706042</v>
      </c>
      <c r="J930">
        <v>5467.7421633000004</v>
      </c>
      <c r="K930">
        <v>198.34857621440531</v>
      </c>
      <c r="L930">
        <v>206</v>
      </c>
      <c r="M930">
        <v>135.53886808420131</v>
      </c>
      <c r="N930">
        <v>604.26288</v>
      </c>
      <c r="O930">
        <v>857</v>
      </c>
      <c r="P930">
        <v>821.1</v>
      </c>
      <c r="Q930">
        <v>1051.2617335</v>
      </c>
      <c r="R930">
        <v>723.42094292575257</v>
      </c>
      <c r="S930">
        <v>1487.2568111303331</v>
      </c>
      <c r="T930">
        <v>1863</v>
      </c>
      <c r="U930">
        <v>255</v>
      </c>
      <c r="V930">
        <v>955</v>
      </c>
      <c r="W930">
        <v>468.27499999999998</v>
      </c>
      <c r="X930">
        <v>2643</v>
      </c>
      <c r="Y930">
        <v>15350</v>
      </c>
      <c r="Z930">
        <v>1094</v>
      </c>
      <c r="AA930">
        <v>8777.6204402286148</v>
      </c>
      <c r="AB930">
        <v>172</v>
      </c>
      <c r="AC930">
        <v>1132.8879999999999</v>
      </c>
      <c r="AD930">
        <v>3095.0654746</v>
      </c>
      <c r="AE930">
        <v>2036</v>
      </c>
      <c r="AF930">
        <v>2679.899100995196</v>
      </c>
      <c r="AG930">
        <v>14980</v>
      </c>
      <c r="AH930">
        <v>2926.0371017264288</v>
      </c>
      <c r="AI930">
        <v>711</v>
      </c>
      <c r="AJ930">
        <v>8573.1544488093259</v>
      </c>
      <c r="AK930">
        <v>3491</v>
      </c>
      <c r="AL930">
        <v>85612.8828125</v>
      </c>
      <c r="AM930">
        <v>67565.359375</v>
      </c>
      <c r="AN930">
        <v>18047.5234375</v>
      </c>
      <c r="AO930" s="5" t="s">
        <v>1893</v>
      </c>
    </row>
    <row r="931" spans="1:41" ht="14.25" x14ac:dyDescent="0.45">
      <c r="A931">
        <v>2015</v>
      </c>
      <c r="B931" s="5" t="s">
        <v>1507</v>
      </c>
      <c r="C931" s="5" t="s">
        <v>277</v>
      </c>
      <c r="D931" s="5" t="s">
        <v>107</v>
      </c>
      <c r="E931" s="5" t="s">
        <v>291</v>
      </c>
      <c r="F931" s="5" t="s">
        <v>291</v>
      </c>
      <c r="G931" s="5" t="s">
        <v>87</v>
      </c>
      <c r="H931" s="5" t="s">
        <v>130</v>
      </c>
      <c r="I931">
        <v>2945.2015117556421</v>
      </c>
      <c r="J931">
        <v>3361.58185125</v>
      </c>
      <c r="K931">
        <v>196</v>
      </c>
      <c r="L931">
        <v>205.9992</v>
      </c>
      <c r="M931">
        <v>114.7940127696009</v>
      </c>
      <c r="N931">
        <v>544.44299999999998</v>
      </c>
      <c r="O931">
        <v>878.32249999999988</v>
      </c>
      <c r="P931">
        <v>821.1</v>
      </c>
      <c r="Q931">
        <v>925.54751999999996</v>
      </c>
      <c r="R931">
        <v>545.8345589924935</v>
      </c>
      <c r="S931">
        <v>1156.2</v>
      </c>
      <c r="T931">
        <v>1807.075</v>
      </c>
      <c r="U931">
        <v>210.8</v>
      </c>
      <c r="V931">
        <v>754</v>
      </c>
      <c r="W931">
        <v>463.80399999999997</v>
      </c>
      <c r="X931">
        <v>1416.25</v>
      </c>
      <c r="Y931">
        <v>16096</v>
      </c>
      <c r="Z931">
        <v>590.84799999999996</v>
      </c>
      <c r="AA931">
        <v>8829.0582606833541</v>
      </c>
      <c r="AB931">
        <v>170</v>
      </c>
      <c r="AC931">
        <v>1105.044333606</v>
      </c>
      <c r="AD931">
        <v>2785.57275218</v>
      </c>
      <c r="AE931">
        <v>1375.3846153846159</v>
      </c>
      <c r="AF931">
        <v>3199</v>
      </c>
      <c r="AG931">
        <v>11950.82314695131</v>
      </c>
      <c r="AH931">
        <v>2064.5688799999998</v>
      </c>
      <c r="AI931">
        <v>840.48</v>
      </c>
      <c r="AJ931">
        <v>7368.2272813101863</v>
      </c>
      <c r="AK931">
        <v>3887</v>
      </c>
      <c r="AL931">
        <v>76608.9609375</v>
      </c>
      <c r="AM931">
        <v>60828.890625</v>
      </c>
      <c r="AN931">
        <v>15780.068359375</v>
      </c>
      <c r="AO931" s="5" t="s">
        <v>1894</v>
      </c>
    </row>
    <row r="932" spans="1:41" ht="14.25" x14ac:dyDescent="0.45">
      <c r="A932">
        <v>2015</v>
      </c>
      <c r="B932" s="5" t="s">
        <v>1509</v>
      </c>
      <c r="C932" s="5" t="s">
        <v>277</v>
      </c>
      <c r="D932" s="5" t="s">
        <v>107</v>
      </c>
      <c r="E932" s="5" t="s">
        <v>291</v>
      </c>
      <c r="F932" s="5" t="s">
        <v>291</v>
      </c>
      <c r="G932" s="5" t="s">
        <v>87</v>
      </c>
      <c r="H932" s="5" t="s">
        <v>130</v>
      </c>
      <c r="I932">
        <v>2763.558367582034</v>
      </c>
      <c r="J932">
        <v>6160.1246133078703</v>
      </c>
      <c r="K932">
        <v>195</v>
      </c>
      <c r="L932">
        <v>165</v>
      </c>
      <c r="M932">
        <v>180</v>
      </c>
      <c r="N932">
        <v>472</v>
      </c>
      <c r="O932">
        <v>835.9</v>
      </c>
      <c r="P932">
        <v>805</v>
      </c>
      <c r="Q932">
        <v>659.01800000000003</v>
      </c>
      <c r="R932">
        <v>810.45518000000004</v>
      </c>
      <c r="S932">
        <v>1664.14617066745</v>
      </c>
      <c r="T932">
        <v>2650</v>
      </c>
      <c r="U932">
        <v>240</v>
      </c>
      <c r="V932">
        <v>1289</v>
      </c>
      <c r="W932">
        <v>513.27499999999998</v>
      </c>
      <c r="X932">
        <v>2111</v>
      </c>
      <c r="Y932">
        <v>15350</v>
      </c>
      <c r="Z932">
        <v>1087.9516000000001</v>
      </c>
      <c r="AA932">
        <v>10496.35656</v>
      </c>
      <c r="AB932"/>
      <c r="AC932">
        <v>1105</v>
      </c>
      <c r="AD932">
        <v>2971.1129999999998</v>
      </c>
      <c r="AE932">
        <v>861</v>
      </c>
      <c r="AF932">
        <v>2499.617673761727</v>
      </c>
      <c r="AG932">
        <v>13620.5052</v>
      </c>
      <c r="AH932">
        <v>2268.0160000000001</v>
      </c>
      <c r="AI932">
        <v>711</v>
      </c>
      <c r="AJ932">
        <v>6269.151301629101</v>
      </c>
      <c r="AK932">
        <v>3491</v>
      </c>
      <c r="AL932">
        <v>82244.1875</v>
      </c>
      <c r="AM932">
        <v>64653.73828125</v>
      </c>
      <c r="AN932">
        <v>17590.44921875</v>
      </c>
      <c r="AO932" s="5" t="s">
        <v>1892</v>
      </c>
    </row>
    <row r="933" spans="1:41" ht="14.25" x14ac:dyDescent="0.45">
      <c r="A933">
        <v>2015</v>
      </c>
      <c r="B933" s="5" t="s">
        <v>1507</v>
      </c>
      <c r="C933" s="5" t="s">
        <v>277</v>
      </c>
      <c r="D933" s="5" t="s">
        <v>107</v>
      </c>
      <c r="E933" s="5" t="s">
        <v>112</v>
      </c>
      <c r="F933" s="5" t="s">
        <v>112</v>
      </c>
      <c r="G933" s="5" t="s">
        <v>86</v>
      </c>
      <c r="H933" s="5" t="s">
        <v>130</v>
      </c>
      <c r="I933">
        <v>1560.4493621285205</v>
      </c>
      <c r="J933">
        <v>4540.8006172405649</v>
      </c>
      <c r="K933">
        <v>261.8286688156752</v>
      </c>
      <c r="L933">
        <v>284.36310342686033</v>
      </c>
      <c r="M933">
        <v>1465.1602617416138</v>
      </c>
      <c r="N933">
        <v>724.32111250238006</v>
      </c>
      <c r="O933">
        <v>1005.4650109847854</v>
      </c>
      <c r="P933">
        <v>1588.1411059311445</v>
      </c>
      <c r="Q933">
        <v>619.81391625390711</v>
      </c>
      <c r="R933">
        <v>750.0962134243166</v>
      </c>
      <c r="S933">
        <v>862.74692511394608</v>
      </c>
      <c r="T933">
        <v>1030.1455822256073</v>
      </c>
      <c r="U933">
        <v>140.39532219658355</v>
      </c>
      <c r="V933">
        <v>744.70941048392854</v>
      </c>
      <c r="W933">
        <v>279.45918122814055</v>
      </c>
      <c r="X933">
        <v>1371.3813063378398</v>
      </c>
      <c r="Y933">
        <v>7406.3175088761891</v>
      </c>
      <c r="Z933">
        <v>1382.111989486023</v>
      </c>
      <c r="AA933">
        <v>7461.111423629075</v>
      </c>
      <c r="AB933">
        <v>93.356943389195663</v>
      </c>
      <c r="AC933">
        <v>1383.9630323290846</v>
      </c>
      <c r="AD933">
        <v>2760.6753420549421</v>
      </c>
      <c r="AE933">
        <v>1287.681977782009</v>
      </c>
      <c r="AF933">
        <v>3796.5825325320188</v>
      </c>
      <c r="AG933">
        <v>7436.4142525106345</v>
      </c>
      <c r="AH933">
        <v>2790.9970334267637</v>
      </c>
      <c r="AI933">
        <v>613.79507607609105</v>
      </c>
      <c r="AJ933">
        <v>4224.5139544090671</v>
      </c>
      <c r="AK933">
        <v>519.36506437207697</v>
      </c>
      <c r="AL933">
        <v>58386.1640625</v>
      </c>
      <c r="AM933">
        <v>45331.7890625</v>
      </c>
      <c r="AN933">
        <v>13054.3759765625</v>
      </c>
      <c r="AO933" s="5" t="s">
        <v>1897</v>
      </c>
    </row>
    <row r="934" spans="1:41" ht="14.25" x14ac:dyDescent="0.45">
      <c r="A934">
        <v>2015</v>
      </c>
      <c r="B934" s="5" t="s">
        <v>1508</v>
      </c>
      <c r="C934" s="5" t="s">
        <v>277</v>
      </c>
      <c r="D934" s="5" t="s">
        <v>107</v>
      </c>
      <c r="E934" s="5" t="s">
        <v>112</v>
      </c>
      <c r="F934" s="5" t="s">
        <v>112</v>
      </c>
      <c r="G934" s="5" t="s">
        <v>86</v>
      </c>
      <c r="H934" s="5" t="s">
        <v>130</v>
      </c>
      <c r="I934">
        <v>1975.672211889663</v>
      </c>
      <c r="J934">
        <v>3437.3252025409593</v>
      </c>
      <c r="K934">
        <v>257.46644609151218</v>
      </c>
      <c r="L934">
        <v>290.63696982109349</v>
      </c>
      <c r="M934">
        <v>1653.2610239823071</v>
      </c>
      <c r="N934">
        <v>749.64014686604628</v>
      </c>
      <c r="O934">
        <v>1091.9947018278042</v>
      </c>
      <c r="P934">
        <v>1515.5412215870829</v>
      </c>
      <c r="Q934">
        <v>753.47696376020428</v>
      </c>
      <c r="R934">
        <v>585.28866816726554</v>
      </c>
      <c r="S934">
        <v>923.79480854651342</v>
      </c>
      <c r="T934">
        <v>1053.0324993517879</v>
      </c>
      <c r="U934">
        <v>152.05789290639819</v>
      </c>
      <c r="V934">
        <v>743.44094454236233</v>
      </c>
      <c r="W934">
        <v>270.72412525835114</v>
      </c>
      <c r="X934">
        <v>1619.5639840030499</v>
      </c>
      <c r="Y934">
        <v>7660.8114327842577</v>
      </c>
      <c r="Z934">
        <v>1745.9278839252645</v>
      </c>
      <c r="AA934">
        <v>7431.268478352863</v>
      </c>
      <c r="AB934">
        <v>114.78054242934489</v>
      </c>
      <c r="AC934">
        <v>1328.9270141819563</v>
      </c>
      <c r="AD934">
        <v>3161.464040225379</v>
      </c>
      <c r="AE934">
        <v>1579.5487490276819</v>
      </c>
      <c r="AF934">
        <v>3090.9489194004423</v>
      </c>
      <c r="AG934">
        <v>7912.486200129335</v>
      </c>
      <c r="AH934">
        <v>2893.4426712488926</v>
      </c>
      <c r="AI934">
        <v>602.33458962922271</v>
      </c>
      <c r="AJ934">
        <v>4185.3403125805353</v>
      </c>
      <c r="AK934">
        <v>503.34953469015466</v>
      </c>
      <c r="AL934">
        <v>59283.54296875</v>
      </c>
      <c r="AM934">
        <v>45138.3359375</v>
      </c>
      <c r="AN934">
        <v>14145.2099609375</v>
      </c>
      <c r="AO934" s="5" t="s">
        <v>1896</v>
      </c>
    </row>
    <row r="935" spans="1:41" ht="14.25" x14ac:dyDescent="0.45">
      <c r="A935">
        <v>2015</v>
      </c>
      <c r="B935" s="5" t="s">
        <v>1509</v>
      </c>
      <c r="C935" s="5" t="s">
        <v>277</v>
      </c>
      <c r="D935" s="5" t="s">
        <v>107</v>
      </c>
      <c r="E935" s="5" t="s">
        <v>112</v>
      </c>
      <c r="F935" s="5" t="s">
        <v>112</v>
      </c>
      <c r="G935" s="5" t="s">
        <v>86</v>
      </c>
      <c r="H935" s="5" t="s">
        <v>130</v>
      </c>
      <c r="I935">
        <v>1989.7497739004532</v>
      </c>
      <c r="J935">
        <v>2883.6965800139469</v>
      </c>
      <c r="K935">
        <v>257.23296660397955</v>
      </c>
      <c r="L935">
        <v>351.72670943809447</v>
      </c>
      <c r="M935">
        <v>1541.3819331100829</v>
      </c>
      <c r="N935">
        <v>627.85842460889705</v>
      </c>
      <c r="O935">
        <v>1088.6225138337527</v>
      </c>
      <c r="P935">
        <v>1553.8971043832234</v>
      </c>
      <c r="Q935">
        <v>472.83723976762775</v>
      </c>
      <c r="R935">
        <v>878.39152236331881</v>
      </c>
      <c r="S935">
        <v>1191.1780199251516</v>
      </c>
      <c r="T935">
        <v>944.93742834114937</v>
      </c>
      <c r="U935">
        <v>151.60996072495774</v>
      </c>
      <c r="V935">
        <v>823.1454931327346</v>
      </c>
      <c r="W935">
        <v>269.92662605802894</v>
      </c>
      <c r="X935">
        <v>2729.819237429987</v>
      </c>
      <c r="Y935">
        <v>7638.2442124242907</v>
      </c>
      <c r="Z935">
        <v>1622.3168737779781</v>
      </c>
      <c r="AA935">
        <v>6648.4242196069263</v>
      </c>
      <c r="AB935">
        <v>0</v>
      </c>
      <c r="AC935">
        <v>1354.4103139556473</v>
      </c>
      <c r="AD935">
        <v>4546.1989607968626</v>
      </c>
      <c r="AE935">
        <v>1866.7763862117372</v>
      </c>
      <c r="AF935">
        <v>3224.050628349496</v>
      </c>
      <c r="AG935">
        <v>13195.995655961278</v>
      </c>
      <c r="AH935">
        <v>2685.4365763512792</v>
      </c>
      <c r="AI935">
        <v>600.56023223459715</v>
      </c>
      <c r="AJ935">
        <v>2638.9864524148161</v>
      </c>
      <c r="AK935">
        <v>501.86676749674376</v>
      </c>
      <c r="AL935">
        <v>64279.28125</v>
      </c>
      <c r="AM935">
        <v>47922.12109375</v>
      </c>
      <c r="AN935">
        <v>16357.162109375</v>
      </c>
      <c r="AO935" s="5" t="s">
        <v>1895</v>
      </c>
    </row>
    <row r="936" spans="1:41" ht="14.25" x14ac:dyDescent="0.45">
      <c r="A936">
        <v>2015</v>
      </c>
      <c r="B936" s="5" t="s">
        <v>1507</v>
      </c>
      <c r="C936" s="5" t="s">
        <v>277</v>
      </c>
      <c r="D936" s="5" t="s">
        <v>107</v>
      </c>
      <c r="E936" s="5" t="s">
        <v>112</v>
      </c>
      <c r="F936" s="5" t="s">
        <v>112</v>
      </c>
      <c r="G936" s="5" t="s">
        <v>87</v>
      </c>
      <c r="H936" s="5" t="s">
        <v>130</v>
      </c>
      <c r="I936">
        <v>1483.871292712282</v>
      </c>
      <c r="J936">
        <v>4140.5131250000004</v>
      </c>
      <c r="K936">
        <v>259</v>
      </c>
      <c r="L936">
        <v>275.70600000000002</v>
      </c>
      <c r="M936">
        <v>1399.5281078999999</v>
      </c>
      <c r="N936">
        <v>702.67499999999995</v>
      </c>
      <c r="O936">
        <v>984.43562499999985</v>
      </c>
      <c r="P936">
        <v>1509.6</v>
      </c>
      <c r="Q936">
        <v>591.47161600000004</v>
      </c>
      <c r="R936">
        <v>712.80823641898576</v>
      </c>
      <c r="S936">
        <v>824.09999999999991</v>
      </c>
      <c r="T936">
        <v>1008.6</v>
      </c>
      <c r="U936">
        <v>127</v>
      </c>
      <c r="V936">
        <v>711</v>
      </c>
      <c r="W936">
        <v>264.59688</v>
      </c>
      <c r="X936">
        <v>1355.69127906106</v>
      </c>
      <c r="Y936">
        <v>7311</v>
      </c>
      <c r="Z936">
        <v>1318.912</v>
      </c>
      <c r="AA936">
        <v>7243.2673358401153</v>
      </c>
      <c r="AB936">
        <v>87</v>
      </c>
      <c r="AC936">
        <v>1353.6956824312499</v>
      </c>
      <c r="AD936">
        <v>2619.0014740000001</v>
      </c>
      <c r="AE936">
        <v>1230.7692307692309</v>
      </c>
      <c r="AF936">
        <v>3681</v>
      </c>
      <c r="AG936">
        <v>7148.9620174359688</v>
      </c>
      <c r="AH936">
        <v>2717.992749999999</v>
      </c>
      <c r="AI936">
        <v>583.44000000000005</v>
      </c>
      <c r="AJ936">
        <v>4116.0061121500958</v>
      </c>
      <c r="AK936">
        <v>486</v>
      </c>
      <c r="AL936">
        <v>56247.64453125</v>
      </c>
      <c r="AM936">
        <v>43658.2578125</v>
      </c>
      <c r="AN936">
        <v>12589.38671875</v>
      </c>
      <c r="AO936" s="5" t="s">
        <v>1898</v>
      </c>
    </row>
    <row r="937" spans="1:41" ht="14.25" x14ac:dyDescent="0.45">
      <c r="A937">
        <v>2015</v>
      </c>
      <c r="B937" s="5" t="s">
        <v>1509</v>
      </c>
      <c r="C937" s="5" t="s">
        <v>277</v>
      </c>
      <c r="D937" s="5" t="s">
        <v>107</v>
      </c>
      <c r="E937" s="5" t="s">
        <v>112</v>
      </c>
      <c r="F937" s="5" t="s">
        <v>112</v>
      </c>
      <c r="G937" s="5" t="s">
        <v>87</v>
      </c>
      <c r="H937" s="5" t="s">
        <v>130</v>
      </c>
      <c r="I937">
        <v>1895.125267346154</v>
      </c>
      <c r="J937">
        <v>2746.55955428571</v>
      </c>
      <c r="K937">
        <v>245</v>
      </c>
      <c r="L937">
        <v>335</v>
      </c>
      <c r="M937">
        <v>1468.08</v>
      </c>
      <c r="N937">
        <v>598</v>
      </c>
      <c r="O937">
        <v>1036.8520000000001</v>
      </c>
      <c r="P937">
        <v>1480</v>
      </c>
      <c r="Q937">
        <v>450.351</v>
      </c>
      <c r="R937">
        <v>836.61874999999998</v>
      </c>
      <c r="S937">
        <v>1134.5303781803341</v>
      </c>
      <c r="T937">
        <v>900</v>
      </c>
      <c r="U937">
        <v>144.4</v>
      </c>
      <c r="V937">
        <v>784</v>
      </c>
      <c r="W937">
        <v>257.08999999999997</v>
      </c>
      <c r="X937">
        <v>2600</v>
      </c>
      <c r="Y937">
        <v>7275</v>
      </c>
      <c r="Z937">
        <v>1545.1659999999999</v>
      </c>
      <c r="AA937">
        <v>6332.2518700000001</v>
      </c>
      <c r="AB937"/>
      <c r="AC937">
        <v>1354</v>
      </c>
      <c r="AD937">
        <v>4330</v>
      </c>
      <c r="AE937">
        <v>1778</v>
      </c>
      <c r="AF937">
        <v>3070.727731261979</v>
      </c>
      <c r="AG937">
        <v>12568.447109999999</v>
      </c>
      <c r="AH937">
        <v>2557.7280000000001</v>
      </c>
      <c r="AI937">
        <v>572</v>
      </c>
      <c r="AJ937">
        <v>2513.4868573708991</v>
      </c>
      <c r="AK937">
        <v>478</v>
      </c>
      <c r="AL937">
        <v>61286.41015625</v>
      </c>
      <c r="AM937">
        <v>45707.13671875</v>
      </c>
      <c r="AN937">
        <v>15579.279296875</v>
      </c>
      <c r="AO937" s="5" t="s">
        <v>1899</v>
      </c>
    </row>
    <row r="938" spans="1:41" ht="14.25" x14ac:dyDescent="0.45">
      <c r="A938">
        <v>2015</v>
      </c>
      <c r="B938" s="5" t="s">
        <v>1508</v>
      </c>
      <c r="C938" s="5" t="s">
        <v>277</v>
      </c>
      <c r="D938" s="5" t="s">
        <v>107</v>
      </c>
      <c r="E938" s="5" t="s">
        <v>112</v>
      </c>
      <c r="F938" s="5" t="s">
        <v>112</v>
      </c>
      <c r="G938" s="5" t="s">
        <v>87</v>
      </c>
      <c r="H938" s="5" t="s">
        <v>130</v>
      </c>
      <c r="I938">
        <v>1895.125267346154</v>
      </c>
      <c r="J938">
        <v>3329.5</v>
      </c>
      <c r="K938">
        <v>249.2097989949749</v>
      </c>
      <c r="L938">
        <v>276</v>
      </c>
      <c r="M938">
        <v>1570</v>
      </c>
      <c r="N938">
        <v>721.85341799999992</v>
      </c>
      <c r="O938">
        <v>1063</v>
      </c>
      <c r="P938">
        <v>1509.6</v>
      </c>
      <c r="Q938">
        <v>715.53058830000009</v>
      </c>
      <c r="R938">
        <v>563.54019541701416</v>
      </c>
      <c r="S938">
        <v>877.27093809086705</v>
      </c>
      <c r="T938">
        <v>1035</v>
      </c>
      <c r="U938">
        <v>147.28800000000001</v>
      </c>
      <c r="V938">
        <v>720</v>
      </c>
      <c r="W938">
        <v>257.08999999999997</v>
      </c>
      <c r="X938">
        <v>1587</v>
      </c>
      <c r="Y938">
        <v>7275</v>
      </c>
      <c r="Z938">
        <v>1658</v>
      </c>
      <c r="AA938">
        <v>7201.0682842848964</v>
      </c>
      <c r="AB938">
        <v>109</v>
      </c>
      <c r="AC938">
        <v>1322.576</v>
      </c>
      <c r="AD938">
        <v>3002.2473591000012</v>
      </c>
      <c r="AE938">
        <v>1500</v>
      </c>
      <c r="AF938">
        <v>2935.2834991352388</v>
      </c>
      <c r="AG938">
        <v>7744</v>
      </c>
      <c r="AH938">
        <v>2846.9855295000002</v>
      </c>
      <c r="AI938">
        <v>572</v>
      </c>
      <c r="AJ938">
        <v>4114.8614390172488</v>
      </c>
      <c r="AK938">
        <v>478</v>
      </c>
      <c r="AL938">
        <v>57276.03125</v>
      </c>
      <c r="AM938">
        <v>43629.23046875</v>
      </c>
      <c r="AN938">
        <v>13646.8037109375</v>
      </c>
      <c r="AO938" s="5" t="s">
        <v>1900</v>
      </c>
    </row>
    <row r="939" spans="1:41" ht="14.25" x14ac:dyDescent="0.45">
      <c r="A939">
        <v>2015</v>
      </c>
      <c r="B939" s="5" t="s">
        <v>1508</v>
      </c>
      <c r="C939" s="5" t="s">
        <v>277</v>
      </c>
      <c r="D939" s="5" t="s">
        <v>107</v>
      </c>
      <c r="E939" s="5" t="s">
        <v>113</v>
      </c>
      <c r="F939" s="5" t="s">
        <v>113</v>
      </c>
      <c r="G939" s="5" t="s">
        <v>86</v>
      </c>
      <c r="H939" s="5" t="s">
        <v>130</v>
      </c>
      <c r="I939">
        <v>4347.4907379179404</v>
      </c>
      <c r="J939">
        <v>5010.4150651026348</v>
      </c>
      <c r="K939">
        <v>764.66666116458862</v>
      </c>
      <c r="L939">
        <v>162.16700490017536</v>
      </c>
      <c r="M939">
        <v>1835.4356463701665</v>
      </c>
      <c r="N939">
        <v>2635.6908533500559</v>
      </c>
      <c r="O939">
        <v>1555.3290015425907</v>
      </c>
      <c r="P939">
        <v>1916.519148820254</v>
      </c>
      <c r="Q939">
        <v>939.30498942179486</v>
      </c>
      <c r="R939">
        <v>2614.0426112283817</v>
      </c>
      <c r="S939">
        <v>2524.118900946236</v>
      </c>
      <c r="T939">
        <v>2843.1877482498276</v>
      </c>
      <c r="U939">
        <v>271.15586858308541</v>
      </c>
      <c r="V939">
        <v>2773.6876032926093</v>
      </c>
      <c r="W939">
        <v>2114.4576677234099</v>
      </c>
      <c r="X939">
        <v>2922.9319569386039</v>
      </c>
      <c r="Y939">
        <v>16685.299952229081</v>
      </c>
      <c r="Z939">
        <v>2132.3908111873707</v>
      </c>
      <c r="AA939">
        <v>12710.496088471617</v>
      </c>
      <c r="AB939">
        <v>825.5774794918018</v>
      </c>
      <c r="AC939">
        <v>2542.020453435216</v>
      </c>
      <c r="AD939">
        <v>1739.6096889291537</v>
      </c>
      <c r="AE939">
        <v>4237.6629402757872</v>
      </c>
      <c r="AF939">
        <v>7468.10648540288</v>
      </c>
      <c r="AG939">
        <v>45636.322456907787</v>
      </c>
      <c r="AH939">
        <v>6186.8636049186698</v>
      </c>
      <c r="AI939">
        <v>1175.1842692765954</v>
      </c>
      <c r="AJ939">
        <v>4866.7604730591993</v>
      </c>
      <c r="AK939">
        <v>2419.7591681304762</v>
      </c>
      <c r="AL939">
        <v>143856.671875</v>
      </c>
      <c r="AM939">
        <v>116949.53125</v>
      </c>
      <c r="AN939">
        <v>26907.12109375</v>
      </c>
      <c r="AO939" s="5" t="s">
        <v>1901</v>
      </c>
    </row>
    <row r="940" spans="1:41" ht="14.25" x14ac:dyDescent="0.45">
      <c r="A940">
        <v>2015</v>
      </c>
      <c r="B940" s="5" t="s">
        <v>1507</v>
      </c>
      <c r="C940" s="5" t="s">
        <v>277</v>
      </c>
      <c r="D940" s="5" t="s">
        <v>107</v>
      </c>
      <c r="E940" s="5" t="s">
        <v>113</v>
      </c>
      <c r="F940" s="5" t="s">
        <v>113</v>
      </c>
      <c r="G940" s="5" t="s">
        <v>86</v>
      </c>
      <c r="H940" s="5" t="s">
        <v>130</v>
      </c>
      <c r="I940">
        <v>6317.91983472433</v>
      </c>
      <c r="J940">
        <v>600.91825629827088</v>
      </c>
      <c r="K940">
        <v>0</v>
      </c>
      <c r="L940">
        <v>173.51514650612572</v>
      </c>
      <c r="M940">
        <v>2302.9237141831045</v>
      </c>
      <c r="N940">
        <v>3755.7391018641933</v>
      </c>
      <c r="O940">
        <v>1106.3334325777096</v>
      </c>
      <c r="P940">
        <v>1963.7150161175639</v>
      </c>
      <c r="Q940">
        <v>1178.4019367756077</v>
      </c>
      <c r="R940">
        <v>2392.9395137511033</v>
      </c>
      <c r="S940">
        <v>1956.2035379138354</v>
      </c>
      <c r="T940">
        <v>2768.5162522313194</v>
      </c>
      <c r="U940">
        <v>252.0482949670949</v>
      </c>
      <c r="V940">
        <v>3096.8751565657317</v>
      </c>
      <c r="W940">
        <v>1185.7404878742666</v>
      </c>
      <c r="X940">
        <v>4962.7328773579002</v>
      </c>
      <c r="Y940">
        <v>17385.852836686758</v>
      </c>
      <c r="Z940">
        <v>1438.1886454840292</v>
      </c>
      <c r="AA940">
        <v>16066.069926563201</v>
      </c>
      <c r="AB940">
        <v>841.28555881757927</v>
      </c>
      <c r="AC940">
        <v>3001.9021036180507</v>
      </c>
      <c r="AD940">
        <v>2136.562848265412</v>
      </c>
      <c r="AE940">
        <v>3594.4059453364762</v>
      </c>
      <c r="AF940">
        <v>8487.3886607459899</v>
      </c>
      <c r="AG940">
        <v>45540.356935398959</v>
      </c>
      <c r="AH940">
        <v>7304.5274902632455</v>
      </c>
      <c r="AI940">
        <v>1197.5442393372684</v>
      </c>
      <c r="AJ940">
        <v>4466.2440112346194</v>
      </c>
      <c r="AK940">
        <v>1735.1514650612573</v>
      </c>
      <c r="AL940">
        <v>147210.015625</v>
      </c>
      <c r="AM940">
        <v>119712.484375</v>
      </c>
      <c r="AN940">
        <v>27497.5234375</v>
      </c>
      <c r="AO940" s="5" t="s">
        <v>1902</v>
      </c>
    </row>
    <row r="941" spans="1:41" ht="14.25" x14ac:dyDescent="0.45">
      <c r="A941">
        <v>2015</v>
      </c>
      <c r="B941" s="5" t="s">
        <v>1509</v>
      </c>
      <c r="C941" s="5" t="s">
        <v>277</v>
      </c>
      <c r="D941" s="5" t="s">
        <v>107</v>
      </c>
      <c r="E941" s="5" t="s">
        <v>113</v>
      </c>
      <c r="F941" s="5" t="s">
        <v>113</v>
      </c>
      <c r="G941" s="5" t="s">
        <v>86</v>
      </c>
      <c r="H941" s="5" t="s">
        <v>130</v>
      </c>
      <c r="I941">
        <v>4065.3308028188117</v>
      </c>
      <c r="J941">
        <v>4049.5818456797924</v>
      </c>
      <c r="K941">
        <v>762.2495255285271</v>
      </c>
      <c r="L941">
        <v>341.22740467874837</v>
      </c>
      <c r="M941">
        <v>1830.3889457072717</v>
      </c>
      <c r="N941">
        <v>3727.2531895678667</v>
      </c>
      <c r="O941">
        <v>1370.1340727632146</v>
      </c>
      <c r="P941">
        <v>2034.7652623612748</v>
      </c>
      <c r="Q941">
        <v>1393.3091881585487</v>
      </c>
      <c r="R941">
        <v>2683.6222964888643</v>
      </c>
      <c r="S941">
        <v>3302.0313468143495</v>
      </c>
      <c r="T941">
        <v>1994.8679042757597</v>
      </c>
      <c r="U941">
        <v>270.35709755316219</v>
      </c>
      <c r="V941">
        <v>2336.0953089545083</v>
      </c>
      <c r="W941">
        <v>2031.6154709334712</v>
      </c>
      <c r="X941">
        <v>2713.0203498150331</v>
      </c>
      <c r="Y941">
        <v>16636.148391183902</v>
      </c>
      <c r="Z941">
        <v>599.29401608061994</v>
      </c>
      <c r="AA941">
        <v>10076.519293930121</v>
      </c>
      <c r="AB941">
        <v>0</v>
      </c>
      <c r="AC941">
        <v>2936.6555411891054</v>
      </c>
      <c r="AD941">
        <v>1524.067529631445</v>
      </c>
      <c r="AE941">
        <v>3082.5958773440161</v>
      </c>
      <c r="AF941">
        <v>6955.4499023624012</v>
      </c>
      <c r="AG941">
        <v>43818.20339450091</v>
      </c>
      <c r="AH941">
        <v>4387.3875269374694</v>
      </c>
      <c r="AI941">
        <v>1171.7224111430253</v>
      </c>
      <c r="AJ941">
        <v>4470.6835436476513</v>
      </c>
      <c r="AK941">
        <v>2412.7402336977348</v>
      </c>
      <c r="AL941">
        <v>132977.3125</v>
      </c>
      <c r="AM941">
        <v>109477.09375</v>
      </c>
      <c r="AN941">
        <v>23500.224609375</v>
      </c>
      <c r="AO941" s="5" t="s">
        <v>1903</v>
      </c>
    </row>
    <row r="942" spans="1:41" ht="14.25" x14ac:dyDescent="0.45">
      <c r="A942">
        <v>2015</v>
      </c>
      <c r="B942" s="5" t="s">
        <v>1508</v>
      </c>
      <c r="C942" s="5" t="s">
        <v>277</v>
      </c>
      <c r="D942" s="5" t="s">
        <v>107</v>
      </c>
      <c r="E942" s="5" t="s">
        <v>113</v>
      </c>
      <c r="F942" s="5" t="s">
        <v>113</v>
      </c>
      <c r="G942" s="5" t="s">
        <v>87</v>
      </c>
      <c r="H942" s="5" t="s">
        <v>130</v>
      </c>
      <c r="I942">
        <v>4170.2462065310428</v>
      </c>
      <c r="J942">
        <v>4823.8064802652161</v>
      </c>
      <c r="K942">
        <v>740.14469776482417</v>
      </c>
      <c r="L942">
        <v>154</v>
      </c>
      <c r="M942">
        <v>1743</v>
      </c>
      <c r="N942">
        <v>2537.994342</v>
      </c>
      <c r="O942">
        <v>1514</v>
      </c>
      <c r="P942">
        <v>1938</v>
      </c>
      <c r="Q942">
        <v>892</v>
      </c>
      <c r="R942">
        <v>2516.9086026778368</v>
      </c>
      <c r="S942">
        <v>2397</v>
      </c>
      <c r="T942">
        <v>2748.6</v>
      </c>
      <c r="U942">
        <v>262.64999999999998</v>
      </c>
      <c r="V942">
        <v>2686</v>
      </c>
      <c r="W942">
        <v>2007.97</v>
      </c>
      <c r="X942">
        <v>2859</v>
      </c>
      <c r="Y942">
        <v>15845</v>
      </c>
      <c r="Z942">
        <v>2025</v>
      </c>
      <c r="AA942">
        <v>12316.75998880175</v>
      </c>
      <c r="AB942">
        <v>784</v>
      </c>
      <c r="AC942">
        <v>2529.8719999999998</v>
      </c>
      <c r="AD942">
        <v>1652</v>
      </c>
      <c r="AE942">
        <v>4024.2470606409129</v>
      </c>
      <c r="AF942">
        <v>7092</v>
      </c>
      <c r="AG942">
        <v>44422</v>
      </c>
      <c r="AH942">
        <v>6078.4170814689278</v>
      </c>
      <c r="AI942">
        <v>1116</v>
      </c>
      <c r="AJ942">
        <v>4784.8068515072027</v>
      </c>
      <c r="AK942">
        <v>2297.8960000000002</v>
      </c>
      <c r="AL942">
        <v>138959.328125</v>
      </c>
      <c r="AM942">
        <v>113021.2890625</v>
      </c>
      <c r="AN942">
        <v>25938.029296875</v>
      </c>
      <c r="AO942" s="5" t="s">
        <v>1904</v>
      </c>
    </row>
    <row r="943" spans="1:41" ht="14.25" x14ac:dyDescent="0.45">
      <c r="A943">
        <v>2015</v>
      </c>
      <c r="B943" s="5" t="s">
        <v>1507</v>
      </c>
      <c r="C943" s="5" t="s">
        <v>277</v>
      </c>
      <c r="D943" s="5" t="s">
        <v>107</v>
      </c>
      <c r="E943" s="5" t="s">
        <v>113</v>
      </c>
      <c r="F943" s="5" t="s">
        <v>113</v>
      </c>
      <c r="G943" s="5" t="s">
        <v>87</v>
      </c>
      <c r="H943" s="5" t="s">
        <v>130</v>
      </c>
      <c r="I943">
        <v>6007.8718989106346</v>
      </c>
      <c r="J943">
        <v>585</v>
      </c>
      <c r="K943"/>
      <c r="L943">
        <v>168.23267999999999</v>
      </c>
      <c r="M943">
        <v>2199.7637749999999</v>
      </c>
      <c r="N943">
        <v>3643.5</v>
      </c>
      <c r="O943">
        <v>1083.194375</v>
      </c>
      <c r="P943">
        <v>1938</v>
      </c>
      <c r="Q943">
        <v>1072.423</v>
      </c>
      <c r="R943">
        <v>2273.9842757869519</v>
      </c>
      <c r="S943">
        <v>1868.575</v>
      </c>
      <c r="T943">
        <v>2710.6125000000002</v>
      </c>
      <c r="U943">
        <v>228</v>
      </c>
      <c r="V943">
        <v>2958</v>
      </c>
      <c r="W943">
        <v>1122.68</v>
      </c>
      <c r="X943">
        <v>4906.4567808810007</v>
      </c>
      <c r="Y943">
        <v>16549</v>
      </c>
      <c r="Z943">
        <v>1397.085184</v>
      </c>
      <c r="AA943">
        <v>15596.984538504021</v>
      </c>
      <c r="AB943">
        <v>784</v>
      </c>
      <c r="AC943">
        <v>2936.2503345990872</v>
      </c>
      <c r="AD943">
        <v>2026.9175312499999</v>
      </c>
      <c r="AE943">
        <v>3435.541008373918</v>
      </c>
      <c r="AF943">
        <v>8229</v>
      </c>
      <c r="AG943">
        <v>43780.814874821401</v>
      </c>
      <c r="AH943">
        <v>7077.7086590357321</v>
      </c>
      <c r="AI943">
        <v>1138.32</v>
      </c>
      <c r="AJ943">
        <v>4351.5272637244534</v>
      </c>
      <c r="AK943">
        <v>1682</v>
      </c>
      <c r="AL943">
        <v>141751.4375</v>
      </c>
      <c r="AM943">
        <v>115151.2109375</v>
      </c>
      <c r="AN943">
        <v>26600.228515625</v>
      </c>
      <c r="AO943" s="5" t="s">
        <v>1906</v>
      </c>
    </row>
    <row r="944" spans="1:41" ht="14.25" x14ac:dyDescent="0.45">
      <c r="A944">
        <v>2015</v>
      </c>
      <c r="B944" s="5" t="s">
        <v>1509</v>
      </c>
      <c r="C944" s="5" t="s">
        <v>277</v>
      </c>
      <c r="D944" s="5" t="s">
        <v>107</v>
      </c>
      <c r="E944" s="5" t="s">
        <v>113</v>
      </c>
      <c r="F944" s="5" t="s">
        <v>113</v>
      </c>
      <c r="G944" s="5" t="s">
        <v>87</v>
      </c>
      <c r="H944" s="5" t="s">
        <v>130</v>
      </c>
      <c r="I944">
        <v>3872</v>
      </c>
      <c r="J944">
        <v>3857</v>
      </c>
      <c r="K944">
        <v>726</v>
      </c>
      <c r="L944">
        <v>325</v>
      </c>
      <c r="M944">
        <v>1743.3430000000001</v>
      </c>
      <c r="N944">
        <v>3550</v>
      </c>
      <c r="O944">
        <v>1304.9759999999719</v>
      </c>
      <c r="P944">
        <v>1938</v>
      </c>
      <c r="Q944">
        <v>1327.049</v>
      </c>
      <c r="R944">
        <v>2556</v>
      </c>
      <c r="S944">
        <v>3145</v>
      </c>
      <c r="T944">
        <v>1900</v>
      </c>
      <c r="U944">
        <v>257.5</v>
      </c>
      <c r="V944">
        <v>2225</v>
      </c>
      <c r="W944">
        <v>1935</v>
      </c>
      <c r="X944">
        <v>2584</v>
      </c>
      <c r="Y944">
        <v>15845</v>
      </c>
      <c r="Z944">
        <v>570.79399999999998</v>
      </c>
      <c r="AA944">
        <v>9597.3205130181268</v>
      </c>
      <c r="AB944"/>
      <c r="AC944">
        <v>2936</v>
      </c>
      <c r="AD944">
        <v>1451.5889999999999</v>
      </c>
      <c r="AE944">
        <v>2936</v>
      </c>
      <c r="AF944">
        <v>6624.6766445853564</v>
      </c>
      <c r="AG944">
        <v>41734.385655864993</v>
      </c>
      <c r="AH944">
        <v>4178.741</v>
      </c>
      <c r="AI944">
        <v>1116</v>
      </c>
      <c r="AJ944">
        <v>4258.0757927499999</v>
      </c>
      <c r="AK944">
        <v>2298</v>
      </c>
      <c r="AL944">
        <v>126792.453125</v>
      </c>
      <c r="AM944">
        <v>104409.796875</v>
      </c>
      <c r="AN944">
        <v>22382.6484375</v>
      </c>
      <c r="AO944" s="5" t="s">
        <v>1905</v>
      </c>
    </row>
    <row r="945" spans="1:41" ht="14.25" x14ac:dyDescent="0.45">
      <c r="A945">
        <v>2015</v>
      </c>
      <c r="B945" s="5" t="s">
        <v>1509</v>
      </c>
      <c r="C945" s="5" t="s">
        <v>277</v>
      </c>
      <c r="D945" s="5" t="s">
        <v>107</v>
      </c>
      <c r="E945" s="5" t="s">
        <v>114</v>
      </c>
      <c r="F945" s="5" t="s">
        <v>115</v>
      </c>
      <c r="G945" s="5" t="s">
        <v>86</v>
      </c>
      <c r="H945" s="5" t="s">
        <v>130</v>
      </c>
      <c r="I945">
        <v>15147.346976308625</v>
      </c>
      <c r="J945">
        <v>18856.5311118424</v>
      </c>
      <c r="K945">
        <v>2934.5556802372362</v>
      </c>
      <c r="L945">
        <v>3671.6068743433325</v>
      </c>
      <c r="M945">
        <v>10437.009834377746</v>
      </c>
      <c r="N945">
        <v>10373.313102233951</v>
      </c>
      <c r="O945">
        <v>8626.1634741038142</v>
      </c>
      <c r="P945">
        <v>7266.5688239434385</v>
      </c>
      <c r="Q945">
        <v>5711.6616864423677</v>
      </c>
      <c r="R945">
        <v>9056.732092759903</v>
      </c>
      <c r="S945">
        <v>12147.356005341249</v>
      </c>
      <c r="T945">
        <v>11864.214378061097</v>
      </c>
      <c r="U945">
        <v>2199.4993540354153</v>
      </c>
      <c r="V945">
        <v>10085.632151827867</v>
      </c>
      <c r="W945">
        <v>5100.9454767140533</v>
      </c>
      <c r="X945">
        <v>16952.177464440221</v>
      </c>
      <c r="Y945">
        <v>62745.945102804188</v>
      </c>
      <c r="Z945">
        <v>10127.266500893697</v>
      </c>
      <c r="AA945">
        <v>71765.400025064941</v>
      </c>
      <c r="AB945">
        <v>0</v>
      </c>
      <c r="AC945">
        <v>10394.311711752644</v>
      </c>
      <c r="AD945">
        <v>13718.976409836716</v>
      </c>
      <c r="AE945">
        <v>11969.207425654558</v>
      </c>
      <c r="AF945">
        <v>37650.50686701513</v>
      </c>
      <c r="AG945">
        <v>116382.10833112132</v>
      </c>
      <c r="AH945">
        <v>19919.599118365637</v>
      </c>
      <c r="AI945">
        <v>5120.5109311330953</v>
      </c>
      <c r="AJ945">
        <v>27004.53181350978</v>
      </c>
      <c r="AK945">
        <v>9355.9304710533124</v>
      </c>
      <c r="AL945">
        <v>546585.5625</v>
      </c>
      <c r="AM945">
        <v>430408.15625</v>
      </c>
      <c r="AN945">
        <v>116177.4375</v>
      </c>
      <c r="AO945" s="5" t="s">
        <v>1907</v>
      </c>
    </row>
    <row r="946" spans="1:41" ht="14.25" x14ac:dyDescent="0.45">
      <c r="A946">
        <v>2015</v>
      </c>
      <c r="B946" s="5" t="s">
        <v>1508</v>
      </c>
      <c r="C946" s="5" t="s">
        <v>277</v>
      </c>
      <c r="D946" s="5" t="s">
        <v>107</v>
      </c>
      <c r="E946" s="5" t="s">
        <v>114</v>
      </c>
      <c r="F946" s="5" t="s">
        <v>115</v>
      </c>
      <c r="G946" s="5" t="s">
        <v>86</v>
      </c>
      <c r="H946" s="5" t="s">
        <v>130</v>
      </c>
      <c r="I946">
        <v>15442.782877530124</v>
      </c>
      <c r="J946">
        <v>23899.644628927716</v>
      </c>
      <c r="K946">
        <v>2941.7921234318774</v>
      </c>
      <c r="L946">
        <v>3251.7643579983214</v>
      </c>
      <c r="M946">
        <v>10465.03697855807</v>
      </c>
      <c r="N946">
        <v>9422.8538730471028</v>
      </c>
      <c r="O946">
        <v>8464.2752297896714</v>
      </c>
      <c r="P946">
        <v>6907.8679229677446</v>
      </c>
      <c r="Q946">
        <v>5189.7345244826838</v>
      </c>
      <c r="R946">
        <v>8337.1508312837286</v>
      </c>
      <c r="S946">
        <v>9383.9884840073937</v>
      </c>
      <c r="T946">
        <v>12531.086742286278</v>
      </c>
      <c r="U946">
        <v>2525.9722381450952</v>
      </c>
      <c r="V946">
        <v>9826.8992839508846</v>
      </c>
      <c r="W946">
        <v>4920.6049978085384</v>
      </c>
      <c r="X946">
        <v>16882.963353612264</v>
      </c>
      <c r="Y946">
        <v>62931.328226261554</v>
      </c>
      <c r="Z946">
        <v>8161.0018699763568</v>
      </c>
      <c r="AA946">
        <v>69479.382783567067</v>
      </c>
      <c r="AB946">
        <v>2369.3231235415228</v>
      </c>
      <c r="AC946">
        <v>10817.802865840918</v>
      </c>
      <c r="AD946">
        <v>14428.5785644233</v>
      </c>
      <c r="AE946">
        <v>14280.719626575779</v>
      </c>
      <c r="AF946">
        <v>38044.781076334984</v>
      </c>
      <c r="AG946">
        <v>121118.74504294331</v>
      </c>
      <c r="AH946">
        <v>23375.177565008777</v>
      </c>
      <c r="AI946">
        <v>5135.6394993386702</v>
      </c>
      <c r="AJ946">
        <v>33938.977629220506</v>
      </c>
      <c r="AK946">
        <v>9383.8079228964143</v>
      </c>
      <c r="AL946">
        <v>563859.6875</v>
      </c>
      <c r="AM946">
        <v>443577.375</v>
      </c>
      <c r="AN946">
        <v>120282.2734375</v>
      </c>
      <c r="AO946" s="5" t="s">
        <v>1908</v>
      </c>
    </row>
    <row r="947" spans="1:41" ht="14.25" x14ac:dyDescent="0.45">
      <c r="A947">
        <v>2015</v>
      </c>
      <c r="B947" s="5" t="s">
        <v>1507</v>
      </c>
      <c r="C947" s="5" t="s">
        <v>277</v>
      </c>
      <c r="D947" s="5" t="s">
        <v>107</v>
      </c>
      <c r="E947" s="5" t="s">
        <v>114</v>
      </c>
      <c r="F947" s="5" t="s">
        <v>115</v>
      </c>
      <c r="G947" s="5" t="s">
        <v>86</v>
      </c>
      <c r="H947" s="5" t="s">
        <v>130</v>
      </c>
      <c r="I947">
        <v>16962.24938699917</v>
      </c>
      <c r="J947">
        <v>11965.792378937329</v>
      </c>
      <c r="K947">
        <v>1039.8031970589723</v>
      </c>
      <c r="L947">
        <v>3282.521340370879</v>
      </c>
      <c r="M947">
        <v>10747.623625235552</v>
      </c>
      <c r="N947">
        <v>9076.0118067335279</v>
      </c>
      <c r="O947">
        <v>7905.2942752667177</v>
      </c>
      <c r="P947">
        <v>7299.0106773943544</v>
      </c>
      <c r="Q947">
        <v>5410.1455585466983</v>
      </c>
      <c r="R947">
        <v>9286.254822471481</v>
      </c>
      <c r="S947">
        <v>14673.136136825993</v>
      </c>
      <c r="T947">
        <v>11911.058294483584</v>
      </c>
      <c r="U947">
        <v>2371.2438276509597</v>
      </c>
      <c r="V947">
        <v>9923.7357754400164</v>
      </c>
      <c r="W947">
        <v>3924.1357125086352</v>
      </c>
      <c r="X947">
        <v>15954.836112865434</v>
      </c>
      <c r="Y947">
        <v>66676.17280955243</v>
      </c>
      <c r="Z947">
        <v>6669.7404409110632</v>
      </c>
      <c r="AA947">
        <v>72633.030757162429</v>
      </c>
      <c r="AB947">
        <v>2367.1887024892599</v>
      </c>
      <c r="AC947">
        <v>10624.68807404007</v>
      </c>
      <c r="AD947">
        <v>13781.421248666782</v>
      </c>
      <c r="AE947">
        <v>14643.156071348272</v>
      </c>
      <c r="AF947">
        <v>37344.922667188097</v>
      </c>
      <c r="AG947">
        <v>113718.47531412641</v>
      </c>
      <c r="AH947">
        <v>23013.779222094363</v>
      </c>
      <c r="AI947">
        <v>5245.1579228320506</v>
      </c>
      <c r="AJ947">
        <v>33653.562259299615</v>
      </c>
      <c r="AK947">
        <v>9188.6839797894536</v>
      </c>
      <c r="AL947">
        <v>551292.8125</v>
      </c>
      <c r="AM947">
        <v>431540.71875</v>
      </c>
      <c r="AN947">
        <v>119752.125</v>
      </c>
      <c r="AO947" s="5" t="s">
        <v>1909</v>
      </c>
    </row>
    <row r="948" spans="1:41" ht="14.25" x14ac:dyDescent="0.45">
      <c r="A948">
        <v>2015</v>
      </c>
      <c r="B948" s="5" t="s">
        <v>1509</v>
      </c>
      <c r="C948" s="5" t="s">
        <v>277</v>
      </c>
      <c r="D948" s="5" t="s">
        <v>107</v>
      </c>
      <c r="E948" s="5" t="s">
        <v>114</v>
      </c>
      <c r="F948" s="5" t="s">
        <v>115</v>
      </c>
      <c r="G948" s="5" t="s">
        <v>87</v>
      </c>
      <c r="H948" s="5" t="s">
        <v>130</v>
      </c>
      <c r="I948">
        <v>14427</v>
      </c>
      <c r="J948">
        <v>17959.790237593581</v>
      </c>
      <c r="K948">
        <v>2795</v>
      </c>
      <c r="L948">
        <v>3497</v>
      </c>
      <c r="M948">
        <v>9940.6675714285702</v>
      </c>
      <c r="N948">
        <v>9880</v>
      </c>
      <c r="O948">
        <v>8215.9377899999654</v>
      </c>
      <c r="P948">
        <v>6921</v>
      </c>
      <c r="Q948">
        <v>5440.0380000000014</v>
      </c>
      <c r="R948">
        <v>8626.0302947182536</v>
      </c>
      <c r="S948">
        <v>11569.676548847779</v>
      </c>
      <c r="T948">
        <v>11300</v>
      </c>
      <c r="U948">
        <v>2094.9</v>
      </c>
      <c r="V948">
        <v>9606</v>
      </c>
      <c r="W948">
        <v>4858.3649999999998</v>
      </c>
      <c r="X948">
        <v>16146</v>
      </c>
      <c r="Y948">
        <v>59762</v>
      </c>
      <c r="Z948">
        <v>9645.6543866666671</v>
      </c>
      <c r="AA948">
        <v>68352.525876708125</v>
      </c>
      <c r="AB948">
        <v>0</v>
      </c>
      <c r="AC948">
        <v>10392</v>
      </c>
      <c r="AD948">
        <v>13066.557000000001</v>
      </c>
      <c r="AE948">
        <v>11400</v>
      </c>
      <c r="AF948">
        <v>35860</v>
      </c>
      <c r="AG948">
        <v>110847.4427580761</v>
      </c>
      <c r="AH948">
        <v>18972.303</v>
      </c>
      <c r="AI948">
        <v>4877</v>
      </c>
      <c r="AJ948">
        <v>25720.30475586616</v>
      </c>
      <c r="AK948">
        <v>8911</v>
      </c>
      <c r="AL948">
        <v>521084.21875</v>
      </c>
      <c r="AM948">
        <v>410431.6875</v>
      </c>
      <c r="AN948">
        <v>110652.5078125</v>
      </c>
      <c r="AO948" s="5" t="s">
        <v>1911</v>
      </c>
    </row>
    <row r="949" spans="1:41" ht="14.25" x14ac:dyDescent="0.45">
      <c r="A949">
        <v>2015</v>
      </c>
      <c r="B949" s="5" t="s">
        <v>1507</v>
      </c>
      <c r="C949" s="5" t="s">
        <v>277</v>
      </c>
      <c r="D949" s="5" t="s">
        <v>107</v>
      </c>
      <c r="E949" s="5" t="s">
        <v>114</v>
      </c>
      <c r="F949" s="5" t="s">
        <v>115</v>
      </c>
      <c r="G949" s="5" t="s">
        <v>87</v>
      </c>
      <c r="H949" s="5" t="s">
        <v>130</v>
      </c>
      <c r="I949">
        <v>16129.8376839745</v>
      </c>
      <c r="J949">
        <v>10967.521607500001</v>
      </c>
      <c r="K949">
        <v>1028</v>
      </c>
      <c r="L949">
        <v>3182.5888020000002</v>
      </c>
      <c r="M949">
        <v>10266.181624914891</v>
      </c>
      <c r="N949">
        <v>8804.7779999999984</v>
      </c>
      <c r="O949">
        <v>7739.9543749999984</v>
      </c>
      <c r="P949">
        <v>7014.9</v>
      </c>
      <c r="Q949">
        <v>5004.2433360000005</v>
      </c>
      <c r="R949">
        <v>8824.6265005456862</v>
      </c>
      <c r="S949">
        <v>14015.85</v>
      </c>
      <c r="T949">
        <v>11661.9375</v>
      </c>
      <c r="U949">
        <v>2145</v>
      </c>
      <c r="V949">
        <v>9479</v>
      </c>
      <c r="W949">
        <v>3715.4408800000001</v>
      </c>
      <c r="X949">
        <v>15773.268811658059</v>
      </c>
      <c r="Y949">
        <v>64613</v>
      </c>
      <c r="Z949">
        <v>6416.9087199999994</v>
      </c>
      <c r="AA949">
        <v>70512.344517504942</v>
      </c>
      <c r="AB949">
        <v>2206</v>
      </c>
      <c r="AC949">
        <v>10392.32554413121</v>
      </c>
      <c r="AD949">
        <v>13074.178630945629</v>
      </c>
      <c r="AE949">
        <v>13995.96037292533</v>
      </c>
      <c r="AF949">
        <v>36208</v>
      </c>
      <c r="AG949">
        <v>109320.30191994731</v>
      </c>
      <c r="AH949">
        <v>22333.797531531629</v>
      </c>
      <c r="AI949">
        <v>4985.76</v>
      </c>
      <c r="AJ949">
        <v>32789.160942486989</v>
      </c>
      <c r="AK949">
        <v>8710</v>
      </c>
      <c r="AL949">
        <v>531310.875</v>
      </c>
      <c r="AM949">
        <v>415800.5</v>
      </c>
      <c r="AN949">
        <v>115510.375</v>
      </c>
      <c r="AO949" s="5" t="s">
        <v>1910</v>
      </c>
    </row>
    <row r="950" spans="1:41" ht="14.25" x14ac:dyDescent="0.45">
      <c r="A950">
        <v>2015</v>
      </c>
      <c r="B950" s="5" t="s">
        <v>1508</v>
      </c>
      <c r="C950" s="5" t="s">
        <v>277</v>
      </c>
      <c r="D950" s="5" t="s">
        <v>107</v>
      </c>
      <c r="E950" s="5" t="s">
        <v>114</v>
      </c>
      <c r="F950" s="5" t="s">
        <v>115</v>
      </c>
      <c r="G950" s="5" t="s">
        <v>87</v>
      </c>
      <c r="H950" s="5" t="s">
        <v>130</v>
      </c>
      <c r="I950">
        <v>14813.1900895422</v>
      </c>
      <c r="J950">
        <v>23105.976321300081</v>
      </c>
      <c r="K950">
        <v>2847.4522987157789</v>
      </c>
      <c r="L950">
        <v>3088</v>
      </c>
      <c r="M950">
        <v>9938</v>
      </c>
      <c r="N950">
        <v>9073.5792419999998</v>
      </c>
      <c r="O950">
        <v>8239</v>
      </c>
      <c r="P950">
        <v>7014.9</v>
      </c>
      <c r="Q950">
        <v>4928.3707080999993</v>
      </c>
      <c r="R950">
        <v>8027.3544734682182</v>
      </c>
      <c r="S950">
        <v>8911.3949377477584</v>
      </c>
      <c r="T950">
        <v>12212.8</v>
      </c>
      <c r="U950">
        <v>2446.7352000000001</v>
      </c>
      <c r="V950">
        <v>9517</v>
      </c>
      <c r="W950">
        <v>4672.7950000000001</v>
      </c>
      <c r="X950">
        <v>16537</v>
      </c>
      <c r="Y950">
        <v>59762</v>
      </c>
      <c r="Z950">
        <v>7750</v>
      </c>
      <c r="AA950">
        <v>67327.103203426697</v>
      </c>
      <c r="AB950">
        <v>2250</v>
      </c>
      <c r="AC950">
        <v>10766.103999999999</v>
      </c>
      <c r="AD950">
        <v>13701.930921700001</v>
      </c>
      <c r="AE950">
        <v>13561.51841027368</v>
      </c>
      <c r="AF950">
        <v>36128.781495114439</v>
      </c>
      <c r="AG950">
        <v>118077</v>
      </c>
      <c r="AH950">
        <v>22977.90840277122</v>
      </c>
      <c r="AI950">
        <v>4877</v>
      </c>
      <c r="AJ950">
        <v>33367.463550423352</v>
      </c>
      <c r="AK950">
        <v>8911.2234700000008</v>
      </c>
      <c r="AL950">
        <v>544831.625</v>
      </c>
      <c r="AM950">
        <v>428755.09375</v>
      </c>
      <c r="AN950">
        <v>116076.5078125</v>
      </c>
      <c r="AO950" s="5" t="s">
        <v>1912</v>
      </c>
    </row>
    <row r="951" spans="1:41" ht="14.25" x14ac:dyDescent="0.45">
      <c r="A951">
        <v>2015</v>
      </c>
      <c r="B951" s="5" t="s">
        <v>1508</v>
      </c>
      <c r="C951" s="5" t="s">
        <v>277</v>
      </c>
      <c r="D951" s="5" t="s">
        <v>107</v>
      </c>
      <c r="E951" s="5" t="s">
        <v>29</v>
      </c>
      <c r="F951" s="5" t="s">
        <v>29</v>
      </c>
      <c r="G951" s="5" t="s">
        <v>86</v>
      </c>
      <c r="H951" s="5" t="s">
        <v>130</v>
      </c>
      <c r="I951">
        <v>119.17926981465801</v>
      </c>
      <c r="J951">
        <v>4473.7764442207454</v>
      </c>
      <c r="K951">
        <v>101.61763618744754</v>
      </c>
      <c r="L951">
        <v>832.94870698726425</v>
      </c>
      <c r="M951">
        <v>1054.0855318511399</v>
      </c>
      <c r="N951">
        <v>275.07946767567017</v>
      </c>
      <c r="O951">
        <v>947.72924941660915</v>
      </c>
      <c r="P951">
        <v>1184.7879256706835</v>
      </c>
      <c r="Q951">
        <v>1.5314356941322989</v>
      </c>
      <c r="R951">
        <v>500.44148013994476</v>
      </c>
      <c r="S951">
        <v>649.76489872075592</v>
      </c>
      <c r="T951">
        <v>1895.4584988332183</v>
      </c>
      <c r="U951">
        <v>31.590974980553639</v>
      </c>
      <c r="V951">
        <v>979.32022439716286</v>
      </c>
      <c r="W951">
        <v>263.25812483794698</v>
      </c>
      <c r="X951">
        <v>1684.8519989628608</v>
      </c>
      <c r="Y951">
        <v>3085.3852231007386</v>
      </c>
      <c r="Z951">
        <v>895.07762444901982</v>
      </c>
      <c r="AA951">
        <v>5242.1223208415786</v>
      </c>
      <c r="AB951">
        <v>393.83415475756868</v>
      </c>
      <c r="AC951">
        <v>909.82007943994483</v>
      </c>
      <c r="AD951">
        <v>1478.4244585661806</v>
      </c>
      <c r="AE951">
        <v>2258.7547111095851</v>
      </c>
      <c r="AF951">
        <v>1206.7285240269439</v>
      </c>
      <c r="AG951">
        <v>5035.6014119002502</v>
      </c>
      <c r="AH951">
        <v>1256.6889847264238</v>
      </c>
      <c r="AI951">
        <v>527.5692821752458</v>
      </c>
      <c r="AJ951">
        <v>1270.0879790990643</v>
      </c>
      <c r="AK951">
        <v>511.77379468496895</v>
      </c>
      <c r="AL951">
        <v>39067.2890625</v>
      </c>
      <c r="AM951">
        <v>28302.232421875</v>
      </c>
      <c r="AN951">
        <v>10765.056640625</v>
      </c>
      <c r="AO951" s="5" t="s">
        <v>1913</v>
      </c>
    </row>
    <row r="952" spans="1:41" ht="14.25" x14ac:dyDescent="0.45">
      <c r="A952">
        <v>2015</v>
      </c>
      <c r="B952" s="5" t="s">
        <v>1507</v>
      </c>
      <c r="C952" s="5" t="s">
        <v>277</v>
      </c>
      <c r="D952" s="5" t="s">
        <v>107</v>
      </c>
      <c r="E952" s="5" t="s">
        <v>29</v>
      </c>
      <c r="F952" s="5" t="s">
        <v>29</v>
      </c>
      <c r="G952" s="5" t="s">
        <v>86</v>
      </c>
      <c r="H952" s="5" t="s">
        <v>130</v>
      </c>
      <c r="I952">
        <v>129.04976560665233</v>
      </c>
      <c r="J952">
        <v>1474.8096397025945</v>
      </c>
      <c r="K952">
        <v>86.918533500285619</v>
      </c>
      <c r="L952">
        <v>815.53191926193904</v>
      </c>
      <c r="M952">
        <v>945.75133462910026</v>
      </c>
      <c r="N952">
        <v>300.45912814913544</v>
      </c>
      <c r="O952">
        <v>965.76148333650679</v>
      </c>
      <c r="P952">
        <v>1287.681977782009</v>
      </c>
      <c r="Q952">
        <v>1.3949888092638432</v>
      </c>
      <c r="R952">
        <v>455.32434734371839</v>
      </c>
      <c r="S952">
        <v>912.10806759558977</v>
      </c>
      <c r="T952">
        <v>1545.2183733384109</v>
      </c>
      <c r="U952">
        <v>22.109499558517093</v>
      </c>
      <c r="V952">
        <v>1051.6069485219741</v>
      </c>
      <c r="W952">
        <v>268.26707870458523</v>
      </c>
      <c r="X952">
        <v>1536.6338268198642</v>
      </c>
      <c r="Y952">
        <v>2961.6685488986209</v>
      </c>
      <c r="Z952">
        <v>912.10806759558977</v>
      </c>
      <c r="AA952">
        <v>5263.1739582582304</v>
      </c>
      <c r="AB952">
        <v>401.32754974205949</v>
      </c>
      <c r="AC952">
        <v>773.12425946031829</v>
      </c>
      <c r="AD952">
        <v>1346.7007350970177</v>
      </c>
      <c r="AE952">
        <v>1686.8633908944319</v>
      </c>
      <c r="AF952">
        <v>1340.8196936407567</v>
      </c>
      <c r="AG952">
        <v>5008.3194668604765</v>
      </c>
      <c r="AH952">
        <v>1362.7967598192929</v>
      </c>
      <c r="AI952">
        <v>537.60722572398879</v>
      </c>
      <c r="AJ952">
        <v>1281.9756555765052</v>
      </c>
      <c r="AK952">
        <v>521.51120100171363</v>
      </c>
      <c r="AL952">
        <v>35196.625</v>
      </c>
      <c r="AM952">
        <v>24766.0234375</v>
      </c>
      <c r="AN952">
        <v>10430.6015625</v>
      </c>
      <c r="AO952" s="5" t="s">
        <v>1914</v>
      </c>
    </row>
    <row r="953" spans="1:41" ht="14.25" x14ac:dyDescent="0.45">
      <c r="A953">
        <v>2015</v>
      </c>
      <c r="B953" s="5" t="s">
        <v>1509</v>
      </c>
      <c r="C953" s="5" t="s">
        <v>277</v>
      </c>
      <c r="D953" s="5" t="s">
        <v>107</v>
      </c>
      <c r="E953" s="5" t="s">
        <v>29</v>
      </c>
      <c r="F953" s="5" t="s">
        <v>29</v>
      </c>
      <c r="G953" s="5" t="s">
        <v>86</v>
      </c>
      <c r="H953" s="5" t="s">
        <v>130</v>
      </c>
      <c r="I953">
        <v>99.167754161668825</v>
      </c>
      <c r="J953">
        <v>2001.6924523693347</v>
      </c>
      <c r="K953">
        <v>101.84325616565721</v>
      </c>
      <c r="L953">
        <v>733.9014026782927</v>
      </c>
      <c r="M953">
        <v>1065.9362160700302</v>
      </c>
      <c r="N953">
        <v>305.5297684969716</v>
      </c>
      <c r="O953">
        <v>944.93742834114937</v>
      </c>
      <c r="P953">
        <v>1259.9165711215326</v>
      </c>
      <c r="Q953">
        <v>3.7377524943272129</v>
      </c>
      <c r="R953">
        <v>498.71697606893991</v>
      </c>
      <c r="S953">
        <v>860.94299026638055</v>
      </c>
      <c r="T953">
        <v>2246.8512185000664</v>
      </c>
      <c r="U953">
        <v>62.995828556076624</v>
      </c>
      <c r="V953">
        <v>866.19264264605363</v>
      </c>
      <c r="W953">
        <v>262.48261898365257</v>
      </c>
      <c r="X953">
        <v>1751.2840338589301</v>
      </c>
      <c r="Y953">
        <v>3076.2962944884084</v>
      </c>
      <c r="Z953">
        <v>1169.6458866458681</v>
      </c>
      <c r="AA953">
        <v>5260.1516739330937</v>
      </c>
      <c r="AB953">
        <v>0</v>
      </c>
      <c r="AC953">
        <v>755.94994267291952</v>
      </c>
      <c r="AD953">
        <v>1474.0698403674392</v>
      </c>
      <c r="AE953">
        <v>2084.1119947302018</v>
      </c>
      <c r="AF953">
        <v>1186.5117828778305</v>
      </c>
      <c r="AG953">
        <v>3671.6828158146568</v>
      </c>
      <c r="AH953">
        <v>1397.4112665280252</v>
      </c>
      <c r="AI953">
        <v>526.01516844323976</v>
      </c>
      <c r="AJ953">
        <v>1189.5974424981298</v>
      </c>
      <c r="AK953">
        <v>510.26621130422063</v>
      </c>
      <c r="AL953">
        <v>35367.83984375</v>
      </c>
      <c r="AM953">
        <v>24225.798828125</v>
      </c>
      <c r="AN953">
        <v>11142.041015625</v>
      </c>
      <c r="AO953" s="5" t="s">
        <v>1915</v>
      </c>
    </row>
    <row r="954" spans="1:41" ht="14.25" x14ac:dyDescent="0.45">
      <c r="A954">
        <v>2015</v>
      </c>
      <c r="B954" s="5" t="s">
        <v>1509</v>
      </c>
      <c r="C954" s="5" t="s">
        <v>277</v>
      </c>
      <c r="D954" s="5" t="s">
        <v>107</v>
      </c>
      <c r="E954" s="5" t="s">
        <v>29</v>
      </c>
      <c r="F954" s="5" t="s">
        <v>29</v>
      </c>
      <c r="G954" s="5" t="s">
        <v>87</v>
      </c>
      <c r="H954" s="5" t="s">
        <v>130</v>
      </c>
      <c r="I954">
        <v>94.451734124007828</v>
      </c>
      <c r="J954">
        <v>1906.5</v>
      </c>
      <c r="K954">
        <v>97</v>
      </c>
      <c r="L954">
        <v>699</v>
      </c>
      <c r="M954">
        <v>1015.244571428572</v>
      </c>
      <c r="N954">
        <v>291</v>
      </c>
      <c r="O954">
        <v>900</v>
      </c>
      <c r="P954">
        <v>1200</v>
      </c>
      <c r="Q954">
        <v>3.56</v>
      </c>
      <c r="R954">
        <v>475</v>
      </c>
      <c r="S954">
        <v>820</v>
      </c>
      <c r="T954">
        <v>2140</v>
      </c>
      <c r="U954">
        <v>60</v>
      </c>
      <c r="V954">
        <v>825</v>
      </c>
      <c r="W954">
        <v>250</v>
      </c>
      <c r="X954">
        <v>1668</v>
      </c>
      <c r="Y954">
        <v>2930</v>
      </c>
      <c r="Z954">
        <v>1114.0222266666669</v>
      </c>
      <c r="AA954">
        <v>5009.9999900000003</v>
      </c>
      <c r="AB954"/>
      <c r="AC954">
        <v>756</v>
      </c>
      <c r="AD954">
        <v>1403.9690000000001</v>
      </c>
      <c r="AE954">
        <v>1985</v>
      </c>
      <c r="AF954">
        <v>1130.0860486230199</v>
      </c>
      <c r="AG954">
        <v>3497.07233</v>
      </c>
      <c r="AH954">
        <v>1330.9559999999999</v>
      </c>
      <c r="AI954">
        <v>501</v>
      </c>
      <c r="AJ954">
        <v>1133.0249666666671</v>
      </c>
      <c r="AK954">
        <v>486</v>
      </c>
      <c r="AL954">
        <v>33721.8828125</v>
      </c>
      <c r="AM954">
        <v>23109.71875</v>
      </c>
      <c r="AN954">
        <v>10612.169921875</v>
      </c>
      <c r="AO954" s="5" t="s">
        <v>1917</v>
      </c>
    </row>
    <row r="955" spans="1:41" ht="14.25" x14ac:dyDescent="0.45">
      <c r="A955">
        <v>2015</v>
      </c>
      <c r="B955" s="5" t="s">
        <v>1508</v>
      </c>
      <c r="C955" s="5" t="s">
        <v>277</v>
      </c>
      <c r="D955" s="5" t="s">
        <v>107</v>
      </c>
      <c r="E955" s="5" t="s">
        <v>29</v>
      </c>
      <c r="F955" s="5" t="s">
        <v>29</v>
      </c>
      <c r="G955" s="5" t="s">
        <v>87</v>
      </c>
      <c r="H955" s="5" t="s">
        <v>130</v>
      </c>
      <c r="I955">
        <v>114.3204040682417</v>
      </c>
      <c r="J955">
        <v>4333.438878585559</v>
      </c>
      <c r="K955">
        <v>98.358877721943045</v>
      </c>
      <c r="L955">
        <v>791</v>
      </c>
      <c r="M955">
        <v>1001</v>
      </c>
      <c r="N955">
        <v>264.88316400000002</v>
      </c>
      <c r="O955">
        <v>923</v>
      </c>
      <c r="P955">
        <v>1224</v>
      </c>
      <c r="Q955">
        <v>1.45431</v>
      </c>
      <c r="R955">
        <v>481.84580507246062</v>
      </c>
      <c r="S955">
        <v>617.04163843065601</v>
      </c>
      <c r="T955">
        <v>1863</v>
      </c>
      <c r="U955">
        <v>30.6</v>
      </c>
      <c r="V955">
        <v>949</v>
      </c>
      <c r="W955">
        <v>250</v>
      </c>
      <c r="X955">
        <v>1668</v>
      </c>
      <c r="Y955">
        <v>2930</v>
      </c>
      <c r="Z955">
        <v>850</v>
      </c>
      <c r="AA955">
        <v>5079.7358347253839</v>
      </c>
      <c r="AB955">
        <v>374</v>
      </c>
      <c r="AC955">
        <v>905.47199999999998</v>
      </c>
      <c r="AD955">
        <v>1403.9684999999999</v>
      </c>
      <c r="AE955">
        <v>2145</v>
      </c>
      <c r="AF955">
        <v>1145.955632679681</v>
      </c>
      <c r="AG955">
        <v>4902</v>
      </c>
      <c r="AH955">
        <v>1236.511575</v>
      </c>
      <c r="AI955">
        <v>501</v>
      </c>
      <c r="AJ955">
        <v>1248.7003825339521</v>
      </c>
      <c r="AK955">
        <v>486</v>
      </c>
      <c r="AL955">
        <v>37819.2890625</v>
      </c>
      <c r="AM955">
        <v>27397.408203125</v>
      </c>
      <c r="AN955">
        <v>10421.880859375</v>
      </c>
      <c r="AO955" s="5" t="s">
        <v>1918</v>
      </c>
    </row>
    <row r="956" spans="1:41" ht="14.25" x14ac:dyDescent="0.45">
      <c r="A956">
        <v>2015</v>
      </c>
      <c r="B956" s="5" t="s">
        <v>1507</v>
      </c>
      <c r="C956" s="5" t="s">
        <v>277</v>
      </c>
      <c r="D956" s="5" t="s">
        <v>107</v>
      </c>
      <c r="E956" s="5" t="s">
        <v>29</v>
      </c>
      <c r="F956" s="5" t="s">
        <v>29</v>
      </c>
      <c r="G956" s="5" t="s">
        <v>87</v>
      </c>
      <c r="H956" s="5" t="s">
        <v>130</v>
      </c>
      <c r="I956">
        <v>122.7167296564851</v>
      </c>
      <c r="J956">
        <v>1344.8</v>
      </c>
      <c r="K956">
        <v>86</v>
      </c>
      <c r="L956">
        <v>790.70399999999995</v>
      </c>
      <c r="M956">
        <v>903.38620999999989</v>
      </c>
      <c r="N956">
        <v>291.48</v>
      </c>
      <c r="O956">
        <v>945.56249999999977</v>
      </c>
      <c r="P956">
        <v>1224</v>
      </c>
      <c r="Q956">
        <v>1.3311999999999999</v>
      </c>
      <c r="R956">
        <v>432.68975262124701</v>
      </c>
      <c r="S956">
        <v>871.24999999999989</v>
      </c>
      <c r="T956">
        <v>1512.9</v>
      </c>
      <c r="U956">
        <v>20</v>
      </c>
      <c r="V956">
        <v>1005</v>
      </c>
      <c r="W956">
        <v>254</v>
      </c>
      <c r="X956">
        <v>1519.25</v>
      </c>
      <c r="Y956">
        <v>2934</v>
      </c>
      <c r="Z956">
        <v>870.4</v>
      </c>
      <c r="AA956">
        <v>5109.5036449882409</v>
      </c>
      <c r="AB956">
        <v>374</v>
      </c>
      <c r="AC956">
        <v>756.21598811999991</v>
      </c>
      <c r="AD956">
        <v>1277.5899999999999</v>
      </c>
      <c r="AE956">
        <v>1612.3076923076919</v>
      </c>
      <c r="AF956">
        <v>1300</v>
      </c>
      <c r="AG956">
        <v>4814.7194537845626</v>
      </c>
      <c r="AH956">
        <v>1327.15</v>
      </c>
      <c r="AI956">
        <v>511.02</v>
      </c>
      <c r="AJ956">
        <v>1249.047746303072</v>
      </c>
      <c r="AK956">
        <v>486</v>
      </c>
      <c r="AL956">
        <v>33947.02734375</v>
      </c>
      <c r="AM956">
        <v>23878.916015625</v>
      </c>
      <c r="AN956">
        <v>10068.1083984375</v>
      </c>
      <c r="AO956" s="5" t="s">
        <v>1916</v>
      </c>
    </row>
    <row r="957" spans="1:41" ht="14.25" x14ac:dyDescent="0.45">
      <c r="A957">
        <v>2015</v>
      </c>
      <c r="B957" s="5" t="s">
        <v>80</v>
      </c>
      <c r="C957" s="5" t="s">
        <v>278</v>
      </c>
      <c r="D957" s="5" t="s">
        <v>107</v>
      </c>
      <c r="E957" s="5" t="s">
        <v>108</v>
      </c>
      <c r="F957" s="5" t="s">
        <v>108</v>
      </c>
      <c r="G957" s="5" t="s">
        <v>86</v>
      </c>
      <c r="H957" s="5" t="s">
        <v>130</v>
      </c>
      <c r="I957">
        <v>268.37353515625</v>
      </c>
      <c r="J957">
        <v>611.05950927734375</v>
      </c>
      <c r="K957">
        <v>287.66384887695313</v>
      </c>
      <c r="L957">
        <v>490.31753540039063</v>
      </c>
      <c r="M957">
        <v>1640.8597412109375</v>
      </c>
      <c r="N957">
        <v>1033.131591796875</v>
      </c>
      <c r="O957">
        <v>643.9208984375</v>
      </c>
      <c r="P957">
        <v>2728.769287109375</v>
      </c>
      <c r="Q957">
        <v>83.122993469238281</v>
      </c>
      <c r="R957">
        <v>769.6802978515625</v>
      </c>
      <c r="S957">
        <v>212.19619750976563</v>
      </c>
      <c r="T957">
        <v>426.27175903320313</v>
      </c>
      <c r="U957">
        <v>67.802253723144531</v>
      </c>
      <c r="V957">
        <v>2554.48095703125</v>
      </c>
      <c r="W957">
        <v>896.640625</v>
      </c>
      <c r="X957">
        <v>2444.22265625</v>
      </c>
      <c r="Y957">
        <v>1970.28271484375</v>
      </c>
      <c r="Z957">
        <v>110.66477203369141</v>
      </c>
      <c r="AA957">
        <v>8298.642578125</v>
      </c>
      <c r="AB957">
        <v>274.2091064453125</v>
      </c>
      <c r="AC957">
        <v>198.43685913085938</v>
      </c>
      <c r="AD957">
        <v>1350.0877685546875</v>
      </c>
      <c r="AE957">
        <v>983.659912109375</v>
      </c>
      <c r="AF957">
        <v>1210.3575439453125</v>
      </c>
      <c r="AG957">
        <v>13495.806640625</v>
      </c>
      <c r="AH957">
        <v>1217.8524169921875</v>
      </c>
      <c r="AI957">
        <v>396.87371826171875</v>
      </c>
      <c r="AJ957">
        <v>884.15802001953125</v>
      </c>
      <c r="AK957">
        <v>395.82379150390625</v>
      </c>
      <c r="AL957">
        <v>45945.37109375</v>
      </c>
      <c r="AM957">
        <v>35758.74609375</v>
      </c>
      <c r="AN957">
        <v>10186.623046875</v>
      </c>
      <c r="AO957" s="5" t="s">
        <v>539</v>
      </c>
    </row>
    <row r="958" spans="1:41" ht="14.25" x14ac:dyDescent="0.45">
      <c r="A958">
        <v>2015</v>
      </c>
      <c r="B958" s="5" t="s">
        <v>80</v>
      </c>
      <c r="C958" s="5" t="s">
        <v>278</v>
      </c>
      <c r="D958" s="5" t="s">
        <v>107</v>
      </c>
      <c r="E958" s="5" t="s">
        <v>108</v>
      </c>
      <c r="F958" s="5" t="s">
        <v>108</v>
      </c>
      <c r="G958" s="5" t="s">
        <v>87</v>
      </c>
      <c r="H958" s="5" t="s">
        <v>130</v>
      </c>
      <c r="I958">
        <v>255.61078000000001</v>
      </c>
      <c r="J958">
        <v>582</v>
      </c>
      <c r="K958">
        <v>273.98370202047693</v>
      </c>
      <c r="L958">
        <v>467</v>
      </c>
      <c r="M958">
        <v>1562.827</v>
      </c>
      <c r="N958">
        <v>984</v>
      </c>
      <c r="O958">
        <v>613.29859999999985</v>
      </c>
      <c r="P958">
        <v>2599</v>
      </c>
      <c r="Q958">
        <v>79.17</v>
      </c>
      <c r="R958">
        <v>733.07737175184309</v>
      </c>
      <c r="S958">
        <v>202.10499999999999</v>
      </c>
      <c r="T958">
        <v>406</v>
      </c>
      <c r="U958">
        <v>64.577849999999998</v>
      </c>
      <c r="V958">
        <v>2433</v>
      </c>
      <c r="W958">
        <v>854</v>
      </c>
      <c r="X958">
        <v>2327.985291296251</v>
      </c>
      <c r="Y958">
        <v>1876.5840000000001</v>
      </c>
      <c r="Z958">
        <v>105.402</v>
      </c>
      <c r="AA958">
        <v>7903.9927799999996</v>
      </c>
      <c r="AB958">
        <v>261.1688351984622</v>
      </c>
      <c r="AC958">
        <v>189</v>
      </c>
      <c r="AD958">
        <v>1285.883</v>
      </c>
      <c r="AE958">
        <v>936.88099999999997</v>
      </c>
      <c r="AF958">
        <v>1152.79784</v>
      </c>
      <c r="AG958">
        <v>12854</v>
      </c>
      <c r="AH958">
        <v>1159.9361935096761</v>
      </c>
      <c r="AI958">
        <v>378</v>
      </c>
      <c r="AJ958">
        <v>842.11098999999217</v>
      </c>
      <c r="AK958">
        <v>377</v>
      </c>
      <c r="AL958">
        <v>43760.390625</v>
      </c>
      <c r="AM958">
        <v>34058.203125</v>
      </c>
      <c r="AN958">
        <v>9702.1875</v>
      </c>
      <c r="AO958" s="5" t="s">
        <v>540</v>
      </c>
    </row>
    <row r="959" spans="1:41" ht="14.25" x14ac:dyDescent="0.45">
      <c r="A959">
        <v>2015</v>
      </c>
      <c r="B959" s="5" t="s">
        <v>80</v>
      </c>
      <c r="C959" s="5" t="s">
        <v>278</v>
      </c>
      <c r="D959" s="5" t="s">
        <v>107</v>
      </c>
      <c r="E959" s="5" t="s">
        <v>30</v>
      </c>
      <c r="F959" s="5" t="s">
        <v>30</v>
      </c>
      <c r="G959" s="5" t="s">
        <v>86</v>
      </c>
      <c r="H959" s="5" t="s">
        <v>130</v>
      </c>
      <c r="I959">
        <v>4626.130859375</v>
      </c>
      <c r="J959">
        <v>7765.28564453125</v>
      </c>
      <c r="K959">
        <v>1721.746826171875</v>
      </c>
      <c r="L959">
        <v>1678.8388671875</v>
      </c>
      <c r="M959">
        <v>5646.52587890625</v>
      </c>
      <c r="N959">
        <v>3684.2060546875</v>
      </c>
      <c r="O959">
        <v>3195.5615234375</v>
      </c>
      <c r="P959">
        <v>3904.69140625</v>
      </c>
      <c r="Q959">
        <v>2065.36767578125</v>
      </c>
      <c r="R959">
        <v>2801.358154296875</v>
      </c>
      <c r="S959">
        <v>6065.4482421875</v>
      </c>
      <c r="T959">
        <v>3863.744140625</v>
      </c>
      <c r="U959">
        <v>1013.1829223632813</v>
      </c>
      <c r="V959">
        <v>2680.472412109375</v>
      </c>
      <c r="W959">
        <v>1094.027587890625</v>
      </c>
      <c r="X959">
        <v>4176.26025390625</v>
      </c>
      <c r="Y959">
        <v>13036.853515625</v>
      </c>
      <c r="Z959">
        <v>1695.6912841796875</v>
      </c>
      <c r="AA959">
        <v>28207.681640625</v>
      </c>
      <c r="AB959">
        <v>1298.6781005859375</v>
      </c>
      <c r="AC959">
        <v>5012.3681640625</v>
      </c>
      <c r="AD959">
        <v>2698.69189453125</v>
      </c>
      <c r="AE959">
        <v>3922.19970703125</v>
      </c>
      <c r="AF959">
        <v>21761.908203125</v>
      </c>
      <c r="AG959">
        <v>32463.849609375</v>
      </c>
      <c r="AH959">
        <v>7145.97314453125</v>
      </c>
      <c r="AI959">
        <v>1965.4698486328125</v>
      </c>
      <c r="AJ959">
        <v>11759.037109375</v>
      </c>
      <c r="AK959">
        <v>1815.329833984375</v>
      </c>
      <c r="AL959">
        <v>188766.5625</v>
      </c>
      <c r="AM959">
        <v>148079.109375</v>
      </c>
      <c r="AN959">
        <v>40687.453125</v>
      </c>
      <c r="AO959" s="5" t="s">
        <v>541</v>
      </c>
    </row>
    <row r="960" spans="1:41" ht="14.25" x14ac:dyDescent="0.45">
      <c r="A960">
        <v>2015</v>
      </c>
      <c r="B960" s="5" t="s">
        <v>80</v>
      </c>
      <c r="C960" s="5" t="s">
        <v>278</v>
      </c>
      <c r="D960" s="5" t="s">
        <v>107</v>
      </c>
      <c r="E960" s="5" t="s">
        <v>30</v>
      </c>
      <c r="F960" s="5" t="s">
        <v>30</v>
      </c>
      <c r="G960" s="5" t="s">
        <v>87</v>
      </c>
      <c r="H960" s="5" t="s">
        <v>130</v>
      </c>
      <c r="I960">
        <v>4406.1308099999987</v>
      </c>
      <c r="J960">
        <v>7396</v>
      </c>
      <c r="K960">
        <v>1639.86744006041</v>
      </c>
      <c r="L960">
        <v>1599</v>
      </c>
      <c r="M960">
        <v>5378</v>
      </c>
      <c r="N960">
        <v>3509</v>
      </c>
      <c r="O960">
        <v>3043.59339</v>
      </c>
      <c r="P960">
        <v>3719</v>
      </c>
      <c r="Q960">
        <v>1967.1469999999999</v>
      </c>
      <c r="R960">
        <v>2668.1368260312079</v>
      </c>
      <c r="S960">
        <v>5777</v>
      </c>
      <c r="T960">
        <v>3680</v>
      </c>
      <c r="U960">
        <v>965</v>
      </c>
      <c r="V960">
        <v>2553</v>
      </c>
      <c r="W960">
        <v>1042</v>
      </c>
      <c r="X960">
        <v>3977.654264869107</v>
      </c>
      <c r="Y960">
        <v>12416.873</v>
      </c>
      <c r="Z960">
        <v>1615.0509999999999</v>
      </c>
      <c r="AA960">
        <v>26866.23842843921</v>
      </c>
      <c r="AB960">
        <v>1236.9181724568041</v>
      </c>
      <c r="AC960">
        <v>4774</v>
      </c>
      <c r="AD960">
        <v>2570.3530000000001</v>
      </c>
      <c r="AE960">
        <v>3735.6757277513989</v>
      </c>
      <c r="AF960">
        <v>20727</v>
      </c>
      <c r="AG960">
        <v>30920</v>
      </c>
      <c r="AH960">
        <v>6806.1392700000006</v>
      </c>
      <c r="AI960">
        <v>1872</v>
      </c>
      <c r="AJ960">
        <v>11199.824554313729</v>
      </c>
      <c r="AK960">
        <v>1729</v>
      </c>
      <c r="AL960">
        <v>179789.609375</v>
      </c>
      <c r="AM960">
        <v>141037.078125</v>
      </c>
      <c r="AN960">
        <v>38752.52734375</v>
      </c>
      <c r="AO960" s="5" t="s">
        <v>542</v>
      </c>
    </row>
    <row r="961" spans="1:41" ht="14.25" x14ac:dyDescent="0.45">
      <c r="A961">
        <v>2015</v>
      </c>
      <c r="B961" s="5" t="s">
        <v>80</v>
      </c>
      <c r="C961" s="5" t="s">
        <v>278</v>
      </c>
      <c r="D961" s="5" t="s">
        <v>107</v>
      </c>
      <c r="E961" s="5" t="s">
        <v>109</v>
      </c>
      <c r="F961" s="5" t="s">
        <v>109</v>
      </c>
      <c r="G961" s="5" t="s">
        <v>86</v>
      </c>
      <c r="H961" s="5" t="s">
        <v>130</v>
      </c>
      <c r="I961">
        <v>4473.951171875</v>
      </c>
      <c r="J961">
        <v>12971.890625</v>
      </c>
      <c r="K961">
        <v>1418.118896484375</v>
      </c>
      <c r="L961">
        <v>1738.684814453125</v>
      </c>
      <c r="M961">
        <v>4498.22216796875</v>
      </c>
      <c r="N961">
        <v>2389.641845703125</v>
      </c>
      <c r="O961">
        <v>3360.027587890625</v>
      </c>
      <c r="P961">
        <v>5884.8603515625</v>
      </c>
      <c r="Q961">
        <v>1328.383544921875</v>
      </c>
      <c r="R961">
        <v>2893.084716796875</v>
      </c>
      <c r="S961">
        <v>3748.51416015625</v>
      </c>
      <c r="T961">
        <v>6739.50390625</v>
      </c>
      <c r="U961">
        <v>561.01263427734375</v>
      </c>
      <c r="V961">
        <v>5683.2734375</v>
      </c>
      <c r="W961">
        <v>1849.9775390625</v>
      </c>
      <c r="X961">
        <v>9728.2783203125</v>
      </c>
      <c r="Y961">
        <v>24526.51953125</v>
      </c>
      <c r="Z961">
        <v>3555.197998046875</v>
      </c>
      <c r="AA961">
        <v>30241.986328125</v>
      </c>
      <c r="AB961">
        <v>818.28228759765625</v>
      </c>
      <c r="AC961">
        <v>3404.924560546875</v>
      </c>
      <c r="AD961">
        <v>10840.6298828125</v>
      </c>
      <c r="AE961">
        <v>6083.32958984375</v>
      </c>
      <c r="AF961">
        <v>8429.7236328125</v>
      </c>
      <c r="AG961">
        <v>44234.62109375</v>
      </c>
      <c r="AH961">
        <v>7693.0361328125</v>
      </c>
      <c r="AI961">
        <v>2518.783203125</v>
      </c>
      <c r="AJ961">
        <v>11049.115234375</v>
      </c>
      <c r="AK961">
        <v>5878.560546875</v>
      </c>
      <c r="AL961">
        <v>228542.125</v>
      </c>
      <c r="AM961">
        <v>169450.1875</v>
      </c>
      <c r="AN961">
        <v>59091.9375</v>
      </c>
      <c r="AO961" s="5" t="s">
        <v>543</v>
      </c>
    </row>
    <row r="962" spans="1:41" ht="14.25" x14ac:dyDescent="0.45">
      <c r="A962">
        <v>2015</v>
      </c>
      <c r="B962" s="5" t="s">
        <v>80</v>
      </c>
      <c r="C962" s="5" t="s">
        <v>278</v>
      </c>
      <c r="D962" s="5" t="s">
        <v>107</v>
      </c>
      <c r="E962" s="5" t="s">
        <v>109</v>
      </c>
      <c r="F962" s="5" t="s">
        <v>109</v>
      </c>
      <c r="G962" s="5" t="s">
        <v>87</v>
      </c>
      <c r="H962" s="5" t="s">
        <v>130</v>
      </c>
      <c r="I962">
        <v>4261.1880200000014</v>
      </c>
      <c r="J962">
        <v>12355</v>
      </c>
      <c r="K962">
        <v>1350.678894860401</v>
      </c>
      <c r="L962">
        <v>1656</v>
      </c>
      <c r="M962">
        <v>4284.3046400000003</v>
      </c>
      <c r="N962">
        <v>2276</v>
      </c>
      <c r="O962">
        <v>3200.2380699999999</v>
      </c>
      <c r="P962">
        <v>5605</v>
      </c>
      <c r="Q962">
        <v>1265.211</v>
      </c>
      <c r="R962">
        <v>2755.5012506567559</v>
      </c>
      <c r="S962">
        <v>3570.25</v>
      </c>
      <c r="T962">
        <v>6419</v>
      </c>
      <c r="U962">
        <v>534.33313999999996</v>
      </c>
      <c r="V962">
        <v>5413</v>
      </c>
      <c r="W962">
        <v>1762</v>
      </c>
      <c r="X962">
        <v>9265.6402321718761</v>
      </c>
      <c r="Y962">
        <v>23360.136999999999</v>
      </c>
      <c r="Z962">
        <v>3386.127</v>
      </c>
      <c r="AA962">
        <v>28803.79924</v>
      </c>
      <c r="AB962">
        <v>779.36807035169738</v>
      </c>
      <c r="AC962">
        <v>3243</v>
      </c>
      <c r="AD962">
        <v>10325.093000000001</v>
      </c>
      <c r="AE962">
        <v>5794.0309999999999</v>
      </c>
      <c r="AF962">
        <v>8028.8394600000001</v>
      </c>
      <c r="AG962">
        <v>42131</v>
      </c>
      <c r="AH962">
        <v>7327.1860300000017</v>
      </c>
      <c r="AI962">
        <v>2399</v>
      </c>
      <c r="AJ962">
        <v>10523.663734509801</v>
      </c>
      <c r="AK962">
        <v>5599</v>
      </c>
      <c r="AL962">
        <v>217673.578125</v>
      </c>
      <c r="AM962">
        <v>161391.8125</v>
      </c>
      <c r="AN962">
        <v>56281.76171875</v>
      </c>
      <c r="AO962" s="5" t="s">
        <v>544</v>
      </c>
    </row>
    <row r="963" spans="1:41" ht="14.25" x14ac:dyDescent="0.45">
      <c r="A963">
        <v>2015</v>
      </c>
      <c r="B963" s="5" t="s">
        <v>80</v>
      </c>
      <c r="C963" s="5" t="s">
        <v>278</v>
      </c>
      <c r="D963" s="5" t="s">
        <v>107</v>
      </c>
      <c r="E963" s="5" t="s">
        <v>110</v>
      </c>
      <c r="F963" s="5" t="s">
        <v>110</v>
      </c>
      <c r="G963" s="5" t="s">
        <v>86</v>
      </c>
      <c r="H963" s="5" t="s">
        <v>130</v>
      </c>
      <c r="I963">
        <v>10038.21484375</v>
      </c>
      <c r="J963">
        <v>11814.8671875</v>
      </c>
      <c r="K963">
        <v>1834.5306396484375</v>
      </c>
      <c r="L963">
        <v>1983.3187255859375</v>
      </c>
      <c r="M963">
        <v>7452.19775390625</v>
      </c>
      <c r="N963">
        <v>7186.77392578125</v>
      </c>
      <c r="O963">
        <v>4886.1845703125</v>
      </c>
      <c r="P963">
        <v>5274.8505859375</v>
      </c>
      <c r="Q963">
        <v>3040.74462890625</v>
      </c>
      <c r="R963">
        <v>5484.90234375</v>
      </c>
      <c r="S963">
        <v>9018.90234375</v>
      </c>
      <c r="T963">
        <v>6369.92822265625</v>
      </c>
      <c r="U963">
        <v>1439.4547119140625</v>
      </c>
      <c r="V963">
        <v>4624.94384765625</v>
      </c>
      <c r="W963">
        <v>2921.95654296875</v>
      </c>
      <c r="X963">
        <v>6784.69873046875</v>
      </c>
      <c r="Y963">
        <v>28839.61328125</v>
      </c>
      <c r="Z963">
        <v>4853.765625</v>
      </c>
      <c r="AA963">
        <v>38539.46875</v>
      </c>
      <c r="AB963">
        <v>1880.455322265625</v>
      </c>
      <c r="AC963">
        <v>7159.47607421875</v>
      </c>
      <c r="AD963">
        <v>4292.5859375</v>
      </c>
      <c r="AE963">
        <v>7599.7685546875</v>
      </c>
      <c r="AF963">
        <v>28467.8046875</v>
      </c>
      <c r="AG963">
        <v>73554.9765625</v>
      </c>
      <c r="AH963">
        <v>11056.357421875</v>
      </c>
      <c r="AI963">
        <v>2984.952392578125</v>
      </c>
      <c r="AJ963">
        <v>15782.6982421875</v>
      </c>
      <c r="AK963">
        <v>4166.1240234375</v>
      </c>
      <c r="AL963">
        <v>319334.4375</v>
      </c>
      <c r="AM963">
        <v>255685.640625</v>
      </c>
      <c r="AN963">
        <v>63648.875</v>
      </c>
      <c r="AO963" s="5" t="s">
        <v>545</v>
      </c>
    </row>
    <row r="964" spans="1:41" ht="14.25" x14ac:dyDescent="0.45">
      <c r="A964">
        <v>2015</v>
      </c>
      <c r="B964" s="5" t="s">
        <v>80</v>
      </c>
      <c r="C964" s="5" t="s">
        <v>278</v>
      </c>
      <c r="D964" s="5" t="s">
        <v>107</v>
      </c>
      <c r="E964" s="5" t="s">
        <v>110</v>
      </c>
      <c r="F964" s="5" t="s">
        <v>110</v>
      </c>
      <c r="G964" s="5" t="s">
        <v>87</v>
      </c>
      <c r="H964" s="5" t="s">
        <v>130</v>
      </c>
      <c r="I964">
        <v>9560.8379400000013</v>
      </c>
      <c r="J964">
        <v>11253</v>
      </c>
      <c r="K964">
        <v>1747.2877600604111</v>
      </c>
      <c r="L964">
        <v>1889</v>
      </c>
      <c r="M964">
        <v>7097.8010000000004</v>
      </c>
      <c r="N964">
        <v>6845</v>
      </c>
      <c r="O964">
        <v>4653.8173500000003</v>
      </c>
      <c r="P964">
        <v>5024</v>
      </c>
      <c r="Q964">
        <v>2896.1390000000001</v>
      </c>
      <c r="R964">
        <v>5224.0622160312087</v>
      </c>
      <c r="S964">
        <v>8590</v>
      </c>
      <c r="T964">
        <v>6067</v>
      </c>
      <c r="U964">
        <v>1371</v>
      </c>
      <c r="V964">
        <v>4405</v>
      </c>
      <c r="W964">
        <v>2783</v>
      </c>
      <c r="X964">
        <v>6462.0458936284813</v>
      </c>
      <c r="Y964">
        <v>27468.117999999999</v>
      </c>
      <c r="Z964">
        <v>4622.9400000000014</v>
      </c>
      <c r="AA964">
        <v>36706.687538504098</v>
      </c>
      <c r="AB964">
        <v>1791.028433436165</v>
      </c>
      <c r="AC964">
        <v>6819</v>
      </c>
      <c r="AD964">
        <v>4088.4479999999999</v>
      </c>
      <c r="AE964">
        <v>7238.3541867079202</v>
      </c>
      <c r="AF964">
        <v>27113.98977856159</v>
      </c>
      <c r="AG964">
        <v>70057</v>
      </c>
      <c r="AH964">
        <v>10530.561420000009</v>
      </c>
      <c r="AI964">
        <v>2843</v>
      </c>
      <c r="AJ964">
        <v>15032.1366254902</v>
      </c>
      <c r="AK964">
        <v>3968</v>
      </c>
      <c r="AL964">
        <v>304148.25</v>
      </c>
      <c r="AM964">
        <v>243526.265625</v>
      </c>
      <c r="AN964">
        <v>60621.9921875</v>
      </c>
      <c r="AO964" s="5" t="s">
        <v>546</v>
      </c>
    </row>
    <row r="965" spans="1:41" ht="14.25" x14ac:dyDescent="0.45">
      <c r="A965">
        <v>2015</v>
      </c>
      <c r="B965" s="5" t="s">
        <v>80</v>
      </c>
      <c r="C965" s="5" t="s">
        <v>278</v>
      </c>
      <c r="D965" s="5" t="s">
        <v>107</v>
      </c>
      <c r="E965" s="5" t="s">
        <v>291</v>
      </c>
      <c r="F965" s="5" t="s">
        <v>291</v>
      </c>
      <c r="G965" s="5" t="s">
        <v>86</v>
      </c>
      <c r="H965" s="5" t="s">
        <v>130</v>
      </c>
      <c r="I965">
        <v>3336.45166015625</v>
      </c>
      <c r="J965">
        <v>4240.66943359375</v>
      </c>
      <c r="K965">
        <v>120.10672760009766</v>
      </c>
      <c r="L965">
        <v>152.23991394042969</v>
      </c>
      <c r="M965">
        <v>183.88587951660156</v>
      </c>
      <c r="N965">
        <v>429.42156982421875</v>
      </c>
      <c r="O965">
        <v>646.6798095703125</v>
      </c>
      <c r="P965">
        <v>601.61016845703125</v>
      </c>
      <c r="Q965">
        <v>692.34515380859375</v>
      </c>
      <c r="R965">
        <v>800.065673828125</v>
      </c>
      <c r="S965">
        <v>1511.002197265625</v>
      </c>
      <c r="T965">
        <v>2742.41845703125</v>
      </c>
      <c r="U965">
        <v>294.36892700195313</v>
      </c>
      <c r="V965">
        <v>1331.3118896484375</v>
      </c>
      <c r="W965">
        <v>477.71835327148438</v>
      </c>
      <c r="X965">
        <v>2038.851806640625</v>
      </c>
      <c r="Y965">
        <v>12122.158203125</v>
      </c>
      <c r="Z965">
        <v>924.06060791015625</v>
      </c>
      <c r="AA965">
        <v>9328.48046875</v>
      </c>
      <c r="AB965">
        <v>151.81822204589844</v>
      </c>
      <c r="AC965">
        <v>822.0955810546875</v>
      </c>
      <c r="AD965">
        <v>3309.76416015625</v>
      </c>
      <c r="AE965">
        <v>1111.0826416015625</v>
      </c>
      <c r="AF965">
        <v>2912.149169921875</v>
      </c>
      <c r="AG965">
        <v>14047.01953125</v>
      </c>
      <c r="AH965">
        <v>2702.9794921875</v>
      </c>
      <c r="AI965">
        <v>710.80291748046875</v>
      </c>
      <c r="AJ965">
        <v>6372.875</v>
      </c>
      <c r="AK965">
        <v>3178.1396484375</v>
      </c>
      <c r="AL965">
        <v>77292.5703125</v>
      </c>
      <c r="AM965">
        <v>59518.3984375</v>
      </c>
      <c r="AN965">
        <v>17774.16796875</v>
      </c>
      <c r="AO965" s="5" t="s">
        <v>547</v>
      </c>
    </row>
    <row r="966" spans="1:41" ht="14.25" x14ac:dyDescent="0.45">
      <c r="A966">
        <v>2015</v>
      </c>
      <c r="B966" s="5" t="s">
        <v>80</v>
      </c>
      <c r="C966" s="5" t="s">
        <v>278</v>
      </c>
      <c r="D966" s="5" t="s">
        <v>107</v>
      </c>
      <c r="E966" s="5" t="s">
        <v>291</v>
      </c>
      <c r="F966" s="5" t="s">
        <v>291</v>
      </c>
      <c r="G966" s="5" t="s">
        <v>87</v>
      </c>
      <c r="H966" s="5" t="s">
        <v>130</v>
      </c>
      <c r="I966">
        <v>3177.7835100000002</v>
      </c>
      <c r="J966">
        <v>4039</v>
      </c>
      <c r="K966">
        <v>114.3949363452428</v>
      </c>
      <c r="L966">
        <v>145</v>
      </c>
      <c r="M966">
        <v>175.14099999999999</v>
      </c>
      <c r="N966">
        <v>409</v>
      </c>
      <c r="O966">
        <v>615.92633999999998</v>
      </c>
      <c r="P966">
        <v>573</v>
      </c>
      <c r="Q966">
        <v>659.42</v>
      </c>
      <c r="R966">
        <v>762.0177424516354</v>
      </c>
      <c r="S966">
        <v>1439.145</v>
      </c>
      <c r="T966">
        <v>2612</v>
      </c>
      <c r="U966">
        <v>280.36991</v>
      </c>
      <c r="V966">
        <v>1268</v>
      </c>
      <c r="W966">
        <v>455</v>
      </c>
      <c r="X966">
        <v>1941.8921908756249</v>
      </c>
      <c r="Y966">
        <v>11545.677</v>
      </c>
      <c r="Z966">
        <v>880.11599999999976</v>
      </c>
      <c r="AA966">
        <v>8884.8554500000009</v>
      </c>
      <c r="AB966">
        <v>144.59835509768519</v>
      </c>
      <c r="AC966">
        <v>783</v>
      </c>
      <c r="AD966">
        <v>3152.3649999999998</v>
      </c>
      <c r="AE966">
        <v>1058.2439999999999</v>
      </c>
      <c r="AF966">
        <v>2773.6591400000002</v>
      </c>
      <c r="AG966">
        <v>13379</v>
      </c>
      <c r="AH966">
        <v>2574.436661020557</v>
      </c>
      <c r="AI966">
        <v>677</v>
      </c>
      <c r="AJ966">
        <v>6069.8066045098121</v>
      </c>
      <c r="AK966">
        <v>3027</v>
      </c>
      <c r="AL966">
        <v>73616.84375</v>
      </c>
      <c r="AM966">
        <v>56687.9453125</v>
      </c>
      <c r="AN966">
        <v>16928.8984375</v>
      </c>
      <c r="AO966" s="5" t="s">
        <v>548</v>
      </c>
    </row>
    <row r="967" spans="1:41" ht="14.25" x14ac:dyDescent="0.45">
      <c r="A967">
        <v>2015</v>
      </c>
      <c r="B967" s="5" t="s">
        <v>80</v>
      </c>
      <c r="C967" s="5" t="s">
        <v>278</v>
      </c>
      <c r="D967" s="5" t="s">
        <v>107</v>
      </c>
      <c r="E967" s="5" t="s">
        <v>112</v>
      </c>
      <c r="F967" s="5" t="s">
        <v>112</v>
      </c>
      <c r="G967" s="5" t="s">
        <v>86</v>
      </c>
      <c r="H967" s="5" t="s">
        <v>130</v>
      </c>
      <c r="I967">
        <v>688.3201904296875</v>
      </c>
      <c r="J967">
        <v>4320.4638671875</v>
      </c>
      <c r="K967">
        <v>862.52459716796875</v>
      </c>
      <c r="L967">
        <v>319.17886352539063</v>
      </c>
      <c r="M967">
        <v>1556.9622802734375</v>
      </c>
      <c r="N967">
        <v>608.95965576171875</v>
      </c>
      <c r="O967">
        <v>1064.7047119140625</v>
      </c>
      <c r="P967">
        <v>1525.5489501953125</v>
      </c>
      <c r="Q967">
        <v>550.0428466796875</v>
      </c>
      <c r="R967">
        <v>861.2633056640625</v>
      </c>
      <c r="S967">
        <v>1092.9776611328125</v>
      </c>
      <c r="T967">
        <v>1186.42138671875</v>
      </c>
      <c r="U967">
        <v>137.32904052734375</v>
      </c>
      <c r="V967">
        <v>893.4908447265625</v>
      </c>
      <c r="W967">
        <v>182.68789672851563</v>
      </c>
      <c r="X967">
        <v>3320.680908203125</v>
      </c>
      <c r="Y967">
        <v>7365.37890625</v>
      </c>
      <c r="Z967">
        <v>1269.3721923828125</v>
      </c>
      <c r="AA967">
        <v>7356.08056640625</v>
      </c>
      <c r="AB967">
        <v>242.775390625</v>
      </c>
      <c r="AC967">
        <v>1517.1495361328125</v>
      </c>
      <c r="AD967">
        <v>4562.65771484375</v>
      </c>
      <c r="AE967">
        <v>1806.958740234375</v>
      </c>
      <c r="AF967">
        <v>3072.231689453125</v>
      </c>
      <c r="AG967">
        <v>12835.400390625</v>
      </c>
      <c r="AH967">
        <v>2629.9541015625</v>
      </c>
      <c r="AI967">
        <v>944.93743896484375</v>
      </c>
      <c r="AJ967">
        <v>2617.131103515625</v>
      </c>
      <c r="AK967">
        <v>1671.4892578125</v>
      </c>
      <c r="AL967">
        <v>67063.0703125</v>
      </c>
      <c r="AM967">
        <v>47744.3046875</v>
      </c>
      <c r="AN967">
        <v>19318.7734375</v>
      </c>
      <c r="AO967" s="5" t="s">
        <v>549</v>
      </c>
    </row>
    <row r="968" spans="1:41" ht="14.25" x14ac:dyDescent="0.45">
      <c r="A968">
        <v>2015</v>
      </c>
      <c r="B968" s="5" t="s">
        <v>80</v>
      </c>
      <c r="C968" s="5" t="s">
        <v>278</v>
      </c>
      <c r="D968" s="5" t="s">
        <v>107</v>
      </c>
      <c r="E968" s="5" t="s">
        <v>112</v>
      </c>
      <c r="F968" s="5" t="s">
        <v>112</v>
      </c>
      <c r="G968" s="5" t="s">
        <v>87</v>
      </c>
      <c r="H968" s="5" t="s">
        <v>130</v>
      </c>
      <c r="I968">
        <v>655.58645999999999</v>
      </c>
      <c r="J968">
        <v>4115</v>
      </c>
      <c r="K968">
        <v>821.50641868888101</v>
      </c>
      <c r="L968">
        <v>304</v>
      </c>
      <c r="M968">
        <v>1482.9193600000001</v>
      </c>
      <c r="N968">
        <v>580</v>
      </c>
      <c r="O968">
        <v>1014.07163</v>
      </c>
      <c r="P968">
        <v>1453</v>
      </c>
      <c r="Q968">
        <v>523.88499999999999</v>
      </c>
      <c r="R968">
        <v>820.30507927793633</v>
      </c>
      <c r="S968">
        <v>1041</v>
      </c>
      <c r="T968">
        <v>1130</v>
      </c>
      <c r="U968">
        <v>130.79821999999999</v>
      </c>
      <c r="V968">
        <v>851</v>
      </c>
      <c r="W968">
        <v>174</v>
      </c>
      <c r="X968">
        <v>3162.7627499999999</v>
      </c>
      <c r="Y968">
        <v>7015.1109999999999</v>
      </c>
      <c r="Z968">
        <v>1209.0060000000001</v>
      </c>
      <c r="AA968">
        <v>7006.2551100000001</v>
      </c>
      <c r="AB968">
        <v>231.2299687244921</v>
      </c>
      <c r="AC968">
        <v>1445</v>
      </c>
      <c r="AD968">
        <v>4345.6760000000004</v>
      </c>
      <c r="AE968">
        <v>1721.027</v>
      </c>
      <c r="AF968">
        <v>2926.12871</v>
      </c>
      <c r="AG968">
        <v>12225</v>
      </c>
      <c r="AH968">
        <v>2504.8841370518908</v>
      </c>
      <c r="AI968">
        <v>900</v>
      </c>
      <c r="AJ968">
        <v>2492.670840000002</v>
      </c>
      <c r="AK968">
        <v>1592</v>
      </c>
      <c r="AL968">
        <v>63873.82421875</v>
      </c>
      <c r="AM968">
        <v>45473.7734375</v>
      </c>
      <c r="AN968">
        <v>18400.048828125</v>
      </c>
      <c r="AO968" s="5" t="s">
        <v>550</v>
      </c>
    </row>
    <row r="969" spans="1:41" ht="14.25" x14ac:dyDescent="0.45">
      <c r="A969">
        <v>2015</v>
      </c>
      <c r="B969" s="5" t="s">
        <v>80</v>
      </c>
      <c r="C969" s="5" t="s">
        <v>278</v>
      </c>
      <c r="D969" s="5" t="s">
        <v>107</v>
      </c>
      <c r="E969" s="5" t="s">
        <v>113</v>
      </c>
      <c r="F969" s="5" t="s">
        <v>113</v>
      </c>
      <c r="G969" s="5" t="s">
        <v>86</v>
      </c>
      <c r="H969" s="5" t="s">
        <v>130</v>
      </c>
      <c r="I969">
        <v>5412.083984375</v>
      </c>
      <c r="J969">
        <v>4049.581787109375</v>
      </c>
      <c r="K969">
        <v>112.78386688232422</v>
      </c>
      <c r="L969">
        <v>304.47982788085938</v>
      </c>
      <c r="M969">
        <v>1805.6715087890625</v>
      </c>
      <c r="N969">
        <v>3502.568115234375</v>
      </c>
      <c r="O969">
        <v>1690.6231689453125</v>
      </c>
      <c r="P969">
        <v>1370.1593017578125</v>
      </c>
      <c r="Q969">
        <v>975.37701416015625</v>
      </c>
      <c r="R969">
        <v>2683.5439453125</v>
      </c>
      <c r="S969">
        <v>2953.454345703125</v>
      </c>
      <c r="T969">
        <v>2506.18408203125</v>
      </c>
      <c r="U969">
        <v>426.27175903320313</v>
      </c>
      <c r="V969">
        <v>1944.47119140625</v>
      </c>
      <c r="W969">
        <v>1827.928955078125</v>
      </c>
      <c r="X969">
        <v>2608.4384765625</v>
      </c>
      <c r="Y969">
        <v>15802.7607421875</v>
      </c>
      <c r="Z969">
        <v>3158.07421875</v>
      </c>
      <c r="AA969">
        <v>10331.787109375</v>
      </c>
      <c r="AB969">
        <v>581.7772216796875</v>
      </c>
      <c r="AC969">
        <v>2147.10791015625</v>
      </c>
      <c r="AD969">
        <v>1593.8941650390625</v>
      </c>
      <c r="AE969">
        <v>3677.56884765625</v>
      </c>
      <c r="AF969">
        <v>6705.89501953125</v>
      </c>
      <c r="AG969">
        <v>41091.12890625</v>
      </c>
      <c r="AH969">
        <v>3910.38427734375</v>
      </c>
      <c r="AI969">
        <v>1019.4824829101563</v>
      </c>
      <c r="AJ969">
        <v>4023.6611328125</v>
      </c>
      <c r="AK969">
        <v>2350.79443359375</v>
      </c>
      <c r="AL969">
        <v>130567.953125</v>
      </c>
      <c r="AM969">
        <v>107606.5234375</v>
      </c>
      <c r="AN969">
        <v>22961.41796875</v>
      </c>
      <c r="AO969" s="5" t="s">
        <v>551</v>
      </c>
    </row>
    <row r="970" spans="1:41" ht="14.25" x14ac:dyDescent="0.45">
      <c r="A970">
        <v>2015</v>
      </c>
      <c r="B970" s="5" t="s">
        <v>80</v>
      </c>
      <c r="C970" s="5" t="s">
        <v>278</v>
      </c>
      <c r="D970" s="5" t="s">
        <v>107</v>
      </c>
      <c r="E970" s="5" t="s">
        <v>113</v>
      </c>
      <c r="F970" s="5" t="s">
        <v>113</v>
      </c>
      <c r="G970" s="5" t="s">
        <v>87</v>
      </c>
      <c r="H970" s="5" t="s">
        <v>130</v>
      </c>
      <c r="I970">
        <v>5154.7071300000016</v>
      </c>
      <c r="J970">
        <v>3857</v>
      </c>
      <c r="K970">
        <v>107.4203200000006</v>
      </c>
      <c r="L970">
        <v>290</v>
      </c>
      <c r="M970">
        <v>1719.8009999999999</v>
      </c>
      <c r="N970">
        <v>3336</v>
      </c>
      <c r="O970">
        <v>1610.22396</v>
      </c>
      <c r="P970">
        <v>1305</v>
      </c>
      <c r="Q970">
        <v>928.99200000000008</v>
      </c>
      <c r="R970">
        <v>2555.9253900000008</v>
      </c>
      <c r="S970">
        <v>2813</v>
      </c>
      <c r="T970">
        <v>2387</v>
      </c>
      <c r="U970">
        <v>406</v>
      </c>
      <c r="V970">
        <v>1852</v>
      </c>
      <c r="W970">
        <v>1741</v>
      </c>
      <c r="X970">
        <v>2484.3916287593752</v>
      </c>
      <c r="Y970">
        <v>15051.245000000001</v>
      </c>
      <c r="Z970">
        <v>3007.8890000000001</v>
      </c>
      <c r="AA970">
        <v>9840.4491100648829</v>
      </c>
      <c r="AB970">
        <v>554.11026097936065</v>
      </c>
      <c r="AC970">
        <v>2045</v>
      </c>
      <c r="AD970">
        <v>1518.095</v>
      </c>
      <c r="AE970">
        <v>3502.6784589565209</v>
      </c>
      <c r="AF970">
        <v>6386.9897785615904</v>
      </c>
      <c r="AG970">
        <v>39137</v>
      </c>
      <c r="AH970">
        <v>3724.422150000004</v>
      </c>
      <c r="AI970">
        <v>971</v>
      </c>
      <c r="AJ970">
        <v>3832.3120711764709</v>
      </c>
      <c r="AK970">
        <v>2239</v>
      </c>
      <c r="AL970">
        <v>124358.65625</v>
      </c>
      <c r="AM970">
        <v>102489.1875</v>
      </c>
      <c r="AN970">
        <v>21869.46484375</v>
      </c>
      <c r="AO970" s="5" t="s">
        <v>552</v>
      </c>
    </row>
    <row r="971" spans="1:41" ht="14.25" x14ac:dyDescent="0.45">
      <c r="A971">
        <v>2015</v>
      </c>
      <c r="B971" s="5" t="s">
        <v>80</v>
      </c>
      <c r="C971" s="5" t="s">
        <v>278</v>
      </c>
      <c r="D971" s="5" t="s">
        <v>107</v>
      </c>
      <c r="E971" s="5" t="s">
        <v>114</v>
      </c>
      <c r="F971" s="5" t="s">
        <v>115</v>
      </c>
      <c r="G971" s="5" t="s">
        <v>86</v>
      </c>
      <c r="H971" s="5" t="s">
        <v>130</v>
      </c>
      <c r="I971">
        <v>14512.166015625</v>
      </c>
      <c r="J971">
        <v>24786.7578125</v>
      </c>
      <c r="K971">
        <v>3252.649658203125</v>
      </c>
      <c r="L971">
        <v>3722.00341796875</v>
      </c>
      <c r="M971">
        <v>11950.419921875</v>
      </c>
      <c r="N971">
        <v>9576.416015625</v>
      </c>
      <c r="O971">
        <v>8246.2119140625</v>
      </c>
      <c r="P971">
        <v>11159.7109375</v>
      </c>
      <c r="Q971">
        <v>4369.12841796875</v>
      </c>
      <c r="R971">
        <v>8377.9873046875</v>
      </c>
      <c r="S971">
        <v>12767.4169921875</v>
      </c>
      <c r="T971">
        <v>13109.431640625</v>
      </c>
      <c r="U971">
        <v>2000.46728515625</v>
      </c>
      <c r="V971">
        <v>10308.2177734375</v>
      </c>
      <c r="W971">
        <v>4771.93408203125</v>
      </c>
      <c r="X971">
        <v>16512.9765625</v>
      </c>
      <c r="Y971">
        <v>53366.1328125</v>
      </c>
      <c r="Z971">
        <v>8408.9638671875</v>
      </c>
      <c r="AA971">
        <v>68781.453125</v>
      </c>
      <c r="AB971">
        <v>2698.737548828125</v>
      </c>
      <c r="AC971">
        <v>10564.400390625</v>
      </c>
      <c r="AD971">
        <v>15133.2158203125</v>
      </c>
      <c r="AE971">
        <v>13683.0986328125</v>
      </c>
      <c r="AF971">
        <v>36897.52734375</v>
      </c>
      <c r="AG971">
        <v>117789.6015625</v>
      </c>
      <c r="AH971">
        <v>18749.392578125</v>
      </c>
      <c r="AI971">
        <v>5503.7353515625</v>
      </c>
      <c r="AJ971">
        <v>26831.814453125</v>
      </c>
      <c r="AK971">
        <v>10044.6845703125</v>
      </c>
      <c r="AL971">
        <v>547876.6875</v>
      </c>
      <c r="AM971">
        <v>425135.84375</v>
      </c>
      <c r="AN971">
        <v>122740.8125</v>
      </c>
      <c r="AO971" s="5" t="s">
        <v>553</v>
      </c>
    </row>
    <row r="972" spans="1:41" ht="14.25" x14ac:dyDescent="0.45">
      <c r="A972">
        <v>2015</v>
      </c>
      <c r="B972" s="5" t="s">
        <v>80</v>
      </c>
      <c r="C972" s="5" t="s">
        <v>278</v>
      </c>
      <c r="D972" s="5" t="s">
        <v>107</v>
      </c>
      <c r="E972" s="5" t="s">
        <v>114</v>
      </c>
      <c r="F972" s="5" t="s">
        <v>115</v>
      </c>
      <c r="G972" s="5" t="s">
        <v>87</v>
      </c>
      <c r="H972" s="5" t="s">
        <v>130</v>
      </c>
      <c r="I972">
        <v>13822.025960000001</v>
      </c>
      <c r="J972">
        <v>23608</v>
      </c>
      <c r="K972">
        <v>3097.9666549208118</v>
      </c>
      <c r="L972">
        <v>3545</v>
      </c>
      <c r="M972">
        <v>11382.10564</v>
      </c>
      <c r="N972">
        <v>9121</v>
      </c>
      <c r="O972">
        <v>7854.0554200000006</v>
      </c>
      <c r="P972">
        <v>10629</v>
      </c>
      <c r="Q972">
        <v>4161.3500000000004</v>
      </c>
      <c r="R972">
        <v>7979.563466687965</v>
      </c>
      <c r="S972">
        <v>12160.25</v>
      </c>
      <c r="T972">
        <v>12486</v>
      </c>
      <c r="U972">
        <v>1905.33314</v>
      </c>
      <c r="V972">
        <v>9818</v>
      </c>
      <c r="W972">
        <v>4545</v>
      </c>
      <c r="X972">
        <v>15727.686125800359</v>
      </c>
      <c r="Y972">
        <v>50828.255000000012</v>
      </c>
      <c r="Z972">
        <v>8009.0670000000009</v>
      </c>
      <c r="AA972">
        <v>65510.486778504099</v>
      </c>
      <c r="AB972">
        <v>2570.396503787862</v>
      </c>
      <c r="AC972">
        <v>10062</v>
      </c>
      <c r="AD972">
        <v>14413.540999999999</v>
      </c>
      <c r="AE972">
        <v>13032.385186707919</v>
      </c>
      <c r="AF972">
        <v>35142.829238561593</v>
      </c>
      <c r="AG972">
        <v>112188</v>
      </c>
      <c r="AH972">
        <v>17857.74745000001</v>
      </c>
      <c r="AI972">
        <v>5242</v>
      </c>
      <c r="AJ972">
        <v>25555.800360000001</v>
      </c>
      <c r="AK972">
        <v>9567</v>
      </c>
      <c r="AL972">
        <v>521821.875</v>
      </c>
      <c r="AM972">
        <v>404918.125</v>
      </c>
      <c r="AN972">
        <v>116903.75</v>
      </c>
      <c r="AO972" s="5" t="s">
        <v>554</v>
      </c>
    </row>
    <row r="973" spans="1:41" ht="14.25" x14ac:dyDescent="0.45">
      <c r="A973">
        <v>2015</v>
      </c>
      <c r="B973" s="5" t="s">
        <v>80</v>
      </c>
      <c r="C973" s="5" t="s">
        <v>278</v>
      </c>
      <c r="D973" s="5" t="s">
        <v>107</v>
      </c>
      <c r="E973" s="5" t="s">
        <v>29</v>
      </c>
      <c r="F973" s="5" t="s">
        <v>29</v>
      </c>
      <c r="G973" s="5" t="s">
        <v>86</v>
      </c>
      <c r="H973" s="5" t="s">
        <v>130</v>
      </c>
      <c r="I973">
        <v>180.8056640625</v>
      </c>
      <c r="J973">
        <v>3799.698486328125</v>
      </c>
      <c r="K973">
        <v>147.82374572753906</v>
      </c>
      <c r="L973">
        <v>776.94854736328125</v>
      </c>
      <c r="M973">
        <v>1116.51416015625</v>
      </c>
      <c r="N973">
        <v>318.12893676757813</v>
      </c>
      <c r="O973">
        <v>1004.7220458984375</v>
      </c>
      <c r="P973">
        <v>1028.931884765625</v>
      </c>
      <c r="Q973">
        <v>2.8726098537445068</v>
      </c>
      <c r="R973">
        <v>462.07550048828125</v>
      </c>
      <c r="S973">
        <v>932.3382568359375</v>
      </c>
      <c r="T973">
        <v>2384.39208984375</v>
      </c>
      <c r="U973">
        <v>61.512443542480469</v>
      </c>
      <c r="V973">
        <v>903.9901123046875</v>
      </c>
      <c r="W973">
        <v>292.93060302734375</v>
      </c>
      <c r="X973">
        <v>1924.5225830078125</v>
      </c>
      <c r="Y973">
        <v>3068.699951171875</v>
      </c>
      <c r="Z973">
        <v>1251.100341796875</v>
      </c>
      <c r="AA973">
        <v>5258.7822265625</v>
      </c>
      <c r="AB973">
        <v>149.47955322265625</v>
      </c>
      <c r="AC973">
        <v>867.2425537109375</v>
      </c>
      <c r="AD973">
        <v>1618.120361328125</v>
      </c>
      <c r="AE973">
        <v>2181.62841796875</v>
      </c>
      <c r="AF973">
        <v>1234.9847412109375</v>
      </c>
      <c r="AG973">
        <v>3856.39453125</v>
      </c>
      <c r="AH973">
        <v>1142.2498779296875</v>
      </c>
      <c r="AI973">
        <v>466.16912841796875</v>
      </c>
      <c r="AJ973">
        <v>1174.9512939453125</v>
      </c>
      <c r="AK973">
        <v>633.10809326171875</v>
      </c>
      <c r="AL973">
        <v>38241.12109375</v>
      </c>
      <c r="AM973">
        <v>26428.748046875</v>
      </c>
      <c r="AN973">
        <v>11812.37109375</v>
      </c>
      <c r="AO973" s="5" t="s">
        <v>555</v>
      </c>
    </row>
    <row r="974" spans="1:41" ht="14.25" x14ac:dyDescent="0.45">
      <c r="A974">
        <v>2015</v>
      </c>
      <c r="B974" s="5" t="s">
        <v>80</v>
      </c>
      <c r="C974" s="5" t="s">
        <v>278</v>
      </c>
      <c r="D974" s="5" t="s">
        <v>107</v>
      </c>
      <c r="E974" s="5" t="s">
        <v>29</v>
      </c>
      <c r="F974" s="5" t="s">
        <v>29</v>
      </c>
      <c r="G974" s="5" t="s">
        <v>87</v>
      </c>
      <c r="H974" s="5" t="s">
        <v>130</v>
      </c>
      <c r="I974">
        <v>172.20726999999999</v>
      </c>
      <c r="J974">
        <v>3619</v>
      </c>
      <c r="K974">
        <v>140.79383780580031</v>
      </c>
      <c r="L974">
        <v>740</v>
      </c>
      <c r="M974">
        <v>1063.4172799999999</v>
      </c>
      <c r="N974">
        <v>303</v>
      </c>
      <c r="O974">
        <v>956.94150000000002</v>
      </c>
      <c r="P974">
        <v>980</v>
      </c>
      <c r="Q974">
        <v>2.7360000000000002</v>
      </c>
      <c r="R974">
        <v>440.10105717534128</v>
      </c>
      <c r="S974">
        <v>888</v>
      </c>
      <c r="T974">
        <v>2271</v>
      </c>
      <c r="U974">
        <v>58.587159999999997</v>
      </c>
      <c r="V974">
        <v>861</v>
      </c>
      <c r="W974">
        <v>279</v>
      </c>
      <c r="X974">
        <v>1833</v>
      </c>
      <c r="Y974">
        <v>2922.7649999999999</v>
      </c>
      <c r="Z974">
        <v>1191.6030000000001</v>
      </c>
      <c r="AA974">
        <v>5008.6959000000006</v>
      </c>
      <c r="AB974">
        <v>142.37091133105801</v>
      </c>
      <c r="AC974">
        <v>826</v>
      </c>
      <c r="AD974">
        <v>1541.1690000000001</v>
      </c>
      <c r="AE974">
        <v>2077.8789999999999</v>
      </c>
      <c r="AF974">
        <v>1176.25377</v>
      </c>
      <c r="AG974">
        <v>3673</v>
      </c>
      <c r="AH974">
        <v>1087.929038417878</v>
      </c>
      <c r="AI974">
        <v>444</v>
      </c>
      <c r="AJ974">
        <v>1119.0753</v>
      </c>
      <c r="AK974">
        <v>603</v>
      </c>
      <c r="AL974">
        <v>36422.52734375</v>
      </c>
      <c r="AM974">
        <v>25171.904296875</v>
      </c>
      <c r="AN974">
        <v>11250.62109375</v>
      </c>
      <c r="AO974" s="5" t="s">
        <v>556</v>
      </c>
    </row>
    <row r="975" spans="1:41" ht="14.25" x14ac:dyDescent="0.45">
      <c r="A975">
        <v>2015</v>
      </c>
      <c r="B975" s="5" t="s">
        <v>80</v>
      </c>
      <c r="C975" s="5" t="s">
        <v>3811</v>
      </c>
      <c r="D975" s="5" t="s">
        <v>3814</v>
      </c>
      <c r="E975" s="5" t="s">
        <v>3768</v>
      </c>
      <c r="F975" s="5" t="s">
        <v>19</v>
      </c>
      <c r="G975" s="5" t="s">
        <v>86</v>
      </c>
      <c r="H975" s="5" t="s">
        <v>130</v>
      </c>
      <c r="I975">
        <v>10236.8671875</v>
      </c>
      <c r="J975">
        <v>14446.435546875</v>
      </c>
      <c r="K975">
        <v>1608.3223876953125</v>
      </c>
      <c r="L975">
        <v>172.98497009277344</v>
      </c>
      <c r="M975">
        <v>9673.0361328125</v>
      </c>
      <c r="N975">
        <v>15529.2333984375</v>
      </c>
      <c r="O975">
        <v>1313.334716796875</v>
      </c>
      <c r="P975">
        <v>7924.46337890625</v>
      </c>
      <c r="Q975">
        <v>9411.2373046875</v>
      </c>
      <c r="R975">
        <v>6994.71435546875</v>
      </c>
      <c r="S975"/>
      <c r="T975"/>
      <c r="U975">
        <v>0</v>
      </c>
      <c r="V975"/>
      <c r="W975">
        <v>4336.66748046875</v>
      </c>
      <c r="X975">
        <v>10496.24609375</v>
      </c>
      <c r="Y975">
        <v>19920.642578125</v>
      </c>
      <c r="Z975">
        <v>6209.94140625</v>
      </c>
      <c r="AA975">
        <v>0</v>
      </c>
      <c r="AB975"/>
      <c r="AC975">
        <v>8418.087890625</v>
      </c>
      <c r="AD975">
        <v>27508.84765625</v>
      </c>
      <c r="AE975">
        <v>6047.9052734375</v>
      </c>
      <c r="AF975">
        <v>27929.41015625</v>
      </c>
      <c r="AG975">
        <v>0</v>
      </c>
      <c r="AH975">
        <v>0</v>
      </c>
      <c r="AI975">
        <v>5436.9833984375</v>
      </c>
      <c r="AJ975">
        <v>260.97991943359375</v>
      </c>
      <c r="AK975">
        <v>2188.58837890625</v>
      </c>
      <c r="AL975">
        <v>196064.921875</v>
      </c>
      <c r="AM975">
        <v>133502.90625</v>
      </c>
      <c r="AN975">
        <v>62562.02734375</v>
      </c>
      <c r="AO975" s="5" t="s">
        <v>3853</v>
      </c>
    </row>
    <row r="976" spans="1:41" ht="14.25" x14ac:dyDescent="0.45">
      <c r="A976">
        <v>2015</v>
      </c>
      <c r="B976" s="5" t="s">
        <v>80</v>
      </c>
      <c r="C976" s="5" t="s">
        <v>3811</v>
      </c>
      <c r="D976" s="5" t="s">
        <v>3814</v>
      </c>
      <c r="E976" s="5" t="s">
        <v>3768</v>
      </c>
      <c r="F976" s="5" t="s">
        <v>19</v>
      </c>
      <c r="G976" s="5" t="s">
        <v>87</v>
      </c>
      <c r="H976" s="5" t="s">
        <v>130</v>
      </c>
      <c r="I976">
        <v>9350.08984375</v>
      </c>
      <c r="J976">
        <v>13195</v>
      </c>
      <c r="K976">
        <v>1469</v>
      </c>
      <c r="L976">
        <v>158</v>
      </c>
      <c r="M976">
        <v>8835.1005859375</v>
      </c>
      <c r="N976">
        <v>14184</v>
      </c>
      <c r="O976">
        <v>1199.56591796875</v>
      </c>
      <c r="P976">
        <v>7238</v>
      </c>
      <c r="Q976">
        <v>8595.98046875</v>
      </c>
      <c r="R976">
        <v>6388.791015625</v>
      </c>
      <c r="S976"/>
      <c r="T976"/>
      <c r="U976">
        <v>0</v>
      </c>
      <c r="V976"/>
      <c r="W976">
        <v>3961</v>
      </c>
      <c r="X976">
        <v>9587</v>
      </c>
      <c r="Y976">
        <v>18195</v>
      </c>
      <c r="Z976">
        <v>5672</v>
      </c>
      <c r="AA976">
        <v>0</v>
      </c>
      <c r="AB976"/>
      <c r="AC976">
        <v>7688.86328125</v>
      </c>
      <c r="AD976">
        <v>25125.869140625</v>
      </c>
      <c r="AE976">
        <v>5524</v>
      </c>
      <c r="AF976">
        <v>25510</v>
      </c>
      <c r="AG976">
        <v>0</v>
      </c>
      <c r="AH976">
        <v>0</v>
      </c>
      <c r="AI976">
        <v>4966</v>
      </c>
      <c r="AJ976">
        <v>238.372314453125</v>
      </c>
      <c r="AK976">
        <v>1999</v>
      </c>
      <c r="AL976">
        <v>179080.640625</v>
      </c>
      <c r="AM976">
        <v>121938.09375</v>
      </c>
      <c r="AN976">
        <v>57142.53515625</v>
      </c>
      <c r="AO976" s="5" t="s">
        <v>3854</v>
      </c>
    </row>
    <row r="977" spans="1:41" ht="14.25" x14ac:dyDescent="0.45">
      <c r="A977">
        <v>2015</v>
      </c>
      <c r="B977" s="5" t="s">
        <v>80</v>
      </c>
      <c r="C977" s="5" t="s">
        <v>3811</v>
      </c>
      <c r="D977" s="5" t="s">
        <v>3814</v>
      </c>
      <c r="E977" s="5" t="s">
        <v>3768</v>
      </c>
      <c r="F977" s="5" t="s">
        <v>3816</v>
      </c>
      <c r="G977" s="5" t="s">
        <v>86</v>
      </c>
      <c r="H977" s="5" t="s">
        <v>130</v>
      </c>
      <c r="I977"/>
      <c r="J977">
        <v>0</v>
      </c>
      <c r="K977"/>
      <c r="L977"/>
      <c r="M977"/>
      <c r="N977"/>
      <c r="O977">
        <v>0</v>
      </c>
      <c r="P977"/>
      <c r="Q977">
        <v>7.6754646301269531</v>
      </c>
      <c r="R977">
        <v>38.142421722412109</v>
      </c>
      <c r="S977"/>
      <c r="T977"/>
      <c r="U977"/>
      <c r="V977"/>
      <c r="W977"/>
      <c r="X977"/>
      <c r="Y977">
        <v>61.815822601318359</v>
      </c>
      <c r="Z977">
        <v>131.87374877929688</v>
      </c>
      <c r="AA977">
        <v>0</v>
      </c>
      <c r="AB977"/>
      <c r="AC977"/>
      <c r="AD977">
        <v>32.968437194824219</v>
      </c>
      <c r="AE977">
        <v>0</v>
      </c>
      <c r="AF977"/>
      <c r="AG977">
        <v>0</v>
      </c>
      <c r="AH977">
        <v>0</v>
      </c>
      <c r="AI977"/>
      <c r="AJ977">
        <v>0</v>
      </c>
      <c r="AK977"/>
      <c r="AL977">
        <v>272.47589111328125</v>
      </c>
      <c r="AM977">
        <v>239.50746154785156</v>
      </c>
      <c r="AN977">
        <v>32.968437194824219</v>
      </c>
      <c r="AO977" s="5" t="s">
        <v>3855</v>
      </c>
    </row>
    <row r="978" spans="1:41" ht="14.25" x14ac:dyDescent="0.45">
      <c r="A978">
        <v>2015</v>
      </c>
      <c r="B978" s="5" t="s">
        <v>80</v>
      </c>
      <c r="C978" s="5" t="s">
        <v>3811</v>
      </c>
      <c r="D978" s="5" t="s">
        <v>3814</v>
      </c>
      <c r="E978" s="5" t="s">
        <v>3768</v>
      </c>
      <c r="F978" s="5" t="s">
        <v>3816</v>
      </c>
      <c r="G978" s="5" t="s">
        <v>87</v>
      </c>
      <c r="H978" s="5" t="s">
        <v>130</v>
      </c>
      <c r="I978"/>
      <c r="J978">
        <v>0</v>
      </c>
      <c r="K978"/>
      <c r="L978"/>
      <c r="M978"/>
      <c r="N978"/>
      <c r="O978">
        <v>0</v>
      </c>
      <c r="P978"/>
      <c r="Q978">
        <v>7.4499998092651367</v>
      </c>
      <c r="R978">
        <v>37.021999359130859</v>
      </c>
      <c r="S978"/>
      <c r="T978"/>
      <c r="U978"/>
      <c r="V978"/>
      <c r="W978"/>
      <c r="X978"/>
      <c r="Y978">
        <v>60</v>
      </c>
      <c r="Z978">
        <v>128</v>
      </c>
      <c r="AA978">
        <v>0</v>
      </c>
      <c r="AB978"/>
      <c r="AC978"/>
      <c r="AD978">
        <v>32</v>
      </c>
      <c r="AE978">
        <v>0</v>
      </c>
      <c r="AF978"/>
      <c r="AG978">
        <v>0</v>
      </c>
      <c r="AH978">
        <v>0</v>
      </c>
      <c r="AI978"/>
      <c r="AJ978">
        <v>0</v>
      </c>
      <c r="AK978"/>
      <c r="AL978">
        <v>264.47198486328125</v>
      </c>
      <c r="AM978">
        <v>232.47200012207031</v>
      </c>
      <c r="AN978">
        <v>32</v>
      </c>
      <c r="AO978" s="5" t="s">
        <v>3856</v>
      </c>
    </row>
    <row r="979" spans="1:41" ht="14.25" x14ac:dyDescent="0.45">
      <c r="A979">
        <v>2015</v>
      </c>
      <c r="B979" s="5" t="s">
        <v>80</v>
      </c>
      <c r="C979" s="5" t="s">
        <v>3811</v>
      </c>
      <c r="D979" s="5" t="s">
        <v>3814</v>
      </c>
      <c r="E979" s="5" t="s">
        <v>3768</v>
      </c>
      <c r="F979" s="5" t="s">
        <v>115</v>
      </c>
      <c r="G979" s="5" t="s">
        <v>86</v>
      </c>
      <c r="H979" s="5" t="s">
        <v>130</v>
      </c>
      <c r="I979">
        <v>5881.1103515625</v>
      </c>
      <c r="J979">
        <v>21558.22265625</v>
      </c>
      <c r="K979">
        <v>2078.1767578125</v>
      </c>
      <c r="L979">
        <v>2153.407470703125</v>
      </c>
      <c r="M979">
        <v>3340.519287109375</v>
      </c>
      <c r="N979">
        <v>3735.917236328125</v>
      </c>
      <c r="O979">
        <v>6974.07861328125</v>
      </c>
      <c r="P979">
        <v>5596.12939453125</v>
      </c>
      <c r="Q979">
        <v>3207.6123046875</v>
      </c>
      <c r="R979">
        <v>2738.904541015625</v>
      </c>
      <c r="S979">
        <v>33.597774505615234</v>
      </c>
      <c r="T979">
        <v>35.697635650634766</v>
      </c>
      <c r="U979">
        <v>205.786376953125</v>
      </c>
      <c r="V979"/>
      <c r="W979">
        <v>1151.773681640625</v>
      </c>
      <c r="X979">
        <v>10225.2724609375</v>
      </c>
      <c r="Y979">
        <v>12696.8095703125</v>
      </c>
      <c r="Z979">
        <v>6805.6494140625</v>
      </c>
      <c r="AA979">
        <v>0</v>
      </c>
      <c r="AB979"/>
      <c r="AC979">
        <v>1937.2579345703125</v>
      </c>
      <c r="AD979">
        <v>14046.2490234375</v>
      </c>
      <c r="AE979">
        <v>7250.81982421875</v>
      </c>
      <c r="AF979">
        <v>13096.8330078125</v>
      </c>
      <c r="AG979">
        <v>13173.4775390625</v>
      </c>
      <c r="AH979">
        <v>0</v>
      </c>
      <c r="AI979">
        <v>2846.361572265625</v>
      </c>
      <c r="AJ979">
        <v>12935.7021484375</v>
      </c>
      <c r="AK979">
        <v>8674.525390625</v>
      </c>
      <c r="AL979">
        <v>162379.90625</v>
      </c>
      <c r="AM979">
        <v>112973.640625</v>
      </c>
      <c r="AN979">
        <v>49406.2578125</v>
      </c>
      <c r="AO979" s="5" t="s">
        <v>3857</v>
      </c>
    </row>
    <row r="980" spans="1:41" ht="14.25" x14ac:dyDescent="0.45">
      <c r="A980">
        <v>2015</v>
      </c>
      <c r="B980" s="5" t="s">
        <v>80</v>
      </c>
      <c r="C980" s="5" t="s">
        <v>3811</v>
      </c>
      <c r="D980" s="5" t="s">
        <v>3814</v>
      </c>
      <c r="E980" s="5" t="s">
        <v>3768</v>
      </c>
      <c r="F980" s="5" t="s">
        <v>115</v>
      </c>
      <c r="G980" s="5" t="s">
        <v>87</v>
      </c>
      <c r="H980" s="5" t="s">
        <v>130</v>
      </c>
      <c r="I980">
        <v>5601.42822265625</v>
      </c>
      <c r="J980">
        <v>20533</v>
      </c>
      <c r="K980">
        <v>1979.346923828125</v>
      </c>
      <c r="L980">
        <v>2051</v>
      </c>
      <c r="M980">
        <v>3181.65771484375</v>
      </c>
      <c r="N980">
        <v>3558.251953125</v>
      </c>
      <c r="O980">
        <v>6642.41943359375</v>
      </c>
      <c r="P980">
        <v>5330</v>
      </c>
      <c r="Q980">
        <v>3055.071044921875</v>
      </c>
      <c r="R980">
        <v>2608.6533203125</v>
      </c>
      <c r="S980">
        <v>32</v>
      </c>
      <c r="T980">
        <v>34</v>
      </c>
      <c r="U980">
        <v>196</v>
      </c>
      <c r="V980"/>
      <c r="W980">
        <v>1097</v>
      </c>
      <c r="X980">
        <v>9739</v>
      </c>
      <c r="Y980">
        <v>12093</v>
      </c>
      <c r="Z980">
        <v>6482</v>
      </c>
      <c r="AA980">
        <v>0</v>
      </c>
      <c r="AB980"/>
      <c r="AC980">
        <v>1845.1297607421875</v>
      </c>
      <c r="AD980">
        <v>13378.265625</v>
      </c>
      <c r="AE980">
        <v>6906</v>
      </c>
      <c r="AF980">
        <v>12474</v>
      </c>
      <c r="AG980">
        <v>12547</v>
      </c>
      <c r="AH980">
        <v>0</v>
      </c>
      <c r="AI980">
        <v>2711</v>
      </c>
      <c r="AJ980">
        <v>12320.5322265625</v>
      </c>
      <c r="AK980">
        <v>8262</v>
      </c>
      <c r="AL980">
        <v>154657.75</v>
      </c>
      <c r="AM980">
        <v>107601.0625</v>
      </c>
      <c r="AN980">
        <v>47056.6875</v>
      </c>
      <c r="AO980" s="5" t="s">
        <v>3858</v>
      </c>
    </row>
    <row r="981" spans="1:41" ht="14.25" x14ac:dyDescent="0.45">
      <c r="A981">
        <v>2015</v>
      </c>
      <c r="B981" s="5" t="s">
        <v>80</v>
      </c>
      <c r="C981" s="5" t="s">
        <v>3811</v>
      </c>
      <c r="D981" s="5" t="s">
        <v>3814</v>
      </c>
      <c r="E981" s="5" t="s">
        <v>3768</v>
      </c>
      <c r="F981" s="5" t="s">
        <v>3817</v>
      </c>
      <c r="G981" s="5" t="s">
        <v>86</v>
      </c>
      <c r="H981" s="5" t="s">
        <v>130</v>
      </c>
      <c r="I981"/>
      <c r="J981">
        <v>0</v>
      </c>
      <c r="K981"/>
      <c r="L981"/>
      <c r="M981"/>
      <c r="N981"/>
      <c r="O981">
        <v>0</v>
      </c>
      <c r="P981"/>
      <c r="Q981"/>
      <c r="R981">
        <v>-573.85687255859375</v>
      </c>
      <c r="S981"/>
      <c r="T981"/>
      <c r="U981"/>
      <c r="V981"/>
      <c r="W981"/>
      <c r="X981"/>
      <c r="Y981"/>
      <c r="Z981">
        <v>9811.201171875</v>
      </c>
      <c r="AA981">
        <v>197.81063842773438</v>
      </c>
      <c r="AB981"/>
      <c r="AC981"/>
      <c r="AD981">
        <v>0</v>
      </c>
      <c r="AE981">
        <v>76.239517211914063</v>
      </c>
      <c r="AF981"/>
      <c r="AG981">
        <v>0</v>
      </c>
      <c r="AH981">
        <v>0</v>
      </c>
      <c r="AI981"/>
      <c r="AJ981">
        <v>0</v>
      </c>
      <c r="AK981">
        <v>310.109375</v>
      </c>
      <c r="AL981">
        <v>9821.50390625</v>
      </c>
      <c r="AM981">
        <v>9511.39453125</v>
      </c>
      <c r="AN981">
        <v>310.109375</v>
      </c>
      <c r="AO981" s="5" t="s">
        <v>3859</v>
      </c>
    </row>
    <row r="982" spans="1:41" ht="14.25" x14ac:dyDescent="0.45">
      <c r="A982">
        <v>2015</v>
      </c>
      <c r="B982" s="5" t="s">
        <v>80</v>
      </c>
      <c r="C982" s="5" t="s">
        <v>3811</v>
      </c>
      <c r="D982" s="5" t="s">
        <v>3814</v>
      </c>
      <c r="E982" s="5" t="s">
        <v>3768</v>
      </c>
      <c r="F982" s="5" t="s">
        <v>3817</v>
      </c>
      <c r="G982" s="5" t="s">
        <v>87</v>
      </c>
      <c r="H982" s="5" t="s">
        <v>130</v>
      </c>
      <c r="I982"/>
      <c r="J982">
        <v>0</v>
      </c>
      <c r="K982"/>
      <c r="L982"/>
      <c r="M982"/>
      <c r="N982"/>
      <c r="O982">
        <v>0</v>
      </c>
      <c r="P982"/>
      <c r="Q982"/>
      <c r="R982">
        <v>-557</v>
      </c>
      <c r="S982"/>
      <c r="T982"/>
      <c r="U982"/>
      <c r="V982"/>
      <c r="W982"/>
      <c r="X982"/>
      <c r="Y982"/>
      <c r="Z982">
        <v>9523</v>
      </c>
      <c r="AA982">
        <v>192</v>
      </c>
      <c r="AB982"/>
      <c r="AC982"/>
      <c r="AD982">
        <v>0</v>
      </c>
      <c r="AE982">
        <v>74</v>
      </c>
      <c r="AF982"/>
      <c r="AG982">
        <v>0</v>
      </c>
      <c r="AH982">
        <v>0</v>
      </c>
      <c r="AI982"/>
      <c r="AJ982">
        <v>0</v>
      </c>
      <c r="AK982">
        <v>301</v>
      </c>
      <c r="AL982">
        <v>9533</v>
      </c>
      <c r="AM982">
        <v>9232</v>
      </c>
      <c r="AN982">
        <v>301</v>
      </c>
      <c r="AO982" s="5" t="s">
        <v>3860</v>
      </c>
    </row>
    <row r="983" spans="1:41" ht="14.25" x14ac:dyDescent="0.45">
      <c r="A983">
        <v>2015</v>
      </c>
      <c r="B983" s="5" t="s">
        <v>80</v>
      </c>
      <c r="C983" s="5" t="s">
        <v>3811</v>
      </c>
      <c r="D983" s="5" t="s">
        <v>3814</v>
      </c>
      <c r="E983" s="5" t="s">
        <v>3768</v>
      </c>
      <c r="F983" s="5" t="s">
        <v>157</v>
      </c>
      <c r="G983" s="5" t="s">
        <v>86</v>
      </c>
      <c r="H983" s="5" t="s">
        <v>130</v>
      </c>
      <c r="I983"/>
      <c r="J983">
        <v>94.784263610839844</v>
      </c>
      <c r="K983">
        <v>1257.9520263671875</v>
      </c>
      <c r="L983"/>
      <c r="M983"/>
      <c r="N983"/>
      <c r="O983">
        <v>183.28924560546875</v>
      </c>
      <c r="P983">
        <v>305.19216918945313</v>
      </c>
      <c r="Q983">
        <v>0</v>
      </c>
      <c r="R983">
        <v>0</v>
      </c>
      <c r="S983"/>
      <c r="T983"/>
      <c r="U983">
        <v>6.1815824508666992</v>
      </c>
      <c r="V983">
        <v>64.968460083007813</v>
      </c>
      <c r="W983">
        <v>-716.03326416015625</v>
      </c>
      <c r="X983"/>
      <c r="Y983">
        <v>143.20664978027344</v>
      </c>
      <c r="Z983">
        <v>0</v>
      </c>
      <c r="AA983">
        <v>0</v>
      </c>
      <c r="AB983"/>
      <c r="AC983">
        <v>60.028087615966797</v>
      </c>
      <c r="AD983">
        <v>0</v>
      </c>
      <c r="AE983">
        <v>108.17768859863281</v>
      </c>
      <c r="AF983"/>
      <c r="AG983">
        <v>0</v>
      </c>
      <c r="AH983">
        <v>0</v>
      </c>
      <c r="AI983">
        <v>0</v>
      </c>
      <c r="AJ983">
        <v>0</v>
      </c>
      <c r="AK983"/>
      <c r="AL983">
        <v>1507.7471923828125</v>
      </c>
      <c r="AM983">
        <v>782.53887939453125</v>
      </c>
      <c r="AN983">
        <v>725.20794677734375</v>
      </c>
      <c r="AO983" s="5" t="s">
        <v>3861</v>
      </c>
    </row>
    <row r="984" spans="1:41" ht="14.25" x14ac:dyDescent="0.45">
      <c r="A984">
        <v>2015</v>
      </c>
      <c r="B984" s="5" t="s">
        <v>80</v>
      </c>
      <c r="C984" s="5" t="s">
        <v>3811</v>
      </c>
      <c r="D984" s="5" t="s">
        <v>3814</v>
      </c>
      <c r="E984" s="5" t="s">
        <v>3768</v>
      </c>
      <c r="F984" s="5" t="s">
        <v>157</v>
      </c>
      <c r="G984" s="5" t="s">
        <v>87</v>
      </c>
      <c r="H984" s="5" t="s">
        <v>130</v>
      </c>
      <c r="I984"/>
      <c r="J984">
        <v>92</v>
      </c>
      <c r="K984">
        <v>1221</v>
      </c>
      <c r="L984"/>
      <c r="M984"/>
      <c r="N984"/>
      <c r="O984">
        <v>177.90518188476563</v>
      </c>
      <c r="P984">
        <v>296.22723388671875</v>
      </c>
      <c r="Q984">
        <v>0</v>
      </c>
      <c r="R984">
        <v>0</v>
      </c>
      <c r="S984"/>
      <c r="T984"/>
      <c r="U984">
        <v>6</v>
      </c>
      <c r="V984">
        <v>63.060028076171875</v>
      </c>
      <c r="W984">
        <v>-695</v>
      </c>
      <c r="X984"/>
      <c r="Y984">
        <v>139</v>
      </c>
      <c r="Z984">
        <v>0</v>
      </c>
      <c r="AA984">
        <v>0</v>
      </c>
      <c r="AB984"/>
      <c r="AC984">
        <v>58.264778137207031</v>
      </c>
      <c r="AD984">
        <v>0</v>
      </c>
      <c r="AE984">
        <v>105</v>
      </c>
      <c r="AF984"/>
      <c r="AG984">
        <v>0</v>
      </c>
      <c r="AH984">
        <v>0</v>
      </c>
      <c r="AI984">
        <v>0</v>
      </c>
      <c r="AJ984">
        <v>0</v>
      </c>
      <c r="AK984"/>
      <c r="AL984">
        <v>1463.4571533203125</v>
      </c>
      <c r="AM984">
        <v>759.552001953125</v>
      </c>
      <c r="AN984">
        <v>703.9051513671875</v>
      </c>
      <c r="AO984" s="5" t="s">
        <v>3862</v>
      </c>
    </row>
    <row r="985" spans="1:41" ht="14.25" x14ac:dyDescent="0.45">
      <c r="A985">
        <v>2015</v>
      </c>
      <c r="B985" s="5" t="s">
        <v>80</v>
      </c>
      <c r="C985" s="5" t="s">
        <v>3813</v>
      </c>
      <c r="D985" s="5" t="s">
        <v>3814</v>
      </c>
      <c r="E985" s="5" t="s">
        <v>3815</v>
      </c>
      <c r="F985" s="5" t="s">
        <v>3819</v>
      </c>
      <c r="G985" s="5" t="s">
        <v>82</v>
      </c>
      <c r="H985" s="5" t="s">
        <v>3820</v>
      </c>
      <c r="I985">
        <v>510.6585</v>
      </c>
      <c r="J985">
        <v>927.81349999999998</v>
      </c>
      <c r="K985">
        <v>46</v>
      </c>
      <c r="L985">
        <v>97.69</v>
      </c>
      <c r="M985">
        <v>364.952</v>
      </c>
      <c r="N985">
        <v>539.41200000000003</v>
      </c>
      <c r="O985">
        <v>251.76599999999999</v>
      </c>
      <c r="P985">
        <v>329</v>
      </c>
      <c r="Q985">
        <v>153.01</v>
      </c>
      <c r="R985">
        <v>302.95999999999998</v>
      </c>
      <c r="S985">
        <v>513.79700000000003</v>
      </c>
      <c r="T985">
        <v>332.697</v>
      </c>
      <c r="U985">
        <v>96.5</v>
      </c>
      <c r="V985">
        <v>432.37299999999999</v>
      </c>
      <c r="W985">
        <v>188</v>
      </c>
      <c r="X985">
        <v>535</v>
      </c>
      <c r="Y985">
        <v>2146.41</v>
      </c>
      <c r="Z985">
        <v>220.05</v>
      </c>
      <c r="AA985">
        <v>3133.2957499998902</v>
      </c>
      <c r="AB985">
        <v>67.923000000000002</v>
      </c>
      <c r="AC985">
        <v>249.5335</v>
      </c>
      <c r="AD985">
        <v>455.40350000000001</v>
      </c>
      <c r="AE985">
        <v>311.6035</v>
      </c>
      <c r="AF985">
        <v>1105.4000000000001</v>
      </c>
      <c r="AG985">
        <v>4618.1970000000001</v>
      </c>
      <c r="AH985">
        <v>856.61450000000002</v>
      </c>
      <c r="AI985">
        <v>279.52749999999997</v>
      </c>
      <c r="AJ985">
        <v>1359.336</v>
      </c>
      <c r="AK985">
        <v>184.13399999999999</v>
      </c>
      <c r="AL985">
        <v>20609.05859375</v>
      </c>
      <c r="AM985">
        <v>16533.244140625</v>
      </c>
      <c r="AN985">
        <v>4075.814697265625</v>
      </c>
      <c r="AO985" s="5" t="s">
        <v>3863</v>
      </c>
    </row>
    <row r="986" spans="1:41" ht="14.25" x14ac:dyDescent="0.45">
      <c r="A986">
        <v>2015</v>
      </c>
      <c r="B986" s="5" t="s">
        <v>80</v>
      </c>
      <c r="C986" s="5" t="s">
        <v>3878</v>
      </c>
      <c r="D986" s="5" t="s">
        <v>3879</v>
      </c>
      <c r="E986" s="5" t="s">
        <v>1460</v>
      </c>
      <c r="F986" s="5" t="s">
        <v>187</v>
      </c>
      <c r="G986" s="5" t="s">
        <v>86</v>
      </c>
      <c r="H986" s="5" t="s">
        <v>130</v>
      </c>
      <c r="I986">
        <v>45306.779352429578</v>
      </c>
      <c r="J986">
        <v>124892</v>
      </c>
      <c r="K986">
        <v>2220.7173677960518</v>
      </c>
      <c r="L986">
        <v>4781</v>
      </c>
      <c r="M986">
        <v>39377.044952622527</v>
      </c>
      <c r="N986">
        <v>51745.319353933162</v>
      </c>
      <c r="O986">
        <v>23800.184224746619</v>
      </c>
      <c r="P986">
        <v>35111.386409999999</v>
      </c>
      <c r="Q986">
        <v>37120.299814121237</v>
      </c>
      <c r="R986">
        <v>28192.909341525959</v>
      </c>
      <c r="S986">
        <v>46619</v>
      </c>
      <c r="T986">
        <v>45626.062494557693</v>
      </c>
      <c r="U986">
        <v>15916.812990047771</v>
      </c>
      <c r="V986">
        <v>51752</v>
      </c>
      <c r="W986">
        <v>6886</v>
      </c>
      <c r="X986">
        <v>50187.026875155068</v>
      </c>
      <c r="Y986">
        <v>316597.228</v>
      </c>
      <c r="Z986">
        <v>6561.7201696713819</v>
      </c>
      <c r="AA986">
        <v>316656.26235969999</v>
      </c>
      <c r="AB986">
        <v>5096.8587738219921</v>
      </c>
      <c r="AC986">
        <v>19502.63687410067</v>
      </c>
      <c r="AD986">
        <v>18471.34</v>
      </c>
      <c r="AE986">
        <v>36543.177814779207</v>
      </c>
      <c r="AF986">
        <v>133564</v>
      </c>
      <c r="AG986">
        <v>733786</v>
      </c>
      <c r="AH986">
        <v>122106.06973</v>
      </c>
      <c r="AI986">
        <v>18294.172877934579</v>
      </c>
      <c r="AJ986">
        <v>216307.75474223559</v>
      </c>
      <c r="AK986">
        <v>6443</v>
      </c>
      <c r="AL986">
        <v>2559464.75</v>
      </c>
      <c r="AM986">
        <v>2174337.25</v>
      </c>
      <c r="AN986">
        <v>385127.5</v>
      </c>
      <c r="AO986" s="5" t="s">
        <v>4999</v>
      </c>
    </row>
    <row r="987" spans="1:41" ht="14.25" x14ac:dyDescent="0.45">
      <c r="A987">
        <v>2015</v>
      </c>
      <c r="B987" s="5" t="s">
        <v>80</v>
      </c>
      <c r="C987" s="5" t="s">
        <v>3878</v>
      </c>
      <c r="D987" s="5" t="s">
        <v>3879</v>
      </c>
      <c r="E987" s="5" t="s">
        <v>1460</v>
      </c>
      <c r="F987" s="5" t="s">
        <v>190</v>
      </c>
      <c r="G987" s="5" t="s">
        <v>86</v>
      </c>
      <c r="H987" s="5" t="s">
        <v>130</v>
      </c>
      <c r="I987">
        <v>37827.726334585081</v>
      </c>
      <c r="J987">
        <v>49274</v>
      </c>
      <c r="K987">
        <v>6784.0553809497269</v>
      </c>
      <c r="L987">
        <v>25842</v>
      </c>
      <c r="M987">
        <v>77795.094407770928</v>
      </c>
      <c r="N987">
        <v>46183.636220715991</v>
      </c>
      <c r="O987">
        <v>49638.505838099009</v>
      </c>
      <c r="P987">
        <v>27198.03988</v>
      </c>
      <c r="Q987">
        <v>1556.9399129451781</v>
      </c>
      <c r="R987">
        <v>25740.681398545119</v>
      </c>
      <c r="S987">
        <v>52309</v>
      </c>
      <c r="T987">
        <v>48767.153536608334</v>
      </c>
      <c r="U987">
        <v>521.26918418409878</v>
      </c>
      <c r="V987">
        <v>24741</v>
      </c>
      <c r="W987">
        <v>24719</v>
      </c>
      <c r="X987">
        <v>97765.867143517782</v>
      </c>
      <c r="Y987">
        <v>112705.06</v>
      </c>
      <c r="Z987">
        <v>79175.20733563535</v>
      </c>
      <c r="AA987">
        <v>381953.55912119697</v>
      </c>
      <c r="AB987">
        <v>16096.50975496206</v>
      </c>
      <c r="AC987">
        <v>63377.432981490303</v>
      </c>
      <c r="AD987">
        <v>124836.87</v>
      </c>
      <c r="AE987">
        <v>43773.436152938571</v>
      </c>
      <c r="AF987">
        <v>107177</v>
      </c>
      <c r="AG987">
        <v>284243</v>
      </c>
      <c r="AH987">
        <v>94293.877360000013</v>
      </c>
      <c r="AI987">
        <v>30005.601311270359</v>
      </c>
      <c r="AJ987">
        <v>124850.1075416727</v>
      </c>
      <c r="AK987">
        <v>33458</v>
      </c>
      <c r="AL987">
        <v>2092609.5</v>
      </c>
      <c r="AM987">
        <v>1436140.125</v>
      </c>
      <c r="AN987">
        <v>656469.5625</v>
      </c>
      <c r="AO987" s="5" t="s">
        <v>5000</v>
      </c>
    </row>
    <row r="988" spans="1:41" ht="14.25" x14ac:dyDescent="0.45">
      <c r="A988">
        <v>2015</v>
      </c>
      <c r="B988" s="5" t="s">
        <v>80</v>
      </c>
      <c r="C988" s="5" t="s">
        <v>3878</v>
      </c>
      <c r="D988" s="5" t="s">
        <v>3879</v>
      </c>
      <c r="E988" s="5" t="s">
        <v>1460</v>
      </c>
      <c r="F988" s="5" t="s">
        <v>193</v>
      </c>
      <c r="G988" s="5" t="s">
        <v>86</v>
      </c>
      <c r="H988" s="5" t="s">
        <v>130</v>
      </c>
      <c r="I988">
        <v>21307.862169089371</v>
      </c>
      <c r="J988">
        <v>51201</v>
      </c>
      <c r="K988">
        <v>2955.2416195103019</v>
      </c>
      <c r="L988">
        <v>6911</v>
      </c>
      <c r="M988">
        <v>37498.994014874363</v>
      </c>
      <c r="N988">
        <v>37800.926012874603</v>
      </c>
      <c r="O988">
        <v>15421.9055358439</v>
      </c>
      <c r="P988">
        <v>22750.83651999991</v>
      </c>
      <c r="Q988">
        <v>8981.0833593075786</v>
      </c>
      <c r="R988">
        <v>22538.41906290999</v>
      </c>
      <c r="S988">
        <v>38580</v>
      </c>
      <c r="T988">
        <v>23089.92843325606</v>
      </c>
      <c r="U988">
        <v>3394.3698941181578</v>
      </c>
      <c r="V988">
        <v>22850</v>
      </c>
      <c r="W988">
        <v>15807</v>
      </c>
      <c r="X988">
        <v>28711.155162871379</v>
      </c>
      <c r="Y988">
        <v>106884.27099999999</v>
      </c>
      <c r="Z988">
        <v>19427.793368856441</v>
      </c>
      <c r="AA988">
        <v>243354.86633008</v>
      </c>
      <c r="AB988">
        <v>5928.8264104933232</v>
      </c>
      <c r="AC988">
        <v>30244.00041774266</v>
      </c>
      <c r="AD988">
        <v>52296.639999999999</v>
      </c>
      <c r="AE988">
        <v>27744.309179489919</v>
      </c>
      <c r="AF988">
        <v>89949.981700000004</v>
      </c>
      <c r="AG988">
        <v>256822</v>
      </c>
      <c r="AH988">
        <v>55152.612880000001</v>
      </c>
      <c r="AI988">
        <v>23967.783539777749</v>
      </c>
      <c r="AJ988">
        <v>83586.499057976573</v>
      </c>
      <c r="AK988">
        <v>14260</v>
      </c>
      <c r="AL988">
        <v>1369419.25</v>
      </c>
      <c r="AM988">
        <v>1055749.25</v>
      </c>
      <c r="AN988">
        <v>313670.09375</v>
      </c>
      <c r="AO988" s="5" t="s">
        <v>5001</v>
      </c>
    </row>
    <row r="989" spans="1:41" ht="14.25" x14ac:dyDescent="0.45">
      <c r="A989">
        <v>2015</v>
      </c>
      <c r="B989" s="5" t="s">
        <v>80</v>
      </c>
      <c r="C989" s="5" t="s">
        <v>3878</v>
      </c>
      <c r="D989" s="5" t="s">
        <v>3879</v>
      </c>
      <c r="E989" s="5" t="s">
        <v>1460</v>
      </c>
      <c r="F989" s="5" t="s">
        <v>196</v>
      </c>
      <c r="G989" s="5" t="s">
        <v>86</v>
      </c>
      <c r="H989" s="5" t="s">
        <v>130</v>
      </c>
      <c r="I989">
        <v>5161.1455114975543</v>
      </c>
      <c r="J989">
        <v>19589</v>
      </c>
      <c r="K989">
        <v>2355.0941528068061</v>
      </c>
      <c r="L989">
        <v>3377</v>
      </c>
      <c r="M989">
        <v>10284.69223764601</v>
      </c>
      <c r="N989">
        <v>43979.344490185002</v>
      </c>
      <c r="O989">
        <v>7285.1279481272004</v>
      </c>
      <c r="P989">
        <v>7920.3263499999312</v>
      </c>
      <c r="Q989">
        <v>3928.3454150494149</v>
      </c>
      <c r="R989">
        <v>12396.612270725011</v>
      </c>
      <c r="S989">
        <v>10757</v>
      </c>
      <c r="T989">
        <v>16677.2930041689</v>
      </c>
      <c r="U989">
        <v>2254.395710559982</v>
      </c>
      <c r="V989">
        <v>6998</v>
      </c>
      <c r="W989">
        <v>6684</v>
      </c>
      <c r="X989">
        <v>7644.126236512855</v>
      </c>
      <c r="Y989">
        <v>100366.413</v>
      </c>
      <c r="Z989">
        <v>6328.9958760370619</v>
      </c>
      <c r="AA989">
        <v>111187.288217725</v>
      </c>
      <c r="AB989">
        <v>2519.1118089716351</v>
      </c>
      <c r="AC989">
        <v>14785.04280438199</v>
      </c>
      <c r="AD989">
        <v>7717.2599999999993</v>
      </c>
      <c r="AE989">
        <v>14137.97671461418</v>
      </c>
      <c r="AF989">
        <v>47192.058540000013</v>
      </c>
      <c r="AG989">
        <v>146379</v>
      </c>
      <c r="AH989">
        <v>21533.104630000002</v>
      </c>
      <c r="AI989">
        <v>12268.73502715237</v>
      </c>
      <c r="AJ989">
        <v>32406.252710677931</v>
      </c>
      <c r="AK989">
        <v>5945</v>
      </c>
      <c r="AL989">
        <v>690057.75</v>
      </c>
      <c r="AM989">
        <v>578387.1875</v>
      </c>
      <c r="AN989">
        <v>111670.5390625</v>
      </c>
      <c r="AO989" s="5" t="s">
        <v>5002</v>
      </c>
    </row>
    <row r="990" spans="1:41" ht="14.25" x14ac:dyDescent="0.45">
      <c r="A990">
        <v>2015</v>
      </c>
      <c r="B990" s="5" t="s">
        <v>80</v>
      </c>
      <c r="C990" s="5" t="s">
        <v>3878</v>
      </c>
      <c r="D990" s="5" t="s">
        <v>3879</v>
      </c>
      <c r="E990" s="5" t="s">
        <v>1460</v>
      </c>
      <c r="F990" s="5" t="s">
        <v>90</v>
      </c>
      <c r="G990" s="5" t="s">
        <v>86</v>
      </c>
      <c r="H990" s="5" t="s">
        <v>130</v>
      </c>
      <c r="I990">
        <v>5083.0693642435854</v>
      </c>
      <c r="J990">
        <v>0</v>
      </c>
      <c r="K990">
        <v>2540.3159319333972</v>
      </c>
      <c r="L990">
        <v>2564</v>
      </c>
      <c r="M990">
        <v>21197.223658012212</v>
      </c>
      <c r="N990">
        <v>15004.81675505766</v>
      </c>
      <c r="O990">
        <v>2657.0693369443638</v>
      </c>
      <c r="P990">
        <v>1974.5367100000001</v>
      </c>
      <c r="Q990">
        <v>0</v>
      </c>
      <c r="R990">
        <v>3649.3342199999988</v>
      </c>
      <c r="S990">
        <v>28416</v>
      </c>
      <c r="T990">
        <v>16480.212411895602</v>
      </c>
      <c r="U990">
        <v>270.15853159473153</v>
      </c>
      <c r="V990">
        <v>2833</v>
      </c>
      <c r="W990">
        <v>1953</v>
      </c>
      <c r="X990">
        <v>10709.983514814439</v>
      </c>
      <c r="Y990">
        <v>35965.637999999999</v>
      </c>
      <c r="Z990">
        <v>1476.3970500000009</v>
      </c>
      <c r="AA990">
        <v>28844.549501097001</v>
      </c>
      <c r="AB990">
        <v>2785.8919340246921</v>
      </c>
      <c r="AC990">
        <v>1334.155444848511</v>
      </c>
      <c r="AD990">
        <v>7.1</v>
      </c>
      <c r="AE990">
        <v>4622.3624393782784</v>
      </c>
      <c r="AF990">
        <v>38660</v>
      </c>
      <c r="AG990">
        <v>34547</v>
      </c>
      <c r="AH990">
        <v>32536.056929999999</v>
      </c>
      <c r="AI990">
        <v>1943.0170000000001</v>
      </c>
      <c r="AJ990">
        <v>9281.2982165945068</v>
      </c>
      <c r="AK990">
        <v>364</v>
      </c>
      <c r="AL990">
        <v>307700.21875</v>
      </c>
      <c r="AM990">
        <v>186110.3125</v>
      </c>
      <c r="AN990">
        <v>121589.8671875</v>
      </c>
      <c r="AO990" s="5" t="s">
        <v>5003</v>
      </c>
    </row>
    <row r="991" spans="1:41" ht="14.25" x14ac:dyDescent="0.45">
      <c r="A991">
        <v>2015</v>
      </c>
      <c r="B991" s="5" t="s">
        <v>80</v>
      </c>
      <c r="C991" s="5" t="s">
        <v>3878</v>
      </c>
      <c r="D991" s="5" t="s">
        <v>3879</v>
      </c>
      <c r="E991" s="5" t="s">
        <v>1460</v>
      </c>
      <c r="F991" s="5" t="s">
        <v>199</v>
      </c>
      <c r="G991" s="5" t="s">
        <v>86</v>
      </c>
      <c r="H991" s="5" t="s">
        <v>130</v>
      </c>
      <c r="I991">
        <v>6319.637621941527</v>
      </c>
      <c r="J991">
        <v>3881</v>
      </c>
      <c r="K991">
        <v>2067.55579959845</v>
      </c>
      <c r="L991">
        <v>1335</v>
      </c>
      <c r="M991">
        <v>4970.7836859593162</v>
      </c>
      <c r="N991">
        <v>1205.524710159717</v>
      </c>
      <c r="O991">
        <v>3730.8917695204691</v>
      </c>
      <c r="P991">
        <v>10847.23211000011</v>
      </c>
      <c r="Q991">
        <v>3233.615149561143</v>
      </c>
      <c r="R991">
        <v>7539.9589608151127</v>
      </c>
      <c r="S991">
        <v>12350</v>
      </c>
      <c r="T991">
        <v>6316.1960567282731</v>
      </c>
      <c r="U991">
        <v>3420.0065750942522</v>
      </c>
      <c r="V991">
        <v>14123</v>
      </c>
      <c r="W991">
        <v>1270</v>
      </c>
      <c r="X991">
        <v>5319.8876963433713</v>
      </c>
      <c r="Y991">
        <v>31256.05</v>
      </c>
      <c r="Z991">
        <v>1801.8258382555259</v>
      </c>
      <c r="AA991">
        <v>155935.88483883219</v>
      </c>
      <c r="AB991">
        <v>3454.19818865258</v>
      </c>
      <c r="AC991">
        <v>17350.395066503479</v>
      </c>
      <c r="AD991">
        <v>6262.59</v>
      </c>
      <c r="AE991">
        <v>4386.0017338512962</v>
      </c>
      <c r="AF991">
        <v>17074.218309999851</v>
      </c>
      <c r="AG991">
        <v>494741</v>
      </c>
      <c r="AH991">
        <v>17379.215039999999</v>
      </c>
      <c r="AI991">
        <v>4729.5833993247434</v>
      </c>
      <c r="AJ991">
        <v>9586.9985358336016</v>
      </c>
      <c r="AK991">
        <v>5774</v>
      </c>
      <c r="AL991">
        <v>857662.25</v>
      </c>
      <c r="AM991">
        <v>784037.375</v>
      </c>
      <c r="AN991">
        <v>73624.8984375</v>
      </c>
      <c r="AO991" s="5" t="s">
        <v>5004</v>
      </c>
    </row>
    <row r="992" spans="1:41" ht="14.25" x14ac:dyDescent="0.45">
      <c r="A992">
        <v>2015</v>
      </c>
      <c r="B992" s="5" t="s">
        <v>80</v>
      </c>
      <c r="C992" s="5" t="s">
        <v>3878</v>
      </c>
      <c r="D992" s="5" t="s">
        <v>3879</v>
      </c>
      <c r="E992" s="5" t="s">
        <v>1460</v>
      </c>
      <c r="F992" s="5" t="s">
        <v>3552</v>
      </c>
      <c r="G992" s="5" t="s">
        <v>86</v>
      </c>
      <c r="H992" s="5" t="s">
        <v>130</v>
      </c>
      <c r="I992">
        <v>666.26176506619436</v>
      </c>
      <c r="J992">
        <v>9095</v>
      </c>
      <c r="K992">
        <v>0</v>
      </c>
      <c r="L992">
        <v>374</v>
      </c>
      <c r="M992">
        <v>239.7468715111012</v>
      </c>
      <c r="N992">
        <v>767.42817427054752</v>
      </c>
      <c r="O992">
        <v>1412.0426914088939</v>
      </c>
      <c r="P992">
        <v>6213.6662300000007</v>
      </c>
      <c r="Q992">
        <v>6499.912353953745</v>
      </c>
      <c r="R992">
        <v>645.60345563500016</v>
      </c>
      <c r="S992">
        <v>793</v>
      </c>
      <c r="T992">
        <v>7792.781621015456</v>
      </c>
      <c r="U992">
        <v>5631.728772519421</v>
      </c>
      <c r="V992">
        <v>9649</v>
      </c>
      <c r="W992">
        <v>885</v>
      </c>
      <c r="X992">
        <v>7454.7190644387074</v>
      </c>
      <c r="Y992">
        <v>36671.94</v>
      </c>
      <c r="Z992">
        <v>1142.8602436542631</v>
      </c>
      <c r="AA992">
        <v>28396.627345561999</v>
      </c>
      <c r="AB992">
        <v>0</v>
      </c>
      <c r="AC992">
        <v>313.25585548244362</v>
      </c>
      <c r="AD992">
        <v>1209.06</v>
      </c>
      <c r="AE992">
        <v>7877.0819584159681</v>
      </c>
      <c r="AF992">
        <v>18016</v>
      </c>
      <c r="AG992">
        <v>396451</v>
      </c>
      <c r="AH992">
        <v>54117.899039999997</v>
      </c>
      <c r="AI992">
        <v>0</v>
      </c>
      <c r="AJ992">
        <v>59521.056102890303</v>
      </c>
      <c r="AK992">
        <v>0</v>
      </c>
      <c r="AL992">
        <v>661836.6875</v>
      </c>
      <c r="AM992">
        <v>587932.4375</v>
      </c>
      <c r="AN992">
        <v>73904.25</v>
      </c>
      <c r="AO992" s="5" t="s">
        <v>5005</v>
      </c>
    </row>
    <row r="993" spans="1:41" ht="14.25" x14ac:dyDescent="0.45">
      <c r="A993">
        <v>2015</v>
      </c>
      <c r="B993" s="5" t="s">
        <v>80</v>
      </c>
      <c r="C993" s="5" t="s">
        <v>3878</v>
      </c>
      <c r="D993" s="5" t="s">
        <v>3879</v>
      </c>
      <c r="E993" s="5" t="s">
        <v>1460</v>
      </c>
      <c r="F993" s="5" t="s">
        <v>3553</v>
      </c>
      <c r="G993" s="5" t="s">
        <v>86</v>
      </c>
      <c r="H993" s="5" t="s">
        <v>130</v>
      </c>
      <c r="I993">
        <v>11957.69990792488</v>
      </c>
      <c r="J993">
        <v>13657</v>
      </c>
      <c r="K993">
        <v>2580.2539833056162</v>
      </c>
      <c r="L993">
        <v>2276</v>
      </c>
      <c r="M993">
        <v>15688.790132374381</v>
      </c>
      <c r="N993">
        <v>12451.600771801461</v>
      </c>
      <c r="O993">
        <v>14601.908850633619</v>
      </c>
      <c r="P993">
        <v>8858.87601</v>
      </c>
      <c r="Q993">
        <v>59.303612865315067</v>
      </c>
      <c r="R993">
        <v>5177.0801043399988</v>
      </c>
      <c r="S993">
        <v>14362</v>
      </c>
      <c r="T993">
        <v>17585.062596180669</v>
      </c>
      <c r="U993">
        <v>99.189358812499833</v>
      </c>
      <c r="V993">
        <v>8386</v>
      </c>
      <c r="W993">
        <v>4293</v>
      </c>
      <c r="X993">
        <v>6696.8764252592864</v>
      </c>
      <c r="Y993">
        <v>54972.300999999999</v>
      </c>
      <c r="Z993">
        <v>19589.076965658089</v>
      </c>
      <c r="AA993">
        <v>65877.740892525995</v>
      </c>
      <c r="AB993">
        <v>0</v>
      </c>
      <c r="AC993">
        <v>13022.18630228833</v>
      </c>
      <c r="AD993">
        <v>48715.81</v>
      </c>
      <c r="AE993">
        <v>43572.249824492093</v>
      </c>
      <c r="AF993">
        <v>20004</v>
      </c>
      <c r="AG993">
        <v>80115</v>
      </c>
      <c r="AH993">
        <v>21805.177240000001</v>
      </c>
      <c r="AI993">
        <v>0</v>
      </c>
      <c r="AJ993">
        <v>2683.6835733451189</v>
      </c>
      <c r="AK993">
        <v>16762</v>
      </c>
      <c r="AL993">
        <v>525849.875</v>
      </c>
      <c r="AM993">
        <v>362759</v>
      </c>
      <c r="AN993">
        <v>163090.875</v>
      </c>
      <c r="AO993" s="5" t="s">
        <v>5006</v>
      </c>
    </row>
    <row r="994" spans="1:41" ht="14.25" x14ac:dyDescent="0.45">
      <c r="A994">
        <v>2015</v>
      </c>
      <c r="B994" s="5" t="s">
        <v>80</v>
      </c>
      <c r="C994" s="5" t="s">
        <v>3878</v>
      </c>
      <c r="D994" s="5" t="s">
        <v>3879</v>
      </c>
      <c r="E994" s="5" t="s">
        <v>1460</v>
      </c>
      <c r="F994" s="5" t="s">
        <v>307</v>
      </c>
      <c r="G994" s="5" t="s">
        <v>86</v>
      </c>
      <c r="H994" s="5" t="s">
        <v>130</v>
      </c>
      <c r="I994">
        <v>166321.28238379749</v>
      </c>
      <c r="J994">
        <v>330597</v>
      </c>
      <c r="K994">
        <v>28540.138994463479</v>
      </c>
      <c r="L994">
        <v>54680</v>
      </c>
      <c r="M994">
        <v>228249.35961722111</v>
      </c>
      <c r="N994">
        <v>226348.8261833523</v>
      </c>
      <c r="O994">
        <v>139163.64641784879</v>
      </c>
      <c r="P994">
        <v>146671.08074</v>
      </c>
      <c r="Q994">
        <v>74188.000298017898</v>
      </c>
      <c r="R994">
        <v>113282.8474738212</v>
      </c>
      <c r="S994">
        <v>231674</v>
      </c>
      <c r="T994">
        <v>217515.34859064259</v>
      </c>
      <c r="U994">
        <v>41669.213025596553</v>
      </c>
      <c r="V994">
        <v>161816</v>
      </c>
      <c r="W994">
        <v>74256</v>
      </c>
      <c r="X994">
        <v>242198.56834417209</v>
      </c>
      <c r="Y994">
        <v>907755.52299999993</v>
      </c>
      <c r="Z994">
        <v>163641.72638897071</v>
      </c>
      <c r="AA994">
        <v>1476717.2404502139</v>
      </c>
      <c r="AB994">
        <v>35881.396870926277</v>
      </c>
      <c r="AC994">
        <v>177215.0409186703</v>
      </c>
      <c r="AD994">
        <v>325146.37999999989</v>
      </c>
      <c r="AE994">
        <v>216721.7039969023</v>
      </c>
      <c r="AF994">
        <v>538908.55587999988</v>
      </c>
      <c r="AG994">
        <v>2656416</v>
      </c>
      <c r="AH994">
        <v>486846.22262999997</v>
      </c>
      <c r="AI994">
        <v>91208.893155459795</v>
      </c>
      <c r="AJ994">
        <v>586689.03491861117</v>
      </c>
      <c r="AK994">
        <v>112420</v>
      </c>
      <c r="AL994">
        <v>10252739</v>
      </c>
      <c r="AM994">
        <v>8039639</v>
      </c>
      <c r="AN994">
        <v>2213100</v>
      </c>
      <c r="AO994" s="5" t="s">
        <v>5007</v>
      </c>
    </row>
    <row r="995" spans="1:41" ht="14.25" x14ac:dyDescent="0.45">
      <c r="A995">
        <v>2015</v>
      </c>
      <c r="B995" s="5" t="s">
        <v>80</v>
      </c>
      <c r="C995" s="5" t="s">
        <v>3878</v>
      </c>
      <c r="D995" s="5" t="s">
        <v>3879</v>
      </c>
      <c r="E995" s="5" t="s">
        <v>1460</v>
      </c>
      <c r="F995" s="5" t="s">
        <v>205</v>
      </c>
      <c r="G995" s="5" t="s">
        <v>86</v>
      </c>
      <c r="H995" s="5" t="s">
        <v>130</v>
      </c>
      <c r="I995">
        <v>32691.100357019692</v>
      </c>
      <c r="J995">
        <v>59008</v>
      </c>
      <c r="K995">
        <v>7036.9047585631351</v>
      </c>
      <c r="L995">
        <v>7220</v>
      </c>
      <c r="M995">
        <v>21196.989656450329</v>
      </c>
      <c r="N995">
        <v>17210.22969435421</v>
      </c>
      <c r="O995">
        <v>20616.010222524739</v>
      </c>
      <c r="P995">
        <v>25796.180519999991</v>
      </c>
      <c r="Q995">
        <v>12808.5006802143</v>
      </c>
      <c r="R995">
        <v>7402.2486593249978</v>
      </c>
      <c r="S995">
        <v>27488</v>
      </c>
      <c r="T995">
        <v>35180.658436231599</v>
      </c>
      <c r="U995">
        <v>10161.28200866565</v>
      </c>
      <c r="V995">
        <v>20484</v>
      </c>
      <c r="W995">
        <v>11759</v>
      </c>
      <c r="X995">
        <v>27708.926225259231</v>
      </c>
      <c r="Y995">
        <v>112336.622</v>
      </c>
      <c r="Z995">
        <v>28137.84954120258</v>
      </c>
      <c r="AA995">
        <v>144511.92028251101</v>
      </c>
      <c r="AB995">
        <v>0</v>
      </c>
      <c r="AC995">
        <v>17285.935171831869</v>
      </c>
      <c r="AD995">
        <v>65629.710000000006</v>
      </c>
      <c r="AE995">
        <v>34065.108178942843</v>
      </c>
      <c r="AF995">
        <v>67271.297330000001</v>
      </c>
      <c r="AG995">
        <v>229332</v>
      </c>
      <c r="AH995">
        <v>67922.20977999999</v>
      </c>
      <c r="AI995">
        <v>0</v>
      </c>
      <c r="AJ995">
        <v>48465.384437384913</v>
      </c>
      <c r="AK995">
        <v>29414</v>
      </c>
      <c r="AL995">
        <v>1188140.125</v>
      </c>
      <c r="AM995">
        <v>874187.625</v>
      </c>
      <c r="AN995">
        <v>313952.40625</v>
      </c>
      <c r="AO995" s="5" t="s">
        <v>5008</v>
      </c>
    </row>
    <row r="996" spans="1:41" ht="14.25" x14ac:dyDescent="0.45">
      <c r="A996">
        <v>2015</v>
      </c>
      <c r="B996" s="5" t="s">
        <v>80</v>
      </c>
      <c r="C996" s="5" t="s">
        <v>3812</v>
      </c>
      <c r="D996" s="5" t="s">
        <v>7</v>
      </c>
      <c r="E996" s="5" t="s">
        <v>9</v>
      </c>
      <c r="F996" s="5" t="s">
        <v>3818</v>
      </c>
      <c r="G996" s="5" t="s">
        <v>82</v>
      </c>
      <c r="H996" s="5" t="s">
        <v>266</v>
      </c>
      <c r="I996">
        <v>9.5693779904306222</v>
      </c>
      <c r="J996">
        <v>13.84427037294507</v>
      </c>
      <c r="K996">
        <v>14.978935871430799</v>
      </c>
      <c r="L996">
        <v>11.41553518123072</v>
      </c>
      <c r="M996">
        <v>8.7360531152029388</v>
      </c>
      <c r="N996">
        <v>15.1394422310757</v>
      </c>
      <c r="O996">
        <v>13.707515919940439</v>
      </c>
      <c r="P996">
        <v>10.904255319148939</v>
      </c>
      <c r="Q996">
        <v>4.0815473817311929</v>
      </c>
      <c r="R996">
        <v>8.4591343928138585</v>
      </c>
      <c r="S996">
        <v>17.77612329894643</v>
      </c>
      <c r="T996">
        <v>15.796634015359411</v>
      </c>
      <c r="U996">
        <v>9.2819867576988937</v>
      </c>
      <c r="V996">
        <v>8.6252765409280574</v>
      </c>
      <c r="W996">
        <v>15.14405478716564</v>
      </c>
      <c r="X996">
        <v>14.67581596735123</v>
      </c>
      <c r="Y996">
        <v>13.54725819850205</v>
      </c>
      <c r="Z996">
        <v>14.02365198893124</v>
      </c>
      <c r="AA996">
        <v>16.42312376249722</v>
      </c>
      <c r="AB996">
        <v>18.009478672985779</v>
      </c>
      <c r="AC996">
        <v>33.162899746353773</v>
      </c>
      <c r="AD996">
        <v>15.416931426400071</v>
      </c>
      <c r="AE996">
        <v>14.423125244992111</v>
      </c>
      <c r="AF996">
        <v>10.31583756907072</v>
      </c>
      <c r="AG996">
        <v>15.34542891688209</v>
      </c>
      <c r="AH996">
        <v>21.481368149280019</v>
      </c>
      <c r="AI996">
        <v>12.04699467426933</v>
      </c>
      <c r="AJ996">
        <v>8.7326111350123323</v>
      </c>
      <c r="AK996">
        <v>13.71979487578939</v>
      </c>
      <c r="AL996">
        <v>398.784423828125</v>
      </c>
      <c r="AM996">
        <v>217.29476928710938</v>
      </c>
      <c r="AN996">
        <v>181.48970031738281</v>
      </c>
      <c r="AO996" s="5" t="s">
        <v>4026</v>
      </c>
    </row>
    <row r="997" spans="1:41" ht="14.25" x14ac:dyDescent="0.45">
      <c r="A997">
        <v>2015</v>
      </c>
      <c r="B997" s="5" t="s">
        <v>80</v>
      </c>
      <c r="C997" s="5" t="s">
        <v>302</v>
      </c>
      <c r="D997" s="5" t="s">
        <v>7</v>
      </c>
      <c r="E997" s="5" t="s">
        <v>3974</v>
      </c>
      <c r="F997" s="5" t="s">
        <v>116</v>
      </c>
      <c r="G997" s="5" t="s">
        <v>82</v>
      </c>
      <c r="H997" s="5" t="s">
        <v>266</v>
      </c>
      <c r="I997">
        <v>222</v>
      </c>
      <c r="J997">
        <v>317</v>
      </c>
      <c r="K997">
        <v>48</v>
      </c>
      <c r="L997">
        <v>138</v>
      </c>
      <c r="M997">
        <v>102</v>
      </c>
      <c r="N997">
        <v>167</v>
      </c>
      <c r="O997">
        <v>175</v>
      </c>
      <c r="P997">
        <v>123</v>
      </c>
      <c r="Q997">
        <v>2</v>
      </c>
      <c r="R997">
        <v>84</v>
      </c>
      <c r="S997">
        <v>596</v>
      </c>
      <c r="T997">
        <v>223</v>
      </c>
      <c r="U997">
        <v>18</v>
      </c>
      <c r="V997">
        <v>162</v>
      </c>
      <c r="W997">
        <v>165</v>
      </c>
      <c r="X997">
        <v>396</v>
      </c>
      <c r="Y997">
        <v>606</v>
      </c>
      <c r="Z997">
        <v>422</v>
      </c>
      <c r="AA997">
        <v>1319</v>
      </c>
      <c r="AB997">
        <v>81</v>
      </c>
      <c r="AC997">
        <v>338</v>
      </c>
      <c r="AD997">
        <v>737</v>
      </c>
      <c r="AE997">
        <v>171</v>
      </c>
      <c r="AF997">
        <v>565</v>
      </c>
      <c r="AG997">
        <v>1161</v>
      </c>
      <c r="AH997">
        <v>482</v>
      </c>
      <c r="AI997">
        <v>82</v>
      </c>
      <c r="AJ997">
        <v>183</v>
      </c>
      <c r="AK997">
        <v>89</v>
      </c>
      <c r="AL997">
        <v>9174</v>
      </c>
      <c r="AM997">
        <v>5998</v>
      </c>
      <c r="AN997">
        <v>3176</v>
      </c>
      <c r="AO997" s="5" t="s">
        <v>3979</v>
      </c>
    </row>
    <row r="998" spans="1:41" ht="14.25" x14ac:dyDescent="0.45">
      <c r="A998">
        <v>2015</v>
      </c>
      <c r="B998" s="5" t="s">
        <v>80</v>
      </c>
      <c r="C998" s="5" t="s">
        <v>302</v>
      </c>
      <c r="D998" s="5" t="s">
        <v>7</v>
      </c>
      <c r="E998" s="5" t="s">
        <v>3974</v>
      </c>
      <c r="F998" s="5" t="s">
        <v>117</v>
      </c>
      <c r="G998" s="5" t="s">
        <v>82</v>
      </c>
      <c r="H998" s="5" t="s">
        <v>266</v>
      </c>
      <c r="I998">
        <v>171</v>
      </c>
      <c r="J998">
        <v>488</v>
      </c>
      <c r="K998">
        <v>48</v>
      </c>
      <c r="L998">
        <v>84</v>
      </c>
      <c r="M998">
        <v>171</v>
      </c>
      <c r="N998">
        <v>289</v>
      </c>
      <c r="O998">
        <v>362</v>
      </c>
      <c r="P998">
        <v>122</v>
      </c>
      <c r="Q998">
        <v>25</v>
      </c>
      <c r="R998">
        <v>120</v>
      </c>
      <c r="S998">
        <v>274</v>
      </c>
      <c r="T998">
        <v>311</v>
      </c>
      <c r="U998">
        <v>9</v>
      </c>
      <c r="V998">
        <v>144</v>
      </c>
      <c r="W998">
        <v>125</v>
      </c>
      <c r="X998">
        <v>469</v>
      </c>
      <c r="Y998">
        <v>883</v>
      </c>
      <c r="Z998">
        <v>226</v>
      </c>
      <c r="AA998">
        <v>2760</v>
      </c>
      <c r="AB998">
        <v>109</v>
      </c>
      <c r="AC998">
        <v>667</v>
      </c>
      <c r="AD998">
        <v>620</v>
      </c>
      <c r="AE998">
        <v>401</v>
      </c>
      <c r="AF998">
        <v>368</v>
      </c>
      <c r="AG998">
        <v>1619</v>
      </c>
      <c r="AH998">
        <v>656</v>
      </c>
      <c r="AI998">
        <v>163</v>
      </c>
      <c r="AJ998">
        <v>220</v>
      </c>
      <c r="AK998">
        <v>221</v>
      </c>
      <c r="AL998">
        <v>12125</v>
      </c>
      <c r="AM998">
        <v>8596</v>
      </c>
      <c r="AN998">
        <v>3529</v>
      </c>
      <c r="AO998" s="5" t="s">
        <v>3980</v>
      </c>
    </row>
    <row r="999" spans="1:41" ht="14.25" x14ac:dyDescent="0.45">
      <c r="A999">
        <v>2015</v>
      </c>
      <c r="B999" s="5" t="s">
        <v>80</v>
      </c>
      <c r="C999" s="5" t="s">
        <v>302</v>
      </c>
      <c r="D999" s="5" t="s">
        <v>7</v>
      </c>
      <c r="E999" s="5" t="s">
        <v>1</v>
      </c>
      <c r="F999" s="5" t="s">
        <v>116</v>
      </c>
      <c r="G999" s="5" t="s">
        <v>82</v>
      </c>
      <c r="H999" s="5" t="s">
        <v>303</v>
      </c>
      <c r="I999">
        <v>48.590378061501418</v>
      </c>
      <c r="J999">
        <v>24.326549355060909</v>
      </c>
      <c r="K999">
        <v>65.257490230665795</v>
      </c>
      <c r="L999">
        <v>50.975112000000003</v>
      </c>
      <c r="M999">
        <v>20.9</v>
      </c>
      <c r="N999">
        <v>66.718377088305502</v>
      </c>
      <c r="O999">
        <v>49.227946393378019</v>
      </c>
      <c r="P999">
        <v>16.18</v>
      </c>
      <c r="Q999">
        <v>0.996</v>
      </c>
      <c r="R999">
        <v>25.883783401668321</v>
      </c>
      <c r="S999">
        <v>89.03</v>
      </c>
      <c r="T999">
        <v>52.03</v>
      </c>
      <c r="U999">
        <v>2.548</v>
      </c>
      <c r="V999">
        <v>57.7</v>
      </c>
      <c r="W999">
        <v>12.72087631</v>
      </c>
      <c r="X999">
        <v>69.4040003555872</v>
      </c>
      <c r="Y999">
        <v>10.6873951</v>
      </c>
      <c r="Z999">
        <v>133.10599999999999</v>
      </c>
      <c r="AA999">
        <v>46.002833232537363</v>
      </c>
      <c r="AB999">
        <v>26.837</v>
      </c>
      <c r="AC999">
        <v>75.073405575764156</v>
      </c>
      <c r="AD999">
        <v>82.831999999999994</v>
      </c>
      <c r="AE999">
        <v>251.80224620127731</v>
      </c>
      <c r="AF999">
        <v>34.384067999999999</v>
      </c>
      <c r="AG999">
        <v>19.972910994589981</v>
      </c>
      <c r="AH999">
        <v>24.644507470612378</v>
      </c>
      <c r="AI999">
        <v>28.47</v>
      </c>
      <c r="AJ999">
        <v>3.5468717383660899</v>
      </c>
      <c r="AK999">
        <v>45.22</v>
      </c>
      <c r="AL999">
        <v>49.485092163085938</v>
      </c>
      <c r="AM999">
        <v>51.087879180908203</v>
      </c>
      <c r="AN999">
        <v>47.214481353759766</v>
      </c>
      <c r="AO999" s="5" t="s">
        <v>557</v>
      </c>
    </row>
    <row r="1000" spans="1:41" ht="14.25" x14ac:dyDescent="0.45">
      <c r="A1000">
        <v>2015</v>
      </c>
      <c r="B1000" s="5" t="s">
        <v>80</v>
      </c>
      <c r="C1000" s="5" t="s">
        <v>302</v>
      </c>
      <c r="D1000" s="5" t="s">
        <v>7</v>
      </c>
      <c r="E1000" s="5" t="s">
        <v>1</v>
      </c>
      <c r="F1000" s="5" t="s">
        <v>117</v>
      </c>
      <c r="G1000" s="5" t="s">
        <v>82</v>
      </c>
      <c r="H1000" s="5" t="s">
        <v>303</v>
      </c>
      <c r="I1000">
        <v>91.295521915470403</v>
      </c>
      <c r="J1000">
        <v>105.6977293198557</v>
      </c>
      <c r="K1000">
        <v>2681.2980894524499</v>
      </c>
      <c r="L1000">
        <v>90.392286999999996</v>
      </c>
      <c r="M1000">
        <v>99.175600000000003</v>
      </c>
      <c r="N1000">
        <v>131.51546009016201</v>
      </c>
      <c r="O1000">
        <v>206.55624753646049</v>
      </c>
      <c r="P1000">
        <v>123.119</v>
      </c>
      <c r="Q1000">
        <v>40.35</v>
      </c>
      <c r="R1000">
        <v>146.97372301104801</v>
      </c>
      <c r="S1000">
        <v>102.42</v>
      </c>
      <c r="T1000">
        <v>77.88</v>
      </c>
      <c r="U1000">
        <v>17.388999999999999</v>
      </c>
      <c r="V1000">
        <v>122.77</v>
      </c>
      <c r="W1000">
        <v>38.122251540000001</v>
      </c>
      <c r="X1000">
        <v>310.19527069072802</v>
      </c>
      <c r="Y1000">
        <v>115.42677</v>
      </c>
      <c r="Z1000">
        <v>222.92099999999999</v>
      </c>
      <c r="AA1000">
        <v>231.79519167526939</v>
      </c>
      <c r="AB1000">
        <v>41.326000000000001</v>
      </c>
      <c r="AC1000">
        <v>203.94335947222089</v>
      </c>
      <c r="AD1000">
        <v>176.285</v>
      </c>
      <c r="AE1000">
        <v>1585.989649856861</v>
      </c>
      <c r="AF1000">
        <v>85.991110000000006</v>
      </c>
      <c r="AG1000">
        <v>476.2473250625124</v>
      </c>
      <c r="AH1000">
        <v>80.410602286750674</v>
      </c>
      <c r="AI1000">
        <v>172.1</v>
      </c>
      <c r="AJ1000">
        <v>35.209792182876207</v>
      </c>
      <c r="AK1000">
        <v>555.16</v>
      </c>
      <c r="AL1000">
        <v>288.55020141601563</v>
      </c>
      <c r="AM1000">
        <v>225.11923217773438</v>
      </c>
      <c r="AN1000">
        <v>378.41073608398438</v>
      </c>
      <c r="AO1000" s="5" t="s">
        <v>558</v>
      </c>
    </row>
    <row r="1001" spans="1:41" ht="14.25" x14ac:dyDescent="0.45">
      <c r="A1001">
        <v>2015</v>
      </c>
      <c r="B1001" s="5" t="s">
        <v>80</v>
      </c>
      <c r="C1001" s="5" t="s">
        <v>302</v>
      </c>
      <c r="D1001" s="5" t="s">
        <v>7</v>
      </c>
      <c r="E1001" s="5" t="s">
        <v>118</v>
      </c>
      <c r="F1001" s="5" t="s">
        <v>116</v>
      </c>
      <c r="G1001" s="5" t="s">
        <v>82</v>
      </c>
      <c r="H1001" s="5" t="s">
        <v>303</v>
      </c>
      <c r="I1001">
        <v>0.2752659110723627</v>
      </c>
      <c r="J1001">
        <v>0.1216288612453713</v>
      </c>
      <c r="K1001">
        <v>0.29092488059053401</v>
      </c>
      <c r="L1001">
        <v>0.27470099999999997</v>
      </c>
      <c r="M1001">
        <v>0.13055900000000001</v>
      </c>
      <c r="N1001">
        <v>0.27610713338637</v>
      </c>
      <c r="O1001">
        <v>0.34229404808829328</v>
      </c>
      <c r="P1001">
        <v>4.7E-2</v>
      </c>
      <c r="Q1001">
        <v>2.3E-3</v>
      </c>
      <c r="R1001">
        <v>0.2217285047767163</v>
      </c>
      <c r="S1001">
        <v>0.315</v>
      </c>
      <c r="T1001">
        <v>0.23</v>
      </c>
      <c r="U1001">
        <v>0.90300000000000002</v>
      </c>
      <c r="V1001">
        <v>0.22339999999999999</v>
      </c>
      <c r="W1001">
        <v>6.2764851999999996E-2</v>
      </c>
      <c r="X1001">
        <v>0.253586985509823</v>
      </c>
      <c r="Y1001">
        <v>3.695441E-2</v>
      </c>
      <c r="Z1001">
        <v>0.50460000000000005</v>
      </c>
      <c r="AA1001">
        <v>0.19576717960622389</v>
      </c>
      <c r="AB1001">
        <v>0.159</v>
      </c>
      <c r="AC1001">
        <v>0.42354703756285778</v>
      </c>
      <c r="AD1001">
        <v>0.34939999999999999</v>
      </c>
      <c r="AE1001">
        <v>0.96322395948029027</v>
      </c>
      <c r="AF1001">
        <v>0.249441</v>
      </c>
      <c r="AG1001">
        <v>9.9486759961724999E-2</v>
      </c>
      <c r="AH1001">
        <v>0.1571781036709094</v>
      </c>
      <c r="AI1001">
        <v>0.10050000000000001</v>
      </c>
      <c r="AJ1001">
        <v>2.4389357591467601E-2</v>
      </c>
      <c r="AK1001">
        <v>0.191</v>
      </c>
      <c r="AL1001">
        <v>0.25602588057518005</v>
      </c>
      <c r="AM1001">
        <v>0.28485539555549622</v>
      </c>
      <c r="AN1001">
        <v>0.21518401801586151</v>
      </c>
      <c r="AO1001" s="5" t="s">
        <v>559</v>
      </c>
    </row>
    <row r="1002" spans="1:41" ht="14.25" x14ac:dyDescent="0.45">
      <c r="A1002">
        <v>2015</v>
      </c>
      <c r="B1002" s="5" t="s">
        <v>80</v>
      </c>
      <c r="C1002" s="5" t="s">
        <v>302</v>
      </c>
      <c r="D1002" s="5" t="s">
        <v>7</v>
      </c>
      <c r="E1002" s="5" t="s">
        <v>118</v>
      </c>
      <c r="F1002" s="5" t="s">
        <v>117</v>
      </c>
      <c r="G1002" s="5" t="s">
        <v>82</v>
      </c>
      <c r="H1002" s="5" t="s">
        <v>303</v>
      </c>
      <c r="I1002">
        <v>0.87136403265435525</v>
      </c>
      <c r="J1002">
        <v>1.2462660646057639</v>
      </c>
      <c r="K1002">
        <v>2.82153712548849</v>
      </c>
      <c r="L1002">
        <v>2.1262629999999998</v>
      </c>
      <c r="M1002">
        <v>2.4521000000000002</v>
      </c>
      <c r="N1002">
        <v>1.77549721559268</v>
      </c>
      <c r="O1002">
        <v>3.6333858888450949</v>
      </c>
      <c r="P1002">
        <v>2.198</v>
      </c>
      <c r="Q1002">
        <v>0.78990000000000005</v>
      </c>
      <c r="R1002">
        <v>1.759730160974329</v>
      </c>
      <c r="S1002">
        <v>1.159</v>
      </c>
      <c r="T1002">
        <v>1.18</v>
      </c>
      <c r="U1002">
        <v>0.66900000000000004</v>
      </c>
      <c r="V1002">
        <v>1.179</v>
      </c>
      <c r="W1002">
        <v>1.0316622689999999</v>
      </c>
      <c r="X1002">
        <v>3.3335940972530902</v>
      </c>
      <c r="Y1002">
        <v>1.1369937999999999</v>
      </c>
      <c r="Z1002">
        <v>2.7669999999999999</v>
      </c>
      <c r="AA1002">
        <v>2.095991374307443</v>
      </c>
      <c r="AB1002">
        <v>0.70499999999999996</v>
      </c>
      <c r="AC1002">
        <v>3.638754116979523</v>
      </c>
      <c r="AD1002">
        <v>2.6951000000000001</v>
      </c>
      <c r="AE1002">
        <v>5.4216189008085056</v>
      </c>
      <c r="AF1002">
        <v>1.7227330000000001</v>
      </c>
      <c r="AG1002">
        <v>1.77278069491923</v>
      </c>
      <c r="AH1002">
        <v>1.370215366168603</v>
      </c>
      <c r="AI1002">
        <v>2.1004</v>
      </c>
      <c r="AJ1002">
        <v>0.56175467709992521</v>
      </c>
      <c r="AK1002">
        <v>3.1488</v>
      </c>
      <c r="AL1002">
        <v>1.9780499935150146</v>
      </c>
      <c r="AM1002">
        <v>1.8666262626647949</v>
      </c>
      <c r="AN1002">
        <v>2.1358997821807861</v>
      </c>
      <c r="AO1002" s="5" t="s">
        <v>560</v>
      </c>
    </row>
    <row r="1003" spans="1:41" ht="14.25" x14ac:dyDescent="0.45">
      <c r="A1003">
        <v>2015</v>
      </c>
      <c r="B1003" s="5" t="s">
        <v>80</v>
      </c>
      <c r="C1003" s="5" t="s">
        <v>3885</v>
      </c>
      <c r="D1003" s="5" t="s">
        <v>7</v>
      </c>
      <c r="E1003" s="5" t="s">
        <v>1</v>
      </c>
      <c r="F1003" s="5" t="s">
        <v>3886</v>
      </c>
      <c r="G1003" s="5" t="s">
        <v>82</v>
      </c>
      <c r="H1003" s="5" t="s">
        <v>303</v>
      </c>
      <c r="I1003">
        <v>1.724815724839641</v>
      </c>
      <c r="J1003">
        <v>0.61880007771059864</v>
      </c>
      <c r="K1003"/>
      <c r="L1003"/>
      <c r="M1003"/>
      <c r="N1003">
        <v>1.06820472023336</v>
      </c>
      <c r="O1003">
        <v>3.5569176192353171</v>
      </c>
      <c r="P1003">
        <v>0</v>
      </c>
      <c r="Q1003">
        <v>0.1719</v>
      </c>
      <c r="R1003">
        <v>0</v>
      </c>
      <c r="S1003">
        <v>0.02</v>
      </c>
      <c r="T1003">
        <v>3.0000000000000001E-3</v>
      </c>
      <c r="U1003">
        <v>0</v>
      </c>
      <c r="V1003">
        <v>0</v>
      </c>
      <c r="W1003"/>
      <c r="X1003">
        <v>1.2466885945417401</v>
      </c>
      <c r="Y1003">
        <v>0</v>
      </c>
      <c r="Z1003">
        <v>3.9058999999999999</v>
      </c>
      <c r="AA1003">
        <v>0.5639619235538833</v>
      </c>
      <c r="AB1003">
        <v>0</v>
      </c>
      <c r="AC1003">
        <v>0.82971178883643915</v>
      </c>
      <c r="AD1003">
        <v>0.19439999999999999</v>
      </c>
      <c r="AE1003">
        <v>11.176361405606061</v>
      </c>
      <c r="AF1003"/>
      <c r="AG1003">
        <v>1.3215051832986999E-3</v>
      </c>
      <c r="AH1003">
        <v>0</v>
      </c>
      <c r="AI1003">
        <v>0</v>
      </c>
      <c r="AJ1003">
        <v>0</v>
      </c>
      <c r="AK1003">
        <v>1.4</v>
      </c>
      <c r="AL1003">
        <v>0.91317182779312134</v>
      </c>
      <c r="AM1003">
        <v>1.1800575256347656</v>
      </c>
      <c r="AN1003">
        <v>0.5350838303565979</v>
      </c>
      <c r="AO1003" s="5" t="s">
        <v>3931</v>
      </c>
    </row>
    <row r="1004" spans="1:41" ht="14.25" x14ac:dyDescent="0.45">
      <c r="A1004">
        <v>2015</v>
      </c>
      <c r="B1004" s="5" t="s">
        <v>80</v>
      </c>
      <c r="C1004" s="5" t="s">
        <v>3885</v>
      </c>
      <c r="D1004" s="5" t="s">
        <v>7</v>
      </c>
      <c r="E1004" s="5" t="s">
        <v>1</v>
      </c>
      <c r="F1004" s="5" t="s">
        <v>3887</v>
      </c>
      <c r="G1004" s="5" t="s">
        <v>82</v>
      </c>
      <c r="H1004" s="5" t="s">
        <v>303</v>
      </c>
      <c r="I1004">
        <v>17.14176111617553</v>
      </c>
      <c r="J1004">
        <v>17.029806724321649</v>
      </c>
      <c r="K1004">
        <v>2551.9166304851401</v>
      </c>
      <c r="L1004">
        <v>17.088760000000001</v>
      </c>
      <c r="M1004">
        <v>13.088200000000001</v>
      </c>
      <c r="N1004">
        <v>4.3479713603818597</v>
      </c>
      <c r="O1004">
        <v>36.0672053606622</v>
      </c>
      <c r="P1004">
        <v>58.877000000000002</v>
      </c>
      <c r="Q1004">
        <v>0.1174</v>
      </c>
      <c r="R1004">
        <v>8.885580982003999</v>
      </c>
      <c r="S1004">
        <v>51.34</v>
      </c>
      <c r="T1004">
        <v>18.7</v>
      </c>
      <c r="U1004">
        <v>0.94399999999999995</v>
      </c>
      <c r="V1004">
        <v>61.248098410384017</v>
      </c>
      <c r="W1004">
        <v>3.7861199999999999</v>
      </c>
      <c r="X1004">
        <v>180.42426882389501</v>
      </c>
      <c r="Y1004">
        <v>36.892888526401642</v>
      </c>
      <c r="Z1004">
        <v>43.6614</v>
      </c>
      <c r="AA1004">
        <v>37.399446385700386</v>
      </c>
      <c r="AB1004">
        <v>1.0811999999999999</v>
      </c>
      <c r="AC1004">
        <v>30.026555871957509</v>
      </c>
      <c r="AD1004">
        <v>58.199100000000001</v>
      </c>
      <c r="AE1004">
        <v>1212.8632459810619</v>
      </c>
      <c r="AF1004">
        <v>20.278081</v>
      </c>
      <c r="AG1004">
        <v>47.705004506813893</v>
      </c>
      <c r="AH1004">
        <v>23.808372532743039</v>
      </c>
      <c r="AI1004">
        <v>4.09</v>
      </c>
      <c r="AJ1004">
        <v>4.0704293424189446</v>
      </c>
      <c r="AK1004">
        <v>448.09</v>
      </c>
      <c r="AL1004">
        <v>172.72994995117188</v>
      </c>
      <c r="AM1004">
        <v>95.210433959960938</v>
      </c>
      <c r="AN1004">
        <v>282.54928588867188</v>
      </c>
      <c r="AO1004" s="5" t="s">
        <v>3932</v>
      </c>
    </row>
    <row r="1005" spans="1:41" ht="14.25" x14ac:dyDescent="0.45">
      <c r="A1005">
        <v>2015</v>
      </c>
      <c r="B1005" s="5" t="s">
        <v>80</v>
      </c>
      <c r="C1005" s="5" t="s">
        <v>3885</v>
      </c>
      <c r="D1005" s="5" t="s">
        <v>7</v>
      </c>
      <c r="E1005" s="5" t="s">
        <v>1</v>
      </c>
      <c r="F1005" s="5" t="s">
        <v>3888</v>
      </c>
      <c r="G1005" s="5" t="s">
        <v>82</v>
      </c>
      <c r="H1005" s="5" t="s">
        <v>303</v>
      </c>
      <c r="I1005">
        <v>9.3095664580455129</v>
      </c>
      <c r="J1005">
        <v>13.53805758826334</v>
      </c>
      <c r="K1005">
        <v>21.131350413451202</v>
      </c>
      <c r="L1005">
        <v>21.902584999999998</v>
      </c>
      <c r="M1005">
        <v>4.9825999999999997</v>
      </c>
      <c r="N1005">
        <v>11.497586846990201</v>
      </c>
      <c r="O1005">
        <v>21.917303902246751</v>
      </c>
      <c r="P1005">
        <v>4.5579999999999998</v>
      </c>
      <c r="Q1005">
        <v>0.156</v>
      </c>
      <c r="R1005">
        <v>22.531679828724918</v>
      </c>
      <c r="S1005">
        <v>2.17</v>
      </c>
      <c r="T1005">
        <v>0.53800000000000003</v>
      </c>
      <c r="U1005">
        <v>3.1E-2</v>
      </c>
      <c r="V1005">
        <v>29.643760163648359</v>
      </c>
      <c r="W1005">
        <v>5.4654189999999998</v>
      </c>
      <c r="X1005">
        <v>39.003680327140202</v>
      </c>
      <c r="Y1005">
        <v>13.07941803257123</v>
      </c>
      <c r="Z1005">
        <v>15.218299999999999</v>
      </c>
      <c r="AA1005">
        <v>29.97522786000966</v>
      </c>
      <c r="AB1005">
        <v>0.13109999999999999</v>
      </c>
      <c r="AC1005">
        <v>6.3544079912804676</v>
      </c>
      <c r="AD1005">
        <v>14.338200000000001</v>
      </c>
      <c r="AE1005">
        <v>46.111114606600147</v>
      </c>
      <c r="AF1005">
        <v>14.208249</v>
      </c>
      <c r="AG1005">
        <v>46.026478225703457</v>
      </c>
      <c r="AH1005">
        <v>3.1832226526471101E-2</v>
      </c>
      <c r="AI1005">
        <v>17.510000000000002</v>
      </c>
      <c r="AJ1005">
        <v>2.7379421971450428</v>
      </c>
      <c r="AK1005">
        <v>14.31</v>
      </c>
      <c r="AL1005">
        <v>14.772719383239746</v>
      </c>
      <c r="AM1005">
        <v>16.87525749206543</v>
      </c>
      <c r="AN1005">
        <v>11.794124603271484</v>
      </c>
      <c r="AO1005" s="5" t="s">
        <v>3933</v>
      </c>
    </row>
    <row r="1006" spans="1:41" ht="14.25" x14ac:dyDescent="0.45">
      <c r="A1006">
        <v>2015</v>
      </c>
      <c r="B1006" s="5" t="s">
        <v>80</v>
      </c>
      <c r="C1006" s="5" t="s">
        <v>3885</v>
      </c>
      <c r="D1006" s="5" t="s">
        <v>7</v>
      </c>
      <c r="E1006" s="5" t="s">
        <v>1</v>
      </c>
      <c r="F1006" s="5" t="s">
        <v>3889</v>
      </c>
      <c r="G1006" s="5" t="s">
        <v>82</v>
      </c>
      <c r="H1006" s="5" t="s">
        <v>303</v>
      </c>
      <c r="I1006">
        <v>35.540207656235033</v>
      </c>
      <c r="J1006">
        <v>29.270744903185548</v>
      </c>
      <c r="K1006">
        <v>45.246417716304897</v>
      </c>
      <c r="L1006">
        <v>18.330936999999999</v>
      </c>
      <c r="M1006">
        <v>13.0878</v>
      </c>
      <c r="N1006">
        <v>53.845027844073201</v>
      </c>
      <c r="O1006">
        <v>33.036657469452109</v>
      </c>
      <c r="P1006">
        <v>30.824000000000002</v>
      </c>
      <c r="Q1006">
        <v>35.268300000000004</v>
      </c>
      <c r="R1006">
        <v>53.039890125426673</v>
      </c>
      <c r="S1006">
        <v>17.89</v>
      </c>
      <c r="T1006">
        <v>27.942</v>
      </c>
      <c r="U1006">
        <v>1.8140000000000001</v>
      </c>
      <c r="V1006">
        <v>10.43597544992997</v>
      </c>
      <c r="W1006">
        <v>11.135284</v>
      </c>
      <c r="X1006">
        <v>30.114019023913201</v>
      </c>
      <c r="Y1006">
        <v>41.02760398852903</v>
      </c>
      <c r="Z1006">
        <v>81.090299999999999</v>
      </c>
      <c r="AA1006">
        <v>81.785745768095794</v>
      </c>
      <c r="AB1006">
        <v>29.195599999999999</v>
      </c>
      <c r="AC1006">
        <v>86.318594926046146</v>
      </c>
      <c r="AD1006">
        <v>64.753100000000003</v>
      </c>
      <c r="AE1006">
        <v>123.5336458300563</v>
      </c>
      <c r="AF1006">
        <v>17.784344000000001</v>
      </c>
      <c r="AG1006">
        <v>263.65855933724868</v>
      </c>
      <c r="AH1006">
        <v>22.250864692210939</v>
      </c>
      <c r="AI1006">
        <v>43.78</v>
      </c>
      <c r="AJ1006">
        <v>12.19967759459986</v>
      </c>
      <c r="AK1006">
        <v>6.7599999999999989</v>
      </c>
      <c r="AL1006">
        <v>45.550323486328125</v>
      </c>
      <c r="AM1006">
        <v>57.398094177246094</v>
      </c>
      <c r="AN1006">
        <v>28.76597785949707</v>
      </c>
      <c r="AO1006" s="5" t="s">
        <v>3934</v>
      </c>
    </row>
    <row r="1007" spans="1:41" ht="14.25" x14ac:dyDescent="0.45">
      <c r="A1007">
        <v>2015</v>
      </c>
      <c r="B1007" s="5" t="s">
        <v>80</v>
      </c>
      <c r="C1007" s="5" t="s">
        <v>3885</v>
      </c>
      <c r="D1007" s="5" t="s">
        <v>7</v>
      </c>
      <c r="E1007" s="5" t="s">
        <v>1</v>
      </c>
      <c r="F1007" s="5" t="s">
        <v>3890</v>
      </c>
      <c r="G1007" s="5" t="s">
        <v>82</v>
      </c>
      <c r="H1007" s="5" t="s">
        <v>303</v>
      </c>
      <c r="I1007">
        <v>0</v>
      </c>
      <c r="J1007">
        <v>0.97891805652857344</v>
      </c>
      <c r="K1007"/>
      <c r="L1007"/>
      <c r="M1007"/>
      <c r="N1007">
        <v>4.0678865022540402E-2</v>
      </c>
      <c r="O1007">
        <v>0.56921560898699253</v>
      </c>
      <c r="P1007">
        <v>3.6419999999999999</v>
      </c>
      <c r="Q1007">
        <v>4.3578000000000001</v>
      </c>
      <c r="R1007">
        <v>0</v>
      </c>
      <c r="S1007">
        <v>0.16</v>
      </c>
      <c r="T1007">
        <v>8.0190000000000001</v>
      </c>
      <c r="U1007">
        <v>4.6829999999999998</v>
      </c>
      <c r="V1007">
        <v>0.38758327650422258</v>
      </c>
      <c r="W1007">
        <v>0.31062600000000001</v>
      </c>
      <c r="X1007">
        <v>0.90946750822295297</v>
      </c>
      <c r="Y1007">
        <v>1.80044200057881</v>
      </c>
      <c r="Z1007">
        <v>5.9611000000000001</v>
      </c>
      <c r="AA1007">
        <v>0.31863956985568859</v>
      </c>
      <c r="AB1007">
        <v>0</v>
      </c>
      <c r="AC1007">
        <v>0.14798334421946441</v>
      </c>
      <c r="AD1007">
        <v>0.16880000000000001</v>
      </c>
      <c r="AE1007">
        <v>23.105011482681601</v>
      </c>
      <c r="AF1007">
        <v>0.84541100000000002</v>
      </c>
      <c r="AG1007">
        <v>0.39978863320457603</v>
      </c>
      <c r="AH1007">
        <v>0.691569821066224</v>
      </c>
      <c r="AI1007">
        <v>1.65</v>
      </c>
      <c r="AJ1007">
        <v>1.5991977228135602E-2</v>
      </c>
      <c r="AK1007">
        <v>0.03</v>
      </c>
      <c r="AL1007">
        <v>2.0411386489868164</v>
      </c>
      <c r="AM1007">
        <v>2.7461378574371338</v>
      </c>
      <c r="AN1007">
        <v>1.042389988899231</v>
      </c>
      <c r="AO1007" s="5" t="s">
        <v>3935</v>
      </c>
    </row>
    <row r="1008" spans="1:41" ht="14.25" x14ac:dyDescent="0.45">
      <c r="A1008">
        <v>2015</v>
      </c>
      <c r="B1008" s="5" t="s">
        <v>80</v>
      </c>
      <c r="C1008" s="5" t="s">
        <v>3885</v>
      </c>
      <c r="D1008" s="5" t="s">
        <v>7</v>
      </c>
      <c r="E1008" s="5" t="s">
        <v>1</v>
      </c>
      <c r="F1008" s="5" t="s">
        <v>3891</v>
      </c>
      <c r="G1008" s="5" t="s">
        <v>82</v>
      </c>
      <c r="H1008" s="5" t="s">
        <v>303</v>
      </c>
      <c r="I1008">
        <v>8.0016168664806564</v>
      </c>
      <c r="J1008">
        <v>0.52668946962516405</v>
      </c>
      <c r="K1008">
        <v>0.33651758575138901</v>
      </c>
      <c r="L1008">
        <v>3.4598490000000002</v>
      </c>
      <c r="M1008"/>
      <c r="N1008">
        <v>5.3909307875895003</v>
      </c>
      <c r="O1008">
        <v>3.1791486007095</v>
      </c>
      <c r="P1008">
        <v>1.958</v>
      </c>
      <c r="Q1008">
        <v>0</v>
      </c>
      <c r="R1008">
        <v>11.042233039122619</v>
      </c>
      <c r="S1008">
        <v>0.56000000000000005</v>
      </c>
      <c r="T1008">
        <v>2.7280000000000002</v>
      </c>
      <c r="U1008">
        <v>0</v>
      </c>
      <c r="V1008">
        <v>0</v>
      </c>
      <c r="W1008">
        <v>8.2353882000000003E-2</v>
      </c>
      <c r="X1008">
        <v>1.4360920970752999</v>
      </c>
      <c r="Y1008">
        <v>6.1732747507169401E-2</v>
      </c>
      <c r="Z1008">
        <v>10.521699999999999</v>
      </c>
      <c r="AA1008">
        <v>2.525297093614014</v>
      </c>
      <c r="AB1008">
        <v>0</v>
      </c>
      <c r="AC1008">
        <v>7.9543836154964627</v>
      </c>
      <c r="AD1008">
        <v>3.113</v>
      </c>
      <c r="AE1008">
        <v>11.561990750935919</v>
      </c>
      <c r="AF1008">
        <v>1.6374040000000001</v>
      </c>
      <c r="AG1008">
        <v>0.95783769177094658</v>
      </c>
      <c r="AH1008">
        <v>4.2727471868658924</v>
      </c>
      <c r="AI1008">
        <v>3.32</v>
      </c>
      <c r="AJ1008">
        <v>3.8847334855264801E-2</v>
      </c>
      <c r="AK1008">
        <v>0.7</v>
      </c>
      <c r="AL1008">
        <v>2.9436681270599365</v>
      </c>
      <c r="AM1008">
        <v>3.8610894680023193</v>
      </c>
      <c r="AN1008">
        <v>1.6439884901046753</v>
      </c>
      <c r="AO1008" s="5" t="s">
        <v>3936</v>
      </c>
    </row>
    <row r="1009" spans="1:41" ht="14.25" x14ac:dyDescent="0.45">
      <c r="A1009">
        <v>2015</v>
      </c>
      <c r="B1009" s="5" t="s">
        <v>80</v>
      </c>
      <c r="C1009" s="5" t="s">
        <v>3885</v>
      </c>
      <c r="D1009" s="5" t="s">
        <v>7</v>
      </c>
      <c r="E1009" s="5" t="s">
        <v>1</v>
      </c>
      <c r="F1009" s="5" t="s">
        <v>3892</v>
      </c>
      <c r="G1009" s="5" t="s">
        <v>82</v>
      </c>
      <c r="H1009" s="5" t="s">
        <v>303</v>
      </c>
      <c r="I1009">
        <v>11.467195054288551</v>
      </c>
      <c r="J1009">
        <v>6.3167531098957381</v>
      </c>
      <c r="K1009">
        <v>9.2240555800264108</v>
      </c>
      <c r="L1009">
        <v>11.719989</v>
      </c>
      <c r="M1009">
        <v>36.432400000000001</v>
      </c>
      <c r="N1009">
        <v>32.947334924423203</v>
      </c>
      <c r="O1009">
        <v>14.92361056365786</v>
      </c>
      <c r="P1009">
        <v>15.028</v>
      </c>
      <c r="Q1009">
        <v>0.27839999999999998</v>
      </c>
      <c r="R1009">
        <v>21.99818222213246</v>
      </c>
      <c r="S1009">
        <v>17.260000000000002</v>
      </c>
      <c r="T1009">
        <v>6.6239999999999997</v>
      </c>
      <c r="U1009">
        <v>0</v>
      </c>
      <c r="V1009">
        <v>14.191942506423089</v>
      </c>
      <c r="W1009">
        <v>6.3011910000000002</v>
      </c>
      <c r="X1009">
        <v>17.9909503066939</v>
      </c>
      <c r="Y1009">
        <v>7.5844352653318952</v>
      </c>
      <c r="Z1009">
        <v>37.770299999999999</v>
      </c>
      <c r="AA1009">
        <v>11.12173706095205</v>
      </c>
      <c r="AB1009">
        <v>2.4855999999999998</v>
      </c>
      <c r="AC1009">
        <v>16.16798270943081</v>
      </c>
      <c r="AD1009">
        <v>17.867799999999999</v>
      </c>
      <c r="AE1009">
        <v>62.220310189700193</v>
      </c>
      <c r="AF1009">
        <v>8.636552</v>
      </c>
      <c r="AG1009">
        <v>12.245833279350281</v>
      </c>
      <c r="AH1009">
        <v>19.90390380003689</v>
      </c>
      <c r="AI1009">
        <v>11.66</v>
      </c>
      <c r="AJ1009">
        <v>7.2318462708524818</v>
      </c>
      <c r="AK1009">
        <v>6.1999999999999993</v>
      </c>
      <c r="AL1009">
        <v>15.303458213806152</v>
      </c>
      <c r="AM1009">
        <v>16.289810180664063</v>
      </c>
      <c r="AN1009">
        <v>13.906126976013184</v>
      </c>
      <c r="AO1009" s="5" t="s">
        <v>3937</v>
      </c>
    </row>
    <row r="1010" spans="1:41" ht="14.25" x14ac:dyDescent="0.45">
      <c r="A1010">
        <v>2015</v>
      </c>
      <c r="B1010" s="5" t="s">
        <v>80</v>
      </c>
      <c r="C1010" s="5" t="s">
        <v>3885</v>
      </c>
      <c r="D1010" s="5" t="s">
        <v>7</v>
      </c>
      <c r="E1010" s="5" t="s">
        <v>1</v>
      </c>
      <c r="F1010" s="5" t="s">
        <v>3893</v>
      </c>
      <c r="G1010" s="5" t="s">
        <v>82</v>
      </c>
      <c r="H1010" s="5" t="s">
        <v>303</v>
      </c>
      <c r="I1010">
        <v>5.2162320679227134</v>
      </c>
      <c r="J1010">
        <v>33.288535920546799</v>
      </c>
      <c r="K1010">
        <v>53.443117671772498</v>
      </c>
      <c r="L1010">
        <v>17.666989999999998</v>
      </c>
      <c r="M1010">
        <v>28.3887</v>
      </c>
      <c r="N1010">
        <v>22.377724741447899</v>
      </c>
      <c r="O1010">
        <v>85.349901458415459</v>
      </c>
      <c r="P1010">
        <v>4.7290000000000001</v>
      </c>
      <c r="Q1010">
        <v>0</v>
      </c>
      <c r="R1010">
        <v>19.024257235765791</v>
      </c>
      <c r="S1010">
        <v>10.16</v>
      </c>
      <c r="T1010">
        <v>8.1240000000000006</v>
      </c>
      <c r="U1010">
        <v>1.2330000000000001</v>
      </c>
      <c r="V1010">
        <v>1.45569952263547E-2</v>
      </c>
      <c r="W1010">
        <v>10.10873911</v>
      </c>
      <c r="X1010">
        <v>28.422633122944301</v>
      </c>
      <c r="Y1010">
        <v>10.06692099239654</v>
      </c>
      <c r="Z1010">
        <v>26.462900000000001</v>
      </c>
      <c r="AA1010">
        <v>60.067459340529602</v>
      </c>
      <c r="AB1010">
        <v>8.3558000000000003</v>
      </c>
      <c r="AC1010">
        <v>51.958255513939427</v>
      </c>
      <c r="AD1010">
        <v>17.650700000000001</v>
      </c>
      <c r="AE1010">
        <v>89.043602730676056</v>
      </c>
      <c r="AF1010">
        <v>19.309612000000001</v>
      </c>
      <c r="AG1010">
        <v>99.432444988182311</v>
      </c>
      <c r="AH1010">
        <v>4.9164591403800042</v>
      </c>
      <c r="AI1010">
        <v>83.55</v>
      </c>
      <c r="AJ1010">
        <v>7.9986232661660477</v>
      </c>
      <c r="AK1010">
        <v>71.410000000000025</v>
      </c>
      <c r="AL1010">
        <v>30.267932891845703</v>
      </c>
      <c r="AM1010">
        <v>27.522945404052734</v>
      </c>
      <c r="AN1010">
        <v>34.156669616699219</v>
      </c>
      <c r="AO1010" s="5" t="s">
        <v>3938</v>
      </c>
    </row>
    <row r="1011" spans="1:41" ht="14.25" x14ac:dyDescent="0.45">
      <c r="A1011">
        <v>2015</v>
      </c>
      <c r="B1011" s="5" t="s">
        <v>80</v>
      </c>
      <c r="C1011" s="5" t="s">
        <v>3885</v>
      </c>
      <c r="D1011" s="5" t="s">
        <v>7</v>
      </c>
      <c r="E1011" s="5" t="s">
        <v>1</v>
      </c>
      <c r="F1011" s="5" t="s">
        <v>3894</v>
      </c>
      <c r="G1011" s="5" t="s">
        <v>82</v>
      </c>
      <c r="H1011" s="5" t="s">
        <v>303</v>
      </c>
      <c r="I1011">
        <v>2.8941269714827871</v>
      </c>
      <c r="J1011">
        <v>3.8750036794791041</v>
      </c>
      <c r="K1011"/>
      <c r="L1011">
        <v>0.22317699999999999</v>
      </c>
      <c r="M1011">
        <v>3.1959</v>
      </c>
      <c r="N1011"/>
      <c r="O1011">
        <v>7.9562869530942049</v>
      </c>
      <c r="P1011">
        <v>3.5030000000000001</v>
      </c>
      <c r="Q1011">
        <v>0</v>
      </c>
      <c r="R1011">
        <v>10.451899577871581</v>
      </c>
      <c r="S1011">
        <v>2.82</v>
      </c>
      <c r="T1011">
        <v>5.1980000000000004</v>
      </c>
      <c r="U1011">
        <v>8.6880000000000006</v>
      </c>
      <c r="V1011">
        <v>6.4873314798300372</v>
      </c>
      <c r="W1011">
        <v>0.93251799999999996</v>
      </c>
      <c r="X1011">
        <v>10.6374471562045</v>
      </c>
      <c r="Y1011">
        <v>4.9133310531716177</v>
      </c>
      <c r="Z1011">
        <v>0</v>
      </c>
      <c r="AA1011">
        <v>8.0376766729587867</v>
      </c>
      <c r="AB1011">
        <v>7.6200000000000004E-2</v>
      </c>
      <c r="AC1011">
        <v>4.1660103491035247</v>
      </c>
      <c r="AD1011">
        <v>0</v>
      </c>
      <c r="AE1011">
        <v>6.3743668795419524</v>
      </c>
      <c r="AF1011">
        <v>3.2914569999999999</v>
      </c>
      <c r="AG1011">
        <v>5.8200568950550897</v>
      </c>
      <c r="AH1011">
        <v>4.5348528869212332</v>
      </c>
      <c r="AI1011">
        <v>6.53</v>
      </c>
      <c r="AJ1011">
        <v>0.91697928085780611</v>
      </c>
      <c r="AK1011">
        <v>6.26</v>
      </c>
      <c r="AL1011">
        <v>4.0615038871765137</v>
      </c>
      <c r="AM1011">
        <v>4.0966129302978516</v>
      </c>
      <c r="AN1011">
        <v>4.0117669105529785</v>
      </c>
      <c r="AO1011" s="5" t="s">
        <v>3939</v>
      </c>
    </row>
    <row r="1012" spans="1:41" ht="14.25" x14ac:dyDescent="0.45">
      <c r="A1012">
        <v>2015</v>
      </c>
      <c r="B1012" s="5" t="s">
        <v>80</v>
      </c>
      <c r="C1012" s="5" t="s">
        <v>3885</v>
      </c>
      <c r="D1012" s="5" t="s">
        <v>7</v>
      </c>
      <c r="E1012" s="5" t="s">
        <v>118</v>
      </c>
      <c r="F1012" s="5" t="s">
        <v>3886</v>
      </c>
      <c r="G1012" s="5" t="s">
        <v>82</v>
      </c>
      <c r="H1012" s="5" t="s">
        <v>303</v>
      </c>
      <c r="I1012">
        <v>6.0711738131092999E-2</v>
      </c>
      <c r="J1012">
        <v>7.9123518641713003E-3</v>
      </c>
      <c r="K1012"/>
      <c r="L1012"/>
      <c r="M1012"/>
      <c r="N1012">
        <v>2.09493503049589E-2</v>
      </c>
      <c r="O1012">
        <v>4.3673630271974802E-2</v>
      </c>
      <c r="P1012">
        <v>0</v>
      </c>
      <c r="Q1012">
        <v>8.9999999999999998E-4</v>
      </c>
      <c r="R1012">
        <v>0</v>
      </c>
      <c r="S1012">
        <v>0</v>
      </c>
      <c r="T1012">
        <v>0</v>
      </c>
      <c r="U1012">
        <v>0</v>
      </c>
      <c r="V1012">
        <v>0</v>
      </c>
      <c r="W1012"/>
      <c r="X1012">
        <v>4.1461463241176999E-2</v>
      </c>
      <c r="Y1012">
        <v>0</v>
      </c>
      <c r="Z1012">
        <v>3.0499999999999999E-2</v>
      </c>
      <c r="AA1012">
        <v>5.3605136318931003E-3</v>
      </c>
      <c r="AB1012">
        <v>0</v>
      </c>
      <c r="AC1012">
        <v>3.1470875380281002E-3</v>
      </c>
      <c r="AD1012">
        <v>1.4E-3</v>
      </c>
      <c r="AE1012">
        <v>2.6048384559725701E-2</v>
      </c>
      <c r="AF1012"/>
      <c r="AG1012">
        <v>3.1464409126200002E-5</v>
      </c>
      <c r="AH1012">
        <v>0</v>
      </c>
      <c r="AI1012">
        <v>0</v>
      </c>
      <c r="AJ1012">
        <v>0</v>
      </c>
      <c r="AK1012">
        <v>5.62355291220362E-2</v>
      </c>
      <c r="AL1012">
        <v>1.028729323297739E-2</v>
      </c>
      <c r="AM1012">
        <v>9.150640107691288E-3</v>
      </c>
      <c r="AN1012">
        <v>1.1897551827132702E-2</v>
      </c>
      <c r="AO1012" s="5" t="s">
        <v>3940</v>
      </c>
    </row>
    <row r="1013" spans="1:41" ht="14.25" x14ac:dyDescent="0.45">
      <c r="A1013">
        <v>2015</v>
      </c>
      <c r="B1013" s="5" t="s">
        <v>80</v>
      </c>
      <c r="C1013" s="5" t="s">
        <v>3885</v>
      </c>
      <c r="D1013" s="5" t="s">
        <v>7</v>
      </c>
      <c r="E1013" s="5" t="s">
        <v>118</v>
      </c>
      <c r="F1013" s="5" t="s">
        <v>3887</v>
      </c>
      <c r="G1013" s="5" t="s">
        <v>82</v>
      </c>
      <c r="H1013" s="5" t="s">
        <v>303</v>
      </c>
      <c r="I1013">
        <v>0.13372434017595311</v>
      </c>
      <c r="J1013">
        <v>0.18460976916419899</v>
      </c>
      <c r="K1013">
        <v>0.99956578376031302</v>
      </c>
      <c r="L1013">
        <v>0.21932499999999999</v>
      </c>
      <c r="M1013">
        <v>0.25669999999999998</v>
      </c>
      <c r="N1013">
        <v>5.0013259082471499E-2</v>
      </c>
      <c r="O1013">
        <v>0.3524635396137169</v>
      </c>
      <c r="P1013">
        <v>0.82</v>
      </c>
      <c r="Q1013">
        <v>5.8700000000000002E-2</v>
      </c>
      <c r="R1013">
        <v>8.9798226656702507E-2</v>
      </c>
      <c r="S1013">
        <v>0.27700000000000002</v>
      </c>
      <c r="T1013">
        <v>0.1</v>
      </c>
      <c r="U1013">
        <v>2.7E-2</v>
      </c>
      <c r="V1013">
        <v>0.39099302313381962</v>
      </c>
      <c r="W1013">
        <v>4.8292955999999998E-2</v>
      </c>
      <c r="X1013">
        <v>0.75288470086229897</v>
      </c>
      <c r="Y1013">
        <v>0.2152174484990397</v>
      </c>
      <c r="Z1013">
        <v>0.44690000000000002</v>
      </c>
      <c r="AA1013">
        <v>0.18346701527822701</v>
      </c>
      <c r="AB1013">
        <v>6.7999999999999996E-3</v>
      </c>
      <c r="AC1013">
        <v>0.66044600241503171</v>
      </c>
      <c r="AD1013">
        <v>0.51070000000000004</v>
      </c>
      <c r="AE1013">
        <v>1.1125931984773649</v>
      </c>
      <c r="AF1013">
        <v>8.3773E-2</v>
      </c>
      <c r="AG1013">
        <v>0.1487489195677161</v>
      </c>
      <c r="AH1013">
        <v>0.27236672200700979</v>
      </c>
      <c r="AI1013">
        <v>0.1089</v>
      </c>
      <c r="AJ1013">
        <v>4.9045199348325103E-2</v>
      </c>
      <c r="AK1013">
        <v>1.7336220793599499</v>
      </c>
      <c r="AL1013">
        <v>0.35495349764823914</v>
      </c>
      <c r="AM1013">
        <v>0.28672671318054199</v>
      </c>
      <c r="AN1013">
        <v>0.45160797238349915</v>
      </c>
      <c r="AO1013" s="5" t="s">
        <v>3941</v>
      </c>
    </row>
    <row r="1014" spans="1:41" ht="14.25" x14ac:dyDescent="0.45">
      <c r="A1014">
        <v>2015</v>
      </c>
      <c r="B1014" s="5" t="s">
        <v>80</v>
      </c>
      <c r="C1014" s="5" t="s">
        <v>3885</v>
      </c>
      <c r="D1014" s="5" t="s">
        <v>7</v>
      </c>
      <c r="E1014" s="5" t="s">
        <v>118</v>
      </c>
      <c r="F1014" s="5" t="s">
        <v>3888</v>
      </c>
      <c r="G1014" s="5" t="s">
        <v>82</v>
      </c>
      <c r="H1014" s="5" t="s">
        <v>303</v>
      </c>
      <c r="I1014">
        <v>0.1236427042878656</v>
      </c>
      <c r="J1014">
        <v>0.2811475265069675</v>
      </c>
      <c r="K1014">
        <v>0.423795049934868</v>
      </c>
      <c r="L1014">
        <v>0.85868299999999997</v>
      </c>
      <c r="M1014">
        <v>0.2903</v>
      </c>
      <c r="N1014">
        <v>0.199098382391938</v>
      </c>
      <c r="O1014">
        <v>1.0398108001576669</v>
      </c>
      <c r="P1014">
        <v>0.214</v>
      </c>
      <c r="Q1014">
        <v>1.11E-2</v>
      </c>
      <c r="R1014">
        <v>0.39865888388438941</v>
      </c>
      <c r="S1014">
        <v>6.2E-2</v>
      </c>
      <c r="T1014">
        <v>0</v>
      </c>
      <c r="U1014">
        <v>4.4000000000000002E-4</v>
      </c>
      <c r="V1014">
        <v>0.37945234223364632</v>
      </c>
      <c r="W1014">
        <v>0.190134</v>
      </c>
      <c r="X1014">
        <v>1.13295404035914</v>
      </c>
      <c r="Y1014">
        <v>0.13954063511273651</v>
      </c>
      <c r="Z1014">
        <v>0.52149999999999996</v>
      </c>
      <c r="AA1014">
        <v>0.57572221848903737</v>
      </c>
      <c r="AB1014">
        <v>7.7000000000000002E-3</v>
      </c>
      <c r="AC1014">
        <v>0.50609433212009791</v>
      </c>
      <c r="AD1014">
        <v>0.48849999999999999</v>
      </c>
      <c r="AE1014">
        <v>1.2170384119294051</v>
      </c>
      <c r="AF1014">
        <v>0.51794899999999999</v>
      </c>
      <c r="AG1014">
        <v>0.36676395955527802</v>
      </c>
      <c r="AH1014">
        <v>6.5716657443279998E-4</v>
      </c>
      <c r="AI1014">
        <v>0.29730000000000001</v>
      </c>
      <c r="AJ1014">
        <v>3.4691393167103797E-2</v>
      </c>
      <c r="AK1014">
        <v>0.44607436418332508</v>
      </c>
      <c r="AL1014">
        <v>0.36981895565986633</v>
      </c>
      <c r="AM1014">
        <v>0.3732660710811615</v>
      </c>
      <c r="AN1014">
        <v>0.3649354875087738</v>
      </c>
      <c r="AO1014" s="5" t="s">
        <v>3942</v>
      </c>
    </row>
    <row r="1015" spans="1:41" ht="14.25" x14ac:dyDescent="0.45">
      <c r="A1015">
        <v>2015</v>
      </c>
      <c r="B1015" s="5" t="s">
        <v>80</v>
      </c>
      <c r="C1015" s="5" t="s">
        <v>3885</v>
      </c>
      <c r="D1015" s="5" t="s">
        <v>7</v>
      </c>
      <c r="E1015" s="5" t="s">
        <v>118</v>
      </c>
      <c r="F1015" s="5" t="s">
        <v>3889</v>
      </c>
      <c r="G1015" s="5" t="s">
        <v>82</v>
      </c>
      <c r="H1015" s="5" t="s">
        <v>303</v>
      </c>
      <c r="I1015">
        <v>0.30802884996433377</v>
      </c>
      <c r="J1015">
        <v>0.29405219561877072</v>
      </c>
      <c r="K1015">
        <v>0.63221884498480196</v>
      </c>
      <c r="L1015">
        <v>0.30160199999999998</v>
      </c>
      <c r="M1015">
        <v>0.30120000000000002</v>
      </c>
      <c r="N1015">
        <v>0.88570670909573102</v>
      </c>
      <c r="O1015">
        <v>0.77347260543949581</v>
      </c>
      <c r="P1015">
        <v>0.78</v>
      </c>
      <c r="Q1015">
        <v>0.63129999999999997</v>
      </c>
      <c r="R1015">
        <v>0.43864999697037022</v>
      </c>
      <c r="S1015">
        <v>0.34599999999999997</v>
      </c>
      <c r="T1015">
        <v>0.34</v>
      </c>
      <c r="U1015">
        <v>2.1000000000000001E-2</v>
      </c>
      <c r="V1015">
        <v>0.13266537271153539</v>
      </c>
      <c r="W1015">
        <v>0.29127700000000001</v>
      </c>
      <c r="X1015">
        <v>0.52361987732242898</v>
      </c>
      <c r="Y1015">
        <v>0.41602778289352521</v>
      </c>
      <c r="Z1015">
        <v>1.0045999999999999</v>
      </c>
      <c r="AA1015">
        <v>0.6740990977232304</v>
      </c>
      <c r="AB1015">
        <v>0.49759999999999999</v>
      </c>
      <c r="AC1015">
        <v>1.456111534279064</v>
      </c>
      <c r="AD1015">
        <v>1.1000000000000001</v>
      </c>
      <c r="AE1015">
        <v>1.344386069776953</v>
      </c>
      <c r="AF1015">
        <v>0.45410299999999998</v>
      </c>
      <c r="AG1015">
        <v>0.63840545777938862</v>
      </c>
      <c r="AH1015">
        <v>0.38537631433314878</v>
      </c>
      <c r="AI1015">
        <v>0.59730000000000005</v>
      </c>
      <c r="AJ1015">
        <v>0.21459243063841141</v>
      </c>
      <c r="AK1015">
        <v>0.1028865106141069</v>
      </c>
      <c r="AL1015">
        <v>0.54780280590057373</v>
      </c>
      <c r="AM1015">
        <v>0.58796060085296631</v>
      </c>
      <c r="AN1015">
        <v>0.49091264605522156</v>
      </c>
      <c r="AO1015" s="5" t="s">
        <v>3943</v>
      </c>
    </row>
    <row r="1016" spans="1:41" ht="14.25" x14ac:dyDescent="0.45">
      <c r="A1016">
        <v>2015</v>
      </c>
      <c r="B1016" s="5" t="s">
        <v>80</v>
      </c>
      <c r="C1016" s="5" t="s">
        <v>3885</v>
      </c>
      <c r="D1016" s="5" t="s">
        <v>7</v>
      </c>
      <c r="E1016" s="5" t="s">
        <v>118</v>
      </c>
      <c r="F1016" s="5" t="s">
        <v>3890</v>
      </c>
      <c r="G1016" s="5" t="s">
        <v>82</v>
      </c>
      <c r="H1016" s="5" t="s">
        <v>303</v>
      </c>
      <c r="I1016">
        <v>0</v>
      </c>
      <c r="J1016">
        <v>6.1744602940050998E-2</v>
      </c>
      <c r="K1016"/>
      <c r="L1016"/>
      <c r="M1016"/>
      <c r="N1016">
        <v>2.6040837974012201E-2</v>
      </c>
      <c r="O1016">
        <v>9.1446590461174999E-3</v>
      </c>
      <c r="P1016">
        <v>4.8000000000000001E-2</v>
      </c>
      <c r="Q1016">
        <v>8.6300000000000002E-2</v>
      </c>
      <c r="R1016">
        <v>0</v>
      </c>
      <c r="S1016">
        <v>5.0999999999999997E-2</v>
      </c>
      <c r="T1016">
        <v>0.45</v>
      </c>
      <c r="U1016">
        <v>0.186</v>
      </c>
      <c r="V1016">
        <v>1.28258930913288E-2</v>
      </c>
      <c r="W1016">
        <v>7.8275999999999998E-2</v>
      </c>
      <c r="X1016">
        <v>5.52226864610188E-2</v>
      </c>
      <c r="Y1016">
        <v>7.1809308321713297E-2</v>
      </c>
      <c r="Z1016">
        <v>0.2455</v>
      </c>
      <c r="AA1016">
        <v>4.4307470509539003E-2</v>
      </c>
      <c r="AB1016">
        <v>0</v>
      </c>
      <c r="AC1016">
        <v>2.95966688438929E-2</v>
      </c>
      <c r="AD1016">
        <v>1.1299999999999999E-2</v>
      </c>
      <c r="AE1016">
        <v>0.41454053543901592</v>
      </c>
      <c r="AF1016">
        <v>0.17354600000000001</v>
      </c>
      <c r="AG1016">
        <v>4.9489813860257303E-2</v>
      </c>
      <c r="AH1016">
        <v>0.1475166021029331</v>
      </c>
      <c r="AI1016">
        <v>5.6399999999999999E-2</v>
      </c>
      <c r="AJ1016">
        <v>3.1069631101125002E-3</v>
      </c>
      <c r="AK1016">
        <v>1.15786287271076E-2</v>
      </c>
      <c r="AL1016">
        <v>8.0111950635910034E-2</v>
      </c>
      <c r="AM1016">
        <v>8.5459299385547638E-2</v>
      </c>
      <c r="AN1016">
        <v>7.2536550462245941E-2</v>
      </c>
      <c r="AO1016" s="5" t="s">
        <v>3944</v>
      </c>
    </row>
    <row r="1017" spans="1:41" ht="14.25" x14ac:dyDescent="0.45">
      <c r="A1017">
        <v>2015</v>
      </c>
      <c r="B1017" s="5" t="s">
        <v>80</v>
      </c>
      <c r="C1017" s="5" t="s">
        <v>3885</v>
      </c>
      <c r="D1017" s="5" t="s">
        <v>7</v>
      </c>
      <c r="E1017" s="5" t="s">
        <v>118</v>
      </c>
      <c r="F1017" s="5" t="s">
        <v>3891</v>
      </c>
      <c r="G1017" s="5" t="s">
        <v>82</v>
      </c>
      <c r="H1017" s="5" t="s">
        <v>303</v>
      </c>
      <c r="I1017">
        <v>7.2632162954743604E-2</v>
      </c>
      <c r="J1017">
        <v>2.1099604971123401E-2</v>
      </c>
      <c r="K1017">
        <v>4.9934867564047003E-3</v>
      </c>
      <c r="L1017">
        <v>4.9674000000000003E-2</v>
      </c>
      <c r="M1017"/>
      <c r="N1017">
        <v>6.6825775656324596E-2</v>
      </c>
      <c r="O1017">
        <v>9.8147418210485001E-3</v>
      </c>
      <c r="P1017">
        <v>1.2E-2</v>
      </c>
      <c r="Q1017">
        <v>0</v>
      </c>
      <c r="R1017">
        <v>0.17608208276948559</v>
      </c>
      <c r="S1017">
        <v>2E-3</v>
      </c>
      <c r="T1017">
        <v>0.01</v>
      </c>
      <c r="U1017">
        <v>0</v>
      </c>
      <c r="V1017">
        <v>0</v>
      </c>
      <c r="W1017">
        <v>1.439194E-3</v>
      </c>
      <c r="X1017">
        <v>2.6420126233443E-2</v>
      </c>
      <c r="Y1017">
        <v>5.5250072351290002E-4</v>
      </c>
      <c r="Z1017">
        <v>0.10730000000000001</v>
      </c>
      <c r="AA1017">
        <v>3.0889387099335901E-2</v>
      </c>
      <c r="AB1017">
        <v>0</v>
      </c>
      <c r="AC1017">
        <v>0.1205651708738627</v>
      </c>
      <c r="AD1017">
        <v>0.1047</v>
      </c>
      <c r="AE1017">
        <v>6.6159121653506195E-2</v>
      </c>
      <c r="AF1017">
        <v>2.2380000000000001E-2</v>
      </c>
      <c r="AG1017">
        <v>3.18789989875864E-2</v>
      </c>
      <c r="AH1017">
        <v>0.1070605054418003</v>
      </c>
      <c r="AI1017">
        <v>5.9499999999999997E-2</v>
      </c>
      <c r="AJ1017">
        <v>4.421214562148E-4</v>
      </c>
      <c r="AK1017">
        <v>3.0263325141152999E-3</v>
      </c>
      <c r="AL1017">
        <v>3.8187425583600998E-2</v>
      </c>
      <c r="AM1017">
        <v>4.5792996883392334E-2</v>
      </c>
      <c r="AN1017">
        <v>2.7412867173552513E-2</v>
      </c>
      <c r="AO1017" s="5" t="s">
        <v>3945</v>
      </c>
    </row>
    <row r="1018" spans="1:41" ht="14.25" x14ac:dyDescent="0.45">
      <c r="A1018">
        <v>2015</v>
      </c>
      <c r="B1018" s="5" t="s">
        <v>80</v>
      </c>
      <c r="C1018" s="5" t="s">
        <v>3885</v>
      </c>
      <c r="D1018" s="5" t="s">
        <v>7</v>
      </c>
      <c r="E1018" s="5" t="s">
        <v>118</v>
      </c>
      <c r="F1018" s="5" t="s">
        <v>3892</v>
      </c>
      <c r="G1018" s="5" t="s">
        <v>82</v>
      </c>
      <c r="H1018" s="5" t="s">
        <v>303</v>
      </c>
      <c r="I1018">
        <v>8.4298961718316606E-2</v>
      </c>
      <c r="J1018">
        <v>7.5732510699925204E-2</v>
      </c>
      <c r="K1018">
        <v>0.13308727746417701</v>
      </c>
      <c r="L1018">
        <v>0.26887899999999998</v>
      </c>
      <c r="M1018">
        <v>0.67410000000000003</v>
      </c>
      <c r="N1018">
        <v>0.24402015380535699</v>
      </c>
      <c r="O1018">
        <v>0.2150177374852188</v>
      </c>
      <c r="P1018">
        <v>0.13</v>
      </c>
      <c r="Q1018">
        <v>1.6000000000000001E-3</v>
      </c>
      <c r="R1018">
        <v>0.2918543354002141</v>
      </c>
      <c r="S1018">
        <v>0.28799999999999998</v>
      </c>
      <c r="T1018">
        <v>0.09</v>
      </c>
      <c r="U1018">
        <v>0</v>
      </c>
      <c r="V1018">
        <v>0.20712899333787971</v>
      </c>
      <c r="W1018">
        <v>0.15071599999999999</v>
      </c>
      <c r="X1018">
        <v>0.20448039825762299</v>
      </c>
      <c r="Y1018">
        <v>9.7008603225551798E-2</v>
      </c>
      <c r="Z1018">
        <v>0.22459999999999999</v>
      </c>
      <c r="AA1018">
        <v>0.1142446104693428</v>
      </c>
      <c r="AB1018">
        <v>4.2599999999999999E-2</v>
      </c>
      <c r="AC1018">
        <v>0.1436130447582406</v>
      </c>
      <c r="AD1018">
        <v>0.28179999999999999</v>
      </c>
      <c r="AE1018">
        <v>0.36379652059017842</v>
      </c>
      <c r="AF1018">
        <v>0.142646</v>
      </c>
      <c r="AG1018">
        <v>0.11088057776058551</v>
      </c>
      <c r="AH1018">
        <v>0.27380787677550272</v>
      </c>
      <c r="AI1018">
        <v>9.3600000000000003E-2</v>
      </c>
      <c r="AJ1018">
        <v>0.1344836566472658</v>
      </c>
      <c r="AK1018">
        <v>0.1098288801255219</v>
      </c>
      <c r="AL1018">
        <v>0.1790284663438797</v>
      </c>
      <c r="AM1018">
        <v>0.15498746931552887</v>
      </c>
      <c r="AN1018">
        <v>0.21308650076389313</v>
      </c>
      <c r="AO1018" s="5" t="s">
        <v>3946</v>
      </c>
    </row>
    <row r="1019" spans="1:41" ht="14.25" x14ac:dyDescent="0.45">
      <c r="A1019">
        <v>2015</v>
      </c>
      <c r="B1019" s="5" t="s">
        <v>80</v>
      </c>
      <c r="C1019" s="5" t="s">
        <v>3885</v>
      </c>
      <c r="D1019" s="5" t="s">
        <v>7</v>
      </c>
      <c r="E1019" s="5" t="s">
        <v>118</v>
      </c>
      <c r="F1019" s="5" t="s">
        <v>3893</v>
      </c>
      <c r="G1019" s="5" t="s">
        <v>82</v>
      </c>
      <c r="H1019" s="5" t="s">
        <v>303</v>
      </c>
      <c r="I1019">
        <v>3.6173416818578101E-2</v>
      </c>
      <c r="J1019">
        <v>0.25387817097509141</v>
      </c>
      <c r="K1019">
        <v>0.62787668258792895</v>
      </c>
      <c r="L1019">
        <v>0.38245699999999999</v>
      </c>
      <c r="M1019">
        <v>0.84179999999999999</v>
      </c>
      <c r="N1019">
        <v>0.28284274728188802</v>
      </c>
      <c r="O1019">
        <v>0.85522270398108036</v>
      </c>
      <c r="P1019">
        <v>4.4999999999999998E-2</v>
      </c>
      <c r="Q1019">
        <v>0</v>
      </c>
      <c r="R1019">
        <v>0.24523843186362629</v>
      </c>
      <c r="S1019">
        <v>0.13700000000000001</v>
      </c>
      <c r="T1019">
        <v>0.05</v>
      </c>
      <c r="U1019">
        <v>4.4000000000000002E-4</v>
      </c>
      <c r="V1019">
        <v>3.9343230341499998E-4</v>
      </c>
      <c r="W1019">
        <v>0.25849524299999999</v>
      </c>
      <c r="X1019">
        <v>0.35828962574451101</v>
      </c>
      <c r="Y1019">
        <v>0.1417401141834829</v>
      </c>
      <c r="Z1019">
        <v>0.3004</v>
      </c>
      <c r="AA1019">
        <v>0.33810332504566398</v>
      </c>
      <c r="AB1019">
        <v>0.14799999999999999</v>
      </c>
      <c r="AC1019">
        <v>0.59430246236569617</v>
      </c>
      <c r="AD1019">
        <v>0.19650000000000001</v>
      </c>
      <c r="AE1019">
        <v>0.64004152641016776</v>
      </c>
      <c r="AF1019">
        <v>0.24821499999999999</v>
      </c>
      <c r="AG1019">
        <v>0.35638070454364601</v>
      </c>
      <c r="AH1019">
        <v>7.0120826415790399E-2</v>
      </c>
      <c r="AI1019">
        <v>0.79449999999999998</v>
      </c>
      <c r="AJ1019">
        <v>0.1117598250894842</v>
      </c>
      <c r="AK1019">
        <v>0.48689931074825799</v>
      </c>
      <c r="AL1019">
        <v>0.30351966619491577</v>
      </c>
      <c r="AM1019">
        <v>0.23396271467208862</v>
      </c>
      <c r="AN1019">
        <v>0.40205872058868408</v>
      </c>
      <c r="AO1019" s="5" t="s">
        <v>3947</v>
      </c>
    </row>
    <row r="1020" spans="1:41" ht="14.25" x14ac:dyDescent="0.45">
      <c r="A1020">
        <v>2015</v>
      </c>
      <c r="B1020" s="5" t="s">
        <v>80</v>
      </c>
      <c r="C1020" s="5" t="s">
        <v>3885</v>
      </c>
      <c r="D1020" s="5" t="s">
        <v>7</v>
      </c>
      <c r="E1020" s="5" t="s">
        <v>118</v>
      </c>
      <c r="F1020" s="5" t="s">
        <v>3894</v>
      </c>
      <c r="G1020" s="5" t="s">
        <v>82</v>
      </c>
      <c r="H1020" s="5" t="s">
        <v>303</v>
      </c>
      <c r="I1020">
        <v>5.2151858603471497E-2</v>
      </c>
      <c r="J1020">
        <v>5.8906988655430002E-2</v>
      </c>
      <c r="K1020"/>
      <c r="L1020">
        <v>4.5643000000000003E-2</v>
      </c>
      <c r="M1020">
        <v>8.7999999999999995E-2</v>
      </c>
      <c r="N1020"/>
      <c r="O1020">
        <v>0.33476547102877419</v>
      </c>
      <c r="P1020">
        <v>0.14899999999999999</v>
      </c>
      <c r="Q1020">
        <v>0</v>
      </c>
      <c r="R1020">
        <v>0.11944820342954091</v>
      </c>
      <c r="S1020">
        <v>4.9000000000000002E-2</v>
      </c>
      <c r="T1020">
        <v>0.13</v>
      </c>
      <c r="U1020">
        <v>0.434</v>
      </c>
      <c r="V1020">
        <v>5.2798615118292001E-2</v>
      </c>
      <c r="W1020">
        <v>1.3032699999999999E-2</v>
      </c>
      <c r="X1020">
        <v>0.238036875199829</v>
      </c>
      <c r="Y1020">
        <v>5.50974769133626E-2</v>
      </c>
      <c r="Z1020">
        <v>0</v>
      </c>
      <c r="AA1020">
        <v>0.12979773606113751</v>
      </c>
      <c r="AB1020">
        <v>2.5000000000000001E-3</v>
      </c>
      <c r="AC1020">
        <v>0.12475533981132909</v>
      </c>
      <c r="AD1020">
        <v>0</v>
      </c>
      <c r="AE1020">
        <v>0.23701513197219001</v>
      </c>
      <c r="AF1020">
        <v>8.0120999999999998E-2</v>
      </c>
      <c r="AG1020">
        <v>7.0200798455652802E-2</v>
      </c>
      <c r="AH1020">
        <v>0.1133093525179856</v>
      </c>
      <c r="AI1020">
        <v>9.2899999999999996E-2</v>
      </c>
      <c r="AJ1020">
        <v>1.36330876430081E-2</v>
      </c>
      <c r="AK1020">
        <v>0.19861838876827559</v>
      </c>
      <c r="AL1020">
        <v>9.9404558539390564E-2</v>
      </c>
      <c r="AM1020">
        <v>9.5445252954959869E-2</v>
      </c>
      <c r="AN1020">
        <v>0.10501355677843094</v>
      </c>
      <c r="AO1020" s="5" t="s">
        <v>3948</v>
      </c>
    </row>
    <row r="1021" spans="1:41" ht="14.25" x14ac:dyDescent="0.45">
      <c r="A1021">
        <v>2015</v>
      </c>
      <c r="B1021" s="5" t="s">
        <v>1509</v>
      </c>
      <c r="C1021" s="5" t="s">
        <v>305</v>
      </c>
      <c r="D1021" s="5" t="s">
        <v>7</v>
      </c>
      <c r="E1021" s="5" t="s">
        <v>1</v>
      </c>
      <c r="F1021" s="5" t="s">
        <v>116</v>
      </c>
      <c r="G1021" s="5" t="s">
        <v>82</v>
      </c>
      <c r="H1021" s="5" t="s">
        <v>303</v>
      </c>
      <c r="I1021">
        <v>49.265999999999998</v>
      </c>
      <c r="J1021">
        <v>19.63</v>
      </c>
      <c r="K1021">
        <v>156.6</v>
      </c>
      <c r="L1021">
        <v>63.735318350241641</v>
      </c>
      <c r="M1021">
        <v>35</v>
      </c>
      <c r="N1021">
        <v>66</v>
      </c>
      <c r="O1021">
        <v>46</v>
      </c>
      <c r="P1021">
        <v>15</v>
      </c>
      <c r="Q1021">
        <v>0.995</v>
      </c>
      <c r="R1021">
        <v>20</v>
      </c>
      <c r="S1021">
        <v>90</v>
      </c>
      <c r="T1021">
        <v>80</v>
      </c>
      <c r="U1021">
        <v>3</v>
      </c>
      <c r="V1021">
        <v>49</v>
      </c>
      <c r="W1021">
        <v>13.15</v>
      </c>
      <c r="X1021">
        <v>65</v>
      </c>
      <c r="Y1021">
        <v>15.5</v>
      </c>
      <c r="Z1021">
        <v>134.9</v>
      </c>
      <c r="AA1021">
        <v>40</v>
      </c>
      <c r="AB1021">
        <v>27</v>
      </c>
      <c r="AC1021">
        <v>90.69</v>
      </c>
      <c r="AD1021">
        <v>72.930000000000007</v>
      </c>
      <c r="AE1021">
        <v>248.2</v>
      </c>
      <c r="AF1021">
        <v>33.700000000000003</v>
      </c>
      <c r="AG1021">
        <v>21</v>
      </c>
      <c r="AH1021">
        <v>25.228999390349429</v>
      </c>
      <c r="AI1021">
        <v>55</v>
      </c>
      <c r="AJ1021">
        <v>2.9</v>
      </c>
      <c r="AK1021">
        <v>49</v>
      </c>
      <c r="AL1021">
        <v>54.773284912109375</v>
      </c>
      <c r="AM1021">
        <v>51.383316040039063</v>
      </c>
      <c r="AN1021">
        <v>59.575748443603516</v>
      </c>
      <c r="AO1021" s="5" t="s">
        <v>1920</v>
      </c>
    </row>
    <row r="1022" spans="1:41" ht="14.25" x14ac:dyDescent="0.45">
      <c r="A1022">
        <v>2015</v>
      </c>
      <c r="B1022" s="5" t="s">
        <v>1508</v>
      </c>
      <c r="C1022" s="5" t="s">
        <v>305</v>
      </c>
      <c r="D1022" s="5" t="s">
        <v>7</v>
      </c>
      <c r="E1022" s="5" t="s">
        <v>1</v>
      </c>
      <c r="F1022" s="5" t="s">
        <v>116</v>
      </c>
      <c r="G1022" s="5" t="s">
        <v>82</v>
      </c>
      <c r="H1022" s="5" t="s">
        <v>303</v>
      </c>
      <c r="I1022">
        <v>52</v>
      </c>
      <c r="J1022">
        <v>14</v>
      </c>
      <c r="K1022">
        <v>156.6</v>
      </c>
      <c r="L1022">
        <v>67.099999999999994</v>
      </c>
      <c r="M1022">
        <v>20</v>
      </c>
      <c r="N1022">
        <v>73</v>
      </c>
      <c r="O1022">
        <v>60</v>
      </c>
      <c r="P1022">
        <v>15</v>
      </c>
      <c r="Q1022">
        <v>4</v>
      </c>
      <c r="R1022">
        <v>20</v>
      </c>
      <c r="S1022">
        <v>70</v>
      </c>
      <c r="T1022">
        <v>65</v>
      </c>
      <c r="U1022">
        <v>15</v>
      </c>
      <c r="V1022">
        <v>40</v>
      </c>
      <c r="W1022">
        <v>29.128592574318489</v>
      </c>
      <c r="X1022">
        <v>55</v>
      </c>
      <c r="Y1022">
        <v>15.5</v>
      </c>
      <c r="Z1022">
        <v>148</v>
      </c>
      <c r="AA1022">
        <v>40</v>
      </c>
      <c r="AB1022">
        <v>24.891999999999999</v>
      </c>
      <c r="AC1022">
        <v>90.7</v>
      </c>
      <c r="AD1022">
        <v>57.9</v>
      </c>
      <c r="AE1022">
        <v>76</v>
      </c>
      <c r="AF1022">
        <v>47.097201304069173</v>
      </c>
      <c r="AG1022">
        <v>19.600000000000001</v>
      </c>
      <c r="AH1022">
        <v>32.759039111765432</v>
      </c>
      <c r="AI1022">
        <v>55</v>
      </c>
      <c r="AJ1022">
        <v>1.3</v>
      </c>
      <c r="AK1022">
        <v>49</v>
      </c>
      <c r="AL1022">
        <v>48.744029998779297</v>
      </c>
      <c r="AM1022">
        <v>43.429244995117188</v>
      </c>
      <c r="AN1022">
        <v>56.273303985595703</v>
      </c>
      <c r="AO1022" s="5" t="s">
        <v>1921</v>
      </c>
    </row>
    <row r="1023" spans="1:41" ht="14.25" x14ac:dyDescent="0.45">
      <c r="A1023">
        <v>2015</v>
      </c>
      <c r="B1023" s="5" t="s">
        <v>1507</v>
      </c>
      <c r="C1023" s="5" t="s">
        <v>305</v>
      </c>
      <c r="D1023" s="5" t="s">
        <v>7</v>
      </c>
      <c r="E1023" s="5" t="s">
        <v>1</v>
      </c>
      <c r="F1023" s="5" t="s">
        <v>116</v>
      </c>
      <c r="G1023" s="5" t="s">
        <v>82</v>
      </c>
      <c r="H1023" s="5" t="s">
        <v>303</v>
      </c>
      <c r="I1023">
        <v>52</v>
      </c>
      <c r="J1023">
        <v>14</v>
      </c>
      <c r="K1023">
        <v>156.6</v>
      </c>
      <c r="L1023">
        <v>67.099999999999994</v>
      </c>
      <c r="M1023">
        <v>20</v>
      </c>
      <c r="N1023">
        <v>44.156287585764787</v>
      </c>
      <c r="O1023">
        <v>60</v>
      </c>
      <c r="P1023">
        <v>0</v>
      </c>
      <c r="Q1023">
        <v>4</v>
      </c>
      <c r="R1023">
        <v>45</v>
      </c>
      <c r="S1023">
        <v>70</v>
      </c>
      <c r="T1023">
        <v>65</v>
      </c>
      <c r="U1023">
        <v>15</v>
      </c>
      <c r="V1023">
        <v>40</v>
      </c>
      <c r="W1023">
        <v>20.27</v>
      </c>
      <c r="X1023">
        <v>55</v>
      </c>
      <c r="Y1023">
        <v>15.5</v>
      </c>
      <c r="Z1023">
        <v>149</v>
      </c>
      <c r="AA1023">
        <v>40</v>
      </c>
      <c r="AB1023">
        <v>29.4</v>
      </c>
      <c r="AC1023">
        <v>90.69</v>
      </c>
      <c r="AD1023">
        <v>57.869563500000012</v>
      </c>
      <c r="AE1023">
        <v>76</v>
      </c>
      <c r="AF1023">
        <v>15.1929842246237</v>
      </c>
      <c r="AG1023">
        <v>18.899999999999999</v>
      </c>
      <c r="AH1023">
        <v>15</v>
      </c>
      <c r="AI1023">
        <v>38</v>
      </c>
      <c r="AJ1023">
        <v>1.3</v>
      </c>
      <c r="AK1023">
        <v>49</v>
      </c>
      <c r="AL1023">
        <v>45.654445648193359</v>
      </c>
      <c r="AM1023">
        <v>40.461135864257813</v>
      </c>
      <c r="AN1023">
        <v>53.011627197265625</v>
      </c>
      <c r="AO1023" s="5" t="s">
        <v>1919</v>
      </c>
    </row>
    <row r="1024" spans="1:41" ht="14.25" x14ac:dyDescent="0.45">
      <c r="A1024">
        <v>2015</v>
      </c>
      <c r="B1024" s="5" t="s">
        <v>1507</v>
      </c>
      <c r="C1024" s="5" t="s">
        <v>305</v>
      </c>
      <c r="D1024" s="5" t="s">
        <v>7</v>
      </c>
      <c r="E1024" s="5" t="s">
        <v>1</v>
      </c>
      <c r="F1024" s="5" t="s">
        <v>117</v>
      </c>
      <c r="G1024" s="5" t="s">
        <v>82</v>
      </c>
      <c r="H1024" s="5" t="s">
        <v>303</v>
      </c>
      <c r="I1024">
        <v>112</v>
      </c>
      <c r="J1024">
        <v>68</v>
      </c>
      <c r="K1024">
        <v>129</v>
      </c>
      <c r="L1024">
        <v>130.4</v>
      </c>
      <c r="M1024">
        <v>70</v>
      </c>
      <c r="N1024">
        <v>127</v>
      </c>
      <c r="O1024">
        <v>242</v>
      </c>
      <c r="P1024">
        <v>83</v>
      </c>
      <c r="Q1024">
        <v>36</v>
      </c>
      <c r="R1024">
        <v>95</v>
      </c>
      <c r="S1024">
        <v>54</v>
      </c>
      <c r="T1024">
        <v>115</v>
      </c>
      <c r="U1024">
        <v>30</v>
      </c>
      <c r="V1024">
        <v>75</v>
      </c>
      <c r="W1024">
        <v>60.8</v>
      </c>
      <c r="X1024">
        <v>90</v>
      </c>
      <c r="Y1024">
        <v>88.3</v>
      </c>
      <c r="Z1024">
        <v>175.23442499999999</v>
      </c>
      <c r="AA1024">
        <v>170</v>
      </c>
      <c r="AB1024">
        <v>58.8</v>
      </c>
      <c r="AC1024">
        <v>217</v>
      </c>
      <c r="AD1024">
        <v>161.1910125</v>
      </c>
      <c r="AE1024">
        <v>242</v>
      </c>
      <c r="AF1024">
        <v>117.90701577537629</v>
      </c>
      <c r="AG1024">
        <v>95.1</v>
      </c>
      <c r="AH1024">
        <v>55</v>
      </c>
      <c r="AI1024">
        <v>131</v>
      </c>
      <c r="AJ1024">
        <v>36.344999999999999</v>
      </c>
      <c r="AK1024">
        <v>128</v>
      </c>
      <c r="AL1024">
        <v>110.10612487792969</v>
      </c>
      <c r="AM1024">
        <v>111.66390228271484</v>
      </c>
      <c r="AN1024">
        <v>107.89925384521484</v>
      </c>
      <c r="AO1024" s="5" t="s">
        <v>1924</v>
      </c>
    </row>
    <row r="1025" spans="1:41" ht="14.25" x14ac:dyDescent="0.45">
      <c r="A1025">
        <v>2015</v>
      </c>
      <c r="B1025" s="5" t="s">
        <v>1508</v>
      </c>
      <c r="C1025" s="5" t="s">
        <v>305</v>
      </c>
      <c r="D1025" s="5" t="s">
        <v>7</v>
      </c>
      <c r="E1025" s="5" t="s">
        <v>1</v>
      </c>
      <c r="F1025" s="5" t="s">
        <v>117</v>
      </c>
      <c r="G1025" s="5" t="s">
        <v>82</v>
      </c>
      <c r="H1025" s="5" t="s">
        <v>303</v>
      </c>
      <c r="I1025">
        <v>112</v>
      </c>
      <c r="J1025">
        <v>69</v>
      </c>
      <c r="K1025">
        <v>129</v>
      </c>
      <c r="L1025">
        <v>130.4</v>
      </c>
      <c r="M1025">
        <v>70</v>
      </c>
      <c r="N1025">
        <v>127</v>
      </c>
      <c r="O1025">
        <v>242</v>
      </c>
      <c r="P1025">
        <v>68</v>
      </c>
      <c r="Q1025">
        <v>22.7</v>
      </c>
      <c r="R1025">
        <v>125</v>
      </c>
      <c r="S1025">
        <v>53.753124999999997</v>
      </c>
      <c r="T1025">
        <v>115</v>
      </c>
      <c r="U1025">
        <v>30</v>
      </c>
      <c r="V1025">
        <v>75</v>
      </c>
      <c r="W1025">
        <v>87.371407425681511</v>
      </c>
      <c r="X1025">
        <v>88</v>
      </c>
      <c r="Y1025">
        <v>105.5</v>
      </c>
      <c r="Z1025">
        <v>175</v>
      </c>
      <c r="AA1025">
        <v>227.05792734998099</v>
      </c>
      <c r="AB1025">
        <v>41.845999999999997</v>
      </c>
      <c r="AC1025">
        <v>217</v>
      </c>
      <c r="AD1025">
        <v>137.30000000000001</v>
      </c>
      <c r="AE1025">
        <v>242</v>
      </c>
      <c r="AF1025">
        <v>77.502798695930835</v>
      </c>
      <c r="AG1025">
        <v>122.8</v>
      </c>
      <c r="AH1025">
        <v>59.343587895053702</v>
      </c>
      <c r="AI1025">
        <v>115</v>
      </c>
      <c r="AJ1025">
        <v>49.06</v>
      </c>
      <c r="AK1025">
        <v>128</v>
      </c>
      <c r="AL1025">
        <v>111.780517578125</v>
      </c>
      <c r="AM1025">
        <v>116.17769622802734</v>
      </c>
      <c r="AN1025">
        <v>105.55117034912109</v>
      </c>
      <c r="AO1025" s="5" t="s">
        <v>1923</v>
      </c>
    </row>
    <row r="1026" spans="1:41" ht="14.25" x14ac:dyDescent="0.45">
      <c r="A1026">
        <v>2015</v>
      </c>
      <c r="B1026" s="5" t="s">
        <v>1509</v>
      </c>
      <c r="C1026" s="5" t="s">
        <v>305</v>
      </c>
      <c r="D1026" s="5" t="s">
        <v>7</v>
      </c>
      <c r="E1026" s="5" t="s">
        <v>1</v>
      </c>
      <c r="F1026" s="5" t="s">
        <v>117</v>
      </c>
      <c r="G1026" s="5" t="s">
        <v>82</v>
      </c>
      <c r="H1026" s="5" t="s">
        <v>303</v>
      </c>
      <c r="I1026">
        <v>114.95399999999999</v>
      </c>
      <c r="J1026">
        <v>102.61</v>
      </c>
      <c r="K1026">
        <v>129</v>
      </c>
      <c r="L1026">
        <v>79.871399785472633</v>
      </c>
      <c r="M1026">
        <v>70</v>
      </c>
      <c r="N1026">
        <v>131</v>
      </c>
      <c r="O1026">
        <v>256</v>
      </c>
      <c r="P1026">
        <v>68</v>
      </c>
      <c r="Q1026">
        <v>37.71</v>
      </c>
      <c r="R1026">
        <v>125</v>
      </c>
      <c r="S1026">
        <v>95</v>
      </c>
      <c r="T1026">
        <v>115</v>
      </c>
      <c r="U1026">
        <v>17.5</v>
      </c>
      <c r="V1026">
        <v>121</v>
      </c>
      <c r="W1026">
        <v>36.770000000000003</v>
      </c>
      <c r="X1026">
        <v>144</v>
      </c>
      <c r="Y1026">
        <v>117.5</v>
      </c>
      <c r="Z1026">
        <v>225.9</v>
      </c>
      <c r="AA1026">
        <v>226</v>
      </c>
      <c r="AB1026">
        <v>42</v>
      </c>
      <c r="AC1026">
        <v>217</v>
      </c>
      <c r="AD1026">
        <v>175.02</v>
      </c>
      <c r="AE1026">
        <v>1592.3</v>
      </c>
      <c r="AF1026">
        <v>86.3</v>
      </c>
      <c r="AG1026">
        <v>482.4</v>
      </c>
      <c r="AH1026">
        <v>77.993856823074267</v>
      </c>
      <c r="AI1026">
        <v>115</v>
      </c>
      <c r="AJ1026">
        <v>36.82</v>
      </c>
      <c r="AK1026">
        <v>128</v>
      </c>
      <c r="AL1026">
        <v>178.12580871582031</v>
      </c>
      <c r="AM1026">
        <v>222.46267700195313</v>
      </c>
      <c r="AN1026">
        <v>115.31533050537109</v>
      </c>
      <c r="AO1026" s="5" t="s">
        <v>1922</v>
      </c>
    </row>
    <row r="1027" spans="1:41" ht="14.25" x14ac:dyDescent="0.45">
      <c r="A1027">
        <v>2015</v>
      </c>
      <c r="B1027" s="5" t="s">
        <v>1508</v>
      </c>
      <c r="C1027" s="5" t="s">
        <v>305</v>
      </c>
      <c r="D1027" s="5" t="s">
        <v>7</v>
      </c>
      <c r="E1027" s="5" t="s">
        <v>118</v>
      </c>
      <c r="F1027" s="5" t="s">
        <v>116</v>
      </c>
      <c r="G1027" s="5" t="s">
        <v>82</v>
      </c>
      <c r="H1027" s="5" t="s">
        <v>303</v>
      </c>
      <c r="I1027">
        <v>0.3</v>
      </c>
      <c r="J1027">
        <v>0.12</v>
      </c>
      <c r="K1027">
        <v>0.59</v>
      </c>
      <c r="L1027">
        <v>1.21</v>
      </c>
      <c r="M1027">
        <v>0.2</v>
      </c>
      <c r="N1027">
        <v>0.26</v>
      </c>
      <c r="O1027">
        <v>0.4</v>
      </c>
      <c r="P1027">
        <v>0.06</v>
      </c>
      <c r="Q1027">
        <v>0.02</v>
      </c>
      <c r="R1027">
        <v>0.14000000000000001</v>
      </c>
      <c r="S1027">
        <v>0.4</v>
      </c>
      <c r="T1027">
        <v>0.4</v>
      </c>
      <c r="U1027">
        <v>0.3</v>
      </c>
      <c r="V1027">
        <v>0.28999999999999998</v>
      </c>
      <c r="W1027">
        <v>0.154</v>
      </c>
      <c r="X1027">
        <v>0.24</v>
      </c>
      <c r="Y1027">
        <v>7.0000000000000007E-2</v>
      </c>
      <c r="Z1027">
        <v>0.63</v>
      </c>
      <c r="AA1027">
        <v>0.2</v>
      </c>
      <c r="AB1027">
        <v>0.14699999999999999</v>
      </c>
      <c r="AC1027">
        <v>0.7</v>
      </c>
      <c r="AD1027">
        <v>0.4</v>
      </c>
      <c r="AE1027">
        <v>0.5</v>
      </c>
      <c r="AF1027">
        <v>0.89204971972394254</v>
      </c>
      <c r="AG1027">
        <v>0.11</v>
      </c>
      <c r="AH1027">
        <v>0.35607651208440688</v>
      </c>
      <c r="AI1027">
        <v>0.17</v>
      </c>
      <c r="AJ1027">
        <v>9.4999999999999998E-3</v>
      </c>
      <c r="AK1027">
        <v>0.22</v>
      </c>
      <c r="AL1027">
        <v>0.3271939754486084</v>
      </c>
      <c r="AM1027">
        <v>0.34185585379600525</v>
      </c>
      <c r="AN1027">
        <v>0.30642303824424744</v>
      </c>
      <c r="AO1027" s="5" t="s">
        <v>1927</v>
      </c>
    </row>
    <row r="1028" spans="1:41" ht="14.25" x14ac:dyDescent="0.45">
      <c r="A1028">
        <v>2015</v>
      </c>
      <c r="B1028" s="5" t="s">
        <v>1507</v>
      </c>
      <c r="C1028" s="5" t="s">
        <v>305</v>
      </c>
      <c r="D1028" s="5" t="s">
        <v>7</v>
      </c>
      <c r="E1028" s="5" t="s">
        <v>118</v>
      </c>
      <c r="F1028" s="5" t="s">
        <v>116</v>
      </c>
      <c r="G1028" s="5" t="s">
        <v>82</v>
      </c>
      <c r="H1028" s="5" t="s">
        <v>303</v>
      </c>
      <c r="I1028">
        <v>0.3</v>
      </c>
      <c r="J1028">
        <v>0.12</v>
      </c>
      <c r="K1028">
        <v>0.59</v>
      </c>
      <c r="L1028">
        <v>1.21</v>
      </c>
      <c r="M1028">
        <v>0.2</v>
      </c>
      <c r="N1028">
        <v>0.16148117259498021</v>
      </c>
      <c r="O1028">
        <v>0.2</v>
      </c>
      <c r="P1028">
        <v>0</v>
      </c>
      <c r="Q1028">
        <v>0.02</v>
      </c>
      <c r="R1028">
        <v>0.3</v>
      </c>
      <c r="S1028">
        <v>0.4</v>
      </c>
      <c r="T1028">
        <v>0.4</v>
      </c>
      <c r="U1028">
        <v>0.3</v>
      </c>
      <c r="V1028">
        <v>0.28999999999999998</v>
      </c>
      <c r="W1028">
        <v>0.09</v>
      </c>
      <c r="X1028">
        <v>0.24</v>
      </c>
      <c r="Y1028">
        <v>7.0000000000000007E-2</v>
      </c>
      <c r="Z1028">
        <v>0.64</v>
      </c>
      <c r="AA1028">
        <v>0.2</v>
      </c>
      <c r="AB1028">
        <v>0.14699999999999999</v>
      </c>
      <c r="AC1028">
        <v>0.7</v>
      </c>
      <c r="AD1028">
        <v>0.30845193750000011</v>
      </c>
      <c r="AE1028">
        <v>0.5</v>
      </c>
      <c r="AF1028">
        <v>0.19282887947049041</v>
      </c>
      <c r="AG1028">
        <v>0.113</v>
      </c>
      <c r="AH1028">
        <v>0.15</v>
      </c>
      <c r="AI1028">
        <v>0.13</v>
      </c>
      <c r="AJ1028">
        <v>0.01</v>
      </c>
      <c r="AK1028">
        <v>0.22</v>
      </c>
      <c r="AL1028">
        <v>0.28285384178161621</v>
      </c>
      <c r="AM1028">
        <v>0.3016064465045929</v>
      </c>
      <c r="AN1028">
        <v>0.25628766417503357</v>
      </c>
      <c r="AO1028" s="5" t="s">
        <v>1925</v>
      </c>
    </row>
    <row r="1029" spans="1:41" ht="14.25" x14ac:dyDescent="0.45">
      <c r="A1029">
        <v>2015</v>
      </c>
      <c r="B1029" s="5" t="s">
        <v>1509</v>
      </c>
      <c r="C1029" s="5" t="s">
        <v>305</v>
      </c>
      <c r="D1029" s="5" t="s">
        <v>7</v>
      </c>
      <c r="E1029" s="5" t="s">
        <v>118</v>
      </c>
      <c r="F1029" s="5" t="s">
        <v>116</v>
      </c>
      <c r="G1029" s="5" t="s">
        <v>82</v>
      </c>
      <c r="H1029" s="5" t="s">
        <v>303</v>
      </c>
      <c r="I1029">
        <v>0.3</v>
      </c>
      <c r="J1029">
        <v>0.105</v>
      </c>
      <c r="K1029">
        <v>0.59</v>
      </c>
      <c r="L1029">
        <v>0.32420884785747378</v>
      </c>
      <c r="M1029">
        <v>0.35</v>
      </c>
      <c r="N1029">
        <v>0.28000000000000003</v>
      </c>
      <c r="O1029">
        <v>0.4</v>
      </c>
      <c r="P1029">
        <v>0.06</v>
      </c>
      <c r="Q1029">
        <v>2.3E-3</v>
      </c>
      <c r="R1029">
        <v>0.14000000000000001</v>
      </c>
      <c r="S1029">
        <v>0.32</v>
      </c>
      <c r="T1029">
        <v>0.4</v>
      </c>
      <c r="U1029">
        <v>0.9</v>
      </c>
      <c r="V1029">
        <v>0.23</v>
      </c>
      <c r="W1029">
        <v>7.1999999999999995E-2</v>
      </c>
      <c r="X1029">
        <v>0.24</v>
      </c>
      <c r="Y1029">
        <v>7.0000000000000007E-2</v>
      </c>
      <c r="Z1029">
        <v>0.51200000000000001</v>
      </c>
      <c r="AA1029">
        <v>0.2</v>
      </c>
      <c r="AB1029">
        <v>0.16</v>
      </c>
      <c r="AC1029">
        <v>0.7</v>
      </c>
      <c r="AD1029">
        <v>0.30020000000000002</v>
      </c>
      <c r="AE1029">
        <v>0.876</v>
      </c>
      <c r="AF1029">
        <v>0.3</v>
      </c>
      <c r="AG1029">
        <v>0.11</v>
      </c>
      <c r="AH1029">
        <v>0.19539012652449311</v>
      </c>
      <c r="AI1029">
        <v>0.16</v>
      </c>
      <c r="AJ1029">
        <v>1.9E-2</v>
      </c>
      <c r="AK1029">
        <v>0.22</v>
      </c>
      <c r="AL1029">
        <v>0.29434821009635925</v>
      </c>
      <c r="AM1029">
        <v>0.30167701840400696</v>
      </c>
      <c r="AN1029">
        <v>0.28396588563919067</v>
      </c>
      <c r="AO1029" s="5" t="s">
        <v>1926</v>
      </c>
    </row>
    <row r="1030" spans="1:41" ht="14.25" x14ac:dyDescent="0.45">
      <c r="A1030">
        <v>2015</v>
      </c>
      <c r="B1030" s="5" t="s">
        <v>1509</v>
      </c>
      <c r="C1030" s="5" t="s">
        <v>305</v>
      </c>
      <c r="D1030" s="5" t="s">
        <v>7</v>
      </c>
      <c r="E1030" s="5" t="s">
        <v>118</v>
      </c>
      <c r="F1030" s="5" t="s">
        <v>117</v>
      </c>
      <c r="G1030" s="5" t="s">
        <v>82</v>
      </c>
      <c r="H1030" s="5" t="s">
        <v>303</v>
      </c>
      <c r="I1030">
        <v>1.39</v>
      </c>
      <c r="J1030">
        <v>1.2869999999999999</v>
      </c>
      <c r="K1030">
        <v>1.1200000000000001</v>
      </c>
      <c r="L1030">
        <v>2.0127666878568129</v>
      </c>
      <c r="M1030">
        <v>2.2999999999999998</v>
      </c>
      <c r="N1030">
        <v>1.74</v>
      </c>
      <c r="O1030">
        <v>3.8</v>
      </c>
      <c r="P1030">
        <v>1.6</v>
      </c>
      <c r="Q1030">
        <v>0.72909999999999997</v>
      </c>
      <c r="R1030">
        <v>1.6</v>
      </c>
      <c r="S1030">
        <v>1.03</v>
      </c>
      <c r="T1030">
        <v>1.3</v>
      </c>
      <c r="U1030">
        <v>0.7</v>
      </c>
      <c r="V1030">
        <v>1.1599999999999999</v>
      </c>
      <c r="W1030">
        <v>0.996</v>
      </c>
      <c r="X1030">
        <v>2.74</v>
      </c>
      <c r="Y1030">
        <v>1.73</v>
      </c>
      <c r="Z1030">
        <v>2.8410000000000002</v>
      </c>
      <c r="AA1030">
        <v>2.21</v>
      </c>
      <c r="AB1030">
        <v>0.75</v>
      </c>
      <c r="AC1030">
        <v>3.45</v>
      </c>
      <c r="AD1030">
        <v>2.7229999999999999</v>
      </c>
      <c r="AE1030">
        <v>5.4</v>
      </c>
      <c r="AF1030">
        <v>1.65</v>
      </c>
      <c r="AG1030">
        <v>1.8</v>
      </c>
      <c r="AH1030">
        <v>1.3006525516474861</v>
      </c>
      <c r="AI1030">
        <v>2.2599999999999998</v>
      </c>
      <c r="AJ1030">
        <v>0.56200000000000006</v>
      </c>
      <c r="AK1030">
        <v>2.11</v>
      </c>
      <c r="AL1030">
        <v>1.8721213340759277</v>
      </c>
      <c r="AM1030">
        <v>1.8742274045944214</v>
      </c>
      <c r="AN1030">
        <v>1.8691378831863403</v>
      </c>
      <c r="AO1030" s="5" t="s">
        <v>1928</v>
      </c>
    </row>
    <row r="1031" spans="1:41" ht="14.25" x14ac:dyDescent="0.45">
      <c r="A1031">
        <v>2015</v>
      </c>
      <c r="B1031" s="5" t="s">
        <v>1508</v>
      </c>
      <c r="C1031" s="5" t="s">
        <v>305</v>
      </c>
      <c r="D1031" s="5" t="s">
        <v>7</v>
      </c>
      <c r="E1031" s="5" t="s">
        <v>118</v>
      </c>
      <c r="F1031" s="5" t="s">
        <v>117</v>
      </c>
      <c r="G1031" s="5" t="s">
        <v>82</v>
      </c>
      <c r="H1031" s="5" t="s">
        <v>303</v>
      </c>
      <c r="I1031">
        <v>1.39</v>
      </c>
      <c r="J1031">
        <v>1.25</v>
      </c>
      <c r="K1031">
        <v>1.1200000000000001</v>
      </c>
      <c r="L1031">
        <v>3.01</v>
      </c>
      <c r="M1031">
        <v>2.2999999999999998</v>
      </c>
      <c r="N1031">
        <v>1.46</v>
      </c>
      <c r="O1031">
        <v>3.8</v>
      </c>
      <c r="P1031">
        <v>1.6</v>
      </c>
      <c r="Q1031">
        <v>0.5</v>
      </c>
      <c r="R1031">
        <v>1.6</v>
      </c>
      <c r="S1031">
        <v>1.18404</v>
      </c>
      <c r="T1031">
        <v>1.3</v>
      </c>
      <c r="U1031">
        <v>0.6</v>
      </c>
      <c r="V1031">
        <v>1.07</v>
      </c>
      <c r="W1031">
        <v>1.3859999999999999</v>
      </c>
      <c r="X1031">
        <v>1.95</v>
      </c>
      <c r="Y1031">
        <v>1.63</v>
      </c>
      <c r="Z1031">
        <v>2.0699999999999998</v>
      </c>
      <c r="AA1031">
        <v>2.61147105675209</v>
      </c>
      <c r="AB1031">
        <v>1.1564000000000001</v>
      </c>
      <c r="AC1031">
        <v>3.45</v>
      </c>
      <c r="AD1031">
        <v>2.56</v>
      </c>
      <c r="AE1031">
        <v>3.7</v>
      </c>
      <c r="AF1031">
        <v>1.4679502802760569</v>
      </c>
      <c r="AG1031">
        <v>1.39</v>
      </c>
      <c r="AH1031">
        <v>1.1071849509294811</v>
      </c>
      <c r="AI1031">
        <v>2.4300000000000002</v>
      </c>
      <c r="AJ1031">
        <v>0.71</v>
      </c>
      <c r="AK1031">
        <v>2.11</v>
      </c>
      <c r="AL1031">
        <v>1.7901051044464111</v>
      </c>
      <c r="AM1031">
        <v>1.7358484268188477</v>
      </c>
      <c r="AN1031">
        <v>1.8669687509536743</v>
      </c>
      <c r="AO1031" s="5" t="s">
        <v>1929</v>
      </c>
    </row>
    <row r="1032" spans="1:41" ht="14.25" x14ac:dyDescent="0.45">
      <c r="A1032">
        <v>2015</v>
      </c>
      <c r="B1032" s="5" t="s">
        <v>1507</v>
      </c>
      <c r="C1032" s="5" t="s">
        <v>305</v>
      </c>
      <c r="D1032" s="5" t="s">
        <v>7</v>
      </c>
      <c r="E1032" s="5" t="s">
        <v>118</v>
      </c>
      <c r="F1032" s="5" t="s">
        <v>117</v>
      </c>
      <c r="G1032" s="5" t="s">
        <v>82</v>
      </c>
      <c r="H1032" s="5" t="s">
        <v>303</v>
      </c>
      <c r="I1032">
        <v>1.39</v>
      </c>
      <c r="J1032">
        <v>1.24</v>
      </c>
      <c r="K1032">
        <v>1.1200000000000001</v>
      </c>
      <c r="L1032">
        <v>3.01</v>
      </c>
      <c r="M1032">
        <v>2.2999999999999998</v>
      </c>
      <c r="N1032">
        <v>1.46</v>
      </c>
      <c r="O1032">
        <v>3.8</v>
      </c>
      <c r="P1032">
        <v>1.66</v>
      </c>
      <c r="Q1032">
        <v>0.98</v>
      </c>
      <c r="R1032">
        <v>1.5</v>
      </c>
      <c r="S1032">
        <v>1.18</v>
      </c>
      <c r="T1032">
        <v>1.3</v>
      </c>
      <c r="U1032">
        <v>0.6</v>
      </c>
      <c r="V1032">
        <v>1.07</v>
      </c>
      <c r="W1032">
        <v>0.81</v>
      </c>
      <c r="X1032">
        <v>2.2999999999999998</v>
      </c>
      <c r="Y1032">
        <v>1.29</v>
      </c>
      <c r="Z1032">
        <v>2.0691522500000001</v>
      </c>
      <c r="AA1032">
        <v>2.6</v>
      </c>
      <c r="AB1032">
        <v>0.83299999999999996</v>
      </c>
      <c r="AC1032">
        <v>3.45</v>
      </c>
      <c r="AD1032">
        <v>2.9850187500000009</v>
      </c>
      <c r="AE1032">
        <v>3.7</v>
      </c>
      <c r="AF1032">
        <v>2.2371711205295099</v>
      </c>
      <c r="AG1032">
        <v>1.5469999999999999</v>
      </c>
      <c r="AH1032">
        <v>1.1499999999999999</v>
      </c>
      <c r="AI1032">
        <v>2.2799999999999998</v>
      </c>
      <c r="AJ1032">
        <v>0.56499999999999995</v>
      </c>
      <c r="AK1032">
        <v>2.11</v>
      </c>
      <c r="AL1032">
        <v>1.8115980625152588</v>
      </c>
      <c r="AM1032">
        <v>1.786372184753418</v>
      </c>
      <c r="AN1032">
        <v>1.8473352193832397</v>
      </c>
      <c r="AO1032" s="5" t="s">
        <v>1930</v>
      </c>
    </row>
    <row r="1033" spans="1:41" ht="14.25" x14ac:dyDescent="0.45">
      <c r="A1033">
        <v>2015</v>
      </c>
      <c r="B1033" s="5" t="s">
        <v>80</v>
      </c>
      <c r="C1033" s="5" t="s">
        <v>119</v>
      </c>
      <c r="D1033" s="5" t="s">
        <v>120</v>
      </c>
      <c r="E1033" s="5" t="s">
        <v>12</v>
      </c>
      <c r="F1033" s="5" t="s">
        <v>121</v>
      </c>
      <c r="G1033" s="5" t="s">
        <v>82</v>
      </c>
      <c r="H1033" s="5" t="s">
        <v>100</v>
      </c>
      <c r="I1033">
        <v>4.9794783502082801E-2</v>
      </c>
      <c r="J1033">
        <v>4.7210671811561598E-2</v>
      </c>
      <c r="K1033">
        <v>3.5066547303657498E-2</v>
      </c>
      <c r="L1033">
        <v>4.1915568023185697E-2</v>
      </c>
      <c r="M1033">
        <v>5.7944717317085302E-2</v>
      </c>
      <c r="N1033">
        <v>5.7790353208046E-2</v>
      </c>
      <c r="O1033">
        <v>4.3680992036323502E-2</v>
      </c>
      <c r="P1033">
        <v>6.6846504121284497E-2</v>
      </c>
      <c r="Q1033">
        <v>6.8512602954368604E-2</v>
      </c>
      <c r="R1033">
        <v>4.1551955848197902E-2</v>
      </c>
      <c r="S1033">
        <v>6.4541485219459502E-2</v>
      </c>
      <c r="T1033">
        <v>1.39588676981735E-2</v>
      </c>
      <c r="U1033">
        <v>5.4266598134498599E-2</v>
      </c>
      <c r="V1033">
        <v>6.6563227086524998E-2</v>
      </c>
      <c r="W1033">
        <v>3.5487672000389103E-2</v>
      </c>
      <c r="X1033">
        <v>5.1886501222114599E-2</v>
      </c>
      <c r="Y1033">
        <v>8.74729179434586E-2</v>
      </c>
      <c r="Z1033">
        <v>5.8099099307517998E-2</v>
      </c>
      <c r="AA1033">
        <v>5.6440242438774102E-2</v>
      </c>
      <c r="AB1033">
        <v>5.3463836818199197E-2</v>
      </c>
      <c r="AC1033">
        <v>4.2664095073203998E-2</v>
      </c>
      <c r="AD1033">
        <v>3.16779517226028E-2</v>
      </c>
      <c r="AE1033">
        <v>2.68228971056747E-2</v>
      </c>
      <c r="AF1033">
        <v>5.4249318747978198E-2</v>
      </c>
      <c r="AG1033">
        <v>4.6379514842491198E-2</v>
      </c>
      <c r="AH1033">
        <v>4.488764634655E-2</v>
      </c>
      <c r="AI1033">
        <v>4.6269007831077603E-2</v>
      </c>
      <c r="AJ1033">
        <v>8.2287027745704705E-2</v>
      </c>
      <c r="AK1033">
        <v>1.26702271990585E-2</v>
      </c>
      <c r="AL1033">
        <v>4.9669064581394196E-2</v>
      </c>
      <c r="AM1033">
        <v>5.5815726518630981E-2</v>
      </c>
      <c r="AN1033">
        <v>4.0961287915706635E-2</v>
      </c>
      <c r="AO1033" s="5" t="s">
        <v>575</v>
      </c>
    </row>
    <row r="1034" spans="1:41" ht="14.25" x14ac:dyDescent="0.45">
      <c r="A1034">
        <v>2015</v>
      </c>
      <c r="B1034" s="5" t="s">
        <v>80</v>
      </c>
      <c r="C1034" s="5" t="s">
        <v>119</v>
      </c>
      <c r="D1034" s="5" t="s">
        <v>120</v>
      </c>
      <c r="E1034" s="5" t="s">
        <v>12</v>
      </c>
      <c r="F1034" s="5" t="s">
        <v>123</v>
      </c>
      <c r="G1034" s="5" t="s">
        <v>82</v>
      </c>
      <c r="H1034" s="5" t="s">
        <v>100</v>
      </c>
      <c r="I1034">
        <v>5.76303035020828E-2</v>
      </c>
      <c r="J1034">
        <v>5.5046191811561597E-2</v>
      </c>
      <c r="K1034">
        <v>4.2902067303657497E-2</v>
      </c>
      <c r="L1034">
        <v>4.9751088023185702E-2</v>
      </c>
      <c r="M1034">
        <v>6.5780237317085294E-2</v>
      </c>
      <c r="N1034">
        <v>6.5625873208045998E-2</v>
      </c>
      <c r="O1034">
        <v>5.15165120363235E-2</v>
      </c>
      <c r="P1034">
        <v>7.4682024121284496E-2</v>
      </c>
      <c r="Q1034">
        <v>7.6348122954368602E-2</v>
      </c>
      <c r="R1034">
        <v>4.9387475848197901E-2</v>
      </c>
      <c r="S1034">
        <v>7.23770052194595E-2</v>
      </c>
      <c r="T1034">
        <v>2.17943876981735E-2</v>
      </c>
      <c r="U1034">
        <v>6.2102118134498598E-2</v>
      </c>
      <c r="V1034">
        <v>7.4398747086524997E-2</v>
      </c>
      <c r="W1034">
        <v>4.3323192000389102E-2</v>
      </c>
      <c r="X1034">
        <v>5.9722021222114598E-2</v>
      </c>
      <c r="Y1034">
        <v>9.5308437943458599E-2</v>
      </c>
      <c r="Z1034">
        <v>6.5934619307517997E-2</v>
      </c>
      <c r="AA1034">
        <v>6.4275762438774101E-2</v>
      </c>
      <c r="AB1034">
        <v>6.1299356818199202E-2</v>
      </c>
      <c r="AC1034">
        <v>5.0499615073204003E-2</v>
      </c>
      <c r="AD1034">
        <v>3.9513471722602798E-2</v>
      </c>
      <c r="AE1034">
        <v>3.4658417105674702E-2</v>
      </c>
      <c r="AF1034">
        <v>6.2084838747978197E-2</v>
      </c>
      <c r="AG1034">
        <v>5.4215034842491197E-2</v>
      </c>
      <c r="AH1034">
        <v>5.2723166346549999E-2</v>
      </c>
      <c r="AI1034">
        <v>5.4104527831077602E-2</v>
      </c>
      <c r="AJ1034">
        <v>9.0122547745704704E-2</v>
      </c>
      <c r="AK1034">
        <v>2.05057471990585E-2</v>
      </c>
      <c r="AL1034">
        <v>5.7504583150148392E-2</v>
      </c>
      <c r="AM1034">
        <v>6.3651248812675476E-2</v>
      </c>
      <c r="AN1034">
        <v>4.8796802759170532E-2</v>
      </c>
      <c r="AO1034" s="5" t="s">
        <v>576</v>
      </c>
    </row>
    <row r="1035" spans="1:41" ht="14.25" x14ac:dyDescent="0.45">
      <c r="A1035">
        <v>2015</v>
      </c>
      <c r="B1035" s="5" t="s">
        <v>80</v>
      </c>
      <c r="C1035" s="5" t="s">
        <v>127</v>
      </c>
      <c r="D1035" s="5" t="s">
        <v>120</v>
      </c>
      <c r="E1035" s="5" t="s">
        <v>132</v>
      </c>
      <c r="F1035" s="5" t="s">
        <v>115</v>
      </c>
      <c r="G1035" s="5" t="s">
        <v>86</v>
      </c>
      <c r="H1035" s="5" t="s">
        <v>130</v>
      </c>
      <c r="I1035">
        <v>14240.33203125</v>
      </c>
      <c r="J1035">
        <v>24322.46484375</v>
      </c>
      <c r="K1035">
        <v>3191.722412109375</v>
      </c>
      <c r="L1035">
        <v>3652.284912109375</v>
      </c>
      <c r="M1035">
        <v>11726.5703125</v>
      </c>
      <c r="N1035">
        <v>9397.03515625</v>
      </c>
      <c r="O1035">
        <v>8091.74853515625</v>
      </c>
      <c r="P1035">
        <v>10950.6728515625</v>
      </c>
      <c r="Q1035">
        <v>4287.2880859375</v>
      </c>
      <c r="R1035">
        <v>8221.0546875</v>
      </c>
      <c r="S1035">
        <v>12528.2646484375</v>
      </c>
      <c r="T1035">
        <v>12863.873046875</v>
      </c>
      <c r="U1035">
        <v>1962.99560546875</v>
      </c>
      <c r="V1035">
        <v>10115.12890625</v>
      </c>
      <c r="W1035">
        <v>4682.54833984375</v>
      </c>
      <c r="X1035">
        <v>16203.6650390625</v>
      </c>
      <c r="Y1035">
        <v>52366.50390625</v>
      </c>
      <c r="Z1035">
        <v>8251.451171875</v>
      </c>
      <c r="AA1035">
        <v>67493.078125</v>
      </c>
      <c r="AB1035">
        <v>2648.186279296875</v>
      </c>
      <c r="AC1035">
        <v>10366.513671875</v>
      </c>
      <c r="AD1035">
        <v>14849.748046875</v>
      </c>
      <c r="AE1035">
        <v>13426.79296875</v>
      </c>
      <c r="AF1035">
        <v>36206.37890625</v>
      </c>
      <c r="AG1035">
        <v>115583.2265625</v>
      </c>
      <c r="AH1035">
        <v>18398.189453125</v>
      </c>
      <c r="AI1035">
        <v>5400.642578125</v>
      </c>
      <c r="AJ1035">
        <v>26329.21484375</v>
      </c>
      <c r="AK1035">
        <v>9856.533203125</v>
      </c>
      <c r="AL1035">
        <v>537614.125</v>
      </c>
      <c r="AM1035">
        <v>417172.40625</v>
      </c>
      <c r="AN1035">
        <v>120441.6875</v>
      </c>
      <c r="AO1035" s="5" t="s">
        <v>565</v>
      </c>
    </row>
    <row r="1036" spans="1:41" ht="14.25" x14ac:dyDescent="0.45">
      <c r="A1036">
        <v>2015</v>
      </c>
      <c r="B1036" s="5" t="s">
        <v>80</v>
      </c>
      <c r="C1036" s="5" t="s">
        <v>127</v>
      </c>
      <c r="D1036" s="5" t="s">
        <v>120</v>
      </c>
      <c r="E1036" s="5" t="s">
        <v>132</v>
      </c>
      <c r="F1036" s="5" t="s">
        <v>115</v>
      </c>
      <c r="G1036" s="5" t="s">
        <v>87</v>
      </c>
      <c r="H1036" s="5" t="s">
        <v>130</v>
      </c>
      <c r="I1036">
        <v>13822.0263671875</v>
      </c>
      <c r="J1036">
        <v>23608</v>
      </c>
      <c r="K1036">
        <v>3097.966552734375</v>
      </c>
      <c r="L1036">
        <v>3545</v>
      </c>
      <c r="M1036">
        <v>11382.10546875</v>
      </c>
      <c r="N1036">
        <v>9121</v>
      </c>
      <c r="O1036">
        <v>7854.0556640625</v>
      </c>
      <c r="P1036">
        <v>10629</v>
      </c>
      <c r="Q1036">
        <v>4161.35009765625</v>
      </c>
      <c r="R1036">
        <v>7979.5634765625</v>
      </c>
      <c r="S1036">
        <v>12160.25</v>
      </c>
      <c r="T1036">
        <v>12486</v>
      </c>
      <c r="U1036">
        <v>1905.3331298828125</v>
      </c>
      <c r="V1036">
        <v>9818</v>
      </c>
      <c r="W1036">
        <v>4545</v>
      </c>
      <c r="X1036">
        <v>15727.6865234375</v>
      </c>
      <c r="Y1036">
        <v>50828.25390625</v>
      </c>
      <c r="Z1036">
        <v>8009.06689453125</v>
      </c>
      <c r="AA1036">
        <v>65510.48828125</v>
      </c>
      <c r="AB1036">
        <v>2570.396484375</v>
      </c>
      <c r="AC1036">
        <v>10062</v>
      </c>
      <c r="AD1036">
        <v>14413.541015625</v>
      </c>
      <c r="AE1036">
        <v>13032.384765625</v>
      </c>
      <c r="AF1036">
        <v>35142.828125</v>
      </c>
      <c r="AG1036">
        <v>112188</v>
      </c>
      <c r="AH1036">
        <v>17857.748046875</v>
      </c>
      <c r="AI1036">
        <v>5242</v>
      </c>
      <c r="AJ1036">
        <v>25555.80078125</v>
      </c>
      <c r="AK1036">
        <v>9567</v>
      </c>
      <c r="AL1036">
        <v>521821.875</v>
      </c>
      <c r="AM1036">
        <v>404918.125</v>
      </c>
      <c r="AN1036">
        <v>116903.75</v>
      </c>
      <c r="AO1036" s="5" t="s">
        <v>566</v>
      </c>
    </row>
    <row r="1037" spans="1:41" ht="14.25" x14ac:dyDescent="0.45">
      <c r="A1037">
        <v>2015</v>
      </c>
      <c r="B1037" s="5" t="s">
        <v>80</v>
      </c>
      <c r="C1037" s="5" t="s">
        <v>127</v>
      </c>
      <c r="D1037" s="5" t="s">
        <v>120</v>
      </c>
      <c r="E1037" s="5" t="s">
        <v>132</v>
      </c>
      <c r="F1037" s="5" t="s">
        <v>135</v>
      </c>
      <c r="G1037" s="5" t="s">
        <v>86</v>
      </c>
      <c r="H1037" s="5" t="s">
        <v>130</v>
      </c>
      <c r="I1037">
        <v>15149.140625</v>
      </c>
      <c r="J1037">
        <v>35526.58203125</v>
      </c>
      <c r="K1037">
        <v>1765.5439453125</v>
      </c>
      <c r="L1037">
        <v>2984.674072265625</v>
      </c>
      <c r="M1037">
        <v>12873.96875</v>
      </c>
      <c r="N1037">
        <v>8771.6650390625</v>
      </c>
      <c r="O1037">
        <v>12675.07421875</v>
      </c>
      <c r="P1037">
        <v>10299.021484375</v>
      </c>
      <c r="Q1037">
        <v>6548.6865234375</v>
      </c>
      <c r="R1037">
        <v>11328.390625</v>
      </c>
      <c r="S1037">
        <v>13978.6181640625</v>
      </c>
      <c r="T1037">
        <v>8310.107421875</v>
      </c>
      <c r="U1037">
        <v>3956.518310546875</v>
      </c>
      <c r="V1037">
        <v>14281.515625</v>
      </c>
      <c r="W1037">
        <v>5270.8291015625</v>
      </c>
      <c r="X1037">
        <v>21637.59765625</v>
      </c>
      <c r="Y1037">
        <v>84530.5625</v>
      </c>
      <c r="Z1037">
        <v>8492.005859375</v>
      </c>
      <c r="AA1037">
        <v>123554.9453125</v>
      </c>
      <c r="AB1037">
        <v>2552.544189453125</v>
      </c>
      <c r="AC1037">
        <v>7676.4951171875</v>
      </c>
      <c r="AD1037">
        <v>16909.71875</v>
      </c>
      <c r="AE1037">
        <v>9038.638671875</v>
      </c>
      <c r="AF1037">
        <v>42270.8046875</v>
      </c>
      <c r="AG1037">
        <v>235469.859375</v>
      </c>
      <c r="AH1037">
        <v>32489.408203125</v>
      </c>
      <c r="AI1037">
        <v>8704.6005859375</v>
      </c>
      <c r="AJ1037">
        <v>72621.203125</v>
      </c>
      <c r="AK1037">
        <v>4974.11328125</v>
      </c>
      <c r="AL1037">
        <v>834642.875</v>
      </c>
      <c r="AM1037">
        <v>692500.6875</v>
      </c>
      <c r="AN1037">
        <v>142142.109375</v>
      </c>
      <c r="AO1037" s="5" t="s">
        <v>567</v>
      </c>
    </row>
    <row r="1038" spans="1:41" ht="14.25" x14ac:dyDescent="0.45">
      <c r="A1038">
        <v>2015</v>
      </c>
      <c r="B1038" s="5" t="s">
        <v>80</v>
      </c>
      <c r="C1038" s="5" t="s">
        <v>127</v>
      </c>
      <c r="D1038" s="5" t="s">
        <v>120</v>
      </c>
      <c r="E1038" s="5" t="s">
        <v>132</v>
      </c>
      <c r="F1038" s="5" t="s">
        <v>135</v>
      </c>
      <c r="G1038" s="5" t="s">
        <v>87</v>
      </c>
      <c r="H1038" s="5" t="s">
        <v>130</v>
      </c>
      <c r="I1038">
        <v>14704.138671875</v>
      </c>
      <c r="J1038">
        <v>34483</v>
      </c>
      <c r="K1038">
        <v>1713.681640625</v>
      </c>
      <c r="L1038">
        <v>2897</v>
      </c>
      <c r="M1038">
        <v>12495.7998046875</v>
      </c>
      <c r="N1038">
        <v>8514</v>
      </c>
      <c r="O1038">
        <v>12302.7470703125</v>
      </c>
      <c r="P1038">
        <v>9996.490234375</v>
      </c>
      <c r="Q1038">
        <v>6356.32080078125</v>
      </c>
      <c r="R1038">
        <v>10995.6220703125</v>
      </c>
      <c r="S1038">
        <v>13568</v>
      </c>
      <c r="T1038">
        <v>8066</v>
      </c>
      <c r="U1038">
        <v>3840.296630859375</v>
      </c>
      <c r="V1038">
        <v>13862</v>
      </c>
      <c r="W1038">
        <v>5116</v>
      </c>
      <c r="X1038">
        <v>21002</v>
      </c>
      <c r="Y1038">
        <v>82047.5</v>
      </c>
      <c r="Z1038">
        <v>8242.5556640625</v>
      </c>
      <c r="AA1038">
        <v>119925.5546875</v>
      </c>
      <c r="AB1038">
        <v>2477.56396484375</v>
      </c>
      <c r="AC1038">
        <v>7451</v>
      </c>
      <c r="AD1038">
        <v>16413</v>
      </c>
      <c r="AE1038">
        <v>8773.130859375</v>
      </c>
      <c r="AF1038">
        <v>41029.11328125</v>
      </c>
      <c r="AG1038">
        <v>228553</v>
      </c>
      <c r="AH1038">
        <v>31535.041015625</v>
      </c>
      <c r="AI1038">
        <v>8448.9052734375</v>
      </c>
      <c r="AJ1038">
        <v>70487.9765625</v>
      </c>
      <c r="AK1038">
        <v>4828</v>
      </c>
      <c r="AL1038">
        <v>810125.4375</v>
      </c>
      <c r="AM1038">
        <v>672158.75</v>
      </c>
      <c r="AN1038">
        <v>137966.734375</v>
      </c>
      <c r="AO1038" s="5" t="s">
        <v>568</v>
      </c>
    </row>
    <row r="1039" spans="1:41" ht="14.25" x14ac:dyDescent="0.45">
      <c r="A1039">
        <v>2015</v>
      </c>
      <c r="B1039" s="5" t="s">
        <v>80</v>
      </c>
      <c r="C1039" s="5" t="s">
        <v>127</v>
      </c>
      <c r="D1039" s="5" t="s">
        <v>120</v>
      </c>
      <c r="E1039" s="5" t="s">
        <v>138</v>
      </c>
      <c r="F1039" s="5" t="s">
        <v>138</v>
      </c>
      <c r="G1039" s="5" t="s">
        <v>86</v>
      </c>
      <c r="H1039" s="5" t="s">
        <v>130</v>
      </c>
      <c r="I1039">
        <v>23064.423828125</v>
      </c>
      <c r="J1039">
        <v>36443.00390625</v>
      </c>
      <c r="K1039">
        <v>2967.10888671875</v>
      </c>
      <c r="L1039">
        <v>6039.033203125</v>
      </c>
      <c r="M1039">
        <v>23273.2109375</v>
      </c>
      <c r="N1039">
        <v>24331.91796875</v>
      </c>
      <c r="O1039">
        <v>13803.6962890625</v>
      </c>
      <c r="P1039">
        <v>17905.06640625</v>
      </c>
      <c r="Q1039">
        <v>9732.3662109375</v>
      </c>
      <c r="R1039">
        <v>13308.8984375</v>
      </c>
      <c r="S1039">
        <v>28545.259765625</v>
      </c>
      <c r="T1039">
        <v>15226.060546875</v>
      </c>
      <c r="U1039">
        <v>4933.73486328125</v>
      </c>
      <c r="V1039">
        <v>18950.669921875</v>
      </c>
      <c r="W1039">
        <v>7307.7587890625</v>
      </c>
      <c r="X1039">
        <v>27867.927734375</v>
      </c>
      <c r="Y1039">
        <v>145574.109375</v>
      </c>
      <c r="Z1039">
        <v>20120.935546875</v>
      </c>
      <c r="AA1039">
        <v>178584.03125</v>
      </c>
      <c r="AB1039">
        <v>3548.54931640625</v>
      </c>
      <c r="AC1039">
        <v>21576.443359375</v>
      </c>
      <c r="AD1039">
        <v>26576.44140625</v>
      </c>
      <c r="AE1039">
        <v>17852.033203125</v>
      </c>
      <c r="AF1039">
        <v>65495.75</v>
      </c>
      <c r="AG1039">
        <v>284477.4375</v>
      </c>
      <c r="AH1039">
        <v>53158.7734375</v>
      </c>
      <c r="AI1039">
        <v>9583.458984375</v>
      </c>
      <c r="AJ1039">
        <v>89186.546875</v>
      </c>
      <c r="AK1039">
        <v>6632.837890625</v>
      </c>
      <c r="AL1039">
        <v>1196067.625</v>
      </c>
      <c r="AM1039">
        <v>977576.4375</v>
      </c>
      <c r="AN1039">
        <v>218491.078125</v>
      </c>
      <c r="AO1039" s="5" t="s">
        <v>569</v>
      </c>
    </row>
    <row r="1040" spans="1:41" ht="14.25" x14ac:dyDescent="0.45">
      <c r="A1040">
        <v>2015</v>
      </c>
      <c r="B1040" s="5" t="s">
        <v>80</v>
      </c>
      <c r="C1040" s="5" t="s">
        <v>127</v>
      </c>
      <c r="D1040" s="5" t="s">
        <v>120</v>
      </c>
      <c r="E1040" s="5" t="s">
        <v>138</v>
      </c>
      <c r="F1040" s="5" t="s">
        <v>138</v>
      </c>
      <c r="G1040" s="5" t="s">
        <v>87</v>
      </c>
      <c r="H1040" s="5" t="s">
        <v>130</v>
      </c>
      <c r="I1040">
        <v>22386.912109375</v>
      </c>
      <c r="J1040">
        <v>35372.5</v>
      </c>
      <c r="K1040">
        <v>2879.950927734375</v>
      </c>
      <c r="L1040">
        <v>5861.63818359375</v>
      </c>
      <c r="M1040">
        <v>22589.56640625</v>
      </c>
      <c r="N1040">
        <v>23617.173828125</v>
      </c>
      <c r="O1040">
        <v>13398.216796875</v>
      </c>
      <c r="P1040">
        <v>17379.109375</v>
      </c>
      <c r="Q1040">
        <v>9446.48046875</v>
      </c>
      <c r="R1040">
        <v>12917.953125</v>
      </c>
      <c r="S1040">
        <v>27706.75</v>
      </c>
      <c r="T1040">
        <v>14778.798828125</v>
      </c>
      <c r="U1040">
        <v>4788.8076171875</v>
      </c>
      <c r="V1040">
        <v>18394</v>
      </c>
      <c r="W1040">
        <v>7093.09521484375</v>
      </c>
      <c r="X1040">
        <v>27049.314453125</v>
      </c>
      <c r="Y1040">
        <v>141297.90625</v>
      </c>
      <c r="Z1040">
        <v>19529.888671875</v>
      </c>
      <c r="AA1040">
        <v>173338.171875</v>
      </c>
      <c r="AB1040">
        <v>3444.311767578125</v>
      </c>
      <c r="AC1040">
        <v>20942.640625</v>
      </c>
      <c r="AD1040">
        <v>25795.765625</v>
      </c>
      <c r="AE1040">
        <v>17327.634765625</v>
      </c>
      <c r="AF1040">
        <v>63571.83203125</v>
      </c>
      <c r="AG1040">
        <v>276121</v>
      </c>
      <c r="AH1040">
        <v>51597.25</v>
      </c>
      <c r="AI1040">
        <v>9301.947265625</v>
      </c>
      <c r="AJ1040">
        <v>86566.71875</v>
      </c>
      <c r="AK1040">
        <v>6438</v>
      </c>
      <c r="AL1040">
        <v>1160933.375</v>
      </c>
      <c r="AM1040">
        <v>948860.375</v>
      </c>
      <c r="AN1040">
        <v>212072.96875</v>
      </c>
      <c r="AO1040" s="5" t="s">
        <v>570</v>
      </c>
    </row>
    <row r="1041" spans="1:41" ht="14.25" x14ac:dyDescent="0.45">
      <c r="A1041">
        <v>2015</v>
      </c>
      <c r="B1041" s="5" t="s">
        <v>80</v>
      </c>
      <c r="C1041" s="5" t="s">
        <v>127</v>
      </c>
      <c r="D1041" s="5" t="s">
        <v>120</v>
      </c>
      <c r="E1041" s="5" t="s">
        <v>141</v>
      </c>
      <c r="F1041" s="5" t="s">
        <v>141</v>
      </c>
      <c r="G1041" s="5" t="s">
        <v>86</v>
      </c>
      <c r="H1041" s="5" t="s">
        <v>130</v>
      </c>
      <c r="I1041">
        <v>9452.259765625</v>
      </c>
      <c r="J1041">
        <v>18465.416015625</v>
      </c>
      <c r="K1041">
        <v>1234.9796142578125</v>
      </c>
      <c r="L1041">
        <v>2708.49609375</v>
      </c>
      <c r="M1041">
        <v>14116.96875</v>
      </c>
      <c r="N1041">
        <v>14437.6181640625</v>
      </c>
      <c r="O1041">
        <v>6780.98681640625</v>
      </c>
      <c r="P1041">
        <v>10761.3759765625</v>
      </c>
      <c r="Q1041">
        <v>5231.48681640625</v>
      </c>
      <c r="R1041">
        <v>5497.73681640625</v>
      </c>
      <c r="S1041">
        <v>16404.80078125</v>
      </c>
      <c r="T1041">
        <v>4851.22509765625</v>
      </c>
      <c r="U1041">
        <v>2622.4560546875</v>
      </c>
      <c r="V1041">
        <v>11987.3955078125</v>
      </c>
      <c r="W1041">
        <v>3266.088623046875</v>
      </c>
      <c r="X1041">
        <v>14546.369140625</v>
      </c>
      <c r="Y1041">
        <v>83778.140625</v>
      </c>
      <c r="Z1041">
        <v>10191.8486328125</v>
      </c>
      <c r="AA1041">
        <v>93477.0234375</v>
      </c>
      <c r="AB1041">
        <v>2146.36572265625</v>
      </c>
      <c r="AC1041">
        <v>8845.5966796875</v>
      </c>
      <c r="AD1041">
        <v>12618.4501953125</v>
      </c>
      <c r="AE1041">
        <v>7266.83837890625</v>
      </c>
      <c r="AF1041">
        <v>32532.5703125</v>
      </c>
      <c r="AG1041">
        <v>143524.109375</v>
      </c>
      <c r="AH1041">
        <v>24905.62890625</v>
      </c>
      <c r="AI1041">
        <v>4945.50732421875</v>
      </c>
      <c r="AJ1041">
        <v>50892.98828125</v>
      </c>
      <c r="AK1041">
        <v>2341.8681640625</v>
      </c>
      <c r="AL1041">
        <v>619832.5625</v>
      </c>
      <c r="AM1041">
        <v>511673.375</v>
      </c>
      <c r="AN1041">
        <v>108159.25</v>
      </c>
      <c r="AO1041" s="5" t="s">
        <v>571</v>
      </c>
    </row>
    <row r="1042" spans="1:41" ht="14.25" x14ac:dyDescent="0.45">
      <c r="A1042">
        <v>2015</v>
      </c>
      <c r="B1042" s="5" t="s">
        <v>80</v>
      </c>
      <c r="C1042" s="5" t="s">
        <v>127</v>
      </c>
      <c r="D1042" s="5" t="s">
        <v>120</v>
      </c>
      <c r="E1042" s="5" t="s">
        <v>141</v>
      </c>
      <c r="F1042" s="5" t="s">
        <v>141</v>
      </c>
      <c r="G1042" s="5" t="s">
        <v>87</v>
      </c>
      <c r="H1042" s="5" t="s">
        <v>130</v>
      </c>
      <c r="I1042">
        <v>9174.6025390625</v>
      </c>
      <c r="J1042">
        <v>17923</v>
      </c>
      <c r="K1042">
        <v>1198.702392578125</v>
      </c>
      <c r="L1042">
        <v>2628.934814453125</v>
      </c>
      <c r="M1042">
        <v>13702.287109375</v>
      </c>
      <c r="N1042">
        <v>14013.517578125</v>
      </c>
      <c r="O1042">
        <v>6581.79736328125</v>
      </c>
      <c r="P1042">
        <v>10445.263671875</v>
      </c>
      <c r="Q1042">
        <v>5077.8134765625</v>
      </c>
      <c r="R1042">
        <v>5336.2421875</v>
      </c>
      <c r="S1042">
        <v>15922.9140625</v>
      </c>
      <c r="T1042">
        <v>4708.7216796875</v>
      </c>
      <c r="U1042">
        <v>2545.422119140625</v>
      </c>
      <c r="V1042">
        <v>11635.26953125</v>
      </c>
      <c r="W1042">
        <v>3170.148193359375</v>
      </c>
      <c r="X1042">
        <v>14119.0732421875</v>
      </c>
      <c r="Y1042">
        <v>81317.1796875</v>
      </c>
      <c r="Z1042">
        <v>9892.4658203125</v>
      </c>
      <c r="AA1042">
        <v>90731.1640625</v>
      </c>
      <c r="AB1042">
        <v>2083.31689453125</v>
      </c>
      <c r="AC1042">
        <v>8585.759765625</v>
      </c>
      <c r="AD1042">
        <v>12247.787109375</v>
      </c>
      <c r="AE1042">
        <v>7053.376953125</v>
      </c>
      <c r="AF1042">
        <v>31576.935546875</v>
      </c>
      <c r="AG1042">
        <v>139308.125</v>
      </c>
      <c r="AH1042">
        <v>24174.033203125</v>
      </c>
      <c r="AI1042">
        <v>4800.234375</v>
      </c>
      <c r="AJ1042">
        <v>49398.01953125</v>
      </c>
      <c r="AK1042">
        <v>2273.076416015625</v>
      </c>
      <c r="AL1042">
        <v>601625.125</v>
      </c>
      <c r="AM1042">
        <v>496643.09375</v>
      </c>
      <c r="AN1042">
        <v>104982.09375</v>
      </c>
      <c r="AO1042" s="5" t="s">
        <v>572</v>
      </c>
    </row>
    <row r="1043" spans="1:41" ht="14.25" x14ac:dyDescent="0.45">
      <c r="A1043">
        <v>2015</v>
      </c>
      <c r="B1043" s="5" t="s">
        <v>80</v>
      </c>
      <c r="C1043" s="5" t="s">
        <v>127</v>
      </c>
      <c r="D1043" s="5" t="s">
        <v>120</v>
      </c>
      <c r="E1043" s="5" t="s">
        <v>144</v>
      </c>
      <c r="F1043" s="5" t="s">
        <v>144</v>
      </c>
      <c r="G1043" s="5" t="s">
        <v>86</v>
      </c>
      <c r="H1043" s="5" t="s">
        <v>130</v>
      </c>
      <c r="I1043">
        <v>13015.5517578125</v>
      </c>
      <c r="J1043">
        <v>24421.498046875</v>
      </c>
      <c r="K1043">
        <v>1662.743896484375</v>
      </c>
      <c r="L1043">
        <v>3311.0693359375</v>
      </c>
      <c r="M1043">
        <v>16106.6953125</v>
      </c>
      <c r="N1043">
        <v>16923.703125</v>
      </c>
      <c r="O1043">
        <v>8608.4609375</v>
      </c>
      <c r="P1043">
        <v>12200.7294921875</v>
      </c>
      <c r="Q1043">
        <v>7172.30322265625</v>
      </c>
      <c r="R1043">
        <v>8251.634765625</v>
      </c>
      <c r="S1043">
        <v>17427.3046875</v>
      </c>
      <c r="T1043">
        <v>5930.39306640625</v>
      </c>
      <c r="U1043">
        <v>3496.933837890625</v>
      </c>
      <c r="V1043">
        <v>12101.6123046875</v>
      </c>
      <c r="W1043">
        <v>3977.737060546875</v>
      </c>
      <c r="X1043">
        <v>17957.62890625</v>
      </c>
      <c r="Y1043">
        <v>109343.625</v>
      </c>
      <c r="Z1043">
        <v>13181.9072265625</v>
      </c>
      <c r="AA1043">
        <v>120147.1484375</v>
      </c>
      <c r="AB1043">
        <v>2283.441650390625</v>
      </c>
      <c r="AC1043">
        <v>12182.0390625</v>
      </c>
      <c r="AD1043">
        <v>14546.2529296875</v>
      </c>
      <c r="AE1043">
        <v>9707.541015625</v>
      </c>
      <c r="AF1043">
        <v>42405.74609375</v>
      </c>
      <c r="AG1043">
        <v>191632.53125</v>
      </c>
      <c r="AH1043">
        <v>33746.01171875</v>
      </c>
      <c r="AI1043">
        <v>6158.966796875</v>
      </c>
      <c r="AJ1043">
        <v>67632.796875</v>
      </c>
      <c r="AK1043">
        <v>2341.8681640625</v>
      </c>
      <c r="AL1043">
        <v>797875.875</v>
      </c>
      <c r="AM1043">
        <v>667128.375</v>
      </c>
      <c r="AN1043">
        <v>130747.5078125</v>
      </c>
      <c r="AO1043" s="5" t="s">
        <v>573</v>
      </c>
    </row>
    <row r="1044" spans="1:41" ht="14.25" x14ac:dyDescent="0.45">
      <c r="A1044">
        <v>2015</v>
      </c>
      <c r="B1044" s="5" t="s">
        <v>80</v>
      </c>
      <c r="C1044" s="5" t="s">
        <v>127</v>
      </c>
      <c r="D1044" s="5" t="s">
        <v>120</v>
      </c>
      <c r="E1044" s="5" t="s">
        <v>144</v>
      </c>
      <c r="F1044" s="5" t="s">
        <v>144</v>
      </c>
      <c r="G1044" s="5" t="s">
        <v>87</v>
      </c>
      <c r="H1044" s="5" t="s">
        <v>130</v>
      </c>
      <c r="I1044">
        <v>12633.2236328125</v>
      </c>
      <c r="J1044">
        <v>23704.123046875</v>
      </c>
      <c r="K1044">
        <v>1613.9012451171875</v>
      </c>
      <c r="L1044">
        <v>3213.8076171875</v>
      </c>
      <c r="M1044">
        <v>15633.5654296875</v>
      </c>
      <c r="N1044">
        <v>16426.57421875</v>
      </c>
      <c r="O1044">
        <v>8355.58984375</v>
      </c>
      <c r="P1044">
        <v>11842.3369140625</v>
      </c>
      <c r="Q1044">
        <v>6961.61865234375</v>
      </c>
      <c r="R1044">
        <v>8009.2451171875</v>
      </c>
      <c r="S1044">
        <v>16915.3828125</v>
      </c>
      <c r="T1044">
        <v>5756.189453125</v>
      </c>
      <c r="U1044">
        <v>3394.21240234375</v>
      </c>
      <c r="V1044">
        <v>11746.130859375</v>
      </c>
      <c r="W1044">
        <v>3860.89208984375</v>
      </c>
      <c r="X1044">
        <v>17430.12890625</v>
      </c>
      <c r="Y1044">
        <v>106131.6875</v>
      </c>
      <c r="Z1044">
        <v>12794.6923828125</v>
      </c>
      <c r="AA1044">
        <v>116617.859375</v>
      </c>
      <c r="AB1044">
        <v>2216.3662109375</v>
      </c>
      <c r="AC1044">
        <v>11824.1953125</v>
      </c>
      <c r="AD1044">
        <v>14118.9609375</v>
      </c>
      <c r="AE1044">
        <v>9422.384765625</v>
      </c>
      <c r="AF1044">
        <v>41160.08984375</v>
      </c>
      <c r="AG1044">
        <v>186003.375</v>
      </c>
      <c r="AH1044">
        <v>32754.73046875</v>
      </c>
      <c r="AI1044">
        <v>5978.048828125</v>
      </c>
      <c r="AJ1044">
        <v>65646.1015625</v>
      </c>
      <c r="AK1044">
        <v>2273.076416015625</v>
      </c>
      <c r="AL1044">
        <v>774438.5625</v>
      </c>
      <c r="AM1044">
        <v>647531.625</v>
      </c>
      <c r="AN1044">
        <v>126906.828125</v>
      </c>
      <c r="AO1044" s="5" t="s">
        <v>574</v>
      </c>
    </row>
    <row r="1045" spans="1:41" ht="14.25" x14ac:dyDescent="0.45">
      <c r="A1045">
        <v>2015</v>
      </c>
      <c r="B1045" s="5" t="s">
        <v>80</v>
      </c>
      <c r="C1045" s="5" t="s">
        <v>127</v>
      </c>
      <c r="D1045" s="5" t="s">
        <v>120</v>
      </c>
      <c r="E1045" s="5" t="s">
        <v>149</v>
      </c>
      <c r="F1045" s="5" t="s">
        <v>150</v>
      </c>
      <c r="G1045" s="5" t="s">
        <v>86</v>
      </c>
      <c r="H1045" s="5" t="s">
        <v>130</v>
      </c>
      <c r="I1045">
        <v>3563.291259765625</v>
      </c>
      <c r="J1045">
        <v>5956.08056640625</v>
      </c>
      <c r="K1045">
        <v>427.76434326171875</v>
      </c>
      <c r="L1045">
        <v>602.57330322265625</v>
      </c>
      <c r="M1045">
        <v>1989.726318359375</v>
      </c>
      <c r="N1045">
        <v>2486.0849609375</v>
      </c>
      <c r="O1045">
        <v>1827.47412109375</v>
      </c>
      <c r="P1045">
        <v>1439.354248046875</v>
      </c>
      <c r="Q1045">
        <v>1940.8162841796875</v>
      </c>
      <c r="R1045">
        <v>2753.89794921875</v>
      </c>
      <c r="S1045">
        <v>1022.50439453125</v>
      </c>
      <c r="T1045">
        <v>1079.1678466796875</v>
      </c>
      <c r="U1045">
        <v>874.4779052734375</v>
      </c>
      <c r="V1045">
        <v>114.21638488769531</v>
      </c>
      <c r="W1045">
        <v>711.6484375</v>
      </c>
      <c r="X1045">
        <v>3411.259765625</v>
      </c>
      <c r="Y1045">
        <v>25565.484375</v>
      </c>
      <c r="Z1045">
        <v>2990.05859375</v>
      </c>
      <c r="AA1045">
        <v>26670.123046875</v>
      </c>
      <c r="AB1045">
        <v>137.07585144042969</v>
      </c>
      <c r="AC1045">
        <v>3334.257080078125</v>
      </c>
      <c r="AD1045">
        <v>1927.8021240234375</v>
      </c>
      <c r="AE1045">
        <v>2440.702880859375</v>
      </c>
      <c r="AF1045">
        <v>9872.7255859375</v>
      </c>
      <c r="AG1045">
        <v>47572.72265625</v>
      </c>
      <c r="AH1045">
        <v>8840.3818359375</v>
      </c>
      <c r="AI1045">
        <v>1213.4593505859375</v>
      </c>
      <c r="AJ1045">
        <v>16163.8330078125</v>
      </c>
      <c r="AK1045">
        <v>0</v>
      </c>
      <c r="AL1045">
        <v>176928.953125</v>
      </c>
      <c r="AM1045">
        <v>154340.703125</v>
      </c>
      <c r="AN1045">
        <v>22588.263671875</v>
      </c>
      <c r="AO1045" s="5" t="s">
        <v>577</v>
      </c>
    </row>
    <row r="1046" spans="1:41" ht="14.25" x14ac:dyDescent="0.45">
      <c r="A1046">
        <v>2015</v>
      </c>
      <c r="B1046" s="5" t="s">
        <v>80</v>
      </c>
      <c r="C1046" s="5" t="s">
        <v>127</v>
      </c>
      <c r="D1046" s="5" t="s">
        <v>120</v>
      </c>
      <c r="E1046" s="5" t="s">
        <v>149</v>
      </c>
      <c r="F1046" s="5" t="s">
        <v>150</v>
      </c>
      <c r="G1046" s="5" t="s">
        <v>87</v>
      </c>
      <c r="H1046" s="5" t="s">
        <v>130</v>
      </c>
      <c r="I1046">
        <v>3458.62060546875</v>
      </c>
      <c r="J1046">
        <v>5781.12255859375</v>
      </c>
      <c r="K1046">
        <v>415.19888305664063</v>
      </c>
      <c r="L1046">
        <v>584.87286376953125</v>
      </c>
      <c r="M1046">
        <v>1931.2786865234375</v>
      </c>
      <c r="N1046">
        <v>2413.056884765625</v>
      </c>
      <c r="O1046">
        <v>1773.7926025390625</v>
      </c>
      <c r="P1046">
        <v>1397.0736083984375</v>
      </c>
      <c r="Q1046">
        <v>1883.8052978515625</v>
      </c>
      <c r="R1046">
        <v>2673.0029296875</v>
      </c>
      <c r="S1046">
        <v>992.4686279296875</v>
      </c>
      <c r="T1046">
        <v>1047.4676513671875</v>
      </c>
      <c r="U1046">
        <v>848.79034423828125</v>
      </c>
      <c r="V1046">
        <v>110.86131286621094</v>
      </c>
      <c r="W1046">
        <v>690.74395751953125</v>
      </c>
      <c r="X1046">
        <v>3311.054931640625</v>
      </c>
      <c r="Y1046">
        <v>24814.505859375</v>
      </c>
      <c r="Z1046">
        <v>2902.2265625</v>
      </c>
      <c r="AA1046">
        <v>25886.6953125</v>
      </c>
      <c r="AB1046">
        <v>133.04928588867188</v>
      </c>
      <c r="AC1046">
        <v>3236.314208984375</v>
      </c>
      <c r="AD1046">
        <v>1871.1734619140625</v>
      </c>
      <c r="AE1046">
        <v>2369.0078125</v>
      </c>
      <c r="AF1046">
        <v>9582.716796875</v>
      </c>
      <c r="AG1046">
        <v>46175.2890625</v>
      </c>
      <c r="AH1046">
        <v>8580.6982421875</v>
      </c>
      <c r="AI1046">
        <v>1177.8143310546875</v>
      </c>
      <c r="AJ1046">
        <v>15689.025390625</v>
      </c>
      <c r="AK1046">
        <v>0</v>
      </c>
      <c r="AL1046">
        <v>171731.734375</v>
      </c>
      <c r="AM1046">
        <v>149807</v>
      </c>
      <c r="AN1046">
        <v>21924.740234375</v>
      </c>
      <c r="AO1046" s="5" t="s">
        <v>578</v>
      </c>
    </row>
    <row r="1047" spans="1:41" ht="14.25" x14ac:dyDescent="0.45">
      <c r="A1047">
        <v>2015</v>
      </c>
      <c r="B1047" s="5" t="s">
        <v>80</v>
      </c>
      <c r="C1047" s="5" t="s">
        <v>127</v>
      </c>
      <c r="D1047" s="5" t="s">
        <v>120</v>
      </c>
      <c r="E1047" s="5" t="s">
        <v>153</v>
      </c>
      <c r="F1047" s="5" t="s">
        <v>154</v>
      </c>
      <c r="G1047" s="5" t="s">
        <v>86</v>
      </c>
      <c r="H1047" s="5" t="s">
        <v>130</v>
      </c>
      <c r="I1047">
        <v>0</v>
      </c>
      <c r="J1047">
        <v>0</v>
      </c>
      <c r="K1047">
        <v>0</v>
      </c>
      <c r="L1047">
        <v>0</v>
      </c>
      <c r="M1047">
        <v>0</v>
      </c>
      <c r="N1047">
        <v>0</v>
      </c>
      <c r="O1047">
        <v>0</v>
      </c>
      <c r="P1047">
        <v>0</v>
      </c>
      <c r="Q1047">
        <v>0</v>
      </c>
      <c r="R1047">
        <v>0</v>
      </c>
      <c r="S1047">
        <v>0</v>
      </c>
      <c r="T1047">
        <v>0</v>
      </c>
      <c r="U1047">
        <v>0</v>
      </c>
      <c r="V1047">
        <v>0</v>
      </c>
      <c r="W1047">
        <v>0</v>
      </c>
      <c r="X1047">
        <v>0</v>
      </c>
      <c r="Y1047">
        <v>0</v>
      </c>
      <c r="Z1047">
        <v>0</v>
      </c>
      <c r="AA1047">
        <v>0</v>
      </c>
      <c r="AB1047">
        <v>0</v>
      </c>
      <c r="AC1047">
        <v>2.1852602958679199</v>
      </c>
      <c r="AD1047">
        <v>0</v>
      </c>
      <c r="AE1047">
        <v>0</v>
      </c>
      <c r="AF1047">
        <v>0.44977718591690063</v>
      </c>
      <c r="AG1047">
        <v>535.69647216796875</v>
      </c>
      <c r="AH1047">
        <v>0</v>
      </c>
      <c r="AI1047">
        <v>0</v>
      </c>
      <c r="AJ1047">
        <v>575.97662353515625</v>
      </c>
      <c r="AK1047">
        <v>0</v>
      </c>
      <c r="AL1047">
        <v>1114.30810546875</v>
      </c>
      <c r="AM1047">
        <v>1114.30810546875</v>
      </c>
      <c r="AN1047">
        <v>0</v>
      </c>
      <c r="AO1047" s="5" t="s">
        <v>579</v>
      </c>
    </row>
    <row r="1048" spans="1:41" ht="14.25" x14ac:dyDescent="0.45">
      <c r="A1048">
        <v>2015</v>
      </c>
      <c r="B1048" s="5" t="s">
        <v>80</v>
      </c>
      <c r="C1048" s="5" t="s">
        <v>127</v>
      </c>
      <c r="D1048" s="5" t="s">
        <v>120</v>
      </c>
      <c r="E1048" s="5" t="s">
        <v>153</v>
      </c>
      <c r="F1048" s="5" t="s">
        <v>154</v>
      </c>
      <c r="G1048" s="5" t="s">
        <v>87</v>
      </c>
      <c r="H1048" s="5" t="s">
        <v>130</v>
      </c>
      <c r="I1048">
        <v>0</v>
      </c>
      <c r="J1048">
        <v>0</v>
      </c>
      <c r="K1048">
        <v>0</v>
      </c>
      <c r="L1048">
        <v>0</v>
      </c>
      <c r="M1048">
        <v>0</v>
      </c>
      <c r="N1048">
        <v>0</v>
      </c>
      <c r="O1048">
        <v>0</v>
      </c>
      <c r="P1048">
        <v>0</v>
      </c>
      <c r="Q1048">
        <v>0</v>
      </c>
      <c r="R1048">
        <v>0</v>
      </c>
      <c r="S1048">
        <v>0</v>
      </c>
      <c r="T1048">
        <v>0</v>
      </c>
      <c r="U1048">
        <v>0</v>
      </c>
      <c r="V1048">
        <v>0</v>
      </c>
      <c r="W1048">
        <v>0</v>
      </c>
      <c r="X1048">
        <v>0</v>
      </c>
      <c r="Y1048">
        <v>0</v>
      </c>
      <c r="Z1048">
        <v>0</v>
      </c>
      <c r="AA1048">
        <v>0</v>
      </c>
      <c r="AB1048">
        <v>0</v>
      </c>
      <c r="AC1048">
        <v>2.1210689544677734</v>
      </c>
      <c r="AD1048">
        <v>0</v>
      </c>
      <c r="AE1048">
        <v>0</v>
      </c>
      <c r="AF1048">
        <v>0.436565101146698</v>
      </c>
      <c r="AG1048">
        <v>519.96051025390625</v>
      </c>
      <c r="AH1048">
        <v>0</v>
      </c>
      <c r="AI1048">
        <v>0</v>
      </c>
      <c r="AJ1048">
        <v>559.0574951171875</v>
      </c>
      <c r="AK1048">
        <v>0</v>
      </c>
      <c r="AL1048">
        <v>1081.57568359375</v>
      </c>
      <c r="AM1048">
        <v>1081.57568359375</v>
      </c>
      <c r="AN1048">
        <v>0</v>
      </c>
      <c r="AO1048" s="5" t="s">
        <v>580</v>
      </c>
    </row>
    <row r="1049" spans="1:41" ht="14.25" x14ac:dyDescent="0.45">
      <c r="A1049">
        <v>2015</v>
      </c>
      <c r="B1049" s="5" t="s">
        <v>80</v>
      </c>
      <c r="C1049" s="5" t="s">
        <v>127</v>
      </c>
      <c r="D1049" s="5" t="s">
        <v>120</v>
      </c>
      <c r="E1049" s="5" t="s">
        <v>157</v>
      </c>
      <c r="F1049" s="5" t="s">
        <v>158</v>
      </c>
      <c r="G1049" s="5" t="s">
        <v>86</v>
      </c>
      <c r="H1049" s="5" t="s">
        <v>130</v>
      </c>
      <c r="I1049">
        <v>-232.15885925292969</v>
      </c>
      <c r="J1049">
        <v>0</v>
      </c>
      <c r="K1049">
        <v>-141.314453125</v>
      </c>
      <c r="L1049">
        <v>37.089492797851563</v>
      </c>
      <c r="M1049">
        <v>-330.71466064453125</v>
      </c>
      <c r="N1049">
        <v>2.0605273246765137</v>
      </c>
      <c r="O1049">
        <v>-7.8616080284118652</v>
      </c>
      <c r="P1049">
        <v>-383.10848999023438</v>
      </c>
      <c r="Q1049">
        <v>-56.266819000244141</v>
      </c>
      <c r="R1049">
        <v>-124.22803497314453</v>
      </c>
      <c r="S1049">
        <v>50.482921600341797</v>
      </c>
      <c r="T1049">
        <v>67.997406005859375</v>
      </c>
      <c r="U1049"/>
      <c r="V1049">
        <v>-370.89492797851563</v>
      </c>
      <c r="W1049">
        <v>-205.02247619628906</v>
      </c>
      <c r="X1049">
        <v>0</v>
      </c>
      <c r="Y1049">
        <v>-577.4195556640625</v>
      </c>
      <c r="Z1049">
        <v>2.7611067295074463</v>
      </c>
      <c r="AA1049">
        <v>-9074.4287109375</v>
      </c>
      <c r="AB1049">
        <v>0</v>
      </c>
      <c r="AC1049">
        <v>-2.0605273246765137</v>
      </c>
      <c r="AD1049">
        <v>-625.18463134765625</v>
      </c>
      <c r="AE1049">
        <v>9.8215656280517578</v>
      </c>
      <c r="AF1049">
        <v>-3281.762939453125</v>
      </c>
      <c r="AG1049">
        <v>-9276.494140625</v>
      </c>
      <c r="AH1049">
        <v>-450.62564086914063</v>
      </c>
      <c r="AI1049">
        <v>-131.78913879394531</v>
      </c>
      <c r="AJ1049">
        <v>0</v>
      </c>
      <c r="AK1049">
        <v>-97.875053405761719</v>
      </c>
      <c r="AL1049">
        <v>-25198.99609375</v>
      </c>
      <c r="AM1049">
        <v>-23327.08984375</v>
      </c>
      <c r="AN1049">
        <v>-1871.9072265625</v>
      </c>
      <c r="AO1049" s="5" t="s">
        <v>581</v>
      </c>
    </row>
    <row r="1050" spans="1:41" ht="14.25" x14ac:dyDescent="0.45">
      <c r="A1050">
        <v>2015</v>
      </c>
      <c r="B1050" s="5" t="s">
        <v>80</v>
      </c>
      <c r="C1050" s="5" t="s">
        <v>127</v>
      </c>
      <c r="D1050" s="5" t="s">
        <v>120</v>
      </c>
      <c r="E1050" s="5" t="s">
        <v>157</v>
      </c>
      <c r="F1050" s="5" t="s">
        <v>158</v>
      </c>
      <c r="G1050" s="5" t="s">
        <v>87</v>
      </c>
      <c r="H1050" s="5" t="s">
        <v>130</v>
      </c>
      <c r="I1050">
        <v>-225.33926391601563</v>
      </c>
      <c r="J1050">
        <v>0</v>
      </c>
      <c r="K1050">
        <v>-137.16337585449219</v>
      </c>
      <c r="L1050">
        <v>36</v>
      </c>
      <c r="M1050">
        <v>-321</v>
      </c>
      <c r="N1050">
        <v>2</v>
      </c>
      <c r="O1050">
        <v>-7.6306753158569336</v>
      </c>
      <c r="P1050">
        <v>-371.85479736328125</v>
      </c>
      <c r="Q1050">
        <v>-54.613998413085938</v>
      </c>
      <c r="R1050">
        <v>-120.57887268066406</v>
      </c>
      <c r="S1050">
        <v>49</v>
      </c>
      <c r="T1050">
        <v>66</v>
      </c>
      <c r="U1050"/>
      <c r="V1050">
        <v>-360</v>
      </c>
      <c r="W1050">
        <v>-199</v>
      </c>
      <c r="X1050">
        <v>0</v>
      </c>
      <c r="Y1050">
        <v>-560.4580078125</v>
      </c>
      <c r="Z1050">
        <v>2.6800000667572021</v>
      </c>
      <c r="AA1050">
        <v>-8807.8701171875</v>
      </c>
      <c r="AB1050">
        <v>0</v>
      </c>
      <c r="AC1050">
        <v>-2</v>
      </c>
      <c r="AD1050">
        <v>-606.82000732421875</v>
      </c>
      <c r="AE1050">
        <v>9.5330600738525391</v>
      </c>
      <c r="AF1050">
        <v>-3185.362060546875</v>
      </c>
      <c r="AG1050">
        <v>-9004</v>
      </c>
      <c r="AH1050">
        <v>-437.38864135742188</v>
      </c>
      <c r="AI1050">
        <v>-127.91787719726563</v>
      </c>
      <c r="AJ1050">
        <v>0</v>
      </c>
      <c r="AK1050">
        <v>-95</v>
      </c>
      <c r="AL1050">
        <v>-24458.78515625</v>
      </c>
      <c r="AM1050">
        <v>-22641.86328125</v>
      </c>
      <c r="AN1050">
        <v>-1816.9205322265625</v>
      </c>
      <c r="AO1050" s="5" t="s">
        <v>582</v>
      </c>
    </row>
    <row r="1051" spans="1:41" ht="14.25" x14ac:dyDescent="0.45">
      <c r="A1051">
        <v>2015</v>
      </c>
      <c r="B1051" s="5" t="s">
        <v>80</v>
      </c>
      <c r="C1051" s="5" t="s">
        <v>127</v>
      </c>
      <c r="D1051" s="5" t="s">
        <v>120</v>
      </c>
      <c r="E1051" s="5" t="s">
        <v>157</v>
      </c>
      <c r="F1051" s="5" t="s">
        <v>13</v>
      </c>
      <c r="G1051" s="5" t="s">
        <v>86</v>
      </c>
      <c r="H1051" s="5" t="s">
        <v>130</v>
      </c>
      <c r="I1051">
        <v>52681.68359375</v>
      </c>
      <c r="J1051">
        <v>93579.3671875</v>
      </c>
      <c r="K1051">
        <v>7834.8310546875</v>
      </c>
      <c r="L1051">
        <v>12550.298828125</v>
      </c>
      <c r="M1051">
        <v>47762.48046875</v>
      </c>
      <c r="N1051">
        <v>41740.28125</v>
      </c>
      <c r="O1051">
        <v>34356.41015625</v>
      </c>
      <c r="P1051">
        <v>38873.1171875</v>
      </c>
      <c r="Q1051">
        <v>20583.63671875</v>
      </c>
      <c r="R1051">
        <v>32779.87890625</v>
      </c>
      <c r="S1051">
        <v>54510.22265625</v>
      </c>
      <c r="T1051">
        <v>35571.7109375</v>
      </c>
      <c r="U1051">
        <v>10782.740234375</v>
      </c>
      <c r="V1051">
        <v>43620.3359375</v>
      </c>
      <c r="W1051">
        <v>17466.16015625</v>
      </c>
      <c r="X1051">
        <v>65256.90234375</v>
      </c>
      <c r="Y1051">
        <v>249394.484375</v>
      </c>
      <c r="Z1051">
        <v>36167.73046875</v>
      </c>
      <c r="AA1051">
        <v>378309.84375</v>
      </c>
      <c r="AB1051">
        <v>8658.271484375</v>
      </c>
      <c r="AC1051">
        <v>39621.51171875</v>
      </c>
      <c r="AD1051">
        <v>58427.4140625</v>
      </c>
      <c r="AE1051">
        <v>39779.51171875</v>
      </c>
      <c r="AF1051">
        <v>146009.015625</v>
      </c>
      <c r="AG1051">
        <v>644616.4375</v>
      </c>
      <c r="AH1051">
        <v>99808.703125</v>
      </c>
      <c r="AI1051">
        <v>23718.73046875</v>
      </c>
      <c r="AJ1051">
        <v>187445.40625</v>
      </c>
      <c r="AK1051">
        <v>20977.19921875</v>
      </c>
      <c r="AL1051">
        <v>2542884.5</v>
      </c>
      <c r="AM1051">
        <v>2068535.375</v>
      </c>
      <c r="AN1051">
        <v>474349.03125</v>
      </c>
      <c r="AO1051" s="5" t="s">
        <v>583</v>
      </c>
    </row>
    <row r="1052" spans="1:41" ht="14.25" x14ac:dyDescent="0.45">
      <c r="A1052">
        <v>2015</v>
      </c>
      <c r="B1052" s="5" t="s">
        <v>80</v>
      </c>
      <c r="C1052" s="5" t="s">
        <v>127</v>
      </c>
      <c r="D1052" s="5" t="s">
        <v>120</v>
      </c>
      <c r="E1052" s="5" t="s">
        <v>157</v>
      </c>
      <c r="F1052" s="5" t="s">
        <v>13</v>
      </c>
      <c r="G1052" s="5" t="s">
        <v>87</v>
      </c>
      <c r="H1052" s="5" t="s">
        <v>130</v>
      </c>
      <c r="I1052">
        <v>51134.17578125</v>
      </c>
      <c r="J1052">
        <v>90830.5</v>
      </c>
      <c r="K1052">
        <v>7604.68505859375</v>
      </c>
      <c r="L1052">
        <v>12181.6376953125</v>
      </c>
      <c r="M1052">
        <v>46359.47265625</v>
      </c>
      <c r="N1052">
        <v>40514.171875</v>
      </c>
      <c r="O1052">
        <v>33347.19921875</v>
      </c>
      <c r="P1052">
        <v>37731.23046875</v>
      </c>
      <c r="Q1052">
        <v>19978.998046875</v>
      </c>
      <c r="R1052">
        <v>31816.98046875</v>
      </c>
      <c r="S1052">
        <v>52909</v>
      </c>
      <c r="T1052">
        <v>34526.80078125</v>
      </c>
      <c r="U1052">
        <v>10466</v>
      </c>
      <c r="V1052">
        <v>42339</v>
      </c>
      <c r="W1052">
        <v>16953.095703125</v>
      </c>
      <c r="X1052">
        <v>63340</v>
      </c>
      <c r="Y1052">
        <v>242068.59375</v>
      </c>
      <c r="Z1052">
        <v>35105.3125</v>
      </c>
      <c r="AA1052">
        <v>367197.09375</v>
      </c>
      <c r="AB1052">
        <v>8403.9375</v>
      </c>
      <c r="AC1052">
        <v>38457.640625</v>
      </c>
      <c r="AD1052">
        <v>56711.125</v>
      </c>
      <c r="AE1052">
        <v>38611</v>
      </c>
      <c r="AF1052">
        <v>141720.046875</v>
      </c>
      <c r="AG1052">
        <v>625681</v>
      </c>
      <c r="AH1052">
        <v>96876.8515625</v>
      </c>
      <c r="AI1052">
        <v>23022</v>
      </c>
      <c r="AJ1052">
        <v>181939.25</v>
      </c>
      <c r="AK1052">
        <v>20361</v>
      </c>
      <c r="AL1052">
        <v>2468187.5</v>
      </c>
      <c r="AM1052">
        <v>2007772.5</v>
      </c>
      <c r="AN1052">
        <v>460415.15625</v>
      </c>
      <c r="AO1052" s="5" t="s">
        <v>584</v>
      </c>
    </row>
    <row r="1053" spans="1:41" ht="14.25" x14ac:dyDescent="0.45">
      <c r="A1053">
        <v>2015</v>
      </c>
      <c r="B1053" s="5" t="s">
        <v>80</v>
      </c>
      <c r="C1053" s="5" t="s">
        <v>127</v>
      </c>
      <c r="D1053" s="5" t="s">
        <v>120</v>
      </c>
      <c r="E1053" s="5" t="s">
        <v>157</v>
      </c>
      <c r="F1053" s="5" t="s">
        <v>163</v>
      </c>
      <c r="G1053" s="5" t="s">
        <v>86</v>
      </c>
      <c r="H1053" s="5" t="s">
        <v>130</v>
      </c>
      <c r="I1053">
        <v>4.3707804679870605</v>
      </c>
      <c r="J1053">
        <v>2712.684326171875</v>
      </c>
      <c r="K1053">
        <v>230.85891723632813</v>
      </c>
      <c r="L1053">
        <v>88.602676391601563</v>
      </c>
      <c r="M1053">
        <v>441.98312377929688</v>
      </c>
      <c r="N1053">
        <v>758.27410888671875</v>
      </c>
      <c r="O1053">
        <v>221.96981811523438</v>
      </c>
      <c r="P1053">
        <v>664.75189208984375</v>
      </c>
      <c r="Q1053">
        <v>40.971527099609375</v>
      </c>
      <c r="R1053">
        <v>202.69172668457031</v>
      </c>
      <c r="S1053">
        <v>491.435791015625</v>
      </c>
      <c r="T1053">
        <v>760.3345947265625</v>
      </c>
      <c r="U1053">
        <v>70.508430480957031</v>
      </c>
      <c r="V1053">
        <v>97.875053405761719</v>
      </c>
      <c r="W1053"/>
      <c r="X1053">
        <v>452.2857666015625</v>
      </c>
      <c r="Y1053">
        <v>33654.10546875</v>
      </c>
      <c r="Z1053">
        <v>693.90325927734375</v>
      </c>
      <c r="AA1053">
        <v>396.6231689453125</v>
      </c>
      <c r="AB1053">
        <v>91.008430480957031</v>
      </c>
      <c r="AC1053"/>
      <c r="AD1053">
        <v>533.67657470703125</v>
      </c>
      <c r="AE1053">
        <v>528.13275146484375</v>
      </c>
      <c r="AF1053">
        <v>1245.673828125</v>
      </c>
      <c r="AG1053">
        <v>190.59878540039063</v>
      </c>
      <c r="AH1053">
        <v>4688.29443359375</v>
      </c>
      <c r="AI1053">
        <v>101.75914001464844</v>
      </c>
      <c r="AJ1053">
        <v>691.55670166015625</v>
      </c>
      <c r="AK1053">
        <v>584.1595458984375</v>
      </c>
      <c r="AL1053">
        <v>50639.0859375</v>
      </c>
      <c r="AM1053">
        <v>42041.328125</v>
      </c>
      <c r="AN1053">
        <v>8597.7666015625</v>
      </c>
      <c r="AO1053" s="5" t="s">
        <v>585</v>
      </c>
    </row>
    <row r="1054" spans="1:41" ht="14.25" x14ac:dyDescent="0.45">
      <c r="A1054">
        <v>2015</v>
      </c>
      <c r="B1054" s="5" t="s">
        <v>80</v>
      </c>
      <c r="C1054" s="5" t="s">
        <v>127</v>
      </c>
      <c r="D1054" s="5" t="s">
        <v>120</v>
      </c>
      <c r="E1054" s="5" t="s">
        <v>157</v>
      </c>
      <c r="F1054" s="5" t="s">
        <v>163</v>
      </c>
      <c r="G1054" s="5" t="s">
        <v>87</v>
      </c>
      <c r="H1054" s="5" t="s">
        <v>130</v>
      </c>
      <c r="I1054">
        <v>4.2423901557922363</v>
      </c>
      <c r="J1054">
        <v>2633</v>
      </c>
      <c r="K1054">
        <v>224.07749938964844</v>
      </c>
      <c r="L1054">
        <v>86</v>
      </c>
      <c r="M1054">
        <v>429</v>
      </c>
      <c r="N1054">
        <v>736</v>
      </c>
      <c r="O1054">
        <v>215.44952392578125</v>
      </c>
      <c r="P1054">
        <v>645.2249755859375</v>
      </c>
      <c r="Q1054">
        <v>39.768001556396484</v>
      </c>
      <c r="R1054">
        <v>196.73771667480469</v>
      </c>
      <c r="S1054">
        <v>477</v>
      </c>
      <c r="T1054">
        <v>738</v>
      </c>
      <c r="U1054">
        <v>68.437263488769531</v>
      </c>
      <c r="V1054">
        <v>95</v>
      </c>
      <c r="W1054"/>
      <c r="X1054">
        <v>439</v>
      </c>
      <c r="Y1054">
        <v>32665.525390625</v>
      </c>
      <c r="Z1054">
        <v>673.52001953125</v>
      </c>
      <c r="AA1054">
        <v>384.97247314453125</v>
      </c>
      <c r="AB1054">
        <v>88.3350830078125</v>
      </c>
      <c r="AC1054"/>
      <c r="AD1054">
        <v>518</v>
      </c>
      <c r="AE1054">
        <v>512.6190185546875</v>
      </c>
      <c r="AF1054">
        <v>1209.08251953125</v>
      </c>
      <c r="AG1054">
        <v>185</v>
      </c>
      <c r="AH1054">
        <v>4550.5771484375</v>
      </c>
      <c r="AI1054">
        <v>98.769996643066406</v>
      </c>
      <c r="AJ1054">
        <v>671.242431640625</v>
      </c>
      <c r="AK1054">
        <v>567</v>
      </c>
      <c r="AL1054">
        <v>49151.58203125</v>
      </c>
      <c r="AM1054">
        <v>40806.37109375</v>
      </c>
      <c r="AN1054">
        <v>8345.208984375</v>
      </c>
      <c r="AO1054" s="5" t="s">
        <v>586</v>
      </c>
    </row>
    <row r="1055" spans="1:41" ht="14.25" x14ac:dyDescent="0.45">
      <c r="A1055">
        <v>2015</v>
      </c>
      <c r="B1055" s="5" t="s">
        <v>80</v>
      </c>
      <c r="C1055" s="5" t="s">
        <v>127</v>
      </c>
      <c r="D1055" s="5" t="s">
        <v>120</v>
      </c>
      <c r="E1055" s="5" t="s">
        <v>157</v>
      </c>
      <c r="F1055" s="5" t="s">
        <v>157</v>
      </c>
      <c r="G1055" s="5" t="s">
        <v>86</v>
      </c>
      <c r="H1055" s="5" t="s">
        <v>130</v>
      </c>
      <c r="I1055">
        <v>52453.8984375</v>
      </c>
      <c r="J1055">
        <v>96292.0546875</v>
      </c>
      <c r="K1055">
        <v>7924.37548828125</v>
      </c>
      <c r="L1055">
        <v>12675.9912109375</v>
      </c>
      <c r="M1055">
        <v>47873.75</v>
      </c>
      <c r="N1055">
        <v>42500.6171875</v>
      </c>
      <c r="O1055">
        <v>34570.51953125</v>
      </c>
      <c r="P1055">
        <v>39154.7578125</v>
      </c>
      <c r="Q1055">
        <v>20568.341796875</v>
      </c>
      <c r="R1055">
        <v>32858.34375</v>
      </c>
      <c r="S1055">
        <v>55052.140625</v>
      </c>
      <c r="T1055">
        <v>36400.04296875</v>
      </c>
      <c r="U1055">
        <v>10853.2490234375</v>
      </c>
      <c r="V1055">
        <v>43347.31640625</v>
      </c>
      <c r="W1055">
        <v>17261.13671875</v>
      </c>
      <c r="X1055">
        <v>65709.1875</v>
      </c>
      <c r="Y1055">
        <v>282471.15625</v>
      </c>
      <c r="Z1055">
        <v>36864.39453125</v>
      </c>
      <c r="AA1055">
        <v>369632.0625</v>
      </c>
      <c r="AB1055">
        <v>8749.2802734375</v>
      </c>
      <c r="AC1055">
        <v>39619.44921875</v>
      </c>
      <c r="AD1055">
        <v>58335.90625</v>
      </c>
      <c r="AE1055">
        <v>40317.46484375</v>
      </c>
      <c r="AF1055">
        <v>143972.953125</v>
      </c>
      <c r="AG1055">
        <v>635530.5</v>
      </c>
      <c r="AH1055">
        <v>104046.375</v>
      </c>
      <c r="AI1055">
        <v>23688.701171875</v>
      </c>
      <c r="AJ1055">
        <v>188136.96875</v>
      </c>
      <c r="AK1055">
        <v>21463.484375</v>
      </c>
      <c r="AL1055">
        <v>2568324.75</v>
      </c>
      <c r="AM1055">
        <v>2087249.625</v>
      </c>
      <c r="AN1055">
        <v>481074.875</v>
      </c>
      <c r="AO1055" s="5" t="s">
        <v>587</v>
      </c>
    </row>
    <row r="1056" spans="1:41" ht="14.25" x14ac:dyDescent="0.45">
      <c r="A1056">
        <v>2015</v>
      </c>
      <c r="B1056" s="5" t="s">
        <v>80</v>
      </c>
      <c r="C1056" s="5" t="s">
        <v>127</v>
      </c>
      <c r="D1056" s="5" t="s">
        <v>120</v>
      </c>
      <c r="E1056" s="5" t="s">
        <v>157</v>
      </c>
      <c r="F1056" s="5" t="s">
        <v>157</v>
      </c>
      <c r="G1056" s="5" t="s">
        <v>87</v>
      </c>
      <c r="H1056" s="5" t="s">
        <v>130</v>
      </c>
      <c r="I1056">
        <v>50913.078125</v>
      </c>
      <c r="J1056">
        <v>93463.5</v>
      </c>
      <c r="K1056">
        <v>7691.59912109375</v>
      </c>
      <c r="L1056">
        <v>12303.6376953125</v>
      </c>
      <c r="M1056">
        <v>46467.47265625</v>
      </c>
      <c r="N1056">
        <v>41252.171875</v>
      </c>
      <c r="O1056">
        <v>33555.01953125</v>
      </c>
      <c r="P1056">
        <v>38004.59765625</v>
      </c>
      <c r="Q1056">
        <v>19964.15234375</v>
      </c>
      <c r="R1056">
        <v>31893.138671875</v>
      </c>
      <c r="S1056">
        <v>53435</v>
      </c>
      <c r="T1056">
        <v>35330.80078125</v>
      </c>
      <c r="U1056">
        <v>10534.4375</v>
      </c>
      <c r="V1056">
        <v>42074</v>
      </c>
      <c r="W1056">
        <v>16754.095703125</v>
      </c>
      <c r="X1056">
        <v>63779</v>
      </c>
      <c r="Y1056">
        <v>274173.65625</v>
      </c>
      <c r="Z1056">
        <v>35781.51171875</v>
      </c>
      <c r="AA1056">
        <v>358774.21875</v>
      </c>
      <c r="AB1056">
        <v>8492.2724609375</v>
      </c>
      <c r="AC1056">
        <v>38455.640625</v>
      </c>
      <c r="AD1056">
        <v>56622.3046875</v>
      </c>
      <c r="AE1056">
        <v>39133.15234375</v>
      </c>
      <c r="AF1056">
        <v>139743.78125</v>
      </c>
      <c r="AG1056">
        <v>616862</v>
      </c>
      <c r="AH1056">
        <v>100990.0390625</v>
      </c>
      <c r="AI1056">
        <v>22992.8515625</v>
      </c>
      <c r="AJ1056">
        <v>182610.5</v>
      </c>
      <c r="AK1056">
        <v>20833</v>
      </c>
      <c r="AL1056">
        <v>2492880.25</v>
      </c>
      <c r="AM1056">
        <v>2025937.125</v>
      </c>
      <c r="AN1056">
        <v>466943.4375</v>
      </c>
      <c r="AO1056" s="5" t="s">
        <v>588</v>
      </c>
    </row>
    <row r="1057" spans="1:41" ht="14.25" x14ac:dyDescent="0.45">
      <c r="A1057">
        <v>2015</v>
      </c>
      <c r="B1057" s="5" t="s">
        <v>80</v>
      </c>
      <c r="C1057" s="5" t="s">
        <v>1457</v>
      </c>
      <c r="D1057" s="5" t="s">
        <v>120</v>
      </c>
      <c r="E1057" s="5" t="s">
        <v>1458</v>
      </c>
      <c r="F1057" s="5" t="s">
        <v>1458</v>
      </c>
      <c r="G1057" s="5" t="s">
        <v>86</v>
      </c>
      <c r="H1057" s="5" t="s">
        <v>130</v>
      </c>
      <c r="I1057">
        <v>0</v>
      </c>
      <c r="J1057"/>
      <c r="K1057">
        <v>0</v>
      </c>
      <c r="L1057"/>
      <c r="M1057"/>
      <c r="N1057">
        <v>0</v>
      </c>
      <c r="O1057">
        <v>0</v>
      </c>
      <c r="P1057">
        <v>-0.39401149749755859</v>
      </c>
      <c r="Q1057">
        <v>0.32898622751235962</v>
      </c>
      <c r="R1057">
        <v>-5.6556588970124722E-3</v>
      </c>
      <c r="S1057"/>
      <c r="T1057"/>
      <c r="U1057"/>
      <c r="V1057">
        <v>-0.13483317196369171</v>
      </c>
      <c r="W1057"/>
      <c r="X1057">
        <v>0</v>
      </c>
      <c r="Y1057">
        <v>0</v>
      </c>
      <c r="Z1057">
        <v>-0.15749359130859375</v>
      </c>
      <c r="AA1057">
        <v>352.76470947265625</v>
      </c>
      <c r="AB1057">
        <v>0</v>
      </c>
      <c r="AC1057">
        <v>0</v>
      </c>
      <c r="AD1057">
        <v>0</v>
      </c>
      <c r="AE1057">
        <v>-0.36288386583328247</v>
      </c>
      <c r="AF1057"/>
      <c r="AG1057">
        <v>-200.90142822265625</v>
      </c>
      <c r="AH1057">
        <v>0</v>
      </c>
      <c r="AI1057">
        <v>0</v>
      </c>
      <c r="AJ1057">
        <v>-0.4514472484588623</v>
      </c>
      <c r="AK1057"/>
      <c r="AL1057">
        <v>150.68594360351563</v>
      </c>
      <c r="AM1057">
        <v>150.68594360351563</v>
      </c>
      <c r="AN1057">
        <v>0</v>
      </c>
      <c r="AO1057" s="5" t="s">
        <v>1474</v>
      </c>
    </row>
    <row r="1058" spans="1:41" ht="14.25" x14ac:dyDescent="0.45">
      <c r="A1058">
        <v>2015</v>
      </c>
      <c r="B1058" s="5" t="s">
        <v>80</v>
      </c>
      <c r="C1058" s="5" t="s">
        <v>1457</v>
      </c>
      <c r="D1058" s="5" t="s">
        <v>120</v>
      </c>
      <c r="E1058" s="5" t="s">
        <v>1458</v>
      </c>
      <c r="F1058" s="5" t="s">
        <v>1458</v>
      </c>
      <c r="G1058" s="5" t="s">
        <v>87</v>
      </c>
      <c r="H1058" s="5" t="s">
        <v>130</v>
      </c>
      <c r="I1058">
        <v>0</v>
      </c>
      <c r="J1058"/>
      <c r="K1058">
        <v>0</v>
      </c>
      <c r="L1058"/>
      <c r="M1058"/>
      <c r="N1058">
        <v>0</v>
      </c>
      <c r="O1058">
        <v>0</v>
      </c>
      <c r="P1058">
        <v>-0.38243752717971802</v>
      </c>
      <c r="Q1058">
        <v>0.31932234764099121</v>
      </c>
      <c r="R1058">
        <v>-5.4895253852009773E-3</v>
      </c>
      <c r="S1058"/>
      <c r="T1058"/>
      <c r="U1058"/>
      <c r="V1058">
        <v>-0.13087248802185059</v>
      </c>
      <c r="W1058"/>
      <c r="X1058">
        <v>0</v>
      </c>
      <c r="Y1058">
        <v>0</v>
      </c>
      <c r="Z1058">
        <v>-0.15286725759506226</v>
      </c>
      <c r="AA1058">
        <v>342.40234375</v>
      </c>
      <c r="AB1058">
        <v>0</v>
      </c>
      <c r="AC1058">
        <v>0</v>
      </c>
      <c r="AD1058">
        <v>0</v>
      </c>
      <c r="AE1058">
        <v>-0.35222426056861877</v>
      </c>
      <c r="AF1058"/>
      <c r="AG1058">
        <v>-195</v>
      </c>
      <c r="AH1058">
        <v>0</v>
      </c>
      <c r="AI1058">
        <v>0</v>
      </c>
      <c r="AJ1058">
        <v>-0.43818610906600952</v>
      </c>
      <c r="AK1058"/>
      <c r="AL1058">
        <v>146.25956726074219</v>
      </c>
      <c r="AM1058">
        <v>146.25956726074219</v>
      </c>
      <c r="AN1058">
        <v>0</v>
      </c>
      <c r="AO1058" s="5" t="s">
        <v>1475</v>
      </c>
    </row>
    <row r="1059" spans="1:41" ht="14.25" x14ac:dyDescent="0.45">
      <c r="A1059">
        <v>2015</v>
      </c>
      <c r="B1059" s="5" t="s">
        <v>80</v>
      </c>
      <c r="C1059" s="5" t="s">
        <v>1457</v>
      </c>
      <c r="D1059" s="5" t="s">
        <v>120</v>
      </c>
      <c r="E1059" s="5" t="s">
        <v>37</v>
      </c>
      <c r="F1059" s="5" t="s">
        <v>37</v>
      </c>
      <c r="G1059" s="5" t="s">
        <v>86</v>
      </c>
      <c r="H1059" s="5" t="s">
        <v>130</v>
      </c>
      <c r="I1059">
        <v>231.80934143066406</v>
      </c>
      <c r="J1059"/>
      <c r="K1059">
        <v>155.56982421875</v>
      </c>
      <c r="L1059"/>
      <c r="M1059">
        <v>370.44546508789063</v>
      </c>
      <c r="N1059">
        <v>839.71868896484375</v>
      </c>
      <c r="O1059">
        <v>7.8616080284118652</v>
      </c>
      <c r="P1059">
        <v>446.95556640625</v>
      </c>
      <c r="Q1059">
        <v>75.682144165039063</v>
      </c>
      <c r="R1059">
        <v>163.02072143554688</v>
      </c>
      <c r="S1059">
        <v>1464.0047607421875</v>
      </c>
      <c r="T1059">
        <v>310.109375</v>
      </c>
      <c r="U1059">
        <v>239.02117919921875</v>
      </c>
      <c r="V1059">
        <v>557.3726806640625</v>
      </c>
      <c r="W1059">
        <v>205.02247619628906</v>
      </c>
      <c r="X1059">
        <v>0</v>
      </c>
      <c r="Y1059">
        <v>1133.105712890625</v>
      </c>
      <c r="Z1059">
        <v>906.322998046875</v>
      </c>
      <c r="AA1059">
        <v>9211.173828125</v>
      </c>
      <c r="AB1059">
        <v>0</v>
      </c>
      <c r="AC1059">
        <v>326.59359741210938</v>
      </c>
      <c r="AD1059">
        <v>683.0648193359375</v>
      </c>
      <c r="AE1059">
        <v>56.222675323486328</v>
      </c>
      <c r="AF1059">
        <v>3672.89013671875</v>
      </c>
      <c r="AG1059">
        <v>9641.2080078125</v>
      </c>
      <c r="AH1059">
        <v>619.68609619140625</v>
      </c>
      <c r="AI1059">
        <v>179.26588439941406</v>
      </c>
      <c r="AJ1059">
        <v>0</v>
      </c>
      <c r="AK1059">
        <v>97.875053405761719</v>
      </c>
      <c r="AL1059">
        <v>31594.001953125</v>
      </c>
      <c r="AM1059">
        <v>27501.09765625</v>
      </c>
      <c r="AN1059">
        <v>4092.905029296875</v>
      </c>
      <c r="AO1059" s="5" t="s">
        <v>1476</v>
      </c>
    </row>
    <row r="1060" spans="1:41" ht="14.25" x14ac:dyDescent="0.45">
      <c r="A1060">
        <v>2015</v>
      </c>
      <c r="B1060" s="5" t="s">
        <v>80</v>
      </c>
      <c r="C1060" s="5" t="s">
        <v>1457</v>
      </c>
      <c r="D1060" s="5" t="s">
        <v>120</v>
      </c>
      <c r="E1060" s="5" t="s">
        <v>37</v>
      </c>
      <c r="F1060" s="5" t="s">
        <v>37</v>
      </c>
      <c r="G1060" s="5" t="s">
        <v>87</v>
      </c>
      <c r="H1060" s="5" t="s">
        <v>130</v>
      </c>
      <c r="I1060">
        <v>225</v>
      </c>
      <c r="J1060"/>
      <c r="K1060">
        <v>151</v>
      </c>
      <c r="L1060"/>
      <c r="M1060">
        <v>359.563720703125</v>
      </c>
      <c r="N1060">
        <v>815.05218505859375</v>
      </c>
      <c r="O1060">
        <v>7.6306753158569336</v>
      </c>
      <c r="P1060">
        <v>433.82638549804688</v>
      </c>
      <c r="Q1060">
        <v>73.458999633789063</v>
      </c>
      <c r="R1060">
        <v>158.23204040527344</v>
      </c>
      <c r="S1060">
        <v>1421</v>
      </c>
      <c r="T1060">
        <v>301</v>
      </c>
      <c r="U1060">
        <v>232</v>
      </c>
      <c r="V1060">
        <v>541</v>
      </c>
      <c r="W1060">
        <v>199</v>
      </c>
      <c r="X1060">
        <v>0</v>
      </c>
      <c r="Y1060">
        <v>1099.821044921875</v>
      </c>
      <c r="Z1060">
        <v>879.70001220703125</v>
      </c>
      <c r="AA1060">
        <v>8940.5986328125</v>
      </c>
      <c r="AB1060">
        <v>0</v>
      </c>
      <c r="AC1060">
        <v>317</v>
      </c>
      <c r="AD1060">
        <v>663</v>
      </c>
      <c r="AE1060">
        <v>54.571151733398438</v>
      </c>
      <c r="AF1060">
        <v>3565</v>
      </c>
      <c r="AG1060">
        <v>9358</v>
      </c>
      <c r="AH1060">
        <v>601.48297119140625</v>
      </c>
      <c r="AI1060">
        <v>174</v>
      </c>
      <c r="AJ1060">
        <v>0</v>
      </c>
      <c r="AK1060">
        <v>95</v>
      </c>
      <c r="AL1060">
        <v>30665.935546875</v>
      </c>
      <c r="AM1060">
        <v>26693.26171875</v>
      </c>
      <c r="AN1060">
        <v>3972.67724609375</v>
      </c>
      <c r="AO1060" s="5" t="s">
        <v>1477</v>
      </c>
    </row>
    <row r="1061" spans="1:41" ht="14.25" x14ac:dyDescent="0.45">
      <c r="A1061">
        <v>2015</v>
      </c>
      <c r="B1061" s="5" t="s">
        <v>80</v>
      </c>
      <c r="C1061" s="5" t="s">
        <v>1457</v>
      </c>
      <c r="D1061" s="5" t="s">
        <v>120</v>
      </c>
      <c r="E1061" s="5" t="s">
        <v>128</v>
      </c>
      <c r="F1061" s="5" t="s">
        <v>129</v>
      </c>
      <c r="G1061" s="5" t="s">
        <v>86</v>
      </c>
      <c r="H1061" s="5" t="s">
        <v>130</v>
      </c>
      <c r="I1061">
        <v>10184.1572265625</v>
      </c>
      <c r="J1061">
        <v>12302.37890625</v>
      </c>
      <c r="K1061">
        <v>1329.0401611328125</v>
      </c>
      <c r="L1061">
        <v>2775.530517578125</v>
      </c>
      <c r="M1061">
        <v>7347.6865234375</v>
      </c>
      <c r="N1061">
        <v>7598.0107421875</v>
      </c>
      <c r="O1061">
        <v>5303.4794921875</v>
      </c>
      <c r="P1061">
        <v>5828.26513671875</v>
      </c>
      <c r="Q1061">
        <v>2615.6396484375</v>
      </c>
      <c r="R1061">
        <v>5152.716796875</v>
      </c>
      <c r="S1061">
        <v>11308.1748046875</v>
      </c>
      <c r="T1061">
        <v>9481.5166015625</v>
      </c>
      <c r="U1061">
        <v>1473.277099609375</v>
      </c>
      <c r="V1061">
        <v>6983.12744140625</v>
      </c>
      <c r="W1061">
        <v>3394.718994140625</v>
      </c>
      <c r="X1061">
        <v>10118.2802734375</v>
      </c>
      <c r="Y1061">
        <v>36996.7421875</v>
      </c>
      <c r="Z1061">
        <v>7065.54833984375</v>
      </c>
      <c r="AA1061">
        <v>59670.9921875</v>
      </c>
      <c r="AB1061">
        <v>1295.04150390625</v>
      </c>
      <c r="AC1061">
        <v>9545.3935546875</v>
      </c>
      <c r="AD1061">
        <v>12302.37890625</v>
      </c>
      <c r="AE1061">
        <v>8316.75390625</v>
      </c>
      <c r="AF1061">
        <v>23537.404296875</v>
      </c>
      <c r="AG1061">
        <v>95099.5234375</v>
      </c>
      <c r="AH1061">
        <v>19822.97265625</v>
      </c>
      <c r="AI1061">
        <v>3502.896484375</v>
      </c>
      <c r="AJ1061">
        <v>22044.552734375</v>
      </c>
      <c r="AK1061">
        <v>4389.95361328125</v>
      </c>
      <c r="AL1061">
        <v>406786.1875</v>
      </c>
      <c r="AM1061">
        <v>317190.03125</v>
      </c>
      <c r="AN1061">
        <v>89596.1484375</v>
      </c>
      <c r="AO1061" s="5" t="s">
        <v>561</v>
      </c>
    </row>
    <row r="1062" spans="1:41" ht="14.25" x14ac:dyDescent="0.45">
      <c r="A1062">
        <v>2015</v>
      </c>
      <c r="B1062" s="5" t="s">
        <v>80</v>
      </c>
      <c r="C1062" s="5" t="s">
        <v>1457</v>
      </c>
      <c r="D1062" s="5" t="s">
        <v>120</v>
      </c>
      <c r="E1062" s="5" t="s">
        <v>128</v>
      </c>
      <c r="F1062" s="5" t="s">
        <v>129</v>
      </c>
      <c r="G1062" s="5" t="s">
        <v>87</v>
      </c>
      <c r="H1062" s="5" t="s">
        <v>130</v>
      </c>
      <c r="I1062">
        <v>9885</v>
      </c>
      <c r="J1062">
        <v>11941</v>
      </c>
      <c r="K1062">
        <v>1290</v>
      </c>
      <c r="L1062">
        <v>2694</v>
      </c>
      <c r="M1062">
        <v>7131.85009765625</v>
      </c>
      <c r="N1062">
        <v>7374.8212890625</v>
      </c>
      <c r="O1062">
        <v>5147.69140625</v>
      </c>
      <c r="P1062">
        <v>5657.0615234375</v>
      </c>
      <c r="Q1062">
        <v>2538.805908203125</v>
      </c>
      <c r="R1062">
        <v>5001.357421875</v>
      </c>
      <c r="S1062">
        <v>10976</v>
      </c>
      <c r="T1062">
        <v>9203</v>
      </c>
      <c r="U1062">
        <v>1430</v>
      </c>
      <c r="V1062">
        <v>6778</v>
      </c>
      <c r="W1062">
        <v>3295</v>
      </c>
      <c r="X1062">
        <v>9821.05859375</v>
      </c>
      <c r="Y1062">
        <v>35909.97265625</v>
      </c>
      <c r="Z1062">
        <v>6858</v>
      </c>
      <c r="AA1062">
        <v>57918.171875</v>
      </c>
      <c r="AB1062">
        <v>1257</v>
      </c>
      <c r="AC1062">
        <v>9265</v>
      </c>
      <c r="AD1062">
        <v>11941</v>
      </c>
      <c r="AE1062">
        <v>8072.45166015625</v>
      </c>
      <c r="AF1062">
        <v>22846</v>
      </c>
      <c r="AG1062">
        <v>92306</v>
      </c>
      <c r="AH1062">
        <v>19240.677734375</v>
      </c>
      <c r="AI1062">
        <v>3400</v>
      </c>
      <c r="AJ1062">
        <v>21397</v>
      </c>
      <c r="AK1062">
        <v>4261</v>
      </c>
      <c r="AL1062">
        <v>394836.9375</v>
      </c>
      <c r="AM1062">
        <v>307872.625</v>
      </c>
      <c r="AN1062">
        <v>86964.2734375</v>
      </c>
      <c r="AO1062" s="5" t="s">
        <v>562</v>
      </c>
    </row>
    <row r="1063" spans="1:41" ht="14.25" x14ac:dyDescent="0.45">
      <c r="A1063">
        <v>2015</v>
      </c>
      <c r="B1063" s="5" t="s">
        <v>80</v>
      </c>
      <c r="C1063" s="5" t="s">
        <v>1457</v>
      </c>
      <c r="D1063" s="5" t="s">
        <v>120</v>
      </c>
      <c r="E1063" s="5" t="s">
        <v>128</v>
      </c>
      <c r="F1063" s="5" t="s">
        <v>131</v>
      </c>
      <c r="G1063" s="5" t="s">
        <v>86</v>
      </c>
      <c r="H1063" s="5" t="s">
        <v>130</v>
      </c>
      <c r="I1063">
        <v>134.96453857421875</v>
      </c>
      <c r="J1063">
        <v>281.26199340820313</v>
      </c>
      <c r="K1063">
        <v>24.726329803466797</v>
      </c>
      <c r="L1063">
        <v>47.392131805419922</v>
      </c>
      <c r="M1063">
        <v>181.32614135742188</v>
      </c>
      <c r="N1063">
        <v>189.79718017578125</v>
      </c>
      <c r="O1063">
        <v>108.243896484375</v>
      </c>
      <c r="P1063">
        <v>123.92918395996094</v>
      </c>
      <c r="Q1063">
        <v>55.576522827148438</v>
      </c>
      <c r="R1063">
        <v>95.452949523925781</v>
      </c>
      <c r="S1063">
        <v>190.59878540039063</v>
      </c>
      <c r="T1063">
        <v>185.44746398925781</v>
      </c>
      <c r="U1063">
        <v>36.476287841796875</v>
      </c>
      <c r="V1063">
        <v>134.06912231445313</v>
      </c>
      <c r="W1063">
        <v>64.9066162109375</v>
      </c>
      <c r="X1063">
        <v>207.98216247558594</v>
      </c>
      <c r="Y1063">
        <v>766.25860595703125</v>
      </c>
      <c r="Z1063">
        <v>126.520751953125</v>
      </c>
      <c r="AA1063">
        <v>1234.1134033203125</v>
      </c>
      <c r="AB1063">
        <v>29.877647399902344</v>
      </c>
      <c r="AC1063">
        <v>151.44876098632813</v>
      </c>
      <c r="AD1063">
        <v>272.40170288085938</v>
      </c>
      <c r="AE1063">
        <v>172.26087951660156</v>
      </c>
      <c r="AF1063">
        <v>447.13446044921875</v>
      </c>
      <c r="AG1063">
        <v>6763.68115234375</v>
      </c>
      <c r="AH1063">
        <v>410.21102905273438</v>
      </c>
      <c r="AI1063">
        <v>78.300041198730469</v>
      </c>
      <c r="AJ1063">
        <v>490.802490234375</v>
      </c>
      <c r="AK1063">
        <v>98.905319213867188</v>
      </c>
      <c r="AL1063">
        <v>13104.06640625</v>
      </c>
      <c r="AM1063">
        <v>11251.140625</v>
      </c>
      <c r="AN1063">
        <v>1852.9271240234375</v>
      </c>
      <c r="AO1063" s="5" t="s">
        <v>563</v>
      </c>
    </row>
    <row r="1064" spans="1:41" ht="14.25" x14ac:dyDescent="0.45">
      <c r="A1064">
        <v>2015</v>
      </c>
      <c r="B1064" s="5" t="s">
        <v>80</v>
      </c>
      <c r="C1064" s="5" t="s">
        <v>1457</v>
      </c>
      <c r="D1064" s="5" t="s">
        <v>120</v>
      </c>
      <c r="E1064" s="5" t="s">
        <v>128</v>
      </c>
      <c r="F1064" s="5" t="s">
        <v>131</v>
      </c>
      <c r="G1064" s="5" t="s">
        <v>87</v>
      </c>
      <c r="H1064" s="5" t="s">
        <v>130</v>
      </c>
      <c r="I1064">
        <v>131</v>
      </c>
      <c r="J1064">
        <v>273</v>
      </c>
      <c r="K1064">
        <v>24</v>
      </c>
      <c r="L1064">
        <v>46</v>
      </c>
      <c r="M1064">
        <v>175.99974060058594</v>
      </c>
      <c r="N1064">
        <v>184.22193908691406</v>
      </c>
      <c r="O1064">
        <v>105.06426239013672</v>
      </c>
      <c r="P1064">
        <v>120.28879547119141</v>
      </c>
      <c r="Q1064">
        <v>53.943977355957031</v>
      </c>
      <c r="R1064">
        <v>92.6490478515625</v>
      </c>
      <c r="S1064">
        <v>185</v>
      </c>
      <c r="T1064">
        <v>180</v>
      </c>
      <c r="U1064">
        <v>35.404808044433594</v>
      </c>
      <c r="V1064">
        <v>130.13087463378906</v>
      </c>
      <c r="W1064">
        <v>63</v>
      </c>
      <c r="X1064">
        <v>201.87274169921875</v>
      </c>
      <c r="Y1064">
        <v>743.75</v>
      </c>
      <c r="Z1064">
        <v>122.80423736572266</v>
      </c>
      <c r="AA1064">
        <v>1197.8616943359375</v>
      </c>
      <c r="AB1064">
        <v>29</v>
      </c>
      <c r="AC1064">
        <v>147</v>
      </c>
      <c r="AD1064">
        <v>264.39999389648438</v>
      </c>
      <c r="AE1064">
        <v>167.20075988769531</v>
      </c>
      <c r="AF1064">
        <v>434</v>
      </c>
      <c r="AG1064">
        <v>6565</v>
      </c>
      <c r="AH1064">
        <v>398.16119384765625</v>
      </c>
      <c r="AI1064">
        <v>76</v>
      </c>
      <c r="AJ1064">
        <v>476.38531494140625</v>
      </c>
      <c r="AK1064">
        <v>96</v>
      </c>
      <c r="AL1064">
        <v>12719.1396484375</v>
      </c>
      <c r="AM1064">
        <v>10920.6416015625</v>
      </c>
      <c r="AN1064">
        <v>1798.497802734375</v>
      </c>
      <c r="AO1064" s="5" t="s">
        <v>564</v>
      </c>
    </row>
    <row r="1065" spans="1:41" ht="14.25" x14ac:dyDescent="0.45">
      <c r="A1065">
        <v>2015</v>
      </c>
      <c r="B1065" s="5" t="s">
        <v>80</v>
      </c>
      <c r="C1065" s="5" t="s">
        <v>1457</v>
      </c>
      <c r="D1065" s="5" t="s">
        <v>120</v>
      </c>
      <c r="E1065" s="5" t="s">
        <v>487</v>
      </c>
      <c r="F1065" s="5" t="s">
        <v>487</v>
      </c>
      <c r="G1065" s="5" t="s">
        <v>86</v>
      </c>
      <c r="H1065" s="5" t="s">
        <v>130</v>
      </c>
      <c r="I1065">
        <v>19271.08203125</v>
      </c>
      <c r="J1065">
        <v>17821.501953125</v>
      </c>
      <c r="K1065">
        <v>1744.2364501953125</v>
      </c>
      <c r="L1065">
        <v>2342.819580078125</v>
      </c>
      <c r="M1065">
        <v>26024.544921875</v>
      </c>
      <c r="N1065">
        <v>14252.5341796875</v>
      </c>
      <c r="O1065">
        <v>19178.73046875</v>
      </c>
      <c r="P1065">
        <v>8884.8115234375</v>
      </c>
      <c r="Q1065">
        <v>12727.8798828125</v>
      </c>
      <c r="R1065">
        <v>7959.3408203125</v>
      </c>
      <c r="S1065">
        <v>23022.2734375</v>
      </c>
      <c r="T1065">
        <v>12171.53515625</v>
      </c>
      <c r="U1065">
        <v>1126.0782470703125</v>
      </c>
      <c r="V1065">
        <v>14189.822265625</v>
      </c>
      <c r="W1065">
        <v>2707.532958984375</v>
      </c>
      <c r="X1065">
        <v>10900.5947265625</v>
      </c>
      <c r="Y1065">
        <v>55133.51953125</v>
      </c>
      <c r="Z1065">
        <v>24535.140625</v>
      </c>
      <c r="AA1065">
        <v>105341.3671875</v>
      </c>
      <c r="AB1065">
        <v>2182.0986328125</v>
      </c>
      <c r="AC1065">
        <v>11014.548828125</v>
      </c>
      <c r="AD1065">
        <v>22840.328125</v>
      </c>
      <c r="AE1065">
        <v>26146.62890625</v>
      </c>
      <c r="AF1065">
        <v>45166.76171875</v>
      </c>
      <c r="AG1065">
        <v>141387.203125</v>
      </c>
      <c r="AH1065">
        <v>31604.251953125</v>
      </c>
      <c r="AI1065">
        <v>3478.170166015625</v>
      </c>
      <c r="AJ1065">
        <v>39252.94140625</v>
      </c>
      <c r="AK1065">
        <v>2124.40380859375</v>
      </c>
      <c r="AL1065">
        <v>704532.6875</v>
      </c>
      <c r="AM1065">
        <v>546554</v>
      </c>
      <c r="AN1065">
        <v>157978.703125</v>
      </c>
      <c r="AO1065" s="5" t="s">
        <v>1478</v>
      </c>
    </row>
    <row r="1066" spans="1:41" ht="14.25" x14ac:dyDescent="0.45">
      <c r="A1066">
        <v>2015</v>
      </c>
      <c r="B1066" s="5" t="s">
        <v>80</v>
      </c>
      <c r="C1066" s="5" t="s">
        <v>1457</v>
      </c>
      <c r="D1066" s="5" t="s">
        <v>120</v>
      </c>
      <c r="E1066" s="5" t="s">
        <v>487</v>
      </c>
      <c r="F1066" s="5" t="s">
        <v>487</v>
      </c>
      <c r="G1066" s="5" t="s">
        <v>87</v>
      </c>
      <c r="H1066" s="5" t="s">
        <v>130</v>
      </c>
      <c r="I1066">
        <v>18705</v>
      </c>
      <c r="J1066">
        <v>17298</v>
      </c>
      <c r="K1066">
        <v>1693</v>
      </c>
      <c r="L1066">
        <v>2274</v>
      </c>
      <c r="M1066">
        <v>25260.08203125</v>
      </c>
      <c r="N1066">
        <v>13833.8701171875</v>
      </c>
      <c r="O1066">
        <v>18615.361328125</v>
      </c>
      <c r="P1066">
        <v>8623.822265625</v>
      </c>
      <c r="Q1066">
        <v>12354.001953125</v>
      </c>
      <c r="R1066">
        <v>7725.53759765625</v>
      </c>
      <c r="S1066">
        <v>22346</v>
      </c>
      <c r="T1066">
        <v>11814</v>
      </c>
      <c r="U1066">
        <v>1093</v>
      </c>
      <c r="V1066">
        <v>13773</v>
      </c>
      <c r="W1066">
        <v>2628</v>
      </c>
      <c r="X1066">
        <v>10580.392578125</v>
      </c>
      <c r="Y1066">
        <v>53513.98828125</v>
      </c>
      <c r="Z1066">
        <v>23814.427734375</v>
      </c>
      <c r="AA1066">
        <v>102246.9921875</v>
      </c>
      <c r="AB1066">
        <v>2118</v>
      </c>
      <c r="AC1066">
        <v>10691</v>
      </c>
      <c r="AD1066">
        <v>22169.400390625</v>
      </c>
      <c r="AE1066">
        <v>25378.578125</v>
      </c>
      <c r="AF1066">
        <v>43840</v>
      </c>
      <c r="AG1066">
        <v>137234</v>
      </c>
      <c r="AH1066">
        <v>30675.88671875</v>
      </c>
      <c r="AI1066">
        <v>3376</v>
      </c>
      <c r="AJ1066">
        <v>38099.8984375</v>
      </c>
      <c r="AK1066">
        <v>2062</v>
      </c>
      <c r="AL1066">
        <v>683837.1875</v>
      </c>
      <c r="AM1066">
        <v>530499.0625</v>
      </c>
      <c r="AN1066">
        <v>153338.125</v>
      </c>
      <c r="AO1066" s="5" t="s">
        <v>1479</v>
      </c>
    </row>
    <row r="1067" spans="1:41" ht="14.25" x14ac:dyDescent="0.45">
      <c r="A1067">
        <v>2015</v>
      </c>
      <c r="B1067" s="5" t="s">
        <v>80</v>
      </c>
      <c r="C1067" s="5" t="s">
        <v>1457</v>
      </c>
      <c r="D1067" s="5" t="s">
        <v>120</v>
      </c>
      <c r="E1067" s="5" t="s">
        <v>1459</v>
      </c>
      <c r="F1067" s="5" t="s">
        <v>1459</v>
      </c>
      <c r="G1067" s="5" t="s">
        <v>86</v>
      </c>
      <c r="H1067" s="5" t="s">
        <v>130</v>
      </c>
      <c r="I1067">
        <v>841.7254638671875</v>
      </c>
      <c r="J1067"/>
      <c r="K1067">
        <v>0</v>
      </c>
      <c r="L1067"/>
      <c r="M1067"/>
      <c r="N1067">
        <v>0</v>
      </c>
      <c r="O1067"/>
      <c r="P1067">
        <v>0</v>
      </c>
      <c r="Q1067">
        <v>0</v>
      </c>
      <c r="R1067">
        <v>0</v>
      </c>
      <c r="S1067"/>
      <c r="T1067"/>
      <c r="U1067"/>
      <c r="V1067">
        <v>0</v>
      </c>
      <c r="W1067">
        <v>-44.301338195800781</v>
      </c>
      <c r="X1067">
        <v>0</v>
      </c>
      <c r="Y1067">
        <v>0</v>
      </c>
      <c r="Z1067">
        <v>0</v>
      </c>
      <c r="AA1067">
        <v>0</v>
      </c>
      <c r="AB1067">
        <v>321.44229125976563</v>
      </c>
      <c r="AC1067">
        <v>0</v>
      </c>
      <c r="AD1067">
        <v>0</v>
      </c>
      <c r="AE1067">
        <v>0</v>
      </c>
      <c r="AF1067"/>
      <c r="AG1067">
        <v>0</v>
      </c>
      <c r="AH1067">
        <v>0</v>
      </c>
      <c r="AI1067">
        <v>0</v>
      </c>
      <c r="AJ1067">
        <v>0</v>
      </c>
      <c r="AK1067"/>
      <c r="AL1067">
        <v>1118.866455078125</v>
      </c>
      <c r="AM1067">
        <v>841.7254638671875</v>
      </c>
      <c r="AN1067">
        <v>277.14096069335938</v>
      </c>
      <c r="AO1067" s="5" t="s">
        <v>1480</v>
      </c>
    </row>
    <row r="1068" spans="1:41" ht="14.25" x14ac:dyDescent="0.45">
      <c r="A1068">
        <v>2015</v>
      </c>
      <c r="B1068" s="5" t="s">
        <v>80</v>
      </c>
      <c r="C1068" s="5" t="s">
        <v>1457</v>
      </c>
      <c r="D1068" s="5" t="s">
        <v>120</v>
      </c>
      <c r="E1068" s="5" t="s">
        <v>1459</v>
      </c>
      <c r="F1068" s="5" t="s">
        <v>1459</v>
      </c>
      <c r="G1068" s="5" t="s">
        <v>87</v>
      </c>
      <c r="H1068" s="5" t="s">
        <v>130</v>
      </c>
      <c r="I1068">
        <v>817</v>
      </c>
      <c r="J1068"/>
      <c r="K1068">
        <v>0</v>
      </c>
      <c r="L1068"/>
      <c r="M1068"/>
      <c r="N1068">
        <v>0</v>
      </c>
      <c r="O1068"/>
      <c r="P1068">
        <v>0</v>
      </c>
      <c r="Q1068">
        <v>0</v>
      </c>
      <c r="R1068">
        <v>0</v>
      </c>
      <c r="S1068"/>
      <c r="T1068"/>
      <c r="U1068"/>
      <c r="V1068">
        <v>0</v>
      </c>
      <c r="W1068">
        <v>-43</v>
      </c>
      <c r="X1068">
        <v>0</v>
      </c>
      <c r="Y1068">
        <v>0</v>
      </c>
      <c r="Z1068">
        <v>0</v>
      </c>
      <c r="AA1068">
        <v>0</v>
      </c>
      <c r="AB1068">
        <v>312</v>
      </c>
      <c r="AC1068">
        <v>0</v>
      </c>
      <c r="AD1068">
        <v>0</v>
      </c>
      <c r="AE1068">
        <v>0</v>
      </c>
      <c r="AF1068"/>
      <c r="AG1068">
        <v>0</v>
      </c>
      <c r="AH1068">
        <v>0</v>
      </c>
      <c r="AI1068">
        <v>0</v>
      </c>
      <c r="AJ1068">
        <v>0</v>
      </c>
      <c r="AK1068"/>
      <c r="AL1068">
        <v>1086</v>
      </c>
      <c r="AM1068">
        <v>817</v>
      </c>
      <c r="AN1068">
        <v>269</v>
      </c>
      <c r="AO1068" s="5" t="s">
        <v>1481</v>
      </c>
    </row>
    <row r="1069" spans="1:41" ht="14.25" x14ac:dyDescent="0.45">
      <c r="A1069">
        <v>2015</v>
      </c>
      <c r="B1069" s="5" t="s">
        <v>80</v>
      </c>
      <c r="C1069" s="5" t="s">
        <v>1457</v>
      </c>
      <c r="D1069" s="5" t="s">
        <v>120</v>
      </c>
      <c r="E1069" s="5" t="s">
        <v>1460</v>
      </c>
      <c r="F1069" s="5" t="s">
        <v>1460</v>
      </c>
      <c r="G1069" s="5" t="s">
        <v>86</v>
      </c>
      <c r="H1069" s="5" t="s">
        <v>130</v>
      </c>
      <c r="I1069">
        <v>171354.078125</v>
      </c>
      <c r="J1069">
        <v>340602.09375</v>
      </c>
      <c r="K1069">
        <v>29403.7265625</v>
      </c>
      <c r="L1069">
        <v>56334.8203125</v>
      </c>
      <c r="M1069">
        <v>235156.984375</v>
      </c>
      <c r="N1069">
        <v>233199.09375</v>
      </c>
      <c r="O1069">
        <v>143375.265625</v>
      </c>
      <c r="P1069">
        <v>151109.890625</v>
      </c>
      <c r="Q1069">
        <v>76433.203125</v>
      </c>
      <c r="R1069">
        <v>116711.2578125</v>
      </c>
      <c r="S1069">
        <v>238685.3125</v>
      </c>
      <c r="T1069">
        <v>224097.8125</v>
      </c>
      <c r="U1069">
        <v>42930.05859375</v>
      </c>
      <c r="V1069">
        <v>166713.15625</v>
      </c>
      <c r="W1069">
        <v>76503.265625</v>
      </c>
      <c r="X1069">
        <v>249528.390625</v>
      </c>
      <c r="Y1069">
        <v>935227.625</v>
      </c>
      <c r="Z1069">
        <v>168594.453125</v>
      </c>
      <c r="AA1069">
        <v>1521408.5</v>
      </c>
      <c r="AB1069">
        <v>36967.921875</v>
      </c>
      <c r="AC1069">
        <v>182578.1875</v>
      </c>
      <c r="AD1069">
        <v>334985.96875</v>
      </c>
      <c r="AE1069">
        <v>223280.5</v>
      </c>
      <c r="AF1069">
        <v>555218.375</v>
      </c>
      <c r="AG1069">
        <v>2741320.5</v>
      </c>
      <c r="AH1069">
        <v>501580</v>
      </c>
      <c r="AI1069">
        <v>93969.40625</v>
      </c>
      <c r="AJ1069">
        <v>604444.4375</v>
      </c>
      <c r="AK1069">
        <v>115822.2421875</v>
      </c>
      <c r="AL1069">
        <v>10567535</v>
      </c>
      <c r="AM1069">
        <v>8287460.5</v>
      </c>
      <c r="AN1069">
        <v>2280076.25</v>
      </c>
      <c r="AO1069" s="5" t="s">
        <v>1482</v>
      </c>
    </row>
    <row r="1070" spans="1:41" ht="14.25" x14ac:dyDescent="0.45">
      <c r="A1070">
        <v>2015</v>
      </c>
      <c r="B1070" s="5" t="s">
        <v>80</v>
      </c>
      <c r="C1070" s="5" t="s">
        <v>1457</v>
      </c>
      <c r="D1070" s="5" t="s">
        <v>120</v>
      </c>
      <c r="E1070" s="5" t="s">
        <v>1460</v>
      </c>
      <c r="F1070" s="5" t="s">
        <v>1460</v>
      </c>
      <c r="G1070" s="5" t="s">
        <v>87</v>
      </c>
      <c r="H1070" s="5" t="s">
        <v>130</v>
      </c>
      <c r="I1070">
        <v>166320.59375</v>
      </c>
      <c r="J1070">
        <v>330597</v>
      </c>
      <c r="K1070">
        <v>28540</v>
      </c>
      <c r="L1070">
        <v>54680</v>
      </c>
      <c r="M1070">
        <v>228249.3125</v>
      </c>
      <c r="N1070">
        <v>226348.9375</v>
      </c>
      <c r="O1070">
        <v>139163.65625</v>
      </c>
      <c r="P1070">
        <v>146671.078125</v>
      </c>
      <c r="Q1070">
        <v>74188</v>
      </c>
      <c r="R1070">
        <v>113282.8984375</v>
      </c>
      <c r="S1070">
        <v>231674</v>
      </c>
      <c r="T1070">
        <v>217515</v>
      </c>
      <c r="U1070">
        <v>41669</v>
      </c>
      <c r="V1070">
        <v>161816</v>
      </c>
      <c r="W1070">
        <v>74256</v>
      </c>
      <c r="X1070">
        <v>242198.5625</v>
      </c>
      <c r="Y1070">
        <v>907755.5625</v>
      </c>
      <c r="Z1070">
        <v>163642.03125</v>
      </c>
      <c r="AA1070">
        <v>1476717.5</v>
      </c>
      <c r="AB1070">
        <v>35882</v>
      </c>
      <c r="AC1070">
        <v>177215</v>
      </c>
      <c r="AD1070">
        <v>325145.84375</v>
      </c>
      <c r="AE1070">
        <v>216721.703125</v>
      </c>
      <c r="AF1070">
        <v>538909</v>
      </c>
      <c r="AG1070">
        <v>2660795</v>
      </c>
      <c r="AH1070">
        <v>486846.21875</v>
      </c>
      <c r="AI1070">
        <v>91209.078125</v>
      </c>
      <c r="AJ1070">
        <v>586689.0625</v>
      </c>
      <c r="AK1070">
        <v>112420</v>
      </c>
      <c r="AL1070">
        <v>10257118</v>
      </c>
      <c r="AM1070">
        <v>8044018</v>
      </c>
      <c r="AN1070">
        <v>2213099.75</v>
      </c>
      <c r="AO1070" s="5" t="s">
        <v>1483</v>
      </c>
    </row>
    <row r="1071" spans="1:41" ht="14.25" x14ac:dyDescent="0.45">
      <c r="A1071">
        <v>2015</v>
      </c>
      <c r="B1071" s="5" t="s">
        <v>80</v>
      </c>
      <c r="C1071" s="5" t="s">
        <v>1457</v>
      </c>
      <c r="D1071" s="5" t="s">
        <v>120</v>
      </c>
      <c r="E1071" s="5" t="s">
        <v>1461</v>
      </c>
      <c r="F1071" s="5" t="s">
        <v>1461</v>
      </c>
      <c r="G1071" s="5" t="s">
        <v>86</v>
      </c>
      <c r="H1071" s="5" t="s">
        <v>130</v>
      </c>
      <c r="I1071">
        <v>161522.265625</v>
      </c>
      <c r="J1071">
        <v>334801.71875</v>
      </c>
      <c r="K1071">
        <v>29119.373046875</v>
      </c>
      <c r="L1071">
        <v>56720.13671875</v>
      </c>
      <c r="M1071">
        <v>216669.234375</v>
      </c>
      <c r="N1071">
        <v>227194.5</v>
      </c>
      <c r="O1071">
        <v>129399.6328125</v>
      </c>
      <c r="P1071">
        <v>148376.765625</v>
      </c>
      <c r="Q1071">
        <v>66340.7421875</v>
      </c>
      <c r="R1071">
        <v>113972.2109375</v>
      </c>
      <c r="S1071">
        <v>228244.625</v>
      </c>
      <c r="T1071">
        <v>221532.453125</v>
      </c>
      <c r="U1071">
        <v>43479.80078125</v>
      </c>
      <c r="V1071">
        <v>159929.890625</v>
      </c>
      <c r="W1071">
        <v>77374.8671875</v>
      </c>
      <c r="X1071">
        <v>248538.09375</v>
      </c>
      <c r="Y1071">
        <v>917457.6875</v>
      </c>
      <c r="Z1071">
        <v>151904.796875</v>
      </c>
      <c r="AA1071">
        <v>1483362.375</v>
      </c>
      <c r="AB1071">
        <v>35729.546875</v>
      </c>
      <c r="AC1071">
        <v>181284.171875</v>
      </c>
      <c r="AD1071">
        <v>324858.65625</v>
      </c>
      <c r="AE1071">
        <v>205334.953125</v>
      </c>
      <c r="AF1071">
        <v>536814.8125</v>
      </c>
      <c r="AG1071">
        <v>2698111.25</v>
      </c>
      <c r="AH1071">
        <v>490008.1875</v>
      </c>
      <c r="AI1071">
        <v>94095.09375</v>
      </c>
      <c r="AJ1071">
        <v>586745.6875</v>
      </c>
      <c r="AK1071">
        <v>118086.765625</v>
      </c>
      <c r="AL1071">
        <v>10287010</v>
      </c>
      <c r="AM1071">
        <v>8073353.5</v>
      </c>
      <c r="AN1071">
        <v>2213656.5</v>
      </c>
      <c r="AO1071" s="5" t="s">
        <v>1484</v>
      </c>
    </row>
    <row r="1072" spans="1:41" ht="14.25" x14ac:dyDescent="0.45">
      <c r="A1072">
        <v>2015</v>
      </c>
      <c r="B1072" s="5" t="s">
        <v>80</v>
      </c>
      <c r="C1072" s="5" t="s">
        <v>1457</v>
      </c>
      <c r="D1072" s="5" t="s">
        <v>120</v>
      </c>
      <c r="E1072" s="5" t="s">
        <v>1461</v>
      </c>
      <c r="F1072" s="5" t="s">
        <v>1461</v>
      </c>
      <c r="G1072" s="5" t="s">
        <v>87</v>
      </c>
      <c r="H1072" s="5" t="s">
        <v>130</v>
      </c>
      <c r="I1072">
        <v>156777.59375</v>
      </c>
      <c r="J1072">
        <v>324967</v>
      </c>
      <c r="K1072">
        <v>28264</v>
      </c>
      <c r="L1072">
        <v>55054</v>
      </c>
      <c r="M1072">
        <v>210304.640625</v>
      </c>
      <c r="N1072">
        <v>220520.71875</v>
      </c>
      <c r="O1072">
        <v>125598.5546875</v>
      </c>
      <c r="P1072">
        <v>144018.234375</v>
      </c>
      <c r="Q1072">
        <v>64392</v>
      </c>
      <c r="R1072">
        <v>110624.3125</v>
      </c>
      <c r="S1072">
        <v>221540</v>
      </c>
      <c r="T1072">
        <v>215025</v>
      </c>
      <c r="U1072">
        <v>42202.59375</v>
      </c>
      <c r="V1072">
        <v>155232</v>
      </c>
      <c r="W1072">
        <v>75102</v>
      </c>
      <c r="X1072">
        <v>241237.359375</v>
      </c>
      <c r="Y1072">
        <v>890507.625</v>
      </c>
      <c r="Z1072">
        <v>147442.640625</v>
      </c>
      <c r="AA1072">
        <v>1439789</v>
      </c>
      <c r="AB1072">
        <v>34680</v>
      </c>
      <c r="AC1072">
        <v>175959</v>
      </c>
      <c r="AD1072">
        <v>315316.03125</v>
      </c>
      <c r="AE1072">
        <v>199303.296875</v>
      </c>
      <c r="AF1072">
        <v>521046</v>
      </c>
      <c r="AG1072">
        <v>2618855</v>
      </c>
      <c r="AH1072">
        <v>475614.34375</v>
      </c>
      <c r="AI1072">
        <v>91331.078125</v>
      </c>
      <c r="AJ1072">
        <v>569510.1875</v>
      </c>
      <c r="AK1072">
        <v>114618</v>
      </c>
      <c r="AL1072">
        <v>9984831</v>
      </c>
      <c r="AM1072">
        <v>7836201</v>
      </c>
      <c r="AN1072">
        <v>2148631</v>
      </c>
      <c r="AO1072" s="5" t="s">
        <v>1485</v>
      </c>
    </row>
    <row r="1073" spans="1:41" ht="14.25" x14ac:dyDescent="0.45">
      <c r="A1073">
        <v>2016</v>
      </c>
      <c r="B1073" s="5" t="s">
        <v>1509</v>
      </c>
      <c r="C1073" s="5" t="s">
        <v>170</v>
      </c>
      <c r="D1073" s="5" t="s">
        <v>83</v>
      </c>
      <c r="E1073" s="5" t="s">
        <v>84</v>
      </c>
      <c r="F1073" s="5" t="s">
        <v>85</v>
      </c>
      <c r="G1073" s="5" t="s">
        <v>86</v>
      </c>
      <c r="H1073" s="5" t="s">
        <v>130</v>
      </c>
      <c r="I1073">
        <v>21408.532872005286</v>
      </c>
      <c r="J1073">
        <v>41932.67607552775</v>
      </c>
      <c r="K1073">
        <v>1253.5936452104968</v>
      </c>
      <c r="L1073">
        <v>3289.4058885117365</v>
      </c>
      <c r="M1073">
        <v>18112.967982607461</v>
      </c>
      <c r="N1073">
        <v>21407.390800295179</v>
      </c>
      <c r="O1073">
        <v>17541.083186491764</v>
      </c>
      <c r="P1073">
        <v>10782.057741428027</v>
      </c>
      <c r="Q1073">
        <v>6041.5965830527221</v>
      </c>
      <c r="R1073">
        <v>9964.4789695970394</v>
      </c>
      <c r="S1073">
        <v>25542.50380427991</v>
      </c>
      <c r="T1073">
        <v>13037.373910189166</v>
      </c>
      <c r="U1073">
        <v>942.65862753383203</v>
      </c>
      <c r="V1073">
        <v>11329.420996190585</v>
      </c>
      <c r="W1073">
        <v>10963.743897937044</v>
      </c>
      <c r="X1073">
        <v>13237.261332890799</v>
      </c>
      <c r="Y1073">
        <v>121648.10765087446</v>
      </c>
      <c r="Z1073">
        <v>14250.964780018108</v>
      </c>
      <c r="AA1073">
        <v>128450.34992190424</v>
      </c>
      <c r="AB1073">
        <v>9029.1587703501882</v>
      </c>
      <c r="AC1073">
        <v>18508.579747951848</v>
      </c>
      <c r="AD1073">
        <v>34061.359742469736</v>
      </c>
      <c r="AE1073">
        <v>17661.677692138626</v>
      </c>
      <c r="AF1073">
        <v>59157.913801147297</v>
      </c>
      <c r="AG1073">
        <v>228276.20221321209</v>
      </c>
      <c r="AH1073">
        <v>44755.913352312389</v>
      </c>
      <c r="AI1073">
        <v>21994.63224222646</v>
      </c>
      <c r="AJ1073">
        <v>35466.385970876865</v>
      </c>
      <c r="AK1073">
        <v>3359.3025166806701</v>
      </c>
      <c r="AL1073">
        <v>963407.375</v>
      </c>
      <c r="AM1073">
        <v>750518.375</v>
      </c>
      <c r="AN1073">
        <v>212888.875</v>
      </c>
      <c r="AO1073" s="5" t="s">
        <v>1932</v>
      </c>
    </row>
    <row r="1074" spans="1:41" ht="14.25" x14ac:dyDescent="0.45">
      <c r="A1074">
        <v>2016</v>
      </c>
      <c r="B1074" s="5" t="s">
        <v>1507</v>
      </c>
      <c r="C1074" s="5" t="s">
        <v>170</v>
      </c>
      <c r="D1074" s="5" t="s">
        <v>83</v>
      </c>
      <c r="E1074" s="5" t="s">
        <v>84</v>
      </c>
      <c r="F1074" s="5" t="s">
        <v>85</v>
      </c>
      <c r="G1074" s="5" t="s">
        <v>86</v>
      </c>
      <c r="H1074" s="5" t="s">
        <v>130</v>
      </c>
      <c r="I1074">
        <v>13049.873136954269</v>
      </c>
      <c r="J1074">
        <v>35041.894637818899</v>
      </c>
      <c r="K1074">
        <v>1103.1265309669404</v>
      </c>
      <c r="L1074">
        <v>3358.2810782942011</v>
      </c>
      <c r="M1074">
        <v>14465.741725669568</v>
      </c>
      <c r="N1074">
        <v>19744.268159256553</v>
      </c>
      <c r="O1074">
        <v>10712.131941504513</v>
      </c>
      <c r="P1074">
        <v>9629.0436471103967</v>
      </c>
      <c r="Q1074">
        <v>2707.284034348294</v>
      </c>
      <c r="R1074">
        <v>10629.478285852134</v>
      </c>
      <c r="S1074">
        <v>23916.23808890181</v>
      </c>
      <c r="T1074">
        <v>14352.017341033801</v>
      </c>
      <c r="U1074">
        <v>1062.8651874616321</v>
      </c>
      <c r="V1074">
        <v>9419.7907793805844</v>
      </c>
      <c r="W1074">
        <v>6939.4619504745051</v>
      </c>
      <c r="X1074">
        <v>15960.320129564503</v>
      </c>
      <c r="Y1074">
        <v>97699.481596741112</v>
      </c>
      <c r="Z1074">
        <v>11692.003984403211</v>
      </c>
      <c r="AA1074">
        <v>120982.86034928772</v>
      </c>
      <c r="AB1074">
        <v>2518.9951196822403</v>
      </c>
      <c r="AC1074">
        <v>15862.18758829901</v>
      </c>
      <c r="AD1074">
        <v>24290.678722919743</v>
      </c>
      <c r="AE1074">
        <v>24838.787491520998</v>
      </c>
      <c r="AF1074">
        <v>43701.222966822424</v>
      </c>
      <c r="AG1074">
        <v>175022.06635702492</v>
      </c>
      <c r="AH1074">
        <v>44333.728065794108</v>
      </c>
      <c r="AI1074">
        <v>6387.8986849910352</v>
      </c>
      <c r="AJ1074">
        <v>39565.608429854379</v>
      </c>
      <c r="AK1074">
        <v>2296.0953257961369</v>
      </c>
      <c r="AL1074">
        <v>801283.5</v>
      </c>
      <c r="AM1074">
        <v>634007</v>
      </c>
      <c r="AN1074">
        <v>167276.4375</v>
      </c>
      <c r="AO1074" s="5" t="s">
        <v>1933</v>
      </c>
    </row>
    <row r="1075" spans="1:41" ht="14.25" x14ac:dyDescent="0.45">
      <c r="A1075">
        <v>2016</v>
      </c>
      <c r="B1075" s="5" t="s">
        <v>589</v>
      </c>
      <c r="C1075" s="5" t="s">
        <v>170</v>
      </c>
      <c r="D1075" s="5" t="s">
        <v>83</v>
      </c>
      <c r="E1075" s="5" t="s">
        <v>84</v>
      </c>
      <c r="F1075" s="5" t="s">
        <v>85</v>
      </c>
      <c r="G1075" s="5" t="s">
        <v>86</v>
      </c>
      <c r="H1075" s="5" t="s">
        <v>130</v>
      </c>
      <c r="I1075">
        <v>15122.711498490575</v>
      </c>
      <c r="J1075">
        <v>29688.19097655555</v>
      </c>
      <c r="K1075">
        <v>1287.7215016560363</v>
      </c>
      <c r="L1075">
        <v>2471.7267499989721</v>
      </c>
      <c r="M1075">
        <v>15713.511852130097</v>
      </c>
      <c r="N1075">
        <v>20162.979786441138</v>
      </c>
      <c r="O1075">
        <v>11069.309231465368</v>
      </c>
      <c r="P1075">
        <v>8299.0444747984639</v>
      </c>
      <c r="Q1075">
        <v>6671.2593239359276</v>
      </c>
      <c r="R1075">
        <v>8804.3455437960329</v>
      </c>
      <c r="S1075">
        <v>23441.045255799418</v>
      </c>
      <c r="T1075">
        <v>12224.984489995806</v>
      </c>
      <c r="U1075">
        <v>690.04037599045637</v>
      </c>
      <c r="V1075">
        <v>8596.8414842626407</v>
      </c>
      <c r="W1075">
        <v>10595.304573188847</v>
      </c>
      <c r="X1075">
        <v>10325.471184561538</v>
      </c>
      <c r="Y1075">
        <v>117954.68868576552</v>
      </c>
      <c r="Z1075">
        <v>13696.437285872074</v>
      </c>
      <c r="AA1075">
        <v>126087.48869719691</v>
      </c>
      <c r="AB1075">
        <v>0</v>
      </c>
      <c r="AC1075">
        <v>17946.631512353255</v>
      </c>
      <c r="AD1075">
        <v>26272.116497790674</v>
      </c>
      <c r="AE1075">
        <v>16502.580991956376</v>
      </c>
      <c r="AF1075">
        <v>51939.809655258046</v>
      </c>
      <c r="AG1075">
        <v>171938.95288640971</v>
      </c>
      <c r="AH1075">
        <v>42424.166968405349</v>
      </c>
      <c r="AI1075">
        <v>21326.49402041889</v>
      </c>
      <c r="AJ1075">
        <v>31658.789213806343</v>
      </c>
      <c r="AK1075">
        <v>3256.9905746749541</v>
      </c>
      <c r="AL1075">
        <v>826169.6875</v>
      </c>
      <c r="AM1075">
        <v>648232.5625</v>
      </c>
      <c r="AN1075">
        <v>177937.109375</v>
      </c>
      <c r="AO1075" s="5" t="s">
        <v>590</v>
      </c>
    </row>
    <row r="1076" spans="1:41" ht="14.25" x14ac:dyDescent="0.45">
      <c r="A1076">
        <v>2016</v>
      </c>
      <c r="B1076" s="5" t="s">
        <v>1508</v>
      </c>
      <c r="C1076" s="5" t="s">
        <v>170</v>
      </c>
      <c r="D1076" s="5" t="s">
        <v>83</v>
      </c>
      <c r="E1076" s="5" t="s">
        <v>84</v>
      </c>
      <c r="F1076" s="5" t="s">
        <v>85</v>
      </c>
      <c r="G1076" s="5" t="s">
        <v>86</v>
      </c>
      <c r="H1076" s="5" t="s">
        <v>130</v>
      </c>
      <c r="I1076">
        <v>12991.217819620555</v>
      </c>
      <c r="J1076">
        <v>33677.05143673269</v>
      </c>
      <c r="K1076">
        <v>1313.5356464558311</v>
      </c>
      <c r="L1076">
        <v>3912.5399383748472</v>
      </c>
      <c r="M1076">
        <v>29088.50195202485</v>
      </c>
      <c r="N1076">
        <v>17878.904168323421</v>
      </c>
      <c r="O1076">
        <v>12982.671979158316</v>
      </c>
      <c r="P1076">
        <v>9357.398020479206</v>
      </c>
      <c r="Q1076">
        <v>5959.182507254478</v>
      </c>
      <c r="R1076">
        <v>11870.134260917212</v>
      </c>
      <c r="S1076">
        <v>25264.353401719691</v>
      </c>
      <c r="T1076">
        <v>13309.371870712715</v>
      </c>
      <c r="U1076">
        <v>999.18523533819621</v>
      </c>
      <c r="V1076">
        <v>11438.986924562789</v>
      </c>
      <c r="W1076">
        <v>8520.5801613474614</v>
      </c>
      <c r="X1076">
        <v>15537.891749528804</v>
      </c>
      <c r="Y1076">
        <v>122781.91516427074</v>
      </c>
      <c r="Z1076">
        <v>14627.39823732737</v>
      </c>
      <c r="AA1076">
        <v>131409.24820955121</v>
      </c>
      <c r="AB1076">
        <v>9244.1474469378736</v>
      </c>
      <c r="AC1076">
        <v>18286.886094752521</v>
      </c>
      <c r="AD1076">
        <v>23075.262802415476</v>
      </c>
      <c r="AE1076">
        <v>18695.317093197507</v>
      </c>
      <c r="AF1076">
        <v>54094.694311439183</v>
      </c>
      <c r="AG1076">
        <v>207921.46603356098</v>
      </c>
      <c r="AH1076">
        <v>63801.3268238991</v>
      </c>
      <c r="AI1076">
        <v>10620.553175617231</v>
      </c>
      <c r="AJ1076">
        <v>42444.549611351715</v>
      </c>
      <c r="AK1076">
        <v>2758.6538842853452</v>
      </c>
      <c r="AL1076">
        <v>933862.875</v>
      </c>
      <c r="AM1076">
        <v>718346.0625</v>
      </c>
      <c r="AN1076">
        <v>215516.84375</v>
      </c>
      <c r="AO1076" s="5" t="s">
        <v>1931</v>
      </c>
    </row>
    <row r="1077" spans="1:41" ht="14.25" x14ac:dyDescent="0.45">
      <c r="A1077">
        <v>2016</v>
      </c>
      <c r="B1077" s="5" t="s">
        <v>1509</v>
      </c>
      <c r="C1077" s="5" t="s">
        <v>170</v>
      </c>
      <c r="D1077" s="5" t="s">
        <v>83</v>
      </c>
      <c r="E1077" s="5" t="s">
        <v>84</v>
      </c>
      <c r="F1077" s="5" t="s">
        <v>85</v>
      </c>
      <c r="G1077" s="5" t="s">
        <v>87</v>
      </c>
      <c r="H1077" s="5" t="s">
        <v>130</v>
      </c>
      <c r="I1077">
        <v>19945.080000000002</v>
      </c>
      <c r="J1077">
        <v>39028.936565374999</v>
      </c>
      <c r="K1077">
        <v>1178.3149000000001</v>
      </c>
      <c r="L1077">
        <v>3100</v>
      </c>
      <c r="M1077">
        <v>16546.991299610068</v>
      </c>
      <c r="N1077">
        <v>19944.015998474999</v>
      </c>
      <c r="O1077">
        <v>16266.70156812381</v>
      </c>
      <c r="P1077">
        <v>9848.5184016000003</v>
      </c>
      <c r="Q1077">
        <v>5518.2379984335312</v>
      </c>
      <c r="R1077">
        <v>9291.1478929649966</v>
      </c>
      <c r="S1077">
        <v>23477.862087000001</v>
      </c>
      <c r="T1077">
        <v>11936.5</v>
      </c>
      <c r="U1077">
        <v>869.61</v>
      </c>
      <c r="V1077">
        <v>9873</v>
      </c>
      <c r="W1077">
        <v>10014</v>
      </c>
      <c r="X1077">
        <v>12090.572</v>
      </c>
      <c r="Y1077">
        <v>111110.234</v>
      </c>
      <c r="Z1077">
        <v>13016.4625</v>
      </c>
      <c r="AA1077">
        <v>120025.6286818935</v>
      </c>
      <c r="AB1077">
        <v>1602</v>
      </c>
      <c r="AC1077">
        <v>16905.257850000002</v>
      </c>
      <c r="AD1077">
        <v>31110.764683701898</v>
      </c>
      <c r="AE1077">
        <v>16468.55676798903</v>
      </c>
      <c r="AF1077">
        <v>55751.567000000003</v>
      </c>
      <c r="AG1077">
        <v>214611.5129861609</v>
      </c>
      <c r="AH1077">
        <v>41798.668337488387</v>
      </c>
      <c r="AI1077">
        <v>20089.328000000001</v>
      </c>
      <c r="AJ1077">
        <v>32956.642547107702</v>
      </c>
      <c r="AK1077">
        <v>3068.3</v>
      </c>
      <c r="AL1077">
        <v>887444.375</v>
      </c>
      <c r="AM1077">
        <v>698264.375</v>
      </c>
      <c r="AN1077">
        <v>189180</v>
      </c>
      <c r="AO1077" s="5" t="s">
        <v>1936</v>
      </c>
    </row>
    <row r="1078" spans="1:41" ht="14.25" x14ac:dyDescent="0.45">
      <c r="A1078">
        <v>2016</v>
      </c>
      <c r="B1078" s="5" t="s">
        <v>589</v>
      </c>
      <c r="C1078" s="5" t="s">
        <v>170</v>
      </c>
      <c r="D1078" s="5" t="s">
        <v>83</v>
      </c>
      <c r="E1078" s="5" t="s">
        <v>84</v>
      </c>
      <c r="F1078" s="5" t="s">
        <v>85</v>
      </c>
      <c r="G1078" s="5" t="s">
        <v>87</v>
      </c>
      <c r="H1078" s="5" t="s">
        <v>130</v>
      </c>
      <c r="I1078">
        <v>14245.199000000001</v>
      </c>
      <c r="J1078">
        <v>27965.5</v>
      </c>
      <c r="K1078">
        <v>1178.3149000000001</v>
      </c>
      <c r="L1078">
        <v>2328.3020000000001</v>
      </c>
      <c r="M1078">
        <v>14803</v>
      </c>
      <c r="N1078">
        <v>18993</v>
      </c>
      <c r="O1078">
        <v>10427</v>
      </c>
      <c r="P1078">
        <v>10662.344800000001</v>
      </c>
      <c r="Q1078">
        <v>6345.3445300000003</v>
      </c>
      <c r="R1078">
        <v>8293.4634009685415</v>
      </c>
      <c r="S1078">
        <v>22080.851999999999</v>
      </c>
      <c r="T1078">
        <v>11515.615889999999</v>
      </c>
      <c r="U1078">
        <v>650</v>
      </c>
      <c r="V1078">
        <v>8097</v>
      </c>
      <c r="W1078">
        <v>8109.5</v>
      </c>
      <c r="X1078">
        <v>9726</v>
      </c>
      <c r="Y1078">
        <v>111110.234</v>
      </c>
      <c r="Z1078">
        <v>12901.685967343999</v>
      </c>
      <c r="AA1078">
        <v>118771.11906030191</v>
      </c>
      <c r="AB1078">
        <v>0</v>
      </c>
      <c r="AC1078">
        <v>16905.257850000002</v>
      </c>
      <c r="AD1078">
        <v>24747.647120000001</v>
      </c>
      <c r="AE1078">
        <v>15545</v>
      </c>
      <c r="AF1078">
        <v>48925.943249999997</v>
      </c>
      <c r="AG1078">
        <v>161962</v>
      </c>
      <c r="AH1078">
        <v>39962.45653000001</v>
      </c>
      <c r="AI1078">
        <v>20089</v>
      </c>
      <c r="AJ1078">
        <v>29821.752037968748</v>
      </c>
      <c r="AK1078">
        <v>3068</v>
      </c>
      <c r="AL1078">
        <v>779230.5</v>
      </c>
      <c r="AM1078">
        <v>613523.125</v>
      </c>
      <c r="AN1078">
        <v>165707.390625</v>
      </c>
      <c r="AO1078" s="5" t="s">
        <v>593</v>
      </c>
    </row>
    <row r="1079" spans="1:41" ht="14.25" x14ac:dyDescent="0.45">
      <c r="A1079">
        <v>2016</v>
      </c>
      <c r="B1079" s="5" t="s">
        <v>1507</v>
      </c>
      <c r="C1079" s="5" t="s">
        <v>170</v>
      </c>
      <c r="D1079" s="5" t="s">
        <v>83</v>
      </c>
      <c r="E1079" s="5" t="s">
        <v>84</v>
      </c>
      <c r="F1079" s="5" t="s">
        <v>85</v>
      </c>
      <c r="G1079" s="5" t="s">
        <v>87</v>
      </c>
      <c r="H1079" s="5" t="s">
        <v>130</v>
      </c>
      <c r="I1079">
        <v>12163.5</v>
      </c>
      <c r="J1079">
        <v>31490.885999999999</v>
      </c>
      <c r="K1079">
        <v>1027</v>
      </c>
      <c r="L1079">
        <v>3133.7472240000002</v>
      </c>
      <c r="M1079">
        <v>13356</v>
      </c>
      <c r="N1079">
        <v>18472.64453330078</v>
      </c>
      <c r="O1079">
        <v>10143.6420153125</v>
      </c>
      <c r="P1079">
        <v>9268.0149999999994</v>
      </c>
      <c r="Q1079">
        <v>2501.0226395999998</v>
      </c>
      <c r="R1079">
        <v>9759.8112282422371</v>
      </c>
      <c r="S1079">
        <v>22095</v>
      </c>
      <c r="T1079">
        <v>13196.61875</v>
      </c>
      <c r="U1079">
        <v>890</v>
      </c>
      <c r="V1079">
        <v>8702.5443749999995</v>
      </c>
      <c r="W1079">
        <v>6352.5830400000004</v>
      </c>
      <c r="X1079">
        <v>15334.1098905</v>
      </c>
      <c r="Y1079">
        <v>92038</v>
      </c>
      <c r="Z1079">
        <v>10801.465344</v>
      </c>
      <c r="AA1079">
        <v>113632.2094666276</v>
      </c>
      <c r="AB1079">
        <v>1800</v>
      </c>
      <c r="AC1079">
        <v>15020.38848</v>
      </c>
      <c r="AD1079">
        <v>22393.954100888019</v>
      </c>
      <c r="AE1079">
        <v>22975.637206477979</v>
      </c>
      <c r="AF1079">
        <v>40779.613929528001</v>
      </c>
      <c r="AG1079">
        <v>162310.33269039949</v>
      </c>
      <c r="AH1079">
        <v>41563.342297547293</v>
      </c>
      <c r="AI1079">
        <v>5808.2939999999999</v>
      </c>
      <c r="AJ1079">
        <v>37191.995735704157</v>
      </c>
      <c r="AK1079">
        <v>2181</v>
      </c>
      <c r="AL1079">
        <v>746383.375</v>
      </c>
      <c r="AM1079">
        <v>591131.8125</v>
      </c>
      <c r="AN1079">
        <v>155251.546875</v>
      </c>
      <c r="AO1079" s="5" t="s">
        <v>1934</v>
      </c>
    </row>
    <row r="1080" spans="1:41" ht="14.25" x14ac:dyDescent="0.45">
      <c r="A1080">
        <v>2016</v>
      </c>
      <c r="B1080" s="5" t="s">
        <v>1508</v>
      </c>
      <c r="C1080" s="5" t="s">
        <v>170</v>
      </c>
      <c r="D1080" s="5" t="s">
        <v>83</v>
      </c>
      <c r="E1080" s="5" t="s">
        <v>84</v>
      </c>
      <c r="F1080" s="5" t="s">
        <v>85</v>
      </c>
      <c r="G1080" s="5" t="s">
        <v>87</v>
      </c>
      <c r="H1080" s="5" t="s">
        <v>130</v>
      </c>
      <c r="I1080">
        <v>11803.044239999999</v>
      </c>
      <c r="J1080">
        <v>31817.279999999999</v>
      </c>
      <c r="K1080">
        <v>1219.336139</v>
      </c>
      <c r="L1080">
        <v>3610.46</v>
      </c>
      <c r="M1080">
        <v>26924.830241243591</v>
      </c>
      <c r="N1080">
        <v>16535.708467199998</v>
      </c>
      <c r="O1080">
        <v>12141</v>
      </c>
      <c r="P1080">
        <v>8581</v>
      </c>
      <c r="Q1080">
        <v>5749.4927456736004</v>
      </c>
      <c r="R1080">
        <v>11020.195571849221</v>
      </c>
      <c r="S1080">
        <v>24249.21696755118</v>
      </c>
      <c r="T1080">
        <v>12242.45</v>
      </c>
      <c r="U1080">
        <v>916.87799999999993</v>
      </c>
      <c r="V1080">
        <v>10602</v>
      </c>
      <c r="W1080">
        <v>7741.29</v>
      </c>
      <c r="X1080">
        <v>14665.107</v>
      </c>
      <c r="Y1080">
        <v>114064</v>
      </c>
      <c r="Z1080">
        <v>14123.436</v>
      </c>
      <c r="AA1080">
        <v>122123.7185958418</v>
      </c>
      <c r="AB1080">
        <v>1552</v>
      </c>
      <c r="AC1080">
        <v>17079.599999999999</v>
      </c>
      <c r="AD1080">
        <v>22261.439256610262</v>
      </c>
      <c r="AE1080">
        <v>16985.448</v>
      </c>
      <c r="AF1080">
        <v>49956.789166681643</v>
      </c>
      <c r="AG1080">
        <v>194205</v>
      </c>
      <c r="AH1080">
        <v>60786.129493254353</v>
      </c>
      <c r="AI1080">
        <v>9649.2000000000007</v>
      </c>
      <c r="AJ1080">
        <v>40551.439265046887</v>
      </c>
      <c r="AK1080">
        <v>2567.7781799999998</v>
      </c>
      <c r="AL1080">
        <v>865725.25</v>
      </c>
      <c r="AM1080">
        <v>669725.4375</v>
      </c>
      <c r="AN1080">
        <v>195999.78125</v>
      </c>
      <c r="AO1080" s="5" t="s">
        <v>1935</v>
      </c>
    </row>
    <row r="1081" spans="1:41" ht="14.25" x14ac:dyDescent="0.45">
      <c r="A1081">
        <v>2016</v>
      </c>
      <c r="B1081" s="5" t="s">
        <v>589</v>
      </c>
      <c r="C1081" s="5" t="s">
        <v>170</v>
      </c>
      <c r="D1081" s="5" t="s">
        <v>83</v>
      </c>
      <c r="E1081" s="5" t="s">
        <v>27</v>
      </c>
      <c r="F1081" s="5" t="s">
        <v>27</v>
      </c>
      <c r="G1081" s="5" t="s">
        <v>86</v>
      </c>
      <c r="H1081" s="5" t="s">
        <v>130</v>
      </c>
      <c r="I1081">
        <v>525.49228633119378</v>
      </c>
      <c r="J1081">
        <v>560.25970527532832</v>
      </c>
      <c r="K1081">
        <v>84.928046275748486</v>
      </c>
      <c r="L1081">
        <v>66.733273961747813</v>
      </c>
      <c r="M1081">
        <v>63.696034706811361</v>
      </c>
      <c r="N1081">
        <v>0</v>
      </c>
      <c r="O1081">
        <v>59.44963239302394</v>
      </c>
      <c r="P1081">
        <v>477.7202603010852</v>
      </c>
      <c r="Q1081">
        <v>5.8597804088878176</v>
      </c>
      <c r="R1081">
        <v>0</v>
      </c>
      <c r="S1081">
        <v>0</v>
      </c>
      <c r="T1081">
        <v>41.282270605958772</v>
      </c>
      <c r="U1081">
        <v>0</v>
      </c>
      <c r="V1081">
        <v>1450.1463901584052</v>
      </c>
      <c r="W1081">
        <v>0</v>
      </c>
      <c r="X1081">
        <v>150.74728213945355</v>
      </c>
      <c r="Y1081">
        <v>18047.209833596553</v>
      </c>
      <c r="Z1081">
        <v>1285.5486600560946</v>
      </c>
      <c r="AA1081">
        <v>3709.3448874482901</v>
      </c>
      <c r="AB1081">
        <v>0</v>
      </c>
      <c r="AC1081">
        <v>11.369742195165829</v>
      </c>
      <c r="AD1081">
        <v>15.902776665133903</v>
      </c>
      <c r="AE1081">
        <v>0</v>
      </c>
      <c r="AF1081">
        <v>774.47986077216626</v>
      </c>
      <c r="AG1081">
        <v>20397.593514277891</v>
      </c>
      <c r="AH1081">
        <v>3137.6396040376007</v>
      </c>
      <c r="AI1081">
        <v>102.97525610934504</v>
      </c>
      <c r="AJ1081">
        <v>1418.7874415754845</v>
      </c>
      <c r="AK1081">
        <v>0</v>
      </c>
      <c r="AL1081">
        <v>52387.171875</v>
      </c>
      <c r="AM1081">
        <v>48730.546875</v>
      </c>
      <c r="AN1081">
        <v>3656.62109375</v>
      </c>
      <c r="AO1081" s="5" t="s">
        <v>594</v>
      </c>
    </row>
    <row r="1082" spans="1:41" ht="14.25" x14ac:dyDescent="0.45">
      <c r="A1082">
        <v>2016</v>
      </c>
      <c r="B1082" s="5" t="s">
        <v>1509</v>
      </c>
      <c r="C1082" s="5" t="s">
        <v>170</v>
      </c>
      <c r="D1082" s="5" t="s">
        <v>83</v>
      </c>
      <c r="E1082" s="5" t="s">
        <v>27</v>
      </c>
      <c r="F1082" s="5" t="s">
        <v>27</v>
      </c>
      <c r="G1082" s="5" t="s">
        <v>86</v>
      </c>
      <c r="H1082" s="5" t="s">
        <v>130</v>
      </c>
      <c r="I1082">
        <v>114.95836921144293</v>
      </c>
      <c r="J1082">
        <v>597.65029089083725</v>
      </c>
      <c r="K1082">
        <v>87.587328923004137</v>
      </c>
      <c r="L1082">
        <v>127.33184084561566</v>
      </c>
      <c r="M1082">
        <v>198.16633168829685</v>
      </c>
      <c r="N1082">
        <v>57.824059713355787</v>
      </c>
      <c r="O1082">
        <v>60.216288634565345</v>
      </c>
      <c r="P1082">
        <v>0</v>
      </c>
      <c r="Q1082">
        <v>5.929791276767987</v>
      </c>
      <c r="R1082">
        <v>39.104457839286731</v>
      </c>
      <c r="S1082">
        <v>0</v>
      </c>
      <c r="T1082">
        <v>202.54569813444706</v>
      </c>
      <c r="U1082">
        <v>0</v>
      </c>
      <c r="V1082">
        <v>2945.1239350360142</v>
      </c>
      <c r="W1082">
        <v>0</v>
      </c>
      <c r="X1082">
        <v>204.73538135752216</v>
      </c>
      <c r="Y1082">
        <v>18612.307396138378</v>
      </c>
      <c r="Z1082">
        <v>1201.9390179781549</v>
      </c>
      <c r="AA1082">
        <v>2707.8594538426673</v>
      </c>
      <c r="AB1082">
        <v>152.1829840037197</v>
      </c>
      <c r="AC1082">
        <v>11.725753659567179</v>
      </c>
      <c r="AD1082">
        <v>56.841986787806611</v>
      </c>
      <c r="AE1082">
        <v>0</v>
      </c>
      <c r="AF1082">
        <v>419.19169042515222</v>
      </c>
      <c r="AG1082">
        <v>22127.708733685169</v>
      </c>
      <c r="AH1082">
        <v>2075.5470179417625</v>
      </c>
      <c r="AI1082">
        <v>106.19963631914251</v>
      </c>
      <c r="AJ1082">
        <v>1230.0545505624393</v>
      </c>
      <c r="AK1082">
        <v>0</v>
      </c>
      <c r="AL1082">
        <v>53342.73046875</v>
      </c>
      <c r="AM1082">
        <v>50198.7109375</v>
      </c>
      <c r="AN1082">
        <v>3144.022705078125</v>
      </c>
      <c r="AO1082" s="5" t="s">
        <v>1939</v>
      </c>
    </row>
    <row r="1083" spans="1:41" ht="14.25" x14ac:dyDescent="0.45">
      <c r="A1083">
        <v>2016</v>
      </c>
      <c r="B1083" s="5" t="s">
        <v>1507</v>
      </c>
      <c r="C1083" s="5" t="s">
        <v>170</v>
      </c>
      <c r="D1083" s="5" t="s">
        <v>83</v>
      </c>
      <c r="E1083" s="5" t="s">
        <v>27</v>
      </c>
      <c r="F1083" s="5" t="s">
        <v>27</v>
      </c>
      <c r="G1083" s="5" t="s">
        <v>86</v>
      </c>
      <c r="H1083" s="5" t="s">
        <v>130</v>
      </c>
      <c r="I1083">
        <v>0</v>
      </c>
      <c r="J1083">
        <v>2645.2291866279415</v>
      </c>
      <c r="K1083">
        <v>90.979507708613639</v>
      </c>
      <c r="L1083">
        <v>136.46926156292045</v>
      </c>
      <c r="M1083">
        <v>199.01767311259235</v>
      </c>
      <c r="N1083">
        <v>0</v>
      </c>
      <c r="O1083">
        <v>59.705301933777697</v>
      </c>
      <c r="P1083">
        <v>0</v>
      </c>
      <c r="Q1083">
        <v>6.5391521165566049</v>
      </c>
      <c r="R1083">
        <v>22.340052235165469</v>
      </c>
      <c r="S1083">
        <v>0</v>
      </c>
      <c r="T1083">
        <v>227.4487692715341</v>
      </c>
      <c r="U1083">
        <v>0</v>
      </c>
      <c r="V1083">
        <v>1137.2438463576705</v>
      </c>
      <c r="W1083">
        <v>0</v>
      </c>
      <c r="X1083">
        <v>88.705020015898299</v>
      </c>
      <c r="Y1083">
        <v>6792.7574942943656</v>
      </c>
      <c r="Z1083">
        <v>68.234630781460226</v>
      </c>
      <c r="AA1083">
        <v>2596.8987030437679</v>
      </c>
      <c r="AB1083">
        <v>624.34687165036109</v>
      </c>
      <c r="AC1083">
        <v>59.639660218965929</v>
      </c>
      <c r="AD1083">
        <v>65.391521165566047</v>
      </c>
      <c r="AE1083">
        <v>0</v>
      </c>
      <c r="AF1083">
        <v>1601.2393356716</v>
      </c>
      <c r="AG1083">
        <v>22469.972249450962</v>
      </c>
      <c r="AH1083">
        <v>2956.8340005299433</v>
      </c>
      <c r="AI1083">
        <v>953.01034324772786</v>
      </c>
      <c r="AJ1083">
        <v>1245.6863372767543</v>
      </c>
      <c r="AK1083">
        <v>0</v>
      </c>
      <c r="AL1083">
        <v>44047.69140625</v>
      </c>
      <c r="AM1083">
        <v>38782.25</v>
      </c>
      <c r="AN1083">
        <v>5265.43896484375</v>
      </c>
      <c r="AO1083" s="5" t="s">
        <v>1938</v>
      </c>
    </row>
    <row r="1084" spans="1:41" ht="14.25" x14ac:dyDescent="0.45">
      <c r="A1084">
        <v>2016</v>
      </c>
      <c r="B1084" s="5" t="s">
        <v>1508</v>
      </c>
      <c r="C1084" s="5" t="s">
        <v>170</v>
      </c>
      <c r="D1084" s="5" t="s">
        <v>83</v>
      </c>
      <c r="E1084" s="5" t="s">
        <v>27</v>
      </c>
      <c r="F1084" s="5" t="s">
        <v>27</v>
      </c>
      <c r="G1084" s="5" t="s">
        <v>86</v>
      </c>
      <c r="H1084" s="5" t="s">
        <v>130</v>
      </c>
      <c r="I1084">
        <v>0</v>
      </c>
      <c r="J1084">
        <v>1308.9880064189945</v>
      </c>
      <c r="K1084">
        <v>89.814403176467081</v>
      </c>
      <c r="L1084">
        <v>142.58036504264149</v>
      </c>
      <c r="M1084">
        <v>201.38073212223478</v>
      </c>
      <c r="N1084">
        <v>0</v>
      </c>
      <c r="O1084">
        <v>59.502042104409441</v>
      </c>
      <c r="P1084">
        <v>0</v>
      </c>
      <c r="Q1084">
        <v>6.5936963421993369</v>
      </c>
      <c r="R1084">
        <v>21.791253251091515</v>
      </c>
      <c r="S1084">
        <v>0</v>
      </c>
      <c r="T1084">
        <v>449.07201588233539</v>
      </c>
      <c r="U1084">
        <v>0</v>
      </c>
      <c r="V1084">
        <v>1571.7520555881738</v>
      </c>
      <c r="W1084">
        <v>0</v>
      </c>
      <c r="X1084">
        <v>33.680401191175157</v>
      </c>
      <c r="Y1084">
        <v>6174.7402183821114</v>
      </c>
      <c r="Z1084">
        <v>67.360802382350315</v>
      </c>
      <c r="AA1084">
        <v>2732.9206603184234</v>
      </c>
      <c r="AB1084">
        <v>156.05252551911155</v>
      </c>
      <c r="AC1084">
        <v>11.788140416911304</v>
      </c>
      <c r="AD1084">
        <v>65.936963421993383</v>
      </c>
      <c r="AE1084">
        <v>0</v>
      </c>
      <c r="AF1084">
        <v>1408.0510073460769</v>
      </c>
      <c r="AG1084">
        <v>23539.232392512316</v>
      </c>
      <c r="AH1084">
        <v>2918.96810323518</v>
      </c>
      <c r="AI1084">
        <v>0</v>
      </c>
      <c r="AJ1084">
        <v>1224.3091888749823</v>
      </c>
      <c r="AK1084">
        <v>0</v>
      </c>
      <c r="AL1084">
        <v>42184.515625</v>
      </c>
      <c r="AM1084">
        <v>38210.10546875</v>
      </c>
      <c r="AN1084">
        <v>3974.4072265625</v>
      </c>
      <c r="AO1084" s="5" t="s">
        <v>1937</v>
      </c>
    </row>
    <row r="1085" spans="1:41" ht="14.25" x14ac:dyDescent="0.45">
      <c r="A1085">
        <v>2016</v>
      </c>
      <c r="B1085" s="5" t="s">
        <v>1509</v>
      </c>
      <c r="C1085" s="5" t="s">
        <v>170</v>
      </c>
      <c r="D1085" s="5" t="s">
        <v>83</v>
      </c>
      <c r="E1085" s="5" t="s">
        <v>27</v>
      </c>
      <c r="F1085" s="5" t="s">
        <v>27</v>
      </c>
      <c r="G1085" s="5" t="s">
        <v>87</v>
      </c>
      <c r="H1085" s="5" t="s">
        <v>130</v>
      </c>
      <c r="I1085">
        <v>107.1</v>
      </c>
      <c r="J1085">
        <v>556.25</v>
      </c>
      <c r="K1085">
        <v>71.5715</v>
      </c>
      <c r="L1085">
        <v>120</v>
      </c>
      <c r="M1085">
        <v>181</v>
      </c>
      <c r="N1085">
        <v>53.871299999999998</v>
      </c>
      <c r="O1085">
        <v>55.841500000000003</v>
      </c>
      <c r="P1085">
        <v>0</v>
      </c>
      <c r="Q1085">
        <v>5.4161179245283027</v>
      </c>
      <c r="R1085">
        <v>36.462786550247984</v>
      </c>
      <c r="S1085">
        <v>0</v>
      </c>
      <c r="T1085">
        <v>185</v>
      </c>
      <c r="U1085"/>
      <c r="V1085">
        <v>2690</v>
      </c>
      <c r="W1085">
        <v>0</v>
      </c>
      <c r="X1085">
        <v>187</v>
      </c>
      <c r="Y1085">
        <v>17000</v>
      </c>
      <c r="Z1085">
        <v>1097.82</v>
      </c>
      <c r="AA1085">
        <v>2530.2580610117252</v>
      </c>
      <c r="AB1085">
        <v>139</v>
      </c>
      <c r="AC1085">
        <v>10.71</v>
      </c>
      <c r="AD1085">
        <v>51.917999999999999</v>
      </c>
      <c r="AE1085">
        <v>0</v>
      </c>
      <c r="AF1085">
        <v>395.0543910851685</v>
      </c>
      <c r="AG1085">
        <v>20803.1367449235</v>
      </c>
      <c r="AH1085">
        <v>1938.405339622645</v>
      </c>
      <c r="AI1085">
        <v>97</v>
      </c>
      <c r="AJ1085">
        <v>1143.0148883374691</v>
      </c>
      <c r="AK1085"/>
      <c r="AL1085">
        <v>49455.8359375</v>
      </c>
      <c r="AM1085">
        <v>46549.09765625</v>
      </c>
      <c r="AN1085">
        <v>2906.736328125</v>
      </c>
      <c r="AO1085" s="5" t="s">
        <v>1942</v>
      </c>
    </row>
    <row r="1086" spans="1:41" ht="14.25" x14ac:dyDescent="0.45">
      <c r="A1086">
        <v>2016</v>
      </c>
      <c r="B1086" s="5" t="s">
        <v>1508</v>
      </c>
      <c r="C1086" s="5" t="s">
        <v>170</v>
      </c>
      <c r="D1086" s="5" t="s">
        <v>83</v>
      </c>
      <c r="E1086" s="5" t="s">
        <v>27</v>
      </c>
      <c r="F1086" s="5" t="s">
        <v>27</v>
      </c>
      <c r="G1086" s="5" t="s">
        <v>87</v>
      </c>
      <c r="H1086" s="5" t="s">
        <v>130</v>
      </c>
      <c r="I1086">
        <v>0</v>
      </c>
      <c r="J1086">
        <v>1219</v>
      </c>
      <c r="K1086">
        <v>83.535195999999999</v>
      </c>
      <c r="L1086">
        <v>131.572</v>
      </c>
      <c r="M1086">
        <v>183.859375</v>
      </c>
      <c r="N1086">
        <v>0</v>
      </c>
      <c r="O1086">
        <v>55</v>
      </c>
      <c r="P1086">
        <v>0</v>
      </c>
      <c r="Q1086">
        <v>6.3646892693999986</v>
      </c>
      <c r="R1086">
        <v>20.23093145402785</v>
      </c>
      <c r="S1086">
        <v>0</v>
      </c>
      <c r="T1086">
        <v>414.4</v>
      </c>
      <c r="U1086"/>
      <c r="V1086">
        <v>1457</v>
      </c>
      <c r="W1086">
        <v>0</v>
      </c>
      <c r="X1086">
        <v>30.9</v>
      </c>
      <c r="Y1086">
        <v>5847</v>
      </c>
      <c r="Z1086">
        <v>65.040000000000006</v>
      </c>
      <c r="AA1086">
        <v>2539.8093225011771</v>
      </c>
      <c r="AB1086">
        <v>139</v>
      </c>
      <c r="AC1086">
        <v>11</v>
      </c>
      <c r="AD1086">
        <v>63.646892694000002</v>
      </c>
      <c r="AE1086">
        <v>0</v>
      </c>
      <c r="AF1086">
        <v>1302.1223854262021</v>
      </c>
      <c r="AG1086">
        <v>21982</v>
      </c>
      <c r="AH1086">
        <v>2791.793526438873</v>
      </c>
      <c r="AI1086">
        <v>0</v>
      </c>
      <c r="AJ1086">
        <v>1170.968077408078</v>
      </c>
      <c r="AK1086">
        <v>0</v>
      </c>
      <c r="AL1086">
        <v>39514.2421875</v>
      </c>
      <c r="AM1086">
        <v>35752.109375</v>
      </c>
      <c r="AN1086">
        <v>3762.135009765625</v>
      </c>
      <c r="AO1086" s="5" t="s">
        <v>1940</v>
      </c>
    </row>
    <row r="1087" spans="1:41" ht="14.25" x14ac:dyDescent="0.45">
      <c r="A1087">
        <v>2016</v>
      </c>
      <c r="B1087" s="5" t="s">
        <v>589</v>
      </c>
      <c r="C1087" s="5" t="s">
        <v>170</v>
      </c>
      <c r="D1087" s="5" t="s">
        <v>83</v>
      </c>
      <c r="E1087" s="5" t="s">
        <v>27</v>
      </c>
      <c r="F1087" s="5" t="s">
        <v>27</v>
      </c>
      <c r="G1087" s="5" t="s">
        <v>87</v>
      </c>
      <c r="H1087" s="5" t="s">
        <v>130</v>
      </c>
      <c r="I1087">
        <v>495</v>
      </c>
      <c r="J1087">
        <v>527.75</v>
      </c>
      <c r="K1087">
        <v>71.5715</v>
      </c>
      <c r="L1087">
        <v>62.860999999999997</v>
      </c>
      <c r="M1087">
        <v>60</v>
      </c>
      <c r="N1087">
        <v>0</v>
      </c>
      <c r="O1087">
        <v>56</v>
      </c>
      <c r="P1087">
        <v>0</v>
      </c>
      <c r="Q1087">
        <v>5.5197599999999998</v>
      </c>
      <c r="R1087">
        <v>0</v>
      </c>
      <c r="S1087">
        <v>0</v>
      </c>
      <c r="T1087">
        <v>38.88682</v>
      </c>
      <c r="U1087"/>
      <c r="V1087">
        <v>1366</v>
      </c>
      <c r="W1087">
        <v>0</v>
      </c>
      <c r="X1087">
        <v>142</v>
      </c>
      <c r="Y1087">
        <v>17000</v>
      </c>
      <c r="Z1087">
        <v>1210.9532400000001</v>
      </c>
      <c r="AA1087">
        <v>3494.105940367082</v>
      </c>
      <c r="AB1087"/>
      <c r="AC1087">
        <v>10.71</v>
      </c>
      <c r="AD1087">
        <v>14.98</v>
      </c>
      <c r="AE1087"/>
      <c r="AF1087">
        <v>729.53978784115452</v>
      </c>
      <c r="AG1087">
        <v>19214</v>
      </c>
      <c r="AH1087">
        <v>2955.5745048933882</v>
      </c>
      <c r="AI1087">
        <v>97</v>
      </c>
      <c r="AJ1087">
        <v>1336.4606900000001</v>
      </c>
      <c r="AK1087"/>
      <c r="AL1087">
        <v>48888.9140625</v>
      </c>
      <c r="AM1087">
        <v>45452.8984375</v>
      </c>
      <c r="AN1087">
        <v>3436.012939453125</v>
      </c>
      <c r="AO1087" s="5" t="s">
        <v>597</v>
      </c>
    </row>
    <row r="1088" spans="1:41" ht="14.25" x14ac:dyDescent="0.45">
      <c r="A1088">
        <v>2016</v>
      </c>
      <c r="B1088" s="5" t="s">
        <v>1507</v>
      </c>
      <c r="C1088" s="5" t="s">
        <v>170</v>
      </c>
      <c r="D1088" s="5" t="s">
        <v>83</v>
      </c>
      <c r="E1088" s="5" t="s">
        <v>27</v>
      </c>
      <c r="F1088" s="5" t="s">
        <v>27</v>
      </c>
      <c r="G1088" s="5" t="s">
        <v>87</v>
      </c>
      <c r="H1088" s="5" t="s">
        <v>130</v>
      </c>
      <c r="I1088">
        <v>0</v>
      </c>
      <c r="J1088">
        <v>2377.172</v>
      </c>
      <c r="K1088">
        <v>85</v>
      </c>
      <c r="L1088">
        <v>127.34496</v>
      </c>
      <c r="M1088">
        <v>183.75</v>
      </c>
      <c r="N1088">
        <v>0</v>
      </c>
      <c r="O1088">
        <v>56.536757812499992</v>
      </c>
      <c r="P1088">
        <v>0</v>
      </c>
      <c r="Q1088">
        <v>6.0409499999999996</v>
      </c>
      <c r="R1088">
        <v>20.512266621259378</v>
      </c>
      <c r="S1088">
        <v>0</v>
      </c>
      <c r="T1088">
        <v>210.125</v>
      </c>
      <c r="U1088"/>
      <c r="V1088">
        <v>1050.625</v>
      </c>
      <c r="W1088">
        <v>0</v>
      </c>
      <c r="X1088">
        <v>84.872</v>
      </c>
      <c r="Y1088">
        <v>6862</v>
      </c>
      <c r="Z1088">
        <v>63.037439999999997</v>
      </c>
      <c r="AA1088">
        <v>2439.1070052974001</v>
      </c>
      <c r="AB1088">
        <v>134</v>
      </c>
      <c r="AC1088">
        <v>56.474589999999999</v>
      </c>
      <c r="AD1088">
        <v>60.409499999999987</v>
      </c>
      <c r="AE1088">
        <v>0</v>
      </c>
      <c r="AF1088">
        <v>1494.1808639999999</v>
      </c>
      <c r="AG1088">
        <v>20831.494485667281</v>
      </c>
      <c r="AH1088">
        <v>2775.5</v>
      </c>
      <c r="AI1088">
        <v>871.85519999999997</v>
      </c>
      <c r="AJ1088">
        <v>1170.968077408078</v>
      </c>
      <c r="AK1088">
        <v>0</v>
      </c>
      <c r="AL1088">
        <v>40961.0078125</v>
      </c>
      <c r="AM1088">
        <v>36498.95703125</v>
      </c>
      <c r="AN1088">
        <v>4462.04833984375</v>
      </c>
      <c r="AO1088" s="5" t="s">
        <v>1941</v>
      </c>
    </row>
    <row r="1089" spans="1:41" ht="14.25" x14ac:dyDescent="0.45">
      <c r="A1089">
        <v>2016</v>
      </c>
      <c r="B1089" s="5" t="s">
        <v>589</v>
      </c>
      <c r="C1089" s="5" t="s">
        <v>170</v>
      </c>
      <c r="D1089" s="5" t="s">
        <v>83</v>
      </c>
      <c r="E1089" s="5" t="s">
        <v>108</v>
      </c>
      <c r="F1089" s="5" t="s">
        <v>108</v>
      </c>
      <c r="G1089" s="5" t="s">
        <v>86</v>
      </c>
      <c r="H1089" s="5" t="s">
        <v>130</v>
      </c>
      <c r="I1089">
        <v>4419.4432080742617</v>
      </c>
      <c r="J1089">
        <v>11621.341532257733</v>
      </c>
      <c r="K1089">
        <v>753.73641069726773</v>
      </c>
      <c r="L1089">
        <v>1241.3072627657614</v>
      </c>
      <c r="M1089">
        <v>3611.2997677315925</v>
      </c>
      <c r="N1089">
        <v>9579.883619904429</v>
      </c>
      <c r="O1089">
        <v>8833.5784132562894</v>
      </c>
      <c r="P1089">
        <v>6181.1693680068192</v>
      </c>
      <c r="Q1089">
        <v>2461.4132579153375</v>
      </c>
      <c r="R1089">
        <v>7030.2756549856031</v>
      </c>
      <c r="S1089">
        <v>1100.8797998493897</v>
      </c>
      <c r="T1089">
        <v>7011.7146825238624</v>
      </c>
      <c r="U1089">
        <v>561.58670599838683</v>
      </c>
      <c r="V1089">
        <v>2069.0595273929225</v>
      </c>
      <c r="W1089">
        <v>625.28274070519819</v>
      </c>
      <c r="X1089">
        <v>7245.7944465016708</v>
      </c>
      <c r="Y1089">
        <v>21115.235505307966</v>
      </c>
      <c r="Z1089">
        <v>2770.49437529225</v>
      </c>
      <c r="AA1089">
        <v>56165.607098018256</v>
      </c>
      <c r="AB1089">
        <v>0</v>
      </c>
      <c r="AC1089">
        <v>7995.8348947850754</v>
      </c>
      <c r="AD1089">
        <v>10391.24477160037</v>
      </c>
      <c r="AE1089">
        <v>7526.7481011882091</v>
      </c>
      <c r="AF1089">
        <v>15637.762588807711</v>
      </c>
      <c r="AG1089">
        <v>68472.175709243762</v>
      </c>
      <c r="AH1089">
        <v>12659.922444964246</v>
      </c>
      <c r="AI1089">
        <v>1313.1999155387609</v>
      </c>
      <c r="AJ1089">
        <v>20577.436978366964</v>
      </c>
      <c r="AK1089">
        <v>1959.7146678128961</v>
      </c>
      <c r="AL1089">
        <v>300933.15625</v>
      </c>
      <c r="AM1089">
        <v>245426.78125</v>
      </c>
      <c r="AN1089">
        <v>55506.3671875</v>
      </c>
      <c r="AO1089" s="5" t="s">
        <v>598</v>
      </c>
    </row>
    <row r="1090" spans="1:41" ht="14.25" x14ac:dyDescent="0.45">
      <c r="A1090">
        <v>2016</v>
      </c>
      <c r="B1090" s="5" t="s">
        <v>1508</v>
      </c>
      <c r="C1090" s="5" t="s">
        <v>170</v>
      </c>
      <c r="D1090" s="5" t="s">
        <v>83</v>
      </c>
      <c r="E1090" s="5" t="s">
        <v>108</v>
      </c>
      <c r="F1090" s="5" t="s">
        <v>108</v>
      </c>
      <c r="G1090" s="5" t="s">
        <v>86</v>
      </c>
      <c r="H1090" s="5" t="s">
        <v>130</v>
      </c>
      <c r="I1090">
        <v>4159.5295471101317</v>
      </c>
      <c r="J1090">
        <v>18102.563293892108</v>
      </c>
      <c r="K1090">
        <v>797.10282819114536</v>
      </c>
      <c r="L1090">
        <v>2288.0219209204988</v>
      </c>
      <c r="M1090">
        <v>5988.3191977889564</v>
      </c>
      <c r="N1090">
        <v>3686.3199103741208</v>
      </c>
      <c r="O1090">
        <v>8786.0939907378925</v>
      </c>
      <c r="P1090">
        <v>6765.2196232016031</v>
      </c>
      <c r="Q1090">
        <v>2454.9881033065935</v>
      </c>
      <c r="R1090">
        <v>5577.5459580720408</v>
      </c>
      <c r="S1090">
        <v>4524.4832315904887</v>
      </c>
      <c r="T1090">
        <v>6399.2762263232789</v>
      </c>
      <c r="U1090">
        <v>797.10282819114536</v>
      </c>
      <c r="V1090">
        <v>2964.9979848631192</v>
      </c>
      <c r="W1090">
        <v>1080.0181981970165</v>
      </c>
      <c r="X1090">
        <v>9260.9876475334622</v>
      </c>
      <c r="Y1090">
        <v>28010.86699066067</v>
      </c>
      <c r="Z1090">
        <v>9935.7183513966702</v>
      </c>
      <c r="AA1090">
        <v>47886.333186706514</v>
      </c>
      <c r="AB1090">
        <v>441.21325560439453</v>
      </c>
      <c r="AC1090">
        <v>8061.8530971236551</v>
      </c>
      <c r="AD1090">
        <v>10522.442551246331</v>
      </c>
      <c r="AE1090">
        <v>3672.735481893681</v>
      </c>
      <c r="AF1090">
        <v>17779.383013526531</v>
      </c>
      <c r="AG1090">
        <v>67507.873467551777</v>
      </c>
      <c r="AH1090">
        <v>13685.469684014171</v>
      </c>
      <c r="AI1090">
        <v>707.28842501467818</v>
      </c>
      <c r="AJ1090">
        <v>19723.097201882436</v>
      </c>
      <c r="AK1090">
        <v>1229.3346434778932</v>
      </c>
      <c r="AL1090">
        <v>312796.1875</v>
      </c>
      <c r="AM1090">
        <v>249374.15625</v>
      </c>
      <c r="AN1090">
        <v>63422.02734375</v>
      </c>
      <c r="AO1090" s="5" t="s">
        <v>1944</v>
      </c>
    </row>
    <row r="1091" spans="1:41" ht="14.25" x14ac:dyDescent="0.45">
      <c r="A1091">
        <v>2016</v>
      </c>
      <c r="B1091" s="5" t="s">
        <v>1507</v>
      </c>
      <c r="C1091" s="5" t="s">
        <v>170</v>
      </c>
      <c r="D1091" s="5" t="s">
        <v>83</v>
      </c>
      <c r="E1091" s="5" t="s">
        <v>108</v>
      </c>
      <c r="F1091" s="5" t="s">
        <v>108</v>
      </c>
      <c r="G1091" s="5" t="s">
        <v>86</v>
      </c>
      <c r="H1091" s="5" t="s">
        <v>130</v>
      </c>
      <c r="I1091">
        <v>2653.189893552445</v>
      </c>
      <c r="J1091">
        <v>15836.120560530562</v>
      </c>
      <c r="K1091">
        <v>636.85655396029551</v>
      </c>
      <c r="L1091">
        <v>2183.5081850067272</v>
      </c>
      <c r="M1091">
        <v>4842.3842977909608</v>
      </c>
      <c r="N1091">
        <v>1038.4173561091889</v>
      </c>
      <c r="O1091">
        <v>8343.9353558493003</v>
      </c>
      <c r="P1091">
        <v>6274.1743003552683</v>
      </c>
      <c r="Q1091">
        <v>2261.2388019052742</v>
      </c>
      <c r="R1091">
        <v>6106.2409804073395</v>
      </c>
      <c r="S1091">
        <v>4639.9548931392956</v>
      </c>
      <c r="T1091">
        <v>8614.6221361593543</v>
      </c>
      <c r="U1091">
        <v>848.4644717368983</v>
      </c>
      <c r="V1091">
        <v>2084.56797037361</v>
      </c>
      <c r="W1091">
        <v>1642.1801141404762</v>
      </c>
      <c r="X1091">
        <v>8842.1733823386203</v>
      </c>
      <c r="Y1091">
        <v>31250.323654062428</v>
      </c>
      <c r="Z1091">
        <v>7575.6361581269848</v>
      </c>
      <c r="AA1091">
        <v>45502.951604746078</v>
      </c>
      <c r="AB1091">
        <v>624.34687165036109</v>
      </c>
      <c r="AC1091">
        <v>7851.652336039594</v>
      </c>
      <c r="AD1091">
        <v>9078.362467189072</v>
      </c>
      <c r="AE1091">
        <v>5419.8050766090628</v>
      </c>
      <c r="AF1091">
        <v>19821.898675929533</v>
      </c>
      <c r="AG1091">
        <v>63594.868643242131</v>
      </c>
      <c r="AH1091">
        <v>13004.383383099961</v>
      </c>
      <c r="AI1091">
        <v>716.4636232053324</v>
      </c>
      <c r="AJ1091">
        <v>20067.473916243802</v>
      </c>
      <c r="AK1091">
        <v>1127.0086517404513</v>
      </c>
      <c r="AL1091">
        <v>302483.1875</v>
      </c>
      <c r="AM1091">
        <v>240370.546875</v>
      </c>
      <c r="AN1091">
        <v>62112.671875</v>
      </c>
      <c r="AO1091" s="5" t="s">
        <v>1946</v>
      </c>
    </row>
    <row r="1092" spans="1:41" ht="14.25" x14ac:dyDescent="0.45">
      <c r="A1092">
        <v>2016</v>
      </c>
      <c r="B1092" s="5" t="s">
        <v>1509</v>
      </c>
      <c r="C1092" s="5" t="s">
        <v>170</v>
      </c>
      <c r="D1092" s="5" t="s">
        <v>83</v>
      </c>
      <c r="E1092" s="5" t="s">
        <v>108</v>
      </c>
      <c r="F1092" s="5" t="s">
        <v>108</v>
      </c>
      <c r="G1092" s="5" t="s">
        <v>86</v>
      </c>
      <c r="H1092" s="5" t="s">
        <v>130</v>
      </c>
      <c r="I1092">
        <v>5516.9068805377228</v>
      </c>
      <c r="J1092">
        <v>20188.03488698661</v>
      </c>
      <c r="K1092">
        <v>777.33754419166166</v>
      </c>
      <c r="L1092">
        <v>1697.7578779415417</v>
      </c>
      <c r="M1092">
        <v>4465.5852230587889</v>
      </c>
      <c r="N1092">
        <v>8747.7712614467855</v>
      </c>
      <c r="O1092">
        <v>8974.1665445327326</v>
      </c>
      <c r="P1092">
        <v>9391.1664955563119</v>
      </c>
      <c r="Q1092">
        <v>2623.9519591106337</v>
      </c>
      <c r="R1092">
        <v>5633.8792776444852</v>
      </c>
      <c r="S1092">
        <v>3625.6359720377377</v>
      </c>
      <c r="T1092">
        <v>6738.7501190136309</v>
      </c>
      <c r="U1092">
        <v>723.6903052263217</v>
      </c>
      <c r="V1092">
        <v>2103.1907357636369</v>
      </c>
      <c r="W1092">
        <v>1285.3440519450858</v>
      </c>
      <c r="X1092">
        <v>9092.5227286179252</v>
      </c>
      <c r="Y1092">
        <v>21776.399653481902</v>
      </c>
      <c r="Z1092">
        <v>5063.3446564428386</v>
      </c>
      <c r="AA1092">
        <v>47661.248037777812</v>
      </c>
      <c r="AB1092">
        <v>449.97990234193372</v>
      </c>
      <c r="AC1092">
        <v>8246.2019515873108</v>
      </c>
      <c r="AD1092">
        <v>11640.576357757678</v>
      </c>
      <c r="AE1092">
        <v>8397.6588366342585</v>
      </c>
      <c r="AF1092">
        <v>17293.562646812185</v>
      </c>
      <c r="AG1092">
        <v>73317.511636665688</v>
      </c>
      <c r="AH1092">
        <v>12396.262195766696</v>
      </c>
      <c r="AI1092">
        <v>1354.3190734719515</v>
      </c>
      <c r="AJ1092">
        <v>19347.138989114428</v>
      </c>
      <c r="AK1092">
        <v>2021.5155515429356</v>
      </c>
      <c r="AL1092">
        <v>320551.34375</v>
      </c>
      <c r="AM1092">
        <v>257729.421875</v>
      </c>
      <c r="AN1092">
        <v>62822</v>
      </c>
      <c r="AO1092" s="5" t="s">
        <v>1945</v>
      </c>
    </row>
    <row r="1093" spans="1:41" ht="14.25" x14ac:dyDescent="0.45">
      <c r="A1093">
        <v>2016</v>
      </c>
      <c r="B1093" s="5" t="s">
        <v>589</v>
      </c>
      <c r="C1093" s="5" t="s">
        <v>170</v>
      </c>
      <c r="D1093" s="5" t="s">
        <v>83</v>
      </c>
      <c r="E1093" s="5" t="s">
        <v>108</v>
      </c>
      <c r="F1093" s="5" t="s">
        <v>108</v>
      </c>
      <c r="G1093" s="5" t="s">
        <v>87</v>
      </c>
      <c r="H1093" s="5" t="s">
        <v>130</v>
      </c>
      <c r="I1093">
        <v>4163</v>
      </c>
      <c r="J1093">
        <v>10947</v>
      </c>
      <c r="K1093">
        <v>709.38649999999996</v>
      </c>
      <c r="L1093">
        <v>1169.279</v>
      </c>
      <c r="M1093">
        <v>3402</v>
      </c>
      <c r="N1093">
        <v>9024</v>
      </c>
      <c r="O1093">
        <v>8321</v>
      </c>
      <c r="P1093">
        <v>9593.0408000000007</v>
      </c>
      <c r="Q1093">
        <v>2318.586960000001</v>
      </c>
      <c r="R1093">
        <v>6622.335930968542</v>
      </c>
      <c r="S1093">
        <v>1037</v>
      </c>
      <c r="T1093">
        <v>6604.8519800000004</v>
      </c>
      <c r="U1093">
        <v>529</v>
      </c>
      <c r="V1093">
        <v>1949</v>
      </c>
      <c r="W1093">
        <v>589</v>
      </c>
      <c r="X1093">
        <v>6825</v>
      </c>
      <c r="Y1093">
        <v>19890</v>
      </c>
      <c r="Z1093">
        <v>2609.733294744</v>
      </c>
      <c r="AA1093">
        <v>52906.534000000007</v>
      </c>
      <c r="AB1093"/>
      <c r="AC1093">
        <v>7531.8675000000003</v>
      </c>
      <c r="AD1093">
        <v>9788.280999999999</v>
      </c>
      <c r="AE1093">
        <v>7090</v>
      </c>
      <c r="AF1093">
        <v>14730.36366623508</v>
      </c>
      <c r="AG1093">
        <v>64499</v>
      </c>
      <c r="AH1093">
        <v>11925.316076490821</v>
      </c>
      <c r="AI1093">
        <v>1237</v>
      </c>
      <c r="AJ1093">
        <v>19383.407842968751</v>
      </c>
      <c r="AK1093">
        <v>1846</v>
      </c>
      <c r="AL1093">
        <v>287241</v>
      </c>
      <c r="AM1093">
        <v>234956.140625</v>
      </c>
      <c r="AN1093">
        <v>52284.8359375</v>
      </c>
      <c r="AO1093" s="5" t="s">
        <v>600</v>
      </c>
    </row>
    <row r="1094" spans="1:41" ht="14.25" x14ac:dyDescent="0.45">
      <c r="A1094">
        <v>2016</v>
      </c>
      <c r="B1094" s="5" t="s">
        <v>1509</v>
      </c>
      <c r="C1094" s="5" t="s">
        <v>170</v>
      </c>
      <c r="D1094" s="5" t="s">
        <v>83</v>
      </c>
      <c r="E1094" s="5" t="s">
        <v>108</v>
      </c>
      <c r="F1094" s="5" t="s">
        <v>108</v>
      </c>
      <c r="G1094" s="5" t="s">
        <v>87</v>
      </c>
      <c r="H1094" s="5" t="s">
        <v>130</v>
      </c>
      <c r="I1094">
        <v>5139.78</v>
      </c>
      <c r="J1094">
        <v>18789.574065375</v>
      </c>
      <c r="K1094">
        <v>709.38649999999996</v>
      </c>
      <c r="L1094">
        <v>1600</v>
      </c>
      <c r="M1094">
        <v>4081.8249999999998</v>
      </c>
      <c r="N1094">
        <v>8149.7876886000004</v>
      </c>
      <c r="O1094">
        <v>8322.1821281238099</v>
      </c>
      <c r="P1094">
        <v>8578.0541135999993</v>
      </c>
      <c r="Q1094">
        <v>2396.6498272071158</v>
      </c>
      <c r="R1094">
        <v>5253.2869371284733</v>
      </c>
      <c r="S1094">
        <v>3311.5620869999998</v>
      </c>
      <c r="T1094">
        <v>6155</v>
      </c>
      <c r="U1094">
        <v>667.61</v>
      </c>
      <c r="V1094">
        <v>1921</v>
      </c>
      <c r="W1094">
        <v>1174</v>
      </c>
      <c r="X1094">
        <v>8304.875</v>
      </c>
      <c r="Y1094">
        <v>19890</v>
      </c>
      <c r="Z1094">
        <v>4624.728000000001</v>
      </c>
      <c r="AA1094">
        <v>44535.271900590087</v>
      </c>
      <c r="AB1094">
        <v>411</v>
      </c>
      <c r="AC1094">
        <v>7531.8675000000003</v>
      </c>
      <c r="AD1094">
        <v>10632.201256408331</v>
      </c>
      <c r="AE1094">
        <v>7830.3615137803899</v>
      </c>
      <c r="AF1094">
        <v>16297.789334040859</v>
      </c>
      <c r="AG1094">
        <v>68928.701056752485</v>
      </c>
      <c r="AH1094">
        <v>11577.17971403274</v>
      </c>
      <c r="AI1094">
        <v>1237</v>
      </c>
      <c r="AJ1094">
        <v>17978.006615458398</v>
      </c>
      <c r="AK1094">
        <v>1846.4</v>
      </c>
      <c r="AL1094">
        <v>297875.09375</v>
      </c>
      <c r="AM1094">
        <v>240112.46875</v>
      </c>
      <c r="AN1094">
        <v>57762.609375</v>
      </c>
      <c r="AO1094" s="5" t="s">
        <v>1947</v>
      </c>
    </row>
    <row r="1095" spans="1:41" ht="14.25" x14ac:dyDescent="0.45">
      <c r="A1095">
        <v>2016</v>
      </c>
      <c r="B1095" s="5" t="s">
        <v>1508</v>
      </c>
      <c r="C1095" s="5" t="s">
        <v>170</v>
      </c>
      <c r="D1095" s="5" t="s">
        <v>83</v>
      </c>
      <c r="E1095" s="5" t="s">
        <v>108</v>
      </c>
      <c r="F1095" s="5" t="s">
        <v>108</v>
      </c>
      <c r="G1095" s="5" t="s">
        <v>87</v>
      </c>
      <c r="H1095" s="5" t="s">
        <v>130</v>
      </c>
      <c r="I1095">
        <v>3779.1</v>
      </c>
      <c r="J1095">
        <v>16858.080000000002</v>
      </c>
      <c r="K1095">
        <v>739.48935300000005</v>
      </c>
      <c r="L1095">
        <v>2111.3679999999999</v>
      </c>
      <c r="M1095">
        <v>5834.5048718749986</v>
      </c>
      <c r="N1095">
        <v>3409.376256</v>
      </c>
      <c r="O1095">
        <v>8220</v>
      </c>
      <c r="P1095">
        <v>6206</v>
      </c>
      <c r="Q1095">
        <v>2369.7233883245999</v>
      </c>
      <c r="R1095">
        <v>5178.1762461869193</v>
      </c>
      <c r="S1095">
        <v>4367.3424402918381</v>
      </c>
      <c r="T1095">
        <v>5905.2</v>
      </c>
      <c r="U1095">
        <v>731.44200000000001</v>
      </c>
      <c r="V1095">
        <v>2748</v>
      </c>
      <c r="W1095">
        <v>981.24</v>
      </c>
      <c r="X1095">
        <v>8751.4920000000002</v>
      </c>
      <c r="Y1095">
        <v>26128</v>
      </c>
      <c r="Z1095">
        <v>9593.4000000000015</v>
      </c>
      <c r="AA1095">
        <v>44502.629444728933</v>
      </c>
      <c r="AB1095">
        <v>393</v>
      </c>
      <c r="AC1095">
        <v>7529.6</v>
      </c>
      <c r="AD1095">
        <v>10156.98535663182</v>
      </c>
      <c r="AE1095">
        <v>3336.828</v>
      </c>
      <c r="AF1095">
        <v>16441.828101536332</v>
      </c>
      <c r="AG1095">
        <v>63002</v>
      </c>
      <c r="AH1095">
        <v>13089.21657203456</v>
      </c>
      <c r="AI1095">
        <v>642.6</v>
      </c>
      <c r="AJ1095">
        <v>18863.794718589848</v>
      </c>
      <c r="AK1095">
        <v>1144.2750000000001</v>
      </c>
      <c r="AL1095">
        <v>293014.65625</v>
      </c>
      <c r="AM1095">
        <v>232789.34375</v>
      </c>
      <c r="AN1095">
        <v>60225.33984375</v>
      </c>
      <c r="AO1095" s="5" t="s">
        <v>1948</v>
      </c>
    </row>
    <row r="1096" spans="1:41" ht="14.25" x14ac:dyDescent="0.45">
      <c r="A1096">
        <v>2016</v>
      </c>
      <c r="B1096" s="5" t="s">
        <v>1507</v>
      </c>
      <c r="C1096" s="5" t="s">
        <v>170</v>
      </c>
      <c r="D1096" s="5" t="s">
        <v>83</v>
      </c>
      <c r="E1096" s="5" t="s">
        <v>108</v>
      </c>
      <c r="F1096" s="5" t="s">
        <v>108</v>
      </c>
      <c r="G1096" s="5" t="s">
        <v>87</v>
      </c>
      <c r="H1096" s="5" t="s">
        <v>130</v>
      </c>
      <c r="I1096">
        <v>2472.98</v>
      </c>
      <c r="J1096">
        <v>14231.35</v>
      </c>
      <c r="K1096">
        <v>594</v>
      </c>
      <c r="L1096">
        <v>2037.51936</v>
      </c>
      <c r="M1096">
        <v>4470.8999999999996</v>
      </c>
      <c r="N1096">
        <v>971.53840000000002</v>
      </c>
      <c r="O1096">
        <v>7901.1249778124984</v>
      </c>
      <c r="P1096">
        <v>5765.2650000000003</v>
      </c>
      <c r="Q1096">
        <v>2088.9605099999999</v>
      </c>
      <c r="R1096">
        <v>5606.649515645051</v>
      </c>
      <c r="S1096">
        <v>4287</v>
      </c>
      <c r="T1096">
        <v>7958.4843749999991</v>
      </c>
      <c r="U1096">
        <v>710</v>
      </c>
      <c r="V1096">
        <v>1925.795625</v>
      </c>
      <c r="W1096">
        <v>1496.4460799999999</v>
      </c>
      <c r="X1096">
        <v>8496.0508905000024</v>
      </c>
      <c r="Y1096">
        <v>29257</v>
      </c>
      <c r="Z1096">
        <v>6998.6267135999997</v>
      </c>
      <c r="AA1096">
        <v>42738.119854563367</v>
      </c>
      <c r="AB1096">
        <v>549</v>
      </c>
      <c r="AC1096">
        <v>7434.9678700000022</v>
      </c>
      <c r="AD1096">
        <v>8422.949781605701</v>
      </c>
      <c r="AE1096">
        <v>5013.2670611439817</v>
      </c>
      <c r="AF1096">
        <v>18496.855439999999</v>
      </c>
      <c r="AG1096">
        <v>58969.006534755637</v>
      </c>
      <c r="AH1096">
        <v>12206.862499999999</v>
      </c>
      <c r="AI1096">
        <v>655.452</v>
      </c>
      <c r="AJ1096">
        <v>18863.794718589848</v>
      </c>
      <c r="AK1096">
        <v>1065</v>
      </c>
      <c r="AL1096">
        <v>281684.96875</v>
      </c>
      <c r="AM1096">
        <v>223581.6875</v>
      </c>
      <c r="AN1096">
        <v>58103.26953125</v>
      </c>
      <c r="AO1096" s="5" t="s">
        <v>1949</v>
      </c>
    </row>
    <row r="1097" spans="1:41" ht="14.25" x14ac:dyDescent="0.45">
      <c r="A1097">
        <v>2016</v>
      </c>
      <c r="B1097" s="5" t="s">
        <v>1508</v>
      </c>
      <c r="C1097" s="5" t="s">
        <v>170</v>
      </c>
      <c r="D1097" s="5" t="s">
        <v>83</v>
      </c>
      <c r="E1097" s="5" t="s">
        <v>487</v>
      </c>
      <c r="F1097" s="5" t="s">
        <v>487</v>
      </c>
      <c r="G1097" s="5" t="s">
        <v>87</v>
      </c>
      <c r="H1097" s="5" t="s">
        <v>130</v>
      </c>
      <c r="I1097">
        <v>11041.5</v>
      </c>
      <c r="J1097"/>
      <c r="K1097">
        <v>1396.170309854271</v>
      </c>
      <c r="L1097">
        <v>3134</v>
      </c>
      <c r="M1097">
        <v>26924.830241243591</v>
      </c>
      <c r="N1097">
        <v>15985.7084672</v>
      </c>
      <c r="O1097">
        <v>10277</v>
      </c>
      <c r="P1097"/>
      <c r="Q1097">
        <v>6359.401889734936</v>
      </c>
      <c r="R1097">
        <v>10569.302044877521</v>
      </c>
      <c r="S1097">
        <v>19534</v>
      </c>
      <c r="T1097">
        <v>12242.45</v>
      </c>
      <c r="U1097">
        <v>916.87799999999993</v>
      </c>
      <c r="V1097">
        <v>10511</v>
      </c>
      <c r="W1097"/>
      <c r="X1097">
        <v>13825.59058</v>
      </c>
      <c r="Y1097">
        <v>107132</v>
      </c>
      <c r="Z1097">
        <v>13373.308000000001</v>
      </c>
      <c r="AA1097">
        <v>110581.84823979159</v>
      </c>
      <c r="AB1097">
        <v>1552</v>
      </c>
      <c r="AC1097">
        <v>14387.6</v>
      </c>
      <c r="AD1097">
        <v>20448.295859443857</v>
      </c>
      <c r="AE1097">
        <v>6620.448000000004</v>
      </c>
      <c r="AF1097">
        <v>47528.602048681743</v>
      </c>
      <c r="AG1097">
        <v>165346</v>
      </c>
      <c r="AH1097">
        <v>57435.713001033691</v>
      </c>
      <c r="AI1097">
        <v>27286.560000000001</v>
      </c>
      <c r="AJ1097">
        <v>34580.879075869707</v>
      </c>
      <c r="AK1097">
        <v>2567.7781799999998</v>
      </c>
      <c r="AL1097">
        <v>751558.75</v>
      </c>
      <c r="AM1097">
        <v>558068.4375</v>
      </c>
      <c r="AN1097">
        <v>193490.40625</v>
      </c>
      <c r="AO1097" s="5" t="s">
        <v>5123</v>
      </c>
    </row>
    <row r="1098" spans="1:41" ht="14.25" x14ac:dyDescent="0.45">
      <c r="A1098">
        <v>2016</v>
      </c>
      <c r="B1098" s="5" t="s">
        <v>1509</v>
      </c>
      <c r="C1098" s="5" t="s">
        <v>170</v>
      </c>
      <c r="D1098" s="5" t="s">
        <v>83</v>
      </c>
      <c r="E1098" s="5" t="s">
        <v>487</v>
      </c>
      <c r="F1098" s="5" t="s">
        <v>487</v>
      </c>
      <c r="G1098" s="5" t="s">
        <v>87</v>
      </c>
      <c r="H1098" s="5" t="s">
        <v>130</v>
      </c>
      <c r="I1098">
        <v>16745.080000000002</v>
      </c>
      <c r="J1098"/>
      <c r="K1098">
        <v>1428.034330485762</v>
      </c>
      <c r="L1098">
        <v>3435</v>
      </c>
      <c r="M1098">
        <v>16546.991299610068</v>
      </c>
      <c r="N1098">
        <v>19944.015998474999</v>
      </c>
      <c r="O1098">
        <v>17717.99759768667</v>
      </c>
      <c r="P1098"/>
      <c r="Q1098">
        <v>5464.477998433531</v>
      </c>
      <c r="R1098">
        <v>9290.7051635983971</v>
      </c>
      <c r="S1098">
        <v>18194.190132345229</v>
      </c>
      <c r="T1098">
        <v>11936.5</v>
      </c>
      <c r="U1098">
        <v>869.61</v>
      </c>
      <c r="V1098">
        <v>10302</v>
      </c>
      <c r="W1098">
        <v>6079.162980093327</v>
      </c>
      <c r="X1098">
        <v>9672.4575999999997</v>
      </c>
      <c r="Y1098">
        <v>112013</v>
      </c>
      <c r="Z1098">
        <v>11687.349700000001</v>
      </c>
      <c r="AA1098">
        <v>106260.0750129994</v>
      </c>
      <c r="AB1098">
        <v>1602</v>
      </c>
      <c r="AC1098">
        <v>12408.487499999999</v>
      </c>
      <c r="AD1098">
        <v>17399.76043396227</v>
      </c>
      <c r="AE1098">
        <v>13064.75763424023</v>
      </c>
      <c r="AF1098">
        <v>53087.827969000013</v>
      </c>
      <c r="AG1098">
        <v>174067.46460751479</v>
      </c>
      <c r="AH1098">
        <v>30822.466052821121</v>
      </c>
      <c r="AI1098">
        <v>6102</v>
      </c>
      <c r="AJ1098">
        <v>27257.411162926201</v>
      </c>
      <c r="AK1098">
        <v>3068.3</v>
      </c>
      <c r="AL1098">
        <v>716467.0625</v>
      </c>
      <c r="AM1098">
        <v>575897.25</v>
      </c>
      <c r="AN1098">
        <v>140569.859375</v>
      </c>
      <c r="AO1098" s="5" t="s">
        <v>1980</v>
      </c>
    </row>
    <row r="1099" spans="1:41" ht="14.25" x14ac:dyDescent="0.45">
      <c r="A1099">
        <v>2016</v>
      </c>
      <c r="B1099" s="5" t="s">
        <v>589</v>
      </c>
      <c r="C1099" s="5" t="s">
        <v>170</v>
      </c>
      <c r="D1099" s="5" t="s">
        <v>83</v>
      </c>
      <c r="E1099" s="5" t="s">
        <v>487</v>
      </c>
      <c r="F1099" s="5" t="s">
        <v>487</v>
      </c>
      <c r="G1099" s="5" t="s">
        <v>87</v>
      </c>
      <c r="H1099" s="5" t="s">
        <v>130</v>
      </c>
      <c r="I1099">
        <v>13965</v>
      </c>
      <c r="J1099">
        <v>21413.5</v>
      </c>
      <c r="K1099">
        <v>1587</v>
      </c>
      <c r="L1099"/>
      <c r="M1099">
        <v>14879</v>
      </c>
      <c r="N1099">
        <v>17715</v>
      </c>
      <c r="O1099">
        <v>10516.448380437139</v>
      </c>
      <c r="P1099"/>
      <c r="Q1099">
        <v>5812.2179000000024</v>
      </c>
      <c r="R1099">
        <v>7517.1202861811335</v>
      </c>
      <c r="S1099">
        <v>14957.189399999999</v>
      </c>
      <c r="T1099">
        <v>11515.615889999999</v>
      </c>
      <c r="U1099">
        <v>650</v>
      </c>
      <c r="V1099">
        <v>8252</v>
      </c>
      <c r="W1099">
        <v>1100</v>
      </c>
      <c r="X1099">
        <v>7780.8</v>
      </c>
      <c r="Y1099">
        <v>112013</v>
      </c>
      <c r="Z1099">
        <v>12132.891067344</v>
      </c>
      <c r="AA1099">
        <v>102500</v>
      </c>
      <c r="AB1099"/>
      <c r="AC1099">
        <v>12408.487499999999</v>
      </c>
      <c r="AD1099">
        <v>30963</v>
      </c>
      <c r="AE1099">
        <v>13750</v>
      </c>
      <c r="AF1099">
        <v>35604.943249999997</v>
      </c>
      <c r="AG1099">
        <v>161506</v>
      </c>
      <c r="AH1099">
        <v>21741</v>
      </c>
      <c r="AI1099">
        <v>6102</v>
      </c>
      <c r="AJ1099">
        <v>24022.531619977712</v>
      </c>
      <c r="AK1099">
        <v>3068</v>
      </c>
      <c r="AL1099">
        <v>673472.8125</v>
      </c>
      <c r="AM1099">
        <v>549262.75</v>
      </c>
      <c r="AN1099">
        <v>124210.0546875</v>
      </c>
      <c r="AO1099" s="5" t="s">
        <v>632</v>
      </c>
    </row>
    <row r="1100" spans="1:41" ht="14.25" x14ac:dyDescent="0.45">
      <c r="A1100">
        <v>2016</v>
      </c>
      <c r="B1100" s="5" t="s">
        <v>1507</v>
      </c>
      <c r="C1100" s="5" t="s">
        <v>170</v>
      </c>
      <c r="D1100" s="5" t="s">
        <v>83</v>
      </c>
      <c r="E1100" s="5" t="s">
        <v>487</v>
      </c>
      <c r="F1100" s="5" t="s">
        <v>487</v>
      </c>
      <c r="G1100" s="5" t="s">
        <v>87</v>
      </c>
      <c r="H1100" s="5" t="s">
        <v>130</v>
      </c>
      <c r="I1100">
        <v>11432.1</v>
      </c>
      <c r="J1100"/>
      <c r="K1100">
        <v>770</v>
      </c>
      <c r="L1100">
        <v>3134</v>
      </c>
      <c r="M1100">
        <v>13356</v>
      </c>
      <c r="N1100">
        <v>18491.00410568641</v>
      </c>
      <c r="O1100">
        <v>10078</v>
      </c>
      <c r="P1100"/>
      <c r="Q1100"/>
      <c r="R1100">
        <v>9052.2362210145511</v>
      </c>
      <c r="S1100">
        <v>15988</v>
      </c>
      <c r="T1100">
        <v>13218.1565625</v>
      </c>
      <c r="U1100">
        <v>890</v>
      </c>
      <c r="V1100">
        <v>9233</v>
      </c>
      <c r="W1100">
        <v>6753</v>
      </c>
      <c r="X1100">
        <v>14601.4723300407</v>
      </c>
      <c r="Y1100">
        <v>98700</v>
      </c>
      <c r="Z1100">
        <v>9806.9653440000002</v>
      </c>
      <c r="AA1100">
        <v>98993.078421427126</v>
      </c>
      <c r="AB1100">
        <v>1800</v>
      </c>
      <c r="AC1100">
        <v>14762.670889999999</v>
      </c>
      <c r="AD1100">
        <v>22669.321795410218</v>
      </c>
      <c r="AE1100">
        <v>12525.6410162965</v>
      </c>
      <c r="AF1100">
        <v>27640.22356799999</v>
      </c>
      <c r="AG1100">
        <v>150683.06122526029</v>
      </c>
      <c r="AH1100">
        <v>24216.500133711219</v>
      </c>
      <c r="AI1100">
        <v>5808.2939999999999</v>
      </c>
      <c r="AJ1100">
        <v>33193.532830279808</v>
      </c>
      <c r="AK1100">
        <v>2181</v>
      </c>
      <c r="AL1100">
        <v>629977.3125</v>
      </c>
      <c r="AM1100">
        <v>498537.53125</v>
      </c>
      <c r="AN1100">
        <v>131439.75</v>
      </c>
      <c r="AO1100" s="5" t="s">
        <v>5122</v>
      </c>
    </row>
    <row r="1101" spans="1:41" ht="14.25" x14ac:dyDescent="0.45">
      <c r="A1101">
        <v>2016</v>
      </c>
      <c r="B1101" s="5" t="s">
        <v>1507</v>
      </c>
      <c r="C1101" s="5" t="s">
        <v>170</v>
      </c>
      <c r="D1101" s="5" t="s">
        <v>83</v>
      </c>
      <c r="E1101" s="5" t="s">
        <v>210</v>
      </c>
      <c r="F1101" s="5" t="s">
        <v>210</v>
      </c>
      <c r="G1101" s="5" t="s">
        <v>87</v>
      </c>
      <c r="H1101" s="5" t="s">
        <v>130</v>
      </c>
      <c r="I1101">
        <v>10115.5</v>
      </c>
      <c r="J1101">
        <v>27273.885999999999</v>
      </c>
      <c r="K1101">
        <v>868</v>
      </c>
      <c r="L1101">
        <v>2868.7472240000002</v>
      </c>
      <c r="M1101">
        <v>12754.56</v>
      </c>
      <c r="N1101">
        <v>18491.00410568641</v>
      </c>
      <c r="O1101">
        <v>10478.412327812501</v>
      </c>
      <c r="P1101">
        <v>9886.1479999999992</v>
      </c>
      <c r="Q1101">
        <v>2497.5482055900002</v>
      </c>
      <c r="R1101">
        <v>9159.9191911239122</v>
      </c>
      <c r="S1101">
        <v>15791</v>
      </c>
      <c r="T1101">
        <v>13756.601875</v>
      </c>
      <c r="U1101">
        <v>890</v>
      </c>
      <c r="V1101">
        <v>8702.5443749999995</v>
      </c>
      <c r="W1101">
        <v>6446.5706867200006</v>
      </c>
      <c r="X1101">
        <v>14456.903297069999</v>
      </c>
      <c r="Y1101">
        <v>86795</v>
      </c>
      <c r="Z1101">
        <v>9806.9653440000002</v>
      </c>
      <c r="AA1101">
        <v>99346.217830489812</v>
      </c>
      <c r="AB1101">
        <v>1800</v>
      </c>
      <c r="AC1101">
        <v>15109.66339245</v>
      </c>
      <c r="AD1101">
        <v>21010.791795410219</v>
      </c>
      <c r="AE1101">
        <v>23755.033177374669</v>
      </c>
      <c r="AF1101">
        <v>51207.043417528002</v>
      </c>
      <c r="AG1101">
        <v>137552.40348168949</v>
      </c>
      <c r="AH1101">
        <v>38313.687178547363</v>
      </c>
      <c r="AI1101">
        <v>4226.2939999999999</v>
      </c>
      <c r="AJ1101">
        <v>33193.532830279808</v>
      </c>
      <c r="AK1101">
        <v>2181</v>
      </c>
      <c r="AL1101">
        <v>688735</v>
      </c>
      <c r="AM1101">
        <v>546651.125</v>
      </c>
      <c r="AN1101">
        <v>142083.8125</v>
      </c>
      <c r="AO1101" s="5" t="s">
        <v>1983</v>
      </c>
    </row>
    <row r="1102" spans="1:41" ht="14.25" x14ac:dyDescent="0.45">
      <c r="A1102">
        <v>2016</v>
      </c>
      <c r="B1102" s="5" t="s">
        <v>589</v>
      </c>
      <c r="C1102" s="5" t="s">
        <v>170</v>
      </c>
      <c r="D1102" s="5" t="s">
        <v>83</v>
      </c>
      <c r="E1102" s="5" t="s">
        <v>210</v>
      </c>
      <c r="F1102" s="5" t="s">
        <v>210</v>
      </c>
      <c r="G1102" s="5" t="s">
        <v>87</v>
      </c>
      <c r="H1102" s="5" t="s">
        <v>130</v>
      </c>
      <c r="I1102">
        <v>11845.199000000001</v>
      </c>
      <c r="J1102">
        <v>21413.5</v>
      </c>
      <c r="K1102">
        <v>1005.3149</v>
      </c>
      <c r="L1102">
        <v>2028.3019999999999</v>
      </c>
      <c r="M1102">
        <v>10751.79</v>
      </c>
      <c r="N1102">
        <v>17715</v>
      </c>
      <c r="O1102">
        <v>10576.235000000001</v>
      </c>
      <c r="P1102">
        <v>11280.477800000001</v>
      </c>
      <c r="Q1102">
        <v>6167.6527300000007</v>
      </c>
      <c r="R1102">
        <v>7917.1202861811335</v>
      </c>
      <c r="S1102">
        <v>16749.252</v>
      </c>
      <c r="T1102">
        <v>11515.615889999999</v>
      </c>
      <c r="U1102">
        <v>650</v>
      </c>
      <c r="V1102">
        <v>8167</v>
      </c>
      <c r="W1102">
        <v>7412.384</v>
      </c>
      <c r="X1102">
        <v>8584.6980000000003</v>
      </c>
      <c r="Y1102">
        <v>105713.234</v>
      </c>
      <c r="Z1102">
        <v>11509.877967344</v>
      </c>
      <c r="AA1102">
        <v>104846.6326729158</v>
      </c>
      <c r="AB1102">
        <v>0</v>
      </c>
      <c r="AC1102">
        <v>17111.019112499998</v>
      </c>
      <c r="AD1102">
        <v>23303.147120000001</v>
      </c>
      <c r="AE1102">
        <v>14170</v>
      </c>
      <c r="AF1102">
        <v>45221.943249999997</v>
      </c>
      <c r="AG1102">
        <v>130674</v>
      </c>
      <c r="AH1102">
        <v>36298.98254065332</v>
      </c>
      <c r="AI1102">
        <v>18627</v>
      </c>
      <c r="AJ1102">
        <v>25143.081050670218</v>
      </c>
      <c r="AK1102">
        <v>3068</v>
      </c>
      <c r="AL1102">
        <v>689466.5</v>
      </c>
      <c r="AM1102">
        <v>541574.0625</v>
      </c>
      <c r="AN1102">
        <v>147892.421875</v>
      </c>
      <c r="AO1102" s="5" t="s">
        <v>635</v>
      </c>
    </row>
    <row r="1103" spans="1:41" ht="14.25" x14ac:dyDescent="0.45">
      <c r="A1103">
        <v>2016</v>
      </c>
      <c r="B1103" s="5" t="s">
        <v>1508</v>
      </c>
      <c r="C1103" s="5" t="s">
        <v>170</v>
      </c>
      <c r="D1103" s="5" t="s">
        <v>83</v>
      </c>
      <c r="E1103" s="5" t="s">
        <v>210</v>
      </c>
      <c r="F1103" s="5" t="s">
        <v>210</v>
      </c>
      <c r="G1103" s="5" t="s">
        <v>87</v>
      </c>
      <c r="H1103" s="5" t="s">
        <v>130</v>
      </c>
      <c r="I1103">
        <v>9355.0442399999993</v>
      </c>
      <c r="J1103">
        <v>27657.8858</v>
      </c>
      <c r="K1103">
        <v>1042.5019681457291</v>
      </c>
      <c r="L1103">
        <v>3345.46</v>
      </c>
      <c r="M1103">
        <v>22564.666043656031</v>
      </c>
      <c r="N1103">
        <v>15985.7084672</v>
      </c>
      <c r="O1103">
        <v>11968</v>
      </c>
      <c r="P1103">
        <v>9199.1329999999998</v>
      </c>
      <c r="Q1103">
        <v>6128.401889734936</v>
      </c>
      <c r="R1103">
        <v>10871.66693411682</v>
      </c>
      <c r="S1103">
        <v>19072.333837077931</v>
      </c>
      <c r="T1103">
        <v>12780.895312500001</v>
      </c>
      <c r="U1103">
        <v>916.87799999999993</v>
      </c>
      <c r="V1103">
        <v>10403</v>
      </c>
      <c r="W1103">
        <v>7199.0253599999996</v>
      </c>
      <c r="X1103">
        <v>13825.59058</v>
      </c>
      <c r="Y1103">
        <v>107132</v>
      </c>
      <c r="Z1103">
        <v>13373.308000000001</v>
      </c>
      <c r="AA1103">
        <v>110581.84823979159</v>
      </c>
      <c r="AB1103">
        <v>1552</v>
      </c>
      <c r="AC1103">
        <v>17201</v>
      </c>
      <c r="AD1103">
        <v>21677.150826874669</v>
      </c>
      <c r="AE1103">
        <v>16794.162049999999</v>
      </c>
      <c r="AF1103">
        <v>47528.602048681743</v>
      </c>
      <c r="AG1103">
        <v>163759</v>
      </c>
      <c r="AH1103">
        <v>57751.280347845801</v>
      </c>
      <c r="AI1103">
        <v>8329.32</v>
      </c>
      <c r="AJ1103">
        <v>34580.879075869707</v>
      </c>
      <c r="AK1103">
        <v>2567.7781799999998</v>
      </c>
      <c r="AL1103">
        <v>785144.4375</v>
      </c>
      <c r="AM1103">
        <v>604814</v>
      </c>
      <c r="AN1103">
        <v>180330.53125</v>
      </c>
      <c r="AO1103" s="5" t="s">
        <v>1981</v>
      </c>
    </row>
    <row r="1104" spans="1:41" ht="14.25" x14ac:dyDescent="0.45">
      <c r="A1104">
        <v>2016</v>
      </c>
      <c r="B1104" s="5" t="s">
        <v>1509</v>
      </c>
      <c r="C1104" s="5" t="s">
        <v>170</v>
      </c>
      <c r="D1104" s="5" t="s">
        <v>83</v>
      </c>
      <c r="E1104" s="5" t="s">
        <v>210</v>
      </c>
      <c r="F1104" s="5" t="s">
        <v>210</v>
      </c>
      <c r="G1104" s="5" t="s">
        <v>87</v>
      </c>
      <c r="H1104" s="5" t="s">
        <v>130</v>
      </c>
      <c r="I1104">
        <v>16745.080000000002</v>
      </c>
      <c r="J1104">
        <v>35068.496565374997</v>
      </c>
      <c r="K1104">
        <v>1005.040193132328</v>
      </c>
      <c r="L1104">
        <v>2800</v>
      </c>
      <c r="M1104">
        <v>13434.85821260617</v>
      </c>
      <c r="N1104">
        <v>19024.383998475001</v>
      </c>
      <c r="O1104">
        <v>16418.99656812381</v>
      </c>
      <c r="P1104">
        <v>10466.6514016</v>
      </c>
      <c r="Q1104">
        <v>5485.3439984335309</v>
      </c>
      <c r="R1104">
        <v>9290.7051635983971</v>
      </c>
      <c r="S1104">
        <v>18077.862087000001</v>
      </c>
      <c r="T1104">
        <v>11835</v>
      </c>
      <c r="U1104">
        <v>869.61</v>
      </c>
      <c r="V1104">
        <v>9506</v>
      </c>
      <c r="W1104">
        <v>9554.1440000000002</v>
      </c>
      <c r="X1104">
        <v>10640.6474416</v>
      </c>
      <c r="Y1104">
        <v>105713.234</v>
      </c>
      <c r="Z1104">
        <v>11687.349700000001</v>
      </c>
      <c r="AA1104">
        <v>107736.3128216734</v>
      </c>
      <c r="AB1104">
        <v>1602</v>
      </c>
      <c r="AC1104">
        <v>17111.019112499998</v>
      </c>
      <c r="AD1104">
        <v>28364.1240327585</v>
      </c>
      <c r="AE1104">
        <v>15604.55128215472</v>
      </c>
      <c r="AF1104">
        <v>53087.827969000013</v>
      </c>
      <c r="AG1104">
        <v>167432.8109540247</v>
      </c>
      <c r="AH1104">
        <v>39148.789652926018</v>
      </c>
      <c r="AI1104">
        <v>18627.328000000001</v>
      </c>
      <c r="AJ1104">
        <v>27257.411162926201</v>
      </c>
      <c r="AK1104">
        <v>3068.3</v>
      </c>
      <c r="AL1104">
        <v>786663.9375</v>
      </c>
      <c r="AM1104">
        <v>614886.8125</v>
      </c>
      <c r="AN1104">
        <v>171777.09375</v>
      </c>
      <c r="AO1104" s="5" t="s">
        <v>1982</v>
      </c>
    </row>
    <row r="1105" spans="1:41" ht="14.25" x14ac:dyDescent="0.45">
      <c r="A1105">
        <v>2016</v>
      </c>
      <c r="B1105" s="5" t="s">
        <v>1507</v>
      </c>
      <c r="C1105" s="5" t="s">
        <v>170</v>
      </c>
      <c r="D1105" s="5" t="s">
        <v>83</v>
      </c>
      <c r="E1105" s="5" t="s">
        <v>24</v>
      </c>
      <c r="F1105" s="5" t="s">
        <v>24</v>
      </c>
      <c r="G1105" s="5" t="s">
        <v>86</v>
      </c>
      <c r="H1105" s="5" t="s">
        <v>130</v>
      </c>
      <c r="I1105">
        <v>2445.0742696689917</v>
      </c>
      <c r="J1105">
        <v>6257.1156426599027</v>
      </c>
      <c r="K1105">
        <v>113.72438463576705</v>
      </c>
      <c r="L1105">
        <v>284.31096158941762</v>
      </c>
      <c r="M1105">
        <v>2284.7228873325598</v>
      </c>
      <c r="N1105">
        <v>3229.772523655784</v>
      </c>
      <c r="O1105">
        <v>108.0381654039787</v>
      </c>
      <c r="P1105">
        <v>113.72438463576705</v>
      </c>
      <c r="Q1105">
        <v>215.79201984636796</v>
      </c>
      <c r="R1105">
        <v>893.60208940661869</v>
      </c>
      <c r="S1105">
        <v>8187.0184499288698</v>
      </c>
      <c r="T1105">
        <v>284.31096158941762</v>
      </c>
      <c r="U1105">
        <v>0</v>
      </c>
      <c r="V1105">
        <v>1032.6174124927647</v>
      </c>
      <c r="W1105">
        <v>460.58375777485656</v>
      </c>
      <c r="X1105">
        <v>376.79443113839301</v>
      </c>
      <c r="Y1105">
        <v>16394.507289092177</v>
      </c>
      <c r="Z1105">
        <v>1649.0035772186222</v>
      </c>
      <c r="AA1105">
        <v>19149.385509631094</v>
      </c>
      <c r="AB1105">
        <v>130.78304233113209</v>
      </c>
      <c r="AC1105">
        <v>2864.3475992351518</v>
      </c>
      <c r="AD1105">
        <v>3093.0189511312742</v>
      </c>
      <c r="AE1105">
        <v>1188.4198194437656</v>
      </c>
      <c r="AF1105">
        <v>8406.5065122759006</v>
      </c>
      <c r="AG1105">
        <v>26407.145218496054</v>
      </c>
      <c r="AH1105">
        <v>7911.4263578281943</v>
      </c>
      <c r="AI1105">
        <v>1867.3543957192949</v>
      </c>
      <c r="AJ1105">
        <v>7890.7234382573088</v>
      </c>
      <c r="AK1105">
        <v>101.21470232583268</v>
      </c>
      <c r="AL1105">
        <v>123341.0390625</v>
      </c>
      <c r="AM1105">
        <v>98422.0546875</v>
      </c>
      <c r="AN1105">
        <v>24918.98828125</v>
      </c>
      <c r="AO1105" s="5" t="s">
        <v>1984</v>
      </c>
    </row>
    <row r="1106" spans="1:41" ht="14.25" x14ac:dyDescent="0.45">
      <c r="A1106">
        <v>2016</v>
      </c>
      <c r="B1106" s="5" t="s">
        <v>589</v>
      </c>
      <c r="C1106" s="5" t="s">
        <v>170</v>
      </c>
      <c r="D1106" s="5" t="s">
        <v>83</v>
      </c>
      <c r="E1106" s="5" t="s">
        <v>24</v>
      </c>
      <c r="F1106" s="5" t="s">
        <v>24</v>
      </c>
      <c r="G1106" s="5" t="s">
        <v>86</v>
      </c>
      <c r="H1106" s="5" t="s">
        <v>130</v>
      </c>
      <c r="I1106">
        <v>3025.5616485735404</v>
      </c>
      <c r="J1106">
        <v>8924.8760630027191</v>
      </c>
      <c r="K1106">
        <v>106.1600578446856</v>
      </c>
      <c r="L1106">
        <v>392.7922140253367</v>
      </c>
      <c r="M1106">
        <v>6550.7045594829769</v>
      </c>
      <c r="N1106">
        <v>3506.4667106099655</v>
      </c>
      <c r="O1106">
        <v>118.89926478604788</v>
      </c>
      <c r="P1106">
        <v>84.928046275748486</v>
      </c>
      <c r="Q1106">
        <v>628.79239221754358</v>
      </c>
      <c r="R1106">
        <v>128.19088138488084</v>
      </c>
      <c r="S1106">
        <v>9434.7097408018217</v>
      </c>
      <c r="T1106">
        <v>494.70024307316913</v>
      </c>
      <c r="U1106">
        <v>1.0616005784468561</v>
      </c>
      <c r="V1106">
        <v>464.98105335972292</v>
      </c>
      <c r="W1106">
        <v>2123.2011568937119</v>
      </c>
      <c r="X1106">
        <v>838.66445697301629</v>
      </c>
      <c r="Y1106">
        <v>18590.21852947212</v>
      </c>
      <c r="Z1106">
        <v>5069.7340736059332</v>
      </c>
      <c r="AA1106">
        <v>24950.010844306395</v>
      </c>
      <c r="AB1106">
        <v>0</v>
      </c>
      <c r="AC1106">
        <v>3455.7328189659902</v>
      </c>
      <c r="AD1106">
        <v>2555.803392610806</v>
      </c>
      <c r="AE1106">
        <v>1666.712908161564</v>
      </c>
      <c r="AF1106">
        <v>14935.475315057522</v>
      </c>
      <c r="AG1106">
        <v>44452.401021305202</v>
      </c>
      <c r="AH1106">
        <v>10909.404964866197</v>
      </c>
      <c r="AI1106">
        <v>2456.5437385260248</v>
      </c>
      <c r="AJ1106">
        <v>6076.7471556170558</v>
      </c>
      <c r="AK1106">
        <v>104.0368566877919</v>
      </c>
      <c r="AL1106">
        <v>172047.515625</v>
      </c>
      <c r="AM1106">
        <v>136354.671875</v>
      </c>
      <c r="AN1106">
        <v>35692.82421875</v>
      </c>
      <c r="AO1106" s="5" t="s">
        <v>636</v>
      </c>
    </row>
    <row r="1107" spans="1:41" ht="14.25" x14ac:dyDescent="0.45">
      <c r="A1107">
        <v>2016</v>
      </c>
      <c r="B1107" s="5" t="s">
        <v>1508</v>
      </c>
      <c r="C1107" s="5" t="s">
        <v>170</v>
      </c>
      <c r="D1107" s="5" t="s">
        <v>83</v>
      </c>
      <c r="E1107" s="5" t="s">
        <v>24</v>
      </c>
      <c r="F1107" s="5" t="s">
        <v>24</v>
      </c>
      <c r="G1107" s="5" t="s">
        <v>86</v>
      </c>
      <c r="H1107" s="5" t="s">
        <v>130</v>
      </c>
      <c r="I1107">
        <v>3199.6381131616395</v>
      </c>
      <c r="J1107">
        <v>5435.5115574646015</v>
      </c>
      <c r="K1107">
        <v>112.26800397058385</v>
      </c>
      <c r="L1107">
        <v>314.35041111763479</v>
      </c>
      <c r="M1107">
        <v>11075.031108782207</v>
      </c>
      <c r="N1107">
        <v>2722.4990962866582</v>
      </c>
      <c r="O1107">
        <v>119.00408420881888</v>
      </c>
      <c r="P1107">
        <v>105.53192373234882</v>
      </c>
      <c r="Q1107">
        <v>224.18567563477748</v>
      </c>
      <c r="R1107">
        <v>435.82506502183031</v>
      </c>
      <c r="S1107">
        <v>8938.5864978510963</v>
      </c>
      <c r="T1107">
        <v>336.80401191175156</v>
      </c>
      <c r="U1107">
        <v>0</v>
      </c>
      <c r="V1107">
        <v>1019.3934760529013</v>
      </c>
      <c r="W1107">
        <v>566.95342005144846</v>
      </c>
      <c r="X1107">
        <v>383.95657357939677</v>
      </c>
      <c r="Y1107">
        <v>15043.913927099555</v>
      </c>
      <c r="Z1107">
        <v>1122.6800397058385</v>
      </c>
      <c r="AA1107">
        <v>20152.40380009195</v>
      </c>
      <c r="AB1107">
        <v>7545.5325468629408</v>
      </c>
      <c r="AC1107">
        <v>2681.5212748373951</v>
      </c>
      <c r="AD1107">
        <v>3118.8183698602866</v>
      </c>
      <c r="AE1107">
        <v>1403.3500496322981</v>
      </c>
      <c r="AF1107">
        <v>8449.7739293139748</v>
      </c>
      <c r="AG1107">
        <v>41421.280064946914</v>
      </c>
      <c r="AH1107">
        <v>8195.5642898526203</v>
      </c>
      <c r="AI1107">
        <v>2460.914647035198</v>
      </c>
      <c r="AJ1107">
        <v>7755.311207353564</v>
      </c>
      <c r="AK1107">
        <v>113.32781392806616</v>
      </c>
      <c r="AL1107">
        <v>154453.9375</v>
      </c>
      <c r="AM1107">
        <v>111487.171875</v>
      </c>
      <c r="AN1107">
        <v>42966.76171875</v>
      </c>
      <c r="AO1107" s="5" t="s">
        <v>1986</v>
      </c>
    </row>
    <row r="1108" spans="1:41" ht="14.25" x14ac:dyDescent="0.45">
      <c r="A1108">
        <v>2016</v>
      </c>
      <c r="B1108" s="5" t="s">
        <v>1509</v>
      </c>
      <c r="C1108" s="5" t="s">
        <v>170</v>
      </c>
      <c r="D1108" s="5" t="s">
        <v>83</v>
      </c>
      <c r="E1108" s="5" t="s">
        <v>24</v>
      </c>
      <c r="F1108" s="5" t="s">
        <v>24</v>
      </c>
      <c r="G1108" s="5" t="s">
        <v>86</v>
      </c>
      <c r="H1108" s="5" t="s">
        <v>130</v>
      </c>
      <c r="I1108">
        <v>3202.4117137473386</v>
      </c>
      <c r="J1108">
        <v>5971.2661493258065</v>
      </c>
      <c r="K1108">
        <v>109.48416115375517</v>
      </c>
      <c r="L1108">
        <v>318.32960211403912</v>
      </c>
      <c r="M1108">
        <v>5747.6078535800443</v>
      </c>
      <c r="N1108">
        <v>4580.764031785955</v>
      </c>
      <c r="O1108">
        <v>175.17465784600827</v>
      </c>
      <c r="P1108">
        <v>121.52741888066824</v>
      </c>
      <c r="Q1108">
        <v>240.03795088356802</v>
      </c>
      <c r="R1108">
        <v>390.85845531890595</v>
      </c>
      <c r="S1108">
        <v>9853.4650196768125</v>
      </c>
      <c r="T1108">
        <v>218.96832230751033</v>
      </c>
      <c r="U1108">
        <v>0</v>
      </c>
      <c r="V1108">
        <v>569.31763799952694</v>
      </c>
      <c r="W1108">
        <v>569.31763799952694</v>
      </c>
      <c r="X1108">
        <v>853.97645699929035</v>
      </c>
      <c r="Y1108">
        <v>19172.318880439838</v>
      </c>
      <c r="Z1108">
        <v>1410.517293392174</v>
      </c>
      <c r="AA1108">
        <v>19967.603867935104</v>
      </c>
      <c r="AB1108">
        <v>7424.1209678361383</v>
      </c>
      <c r="AC1108">
        <v>3563.9393622931539</v>
      </c>
      <c r="AD1108">
        <v>3661.5894734260546</v>
      </c>
      <c r="AE1108">
        <v>1579.3528183073797</v>
      </c>
      <c r="AF1108">
        <v>14615.499370027863</v>
      </c>
      <c r="AG1108">
        <v>68696.831534158904</v>
      </c>
      <c r="AH1108">
        <v>8729.2114178278061</v>
      </c>
      <c r="AI1108">
        <v>2533.4634890978946</v>
      </c>
      <c r="AJ1108">
        <v>8624.8885052899477</v>
      </c>
      <c r="AK1108">
        <v>107.29447793068006</v>
      </c>
      <c r="AL1108">
        <v>193009.140625</v>
      </c>
      <c r="AM1108">
        <v>153025.46875</v>
      </c>
      <c r="AN1108">
        <v>39983.67578125</v>
      </c>
      <c r="AO1108" s="5" t="s">
        <v>1985</v>
      </c>
    </row>
    <row r="1109" spans="1:41" ht="14.25" x14ac:dyDescent="0.45">
      <c r="A1109">
        <v>2016</v>
      </c>
      <c r="B1109" s="5" t="s">
        <v>1508</v>
      </c>
      <c r="C1109" s="5" t="s">
        <v>170</v>
      </c>
      <c r="D1109" s="5" t="s">
        <v>83</v>
      </c>
      <c r="E1109" s="5" t="s">
        <v>24</v>
      </c>
      <c r="F1109" s="5" t="s">
        <v>24</v>
      </c>
      <c r="G1109" s="5" t="s">
        <v>87</v>
      </c>
      <c r="H1109" s="5" t="s">
        <v>130</v>
      </c>
      <c r="I1109">
        <v>2907</v>
      </c>
      <c r="J1109">
        <v>5061.84</v>
      </c>
      <c r="K1109">
        <v>104.18398999999999</v>
      </c>
      <c r="L1109">
        <v>290.08</v>
      </c>
      <c r="M1109">
        <v>10111.43556936859</v>
      </c>
      <c r="N1109">
        <v>2517.9648000000002</v>
      </c>
      <c r="O1109">
        <v>110</v>
      </c>
      <c r="P1109">
        <v>97</v>
      </c>
      <c r="Q1109">
        <v>216.39943515959999</v>
      </c>
      <c r="R1109">
        <v>404.61862908055701</v>
      </c>
      <c r="S1109">
        <v>8628.1385507887535</v>
      </c>
      <c r="T1109">
        <v>310.8</v>
      </c>
      <c r="U1109"/>
      <c r="V1109">
        <v>945</v>
      </c>
      <c r="W1109">
        <v>515.1</v>
      </c>
      <c r="X1109">
        <v>362.04500000000002</v>
      </c>
      <c r="Y1109">
        <v>14084</v>
      </c>
      <c r="Z1109">
        <v>1084</v>
      </c>
      <c r="AA1109">
        <v>18728.411616720012</v>
      </c>
      <c r="AB1109">
        <v>136</v>
      </c>
      <c r="AC1109">
        <v>2504.5</v>
      </c>
      <c r="AD1109">
        <v>3010.4980244262001</v>
      </c>
      <c r="AE1109">
        <v>1275</v>
      </c>
      <c r="AF1109">
        <v>7797.3825855699433</v>
      </c>
      <c r="AG1109">
        <v>38702</v>
      </c>
      <c r="AH1109">
        <v>7838.4972088476034</v>
      </c>
      <c r="AI1109">
        <v>2235.84</v>
      </c>
      <c r="AJ1109">
        <v>7417.4252196218958</v>
      </c>
      <c r="AK1109">
        <v>105.48648</v>
      </c>
      <c r="AL1109">
        <v>137500.65625</v>
      </c>
      <c r="AM1109">
        <v>104032.6171875</v>
      </c>
      <c r="AN1109">
        <v>33468.02734375</v>
      </c>
      <c r="AO1109" s="5" t="s">
        <v>1988</v>
      </c>
    </row>
    <row r="1110" spans="1:41" ht="14.25" x14ac:dyDescent="0.45">
      <c r="A1110">
        <v>2016</v>
      </c>
      <c r="B1110" s="5" t="s">
        <v>1507</v>
      </c>
      <c r="C1110" s="5" t="s">
        <v>170</v>
      </c>
      <c r="D1110" s="5" t="s">
        <v>83</v>
      </c>
      <c r="E1110" s="5" t="s">
        <v>24</v>
      </c>
      <c r="F1110" s="5" t="s">
        <v>24</v>
      </c>
      <c r="G1110" s="5" t="s">
        <v>87</v>
      </c>
      <c r="H1110" s="5" t="s">
        <v>130</v>
      </c>
      <c r="I1110">
        <v>2279</v>
      </c>
      <c r="J1110">
        <v>5623.0439999999999</v>
      </c>
      <c r="K1110">
        <v>106</v>
      </c>
      <c r="L1110">
        <v>265.30200000000002</v>
      </c>
      <c r="M1110">
        <v>2109.4499999999998</v>
      </c>
      <c r="N1110">
        <v>3021.76</v>
      </c>
      <c r="O1110">
        <v>102.304609375</v>
      </c>
      <c r="P1110">
        <v>104.5</v>
      </c>
      <c r="Q1110">
        <v>199.35135</v>
      </c>
      <c r="R1110">
        <v>820.49066485037497</v>
      </c>
      <c r="S1110">
        <v>7565</v>
      </c>
      <c r="T1110">
        <v>262.65625</v>
      </c>
      <c r="U1110"/>
      <c r="V1110">
        <v>953.96749999999997</v>
      </c>
      <c r="W1110">
        <v>419.70960000000008</v>
      </c>
      <c r="X1110">
        <v>362.04500000000002</v>
      </c>
      <c r="Y1110">
        <v>15632</v>
      </c>
      <c r="Z1110">
        <v>1523.4048</v>
      </c>
      <c r="AA1110">
        <v>17985.83837287801</v>
      </c>
      <c r="AB1110">
        <v>115</v>
      </c>
      <c r="AC1110">
        <v>2712.3383800000001</v>
      </c>
      <c r="AD1110">
        <v>2857.3693499999999</v>
      </c>
      <c r="AE1110">
        <v>1099.276791584484</v>
      </c>
      <c r="AF1110">
        <v>7844.4495360000001</v>
      </c>
      <c r="AG1110">
        <v>24496.984150297791</v>
      </c>
      <c r="AH1110">
        <v>7426.2416666666659</v>
      </c>
      <c r="AI1110">
        <v>1708.3368</v>
      </c>
      <c r="AJ1110">
        <v>7417.4252196218958</v>
      </c>
      <c r="AK1110">
        <v>101</v>
      </c>
      <c r="AL1110">
        <v>115114.25</v>
      </c>
      <c r="AM1110">
        <v>91979.125</v>
      </c>
      <c r="AN1110">
        <v>23135.11328125</v>
      </c>
      <c r="AO1110" s="5" t="s">
        <v>1989</v>
      </c>
    </row>
    <row r="1111" spans="1:41" ht="14.25" x14ac:dyDescent="0.45">
      <c r="A1111">
        <v>2016</v>
      </c>
      <c r="B1111" s="5" t="s">
        <v>589</v>
      </c>
      <c r="C1111" s="5" t="s">
        <v>170</v>
      </c>
      <c r="D1111" s="5" t="s">
        <v>83</v>
      </c>
      <c r="E1111" s="5" t="s">
        <v>24</v>
      </c>
      <c r="F1111" s="5" t="s">
        <v>24</v>
      </c>
      <c r="G1111" s="5" t="s">
        <v>87</v>
      </c>
      <c r="H1111" s="5" t="s">
        <v>130</v>
      </c>
      <c r="I1111">
        <v>2850.0000000000009</v>
      </c>
      <c r="J1111">
        <v>8407</v>
      </c>
      <c r="K1111">
        <v>102.09</v>
      </c>
      <c r="L1111">
        <v>370</v>
      </c>
      <c r="M1111">
        <v>6171</v>
      </c>
      <c r="N1111">
        <v>3303</v>
      </c>
      <c r="O1111">
        <v>112</v>
      </c>
      <c r="P1111">
        <v>80</v>
      </c>
      <c r="Q1111">
        <v>592.30600000000004</v>
      </c>
      <c r="R1111">
        <v>120.75246</v>
      </c>
      <c r="S1111">
        <v>8887.25</v>
      </c>
      <c r="T1111">
        <v>465.99470000000002</v>
      </c>
      <c r="U1111">
        <v>1</v>
      </c>
      <c r="V1111">
        <v>438</v>
      </c>
      <c r="W1111">
        <v>2000</v>
      </c>
      <c r="X1111">
        <v>790</v>
      </c>
      <c r="Y1111">
        <v>17511.5</v>
      </c>
      <c r="Z1111">
        <v>4775.5569999999998</v>
      </c>
      <c r="AA1111">
        <v>23502.258147606499</v>
      </c>
      <c r="AB1111"/>
      <c r="AC1111">
        <v>3255.21</v>
      </c>
      <c r="AD1111">
        <v>2407.5</v>
      </c>
      <c r="AE1111">
        <v>1570</v>
      </c>
      <c r="AF1111">
        <v>14068.82740861769</v>
      </c>
      <c r="AG1111">
        <v>41873</v>
      </c>
      <c r="AH1111">
        <v>10276.37435995644</v>
      </c>
      <c r="AI1111">
        <v>2314</v>
      </c>
      <c r="AJ1111">
        <v>5724.1370050000014</v>
      </c>
      <c r="AK1111">
        <v>98</v>
      </c>
      <c r="AL1111">
        <v>162066.765625</v>
      </c>
      <c r="AM1111">
        <v>128442.5546875</v>
      </c>
      <c r="AN1111">
        <v>33624.2109375</v>
      </c>
      <c r="AO1111" s="5" t="s">
        <v>638</v>
      </c>
    </row>
    <row r="1112" spans="1:41" ht="14.25" x14ac:dyDescent="0.45">
      <c r="A1112">
        <v>2016</v>
      </c>
      <c r="B1112" s="5" t="s">
        <v>1509</v>
      </c>
      <c r="C1112" s="5" t="s">
        <v>170</v>
      </c>
      <c r="D1112" s="5" t="s">
        <v>83</v>
      </c>
      <c r="E1112" s="5" t="s">
        <v>24</v>
      </c>
      <c r="F1112" s="5" t="s">
        <v>24</v>
      </c>
      <c r="G1112" s="5" t="s">
        <v>87</v>
      </c>
      <c r="H1112" s="5" t="s">
        <v>130</v>
      </c>
      <c r="I1112">
        <v>2983.5</v>
      </c>
      <c r="J1112">
        <v>5558.5</v>
      </c>
      <c r="K1112">
        <v>102.09</v>
      </c>
      <c r="L1112">
        <v>300</v>
      </c>
      <c r="M1112">
        <v>5249.7162996100706</v>
      </c>
      <c r="N1112">
        <v>4267.6303706250001</v>
      </c>
      <c r="O1112">
        <v>162.44800000000001</v>
      </c>
      <c r="P1112">
        <v>111</v>
      </c>
      <c r="Q1112">
        <v>219.24445358490561</v>
      </c>
      <c r="R1112">
        <v>364.62786550247978</v>
      </c>
      <c r="S1112">
        <v>8999.9000000000015</v>
      </c>
      <c r="T1112">
        <v>200</v>
      </c>
      <c r="U1112"/>
      <c r="V1112">
        <v>520</v>
      </c>
      <c r="W1112">
        <v>520</v>
      </c>
      <c r="X1112">
        <v>780</v>
      </c>
      <c r="Y1112">
        <v>17511.5</v>
      </c>
      <c r="Z1112">
        <v>1288.33</v>
      </c>
      <c r="AA1112">
        <v>18657.98114973629</v>
      </c>
      <c r="AB1112">
        <v>136</v>
      </c>
      <c r="AC1112">
        <v>3255.21</v>
      </c>
      <c r="AD1112">
        <v>3344.4010849056649</v>
      </c>
      <c r="AE1112">
        <v>1472.660864859723</v>
      </c>
      <c r="AF1112">
        <v>13773.93048553993</v>
      </c>
      <c r="AG1112">
        <v>64584.616398738872</v>
      </c>
      <c r="AH1112">
        <v>8152.4291556603794</v>
      </c>
      <c r="AI1112">
        <v>2314</v>
      </c>
      <c r="AJ1112">
        <v>8014.5843672456576</v>
      </c>
      <c r="AK1112">
        <v>98</v>
      </c>
      <c r="AL1112">
        <v>172942.28125</v>
      </c>
      <c r="AM1112">
        <v>142883.3125</v>
      </c>
      <c r="AN1112">
        <v>30058.984375</v>
      </c>
      <c r="AO1112" s="5" t="s">
        <v>1987</v>
      </c>
    </row>
    <row r="1113" spans="1:41" ht="14.25" x14ac:dyDescent="0.45">
      <c r="A1113">
        <v>2016</v>
      </c>
      <c r="B1113" s="5" t="s">
        <v>1508</v>
      </c>
      <c r="C1113" s="5" t="s">
        <v>170</v>
      </c>
      <c r="D1113" s="5" t="s">
        <v>83</v>
      </c>
      <c r="E1113" s="5" t="s">
        <v>213</v>
      </c>
      <c r="F1113" s="5" t="s">
        <v>213</v>
      </c>
      <c r="G1113" s="5" t="s">
        <v>87</v>
      </c>
      <c r="H1113" s="5" t="s">
        <v>130</v>
      </c>
      <c r="I1113">
        <v>0</v>
      </c>
      <c r="J1113"/>
      <c r="K1113"/>
      <c r="L1113">
        <v>0</v>
      </c>
      <c r="M1113">
        <v>269.24830241243592</v>
      </c>
      <c r="N1113">
        <v>0</v>
      </c>
      <c r="O1113">
        <v>142</v>
      </c>
      <c r="P1113">
        <v>618.13300000000004</v>
      </c>
      <c r="Q1113">
        <v>416.83822406133601</v>
      </c>
      <c r="R1113">
        <v>127.6938172373856</v>
      </c>
      <c r="S1113">
        <v>0</v>
      </c>
      <c r="T1113">
        <v>0</v>
      </c>
      <c r="U1113"/>
      <c r="V1113">
        <v>0</v>
      </c>
      <c r="W1113">
        <v>426.73536000000001</v>
      </c>
      <c r="X1113">
        <v>146.65107</v>
      </c>
      <c r="Y1113">
        <v>0</v>
      </c>
      <c r="Z1113"/>
      <c r="AA1113">
        <v>3771.2487201890899</v>
      </c>
      <c r="AB1113">
        <v>0</v>
      </c>
      <c r="AC1113">
        <v>290.39999999999998</v>
      </c>
      <c r="AD1113">
        <v>890.45757026441049</v>
      </c>
      <c r="AE1113">
        <v>778.71405000000004</v>
      </c>
      <c r="AF1113">
        <v>359.68888200010781</v>
      </c>
      <c r="AG1113">
        <v>4100</v>
      </c>
      <c r="AH1113">
        <v>1092.389754548961</v>
      </c>
      <c r="AI1113">
        <v>0</v>
      </c>
      <c r="AJ1113">
        <v>384.85085062499991</v>
      </c>
      <c r="AK1113"/>
      <c r="AL1113">
        <v>13815.048828125</v>
      </c>
      <c r="AM1113">
        <v>10847.5673828125</v>
      </c>
      <c r="AN1113">
        <v>2967.48193359375</v>
      </c>
      <c r="AO1113" s="5" t="s">
        <v>1992</v>
      </c>
    </row>
    <row r="1114" spans="1:41" ht="14.25" x14ac:dyDescent="0.45">
      <c r="A1114">
        <v>2016</v>
      </c>
      <c r="B1114" s="5" t="s">
        <v>589</v>
      </c>
      <c r="C1114" s="5" t="s">
        <v>170</v>
      </c>
      <c r="D1114" s="5" t="s">
        <v>83</v>
      </c>
      <c r="E1114" s="5" t="s">
        <v>213</v>
      </c>
      <c r="F1114" s="5" t="s">
        <v>213</v>
      </c>
      <c r="G1114" s="5" t="s">
        <v>87</v>
      </c>
      <c r="H1114" s="5" t="s">
        <v>130</v>
      </c>
      <c r="I1114">
        <v>0</v>
      </c>
      <c r="J1114"/>
      <c r="K1114"/>
      <c r="L1114">
        <v>0</v>
      </c>
      <c r="M1114">
        <v>148.79</v>
      </c>
      <c r="N1114">
        <v>0</v>
      </c>
      <c r="O1114">
        <v>0</v>
      </c>
      <c r="P1114">
        <v>618.13300000000004</v>
      </c>
      <c r="Q1114">
        <v>0</v>
      </c>
      <c r="R1114">
        <v>101.65688521259101</v>
      </c>
      <c r="S1114">
        <v>0</v>
      </c>
      <c r="T1114">
        <v>0</v>
      </c>
      <c r="U1114"/>
      <c r="V1114">
        <v>0</v>
      </c>
      <c r="W1114">
        <v>583.8839999999999</v>
      </c>
      <c r="X1114"/>
      <c r="Y1114">
        <v>0</v>
      </c>
      <c r="Z1114"/>
      <c r="AA1114">
        <v>1800</v>
      </c>
      <c r="AB1114"/>
      <c r="AC1114">
        <v>235.76126249999999</v>
      </c>
      <c r="AD1114"/>
      <c r="AE1114">
        <v>83</v>
      </c>
      <c r="AF1114">
        <v>300</v>
      </c>
      <c r="AG1114">
        <v>3034</v>
      </c>
      <c r="AH1114">
        <v>844</v>
      </c>
      <c r="AI1114"/>
      <c r="AJ1114">
        <v>200.54523451965071</v>
      </c>
      <c r="AK1114"/>
      <c r="AL1114">
        <v>7949.7705078125</v>
      </c>
      <c r="AM1114">
        <v>6373.09619140625</v>
      </c>
      <c r="AN1114">
        <v>1576.674072265625</v>
      </c>
      <c r="AO1114" s="5" t="s">
        <v>641</v>
      </c>
    </row>
    <row r="1115" spans="1:41" ht="14.25" x14ac:dyDescent="0.45">
      <c r="A1115">
        <v>2016</v>
      </c>
      <c r="B1115" s="5" t="s">
        <v>1507</v>
      </c>
      <c r="C1115" s="5" t="s">
        <v>170</v>
      </c>
      <c r="D1115" s="5" t="s">
        <v>83</v>
      </c>
      <c r="E1115" s="5" t="s">
        <v>213</v>
      </c>
      <c r="F1115" s="5" t="s">
        <v>213</v>
      </c>
      <c r="G1115" s="5" t="s">
        <v>87</v>
      </c>
      <c r="H1115" s="5" t="s">
        <v>130</v>
      </c>
      <c r="I1115">
        <v>0</v>
      </c>
      <c r="J1115"/>
      <c r="K1115">
        <v>0</v>
      </c>
      <c r="L1115"/>
      <c r="M1115">
        <v>133.56</v>
      </c>
      <c r="N1115">
        <v>568.35957238562992</v>
      </c>
      <c r="O1115">
        <v>140.93</v>
      </c>
      <c r="P1115">
        <v>618.13300000000004</v>
      </c>
      <c r="Q1115">
        <v>62.525565989999997</v>
      </c>
      <c r="R1115">
        <v>78.314887352261891</v>
      </c>
      <c r="S1115">
        <v>0</v>
      </c>
      <c r="T1115">
        <v>21.537812500000001</v>
      </c>
      <c r="U1115"/>
      <c r="V1115">
        <v>0</v>
      </c>
      <c r="W1115">
        <v>427.21564672000011</v>
      </c>
      <c r="X1115">
        <v>153.341098905</v>
      </c>
      <c r="Y1115">
        <v>880</v>
      </c>
      <c r="Z1115">
        <v>0</v>
      </c>
      <c r="AA1115">
        <v>1337.862635219037</v>
      </c>
      <c r="AB1115">
        <v>0</v>
      </c>
      <c r="AC1115">
        <v>258.34674057500013</v>
      </c>
      <c r="AD1115">
        <v>559.84885252220045</v>
      </c>
      <c r="AE1115">
        <v>1279.083470896685</v>
      </c>
      <c r="AF1115">
        <v>15843.83512</v>
      </c>
      <c r="AG1115">
        <v>3104.8680243194149</v>
      </c>
      <c r="AH1115">
        <v>1067.7915359375741</v>
      </c>
      <c r="AI1115">
        <v>0</v>
      </c>
      <c r="AJ1115">
        <v>384.85085062499991</v>
      </c>
      <c r="AK1115"/>
      <c r="AL1115">
        <v>26920.404296875</v>
      </c>
      <c r="AM1115">
        <v>24416.1796875</v>
      </c>
      <c r="AN1115">
        <v>2504.22509765625</v>
      </c>
      <c r="AO1115" s="5" t="s">
        <v>1990</v>
      </c>
    </row>
    <row r="1116" spans="1:41" ht="14.25" x14ac:dyDescent="0.45">
      <c r="A1116">
        <v>2016</v>
      </c>
      <c r="B1116" s="5" t="s">
        <v>1509</v>
      </c>
      <c r="C1116" s="5" t="s">
        <v>170</v>
      </c>
      <c r="D1116" s="5" t="s">
        <v>83</v>
      </c>
      <c r="E1116" s="5" t="s">
        <v>213</v>
      </c>
      <c r="F1116" s="5" t="s">
        <v>213</v>
      </c>
      <c r="G1116" s="5" t="s">
        <v>87</v>
      </c>
      <c r="H1116" s="5" t="s">
        <v>130</v>
      </c>
      <c r="I1116">
        <v>0</v>
      </c>
      <c r="J1116"/>
      <c r="K1116"/>
      <c r="L1116">
        <v>0</v>
      </c>
      <c r="M1116">
        <v>165.4699129961007</v>
      </c>
      <c r="N1116">
        <v>0</v>
      </c>
      <c r="O1116">
        <v>0</v>
      </c>
      <c r="P1116">
        <v>618.13300000000004</v>
      </c>
      <c r="Q1116">
        <v>0</v>
      </c>
      <c r="R1116">
        <v>114.49819897823571</v>
      </c>
      <c r="S1116">
        <v>0</v>
      </c>
      <c r="T1116">
        <v>0</v>
      </c>
      <c r="U1116"/>
      <c r="V1116">
        <v>0</v>
      </c>
      <c r="W1116">
        <v>540.14400000000001</v>
      </c>
      <c r="X1116">
        <v>120.90572</v>
      </c>
      <c r="Y1116">
        <v>0</v>
      </c>
      <c r="Z1116">
        <v>0</v>
      </c>
      <c r="AA1116">
        <v>2118.686803088563</v>
      </c>
      <c r="AB1116">
        <v>0</v>
      </c>
      <c r="AC1116">
        <v>235.76126249999999</v>
      </c>
      <c r="AD1116"/>
      <c r="AE1116">
        <v>152.52600000000001</v>
      </c>
      <c r="AF1116">
        <v>390.2609690000001</v>
      </c>
      <c r="AG1116">
        <v>3037.3919260951839</v>
      </c>
      <c r="AH1116">
        <v>854.27625384137809</v>
      </c>
      <c r="AI1116">
        <v>0</v>
      </c>
      <c r="AJ1116">
        <v>619.51210217086953</v>
      </c>
      <c r="AK1116"/>
      <c r="AL1116">
        <v>8967.5654296875</v>
      </c>
      <c r="AM1116">
        <v>7286.77001953125</v>
      </c>
      <c r="AN1116">
        <v>1680.7958984375</v>
      </c>
      <c r="AO1116" s="5" t="s">
        <v>1991</v>
      </c>
    </row>
    <row r="1117" spans="1:41" ht="14.25" x14ac:dyDescent="0.45">
      <c r="A1117">
        <v>2016</v>
      </c>
      <c r="B1117" s="5" t="s">
        <v>589</v>
      </c>
      <c r="C1117" s="5" t="s">
        <v>170</v>
      </c>
      <c r="D1117" s="5" t="s">
        <v>83</v>
      </c>
      <c r="E1117" s="5" t="s">
        <v>216</v>
      </c>
      <c r="F1117" s="5" t="s">
        <v>217</v>
      </c>
      <c r="G1117" s="5" t="s">
        <v>86</v>
      </c>
      <c r="H1117" s="5" t="s">
        <v>130</v>
      </c>
      <c r="I1117">
        <v>0</v>
      </c>
      <c r="J1117"/>
      <c r="K1117"/>
      <c r="L1117"/>
      <c r="M1117"/>
      <c r="N1117">
        <v>0</v>
      </c>
      <c r="O1117">
        <v>0</v>
      </c>
      <c r="P1117"/>
      <c r="Q1117">
        <v>0</v>
      </c>
      <c r="R1117"/>
      <c r="S1117">
        <v>0</v>
      </c>
      <c r="T1117"/>
      <c r="U1117"/>
      <c r="V1117">
        <v>0</v>
      </c>
      <c r="W1117"/>
      <c r="X1117">
        <v>0</v>
      </c>
      <c r="Y1117">
        <v>0</v>
      </c>
      <c r="Z1117"/>
      <c r="AA1117"/>
      <c r="AB1117"/>
      <c r="AC1117">
        <v>0</v>
      </c>
      <c r="AD1117"/>
      <c r="AE1117"/>
      <c r="AF1117">
        <v>0</v>
      </c>
      <c r="AG1117"/>
      <c r="AH1117">
        <v>311.28439670183639</v>
      </c>
      <c r="AI1117"/>
      <c r="AJ1117"/>
      <c r="AK1117"/>
      <c r="AL1117">
        <v>311.28439331054688</v>
      </c>
      <c r="AM1117">
        <v>0</v>
      </c>
      <c r="AN1117">
        <v>311.28439331054688</v>
      </c>
      <c r="AO1117" s="5" t="s">
        <v>643</v>
      </c>
    </row>
    <row r="1118" spans="1:41" ht="14.25" x14ac:dyDescent="0.45">
      <c r="A1118">
        <v>2016</v>
      </c>
      <c r="B1118" s="5" t="s">
        <v>1507</v>
      </c>
      <c r="C1118" s="5" t="s">
        <v>170</v>
      </c>
      <c r="D1118" s="5" t="s">
        <v>83</v>
      </c>
      <c r="E1118" s="5" t="s">
        <v>216</v>
      </c>
      <c r="F1118" s="5" t="s">
        <v>217</v>
      </c>
      <c r="G1118" s="5" t="s">
        <v>86</v>
      </c>
      <c r="H1118" s="5" t="s">
        <v>130</v>
      </c>
      <c r="I1118"/>
      <c r="J1118"/>
      <c r="K1118"/>
      <c r="L1118"/>
      <c r="M1118"/>
      <c r="N1118">
        <v>0</v>
      </c>
      <c r="O1118"/>
      <c r="P1118"/>
      <c r="Q1118">
        <v>0</v>
      </c>
      <c r="R1118">
        <v>0</v>
      </c>
      <c r="S1118">
        <v>0</v>
      </c>
      <c r="T1118"/>
      <c r="U1118"/>
      <c r="V1118">
        <v>0</v>
      </c>
      <c r="W1118"/>
      <c r="X1118"/>
      <c r="Y1118"/>
      <c r="Z1118"/>
      <c r="AA1118">
        <v>2729.385231258409</v>
      </c>
      <c r="AB1118"/>
      <c r="AC1118"/>
      <c r="AD1118"/>
      <c r="AE1118"/>
      <c r="AF1118"/>
      <c r="AG1118">
        <v>0</v>
      </c>
      <c r="AH1118">
        <v>512.34417952242939</v>
      </c>
      <c r="AI1118"/>
      <c r="AJ1118"/>
      <c r="AK1118"/>
      <c r="AL1118">
        <v>3241.7294921875</v>
      </c>
      <c r="AM1118">
        <v>2729.38525390625</v>
      </c>
      <c r="AN1118">
        <v>512.34417724609375</v>
      </c>
      <c r="AO1118" s="5" t="s">
        <v>1994</v>
      </c>
    </row>
    <row r="1119" spans="1:41" ht="14.25" x14ac:dyDescent="0.45">
      <c r="A1119">
        <v>2016</v>
      </c>
      <c r="B1119" s="5" t="s">
        <v>1509</v>
      </c>
      <c r="C1119" s="5" t="s">
        <v>170</v>
      </c>
      <c r="D1119" s="5" t="s">
        <v>83</v>
      </c>
      <c r="E1119" s="5" t="s">
        <v>216</v>
      </c>
      <c r="F1119" s="5" t="s">
        <v>217</v>
      </c>
      <c r="G1119" s="5" t="s">
        <v>86</v>
      </c>
      <c r="H1119" s="5" t="s">
        <v>130</v>
      </c>
      <c r="I1119">
        <v>0</v>
      </c>
      <c r="J1119"/>
      <c r="K1119"/>
      <c r="L1119"/>
      <c r="M1119"/>
      <c r="N1119">
        <v>0</v>
      </c>
      <c r="O1119"/>
      <c r="P1119"/>
      <c r="Q1119">
        <v>0</v>
      </c>
      <c r="R1119"/>
      <c r="S1119">
        <v>0</v>
      </c>
      <c r="T1119"/>
      <c r="U1119"/>
      <c r="V1119">
        <v>0</v>
      </c>
      <c r="W1119">
        <v>0</v>
      </c>
      <c r="X1119"/>
      <c r="Y1119">
        <v>0</v>
      </c>
      <c r="Z1119">
        <v>0</v>
      </c>
      <c r="AA1119">
        <v>1532.7782561525723</v>
      </c>
      <c r="AB1119"/>
      <c r="AC1119"/>
      <c r="AD1119"/>
      <c r="AE1119"/>
      <c r="AF1119">
        <v>0</v>
      </c>
      <c r="AG1119"/>
      <c r="AH1119">
        <v>1019.8031370440742</v>
      </c>
      <c r="AI1119">
        <v>0</v>
      </c>
      <c r="AJ1119">
        <v>0</v>
      </c>
      <c r="AK1119"/>
      <c r="AL1119">
        <v>2552.581298828125</v>
      </c>
      <c r="AM1119">
        <v>1532.7781982421875</v>
      </c>
      <c r="AN1119">
        <v>1019.8031616210938</v>
      </c>
      <c r="AO1119" s="5" t="s">
        <v>1993</v>
      </c>
    </row>
    <row r="1120" spans="1:41" ht="14.25" x14ac:dyDescent="0.45">
      <c r="A1120">
        <v>2016</v>
      </c>
      <c r="B1120" s="5" t="s">
        <v>1508</v>
      </c>
      <c r="C1120" s="5" t="s">
        <v>170</v>
      </c>
      <c r="D1120" s="5" t="s">
        <v>83</v>
      </c>
      <c r="E1120" s="5" t="s">
        <v>216</v>
      </c>
      <c r="F1120" s="5" t="s">
        <v>217</v>
      </c>
      <c r="G1120" s="5" t="s">
        <v>86</v>
      </c>
      <c r="H1120" s="5" t="s">
        <v>130</v>
      </c>
      <c r="I1120">
        <v>0</v>
      </c>
      <c r="J1120"/>
      <c r="K1120"/>
      <c r="L1120"/>
      <c r="M1120"/>
      <c r="N1120"/>
      <c r="O1120">
        <v>0</v>
      </c>
      <c r="P1120"/>
      <c r="Q1120">
        <v>0</v>
      </c>
      <c r="R1120"/>
      <c r="S1120">
        <v>0</v>
      </c>
      <c r="T1120"/>
      <c r="U1120"/>
      <c r="V1120">
        <v>0</v>
      </c>
      <c r="W1120">
        <v>0</v>
      </c>
      <c r="X1120">
        <v>0</v>
      </c>
      <c r="Y1120"/>
      <c r="Z1120"/>
      <c r="AA1120">
        <v>1571.7520555881738</v>
      </c>
      <c r="AB1120"/>
      <c r="AC1120"/>
      <c r="AD1120"/>
      <c r="AE1120"/>
      <c r="AF1120">
        <v>0</v>
      </c>
      <c r="AG1120">
        <v>3419.683400943984</v>
      </c>
      <c r="AH1120">
        <v>7651.446029346067</v>
      </c>
      <c r="AI1120"/>
      <c r="AJ1120">
        <v>0</v>
      </c>
      <c r="AK1120"/>
      <c r="AL1120">
        <v>12642.8818359375</v>
      </c>
      <c r="AM1120">
        <v>4991.435546875</v>
      </c>
      <c r="AN1120">
        <v>7651.44580078125</v>
      </c>
      <c r="AO1120" s="5" t="s">
        <v>1995</v>
      </c>
    </row>
    <row r="1121" spans="1:41" ht="14.25" x14ac:dyDescent="0.45">
      <c r="A1121">
        <v>2016</v>
      </c>
      <c r="B1121" s="5" t="s">
        <v>589</v>
      </c>
      <c r="C1121" s="5" t="s">
        <v>170</v>
      </c>
      <c r="D1121" s="5" t="s">
        <v>83</v>
      </c>
      <c r="E1121" s="5" t="s">
        <v>216</v>
      </c>
      <c r="F1121" s="5" t="s">
        <v>218</v>
      </c>
      <c r="G1121" s="5" t="s">
        <v>86</v>
      </c>
      <c r="H1121" s="5" t="s">
        <v>130</v>
      </c>
      <c r="I1121">
        <v>498.95227187002234</v>
      </c>
      <c r="J1121"/>
      <c r="K1121">
        <v>74.312040491279916</v>
      </c>
      <c r="L1121">
        <v>0</v>
      </c>
      <c r="M1121">
        <v>1318.5079184309952</v>
      </c>
      <c r="N1121">
        <v>5558.5406287477381</v>
      </c>
      <c r="O1121">
        <v>583.88031814577084</v>
      </c>
      <c r="P1121"/>
      <c r="Q1121">
        <v>0</v>
      </c>
      <c r="R1121">
        <v>633.38178706222141</v>
      </c>
      <c r="S1121">
        <v>558.16941373636632</v>
      </c>
      <c r="T1121"/>
      <c r="U1121"/>
      <c r="V1121">
        <v>600.86592740092055</v>
      </c>
      <c r="W1121"/>
      <c r="X1121">
        <v>0</v>
      </c>
      <c r="Y1121">
        <v>18047.209833596553</v>
      </c>
      <c r="Z1121">
        <v>1285.5486600560946</v>
      </c>
      <c r="AA1121"/>
      <c r="AB1121"/>
      <c r="AC1121">
        <v>0</v>
      </c>
      <c r="AD1121"/>
      <c r="AE1121"/>
      <c r="AF1121">
        <v>1867.0496643614729</v>
      </c>
      <c r="AG1121">
        <v>9232.7402307523062</v>
      </c>
      <c r="AH1121">
        <v>270.17203921183261</v>
      </c>
      <c r="AI1121">
        <v>207.01211279713692</v>
      </c>
      <c r="AJ1121"/>
      <c r="AK1121"/>
      <c r="AL1121">
        <v>40736.33984375</v>
      </c>
      <c r="AM1121">
        <v>37724.28515625</v>
      </c>
      <c r="AN1121">
        <v>3012.053955078125</v>
      </c>
      <c r="AO1121" s="5" t="s">
        <v>644</v>
      </c>
    </row>
    <row r="1122" spans="1:41" ht="14.25" x14ac:dyDescent="0.45">
      <c r="A1122">
        <v>2016</v>
      </c>
      <c r="B1122" s="5" t="s">
        <v>1508</v>
      </c>
      <c r="C1122" s="5" t="s">
        <v>170</v>
      </c>
      <c r="D1122" s="5" t="s">
        <v>83</v>
      </c>
      <c r="E1122" s="5" t="s">
        <v>216</v>
      </c>
      <c r="F1122" s="5" t="s">
        <v>218</v>
      </c>
      <c r="G1122" s="5" t="s">
        <v>86</v>
      </c>
      <c r="H1122" s="5" t="s">
        <v>130</v>
      </c>
      <c r="I1122">
        <v>0</v>
      </c>
      <c r="J1122"/>
      <c r="K1122">
        <v>89.814403176467081</v>
      </c>
      <c r="L1122"/>
      <c r="M1122">
        <v>1237.0530687508708</v>
      </c>
      <c r="N1122">
        <v>2557.4651304499002</v>
      </c>
      <c r="O1122">
        <v>176.26076623381664</v>
      </c>
      <c r="P1122"/>
      <c r="Q1122">
        <v>0</v>
      </c>
      <c r="R1122">
        <v>360.94656591301992</v>
      </c>
      <c r="S1122">
        <v>224.5360079411677</v>
      </c>
      <c r="T1122"/>
      <c r="U1122"/>
      <c r="V1122">
        <v>1571.7520555881738</v>
      </c>
      <c r="W1122">
        <v>0</v>
      </c>
      <c r="X1122">
        <v>0</v>
      </c>
      <c r="Y1122">
        <v>6174.7402183821114</v>
      </c>
      <c r="Z1122"/>
      <c r="AA1122">
        <v>336.80401191175156</v>
      </c>
      <c r="AB1122"/>
      <c r="AC1122"/>
      <c r="AD1122"/>
      <c r="AE1122"/>
      <c r="AF1122">
        <v>1803.9226074869127</v>
      </c>
      <c r="AG1122">
        <v>15075.347573169998</v>
      </c>
      <c r="AH1122">
        <v>1122.6800397058385</v>
      </c>
      <c r="AI1122">
        <v>218.92260774263849</v>
      </c>
      <c r="AJ1122">
        <v>0</v>
      </c>
      <c r="AK1122">
        <v>0</v>
      </c>
      <c r="AL1122">
        <v>30950.244140625</v>
      </c>
      <c r="AM1122">
        <v>27880.9765625</v>
      </c>
      <c r="AN1122">
        <v>3069.266845703125</v>
      </c>
      <c r="AO1122" s="5" t="s">
        <v>1998</v>
      </c>
    </row>
    <row r="1123" spans="1:41" ht="14.25" x14ac:dyDescent="0.45">
      <c r="A1123">
        <v>2016</v>
      </c>
      <c r="B1123" s="5" t="s">
        <v>1507</v>
      </c>
      <c r="C1123" s="5" t="s">
        <v>170</v>
      </c>
      <c r="D1123" s="5" t="s">
        <v>83</v>
      </c>
      <c r="E1123" s="5" t="s">
        <v>216</v>
      </c>
      <c r="F1123" s="5" t="s">
        <v>218</v>
      </c>
      <c r="G1123" s="5" t="s">
        <v>86</v>
      </c>
      <c r="H1123" s="5" t="s">
        <v>130</v>
      </c>
      <c r="I1123">
        <v>0</v>
      </c>
      <c r="J1123"/>
      <c r="K1123">
        <v>90.979507708613639</v>
      </c>
      <c r="L1123"/>
      <c r="M1123">
        <v>710.7774039735441</v>
      </c>
      <c r="N1123">
        <v>2265.3897419444797</v>
      </c>
      <c r="O1123">
        <v>179.1159058013331</v>
      </c>
      <c r="P1123"/>
      <c r="Q1123">
        <v>0</v>
      </c>
      <c r="R1123">
        <v>340.06523957974099</v>
      </c>
      <c r="S1123">
        <v>568.62192317883523</v>
      </c>
      <c r="T1123"/>
      <c r="U1123"/>
      <c r="V1123">
        <v>1137.2438463576705</v>
      </c>
      <c r="W1123"/>
      <c r="X1123"/>
      <c r="Y1123"/>
      <c r="Z1123"/>
      <c r="AA1123">
        <v>341.17315390730113</v>
      </c>
      <c r="AB1123"/>
      <c r="AC1123"/>
      <c r="AD1123">
        <v>0</v>
      </c>
      <c r="AE1123"/>
      <c r="AF1123">
        <v>2047.0389234438069</v>
      </c>
      <c r="AG1123">
        <v>14603.368316728865</v>
      </c>
      <c r="AH1123">
        <v>1137.2438463576705</v>
      </c>
      <c r="AI1123">
        <v>221.76255003974575</v>
      </c>
      <c r="AJ1123"/>
      <c r="AK1123"/>
      <c r="AL1123">
        <v>23642.779296875</v>
      </c>
      <c r="AM1123">
        <v>20734.279296875</v>
      </c>
      <c r="AN1123">
        <v>2908.5009765625</v>
      </c>
      <c r="AO1123" s="5" t="s">
        <v>1997</v>
      </c>
    </row>
    <row r="1124" spans="1:41" ht="14.25" x14ac:dyDescent="0.45">
      <c r="A1124">
        <v>2016</v>
      </c>
      <c r="B1124" s="5" t="s">
        <v>1509</v>
      </c>
      <c r="C1124" s="5" t="s">
        <v>170</v>
      </c>
      <c r="D1124" s="5" t="s">
        <v>83</v>
      </c>
      <c r="E1124" s="5" t="s">
        <v>216</v>
      </c>
      <c r="F1124" s="5" t="s">
        <v>218</v>
      </c>
      <c r="G1124" s="5" t="s">
        <v>86</v>
      </c>
      <c r="H1124" s="5" t="s">
        <v>130</v>
      </c>
      <c r="I1124">
        <v>273.71040288438792</v>
      </c>
      <c r="J1124"/>
      <c r="K1124">
        <v>87.587328923004137</v>
      </c>
      <c r="L1124">
        <v>0</v>
      </c>
      <c r="M1124">
        <v>1360.2038471339658</v>
      </c>
      <c r="N1124">
        <v>4912.1678318801214</v>
      </c>
      <c r="O1124">
        <v>602.16288634565342</v>
      </c>
      <c r="P1124"/>
      <c r="Q1124">
        <v>0</v>
      </c>
      <c r="R1124"/>
      <c r="S1124">
        <v>641.57718436100527</v>
      </c>
      <c r="T1124"/>
      <c r="U1124"/>
      <c r="V1124">
        <v>1576.5719206140745</v>
      </c>
      <c r="W1124">
        <v>0</v>
      </c>
      <c r="X1124"/>
      <c r="Y1124">
        <v>18612.307396138378</v>
      </c>
      <c r="Z1124">
        <v>1012.1591730342358</v>
      </c>
      <c r="AA1124">
        <v>328.4524834612655</v>
      </c>
      <c r="AB1124"/>
      <c r="AC1124"/>
      <c r="AD1124"/>
      <c r="AE1124"/>
      <c r="AF1124">
        <v>1638.6584262074136</v>
      </c>
      <c r="AG1124">
        <v>2718.2884320417306</v>
      </c>
      <c r="AH1124">
        <v>273.71040288438792</v>
      </c>
      <c r="AI1124">
        <v>213.49411424982259</v>
      </c>
      <c r="AJ1124">
        <v>0</v>
      </c>
      <c r="AK1124">
        <v>54.742080576877584</v>
      </c>
      <c r="AL1124">
        <v>34305.79296875</v>
      </c>
      <c r="AM1124">
        <v>31072.31640625</v>
      </c>
      <c r="AN1124">
        <v>3233.47802734375</v>
      </c>
      <c r="AO1124" s="5" t="s">
        <v>1996</v>
      </c>
    </row>
    <row r="1125" spans="1:41" ht="14.25" x14ac:dyDescent="0.45">
      <c r="A1125">
        <v>2016</v>
      </c>
      <c r="B1125" s="5" t="s">
        <v>1508</v>
      </c>
      <c r="C1125" s="5" t="s">
        <v>170</v>
      </c>
      <c r="D1125" s="5" t="s">
        <v>83</v>
      </c>
      <c r="E1125" s="5" t="s">
        <v>216</v>
      </c>
      <c r="F1125" s="5" t="s">
        <v>219</v>
      </c>
      <c r="G1125" s="5" t="s">
        <v>86</v>
      </c>
      <c r="H1125" s="5" t="s">
        <v>130</v>
      </c>
      <c r="I1125">
        <v>0</v>
      </c>
      <c r="J1125"/>
      <c r="K1125"/>
      <c r="L1125"/>
      <c r="M1125"/>
      <c r="N1125"/>
      <c r="O1125">
        <v>0</v>
      </c>
      <c r="P1125"/>
      <c r="Q1125">
        <v>0</v>
      </c>
      <c r="R1125"/>
      <c r="S1125">
        <v>0</v>
      </c>
      <c r="T1125"/>
      <c r="U1125"/>
      <c r="V1125">
        <v>0</v>
      </c>
      <c r="W1125">
        <v>0</v>
      </c>
      <c r="X1125">
        <v>59.552562706196206</v>
      </c>
      <c r="Y1125"/>
      <c r="Z1125"/>
      <c r="AA1125">
        <v>0</v>
      </c>
      <c r="AB1125"/>
      <c r="AC1125"/>
      <c r="AD1125"/>
      <c r="AE1125"/>
      <c r="AF1125">
        <v>601.3075358289708</v>
      </c>
      <c r="AG1125">
        <v>2124.1106351234462</v>
      </c>
      <c r="AH1125">
        <v>0</v>
      </c>
      <c r="AI1125"/>
      <c r="AJ1125">
        <v>0</v>
      </c>
      <c r="AK1125"/>
      <c r="AL1125">
        <v>2784.970703125</v>
      </c>
      <c r="AM1125">
        <v>2725.418212890625</v>
      </c>
      <c r="AN1125">
        <v>59.552562713623047</v>
      </c>
      <c r="AO1125" s="5" t="s">
        <v>1999</v>
      </c>
    </row>
    <row r="1126" spans="1:41" ht="14.25" x14ac:dyDescent="0.45">
      <c r="A1126">
        <v>2016</v>
      </c>
      <c r="B1126" s="5" t="s">
        <v>589</v>
      </c>
      <c r="C1126" s="5" t="s">
        <v>170</v>
      </c>
      <c r="D1126" s="5" t="s">
        <v>83</v>
      </c>
      <c r="E1126" s="5" t="s">
        <v>216</v>
      </c>
      <c r="F1126" s="5" t="s">
        <v>219</v>
      </c>
      <c r="G1126" s="5" t="s">
        <v>86</v>
      </c>
      <c r="H1126" s="5" t="s">
        <v>130</v>
      </c>
      <c r="I1126">
        <v>0</v>
      </c>
      <c r="J1126"/>
      <c r="K1126"/>
      <c r="L1126"/>
      <c r="M1126"/>
      <c r="N1126">
        <v>0</v>
      </c>
      <c r="O1126">
        <v>0</v>
      </c>
      <c r="P1126"/>
      <c r="Q1126">
        <v>0</v>
      </c>
      <c r="R1126"/>
      <c r="S1126">
        <v>0</v>
      </c>
      <c r="T1126"/>
      <c r="U1126"/>
      <c r="V1126">
        <v>0</v>
      </c>
      <c r="W1126"/>
      <c r="X1126">
        <v>55.203230079236512</v>
      </c>
      <c r="Y1126">
        <v>0</v>
      </c>
      <c r="Z1126"/>
      <c r="AA1126"/>
      <c r="AB1126"/>
      <c r="AC1126">
        <v>0</v>
      </c>
      <c r="AD1126"/>
      <c r="AE1126"/>
      <c r="AF1126">
        <v>543.97990220902159</v>
      </c>
      <c r="AG1126">
        <v>0</v>
      </c>
      <c r="AH1126"/>
      <c r="AI1126">
        <v>0</v>
      </c>
      <c r="AJ1126"/>
      <c r="AK1126"/>
      <c r="AL1126">
        <v>599.18310546875</v>
      </c>
      <c r="AM1126">
        <v>543.97991943359375</v>
      </c>
      <c r="AN1126">
        <v>55.203231811523438</v>
      </c>
      <c r="AO1126" s="5" t="s">
        <v>645</v>
      </c>
    </row>
    <row r="1127" spans="1:41" ht="14.25" x14ac:dyDescent="0.45">
      <c r="A1127">
        <v>2016</v>
      </c>
      <c r="B1127" s="5" t="s">
        <v>1507</v>
      </c>
      <c r="C1127" s="5" t="s">
        <v>170</v>
      </c>
      <c r="D1127" s="5" t="s">
        <v>83</v>
      </c>
      <c r="E1127" s="5" t="s">
        <v>216</v>
      </c>
      <c r="F1127" s="5" t="s">
        <v>219</v>
      </c>
      <c r="G1127" s="5" t="s">
        <v>86</v>
      </c>
      <c r="H1127" s="5" t="s">
        <v>130</v>
      </c>
      <c r="I1127"/>
      <c r="J1127"/>
      <c r="K1127"/>
      <c r="L1127"/>
      <c r="M1127"/>
      <c r="N1127">
        <v>0</v>
      </c>
      <c r="O1127"/>
      <c r="P1127"/>
      <c r="Q1127">
        <v>0</v>
      </c>
      <c r="R1127">
        <v>0</v>
      </c>
      <c r="S1127">
        <v>0</v>
      </c>
      <c r="T1127"/>
      <c r="U1127"/>
      <c r="V1127">
        <v>0</v>
      </c>
      <c r="W1127"/>
      <c r="X1127"/>
      <c r="Y1127"/>
      <c r="Z1127"/>
      <c r="AA1127">
        <v>0</v>
      </c>
      <c r="AB1127"/>
      <c r="AC1127"/>
      <c r="AD1127"/>
      <c r="AE1127"/>
      <c r="AF1127"/>
      <c r="AG1127">
        <v>2172.9759490863548</v>
      </c>
      <c r="AH1127"/>
      <c r="AI1127"/>
      <c r="AJ1127"/>
      <c r="AK1127"/>
      <c r="AL1127">
        <v>2172.975830078125</v>
      </c>
      <c r="AM1127">
        <v>2172.975830078125</v>
      </c>
      <c r="AN1127">
        <v>0</v>
      </c>
      <c r="AO1127" s="5" t="s">
        <v>2000</v>
      </c>
    </row>
    <row r="1128" spans="1:41" ht="14.25" x14ac:dyDescent="0.45">
      <c r="A1128">
        <v>2016</v>
      </c>
      <c r="B1128" s="5" t="s">
        <v>1509</v>
      </c>
      <c r="C1128" s="5" t="s">
        <v>170</v>
      </c>
      <c r="D1128" s="5" t="s">
        <v>83</v>
      </c>
      <c r="E1128" s="5" t="s">
        <v>216</v>
      </c>
      <c r="F1128" s="5" t="s">
        <v>219</v>
      </c>
      <c r="G1128" s="5" t="s">
        <v>86</v>
      </c>
      <c r="H1128" s="5" t="s">
        <v>130</v>
      </c>
      <c r="I1128">
        <v>0</v>
      </c>
      <c r="J1128"/>
      <c r="K1128"/>
      <c r="L1128"/>
      <c r="M1128"/>
      <c r="N1128">
        <v>0</v>
      </c>
      <c r="O1128"/>
      <c r="P1128"/>
      <c r="Q1128">
        <v>0</v>
      </c>
      <c r="R1128"/>
      <c r="S1128">
        <v>0</v>
      </c>
      <c r="T1128"/>
      <c r="U1128"/>
      <c r="V1128">
        <v>0</v>
      </c>
      <c r="W1128">
        <v>0</v>
      </c>
      <c r="X1128">
        <v>56.931763799952691</v>
      </c>
      <c r="Y1128">
        <v>0</v>
      </c>
      <c r="Z1128">
        <v>0</v>
      </c>
      <c r="AA1128"/>
      <c r="AB1128"/>
      <c r="AC1128"/>
      <c r="AD1128"/>
      <c r="AE1128"/>
      <c r="AF1128">
        <v>533.51669690473921</v>
      </c>
      <c r="AG1128"/>
      <c r="AH1128">
        <v>0</v>
      </c>
      <c r="AI1128">
        <v>0</v>
      </c>
      <c r="AJ1128">
        <v>0</v>
      </c>
      <c r="AK1128"/>
      <c r="AL1128">
        <v>590.448486328125</v>
      </c>
      <c r="AM1128">
        <v>533.5167236328125</v>
      </c>
      <c r="AN1128">
        <v>56.9317626953125</v>
      </c>
      <c r="AO1128" s="5" t="s">
        <v>2001</v>
      </c>
    </row>
    <row r="1129" spans="1:41" ht="14.25" x14ac:dyDescent="0.45">
      <c r="A1129">
        <v>2016</v>
      </c>
      <c r="B1129" s="5" t="s">
        <v>1507</v>
      </c>
      <c r="C1129" s="5" t="s">
        <v>170</v>
      </c>
      <c r="D1129" s="5" t="s">
        <v>83</v>
      </c>
      <c r="E1129" s="5" t="s">
        <v>88</v>
      </c>
      <c r="F1129" s="5" t="s">
        <v>89</v>
      </c>
      <c r="G1129" s="5" t="s">
        <v>86</v>
      </c>
      <c r="H1129" s="5" t="s">
        <v>130</v>
      </c>
      <c r="I1129">
        <v>12265.174882967476</v>
      </c>
      <c r="J1129">
        <v>35041.894637818899</v>
      </c>
      <c r="K1129">
        <v>1069.0092155762102</v>
      </c>
      <c r="L1129">
        <v>3110.361919788229</v>
      </c>
      <c r="M1129">
        <v>14371.350486421881</v>
      </c>
      <c r="N1129">
        <v>19073.294289905527</v>
      </c>
      <c r="O1129">
        <v>10587.035118405169</v>
      </c>
      <c r="P1129">
        <v>9629.0436471103967</v>
      </c>
      <c r="Q1129">
        <v>2497.9561085246232</v>
      </c>
      <c r="R1129">
        <v>10092.699190371313</v>
      </c>
      <c r="S1129">
        <v>21357.43943459705</v>
      </c>
      <c r="T1129">
        <v>12953.207410013867</v>
      </c>
      <c r="U1129">
        <v>1062.8651874616321</v>
      </c>
      <c r="V1129">
        <v>9087.7155762441453</v>
      </c>
      <c r="W1129">
        <v>5654.3764040903379</v>
      </c>
      <c r="X1129">
        <v>15323.463575604208</v>
      </c>
      <c r="Y1129">
        <v>93695.246013715761</v>
      </c>
      <c r="Z1129">
        <v>11692.003984403211</v>
      </c>
      <c r="AA1129">
        <v>115089.78788869895</v>
      </c>
      <c r="AB1129">
        <v>2518.9951196822403</v>
      </c>
      <c r="AC1129">
        <v>15590.026519183853</v>
      </c>
      <c r="AD1129">
        <v>22440.465902160842</v>
      </c>
      <c r="AE1129">
        <v>24554.47652993158</v>
      </c>
      <c r="AF1129">
        <v>39940.879561843081</v>
      </c>
      <c r="AG1129">
        <v>161705.91574988977</v>
      </c>
      <c r="AH1129">
        <v>39235.463902572665</v>
      </c>
      <c r="AI1129">
        <v>5384.8496125035699</v>
      </c>
      <c r="AJ1129">
        <v>38329.217793982061</v>
      </c>
      <c r="AK1129">
        <v>2296.0953257961369</v>
      </c>
      <c r="AL1129">
        <v>755650.3125</v>
      </c>
      <c r="AM1129">
        <v>602458.5</v>
      </c>
      <c r="AN1129">
        <v>153191.734375</v>
      </c>
      <c r="AO1129" s="5" t="s">
        <v>2002</v>
      </c>
    </row>
    <row r="1130" spans="1:41" ht="14.25" x14ac:dyDescent="0.45">
      <c r="A1130">
        <v>2016</v>
      </c>
      <c r="B1130" s="5" t="s">
        <v>589</v>
      </c>
      <c r="C1130" s="5" t="s">
        <v>170</v>
      </c>
      <c r="D1130" s="5" t="s">
        <v>83</v>
      </c>
      <c r="E1130" s="5" t="s">
        <v>88</v>
      </c>
      <c r="F1130" s="5" t="s">
        <v>89</v>
      </c>
      <c r="G1130" s="5" t="s">
        <v>86</v>
      </c>
      <c r="H1130" s="5" t="s">
        <v>130</v>
      </c>
      <c r="I1130">
        <v>11123.450860966157</v>
      </c>
      <c r="J1130">
        <v>29688.19097655555</v>
      </c>
      <c r="K1130">
        <v>1287.7215016560363</v>
      </c>
      <c r="L1130">
        <v>2281.7002464569846</v>
      </c>
      <c r="M1130">
        <v>14616.878454594496</v>
      </c>
      <c r="N1130">
        <v>19503.72582722564</v>
      </c>
      <c r="O1130">
        <v>11037.461214111961</v>
      </c>
      <c r="P1130">
        <v>8299.0444747984639</v>
      </c>
      <c r="Q1130">
        <v>6671.2593239359276</v>
      </c>
      <c r="R1130">
        <v>8301.4621649840228</v>
      </c>
      <c r="S1130">
        <v>21033.335143881948</v>
      </c>
      <c r="T1130">
        <v>10202.635388054545</v>
      </c>
      <c r="U1130">
        <v>663.50036152928499</v>
      </c>
      <c r="V1130">
        <v>7816.5650591042013</v>
      </c>
      <c r="W1130">
        <v>8609.0498909147791</v>
      </c>
      <c r="X1130">
        <v>9906.1389560750304</v>
      </c>
      <c r="Y1130">
        <v>100748.26651029888</v>
      </c>
      <c r="Z1130">
        <v>13696.437285872074</v>
      </c>
      <c r="AA1130">
        <v>118751.77250524977</v>
      </c>
      <c r="AB1130">
        <v>0</v>
      </c>
      <c r="AC1130">
        <v>13172.857507650582</v>
      </c>
      <c r="AD1130">
        <v>26272.116497790674</v>
      </c>
      <c r="AE1130">
        <v>16401.728937003925</v>
      </c>
      <c r="AF1130">
        <v>41843.988154228449</v>
      </c>
      <c r="AG1130">
        <v>164040.64458276509</v>
      </c>
      <c r="AH1130">
        <v>37838.430961969163</v>
      </c>
      <c r="AI1130">
        <v>21158.761129024286</v>
      </c>
      <c r="AJ1130">
        <v>29803.26373174824</v>
      </c>
      <c r="AK1130">
        <v>3256.9905746749541</v>
      </c>
      <c r="AL1130">
        <v>758027.375</v>
      </c>
      <c r="AM1130">
        <v>592807.8125</v>
      </c>
      <c r="AN1130">
        <v>165219.515625</v>
      </c>
      <c r="AO1130" s="5" t="s">
        <v>646</v>
      </c>
    </row>
    <row r="1131" spans="1:41" ht="14.25" x14ac:dyDescent="0.45">
      <c r="A1131">
        <v>2016</v>
      </c>
      <c r="B1131" s="5" t="s">
        <v>1509</v>
      </c>
      <c r="C1131" s="5" t="s">
        <v>170</v>
      </c>
      <c r="D1131" s="5" t="s">
        <v>83</v>
      </c>
      <c r="E1131" s="5" t="s">
        <v>88</v>
      </c>
      <c r="F1131" s="5" t="s">
        <v>89</v>
      </c>
      <c r="G1131" s="5" t="s">
        <v>86</v>
      </c>
      <c r="H1131" s="5" t="s">
        <v>130</v>
      </c>
      <c r="I1131">
        <v>14963.20030488372</v>
      </c>
      <c r="J1131">
        <v>41932.67607552775</v>
      </c>
      <c r="K1131">
        <v>1253.5936452104968</v>
      </c>
      <c r="L1131">
        <v>3066.5751670319091</v>
      </c>
      <c r="M1131">
        <v>16981.777629566859</v>
      </c>
      <c r="N1131">
        <v>19734.262608276385</v>
      </c>
      <c r="O1131">
        <v>11267.640752381591</v>
      </c>
      <c r="P1131">
        <v>10782.057741428027</v>
      </c>
      <c r="Q1131">
        <v>5983.4911490452005</v>
      </c>
      <c r="R1131">
        <v>9445.8492136868663</v>
      </c>
      <c r="S1131">
        <v>22545.484376857014</v>
      </c>
      <c r="T1131">
        <v>10957.174848267818</v>
      </c>
      <c r="U1131">
        <v>920.76179530308093</v>
      </c>
      <c r="V1131">
        <v>10809.371230710249</v>
      </c>
      <c r="W1131">
        <v>8213.5017697547137</v>
      </c>
      <c r="X1131">
        <v>13113.544230787056</v>
      </c>
      <c r="Y1131">
        <v>103902.91481107383</v>
      </c>
      <c r="Z1131">
        <v>14250.964780018108</v>
      </c>
      <c r="AA1131">
        <v>118413.30158601895</v>
      </c>
      <c r="AB1131">
        <v>9029.1587703501882</v>
      </c>
      <c r="AC1131">
        <v>13585.328451243566</v>
      </c>
      <c r="AD1131">
        <v>34061.359742469736</v>
      </c>
      <c r="AE1131">
        <v>17500.735975242605</v>
      </c>
      <c r="AF1131">
        <v>46679.852854002682</v>
      </c>
      <c r="AG1131">
        <v>215406.69142133501</v>
      </c>
      <c r="AH1131">
        <v>39360.282077084696</v>
      </c>
      <c r="AI1131">
        <v>21821.288159554944</v>
      </c>
      <c r="AJ1131">
        <v>33206.465239165409</v>
      </c>
      <c r="AK1131">
        <v>3359.3025166806701</v>
      </c>
      <c r="AL1131">
        <v>872548.6875</v>
      </c>
      <c r="AM1131">
        <v>680584.5</v>
      </c>
      <c r="AN1131">
        <v>191964.09375</v>
      </c>
      <c r="AO1131" s="5" t="s">
        <v>2003</v>
      </c>
    </row>
    <row r="1132" spans="1:41" ht="14.25" x14ac:dyDescent="0.45">
      <c r="A1132">
        <v>2016</v>
      </c>
      <c r="B1132" s="5" t="s">
        <v>1508</v>
      </c>
      <c r="C1132" s="5" t="s">
        <v>170</v>
      </c>
      <c r="D1132" s="5" t="s">
        <v>83</v>
      </c>
      <c r="E1132" s="5" t="s">
        <v>88</v>
      </c>
      <c r="F1132" s="5" t="s">
        <v>89</v>
      </c>
      <c r="G1132" s="5" t="s">
        <v>86</v>
      </c>
      <c r="H1132" s="5" t="s">
        <v>130</v>
      </c>
      <c r="I1132">
        <v>12153.0114298157</v>
      </c>
      <c r="J1132">
        <v>33677.05143673269</v>
      </c>
      <c r="K1132">
        <v>1313.5356464558311</v>
      </c>
      <c r="L1132">
        <v>3274.8576758219306</v>
      </c>
      <c r="M1132">
        <v>27981.73702456188</v>
      </c>
      <c r="N1132">
        <v>17227.749745294033</v>
      </c>
      <c r="O1132">
        <v>11624.229131114251</v>
      </c>
      <c r="P1132">
        <v>9357.398020479206</v>
      </c>
      <c r="Q1132">
        <v>5736.8918593927219</v>
      </c>
      <c r="R1132">
        <v>10580.174895295202</v>
      </c>
      <c r="S1132">
        <v>22837.448060985338</v>
      </c>
      <c r="T1132">
        <v>10856.315983955457</v>
      </c>
      <c r="U1132">
        <v>999.18523533819621</v>
      </c>
      <c r="V1132">
        <v>10957.357187528984</v>
      </c>
      <c r="W1132">
        <v>6115.7995162975549</v>
      </c>
      <c r="X1132">
        <v>14909.190927293535</v>
      </c>
      <c r="Y1132">
        <v>118510.11761319003</v>
      </c>
      <c r="Z1132">
        <v>14627.39823732737</v>
      </c>
      <c r="AA1132">
        <v>121118.03157513813</v>
      </c>
      <c r="AB1132">
        <v>9244.1474469378736</v>
      </c>
      <c r="AC1132">
        <v>15404.629628815721</v>
      </c>
      <c r="AD1132">
        <v>22062.605406600811</v>
      </c>
      <c r="AE1132">
        <v>18414.647083271047</v>
      </c>
      <c r="AF1132">
        <v>41043.538849858815</v>
      </c>
      <c r="AG1132">
        <v>193819.48205481595</v>
      </c>
      <c r="AH1132">
        <v>56593.720968987618</v>
      </c>
      <c r="AI1132">
        <v>9630.3493805966827</v>
      </c>
      <c r="AJ1132">
        <v>41095.411463525721</v>
      </c>
      <c r="AK1132">
        <v>2758.6538842853452</v>
      </c>
      <c r="AL1132">
        <v>863924.75</v>
      </c>
      <c r="AM1132">
        <v>667996.9375</v>
      </c>
      <c r="AN1132">
        <v>195927.71875</v>
      </c>
      <c r="AO1132" s="5" t="s">
        <v>2004</v>
      </c>
    </row>
    <row r="1133" spans="1:41" ht="14.25" x14ac:dyDescent="0.45">
      <c r="A1133">
        <v>2016</v>
      </c>
      <c r="B1133" s="5" t="s">
        <v>1508</v>
      </c>
      <c r="C1133" s="5" t="s">
        <v>170</v>
      </c>
      <c r="D1133" s="5" t="s">
        <v>83</v>
      </c>
      <c r="E1133" s="5" t="s">
        <v>88</v>
      </c>
      <c r="F1133" s="5" t="s">
        <v>89</v>
      </c>
      <c r="G1133" s="5" t="s">
        <v>87</v>
      </c>
      <c r="H1133" s="5" t="s">
        <v>130</v>
      </c>
      <c r="I1133">
        <v>11041.5</v>
      </c>
      <c r="J1133">
        <v>31817.279999999999</v>
      </c>
      <c r="K1133">
        <v>1219.336139</v>
      </c>
      <c r="L1133">
        <v>3022.0120000000002</v>
      </c>
      <c r="M1133">
        <v>25914.360641243591</v>
      </c>
      <c r="N1133">
        <v>15933.4735872</v>
      </c>
      <c r="O1133">
        <v>10870</v>
      </c>
      <c r="P1133">
        <v>8581</v>
      </c>
      <c r="Q1133">
        <v>5537.6426456735999</v>
      </c>
      <c r="R1133">
        <v>9822.6013259527426</v>
      </c>
      <c r="S1133">
        <v>22044.275791080589</v>
      </c>
      <c r="T1133">
        <v>10018.120000000001</v>
      </c>
      <c r="U1133">
        <v>916.87799999999993</v>
      </c>
      <c r="V1133">
        <v>10155</v>
      </c>
      <c r="W1133">
        <v>5556.45</v>
      </c>
      <c r="X1133">
        <v>14088.107</v>
      </c>
      <c r="Y1133">
        <v>110152</v>
      </c>
      <c r="Z1133">
        <v>14123.436</v>
      </c>
      <c r="AA1133">
        <v>112559.6912431721</v>
      </c>
      <c r="AB1133">
        <v>1552</v>
      </c>
      <c r="AC1133">
        <v>14387.6</v>
      </c>
      <c r="AD1133">
        <v>21296.344356610261</v>
      </c>
      <c r="AE1133">
        <v>16730.448</v>
      </c>
      <c r="AF1133">
        <v>37913.289166681643</v>
      </c>
      <c r="AG1133">
        <v>180943</v>
      </c>
      <c r="AH1133">
        <v>54128.026840441853</v>
      </c>
      <c r="AI1133">
        <v>8749.5600000000013</v>
      </c>
      <c r="AJ1133">
        <v>39305.158535790637</v>
      </c>
      <c r="AK1133">
        <v>2567.7781799999998</v>
      </c>
      <c r="AL1133">
        <v>800946.375</v>
      </c>
      <c r="AM1133">
        <v>622942</v>
      </c>
      <c r="AN1133">
        <v>178004.375</v>
      </c>
      <c r="AO1133" s="5" t="s">
        <v>2005</v>
      </c>
    </row>
    <row r="1134" spans="1:41" ht="14.25" x14ac:dyDescent="0.45">
      <c r="A1134">
        <v>2016</v>
      </c>
      <c r="B1134" s="5" t="s">
        <v>1507</v>
      </c>
      <c r="C1134" s="5" t="s">
        <v>170</v>
      </c>
      <c r="D1134" s="5" t="s">
        <v>83</v>
      </c>
      <c r="E1134" s="5" t="s">
        <v>88</v>
      </c>
      <c r="F1134" s="5" t="s">
        <v>89</v>
      </c>
      <c r="G1134" s="5" t="s">
        <v>87</v>
      </c>
      <c r="H1134" s="5" t="s">
        <v>130</v>
      </c>
      <c r="I1134">
        <v>11432.1</v>
      </c>
      <c r="J1134">
        <v>31490.885999999999</v>
      </c>
      <c r="K1134">
        <v>997</v>
      </c>
      <c r="L1134">
        <v>2902.4038799999998</v>
      </c>
      <c r="M1134">
        <v>13268.85</v>
      </c>
      <c r="N1134">
        <v>17844.884533300781</v>
      </c>
      <c r="O1134">
        <v>10025.184046562499</v>
      </c>
      <c r="P1134">
        <v>8848.0149999999994</v>
      </c>
      <c r="Q1134">
        <v>2307.6428999999998</v>
      </c>
      <c r="R1134">
        <v>9266.9495371720022</v>
      </c>
      <c r="S1134">
        <v>19731</v>
      </c>
      <c r="T1134">
        <v>11966.61875</v>
      </c>
      <c r="U1134">
        <v>890</v>
      </c>
      <c r="V1134">
        <v>8395.5443749999995</v>
      </c>
      <c r="W1134">
        <v>5152.5830400000004</v>
      </c>
      <c r="X1134">
        <v>14722.1098905</v>
      </c>
      <c r="Y1134">
        <v>88267</v>
      </c>
      <c r="Z1134">
        <v>10801.465344</v>
      </c>
      <c r="AA1134">
        <v>108096.7492295699</v>
      </c>
      <c r="AB1134">
        <v>1800</v>
      </c>
      <c r="AC1134">
        <v>14762.670889999999</v>
      </c>
      <c r="AD1134">
        <v>20767.0270116057</v>
      </c>
      <c r="AE1134">
        <v>22712.652328108488</v>
      </c>
      <c r="AF1134">
        <v>37270.686168</v>
      </c>
      <c r="AG1134">
        <v>149958.22949743539</v>
      </c>
      <c r="AH1134">
        <v>36829.267399547287</v>
      </c>
      <c r="AI1134">
        <v>4926.2939999999999</v>
      </c>
      <c r="AJ1134">
        <v>36030.169975929653</v>
      </c>
      <c r="AK1134">
        <v>2181</v>
      </c>
      <c r="AL1134">
        <v>703645</v>
      </c>
      <c r="AM1134">
        <v>561278.0625</v>
      </c>
      <c r="AN1134">
        <v>142366.9375</v>
      </c>
      <c r="AO1134" s="5" t="s">
        <v>2006</v>
      </c>
    </row>
    <row r="1135" spans="1:41" ht="14.25" x14ac:dyDescent="0.45">
      <c r="A1135">
        <v>2016</v>
      </c>
      <c r="B1135" s="5" t="s">
        <v>589</v>
      </c>
      <c r="C1135" s="5" t="s">
        <v>170</v>
      </c>
      <c r="D1135" s="5" t="s">
        <v>83</v>
      </c>
      <c r="E1135" s="5" t="s">
        <v>88</v>
      </c>
      <c r="F1135" s="5" t="s">
        <v>89</v>
      </c>
      <c r="G1135" s="5" t="s">
        <v>87</v>
      </c>
      <c r="H1135" s="5" t="s">
        <v>130</v>
      </c>
      <c r="I1135">
        <v>10478</v>
      </c>
      <c r="J1135">
        <v>27965.5</v>
      </c>
      <c r="K1135">
        <v>1178.3149000000001</v>
      </c>
      <c r="L1135">
        <v>2149.3020000000001</v>
      </c>
      <c r="M1135">
        <v>13770</v>
      </c>
      <c r="N1135">
        <v>18372</v>
      </c>
      <c r="O1135">
        <v>10397</v>
      </c>
      <c r="P1135">
        <v>10662.344800000001</v>
      </c>
      <c r="Q1135">
        <v>6345.3445300000003</v>
      </c>
      <c r="R1135">
        <v>7819.7604009685419</v>
      </c>
      <c r="S1135">
        <v>19812.851999999999</v>
      </c>
      <c r="T1135">
        <v>9610.6158899999991</v>
      </c>
      <c r="U1135">
        <v>625</v>
      </c>
      <c r="V1135">
        <v>7362</v>
      </c>
      <c r="W1135">
        <v>8109.5</v>
      </c>
      <c r="X1135">
        <v>9331</v>
      </c>
      <c r="Y1135">
        <v>94902.233999999997</v>
      </c>
      <c r="Z1135">
        <v>12901.685967343999</v>
      </c>
      <c r="AA1135">
        <v>111861.0661261942</v>
      </c>
      <c r="AB1135">
        <v>0</v>
      </c>
      <c r="AC1135">
        <v>12408.487499999999</v>
      </c>
      <c r="AD1135">
        <v>24747.647120000001</v>
      </c>
      <c r="AE1135">
        <v>15450</v>
      </c>
      <c r="AF1135">
        <v>39415.943249999997</v>
      </c>
      <c r="AG1135">
        <v>154522</v>
      </c>
      <c r="AH1135">
        <v>35642.813060000008</v>
      </c>
      <c r="AI1135">
        <v>19931</v>
      </c>
      <c r="AJ1135">
        <v>28073.895527968751</v>
      </c>
      <c r="AK1135">
        <v>3068</v>
      </c>
      <c r="AL1135">
        <v>716913.3125</v>
      </c>
      <c r="AM1135">
        <v>561314.5625</v>
      </c>
      <c r="AN1135">
        <v>155598.75</v>
      </c>
      <c r="AO1135" s="5" t="s">
        <v>649</v>
      </c>
    </row>
    <row r="1136" spans="1:41" ht="14.25" x14ac:dyDescent="0.45">
      <c r="A1136">
        <v>2016</v>
      </c>
      <c r="B1136" s="5" t="s">
        <v>1509</v>
      </c>
      <c r="C1136" s="5" t="s">
        <v>170</v>
      </c>
      <c r="D1136" s="5" t="s">
        <v>83</v>
      </c>
      <c r="E1136" s="5" t="s">
        <v>88</v>
      </c>
      <c r="F1136" s="5" t="s">
        <v>89</v>
      </c>
      <c r="G1136" s="5" t="s">
        <v>87</v>
      </c>
      <c r="H1136" s="5" t="s">
        <v>130</v>
      </c>
      <c r="I1136">
        <v>13940.34</v>
      </c>
      <c r="J1136">
        <v>39028.936565374999</v>
      </c>
      <c r="K1136">
        <v>1178.3149000000001</v>
      </c>
      <c r="L1136">
        <v>2890</v>
      </c>
      <c r="M1136">
        <v>15513.791299610069</v>
      </c>
      <c r="N1136">
        <v>18385.260158475001</v>
      </c>
      <c r="O1136">
        <v>10449.03256812381</v>
      </c>
      <c r="P1136">
        <v>9848.5184016000003</v>
      </c>
      <c r="Q1136">
        <v>5465.1659984335311</v>
      </c>
      <c r="R1136">
        <v>8807.5537675565884</v>
      </c>
      <c r="S1136">
        <v>20740.462087</v>
      </c>
      <c r="T1136">
        <v>10008</v>
      </c>
      <c r="U1136">
        <v>849.41</v>
      </c>
      <c r="V1136">
        <v>9873</v>
      </c>
      <c r="W1136">
        <v>7502</v>
      </c>
      <c r="X1136">
        <v>11977.572</v>
      </c>
      <c r="Y1136">
        <v>94902.233999999997</v>
      </c>
      <c r="Z1136">
        <v>13016.4625</v>
      </c>
      <c r="AA1136">
        <v>110646.8839968254</v>
      </c>
      <c r="AB1136">
        <v>1602</v>
      </c>
      <c r="AC1136">
        <v>12408.487499999999</v>
      </c>
      <c r="AD1136">
        <v>31110.764683701898</v>
      </c>
      <c r="AE1136">
        <v>16318.487343824439</v>
      </c>
      <c r="AF1136">
        <v>43992</v>
      </c>
      <c r="AG1136">
        <v>202512.37538154639</v>
      </c>
      <c r="AH1136">
        <v>36759.553162488388</v>
      </c>
      <c r="AI1136">
        <v>19931</v>
      </c>
      <c r="AJ1136">
        <v>30856.635647716459</v>
      </c>
      <c r="AK1136">
        <v>3068.3</v>
      </c>
      <c r="AL1136">
        <v>803582.5625</v>
      </c>
      <c r="AM1136">
        <v>633741.75</v>
      </c>
      <c r="AN1136">
        <v>169840.78125</v>
      </c>
      <c r="AO1136" s="5" t="s">
        <v>2007</v>
      </c>
    </row>
    <row r="1137" spans="1:41" ht="14.25" x14ac:dyDescent="0.45">
      <c r="A1137">
        <v>2016</v>
      </c>
      <c r="B1137" s="5" t="s">
        <v>1507</v>
      </c>
      <c r="C1137" s="5" t="s">
        <v>170</v>
      </c>
      <c r="D1137" s="5" t="s">
        <v>83</v>
      </c>
      <c r="E1137" s="5" t="s">
        <v>90</v>
      </c>
      <c r="F1137" s="5" t="s">
        <v>91</v>
      </c>
      <c r="G1137" s="5" t="s">
        <v>86</v>
      </c>
      <c r="H1137" s="5" t="s">
        <v>130</v>
      </c>
      <c r="I1137">
        <v>784.69825398679268</v>
      </c>
      <c r="J1137">
        <v>0</v>
      </c>
      <c r="K1137">
        <v>34.117315390730113</v>
      </c>
      <c r="L1137">
        <v>247.91915850597218</v>
      </c>
      <c r="M1137">
        <v>94.391239247686656</v>
      </c>
      <c r="N1137">
        <v>670.97386935102554</v>
      </c>
      <c r="O1137">
        <v>125.09682309934375</v>
      </c>
      <c r="P1137">
        <v>0</v>
      </c>
      <c r="Q1137">
        <v>209.32792582367097</v>
      </c>
      <c r="R1137">
        <v>536.7790954808205</v>
      </c>
      <c r="S1137">
        <v>2558.7986543047587</v>
      </c>
      <c r="T1137">
        <v>1398.8099310199348</v>
      </c>
      <c r="U1137">
        <v>0</v>
      </c>
      <c r="V1137">
        <v>332.07520313643977</v>
      </c>
      <c r="W1137">
        <v>1285.0855463841676</v>
      </c>
      <c r="X1137">
        <v>636.85655396029551</v>
      </c>
      <c r="Y1137">
        <v>4004.2355830253578</v>
      </c>
      <c r="Z1137">
        <v>0</v>
      </c>
      <c r="AA1137">
        <v>5893.0724605887681</v>
      </c>
      <c r="AB1137">
        <v>0</v>
      </c>
      <c r="AC1137">
        <v>272.16106911515544</v>
      </c>
      <c r="AD1137">
        <v>1850.2128207589089</v>
      </c>
      <c r="AE1137">
        <v>284.31096158941762</v>
      </c>
      <c r="AF1137">
        <v>3760.3434049793382</v>
      </c>
      <c r="AG1137">
        <v>13316.150607135141</v>
      </c>
      <c r="AH1137">
        <v>5098.2641632214363</v>
      </c>
      <c r="AI1137">
        <v>1003.0490724874653</v>
      </c>
      <c r="AJ1137">
        <v>1236.3906358723093</v>
      </c>
      <c r="AK1137">
        <v>0</v>
      </c>
      <c r="AL1137">
        <v>45633.125</v>
      </c>
      <c r="AM1137">
        <v>31548.4375</v>
      </c>
      <c r="AN1137">
        <v>14084.681640625</v>
      </c>
      <c r="AO1137" s="5" t="s">
        <v>5125</v>
      </c>
    </row>
    <row r="1138" spans="1:41" ht="14.25" x14ac:dyDescent="0.45">
      <c r="A1138">
        <v>2016</v>
      </c>
      <c r="B1138" s="5" t="s">
        <v>1508</v>
      </c>
      <c r="C1138" s="5" t="s">
        <v>170</v>
      </c>
      <c r="D1138" s="5" t="s">
        <v>83</v>
      </c>
      <c r="E1138" s="5" t="s">
        <v>90</v>
      </c>
      <c r="F1138" s="5" t="s">
        <v>91</v>
      </c>
      <c r="G1138" s="5" t="s">
        <v>86</v>
      </c>
      <c r="H1138" s="5" t="s">
        <v>130</v>
      </c>
      <c r="I1138">
        <v>838.20638980485546</v>
      </c>
      <c r="J1138">
        <v>0</v>
      </c>
      <c r="K1138">
        <v>0</v>
      </c>
      <c r="L1138">
        <v>637.6822625529162</v>
      </c>
      <c r="M1138">
        <v>1106.7649274629684</v>
      </c>
      <c r="N1138">
        <v>651.15442302938629</v>
      </c>
      <c r="O1138">
        <v>1358.4428480440645</v>
      </c>
      <c r="P1138">
        <v>0</v>
      </c>
      <c r="Q1138">
        <v>222.29064786175601</v>
      </c>
      <c r="R1138">
        <v>1289.9593656220084</v>
      </c>
      <c r="S1138">
        <v>2426.9053407343513</v>
      </c>
      <c r="T1138">
        <v>2453.0558867572572</v>
      </c>
      <c r="U1138">
        <v>0</v>
      </c>
      <c r="V1138">
        <v>481.6297370338047</v>
      </c>
      <c r="W1138">
        <v>2404.7806450499061</v>
      </c>
      <c r="X1138">
        <v>628.70082223526958</v>
      </c>
      <c r="Y1138">
        <v>4271.7975510807155</v>
      </c>
      <c r="Z1138">
        <v>0</v>
      </c>
      <c r="AA1138">
        <v>10291.216634413011</v>
      </c>
      <c r="AB1138">
        <v>0</v>
      </c>
      <c r="AC1138">
        <v>2882.2564659367995</v>
      </c>
      <c r="AD1138">
        <v>1012.6573958146663</v>
      </c>
      <c r="AE1138">
        <v>280.67000992645961</v>
      </c>
      <c r="AF1138">
        <v>13051.155461580373</v>
      </c>
      <c r="AG1138">
        <v>14101.983978745036</v>
      </c>
      <c r="AH1138">
        <v>7207.6058549114832</v>
      </c>
      <c r="AI1138">
        <v>990.20379502054948</v>
      </c>
      <c r="AJ1138">
        <v>1349.1381478259902</v>
      </c>
      <c r="AK1138">
        <v>0</v>
      </c>
      <c r="AL1138">
        <v>69938.265625</v>
      </c>
      <c r="AM1138">
        <v>50349.140625</v>
      </c>
      <c r="AN1138">
        <v>19589.1171875</v>
      </c>
      <c r="AO1138" s="5" t="s">
        <v>5124</v>
      </c>
    </row>
    <row r="1139" spans="1:41" ht="14.25" x14ac:dyDescent="0.45">
      <c r="A1139">
        <v>2016</v>
      </c>
      <c r="B1139" s="5" t="s">
        <v>1509</v>
      </c>
      <c r="C1139" s="5" t="s">
        <v>170</v>
      </c>
      <c r="D1139" s="5" t="s">
        <v>83</v>
      </c>
      <c r="E1139" s="5" t="s">
        <v>90</v>
      </c>
      <c r="F1139" s="5" t="s">
        <v>91</v>
      </c>
      <c r="G1139" s="5" t="s">
        <v>86</v>
      </c>
      <c r="H1139" s="5" t="s">
        <v>130</v>
      </c>
      <c r="I1139">
        <v>6445.3325671215671</v>
      </c>
      <c r="J1139">
        <v>0</v>
      </c>
      <c r="K1139">
        <v>0</v>
      </c>
      <c r="L1139">
        <v>222.83072147982736</v>
      </c>
      <c r="M1139">
        <v>1131.1903530405984</v>
      </c>
      <c r="N1139">
        <v>1673.1281920187942</v>
      </c>
      <c r="O1139">
        <v>6273.4424341101712</v>
      </c>
      <c r="P1139">
        <v>0</v>
      </c>
      <c r="Q1139">
        <v>58.105434007520948</v>
      </c>
      <c r="R1139">
        <v>518.62975591017278</v>
      </c>
      <c r="S1139">
        <v>2997.0194274228943</v>
      </c>
      <c r="T1139">
        <v>2080.1990619213484</v>
      </c>
      <c r="U1139">
        <v>21.896832230751034</v>
      </c>
      <c r="V1139">
        <v>520.0497654803371</v>
      </c>
      <c r="W1139">
        <v>2750.2421281823299</v>
      </c>
      <c r="X1139">
        <v>123.71710210374334</v>
      </c>
      <c r="Y1139">
        <v>17745.192839800638</v>
      </c>
      <c r="Z1139">
        <v>0</v>
      </c>
      <c r="AA1139">
        <v>10037.048335885334</v>
      </c>
      <c r="AB1139">
        <v>0</v>
      </c>
      <c r="AC1139">
        <v>4923.2512967082812</v>
      </c>
      <c r="AD1139">
        <v>0</v>
      </c>
      <c r="AE1139">
        <v>160.9417168960201</v>
      </c>
      <c r="AF1139">
        <v>12478.060947144615</v>
      </c>
      <c r="AG1139">
        <v>12869.51079187709</v>
      </c>
      <c r="AH1139">
        <v>5395.6312752277081</v>
      </c>
      <c r="AI1139">
        <v>173.3440826715175</v>
      </c>
      <c r="AJ1139">
        <v>2259.9207317114556</v>
      </c>
      <c r="AK1139">
        <v>0</v>
      </c>
      <c r="AL1139">
        <v>90858.6796875</v>
      </c>
      <c r="AM1139">
        <v>69933.8984375</v>
      </c>
      <c r="AN1139">
        <v>20924.78515625</v>
      </c>
      <c r="AO1139" s="5" t="s">
        <v>2008</v>
      </c>
    </row>
    <row r="1140" spans="1:41" ht="14.25" x14ac:dyDescent="0.45">
      <c r="A1140">
        <v>2016</v>
      </c>
      <c r="B1140" s="5" t="s">
        <v>589</v>
      </c>
      <c r="C1140" s="5" t="s">
        <v>170</v>
      </c>
      <c r="D1140" s="5" t="s">
        <v>83</v>
      </c>
      <c r="E1140" s="5" t="s">
        <v>90</v>
      </c>
      <c r="F1140" s="5" t="s">
        <v>91</v>
      </c>
      <c r="G1140" s="5" t="s">
        <v>86</v>
      </c>
      <c r="H1140" s="5" t="s">
        <v>130</v>
      </c>
      <c r="I1140">
        <v>3999.2606375244177</v>
      </c>
      <c r="J1140">
        <v>0</v>
      </c>
      <c r="K1140">
        <v>0</v>
      </c>
      <c r="L1140">
        <v>190.02650354198724</v>
      </c>
      <c r="M1140">
        <v>1096.6333975356022</v>
      </c>
      <c r="N1140">
        <v>659.25395921549762</v>
      </c>
      <c r="O1140">
        <v>31.84801735340568</v>
      </c>
      <c r="P1140">
        <v>0</v>
      </c>
      <c r="Q1140">
        <v>0</v>
      </c>
      <c r="R1140">
        <v>502.88337881201102</v>
      </c>
      <c r="S1140">
        <v>2407.7101119174695</v>
      </c>
      <c r="T1140">
        <v>2022.3491019412606</v>
      </c>
      <c r="U1140">
        <v>26.540014461171399</v>
      </c>
      <c r="V1140">
        <v>780.27642515843922</v>
      </c>
      <c r="W1140">
        <v>1986.2546822740676</v>
      </c>
      <c r="X1140">
        <v>419.33222848650814</v>
      </c>
      <c r="Y1140">
        <v>17206.422175466643</v>
      </c>
      <c r="Z1140">
        <v>0</v>
      </c>
      <c r="AA1140">
        <v>7335.7161919471964</v>
      </c>
      <c r="AB1140">
        <v>0</v>
      </c>
      <c r="AC1140">
        <v>4773.7740047026718</v>
      </c>
      <c r="AD1140">
        <v>0</v>
      </c>
      <c r="AE1140">
        <v>100.85205495245133</v>
      </c>
      <c r="AF1140">
        <v>10095.821501029601</v>
      </c>
      <c r="AG1140">
        <v>7898.3083036446087</v>
      </c>
      <c r="AH1140">
        <v>4585.7360064361837</v>
      </c>
      <c r="AI1140">
        <v>167.73289139460326</v>
      </c>
      <c r="AJ1140">
        <v>1855.5254820581031</v>
      </c>
      <c r="AK1140">
        <v>0</v>
      </c>
      <c r="AL1140">
        <v>68142.2578125</v>
      </c>
      <c r="AM1140">
        <v>55424.66015625</v>
      </c>
      <c r="AN1140">
        <v>12717.595703125</v>
      </c>
      <c r="AO1140" s="5" t="s">
        <v>650</v>
      </c>
    </row>
    <row r="1141" spans="1:41" ht="14.25" x14ac:dyDescent="0.45">
      <c r="A1141">
        <v>2016</v>
      </c>
      <c r="B1141" s="5" t="s">
        <v>1507</v>
      </c>
      <c r="C1141" s="5" t="s">
        <v>170</v>
      </c>
      <c r="D1141" s="5" t="s">
        <v>83</v>
      </c>
      <c r="E1141" s="5" t="s">
        <v>90</v>
      </c>
      <c r="F1141" s="5" t="s">
        <v>91</v>
      </c>
      <c r="G1141" s="5" t="s">
        <v>87</v>
      </c>
      <c r="H1141" s="5" t="s">
        <v>130</v>
      </c>
      <c r="I1141">
        <v>731.40000000000009</v>
      </c>
      <c r="J1141"/>
      <c r="K1141">
        <v>30</v>
      </c>
      <c r="L1141">
        <v>231.343344</v>
      </c>
      <c r="M1141">
        <v>87.149999999999991</v>
      </c>
      <c r="N1141">
        <v>627.76</v>
      </c>
      <c r="O1141">
        <v>118.45796875000001</v>
      </c>
      <c r="P1141">
        <v>420</v>
      </c>
      <c r="Q1141">
        <v>193.37973959999999</v>
      </c>
      <c r="R1141">
        <v>492.86169107023488</v>
      </c>
      <c r="S1141">
        <v>2364</v>
      </c>
      <c r="T1141">
        <v>1230</v>
      </c>
      <c r="U1141"/>
      <c r="V1141">
        <v>307</v>
      </c>
      <c r="W1141">
        <v>1200</v>
      </c>
      <c r="X1141">
        <v>612</v>
      </c>
      <c r="Y1141">
        <v>3771</v>
      </c>
      <c r="Z1141">
        <v>0</v>
      </c>
      <c r="AA1141">
        <v>5535.4602370576913</v>
      </c>
      <c r="AB1141"/>
      <c r="AC1141">
        <v>257.71758999999997</v>
      </c>
      <c r="AD1141">
        <v>1626.9270892823149</v>
      </c>
      <c r="AE1141">
        <v>262.98487836949369</v>
      </c>
      <c r="AF1141">
        <v>3508.9277615279998</v>
      </c>
      <c r="AG1141">
        <v>12352.103192964039</v>
      </c>
      <c r="AH1141">
        <v>4734.0748979999998</v>
      </c>
      <c r="AI1141">
        <v>882</v>
      </c>
      <c r="AJ1141">
        <v>1161.8257597745121</v>
      </c>
      <c r="AK1141"/>
      <c r="AL1141">
        <v>42738.37109375</v>
      </c>
      <c r="AM1141">
        <v>29853.765625</v>
      </c>
      <c r="AN1141">
        <v>12884.6103515625</v>
      </c>
      <c r="AO1141" s="5" t="s">
        <v>5127</v>
      </c>
    </row>
    <row r="1142" spans="1:41" ht="14.25" x14ac:dyDescent="0.45">
      <c r="A1142">
        <v>2016</v>
      </c>
      <c r="B1142" s="5" t="s">
        <v>1508</v>
      </c>
      <c r="C1142" s="5" t="s">
        <v>170</v>
      </c>
      <c r="D1142" s="5" t="s">
        <v>83</v>
      </c>
      <c r="E1142" s="5" t="s">
        <v>90</v>
      </c>
      <c r="F1142" s="5" t="s">
        <v>91</v>
      </c>
      <c r="G1142" s="5" t="s">
        <v>87</v>
      </c>
      <c r="H1142" s="5" t="s">
        <v>130</v>
      </c>
      <c r="I1142">
        <v>761.54423999999995</v>
      </c>
      <c r="J1142"/>
      <c r="K1142">
        <v>0</v>
      </c>
      <c r="L1142">
        <v>588.44799999999998</v>
      </c>
      <c r="M1142">
        <v>1010.4696</v>
      </c>
      <c r="N1142">
        <v>602.23487999999998</v>
      </c>
      <c r="O1142">
        <v>1271</v>
      </c>
      <c r="P1142">
        <v>0</v>
      </c>
      <c r="Q1142">
        <v>211.8501</v>
      </c>
      <c r="R1142">
        <v>1197.5942458964771</v>
      </c>
      <c r="S1142">
        <v>2204.9411764705878</v>
      </c>
      <c r="T1142">
        <v>2224.33</v>
      </c>
      <c r="U1142">
        <v>0</v>
      </c>
      <c r="V1142">
        <v>447</v>
      </c>
      <c r="W1142">
        <v>2184.84</v>
      </c>
      <c r="X1142">
        <v>577</v>
      </c>
      <c r="Y1142">
        <v>3912</v>
      </c>
      <c r="Z1142">
        <v>0</v>
      </c>
      <c r="AA1142">
        <v>9564.0273526696292</v>
      </c>
      <c r="AB1142"/>
      <c r="AC1142">
        <v>2692</v>
      </c>
      <c r="AD1142">
        <v>965.09489999999994</v>
      </c>
      <c r="AE1142">
        <v>255</v>
      </c>
      <c r="AF1142">
        <v>12043.5</v>
      </c>
      <c r="AG1142">
        <v>13262</v>
      </c>
      <c r="AH1142">
        <v>6658.1026528125003</v>
      </c>
      <c r="AI1142">
        <v>899.64</v>
      </c>
      <c r="AJ1142">
        <v>1246.2807292562591</v>
      </c>
      <c r="AK1142"/>
      <c r="AL1142">
        <v>64778.8984375</v>
      </c>
      <c r="AM1142">
        <v>46783.48046875</v>
      </c>
      <c r="AN1142">
        <v>17995.419921875</v>
      </c>
      <c r="AO1142" s="5" t="s">
        <v>5126</v>
      </c>
    </row>
    <row r="1143" spans="1:41" ht="14.25" x14ac:dyDescent="0.45">
      <c r="A1143">
        <v>2016</v>
      </c>
      <c r="B1143" s="5" t="s">
        <v>589</v>
      </c>
      <c r="C1143" s="5" t="s">
        <v>170</v>
      </c>
      <c r="D1143" s="5" t="s">
        <v>83</v>
      </c>
      <c r="E1143" s="5" t="s">
        <v>90</v>
      </c>
      <c r="F1143" s="5" t="s">
        <v>91</v>
      </c>
      <c r="G1143" s="5" t="s">
        <v>87</v>
      </c>
      <c r="H1143" s="5" t="s">
        <v>130</v>
      </c>
      <c r="I1143">
        <v>3767.1990000000001</v>
      </c>
      <c r="J1143"/>
      <c r="K1143"/>
      <c r="L1143">
        <v>179</v>
      </c>
      <c r="M1143">
        <v>1033</v>
      </c>
      <c r="N1143">
        <v>621</v>
      </c>
      <c r="O1143">
        <v>30</v>
      </c>
      <c r="P1143">
        <v>0</v>
      </c>
      <c r="Q1143">
        <v>0</v>
      </c>
      <c r="R1143">
        <v>473.70299999999997</v>
      </c>
      <c r="S1143">
        <v>2268</v>
      </c>
      <c r="T1143">
        <v>1905</v>
      </c>
      <c r="U1143">
        <v>25</v>
      </c>
      <c r="V1143">
        <v>735</v>
      </c>
      <c r="W1143"/>
      <c r="X1143">
        <v>395</v>
      </c>
      <c r="Y1143">
        <v>16208</v>
      </c>
      <c r="Z1143"/>
      <c r="AA1143">
        <v>6910.0529341077636</v>
      </c>
      <c r="AB1143"/>
      <c r="AC1143">
        <v>4496.7703499999998</v>
      </c>
      <c r="AD1143">
        <v>0</v>
      </c>
      <c r="AE1143">
        <v>95</v>
      </c>
      <c r="AF1143">
        <v>9510</v>
      </c>
      <c r="AG1143">
        <v>7440</v>
      </c>
      <c r="AH1143">
        <v>4319.6434699999991</v>
      </c>
      <c r="AI1143">
        <v>158</v>
      </c>
      <c r="AJ1143">
        <v>1747.8565100000001</v>
      </c>
      <c r="AK1143"/>
      <c r="AL1143">
        <v>62317.2265625</v>
      </c>
      <c r="AM1143">
        <v>52208.58203125</v>
      </c>
      <c r="AN1143">
        <v>10108.6435546875</v>
      </c>
      <c r="AO1143" s="5" t="s">
        <v>653</v>
      </c>
    </row>
    <row r="1144" spans="1:41" ht="14.25" x14ac:dyDescent="0.45">
      <c r="A1144">
        <v>2016</v>
      </c>
      <c r="B1144" s="5" t="s">
        <v>1509</v>
      </c>
      <c r="C1144" s="5" t="s">
        <v>170</v>
      </c>
      <c r="D1144" s="5" t="s">
        <v>83</v>
      </c>
      <c r="E1144" s="5" t="s">
        <v>90</v>
      </c>
      <c r="F1144" s="5" t="s">
        <v>91</v>
      </c>
      <c r="G1144" s="5" t="s">
        <v>87</v>
      </c>
      <c r="H1144" s="5" t="s">
        <v>130</v>
      </c>
      <c r="I1144">
        <v>6004.74</v>
      </c>
      <c r="J1144"/>
      <c r="K1144"/>
      <c r="L1144">
        <v>210</v>
      </c>
      <c r="M1144">
        <v>1033.2</v>
      </c>
      <c r="N1144">
        <v>1558.75584</v>
      </c>
      <c r="O1144">
        <v>5817.6690000000008</v>
      </c>
      <c r="P1144">
        <v>0</v>
      </c>
      <c r="Q1144">
        <v>53.072000000000003</v>
      </c>
      <c r="R1144">
        <v>483.59412540840822</v>
      </c>
      <c r="S1144">
        <v>2737.4</v>
      </c>
      <c r="T1144">
        <v>1928.5</v>
      </c>
      <c r="U1144">
        <v>20.2</v>
      </c>
      <c r="V1144"/>
      <c r="W1144">
        <v>2512</v>
      </c>
      <c r="X1144">
        <v>113</v>
      </c>
      <c r="Y1144">
        <v>16208</v>
      </c>
      <c r="Z1144">
        <v>0</v>
      </c>
      <c r="AA1144">
        <v>9378.7446850680462</v>
      </c>
      <c r="AB1144"/>
      <c r="AC1144">
        <v>4496.7703499999998</v>
      </c>
      <c r="AD1144"/>
      <c r="AE1144">
        <v>150.06942416458421</v>
      </c>
      <c r="AF1144">
        <v>11759.566999999999</v>
      </c>
      <c r="AG1144">
        <v>12099.13760461454</v>
      </c>
      <c r="AH1144">
        <v>5039.1151749999999</v>
      </c>
      <c r="AI1144">
        <v>158.328</v>
      </c>
      <c r="AJ1144">
        <v>2100.0068993912309</v>
      </c>
      <c r="AK1144"/>
      <c r="AL1144">
        <v>83861.875</v>
      </c>
      <c r="AM1144">
        <v>64522.66015625</v>
      </c>
      <c r="AN1144">
        <v>19339.212890625</v>
      </c>
      <c r="AO1144" s="5" t="s">
        <v>2009</v>
      </c>
    </row>
    <row r="1145" spans="1:41" ht="14.25" x14ac:dyDescent="0.45">
      <c r="A1145">
        <v>2016</v>
      </c>
      <c r="B1145" s="5" t="s">
        <v>589</v>
      </c>
      <c r="C1145" s="5" t="s">
        <v>170</v>
      </c>
      <c r="D1145" s="5" t="s">
        <v>83</v>
      </c>
      <c r="E1145" s="5" t="s">
        <v>92</v>
      </c>
      <c r="F1145" s="5" t="s">
        <v>224</v>
      </c>
      <c r="G1145" s="5" t="s">
        <v>86</v>
      </c>
      <c r="H1145" s="5" t="s">
        <v>130</v>
      </c>
      <c r="I1145">
        <v>0</v>
      </c>
      <c r="J1145">
        <v>0</v>
      </c>
      <c r="K1145">
        <v>37.156020245639958</v>
      </c>
      <c r="L1145">
        <v>0</v>
      </c>
      <c r="M1145">
        <v>47.77202603010852</v>
      </c>
      <c r="N1145">
        <v>0</v>
      </c>
      <c r="O1145">
        <v>207.01211279713692</v>
      </c>
      <c r="P1145">
        <v>37.156020245639958</v>
      </c>
      <c r="Q1145">
        <v>0</v>
      </c>
      <c r="R1145">
        <v>107.34483593824964</v>
      </c>
      <c r="S1145">
        <v>0</v>
      </c>
      <c r="T1145">
        <v>104.49459762520661</v>
      </c>
      <c r="U1145">
        <v>0</v>
      </c>
      <c r="V1145">
        <v>0</v>
      </c>
      <c r="W1145">
        <v>31.84801735340568</v>
      </c>
      <c r="X1145">
        <v>0</v>
      </c>
      <c r="Y1145">
        <v>0</v>
      </c>
      <c r="Z1145">
        <v>0</v>
      </c>
      <c r="AA1145">
        <v>0</v>
      </c>
      <c r="AB1145">
        <v>0</v>
      </c>
      <c r="AC1145">
        <v>0</v>
      </c>
      <c r="AD1145">
        <v>0</v>
      </c>
      <c r="AE1145">
        <v>0</v>
      </c>
      <c r="AF1145">
        <v>0</v>
      </c>
      <c r="AG1145">
        <v>815.30924424718546</v>
      </c>
      <c r="AH1145">
        <v>27.320909853634394</v>
      </c>
      <c r="AI1145">
        <v>0</v>
      </c>
      <c r="AJ1145">
        <v>0</v>
      </c>
      <c r="AK1145">
        <v>0</v>
      </c>
      <c r="AL1145">
        <v>1415.413818359375</v>
      </c>
      <c r="AM1145">
        <v>959.81011962890625</v>
      </c>
      <c r="AN1145">
        <v>455.60369873046875</v>
      </c>
      <c r="AO1145" s="5" t="s">
        <v>654</v>
      </c>
    </row>
    <row r="1146" spans="1:41" ht="14.25" x14ac:dyDescent="0.45">
      <c r="A1146">
        <v>2016</v>
      </c>
      <c r="B1146" s="5" t="s">
        <v>1508</v>
      </c>
      <c r="C1146" s="5" t="s">
        <v>170</v>
      </c>
      <c r="D1146" s="5" t="s">
        <v>83</v>
      </c>
      <c r="E1146" s="5" t="s">
        <v>92</v>
      </c>
      <c r="F1146" s="5" t="s">
        <v>224</v>
      </c>
      <c r="G1146" s="5" t="s">
        <v>86</v>
      </c>
      <c r="H1146" s="5" t="s">
        <v>130</v>
      </c>
      <c r="I1146">
        <v>0</v>
      </c>
      <c r="J1146">
        <v>0</v>
      </c>
      <c r="K1146">
        <v>106.65460377205466</v>
      </c>
      <c r="L1146">
        <v>0</v>
      </c>
      <c r="M1146">
        <v>122.09145431800994</v>
      </c>
      <c r="N1146">
        <v>0</v>
      </c>
      <c r="O1146">
        <v>206.57312730587427</v>
      </c>
      <c r="P1146">
        <v>39.293801389704349</v>
      </c>
      <c r="Q1146">
        <v>0</v>
      </c>
      <c r="R1146">
        <v>217.54934495673032</v>
      </c>
      <c r="S1146">
        <v>0</v>
      </c>
      <c r="T1146">
        <v>0</v>
      </c>
      <c r="U1146">
        <v>0</v>
      </c>
      <c r="V1146">
        <v>0</v>
      </c>
      <c r="W1146">
        <v>56.134001985291924</v>
      </c>
      <c r="X1146">
        <v>423.25037496910107</v>
      </c>
      <c r="Y1146">
        <v>0</v>
      </c>
      <c r="Z1146">
        <v>0</v>
      </c>
      <c r="AA1146">
        <v>0</v>
      </c>
      <c r="AB1146">
        <v>111.14532393087801</v>
      </c>
      <c r="AC1146">
        <v>0</v>
      </c>
      <c r="AD1146">
        <v>0</v>
      </c>
      <c r="AE1146">
        <v>0</v>
      </c>
      <c r="AF1146">
        <v>200.95972710734509</v>
      </c>
      <c r="AG1146">
        <v>2079.2034335352128</v>
      </c>
      <c r="AH1146">
        <v>710.65646513379579</v>
      </c>
      <c r="AI1146">
        <v>0</v>
      </c>
      <c r="AJ1146">
        <v>0</v>
      </c>
      <c r="AK1146">
        <v>0</v>
      </c>
      <c r="AL1146">
        <v>4273.51123046875</v>
      </c>
      <c r="AM1146">
        <v>2537.00634765625</v>
      </c>
      <c r="AN1146">
        <v>1736.50537109375</v>
      </c>
      <c r="AO1146" s="5" t="s">
        <v>2010</v>
      </c>
    </row>
    <row r="1147" spans="1:41" ht="14.25" x14ac:dyDescent="0.45">
      <c r="A1147">
        <v>2016</v>
      </c>
      <c r="B1147" s="5" t="s">
        <v>1509</v>
      </c>
      <c r="C1147" s="5" t="s">
        <v>170</v>
      </c>
      <c r="D1147" s="5" t="s">
        <v>83</v>
      </c>
      <c r="E1147" s="5" t="s">
        <v>92</v>
      </c>
      <c r="F1147" s="5" t="s">
        <v>224</v>
      </c>
      <c r="G1147" s="5" t="s">
        <v>86</v>
      </c>
      <c r="H1147" s="5" t="s">
        <v>130</v>
      </c>
      <c r="I1147">
        <v>0</v>
      </c>
      <c r="J1147">
        <v>0</v>
      </c>
      <c r="K1147">
        <v>38.319456403814307</v>
      </c>
      <c r="L1147">
        <v>0</v>
      </c>
      <c r="M1147">
        <v>132.47583499604374</v>
      </c>
      <c r="N1147">
        <v>0</v>
      </c>
      <c r="O1147">
        <v>211.30443102674747</v>
      </c>
      <c r="P1147">
        <v>0</v>
      </c>
      <c r="Q1147">
        <v>0</v>
      </c>
      <c r="R1147">
        <v>244.14967937287403</v>
      </c>
      <c r="S1147">
        <v>0</v>
      </c>
      <c r="T1147">
        <v>54.742080576877584</v>
      </c>
      <c r="U1147">
        <v>0</v>
      </c>
      <c r="V1147">
        <v>0</v>
      </c>
      <c r="W1147">
        <v>54.742080576877584</v>
      </c>
      <c r="X1147">
        <v>437.93664461502067</v>
      </c>
      <c r="Y1147">
        <v>0</v>
      </c>
      <c r="Z1147">
        <v>0</v>
      </c>
      <c r="AA1147">
        <v>0</v>
      </c>
      <c r="AB1147">
        <v>108.38931954221762</v>
      </c>
      <c r="AC1147">
        <v>0</v>
      </c>
      <c r="AD1147">
        <v>0</v>
      </c>
      <c r="AE1147">
        <v>0</v>
      </c>
      <c r="AF1147">
        <v>0</v>
      </c>
      <c r="AG1147">
        <v>729.91881482256963</v>
      </c>
      <c r="AH1147">
        <v>421.51402044195743</v>
      </c>
      <c r="AI1147">
        <v>0</v>
      </c>
      <c r="AJ1147">
        <v>0</v>
      </c>
      <c r="AK1147">
        <v>0</v>
      </c>
      <c r="AL1147">
        <v>2433.4921875</v>
      </c>
      <c r="AM1147">
        <v>974.0684814453125</v>
      </c>
      <c r="AN1147">
        <v>1459.423828125</v>
      </c>
      <c r="AO1147" s="5" t="s">
        <v>2012</v>
      </c>
    </row>
    <row r="1148" spans="1:41" ht="14.25" x14ac:dyDescent="0.45">
      <c r="A1148">
        <v>2016</v>
      </c>
      <c r="B1148" s="5" t="s">
        <v>1507</v>
      </c>
      <c r="C1148" s="5" t="s">
        <v>170</v>
      </c>
      <c r="D1148" s="5" t="s">
        <v>83</v>
      </c>
      <c r="E1148" s="5" t="s">
        <v>92</v>
      </c>
      <c r="F1148" s="5" t="s">
        <v>224</v>
      </c>
      <c r="G1148" s="5" t="s">
        <v>86</v>
      </c>
      <c r="H1148" s="5" t="s">
        <v>130</v>
      </c>
      <c r="I1148">
        <v>0</v>
      </c>
      <c r="J1148">
        <v>0</v>
      </c>
      <c r="K1148">
        <v>39.80353462251847</v>
      </c>
      <c r="L1148">
        <v>0</v>
      </c>
      <c r="M1148">
        <v>102.35194617219034</v>
      </c>
      <c r="N1148">
        <v>0</v>
      </c>
      <c r="O1148">
        <v>179.1159058013331</v>
      </c>
      <c r="P1148">
        <v>39.80353462251847</v>
      </c>
      <c r="Q1148">
        <v>0</v>
      </c>
      <c r="R1148">
        <v>248.22280261294966</v>
      </c>
      <c r="S1148">
        <v>0</v>
      </c>
      <c r="T1148">
        <v>153.52791925828552</v>
      </c>
      <c r="U1148">
        <v>0</v>
      </c>
      <c r="V1148">
        <v>0</v>
      </c>
      <c r="W1148">
        <v>56.862192317883526</v>
      </c>
      <c r="X1148">
        <v>165.6180358773307</v>
      </c>
      <c r="Y1148">
        <v>0</v>
      </c>
      <c r="Z1148">
        <v>0</v>
      </c>
      <c r="AA1148">
        <v>0</v>
      </c>
      <c r="AB1148">
        <v>229.72325696424943</v>
      </c>
      <c r="AC1148">
        <v>0</v>
      </c>
      <c r="AD1148">
        <v>0</v>
      </c>
      <c r="AE1148">
        <v>0</v>
      </c>
      <c r="AF1148">
        <v>0</v>
      </c>
      <c r="AG1148">
        <v>3214.808077801044</v>
      </c>
      <c r="AH1148">
        <v>113.72438463576705</v>
      </c>
      <c r="AI1148">
        <v>0</v>
      </c>
      <c r="AJ1148">
        <v>0</v>
      </c>
      <c r="AK1148">
        <v>0</v>
      </c>
      <c r="AL1148">
        <v>4543.5615234375</v>
      </c>
      <c r="AM1148">
        <v>3502.83447265625</v>
      </c>
      <c r="AN1148">
        <v>1040.7271728515625</v>
      </c>
      <c r="AO1148" s="5" t="s">
        <v>2011</v>
      </c>
    </row>
    <row r="1149" spans="1:41" ht="14.25" x14ac:dyDescent="0.45">
      <c r="A1149">
        <v>2016</v>
      </c>
      <c r="B1149" s="5" t="s">
        <v>1507</v>
      </c>
      <c r="C1149" s="5" t="s">
        <v>170</v>
      </c>
      <c r="D1149" s="5" t="s">
        <v>83</v>
      </c>
      <c r="E1149" s="5" t="s">
        <v>92</v>
      </c>
      <c r="F1149" s="5" t="s">
        <v>224</v>
      </c>
      <c r="G1149" s="5" t="s">
        <v>87</v>
      </c>
      <c r="H1149" s="5" t="s">
        <v>130</v>
      </c>
      <c r="I1149"/>
      <c r="J1149">
        <v>0</v>
      </c>
      <c r="K1149">
        <v>37</v>
      </c>
      <c r="L1149">
        <v>0</v>
      </c>
      <c r="M1149">
        <v>94.499999999999986</v>
      </c>
      <c r="N1149">
        <v>0</v>
      </c>
      <c r="O1149">
        <v>169.61027343750001</v>
      </c>
      <c r="P1149">
        <v>36.575000000000003</v>
      </c>
      <c r="Q1149">
        <v>0</v>
      </c>
      <c r="R1149">
        <v>227.91407356954861</v>
      </c>
      <c r="S1149">
        <v>0</v>
      </c>
      <c r="T1149">
        <v>141.83437499999999</v>
      </c>
      <c r="U1149"/>
      <c r="V1149">
        <v>0</v>
      </c>
      <c r="W1149">
        <v>51.81600000000001</v>
      </c>
      <c r="X1149">
        <v>159.13499999999999</v>
      </c>
      <c r="Y1149">
        <v>0</v>
      </c>
      <c r="Z1149">
        <v>0</v>
      </c>
      <c r="AA1149">
        <v>0</v>
      </c>
      <c r="AB1149">
        <v>202</v>
      </c>
      <c r="AC1149"/>
      <c r="AD1149">
        <v>0</v>
      </c>
      <c r="AE1149">
        <v>0</v>
      </c>
      <c r="AF1149">
        <v>0</v>
      </c>
      <c r="AG1149">
        <v>2983.9429033757469</v>
      </c>
      <c r="AH1149">
        <v>106.75</v>
      </c>
      <c r="AI1149">
        <v>0</v>
      </c>
      <c r="AJ1149">
        <v>0</v>
      </c>
      <c r="AK1149"/>
      <c r="AL1149">
        <v>4211.07763671875</v>
      </c>
      <c r="AM1149">
        <v>3248.431884765625</v>
      </c>
      <c r="AN1149">
        <v>962.6456298828125</v>
      </c>
      <c r="AO1149" s="5" t="s">
        <v>2013</v>
      </c>
    </row>
    <row r="1150" spans="1:41" ht="14.25" x14ac:dyDescent="0.45">
      <c r="A1150">
        <v>2016</v>
      </c>
      <c r="B1150" s="5" t="s">
        <v>1508</v>
      </c>
      <c r="C1150" s="5" t="s">
        <v>170</v>
      </c>
      <c r="D1150" s="5" t="s">
        <v>83</v>
      </c>
      <c r="E1150" s="5" t="s">
        <v>92</v>
      </c>
      <c r="F1150" s="5" t="s">
        <v>224</v>
      </c>
      <c r="G1150" s="5" t="s">
        <v>87</v>
      </c>
      <c r="H1150" s="5" t="s">
        <v>130</v>
      </c>
      <c r="I1150">
        <v>0</v>
      </c>
      <c r="J1150"/>
      <c r="K1150">
        <v>99.144498500000012</v>
      </c>
      <c r="L1150">
        <v>0</v>
      </c>
      <c r="M1150">
        <v>111.46875</v>
      </c>
      <c r="N1150">
        <v>0</v>
      </c>
      <c r="O1150">
        <v>193</v>
      </c>
      <c r="P1150">
        <v>36</v>
      </c>
      <c r="Q1150">
        <v>0</v>
      </c>
      <c r="R1150">
        <v>201.972132349378</v>
      </c>
      <c r="S1150">
        <v>0</v>
      </c>
      <c r="T1150">
        <v>0</v>
      </c>
      <c r="U1150"/>
      <c r="V1150">
        <v>0</v>
      </c>
      <c r="W1150">
        <v>51</v>
      </c>
      <c r="X1150">
        <v>400</v>
      </c>
      <c r="Y1150">
        <v>0</v>
      </c>
      <c r="Z1150">
        <v>0</v>
      </c>
      <c r="AA1150">
        <v>0</v>
      </c>
      <c r="AB1150">
        <v>0</v>
      </c>
      <c r="AC1150"/>
      <c r="AD1150">
        <v>0</v>
      </c>
      <c r="AE1150">
        <v>0</v>
      </c>
      <c r="AF1150">
        <v>184.9605661116764</v>
      </c>
      <c r="AG1150">
        <v>1940</v>
      </c>
      <c r="AH1150">
        <v>679.69434701377156</v>
      </c>
      <c r="AI1150">
        <v>0</v>
      </c>
      <c r="AJ1150">
        <v>0</v>
      </c>
      <c r="AK1150">
        <v>0</v>
      </c>
      <c r="AL1150">
        <v>3897.240234375</v>
      </c>
      <c r="AM1150">
        <v>2362.9326171875</v>
      </c>
      <c r="AN1150">
        <v>1534.3076171875</v>
      </c>
      <c r="AO1150" s="5" t="s">
        <v>2014</v>
      </c>
    </row>
    <row r="1151" spans="1:41" ht="14.25" x14ac:dyDescent="0.45">
      <c r="A1151">
        <v>2016</v>
      </c>
      <c r="B1151" s="5" t="s">
        <v>1509</v>
      </c>
      <c r="C1151" s="5" t="s">
        <v>170</v>
      </c>
      <c r="D1151" s="5" t="s">
        <v>83</v>
      </c>
      <c r="E1151" s="5" t="s">
        <v>92</v>
      </c>
      <c r="F1151" s="5" t="s">
        <v>224</v>
      </c>
      <c r="G1151" s="5" t="s">
        <v>87</v>
      </c>
      <c r="H1151" s="5" t="s">
        <v>130</v>
      </c>
      <c r="I1151">
        <v>0</v>
      </c>
      <c r="J1151"/>
      <c r="K1151">
        <v>35.773499999999999</v>
      </c>
      <c r="L1151">
        <v>0</v>
      </c>
      <c r="M1151">
        <v>121</v>
      </c>
      <c r="N1151">
        <v>0</v>
      </c>
      <c r="O1151">
        <v>195.9529</v>
      </c>
      <c r="P1151">
        <v>0</v>
      </c>
      <c r="Q1151">
        <v>0</v>
      </c>
      <c r="R1151">
        <v>227.2943515051802</v>
      </c>
      <c r="S1151">
        <v>0</v>
      </c>
      <c r="T1151">
        <v>50</v>
      </c>
      <c r="U1151"/>
      <c r="V1151">
        <v>0</v>
      </c>
      <c r="W1151">
        <v>50</v>
      </c>
      <c r="X1151">
        <v>400</v>
      </c>
      <c r="Y1151">
        <v>0</v>
      </c>
      <c r="Z1151">
        <v>0</v>
      </c>
      <c r="AA1151">
        <v>0</v>
      </c>
      <c r="AB1151">
        <v>99</v>
      </c>
      <c r="AC1151">
        <v>0</v>
      </c>
      <c r="AD1151">
        <v>0</v>
      </c>
      <c r="AE1151">
        <v>0</v>
      </c>
      <c r="AF1151">
        <v>0</v>
      </c>
      <c r="AG1151">
        <v>686.22563231460038</v>
      </c>
      <c r="AH1151">
        <v>393.66250000000002</v>
      </c>
      <c r="AI1151">
        <v>0</v>
      </c>
      <c r="AJ1151">
        <v>0</v>
      </c>
      <c r="AK1151"/>
      <c r="AL1151">
        <v>2258.908935546875</v>
      </c>
      <c r="AM1151">
        <v>913.52001953125</v>
      </c>
      <c r="AN1151">
        <v>1345.388916015625</v>
      </c>
      <c r="AO1151" s="5" t="s">
        <v>2015</v>
      </c>
    </row>
    <row r="1152" spans="1:41" ht="14.25" x14ac:dyDescent="0.45">
      <c r="A1152">
        <v>2016</v>
      </c>
      <c r="B1152" s="5" t="s">
        <v>589</v>
      </c>
      <c r="C1152" s="5" t="s">
        <v>170</v>
      </c>
      <c r="D1152" s="5" t="s">
        <v>83</v>
      </c>
      <c r="E1152" s="5" t="s">
        <v>92</v>
      </c>
      <c r="F1152" s="5" t="s">
        <v>224</v>
      </c>
      <c r="G1152" s="5" t="s">
        <v>87</v>
      </c>
      <c r="H1152" s="5" t="s">
        <v>130</v>
      </c>
      <c r="I1152">
        <v>0</v>
      </c>
      <c r="J1152"/>
      <c r="K1152">
        <v>35.773499999999999</v>
      </c>
      <c r="L1152">
        <v>0</v>
      </c>
      <c r="M1152">
        <v>45</v>
      </c>
      <c r="N1152">
        <v>0</v>
      </c>
      <c r="O1152">
        <v>195</v>
      </c>
      <c r="P1152">
        <v>0</v>
      </c>
      <c r="Q1152">
        <v>0</v>
      </c>
      <c r="R1152">
        <v>101.11602999999999</v>
      </c>
      <c r="S1152">
        <v>0</v>
      </c>
      <c r="T1152">
        <v>98.431179999999998</v>
      </c>
      <c r="U1152"/>
      <c r="V1152">
        <v>0</v>
      </c>
      <c r="W1152">
        <v>30</v>
      </c>
      <c r="X1152">
        <v>0</v>
      </c>
      <c r="Y1152">
        <v>0</v>
      </c>
      <c r="Z1152"/>
      <c r="AA1152">
        <v>0</v>
      </c>
      <c r="AB1152"/>
      <c r="AC1152">
        <v>0</v>
      </c>
      <c r="AD1152">
        <v>0</v>
      </c>
      <c r="AE1152"/>
      <c r="AF1152">
        <v>0</v>
      </c>
      <c r="AG1152">
        <v>768</v>
      </c>
      <c r="AH1152">
        <v>25.7355830510242</v>
      </c>
      <c r="AI1152">
        <v>0</v>
      </c>
      <c r="AJ1152">
        <v>0</v>
      </c>
      <c r="AK1152"/>
      <c r="AL1152">
        <v>1299.0562744140625</v>
      </c>
      <c r="AM1152">
        <v>869.11602783203125</v>
      </c>
      <c r="AN1152">
        <v>429.94027709960938</v>
      </c>
      <c r="AO1152" s="5" t="s">
        <v>657</v>
      </c>
    </row>
    <row r="1153" spans="1:41" ht="14.25" x14ac:dyDescent="0.45">
      <c r="A1153">
        <v>2016</v>
      </c>
      <c r="B1153" s="5" t="s">
        <v>1508</v>
      </c>
      <c r="C1153" s="5" t="s">
        <v>170</v>
      </c>
      <c r="D1153" s="5" t="s">
        <v>83</v>
      </c>
      <c r="E1153" s="5" t="s">
        <v>92</v>
      </c>
      <c r="F1153" s="5" t="s">
        <v>227</v>
      </c>
      <c r="G1153" s="5" t="s">
        <v>86</v>
      </c>
      <c r="H1153" s="5" t="s">
        <v>130</v>
      </c>
      <c r="I1153">
        <v>392.93801389704345</v>
      </c>
      <c r="J1153">
        <v>1121.2840721767927</v>
      </c>
      <c r="K1153">
        <v>140.33500496322981</v>
      </c>
      <c r="L1153">
        <v>22.45360079411677</v>
      </c>
      <c r="M1153">
        <v>3098.6395714296232</v>
      </c>
      <c r="N1153">
        <v>684.83482422056147</v>
      </c>
      <c r="O1153">
        <v>65.115442302938632</v>
      </c>
      <c r="P1153">
        <v>0</v>
      </c>
      <c r="Q1153">
        <v>64.834772293012179</v>
      </c>
      <c r="R1153">
        <v>785.14339448125463</v>
      </c>
      <c r="S1153">
        <v>336.80401191175156</v>
      </c>
      <c r="T1153">
        <v>449.07201588233539</v>
      </c>
      <c r="U1153">
        <v>33.680401191175157</v>
      </c>
      <c r="V1153">
        <v>303.12361072057638</v>
      </c>
      <c r="W1153">
        <v>0</v>
      </c>
      <c r="X1153">
        <v>385.07925361910259</v>
      </c>
      <c r="Y1153">
        <v>2744.9526970807751</v>
      </c>
      <c r="Z1153">
        <v>1897.3292671028671</v>
      </c>
      <c r="AA1153">
        <v>6980.2014859231722</v>
      </c>
      <c r="AB1153">
        <v>453.56273604115876</v>
      </c>
      <c r="AC1153">
        <v>1763.7303423778721</v>
      </c>
      <c r="AD1153">
        <v>1702.000947981888</v>
      </c>
      <c r="AE1153">
        <v>174.01540615440496</v>
      </c>
      <c r="AF1153">
        <v>786.71069270957014</v>
      </c>
      <c r="AG1153">
        <v>10586.872774426056</v>
      </c>
      <c r="AH1153">
        <v>5008.7781687135184</v>
      </c>
      <c r="AI1153">
        <v>262.70712929116621</v>
      </c>
      <c r="AJ1153">
        <v>4071.2120506532729</v>
      </c>
      <c r="AK1153">
        <v>193.10096682940423</v>
      </c>
      <c r="AL1153">
        <v>44508.51171875</v>
      </c>
      <c r="AM1153">
        <v>32413.318359375</v>
      </c>
      <c r="AN1153">
        <v>12095.1943359375</v>
      </c>
      <c r="AO1153" s="5" t="s">
        <v>2016</v>
      </c>
    </row>
    <row r="1154" spans="1:41" ht="14.25" x14ac:dyDescent="0.45">
      <c r="A1154">
        <v>2016</v>
      </c>
      <c r="B1154" s="5" t="s">
        <v>1507</v>
      </c>
      <c r="C1154" s="5" t="s">
        <v>170</v>
      </c>
      <c r="D1154" s="5" t="s">
        <v>83</v>
      </c>
      <c r="E1154" s="5" t="s">
        <v>92</v>
      </c>
      <c r="F1154" s="5" t="s">
        <v>227</v>
      </c>
      <c r="G1154" s="5" t="s">
        <v>86</v>
      </c>
      <c r="H1154" s="5" t="s">
        <v>130</v>
      </c>
      <c r="I1154">
        <v>0</v>
      </c>
      <c r="J1154">
        <v>534.50460778810509</v>
      </c>
      <c r="K1154">
        <v>56.862192317883526</v>
      </c>
      <c r="L1154">
        <v>238.82120773511079</v>
      </c>
      <c r="M1154">
        <v>1211.164696370919</v>
      </c>
      <c r="N1154">
        <v>666.42489396559495</v>
      </c>
      <c r="O1154">
        <v>65.675832127155473</v>
      </c>
      <c r="P1154">
        <v>34.117315390730113</v>
      </c>
      <c r="Q1154">
        <v>0</v>
      </c>
      <c r="R1154">
        <v>822.23803365539572</v>
      </c>
      <c r="S1154">
        <v>568.62192317883523</v>
      </c>
      <c r="T1154">
        <v>238.82120773511079</v>
      </c>
      <c r="U1154">
        <v>35.147658315530165</v>
      </c>
      <c r="V1154">
        <v>204.70389234438068</v>
      </c>
      <c r="W1154">
        <v>0</v>
      </c>
      <c r="X1154">
        <v>198.7416430527968</v>
      </c>
      <c r="Y1154">
        <v>494.70107316558665</v>
      </c>
      <c r="Z1154">
        <v>796.07069245036939</v>
      </c>
      <c r="AA1154">
        <v>6632.7853746277533</v>
      </c>
      <c r="AB1154">
        <v>350.27110467816249</v>
      </c>
      <c r="AC1154">
        <v>0</v>
      </c>
      <c r="AD1154">
        <v>1182.2787026734341</v>
      </c>
      <c r="AE1154">
        <v>176.27279618543892</v>
      </c>
      <c r="AF1154">
        <v>892.73641939077129</v>
      </c>
      <c r="AG1154">
        <v>1652.0396618388331</v>
      </c>
      <c r="AH1154">
        <v>966.08864748084102</v>
      </c>
      <c r="AI1154">
        <v>444.66234392584914</v>
      </c>
      <c r="AJ1154">
        <v>658.01321910144577</v>
      </c>
      <c r="AK1154">
        <v>160.35138233643153</v>
      </c>
      <c r="AL1154">
        <v>19282.115234375</v>
      </c>
      <c r="AM1154">
        <v>13838.5771484375</v>
      </c>
      <c r="AN1154">
        <v>5443.53955078125</v>
      </c>
      <c r="AO1154" s="5" t="s">
        <v>2018</v>
      </c>
    </row>
    <row r="1155" spans="1:41" ht="14.25" x14ac:dyDescent="0.45">
      <c r="A1155">
        <v>2016</v>
      </c>
      <c r="B1155" s="5" t="s">
        <v>1509</v>
      </c>
      <c r="C1155" s="5" t="s">
        <v>170</v>
      </c>
      <c r="D1155" s="5" t="s">
        <v>83</v>
      </c>
      <c r="E1155" s="5" t="s">
        <v>92</v>
      </c>
      <c r="F1155" s="5" t="s">
        <v>227</v>
      </c>
      <c r="G1155" s="5" t="s">
        <v>86</v>
      </c>
      <c r="H1155" s="5" t="s">
        <v>130</v>
      </c>
      <c r="I1155">
        <v>1196.6618814105441</v>
      </c>
      <c r="J1155">
        <v>741.20777101092244</v>
      </c>
      <c r="K1155">
        <v>186.1230739613838</v>
      </c>
      <c r="L1155">
        <v>0</v>
      </c>
      <c r="M1155">
        <v>1499.2487317992347</v>
      </c>
      <c r="N1155">
        <v>91.50029284263934</v>
      </c>
      <c r="O1155">
        <v>488.29935874574807</v>
      </c>
      <c r="P1155">
        <v>0</v>
      </c>
      <c r="Q1155">
        <v>277.96856726553256</v>
      </c>
      <c r="R1155">
        <v>1398.9493447588045</v>
      </c>
      <c r="S1155">
        <v>641.57718436100527</v>
      </c>
      <c r="T1155">
        <v>240.86515453826138</v>
      </c>
      <c r="U1155">
        <v>32.845248346126553</v>
      </c>
      <c r="V1155">
        <v>87.587328923004137</v>
      </c>
      <c r="W1155">
        <v>0</v>
      </c>
      <c r="X1155">
        <v>1367.2819981525561</v>
      </c>
      <c r="Y1155">
        <v>1472.5619675180071</v>
      </c>
      <c r="Z1155">
        <v>1572.361159776101</v>
      </c>
      <c r="AA1155">
        <v>6916.1922107103637</v>
      </c>
      <c r="AB1155">
        <v>371.15130631123003</v>
      </c>
      <c r="AC1155">
        <v>1004.7361469080112</v>
      </c>
      <c r="AD1155">
        <v>1554.4175119072738</v>
      </c>
      <c r="AE1155">
        <v>178.62340892235156</v>
      </c>
      <c r="AF1155">
        <v>824.092755040356</v>
      </c>
      <c r="AG1155">
        <v>8081.3014160849789</v>
      </c>
      <c r="AH1155">
        <v>2221.9810506154613</v>
      </c>
      <c r="AI1155">
        <v>319.69375056896507</v>
      </c>
      <c r="AJ1155">
        <v>873.13618520119746</v>
      </c>
      <c r="AK1155">
        <v>271.41123550015908</v>
      </c>
      <c r="AL1155">
        <v>33911.76953125</v>
      </c>
      <c r="AM1155">
        <v>24749.7265625</v>
      </c>
      <c r="AN1155">
        <v>9162.0498046875</v>
      </c>
      <c r="AO1155" s="5" t="s">
        <v>2017</v>
      </c>
    </row>
    <row r="1156" spans="1:41" ht="14.25" x14ac:dyDescent="0.45">
      <c r="A1156">
        <v>2016</v>
      </c>
      <c r="B1156" s="5" t="s">
        <v>589</v>
      </c>
      <c r="C1156" s="5" t="s">
        <v>170</v>
      </c>
      <c r="D1156" s="5" t="s">
        <v>83</v>
      </c>
      <c r="E1156" s="5" t="s">
        <v>92</v>
      </c>
      <c r="F1156" s="5" t="s">
        <v>227</v>
      </c>
      <c r="G1156" s="5" t="s">
        <v>86</v>
      </c>
      <c r="H1156" s="5" t="s">
        <v>130</v>
      </c>
      <c r="I1156">
        <v>477.7202603010852</v>
      </c>
      <c r="J1156">
        <v>1106.4532028862357</v>
      </c>
      <c r="K1156">
        <v>180.47209833596551</v>
      </c>
      <c r="L1156">
        <v>0</v>
      </c>
      <c r="M1156">
        <v>1285.0675002099192</v>
      </c>
      <c r="N1156">
        <v>104.0368566877919</v>
      </c>
      <c r="O1156">
        <v>479.84346145797895</v>
      </c>
      <c r="P1156">
        <v>31.84801735340568</v>
      </c>
      <c r="Q1156">
        <v>209.07289184001797</v>
      </c>
      <c r="R1156">
        <v>241.31084570189296</v>
      </c>
      <c r="S1156">
        <v>715.2862993465011</v>
      </c>
      <c r="T1156">
        <v>339.18503671976038</v>
      </c>
      <c r="U1156">
        <v>42.464023137874243</v>
      </c>
      <c r="V1156">
        <v>182.59529949285923</v>
      </c>
      <c r="W1156">
        <v>0</v>
      </c>
      <c r="X1156">
        <v>719.6484161233393</v>
      </c>
      <c r="Y1156">
        <v>1427.8527780110214</v>
      </c>
      <c r="Z1156">
        <v>537.59811327959892</v>
      </c>
      <c r="AA1156">
        <v>1082.8389596192637</v>
      </c>
      <c r="AB1156">
        <v>0</v>
      </c>
      <c r="AC1156">
        <v>974.23085084067975</v>
      </c>
      <c r="AD1156">
        <v>702.58240124037809</v>
      </c>
      <c r="AE1156">
        <v>0</v>
      </c>
      <c r="AF1156">
        <v>527.4973111720883</v>
      </c>
      <c r="AG1156">
        <v>1441.6535855308305</v>
      </c>
      <c r="AH1156">
        <v>832.53226486394271</v>
      </c>
      <c r="AI1156">
        <v>309.98736890648195</v>
      </c>
      <c r="AJ1156">
        <v>128.10488112202086</v>
      </c>
      <c r="AK1156">
        <v>263.2769434548203</v>
      </c>
      <c r="AL1156">
        <v>14343.158203125</v>
      </c>
      <c r="AM1156">
        <v>8515.27734375</v>
      </c>
      <c r="AN1156">
        <v>5827.8818359375</v>
      </c>
      <c r="AO1156" s="5" t="s">
        <v>658</v>
      </c>
    </row>
    <row r="1157" spans="1:41" ht="14.25" x14ac:dyDescent="0.45">
      <c r="A1157">
        <v>2016</v>
      </c>
      <c r="B1157" s="5" t="s">
        <v>1509</v>
      </c>
      <c r="C1157" s="5" t="s">
        <v>170</v>
      </c>
      <c r="D1157" s="5" t="s">
        <v>83</v>
      </c>
      <c r="E1157" s="5" t="s">
        <v>92</v>
      </c>
      <c r="F1157" s="5" t="s">
        <v>227</v>
      </c>
      <c r="G1157" s="5" t="s">
        <v>87</v>
      </c>
      <c r="H1157" s="5" t="s">
        <v>130</v>
      </c>
      <c r="I1157">
        <v>1114.8599999999999</v>
      </c>
      <c r="J1157">
        <v>690</v>
      </c>
      <c r="K1157">
        <v>66.436499999999995</v>
      </c>
      <c r="L1157">
        <v>0</v>
      </c>
      <c r="M1157">
        <v>1369.375</v>
      </c>
      <c r="N1157">
        <v>85.245480000000001</v>
      </c>
      <c r="O1157">
        <v>452.82380000000012</v>
      </c>
      <c r="P1157">
        <v>0</v>
      </c>
      <c r="Q1157">
        <v>253.8892971698113</v>
      </c>
      <c r="R1157">
        <v>1304.444407903341</v>
      </c>
      <c r="S1157">
        <v>734</v>
      </c>
      <c r="T1157">
        <v>220</v>
      </c>
      <c r="U1157">
        <v>30.3</v>
      </c>
      <c r="V1157">
        <v>80</v>
      </c>
      <c r="W1157">
        <v>0</v>
      </c>
      <c r="X1157">
        <v>1248.8399999999999</v>
      </c>
      <c r="Y1157">
        <v>1345</v>
      </c>
      <c r="Z1157">
        <v>1436.154</v>
      </c>
      <c r="AA1157">
        <v>6462.5773201865632</v>
      </c>
      <c r="AB1157">
        <v>339</v>
      </c>
      <c r="AC1157">
        <v>917.7</v>
      </c>
      <c r="AD1157">
        <v>1419.764736311321</v>
      </c>
      <c r="AE1157">
        <v>166.55664321395861</v>
      </c>
      <c r="AF1157">
        <v>776.64101883788805</v>
      </c>
      <c r="AG1157">
        <v>7597.5520312157269</v>
      </c>
      <c r="AH1157">
        <v>2075.1637500000002</v>
      </c>
      <c r="AI1157">
        <v>292</v>
      </c>
      <c r="AJ1157">
        <v>811.35235732009926</v>
      </c>
      <c r="AK1157">
        <v>247.9</v>
      </c>
      <c r="AL1157">
        <v>31537.576171875</v>
      </c>
      <c r="AM1157">
        <v>23072.271484375</v>
      </c>
      <c r="AN1157">
        <v>8465.3046875</v>
      </c>
      <c r="AO1157" s="5" t="s">
        <v>2019</v>
      </c>
    </row>
    <row r="1158" spans="1:41" ht="14.25" x14ac:dyDescent="0.45">
      <c r="A1158">
        <v>2016</v>
      </c>
      <c r="B1158" s="5" t="s">
        <v>589</v>
      </c>
      <c r="C1158" s="5" t="s">
        <v>170</v>
      </c>
      <c r="D1158" s="5" t="s">
        <v>83</v>
      </c>
      <c r="E1158" s="5" t="s">
        <v>92</v>
      </c>
      <c r="F1158" s="5" t="s">
        <v>227</v>
      </c>
      <c r="G1158" s="5" t="s">
        <v>87</v>
      </c>
      <c r="H1158" s="5" t="s">
        <v>130</v>
      </c>
      <c r="I1158">
        <v>450</v>
      </c>
      <c r="J1158">
        <v>1042.25</v>
      </c>
      <c r="K1158">
        <v>66.436499999999995</v>
      </c>
      <c r="L1158">
        <v>0</v>
      </c>
      <c r="M1158">
        <v>1211</v>
      </c>
      <c r="N1158">
        <v>98</v>
      </c>
      <c r="O1158">
        <v>452</v>
      </c>
      <c r="P1158">
        <v>0</v>
      </c>
      <c r="Q1158">
        <v>237.07499999999999</v>
      </c>
      <c r="R1158">
        <v>227.30851000000001</v>
      </c>
      <c r="S1158">
        <v>673.78099999999995</v>
      </c>
      <c r="T1158">
        <v>319.50344000000001</v>
      </c>
      <c r="U1158">
        <v>40</v>
      </c>
      <c r="V1158">
        <v>171</v>
      </c>
      <c r="W1158">
        <v>0</v>
      </c>
      <c r="X1158">
        <v>678</v>
      </c>
      <c r="Y1158">
        <v>1345</v>
      </c>
      <c r="Z1158">
        <v>506.40337260000001</v>
      </c>
      <c r="AA1158">
        <v>1020.006</v>
      </c>
      <c r="AB1158"/>
      <c r="AC1158">
        <v>917.7</v>
      </c>
      <c r="AD1158">
        <v>661.8142600000001</v>
      </c>
      <c r="AE1158"/>
      <c r="AF1158">
        <v>496.88868099886298</v>
      </c>
      <c r="AG1158">
        <v>1358</v>
      </c>
      <c r="AH1158">
        <v>784.22363529789607</v>
      </c>
      <c r="AI1158">
        <v>292</v>
      </c>
      <c r="AJ1158">
        <v>120.67144999999999</v>
      </c>
      <c r="AK1158">
        <v>248</v>
      </c>
      <c r="AL1158">
        <v>13417.0625</v>
      </c>
      <c r="AM1158">
        <v>8030.30322265625</v>
      </c>
      <c r="AN1158">
        <v>5386.7587890625</v>
      </c>
      <c r="AO1158" s="5" t="s">
        <v>660</v>
      </c>
    </row>
    <row r="1159" spans="1:41" ht="14.25" x14ac:dyDescent="0.45">
      <c r="A1159">
        <v>2016</v>
      </c>
      <c r="B1159" s="5" t="s">
        <v>1508</v>
      </c>
      <c r="C1159" s="5" t="s">
        <v>170</v>
      </c>
      <c r="D1159" s="5" t="s">
        <v>83</v>
      </c>
      <c r="E1159" s="5" t="s">
        <v>92</v>
      </c>
      <c r="F1159" s="5" t="s">
        <v>227</v>
      </c>
      <c r="G1159" s="5" t="s">
        <v>87</v>
      </c>
      <c r="H1159" s="5" t="s">
        <v>130</v>
      </c>
      <c r="I1159">
        <v>357</v>
      </c>
      <c r="J1159">
        <v>1085.5999999999999</v>
      </c>
      <c r="K1159">
        <v>130.45328749999999</v>
      </c>
      <c r="L1159">
        <v>20.72</v>
      </c>
      <c r="M1159">
        <v>2829.0389500000001</v>
      </c>
      <c r="N1159">
        <v>633.38495999999998</v>
      </c>
      <c r="O1159">
        <v>61</v>
      </c>
      <c r="P1159">
        <v>0</v>
      </c>
      <c r="Q1159">
        <v>62.582982000000001</v>
      </c>
      <c r="R1159">
        <v>728.92467506600974</v>
      </c>
      <c r="S1159">
        <v>325.10640000000001</v>
      </c>
      <c r="T1159">
        <v>414.4</v>
      </c>
      <c r="U1159">
        <v>30.905999999999999</v>
      </c>
      <c r="V1159">
        <v>281</v>
      </c>
      <c r="W1159">
        <v>0</v>
      </c>
      <c r="X1159">
        <v>363.59</v>
      </c>
      <c r="Y1159">
        <v>2560</v>
      </c>
      <c r="Z1159">
        <v>1831.96</v>
      </c>
      <c r="AA1159">
        <v>6486.9723678032551</v>
      </c>
      <c r="AB1159">
        <v>404</v>
      </c>
      <c r="AC1159">
        <v>1647.3</v>
      </c>
      <c r="AD1159">
        <v>1642.88839035552</v>
      </c>
      <c r="AE1159">
        <v>158.1</v>
      </c>
      <c r="AF1159">
        <v>725.97022198833008</v>
      </c>
      <c r="AG1159">
        <v>9885</v>
      </c>
      <c r="AH1159">
        <v>4790.554049317785</v>
      </c>
      <c r="AI1159">
        <v>238.68</v>
      </c>
      <c r="AJ1159">
        <v>3893.5330931218768</v>
      </c>
      <c r="AK1159">
        <v>179.74</v>
      </c>
      <c r="AL1159">
        <v>41768.40234375</v>
      </c>
      <c r="AM1159">
        <v>30388.953125</v>
      </c>
      <c r="AN1159">
        <v>11379.4501953125</v>
      </c>
      <c r="AO1159" s="5" t="s">
        <v>2020</v>
      </c>
    </row>
    <row r="1160" spans="1:41" ht="14.25" x14ac:dyDescent="0.45">
      <c r="A1160">
        <v>2016</v>
      </c>
      <c r="B1160" s="5" t="s">
        <v>1507</v>
      </c>
      <c r="C1160" s="5" t="s">
        <v>170</v>
      </c>
      <c r="D1160" s="5" t="s">
        <v>83</v>
      </c>
      <c r="E1160" s="5" t="s">
        <v>92</v>
      </c>
      <c r="F1160" s="5" t="s">
        <v>227</v>
      </c>
      <c r="G1160" s="5" t="s">
        <v>87</v>
      </c>
      <c r="H1160" s="5" t="s">
        <v>130</v>
      </c>
      <c r="I1160"/>
      <c r="J1160">
        <v>480.34</v>
      </c>
      <c r="K1160">
        <v>53</v>
      </c>
      <c r="L1160">
        <v>222.85368</v>
      </c>
      <c r="M1160">
        <v>1118.25</v>
      </c>
      <c r="N1160">
        <v>623.50400000000002</v>
      </c>
      <c r="O1160">
        <v>62.190433593749979</v>
      </c>
      <c r="P1160">
        <v>31.35</v>
      </c>
      <c r="Q1160">
        <v>0</v>
      </c>
      <c r="R1160">
        <v>754.96536869912984</v>
      </c>
      <c r="S1160">
        <v>525</v>
      </c>
      <c r="T1160">
        <v>220.63124999999999</v>
      </c>
      <c r="U1160">
        <v>30</v>
      </c>
      <c r="V1160">
        <v>189.11250000000001</v>
      </c>
      <c r="W1160">
        <v>0</v>
      </c>
      <c r="X1160">
        <v>191</v>
      </c>
      <c r="Y1160">
        <v>481</v>
      </c>
      <c r="Z1160">
        <v>735.43679999999995</v>
      </c>
      <c r="AA1160">
        <v>6229.7667802470442</v>
      </c>
      <c r="AB1160">
        <v>308</v>
      </c>
      <c r="AC1160"/>
      <c r="AD1160">
        <v>1092.2037600000001</v>
      </c>
      <c r="AE1160">
        <v>163.05062458908611</v>
      </c>
      <c r="AF1160">
        <v>833.04827999999998</v>
      </c>
      <c r="AG1160">
        <v>1531.6616488787829</v>
      </c>
      <c r="AH1160">
        <v>906.84124999999995</v>
      </c>
      <c r="AI1160">
        <v>406.79640000000001</v>
      </c>
      <c r="AJ1160">
        <v>618.54453326089242</v>
      </c>
      <c r="AK1160">
        <v>147</v>
      </c>
      <c r="AL1160">
        <v>17955.548828125</v>
      </c>
      <c r="AM1160">
        <v>12924.634765625</v>
      </c>
      <c r="AN1160">
        <v>5030.9130859375</v>
      </c>
      <c r="AO1160" s="5" t="s">
        <v>2021</v>
      </c>
    </row>
    <row r="1161" spans="1:41" ht="14.25" x14ac:dyDescent="0.45">
      <c r="A1161">
        <v>2016</v>
      </c>
      <c r="B1161" s="5" t="s">
        <v>1509</v>
      </c>
      <c r="C1161" s="5" t="s">
        <v>170</v>
      </c>
      <c r="D1161" s="5" t="s">
        <v>83</v>
      </c>
      <c r="E1161" s="5" t="s">
        <v>92</v>
      </c>
      <c r="F1161" s="5" t="s">
        <v>230</v>
      </c>
      <c r="G1161" s="5" t="s">
        <v>86</v>
      </c>
      <c r="H1161" s="5" t="s">
        <v>130</v>
      </c>
      <c r="I1161">
        <v>941.56378592229441</v>
      </c>
      <c r="J1161">
        <v>1275.4797331663551</v>
      </c>
      <c r="K1161">
        <v>10.948416115375517</v>
      </c>
      <c r="L1161">
        <v>466.88341643392386</v>
      </c>
      <c r="M1161">
        <v>574.79184605721468</v>
      </c>
      <c r="N1161">
        <v>2773.6188441338759</v>
      </c>
      <c r="O1161">
        <v>168.60560817678297</v>
      </c>
      <c r="P1161">
        <v>1087.1777202567889</v>
      </c>
      <c r="Q1161">
        <v>79.577798934226365</v>
      </c>
      <c r="R1161">
        <v>753.00928681613709</v>
      </c>
      <c r="S1161">
        <v>853.97645699929035</v>
      </c>
      <c r="T1161">
        <v>3501.3034736970903</v>
      </c>
      <c r="U1161">
        <v>0</v>
      </c>
      <c r="V1161">
        <v>1056.5221551337374</v>
      </c>
      <c r="W1161">
        <v>933.89989464153155</v>
      </c>
      <c r="X1161">
        <v>863.52566553512088</v>
      </c>
      <c r="Y1161">
        <v>0</v>
      </c>
      <c r="Z1161">
        <v>442.81963820247813</v>
      </c>
      <c r="AA1161">
        <v>13238.587753297563</v>
      </c>
      <c r="AB1161">
        <v>337.21121635356593</v>
      </c>
      <c r="AC1161">
        <v>356.3709445554731</v>
      </c>
      <c r="AD1161">
        <v>2960.7868914789133</v>
      </c>
      <c r="AE1161">
        <v>4904.5142047394684</v>
      </c>
      <c r="AF1161">
        <v>1122.2904802746116</v>
      </c>
      <c r="AG1161">
        <v>168.90668961995578</v>
      </c>
      <c r="AH1161">
        <v>930.61536980691892</v>
      </c>
      <c r="AI1161">
        <v>16852.896926397534</v>
      </c>
      <c r="AJ1161">
        <v>2243.056751637559</v>
      </c>
      <c r="AK1161">
        <v>722.59546361478408</v>
      </c>
      <c r="AL1161">
        <v>59621.53515625</v>
      </c>
      <c r="AM1161">
        <v>30910.376953125</v>
      </c>
      <c r="AN1161">
        <v>28711.158203125</v>
      </c>
      <c r="AO1161" s="5" t="s">
        <v>2022</v>
      </c>
    </row>
    <row r="1162" spans="1:41" ht="14.25" x14ac:dyDescent="0.45">
      <c r="A1162">
        <v>2016</v>
      </c>
      <c r="B1162" s="5" t="s">
        <v>1508</v>
      </c>
      <c r="C1162" s="5" t="s">
        <v>170</v>
      </c>
      <c r="D1162" s="5" t="s">
        <v>83</v>
      </c>
      <c r="E1162" s="5" t="s">
        <v>92</v>
      </c>
      <c r="F1162" s="5" t="s">
        <v>230</v>
      </c>
      <c r="G1162" s="5" t="s">
        <v>86</v>
      </c>
      <c r="H1162" s="5" t="s">
        <v>130</v>
      </c>
      <c r="I1162">
        <v>999.18523533819621</v>
      </c>
      <c r="J1162">
        <v>296.37464462822714</v>
      </c>
      <c r="K1162">
        <v>22.45360079411677</v>
      </c>
      <c r="L1162">
        <v>275.05660972793044</v>
      </c>
      <c r="M1162">
        <v>517.83616831431789</v>
      </c>
      <c r="N1162">
        <v>684.83482422056147</v>
      </c>
      <c r="O1162">
        <v>120.12676424852472</v>
      </c>
      <c r="P1162">
        <v>1784.1990448617889</v>
      </c>
      <c r="Q1162">
        <v>107.62572200640021</v>
      </c>
      <c r="R1162">
        <v>2961.5829803706665</v>
      </c>
      <c r="S1162">
        <v>1403.3500496322981</v>
      </c>
      <c r="T1162">
        <v>3109.8237099851726</v>
      </c>
      <c r="U1162">
        <v>0</v>
      </c>
      <c r="V1162">
        <v>691.57090445879646</v>
      </c>
      <c r="W1162">
        <v>1306.7995662175961</v>
      </c>
      <c r="X1162">
        <v>1104.717159070545</v>
      </c>
      <c r="Y1162">
        <v>0</v>
      </c>
      <c r="Z1162">
        <v>842.0100297793789</v>
      </c>
      <c r="AA1162">
        <v>13361.110722745607</v>
      </c>
      <c r="AB1162">
        <v>345.78545222939823</v>
      </c>
      <c r="AC1162">
        <v>502.06251375645093</v>
      </c>
      <c r="AD1162">
        <v>913.19776774707645</v>
      </c>
      <c r="AE1162">
        <v>12703.124649271562</v>
      </c>
      <c r="AF1162">
        <v>600.02173608497594</v>
      </c>
      <c r="AG1162">
        <v>3744.1379324189711</v>
      </c>
      <c r="AH1162">
        <v>673.60802382350312</v>
      </c>
      <c r="AI1162">
        <v>5761.5939637703632</v>
      </c>
      <c r="AJ1162">
        <v>25.821640913234283</v>
      </c>
      <c r="AK1162">
        <v>753.31830664261759</v>
      </c>
      <c r="AL1162">
        <v>55611.32421875</v>
      </c>
      <c r="AM1162">
        <v>39578.71875</v>
      </c>
      <c r="AN1162">
        <v>16032.611328125</v>
      </c>
      <c r="AO1162" s="5" t="s">
        <v>2023</v>
      </c>
    </row>
    <row r="1163" spans="1:41" ht="14.25" x14ac:dyDescent="0.45">
      <c r="A1163">
        <v>2016</v>
      </c>
      <c r="B1163" s="5" t="s">
        <v>1507</v>
      </c>
      <c r="C1163" s="5" t="s">
        <v>170</v>
      </c>
      <c r="D1163" s="5" t="s">
        <v>83</v>
      </c>
      <c r="E1163" s="5" t="s">
        <v>92</v>
      </c>
      <c r="F1163" s="5" t="s">
        <v>230</v>
      </c>
      <c r="G1163" s="5" t="s">
        <v>86</v>
      </c>
      <c r="H1163" s="5" t="s">
        <v>130</v>
      </c>
      <c r="I1163">
        <v>1046.2643386490568</v>
      </c>
      <c r="J1163">
        <v>363.91803083445456</v>
      </c>
      <c r="K1163">
        <v>85.293288476825282</v>
      </c>
      <c r="L1163">
        <v>45.489753854306819</v>
      </c>
      <c r="M1163">
        <v>511.75973086095172</v>
      </c>
      <c r="N1163">
        <v>3398.5486311731215</v>
      </c>
      <c r="O1163">
        <v>83.587422707288781</v>
      </c>
      <c r="P1163">
        <v>2450.7604889007798</v>
      </c>
      <c r="Q1163">
        <v>14.386134656424533</v>
      </c>
      <c r="R1163">
        <v>1379.4982255214679</v>
      </c>
      <c r="S1163">
        <v>2899.9718082120598</v>
      </c>
      <c r="T1163">
        <v>2979.5788774570965</v>
      </c>
      <c r="U1163">
        <v>0</v>
      </c>
      <c r="V1163">
        <v>142.15548079470881</v>
      </c>
      <c r="W1163">
        <v>731.24779320798211</v>
      </c>
      <c r="X1163">
        <v>922.30475939607072</v>
      </c>
      <c r="Y1163">
        <v>0</v>
      </c>
      <c r="Z1163">
        <v>284.31096158941762</v>
      </c>
      <c r="AA1163">
        <v>12696.106261306364</v>
      </c>
      <c r="AB1163">
        <v>371.87873775895827</v>
      </c>
      <c r="AC1163">
        <v>2315.3083554891646</v>
      </c>
      <c r="AD1163">
        <v>782.08259314016982</v>
      </c>
      <c r="AE1163">
        <v>12251.865854029713</v>
      </c>
      <c r="AF1163">
        <v>682.34630781460226</v>
      </c>
      <c r="AG1163">
        <v>1397.2376150202961</v>
      </c>
      <c r="AH1163">
        <v>682.34630781460226</v>
      </c>
      <c r="AI1163">
        <v>1181.5963563656196</v>
      </c>
      <c r="AJ1163">
        <v>26.813672053101239</v>
      </c>
      <c r="AK1163">
        <v>438.97612469406079</v>
      </c>
      <c r="AL1163">
        <v>50165.640625</v>
      </c>
      <c r="AM1163">
        <v>38495.01171875</v>
      </c>
      <c r="AN1163">
        <v>11670.6259765625</v>
      </c>
      <c r="AO1163" s="5" t="s">
        <v>2024</v>
      </c>
    </row>
    <row r="1164" spans="1:41" ht="14.25" x14ac:dyDescent="0.45">
      <c r="A1164">
        <v>2016</v>
      </c>
      <c r="B1164" s="5" t="s">
        <v>589</v>
      </c>
      <c r="C1164" s="5" t="s">
        <v>170</v>
      </c>
      <c r="D1164" s="5" t="s">
        <v>83</v>
      </c>
      <c r="E1164" s="5" t="s">
        <v>92</v>
      </c>
      <c r="F1164" s="5" t="s">
        <v>230</v>
      </c>
      <c r="G1164" s="5" t="s">
        <v>86</v>
      </c>
      <c r="H1164" s="5" t="s">
        <v>130</v>
      </c>
      <c r="I1164">
        <v>912.97649746429613</v>
      </c>
      <c r="J1164">
        <v>1041.9609677455892</v>
      </c>
      <c r="K1164">
        <v>82.804845118854772</v>
      </c>
      <c r="L1164">
        <v>297.68660300401825</v>
      </c>
      <c r="M1164">
        <v>557.34030368459946</v>
      </c>
      <c r="N1164">
        <v>3022.3768468381991</v>
      </c>
      <c r="O1164">
        <v>166.67129081615639</v>
      </c>
      <c r="P1164">
        <v>1335.4935276861449</v>
      </c>
      <c r="Q1164">
        <v>64.429813026633823</v>
      </c>
      <c r="R1164">
        <v>500.82701602753633</v>
      </c>
      <c r="S1164">
        <v>378.99140650552761</v>
      </c>
      <c r="T1164">
        <v>2211.2585575065891</v>
      </c>
      <c r="U1164">
        <v>0</v>
      </c>
      <c r="V1164">
        <v>1003.212546632279</v>
      </c>
      <c r="W1164">
        <v>236.20612870442545</v>
      </c>
      <c r="X1164">
        <v>518.00800225314333</v>
      </c>
      <c r="Y1164">
        <v>0</v>
      </c>
      <c r="Z1164">
        <v>265.84444568580557</v>
      </c>
      <c r="AA1164">
        <v>3533.9726078118147</v>
      </c>
      <c r="AB1164">
        <v>0</v>
      </c>
      <c r="AC1164">
        <v>345.55098828445165</v>
      </c>
      <c r="AD1164">
        <v>1193.9861515813479</v>
      </c>
      <c r="AE1164">
        <v>3981.0021691757102</v>
      </c>
      <c r="AF1164">
        <v>1908.4751169144408</v>
      </c>
      <c r="AG1164">
        <v>822.74044829631339</v>
      </c>
      <c r="AH1164">
        <v>598.46465597099223</v>
      </c>
      <c r="AI1164">
        <v>16341.217704032455</v>
      </c>
      <c r="AJ1164">
        <v>1067.2205008210494</v>
      </c>
      <c r="AK1164">
        <v>700.65638177492497</v>
      </c>
      <c r="AL1164">
        <v>43089.375</v>
      </c>
      <c r="AM1164">
        <v>20103.76953125</v>
      </c>
      <c r="AN1164">
        <v>22985.60546875</v>
      </c>
      <c r="AO1164" s="5" t="s">
        <v>663</v>
      </c>
    </row>
    <row r="1165" spans="1:41" ht="14.25" x14ac:dyDescent="0.45">
      <c r="A1165">
        <v>2016</v>
      </c>
      <c r="B1165" s="5" t="s">
        <v>1509</v>
      </c>
      <c r="C1165" s="5" t="s">
        <v>170</v>
      </c>
      <c r="D1165" s="5" t="s">
        <v>83</v>
      </c>
      <c r="E1165" s="5" t="s">
        <v>92</v>
      </c>
      <c r="F1165" s="5" t="s">
        <v>230</v>
      </c>
      <c r="G1165" s="5" t="s">
        <v>87</v>
      </c>
      <c r="H1165" s="5" t="s">
        <v>130</v>
      </c>
      <c r="I1165">
        <v>877.2</v>
      </c>
      <c r="J1165">
        <v>1187.125</v>
      </c>
      <c r="K1165">
        <v>111.4089</v>
      </c>
      <c r="L1165">
        <v>439.99999999999989</v>
      </c>
      <c r="M1165">
        <v>525</v>
      </c>
      <c r="N1165">
        <v>2584.01872125</v>
      </c>
      <c r="O1165">
        <v>156.3562</v>
      </c>
      <c r="P1165">
        <v>993.06021199999998</v>
      </c>
      <c r="Q1165">
        <v>72.684302547169821</v>
      </c>
      <c r="R1165">
        <v>702.14032907384956</v>
      </c>
      <c r="S1165">
        <v>780</v>
      </c>
      <c r="T1165">
        <v>3198</v>
      </c>
      <c r="U1165"/>
      <c r="V1165">
        <v>965</v>
      </c>
      <c r="W1165">
        <v>853</v>
      </c>
      <c r="X1165">
        <v>788.72200000000009</v>
      </c>
      <c r="Y1165">
        <v>0</v>
      </c>
      <c r="Z1165">
        <v>404.46</v>
      </c>
      <c r="AA1165">
        <v>12370.303536860931</v>
      </c>
      <c r="AB1165">
        <v>308</v>
      </c>
      <c r="AC1165">
        <v>325.5</v>
      </c>
      <c r="AD1165">
        <v>2704.3061391509432</v>
      </c>
      <c r="AE1165">
        <v>4573.1935554520987</v>
      </c>
      <c r="AF1165">
        <v>1057.668347041656</v>
      </c>
      <c r="AG1165">
        <v>158.79587912087911</v>
      </c>
      <c r="AH1165">
        <v>869.125</v>
      </c>
      <c r="AI1165">
        <v>15393</v>
      </c>
      <c r="AJ1165">
        <v>2084.3362282878411</v>
      </c>
      <c r="AK1165">
        <v>660</v>
      </c>
      <c r="AL1165">
        <v>55142.40234375</v>
      </c>
      <c r="AM1165">
        <v>28795.484375</v>
      </c>
      <c r="AN1165">
        <v>26346.91796875</v>
      </c>
      <c r="AO1165" s="5" t="s">
        <v>2027</v>
      </c>
    </row>
    <row r="1166" spans="1:41" ht="14.25" x14ac:dyDescent="0.45">
      <c r="A1166">
        <v>2016</v>
      </c>
      <c r="B1166" s="5" t="s">
        <v>1508</v>
      </c>
      <c r="C1166" s="5" t="s">
        <v>170</v>
      </c>
      <c r="D1166" s="5" t="s">
        <v>83</v>
      </c>
      <c r="E1166" s="5" t="s">
        <v>92</v>
      </c>
      <c r="F1166" s="5" t="s">
        <v>230</v>
      </c>
      <c r="G1166" s="5" t="s">
        <v>87</v>
      </c>
      <c r="H1166" s="5" t="s">
        <v>130</v>
      </c>
      <c r="I1166">
        <v>907.80000000000007</v>
      </c>
      <c r="J1166">
        <v>690</v>
      </c>
      <c r="K1166">
        <v>20.872526000000001</v>
      </c>
      <c r="L1166">
        <v>253.82</v>
      </c>
      <c r="M1166">
        <v>472.78124999999989</v>
      </c>
      <c r="N1166">
        <v>633.38495999999998</v>
      </c>
      <c r="O1166">
        <v>110</v>
      </c>
      <c r="P1166">
        <v>1635</v>
      </c>
      <c r="Q1166">
        <v>103.88775012000001</v>
      </c>
      <c r="R1166">
        <v>2749.5243885660088</v>
      </c>
      <c r="S1166">
        <v>1354.61</v>
      </c>
      <c r="T1166">
        <v>2869.72</v>
      </c>
      <c r="U1166"/>
      <c r="V1166">
        <v>641</v>
      </c>
      <c r="W1166">
        <v>1187.28</v>
      </c>
      <c r="X1166">
        <v>1045</v>
      </c>
      <c r="Y1166">
        <v>0</v>
      </c>
      <c r="Z1166">
        <v>813</v>
      </c>
      <c r="AA1166">
        <v>12416.999170640351</v>
      </c>
      <c r="AB1166">
        <v>310</v>
      </c>
      <c r="AC1166">
        <v>468.9</v>
      </c>
      <c r="AD1166">
        <v>881.48130146999995</v>
      </c>
      <c r="AE1166">
        <v>11541.3</v>
      </c>
      <c r="AF1166">
        <v>554.88169833502934</v>
      </c>
      <c r="AG1166">
        <v>3494</v>
      </c>
      <c r="AH1166">
        <v>644.26004456281669</v>
      </c>
      <c r="AI1166">
        <v>5234.6400000000003</v>
      </c>
      <c r="AJ1166">
        <v>25.205345095869831</v>
      </c>
      <c r="AK1166">
        <v>701.19499999999994</v>
      </c>
      <c r="AL1166">
        <v>51760.55078125</v>
      </c>
      <c r="AM1166">
        <v>36928.70703125</v>
      </c>
      <c r="AN1166">
        <v>14831.83984375</v>
      </c>
      <c r="AO1166" s="5" t="s">
        <v>2025</v>
      </c>
    </row>
    <row r="1167" spans="1:41" ht="14.25" x14ac:dyDescent="0.45">
      <c r="A1167">
        <v>2016</v>
      </c>
      <c r="B1167" s="5" t="s">
        <v>589</v>
      </c>
      <c r="C1167" s="5" t="s">
        <v>170</v>
      </c>
      <c r="D1167" s="5" t="s">
        <v>83</v>
      </c>
      <c r="E1167" s="5" t="s">
        <v>92</v>
      </c>
      <c r="F1167" s="5" t="s">
        <v>230</v>
      </c>
      <c r="G1167" s="5" t="s">
        <v>87</v>
      </c>
      <c r="H1167" s="5" t="s">
        <v>130</v>
      </c>
      <c r="I1167">
        <v>860</v>
      </c>
      <c r="J1167">
        <v>981.5</v>
      </c>
      <c r="K1167">
        <v>111.4089</v>
      </c>
      <c r="L1167">
        <v>280.41300000000001</v>
      </c>
      <c r="M1167">
        <v>525</v>
      </c>
      <c r="N1167">
        <v>2847</v>
      </c>
      <c r="O1167">
        <v>157</v>
      </c>
      <c r="P1167">
        <v>847.32100000000003</v>
      </c>
      <c r="Q1167">
        <v>81.75</v>
      </c>
      <c r="R1167">
        <v>471.76596000000001</v>
      </c>
      <c r="S1167">
        <v>357</v>
      </c>
      <c r="T1167">
        <v>2082.9477700000002</v>
      </c>
      <c r="U1167"/>
      <c r="V1167">
        <v>945</v>
      </c>
      <c r="W1167">
        <v>222.5</v>
      </c>
      <c r="X1167">
        <v>488</v>
      </c>
      <c r="Y1167">
        <v>0</v>
      </c>
      <c r="Z1167">
        <v>250.41852000000009</v>
      </c>
      <c r="AA1167">
        <v>3328.9098362984041</v>
      </c>
      <c r="AB1167"/>
      <c r="AC1167">
        <v>325.5</v>
      </c>
      <c r="AD1167">
        <v>1124.7037499999999</v>
      </c>
      <c r="AE1167">
        <v>3750</v>
      </c>
      <c r="AF1167">
        <v>1797.733682197668</v>
      </c>
      <c r="AG1167">
        <v>775</v>
      </c>
      <c r="AH1167">
        <v>563.73806507015911</v>
      </c>
      <c r="AI1167">
        <v>15393</v>
      </c>
      <c r="AJ1167">
        <v>1005.29382</v>
      </c>
      <c r="AK1167">
        <v>660</v>
      </c>
      <c r="AL1167">
        <v>40232.90625</v>
      </c>
      <c r="AM1167">
        <v>18547.60546875</v>
      </c>
      <c r="AN1167">
        <v>21685.298828125</v>
      </c>
      <c r="AO1167" s="5" t="s">
        <v>664</v>
      </c>
    </row>
    <row r="1168" spans="1:41" ht="14.25" x14ac:dyDescent="0.45">
      <c r="A1168">
        <v>2016</v>
      </c>
      <c r="B1168" s="5" t="s">
        <v>1507</v>
      </c>
      <c r="C1168" s="5" t="s">
        <v>170</v>
      </c>
      <c r="D1168" s="5" t="s">
        <v>83</v>
      </c>
      <c r="E1168" s="5" t="s">
        <v>92</v>
      </c>
      <c r="F1168" s="5" t="s">
        <v>230</v>
      </c>
      <c r="G1168" s="5" t="s">
        <v>87</v>
      </c>
      <c r="H1168" s="5" t="s">
        <v>130</v>
      </c>
      <c r="I1168">
        <v>975.2</v>
      </c>
      <c r="J1168">
        <v>327.04000000000002</v>
      </c>
      <c r="K1168">
        <v>80</v>
      </c>
      <c r="L1168">
        <v>42.448320000000002</v>
      </c>
      <c r="M1168">
        <v>472.49999999999989</v>
      </c>
      <c r="N1168">
        <v>3179.666133300781</v>
      </c>
      <c r="O1168">
        <v>79.151460937499991</v>
      </c>
      <c r="P1168">
        <v>2251.9749999999999</v>
      </c>
      <c r="Q1168">
        <v>13.290089999999999</v>
      </c>
      <c r="R1168">
        <v>1266.6324638627659</v>
      </c>
      <c r="S1168">
        <v>2679</v>
      </c>
      <c r="T1168">
        <v>2752.6374999999998</v>
      </c>
      <c r="U1168"/>
      <c r="V1168">
        <v>131.328125</v>
      </c>
      <c r="W1168">
        <v>666.35376000000008</v>
      </c>
      <c r="X1168">
        <v>885</v>
      </c>
      <c r="Y1168">
        <v>0</v>
      </c>
      <c r="Z1168">
        <v>262.65600000000001</v>
      </c>
      <c r="AA1168">
        <v>11924.670641044489</v>
      </c>
      <c r="AB1168">
        <v>327</v>
      </c>
      <c r="AC1168">
        <v>2192.4360799999999</v>
      </c>
      <c r="AD1168">
        <v>722.49761999999998</v>
      </c>
      <c r="AE1168">
        <v>11332.85693034386</v>
      </c>
      <c r="AF1168">
        <v>636.72479999999996</v>
      </c>
      <c r="AG1168">
        <v>1296.1695884273929</v>
      </c>
      <c r="AH1168">
        <v>640.49999999999989</v>
      </c>
      <c r="AI1168">
        <v>1080.9756</v>
      </c>
      <c r="AJ1168">
        <v>25.205345095869831</v>
      </c>
      <c r="AK1168">
        <v>403</v>
      </c>
      <c r="AL1168">
        <v>46646.91796875</v>
      </c>
      <c r="AM1168">
        <v>35858.30078125</v>
      </c>
      <c r="AN1168">
        <v>10788.6162109375</v>
      </c>
      <c r="AO1168" s="5" t="s">
        <v>2026</v>
      </c>
    </row>
    <row r="1169" spans="1:41" ht="14.25" x14ac:dyDescent="0.45">
      <c r="A1169">
        <v>2016</v>
      </c>
      <c r="B1169" s="5" t="s">
        <v>589</v>
      </c>
      <c r="C1169" s="5" t="s">
        <v>170</v>
      </c>
      <c r="D1169" s="5" t="s">
        <v>83</v>
      </c>
      <c r="E1169" s="5" t="s">
        <v>92</v>
      </c>
      <c r="F1169" s="5" t="s">
        <v>93</v>
      </c>
      <c r="G1169" s="5" t="s">
        <v>86</v>
      </c>
      <c r="H1169" s="5" t="s">
        <v>130</v>
      </c>
      <c r="I1169">
        <v>1390.6967577653813</v>
      </c>
      <c r="J1169">
        <v>2148.4141706318251</v>
      </c>
      <c r="K1169">
        <v>300.43296370046028</v>
      </c>
      <c r="L1169">
        <v>297.68660300401825</v>
      </c>
      <c r="M1169">
        <v>1890.179829924627</v>
      </c>
      <c r="N1169">
        <v>3126.413703525991</v>
      </c>
      <c r="O1169">
        <v>853.52686507127225</v>
      </c>
      <c r="P1169">
        <v>1404.4975652851906</v>
      </c>
      <c r="Q1169">
        <v>273.50270486665181</v>
      </c>
      <c r="R1169">
        <v>849.48269766767885</v>
      </c>
      <c r="S1169">
        <v>1094.2777058520287</v>
      </c>
      <c r="T1169">
        <v>2654.938191851556</v>
      </c>
      <c r="U1169">
        <v>42.464023137874243</v>
      </c>
      <c r="V1169">
        <v>1185.8078461251382</v>
      </c>
      <c r="W1169">
        <v>268.05414605783113</v>
      </c>
      <c r="X1169">
        <v>1237.6564183764826</v>
      </c>
      <c r="Y1169">
        <v>1427.8527780110214</v>
      </c>
      <c r="Z1169">
        <v>803.44255896540437</v>
      </c>
      <c r="AA1169">
        <v>4616.8115674310784</v>
      </c>
      <c r="AB1169">
        <v>0</v>
      </c>
      <c r="AC1169">
        <v>1319.7818391251315</v>
      </c>
      <c r="AD1169">
        <v>1896.5685528217261</v>
      </c>
      <c r="AE1169">
        <v>3981.0021691757102</v>
      </c>
      <c r="AF1169">
        <v>2435.9724280865289</v>
      </c>
      <c r="AG1169">
        <v>3079.7032780743293</v>
      </c>
      <c r="AH1169">
        <v>1458.3178306885691</v>
      </c>
      <c r="AI1169">
        <v>16651.205072938938</v>
      </c>
      <c r="AJ1169">
        <v>1195.3253819430704</v>
      </c>
      <c r="AK1169">
        <v>963.93332522974526</v>
      </c>
      <c r="AL1169">
        <v>58847.94921875</v>
      </c>
      <c r="AM1169">
        <v>29578.857421875</v>
      </c>
      <c r="AN1169">
        <v>29269.08984375</v>
      </c>
      <c r="AO1169" s="5" t="s">
        <v>667</v>
      </c>
    </row>
    <row r="1170" spans="1:41" ht="14.25" x14ac:dyDescent="0.45">
      <c r="A1170">
        <v>2016</v>
      </c>
      <c r="B1170" s="5" t="s">
        <v>1509</v>
      </c>
      <c r="C1170" s="5" t="s">
        <v>170</v>
      </c>
      <c r="D1170" s="5" t="s">
        <v>83</v>
      </c>
      <c r="E1170" s="5" t="s">
        <v>92</v>
      </c>
      <c r="F1170" s="5" t="s">
        <v>93</v>
      </c>
      <c r="G1170" s="5" t="s">
        <v>86</v>
      </c>
      <c r="H1170" s="5" t="s">
        <v>130</v>
      </c>
      <c r="I1170">
        <v>2138.2256673328384</v>
      </c>
      <c r="J1170">
        <v>2016.6875041772778</v>
      </c>
      <c r="K1170">
        <v>235.3909464805736</v>
      </c>
      <c r="L1170">
        <v>466.88341643392386</v>
      </c>
      <c r="M1170">
        <v>2206.5164128524934</v>
      </c>
      <c r="N1170">
        <v>2865.1191369765156</v>
      </c>
      <c r="O1170">
        <v>868.20939794927847</v>
      </c>
      <c r="P1170">
        <v>1087.1777202567889</v>
      </c>
      <c r="Q1170">
        <v>357.54636619975895</v>
      </c>
      <c r="R1170">
        <v>2396.1083109478154</v>
      </c>
      <c r="S1170">
        <v>1495.5536413602956</v>
      </c>
      <c r="T1170">
        <v>3796.9107088122291</v>
      </c>
      <c r="U1170">
        <v>32.845248346126553</v>
      </c>
      <c r="V1170">
        <v>1144.1094840567416</v>
      </c>
      <c r="W1170">
        <v>988.64197521840913</v>
      </c>
      <c r="X1170">
        <v>2668.7443083026974</v>
      </c>
      <c r="Y1170">
        <v>1472.5619675180071</v>
      </c>
      <c r="Z1170">
        <v>2015.1807979785792</v>
      </c>
      <c r="AA1170">
        <v>20154.779964007925</v>
      </c>
      <c r="AB1170">
        <v>816.75184220701351</v>
      </c>
      <c r="AC1170">
        <v>1361.1070914634843</v>
      </c>
      <c r="AD1170">
        <v>4515.2044033861866</v>
      </c>
      <c r="AE1170">
        <v>5083.1376136618182</v>
      </c>
      <c r="AF1170">
        <v>1946.3832353149685</v>
      </c>
      <c r="AG1170">
        <v>8980.1269205275039</v>
      </c>
      <c r="AH1170">
        <v>3574.1104408643373</v>
      </c>
      <c r="AI1170">
        <v>17172.590676966498</v>
      </c>
      <c r="AJ1170">
        <v>3116.1929368387564</v>
      </c>
      <c r="AK1170">
        <v>994.00669911494322</v>
      </c>
      <c r="AL1170">
        <v>95966.8046875</v>
      </c>
      <c r="AM1170">
        <v>56634.1640625</v>
      </c>
      <c r="AN1170">
        <v>39332.6328125</v>
      </c>
      <c r="AO1170" s="5" t="s">
        <v>2030</v>
      </c>
    </row>
    <row r="1171" spans="1:41" ht="14.25" x14ac:dyDescent="0.45">
      <c r="A1171">
        <v>2016</v>
      </c>
      <c r="B1171" s="5" t="s">
        <v>1507</v>
      </c>
      <c r="C1171" s="5" t="s">
        <v>170</v>
      </c>
      <c r="D1171" s="5" t="s">
        <v>83</v>
      </c>
      <c r="E1171" s="5" t="s">
        <v>92</v>
      </c>
      <c r="F1171" s="5" t="s">
        <v>93</v>
      </c>
      <c r="G1171" s="5" t="s">
        <v>86</v>
      </c>
      <c r="H1171" s="5" t="s">
        <v>130</v>
      </c>
      <c r="I1171">
        <v>1046.2643386490568</v>
      </c>
      <c r="J1171">
        <v>898.4226386225597</v>
      </c>
      <c r="K1171">
        <v>181.95901541722728</v>
      </c>
      <c r="L1171">
        <v>284.31096158941762</v>
      </c>
      <c r="M1171">
        <v>1825.2763734040611</v>
      </c>
      <c r="N1171">
        <v>4064.9735251387165</v>
      </c>
      <c r="O1171">
        <v>328.37916063577734</v>
      </c>
      <c r="P1171">
        <v>2524.6813389140284</v>
      </c>
      <c r="Q1171">
        <v>14.386134656424533</v>
      </c>
      <c r="R1171">
        <v>2449.9590617898134</v>
      </c>
      <c r="S1171">
        <v>3468.5937313908948</v>
      </c>
      <c r="T1171">
        <v>3371.9280044504931</v>
      </c>
      <c r="U1171">
        <v>35.147658315530165</v>
      </c>
      <c r="V1171">
        <v>346.85937313908948</v>
      </c>
      <c r="W1171">
        <v>788.10998552586568</v>
      </c>
      <c r="X1171">
        <v>1286.6644383261983</v>
      </c>
      <c r="Y1171">
        <v>494.70107316558665</v>
      </c>
      <c r="Z1171">
        <v>1080.381654039787</v>
      </c>
      <c r="AA1171">
        <v>19328.891635934124</v>
      </c>
      <c r="AB1171">
        <v>951.87309940137015</v>
      </c>
      <c r="AC1171">
        <v>2315.3083554891646</v>
      </c>
      <c r="AD1171">
        <v>1964.3612958136041</v>
      </c>
      <c r="AE1171">
        <v>12428.138650215151</v>
      </c>
      <c r="AF1171">
        <v>1575.0827272053737</v>
      </c>
      <c r="AG1171">
        <v>6264.085354660172</v>
      </c>
      <c r="AH1171">
        <v>1762.1593399312103</v>
      </c>
      <c r="AI1171">
        <v>1626.2587002914688</v>
      </c>
      <c r="AJ1171">
        <v>684.82689115454707</v>
      </c>
      <c r="AK1171">
        <v>599.32750703049237</v>
      </c>
      <c r="AL1171">
        <v>73991.3046875</v>
      </c>
      <c r="AM1171">
        <v>55836.41796875</v>
      </c>
      <c r="AN1171">
        <v>18154.890625</v>
      </c>
      <c r="AO1171" s="5" t="s">
        <v>2029</v>
      </c>
    </row>
    <row r="1172" spans="1:41" ht="14.25" x14ac:dyDescent="0.45">
      <c r="A1172">
        <v>2016</v>
      </c>
      <c r="B1172" s="5" t="s">
        <v>1508</v>
      </c>
      <c r="C1172" s="5" t="s">
        <v>170</v>
      </c>
      <c r="D1172" s="5" t="s">
        <v>83</v>
      </c>
      <c r="E1172" s="5" t="s">
        <v>92</v>
      </c>
      <c r="F1172" s="5" t="s">
        <v>93</v>
      </c>
      <c r="G1172" s="5" t="s">
        <v>86</v>
      </c>
      <c r="H1172" s="5" t="s">
        <v>130</v>
      </c>
      <c r="I1172">
        <v>1392.1232492352397</v>
      </c>
      <c r="J1172">
        <v>1417.6587168050198</v>
      </c>
      <c r="K1172">
        <v>269.44320952940126</v>
      </c>
      <c r="L1172">
        <v>297.5102105220472</v>
      </c>
      <c r="M1172">
        <v>3738.5671940619509</v>
      </c>
      <c r="N1172">
        <v>1369.6696484411229</v>
      </c>
      <c r="O1172">
        <v>391.81533385733763</v>
      </c>
      <c r="P1172">
        <v>1823.4928462514933</v>
      </c>
      <c r="Q1172">
        <v>172.46049429941237</v>
      </c>
      <c r="R1172">
        <v>3964.2757198086515</v>
      </c>
      <c r="S1172">
        <v>1740.1540615440497</v>
      </c>
      <c r="T1172">
        <v>3558.8957258675077</v>
      </c>
      <c r="U1172">
        <v>33.680401191175157</v>
      </c>
      <c r="V1172">
        <v>994.69451517937284</v>
      </c>
      <c r="W1172">
        <v>1362.933568202888</v>
      </c>
      <c r="X1172">
        <v>1913.0467876587488</v>
      </c>
      <c r="Y1172">
        <v>2744.9526970807751</v>
      </c>
      <c r="Z1172">
        <v>2739.3392968822459</v>
      </c>
      <c r="AA1172">
        <v>20341.312208668784</v>
      </c>
      <c r="AB1172">
        <v>910.49351220143501</v>
      </c>
      <c r="AC1172">
        <v>2265.7928561343233</v>
      </c>
      <c r="AD1172">
        <v>2615.1987157289645</v>
      </c>
      <c r="AE1172">
        <v>12877.140055425967</v>
      </c>
      <c r="AF1172">
        <v>1587.6921559018913</v>
      </c>
      <c r="AG1172">
        <v>16410.214140380242</v>
      </c>
      <c r="AH1172">
        <v>6393.0426576708169</v>
      </c>
      <c r="AI1172">
        <v>6024.3010930615292</v>
      </c>
      <c r="AJ1172">
        <v>4097.0336915665075</v>
      </c>
      <c r="AK1172">
        <v>946.41927347202181</v>
      </c>
      <c r="AL1172">
        <v>104393.3515625</v>
      </c>
      <c r="AM1172">
        <v>74529.0390625</v>
      </c>
      <c r="AN1172">
        <v>29864.3125</v>
      </c>
      <c r="AO1172" s="5" t="s">
        <v>2028</v>
      </c>
    </row>
    <row r="1173" spans="1:41" ht="14.25" x14ac:dyDescent="0.45">
      <c r="A1173">
        <v>2016</v>
      </c>
      <c r="B1173" s="5" t="s">
        <v>1508</v>
      </c>
      <c r="C1173" s="5" t="s">
        <v>170</v>
      </c>
      <c r="D1173" s="5" t="s">
        <v>83</v>
      </c>
      <c r="E1173" s="5" t="s">
        <v>92</v>
      </c>
      <c r="F1173" s="5" t="s">
        <v>93</v>
      </c>
      <c r="G1173" s="5" t="s">
        <v>87</v>
      </c>
      <c r="H1173" s="5" t="s">
        <v>130</v>
      </c>
      <c r="I1173">
        <v>1264.8</v>
      </c>
      <c r="J1173">
        <v>1775.6</v>
      </c>
      <c r="K1173">
        <v>250.47031200000001</v>
      </c>
      <c r="L1173">
        <v>274.54000000000002</v>
      </c>
      <c r="M1173">
        <v>3413.2889500000001</v>
      </c>
      <c r="N1173">
        <v>1266.76992</v>
      </c>
      <c r="O1173">
        <v>364</v>
      </c>
      <c r="P1173">
        <v>1671</v>
      </c>
      <c r="Q1173">
        <v>166.47073212000001</v>
      </c>
      <c r="R1173">
        <v>3680.421195981397</v>
      </c>
      <c r="S1173">
        <v>1679.7164</v>
      </c>
      <c r="T1173">
        <v>3284.12</v>
      </c>
      <c r="U1173">
        <v>30.905999999999999</v>
      </c>
      <c r="V1173">
        <v>922</v>
      </c>
      <c r="W1173">
        <v>1238.28</v>
      </c>
      <c r="X1173">
        <v>1808.59</v>
      </c>
      <c r="Y1173">
        <v>2560</v>
      </c>
      <c r="Z1173">
        <v>2644.96</v>
      </c>
      <c r="AA1173">
        <v>18903.971538443609</v>
      </c>
      <c r="AB1173">
        <v>714</v>
      </c>
      <c r="AC1173">
        <v>2116.1999999999998</v>
      </c>
      <c r="AD1173">
        <v>2524.36969182552</v>
      </c>
      <c r="AE1173">
        <v>11699.4</v>
      </c>
      <c r="AF1173">
        <v>1465.8124864350359</v>
      </c>
      <c r="AG1173">
        <v>15319</v>
      </c>
      <c r="AH1173">
        <v>6114.5084408943731</v>
      </c>
      <c r="AI1173">
        <v>5473.3200000000006</v>
      </c>
      <c r="AJ1173">
        <v>3918.738438217747</v>
      </c>
      <c r="AK1173">
        <v>880.93499999999995</v>
      </c>
      <c r="AL1173">
        <v>97426.1953125</v>
      </c>
      <c r="AM1173">
        <v>69680.5859375</v>
      </c>
      <c r="AN1173">
        <v>27745.599609375</v>
      </c>
      <c r="AO1173" s="5" t="s">
        <v>2032</v>
      </c>
    </row>
    <row r="1174" spans="1:41" ht="14.25" x14ac:dyDescent="0.45">
      <c r="A1174">
        <v>2016</v>
      </c>
      <c r="B1174" s="5" t="s">
        <v>589</v>
      </c>
      <c r="C1174" s="5" t="s">
        <v>170</v>
      </c>
      <c r="D1174" s="5" t="s">
        <v>83</v>
      </c>
      <c r="E1174" s="5" t="s">
        <v>92</v>
      </c>
      <c r="F1174" s="5" t="s">
        <v>93</v>
      </c>
      <c r="G1174" s="5" t="s">
        <v>87</v>
      </c>
      <c r="H1174" s="5" t="s">
        <v>130</v>
      </c>
      <c r="I1174">
        <v>1310</v>
      </c>
      <c r="J1174">
        <v>2023.75</v>
      </c>
      <c r="K1174">
        <v>213.6189</v>
      </c>
      <c r="L1174">
        <v>280.41300000000001</v>
      </c>
      <c r="M1174">
        <v>1781</v>
      </c>
      <c r="N1174">
        <v>2945</v>
      </c>
      <c r="O1174">
        <v>804</v>
      </c>
      <c r="P1174">
        <v>847.32100000000003</v>
      </c>
      <c r="Q1174">
        <v>318.82499999999999</v>
      </c>
      <c r="R1174">
        <v>800.19049999999993</v>
      </c>
      <c r="S1174">
        <v>1030.7809999999999</v>
      </c>
      <c r="T1174">
        <v>2500.8823900000002</v>
      </c>
      <c r="U1174">
        <v>40</v>
      </c>
      <c r="V1174">
        <v>1116</v>
      </c>
      <c r="W1174">
        <v>252.5</v>
      </c>
      <c r="X1174">
        <v>1166</v>
      </c>
      <c r="Y1174">
        <v>1345</v>
      </c>
      <c r="Z1174">
        <v>756.82189260000007</v>
      </c>
      <c r="AA1174">
        <v>4348.9158362984044</v>
      </c>
      <c r="AB1174">
        <v>0</v>
      </c>
      <c r="AC1174">
        <v>1243.2</v>
      </c>
      <c r="AD1174">
        <v>1786.51801</v>
      </c>
      <c r="AE1174">
        <v>3750</v>
      </c>
      <c r="AF1174">
        <v>2294.6223631965308</v>
      </c>
      <c r="AG1174">
        <v>2901</v>
      </c>
      <c r="AH1174">
        <v>1373.697283419079</v>
      </c>
      <c r="AI1174">
        <v>15685</v>
      </c>
      <c r="AJ1174">
        <v>1125.9652699999999</v>
      </c>
      <c r="AK1174">
        <v>908</v>
      </c>
      <c r="AL1174">
        <v>54949.0234375</v>
      </c>
      <c r="AM1174">
        <v>27447.025390625</v>
      </c>
      <c r="AN1174">
        <v>27501.99609375</v>
      </c>
      <c r="AO1174" s="5" t="s">
        <v>668</v>
      </c>
    </row>
    <row r="1175" spans="1:41" ht="14.25" x14ac:dyDescent="0.45">
      <c r="A1175">
        <v>2016</v>
      </c>
      <c r="B1175" s="5" t="s">
        <v>1507</v>
      </c>
      <c r="C1175" s="5" t="s">
        <v>170</v>
      </c>
      <c r="D1175" s="5" t="s">
        <v>83</v>
      </c>
      <c r="E1175" s="5" t="s">
        <v>92</v>
      </c>
      <c r="F1175" s="5" t="s">
        <v>93</v>
      </c>
      <c r="G1175" s="5" t="s">
        <v>87</v>
      </c>
      <c r="H1175" s="5" t="s">
        <v>130</v>
      </c>
      <c r="I1175">
        <v>975.2</v>
      </c>
      <c r="J1175">
        <v>807.38000000000011</v>
      </c>
      <c r="K1175">
        <v>170</v>
      </c>
      <c r="L1175">
        <v>265.30200000000002</v>
      </c>
      <c r="M1175">
        <v>1685.25</v>
      </c>
      <c r="N1175">
        <v>3803.1701333007809</v>
      </c>
      <c r="O1175">
        <v>310.95216796875002</v>
      </c>
      <c r="P1175">
        <v>2319.9</v>
      </c>
      <c r="Q1175">
        <v>13.290089999999999</v>
      </c>
      <c r="R1175">
        <v>2249.5119061314449</v>
      </c>
      <c r="S1175">
        <v>3204</v>
      </c>
      <c r="T1175">
        <v>3115.1031250000001</v>
      </c>
      <c r="U1175">
        <v>30</v>
      </c>
      <c r="V1175">
        <v>320.44062500000001</v>
      </c>
      <c r="W1175">
        <v>718.16976000000011</v>
      </c>
      <c r="X1175">
        <v>1235.135</v>
      </c>
      <c r="Y1175">
        <v>481</v>
      </c>
      <c r="Z1175">
        <v>998.0927999999999</v>
      </c>
      <c r="AA1175">
        <v>18154.437421291539</v>
      </c>
      <c r="AB1175">
        <v>837</v>
      </c>
      <c r="AC1175">
        <v>2192.4360799999999</v>
      </c>
      <c r="AD1175">
        <v>1814.70138</v>
      </c>
      <c r="AE1175">
        <v>11495.907554932939</v>
      </c>
      <c r="AF1175">
        <v>1469.7730799999999</v>
      </c>
      <c r="AG1175">
        <v>5811.7741406819223</v>
      </c>
      <c r="AH1175">
        <v>1654.0912499999999</v>
      </c>
      <c r="AI1175">
        <v>1487.7719999999999</v>
      </c>
      <c r="AJ1175">
        <v>643.74987835676222</v>
      </c>
      <c r="AK1175">
        <v>550</v>
      </c>
      <c r="AL1175">
        <v>68813.546875</v>
      </c>
      <c r="AM1175">
        <v>52031.36328125</v>
      </c>
      <c r="AN1175">
        <v>16782.17578125</v>
      </c>
      <c r="AO1175" s="5" t="s">
        <v>2031</v>
      </c>
    </row>
    <row r="1176" spans="1:41" ht="14.25" x14ac:dyDescent="0.45">
      <c r="A1176">
        <v>2016</v>
      </c>
      <c r="B1176" s="5" t="s">
        <v>1509</v>
      </c>
      <c r="C1176" s="5" t="s">
        <v>170</v>
      </c>
      <c r="D1176" s="5" t="s">
        <v>83</v>
      </c>
      <c r="E1176" s="5" t="s">
        <v>92</v>
      </c>
      <c r="F1176" s="5" t="s">
        <v>93</v>
      </c>
      <c r="G1176" s="5" t="s">
        <v>87</v>
      </c>
      <c r="H1176" s="5" t="s">
        <v>130</v>
      </c>
      <c r="I1176">
        <v>1992.06</v>
      </c>
      <c r="J1176">
        <v>1877.125</v>
      </c>
      <c r="K1176">
        <v>213.6189</v>
      </c>
      <c r="L1176">
        <v>439.99999999999989</v>
      </c>
      <c r="M1176">
        <v>2015.375</v>
      </c>
      <c r="N1176">
        <v>2669.26420125</v>
      </c>
      <c r="O1176">
        <v>805.13290000000006</v>
      </c>
      <c r="P1176">
        <v>993.06021199999998</v>
      </c>
      <c r="Q1176">
        <v>326.57359971698122</v>
      </c>
      <c r="R1176">
        <v>2233.8790884823711</v>
      </c>
      <c r="S1176">
        <v>1514</v>
      </c>
      <c r="T1176">
        <v>3468</v>
      </c>
      <c r="U1176">
        <v>30.3</v>
      </c>
      <c r="V1176">
        <v>1045</v>
      </c>
      <c r="W1176">
        <v>903</v>
      </c>
      <c r="X1176">
        <v>2437.5619999999999</v>
      </c>
      <c r="Y1176">
        <v>1345</v>
      </c>
      <c r="Z1176">
        <v>1840.614</v>
      </c>
      <c r="AA1176">
        <v>18832.88085704749</v>
      </c>
      <c r="AB1176">
        <v>746</v>
      </c>
      <c r="AC1176">
        <v>1243.2</v>
      </c>
      <c r="AD1176">
        <v>4124.0708754622638</v>
      </c>
      <c r="AE1176">
        <v>4739.7501986660573</v>
      </c>
      <c r="AF1176">
        <v>1834.309365879544</v>
      </c>
      <c r="AG1176">
        <v>8442.5735426512056</v>
      </c>
      <c r="AH1176">
        <v>3337.9512500000001</v>
      </c>
      <c r="AI1176">
        <v>15685</v>
      </c>
      <c r="AJ1176">
        <v>2895.6885856079398</v>
      </c>
      <c r="AK1176">
        <v>907.9</v>
      </c>
      <c r="AL1176">
        <v>88938.8828125</v>
      </c>
      <c r="AM1176">
        <v>52781.27734375</v>
      </c>
      <c r="AN1176">
        <v>36157.609375</v>
      </c>
      <c r="AO1176" s="5" t="s">
        <v>2033</v>
      </c>
    </row>
    <row r="1177" spans="1:41" ht="14.25" x14ac:dyDescent="0.45">
      <c r="A1177">
        <v>2016</v>
      </c>
      <c r="B1177" s="5" t="s">
        <v>1509</v>
      </c>
      <c r="C1177" s="5" t="s">
        <v>170</v>
      </c>
      <c r="D1177" s="5" t="s">
        <v>83</v>
      </c>
      <c r="E1177" s="5" t="s">
        <v>25</v>
      </c>
      <c r="F1177" s="5" t="s">
        <v>25</v>
      </c>
      <c r="G1177" s="5" t="s">
        <v>86</v>
      </c>
      <c r="H1177" s="5" t="s">
        <v>130</v>
      </c>
      <c r="I1177">
        <v>3990.697674054376</v>
      </c>
      <c r="J1177">
        <v>13159.037244147228</v>
      </c>
      <c r="K1177">
        <v>43.793664461502068</v>
      </c>
      <c r="L1177">
        <v>456.27242969678929</v>
      </c>
      <c r="M1177">
        <v>4363.9018083872388</v>
      </c>
      <c r="N1177">
        <v>3482.7841183537712</v>
      </c>
      <c r="O1177">
        <v>1189.8738634190111</v>
      </c>
      <c r="P1177">
        <v>182.18610673425724</v>
      </c>
      <c r="Q1177">
        <v>2756.0250815744712</v>
      </c>
      <c r="R1177">
        <v>985.89871193637418</v>
      </c>
      <c r="S1177">
        <v>7570.8297437821702</v>
      </c>
      <c r="T1177">
        <v>0</v>
      </c>
      <c r="U1177">
        <v>164.22624173063275</v>
      </c>
      <c r="V1177">
        <v>4047.6294378543284</v>
      </c>
      <c r="W1177">
        <v>5370.1981045916909</v>
      </c>
      <c r="X1177">
        <v>293.56535550962144</v>
      </c>
      <c r="Y1177">
        <v>42869.326913495701</v>
      </c>
      <c r="Z1177">
        <v>4559.9830142263627</v>
      </c>
      <c r="AA1177">
        <v>27921.810262455369</v>
      </c>
      <c r="AB1177">
        <v>186.1230739613838</v>
      </c>
      <c r="AC1177">
        <v>402.35429224005026</v>
      </c>
      <c r="AD1177">
        <v>14187.147521112011</v>
      </c>
      <c r="AE1177">
        <v>2440.5867066391493</v>
      </c>
      <c r="AF1177">
        <v>12405.215911422521</v>
      </c>
      <c r="AG1177">
        <v>42284.512596297769</v>
      </c>
      <c r="AH1177">
        <v>12585.151004684085</v>
      </c>
      <c r="AI1177">
        <v>654.71528369945588</v>
      </c>
      <c r="AJ1177">
        <v>888.19025735983882</v>
      </c>
      <c r="AK1177">
        <v>236.48578809211116</v>
      </c>
      <c r="AL1177">
        <v>209678.53125</v>
      </c>
      <c r="AM1177">
        <v>162996.734375</v>
      </c>
      <c r="AN1177">
        <v>46681.78515625</v>
      </c>
      <c r="AO1177" s="5" t="s">
        <v>2036</v>
      </c>
    </row>
    <row r="1178" spans="1:41" ht="14.25" x14ac:dyDescent="0.45">
      <c r="A1178">
        <v>2016</v>
      </c>
      <c r="B1178" s="5" t="s">
        <v>589</v>
      </c>
      <c r="C1178" s="5" t="s">
        <v>170</v>
      </c>
      <c r="D1178" s="5" t="s">
        <v>83</v>
      </c>
      <c r="E1178" s="5" t="s">
        <v>25</v>
      </c>
      <c r="F1178" s="5" t="s">
        <v>25</v>
      </c>
      <c r="G1178" s="5" t="s">
        <v>86</v>
      </c>
      <c r="H1178" s="5" t="s">
        <v>130</v>
      </c>
      <c r="I1178">
        <v>1762.2569602217809</v>
      </c>
      <c r="J1178">
        <v>6433.2995053879476</v>
      </c>
      <c r="K1178">
        <v>42.464023137874243</v>
      </c>
      <c r="L1178">
        <v>283.18089270012041</v>
      </c>
      <c r="M1178">
        <v>2500.9982627484869</v>
      </c>
      <c r="N1178">
        <v>3290.9617931852536</v>
      </c>
      <c r="O1178">
        <v>1172.0070386053289</v>
      </c>
      <c r="P1178">
        <v>150.72923492961996</v>
      </c>
      <c r="Q1178">
        <v>3301.6911885275063</v>
      </c>
      <c r="R1178">
        <v>293.51293094586021</v>
      </c>
      <c r="S1178">
        <v>9403.4678973787086</v>
      </c>
      <c r="T1178">
        <v>0</v>
      </c>
      <c r="U1178">
        <v>58.388031814577083</v>
      </c>
      <c r="V1178">
        <v>2646.5702420680122</v>
      </c>
      <c r="W1178">
        <v>5592.5118472580371</v>
      </c>
      <c r="X1178">
        <v>433.27635208440756</v>
      </c>
      <c r="Y1178">
        <v>41567.749863911224</v>
      </c>
      <c r="Z1178">
        <v>3767.2176179523954</v>
      </c>
      <c r="AA1178">
        <v>29309.998108045718</v>
      </c>
      <c r="AB1178">
        <v>0</v>
      </c>
      <c r="AC1178">
        <v>390.13821257921961</v>
      </c>
      <c r="AD1178">
        <v>11412.597004092633</v>
      </c>
      <c r="AE1178">
        <v>3227.2657584784424</v>
      </c>
      <c r="AF1178">
        <v>8060.2979615045097</v>
      </c>
      <c r="AG1178">
        <v>27638.771059863895</v>
      </c>
      <c r="AH1178">
        <v>9673.1461174125525</v>
      </c>
      <c r="AI1178">
        <v>634.83714591121986</v>
      </c>
      <c r="AJ1178">
        <v>534.96677424566997</v>
      </c>
      <c r="AK1178">
        <v>229.3057249445209</v>
      </c>
      <c r="AL1178">
        <v>173811.625</v>
      </c>
      <c r="AM1178">
        <v>132717</v>
      </c>
      <c r="AN1178">
        <v>41094.609375</v>
      </c>
      <c r="AO1178" s="5" t="s">
        <v>684</v>
      </c>
    </row>
    <row r="1179" spans="1:41" ht="14.25" x14ac:dyDescent="0.45">
      <c r="A1179">
        <v>2016</v>
      </c>
      <c r="B1179" s="5" t="s">
        <v>1507</v>
      </c>
      <c r="C1179" s="5" t="s">
        <v>170</v>
      </c>
      <c r="D1179" s="5" t="s">
        <v>83</v>
      </c>
      <c r="E1179" s="5" t="s">
        <v>25</v>
      </c>
      <c r="F1179" s="5" t="s">
        <v>25</v>
      </c>
      <c r="G1179" s="5" t="s">
        <v>86</v>
      </c>
      <c r="H1179" s="5" t="s">
        <v>130</v>
      </c>
      <c r="I1179">
        <v>6120.6463810969826</v>
      </c>
      <c r="J1179">
        <v>9405.0066093779351</v>
      </c>
      <c r="K1179">
        <v>45.489753854306819</v>
      </c>
      <c r="L1179">
        <v>221.76255003974575</v>
      </c>
      <c r="M1179">
        <v>5219.9492547817072</v>
      </c>
      <c r="N1179">
        <v>10740.130885001838</v>
      </c>
      <c r="O1179">
        <v>1746.9771345823356</v>
      </c>
      <c r="P1179">
        <v>716.4636232053324</v>
      </c>
      <c r="Q1179">
        <v>0</v>
      </c>
      <c r="R1179">
        <v>620.5570065323742</v>
      </c>
      <c r="S1179">
        <v>5061.8723601379916</v>
      </c>
      <c r="T1179">
        <v>454.89753854306821</v>
      </c>
      <c r="U1179">
        <v>179.25305740920382</v>
      </c>
      <c r="V1179">
        <v>4486.4269738810099</v>
      </c>
      <c r="W1179">
        <v>2763.5025466491393</v>
      </c>
      <c r="X1179">
        <v>4729.1263037850977</v>
      </c>
      <c r="Y1179">
        <v>38762.956503101195</v>
      </c>
      <c r="Z1179">
        <v>1318.7479642363546</v>
      </c>
      <c r="AA1179">
        <v>28511.6604353439</v>
      </c>
      <c r="AB1179">
        <v>187.64523464901563</v>
      </c>
      <c r="AC1179">
        <v>2499.0785682009782</v>
      </c>
      <c r="AD1179">
        <v>8239.3316668613224</v>
      </c>
      <c r="AE1179">
        <v>5518.1129836636092</v>
      </c>
      <c r="AF1179">
        <v>8536.1523107606754</v>
      </c>
      <c r="AG1179">
        <v>42969.844284040373</v>
      </c>
      <c r="AH1179">
        <v>13600.660821183357</v>
      </c>
      <c r="AI1179">
        <v>221.76255003974575</v>
      </c>
      <c r="AJ1179">
        <v>8440.5072110496458</v>
      </c>
      <c r="AK1179">
        <v>468.54446469936022</v>
      </c>
      <c r="AL1179">
        <v>211787.078125</v>
      </c>
      <c r="AM1179">
        <v>169047.296875</v>
      </c>
      <c r="AN1179">
        <v>42739.7578125</v>
      </c>
      <c r="AO1179" s="5" t="s">
        <v>2034</v>
      </c>
    </row>
    <row r="1180" spans="1:41" ht="14.25" x14ac:dyDescent="0.45">
      <c r="A1180">
        <v>2016</v>
      </c>
      <c r="B1180" s="5" t="s">
        <v>1508</v>
      </c>
      <c r="C1180" s="5" t="s">
        <v>170</v>
      </c>
      <c r="D1180" s="5" t="s">
        <v>83</v>
      </c>
      <c r="E1180" s="5" t="s">
        <v>25</v>
      </c>
      <c r="F1180" s="5" t="s">
        <v>25</v>
      </c>
      <c r="G1180" s="5" t="s">
        <v>86</v>
      </c>
      <c r="H1180" s="5" t="s">
        <v>130</v>
      </c>
      <c r="I1180">
        <v>3401.7205203086905</v>
      </c>
      <c r="J1180">
        <v>7412.3298621519598</v>
      </c>
      <c r="K1180">
        <v>44.907201588233541</v>
      </c>
      <c r="L1180">
        <v>232.39476821910856</v>
      </c>
      <c r="M1180">
        <v>6978.4387918065286</v>
      </c>
      <c r="N1180">
        <v>9449.2610901921307</v>
      </c>
      <c r="O1180">
        <v>2267.8136802057938</v>
      </c>
      <c r="P1180">
        <v>663.15362729376227</v>
      </c>
      <c r="Q1180">
        <v>2878.6638898097403</v>
      </c>
      <c r="R1180">
        <v>580.73689914158888</v>
      </c>
      <c r="S1180">
        <v>7634.2242699997014</v>
      </c>
      <c r="T1180">
        <v>112.26800397058385</v>
      </c>
      <c r="U1180">
        <v>168.40200595587578</v>
      </c>
      <c r="V1180">
        <v>4406.5191558454162</v>
      </c>
      <c r="W1180">
        <v>3105.8943298462023</v>
      </c>
      <c r="X1180">
        <v>3317.5195173307525</v>
      </c>
      <c r="Y1180">
        <v>66535.643779966922</v>
      </c>
      <c r="Z1180">
        <v>762.29974696026432</v>
      </c>
      <c r="AA1180">
        <v>30005.061719352503</v>
      </c>
      <c r="AB1180">
        <v>190.85560674999255</v>
      </c>
      <c r="AC1180">
        <v>2383.6742603034359</v>
      </c>
      <c r="AD1180">
        <v>5740.2088063432348</v>
      </c>
      <c r="AE1180">
        <v>461.42149631909962</v>
      </c>
      <c r="AF1180">
        <v>11818.638743770334</v>
      </c>
      <c r="AG1180">
        <v>44940.881989424714</v>
      </c>
      <c r="AH1180">
        <v>25400.676234214825</v>
      </c>
      <c r="AI1180">
        <v>437.84521548527698</v>
      </c>
      <c r="AJ1180">
        <v>8295.6601738482259</v>
      </c>
      <c r="AK1180">
        <v>469.572153407364</v>
      </c>
      <c r="AL1180">
        <v>250096.671875</v>
      </c>
      <c r="AM1180">
        <v>194396.453125</v>
      </c>
      <c r="AN1180">
        <v>55700.22265625</v>
      </c>
      <c r="AO1180" s="5" t="s">
        <v>2035</v>
      </c>
    </row>
    <row r="1181" spans="1:41" ht="14.25" x14ac:dyDescent="0.45">
      <c r="A1181">
        <v>2016</v>
      </c>
      <c r="B1181" s="5" t="s">
        <v>589</v>
      </c>
      <c r="C1181" s="5" t="s">
        <v>170</v>
      </c>
      <c r="D1181" s="5" t="s">
        <v>83</v>
      </c>
      <c r="E1181" s="5" t="s">
        <v>25</v>
      </c>
      <c r="F1181" s="5" t="s">
        <v>25</v>
      </c>
      <c r="G1181" s="5" t="s">
        <v>87</v>
      </c>
      <c r="H1181" s="5" t="s">
        <v>130</v>
      </c>
      <c r="I1181">
        <v>1660</v>
      </c>
      <c r="J1181">
        <v>6060</v>
      </c>
      <c r="K1181">
        <v>81.647999999999996</v>
      </c>
      <c r="L1181">
        <v>266.74900000000002</v>
      </c>
      <c r="M1181">
        <v>2356</v>
      </c>
      <c r="N1181">
        <v>3100</v>
      </c>
      <c r="O1181">
        <v>1104</v>
      </c>
      <c r="P1181">
        <v>141.983</v>
      </c>
      <c r="Q1181">
        <v>3110.1068100000002</v>
      </c>
      <c r="R1181">
        <v>276.48151000000001</v>
      </c>
      <c r="S1181">
        <v>8857.8209999999999</v>
      </c>
      <c r="T1181">
        <v>0</v>
      </c>
      <c r="U1181">
        <v>55</v>
      </c>
      <c r="V1181">
        <v>2493</v>
      </c>
      <c r="W1181">
        <v>5268</v>
      </c>
      <c r="X1181">
        <v>408</v>
      </c>
      <c r="Y1181">
        <v>39155.733999999997</v>
      </c>
      <c r="Z1181">
        <v>3548.6205399999999</v>
      </c>
      <c r="AA1181">
        <v>27609.25220192218</v>
      </c>
      <c r="AB1181"/>
      <c r="AC1181">
        <v>367.5</v>
      </c>
      <c r="AD1181">
        <v>10750.368109999999</v>
      </c>
      <c r="AE1181">
        <v>3040</v>
      </c>
      <c r="AF1181">
        <v>7592.5900241095342</v>
      </c>
      <c r="AG1181">
        <v>26035</v>
      </c>
      <c r="AH1181">
        <v>9111.8508352402878</v>
      </c>
      <c r="AI1181">
        <v>598</v>
      </c>
      <c r="AJ1181">
        <v>503.92471999999998</v>
      </c>
      <c r="AK1181">
        <v>216</v>
      </c>
      <c r="AL1181">
        <v>163767.609375</v>
      </c>
      <c r="AM1181">
        <v>125015.9453125</v>
      </c>
      <c r="AN1181">
        <v>38751.6875</v>
      </c>
      <c r="AO1181" s="5" t="s">
        <v>686</v>
      </c>
    </row>
    <row r="1182" spans="1:41" ht="14.25" x14ac:dyDescent="0.45">
      <c r="A1182">
        <v>2016</v>
      </c>
      <c r="B1182" s="5" t="s">
        <v>1508</v>
      </c>
      <c r="C1182" s="5" t="s">
        <v>170</v>
      </c>
      <c r="D1182" s="5" t="s">
        <v>83</v>
      </c>
      <c r="E1182" s="5" t="s">
        <v>25</v>
      </c>
      <c r="F1182" s="5" t="s">
        <v>25</v>
      </c>
      <c r="G1182" s="5" t="s">
        <v>87</v>
      </c>
      <c r="H1182" s="5" t="s">
        <v>130</v>
      </c>
      <c r="I1182">
        <v>3090.6</v>
      </c>
      <c r="J1182">
        <v>6902.76</v>
      </c>
      <c r="K1182">
        <v>41.657288000000001</v>
      </c>
      <c r="L1182">
        <v>214.452</v>
      </c>
      <c r="M1182">
        <v>6371.2718750000004</v>
      </c>
      <c r="N1182">
        <v>8739.3626112000002</v>
      </c>
      <c r="O1182">
        <v>2121</v>
      </c>
      <c r="P1182">
        <v>607</v>
      </c>
      <c r="Q1182">
        <v>2778.6844007999998</v>
      </c>
      <c r="R1182">
        <v>539.15432324984226</v>
      </c>
      <c r="S1182">
        <v>7369.0784000000003</v>
      </c>
      <c r="T1182">
        <v>103.6</v>
      </c>
      <c r="U1182">
        <v>154.53</v>
      </c>
      <c r="V1182">
        <v>4083</v>
      </c>
      <c r="W1182">
        <v>2821.83</v>
      </c>
      <c r="X1182">
        <v>3135.08</v>
      </c>
      <c r="Y1182">
        <v>61533</v>
      </c>
      <c r="Z1182">
        <v>736.03600000000006</v>
      </c>
      <c r="AA1182">
        <v>27884.869320778409</v>
      </c>
      <c r="AB1182">
        <v>170</v>
      </c>
      <c r="AC1182">
        <v>2226.3000000000002</v>
      </c>
      <c r="AD1182">
        <v>5540.8443910327214</v>
      </c>
      <c r="AE1182">
        <v>419.22</v>
      </c>
      <c r="AF1182">
        <v>10906.14360771413</v>
      </c>
      <c r="AG1182">
        <v>41938</v>
      </c>
      <c r="AH1182">
        <v>24294.01109222645</v>
      </c>
      <c r="AI1182">
        <v>397.8</v>
      </c>
      <c r="AJ1182">
        <v>7934.2320819530623</v>
      </c>
      <c r="AK1182">
        <v>437.08170000000001</v>
      </c>
      <c r="AL1182">
        <v>233490.59375</v>
      </c>
      <c r="AM1182">
        <v>180687.34375</v>
      </c>
      <c r="AN1182">
        <v>52803.25390625</v>
      </c>
      <c r="AO1182" s="5" t="s">
        <v>2039</v>
      </c>
    </row>
    <row r="1183" spans="1:41" ht="14.25" x14ac:dyDescent="0.45">
      <c r="A1183">
        <v>2016</v>
      </c>
      <c r="B1183" s="5" t="s">
        <v>1507</v>
      </c>
      <c r="C1183" s="5" t="s">
        <v>170</v>
      </c>
      <c r="D1183" s="5" t="s">
        <v>83</v>
      </c>
      <c r="E1183" s="5" t="s">
        <v>25</v>
      </c>
      <c r="F1183" s="5" t="s">
        <v>25</v>
      </c>
      <c r="G1183" s="5" t="s">
        <v>87</v>
      </c>
      <c r="H1183" s="5" t="s">
        <v>130</v>
      </c>
      <c r="I1183">
        <v>5704.92</v>
      </c>
      <c r="J1183">
        <v>8451.94</v>
      </c>
      <c r="K1183">
        <v>42</v>
      </c>
      <c r="L1183">
        <v>206.93556000000001</v>
      </c>
      <c r="M1183">
        <v>4819.4999999999991</v>
      </c>
      <c r="N1183">
        <v>10048.415999999999</v>
      </c>
      <c r="O1183">
        <v>1654.26553359375</v>
      </c>
      <c r="P1183">
        <v>658.35</v>
      </c>
      <c r="Q1183">
        <v>0</v>
      </c>
      <c r="R1183">
        <v>569.78518392387161</v>
      </c>
      <c r="S1183">
        <v>4675</v>
      </c>
      <c r="T1183">
        <v>420.24999999999989</v>
      </c>
      <c r="U1183">
        <v>150</v>
      </c>
      <c r="V1183">
        <v>4144.7156249999998</v>
      </c>
      <c r="W1183">
        <v>2518.2575999999999</v>
      </c>
      <c r="X1183">
        <v>4544.0069999999996</v>
      </c>
      <c r="Y1183">
        <v>36035</v>
      </c>
      <c r="Z1183">
        <v>1218.3035904000001</v>
      </c>
      <c r="AA1183">
        <v>26779.24657553959</v>
      </c>
      <c r="AB1183">
        <v>165</v>
      </c>
      <c r="AC1183">
        <v>2366.45397</v>
      </c>
      <c r="AD1183">
        <v>7611.5969999999988</v>
      </c>
      <c r="AE1183">
        <v>5104.2009204470751</v>
      </c>
      <c r="AF1183">
        <v>7965.4272479999991</v>
      </c>
      <c r="AG1183">
        <v>39848.970186032799</v>
      </c>
      <c r="AH1183">
        <v>12766.57198288062</v>
      </c>
      <c r="AI1183">
        <v>202.87799999999999</v>
      </c>
      <c r="AJ1183">
        <v>7934.2320819530623</v>
      </c>
      <c r="AK1183">
        <v>465</v>
      </c>
      <c r="AL1183">
        <v>197071.234375</v>
      </c>
      <c r="AM1183">
        <v>157186.90625</v>
      </c>
      <c r="AN1183">
        <v>39884.328125</v>
      </c>
      <c r="AO1183" s="5" t="s">
        <v>2037</v>
      </c>
    </row>
    <row r="1184" spans="1:41" ht="14.25" x14ac:dyDescent="0.45">
      <c r="A1184">
        <v>2016</v>
      </c>
      <c r="B1184" s="5" t="s">
        <v>1509</v>
      </c>
      <c r="C1184" s="5" t="s">
        <v>170</v>
      </c>
      <c r="D1184" s="5" t="s">
        <v>83</v>
      </c>
      <c r="E1184" s="5" t="s">
        <v>25</v>
      </c>
      <c r="F1184" s="5" t="s">
        <v>25</v>
      </c>
      <c r="G1184" s="5" t="s">
        <v>87</v>
      </c>
      <c r="H1184" s="5" t="s">
        <v>130</v>
      </c>
      <c r="I1184">
        <v>3717.9</v>
      </c>
      <c r="J1184">
        <v>12247.487499999999</v>
      </c>
      <c r="K1184">
        <v>81.647999999999996</v>
      </c>
      <c r="L1184">
        <v>430</v>
      </c>
      <c r="M1184">
        <v>3985.875</v>
      </c>
      <c r="N1184">
        <v>3244.7065980000002</v>
      </c>
      <c r="O1184">
        <v>1103.42804</v>
      </c>
      <c r="P1184">
        <v>166.404076</v>
      </c>
      <c r="Q1184">
        <v>2517.2820000000002</v>
      </c>
      <c r="R1184">
        <v>919.29708989301594</v>
      </c>
      <c r="S1184">
        <v>6915</v>
      </c>
      <c r="T1184">
        <v>0</v>
      </c>
      <c r="U1184">
        <v>151.5</v>
      </c>
      <c r="V1184">
        <v>3697</v>
      </c>
      <c r="W1184">
        <v>4905</v>
      </c>
      <c r="X1184">
        <v>268.13499999999999</v>
      </c>
      <c r="Y1184">
        <v>39155.733999999997</v>
      </c>
      <c r="Z1184">
        <v>4164.9705000000004</v>
      </c>
      <c r="AA1184">
        <v>26090.49202843985</v>
      </c>
      <c r="AB1184">
        <v>170</v>
      </c>
      <c r="AC1184">
        <v>367.5</v>
      </c>
      <c r="AD1184">
        <v>12958.17346692564</v>
      </c>
      <c r="AE1184">
        <v>2275.7147665182711</v>
      </c>
      <c r="AF1184">
        <v>11690.916423454501</v>
      </c>
      <c r="AG1184">
        <v>39753.347638480278</v>
      </c>
      <c r="AH1184">
        <v>11753.58770317263</v>
      </c>
      <c r="AI1184">
        <v>598</v>
      </c>
      <c r="AJ1184">
        <v>825.34119106699757</v>
      </c>
      <c r="AK1184">
        <v>216</v>
      </c>
      <c r="AL1184">
        <v>194370.4375</v>
      </c>
      <c r="AM1184">
        <v>151415.59375</v>
      </c>
      <c r="AN1184">
        <v>42954.84765625</v>
      </c>
      <c r="AO1184" s="5" t="s">
        <v>2038</v>
      </c>
    </row>
    <row r="1185" spans="1:41" ht="14.25" x14ac:dyDescent="0.45">
      <c r="A1185">
        <v>2016</v>
      </c>
      <c r="B1185" s="5" t="s">
        <v>1508</v>
      </c>
      <c r="C1185" s="5" t="s">
        <v>170</v>
      </c>
      <c r="D1185" s="5" t="s">
        <v>83</v>
      </c>
      <c r="E1185" s="5" t="s">
        <v>260</v>
      </c>
      <c r="F1185" s="5" t="s">
        <v>260</v>
      </c>
      <c r="G1185" s="5" t="s">
        <v>87</v>
      </c>
      <c r="H1185" s="5" t="s">
        <v>130</v>
      </c>
      <c r="I1185">
        <v>2448</v>
      </c>
      <c r="J1185">
        <v>4159.3941999999997</v>
      </c>
      <c r="K1185">
        <v>176.83417085427141</v>
      </c>
      <c r="L1185">
        <v>265</v>
      </c>
      <c r="M1185">
        <v>4629.4125000000004</v>
      </c>
      <c r="N1185">
        <v>550</v>
      </c>
      <c r="O1185">
        <v>525</v>
      </c>
      <c r="P1185">
        <v>0</v>
      </c>
      <c r="Q1185">
        <v>37.929079999999999</v>
      </c>
      <c r="R1185">
        <v>276.22245496978491</v>
      </c>
      <c r="S1185">
        <v>5176.8831304732512</v>
      </c>
      <c r="T1185">
        <v>0</v>
      </c>
      <c r="U1185"/>
      <c r="V1185">
        <v>325</v>
      </c>
      <c r="W1185">
        <v>969</v>
      </c>
      <c r="X1185">
        <v>1127.04856</v>
      </c>
      <c r="Y1185">
        <v>6932</v>
      </c>
      <c r="Z1185">
        <v>750.12800000000004</v>
      </c>
      <c r="AA1185">
        <v>15313.119076239251</v>
      </c>
      <c r="AB1185">
        <v>0</v>
      </c>
      <c r="AC1185">
        <v>169</v>
      </c>
      <c r="AD1185">
        <v>1474.7460000000001</v>
      </c>
      <c r="AE1185">
        <v>1020</v>
      </c>
      <c r="AF1185">
        <v>2787.8760000000002</v>
      </c>
      <c r="AG1185">
        <v>34546</v>
      </c>
      <c r="AH1185">
        <v>4127.2388999575123</v>
      </c>
      <c r="AI1185">
        <v>1319.88</v>
      </c>
      <c r="AJ1185">
        <v>6355.4110398021803</v>
      </c>
      <c r="AK1185"/>
      <c r="AL1185">
        <v>95461.1328125</v>
      </c>
      <c r="AM1185">
        <v>75935.0859375</v>
      </c>
      <c r="AN1185">
        <v>19526.044921875</v>
      </c>
      <c r="AO1185" s="5" t="s">
        <v>2040</v>
      </c>
    </row>
    <row r="1186" spans="1:41" ht="14.25" x14ac:dyDescent="0.45">
      <c r="A1186">
        <v>2016</v>
      </c>
      <c r="B1186" s="5" t="s">
        <v>589</v>
      </c>
      <c r="C1186" s="5" t="s">
        <v>170</v>
      </c>
      <c r="D1186" s="5" t="s">
        <v>83</v>
      </c>
      <c r="E1186" s="5" t="s">
        <v>260</v>
      </c>
      <c r="F1186" s="5" t="s">
        <v>260</v>
      </c>
      <c r="G1186" s="5" t="s">
        <v>87</v>
      </c>
      <c r="H1186" s="5" t="s">
        <v>130</v>
      </c>
      <c r="I1186">
        <v>2400</v>
      </c>
      <c r="J1186">
        <v>6552</v>
      </c>
      <c r="K1186">
        <v>173</v>
      </c>
      <c r="L1186">
        <v>300</v>
      </c>
      <c r="M1186">
        <v>4200</v>
      </c>
      <c r="N1186">
        <v>1278</v>
      </c>
      <c r="O1186">
        <v>50.765000000000008</v>
      </c>
      <c r="P1186">
        <v>0</v>
      </c>
      <c r="Q1186">
        <v>177.6918</v>
      </c>
      <c r="R1186">
        <v>828</v>
      </c>
      <c r="S1186">
        <v>5331.6</v>
      </c>
      <c r="T1186">
        <v>0</v>
      </c>
      <c r="U1186"/>
      <c r="V1186">
        <v>135</v>
      </c>
      <c r="W1186">
        <v>1281</v>
      </c>
      <c r="X1186">
        <v>1365</v>
      </c>
      <c r="Y1186">
        <v>5397</v>
      </c>
      <c r="Z1186">
        <v>1391.808</v>
      </c>
      <c r="AA1186">
        <v>15724.48638738612</v>
      </c>
      <c r="AB1186"/>
      <c r="AC1186">
        <v>30</v>
      </c>
      <c r="AD1186">
        <v>1444.5</v>
      </c>
      <c r="AE1186">
        <v>1468</v>
      </c>
      <c r="AF1186">
        <v>4004</v>
      </c>
      <c r="AG1186">
        <v>34322</v>
      </c>
      <c r="AH1186">
        <v>4507.4739893466931</v>
      </c>
      <c r="AI1186">
        <v>1462</v>
      </c>
      <c r="AJ1186">
        <v>4879.2162218181811</v>
      </c>
      <c r="AK1186"/>
      <c r="AL1186">
        <v>98702.546875</v>
      </c>
      <c r="AM1186">
        <v>78887.203125</v>
      </c>
      <c r="AN1186">
        <v>19815.33984375</v>
      </c>
      <c r="AO1186" s="5" t="s">
        <v>696</v>
      </c>
    </row>
    <row r="1187" spans="1:41" ht="14.25" x14ac:dyDescent="0.45">
      <c r="A1187">
        <v>2016</v>
      </c>
      <c r="B1187" s="5" t="s">
        <v>1507</v>
      </c>
      <c r="C1187" s="5" t="s">
        <v>170</v>
      </c>
      <c r="D1187" s="5" t="s">
        <v>83</v>
      </c>
      <c r="E1187" s="5" t="s">
        <v>260</v>
      </c>
      <c r="F1187" s="5" t="s">
        <v>260</v>
      </c>
      <c r="G1187" s="5" t="s">
        <v>87</v>
      </c>
      <c r="H1187" s="5" t="s">
        <v>130</v>
      </c>
      <c r="I1187">
        <v>2048</v>
      </c>
      <c r="J1187">
        <v>4217</v>
      </c>
      <c r="K1187">
        <v>212</v>
      </c>
      <c r="L1187">
        <v>265</v>
      </c>
      <c r="M1187">
        <v>734.99999999999989</v>
      </c>
      <c r="N1187">
        <v>550</v>
      </c>
      <c r="O1187">
        <v>75.382343749999976</v>
      </c>
      <c r="P1187">
        <v>0</v>
      </c>
      <c r="Q1187">
        <v>66</v>
      </c>
      <c r="R1187">
        <v>678.20692447058798</v>
      </c>
      <c r="S1187">
        <v>6304</v>
      </c>
      <c r="T1187">
        <v>0</v>
      </c>
      <c r="U1187"/>
      <c r="V1187">
        <v>105</v>
      </c>
      <c r="W1187">
        <v>953.22799999999995</v>
      </c>
      <c r="X1187">
        <v>1177.7687912399999</v>
      </c>
      <c r="Y1187">
        <v>6123</v>
      </c>
      <c r="Z1187">
        <v>994.5</v>
      </c>
      <c r="AA1187">
        <v>15623.8542713568</v>
      </c>
      <c r="AB1187">
        <v>0</v>
      </c>
      <c r="AC1187">
        <v>169.071828125</v>
      </c>
      <c r="AD1187">
        <v>1943.011158</v>
      </c>
      <c r="AE1187">
        <v>1025</v>
      </c>
      <c r="AF1187">
        <v>5416.405632</v>
      </c>
      <c r="AG1187">
        <v>27862.797233029421</v>
      </c>
      <c r="AH1187">
        <v>4317.4466549375011</v>
      </c>
      <c r="AI1187">
        <v>1582</v>
      </c>
      <c r="AJ1187">
        <v>4383.3137560493569</v>
      </c>
      <c r="AK1187"/>
      <c r="AL1187">
        <v>86826.984375</v>
      </c>
      <c r="AM1187">
        <v>69527.1484375</v>
      </c>
      <c r="AN1187">
        <v>17299.8359375</v>
      </c>
      <c r="AO1187" s="5" t="s">
        <v>2042</v>
      </c>
    </row>
    <row r="1188" spans="1:41" ht="14.25" x14ac:dyDescent="0.45">
      <c r="A1188">
        <v>2016</v>
      </c>
      <c r="B1188" s="5" t="s">
        <v>1509</v>
      </c>
      <c r="C1188" s="5" t="s">
        <v>170</v>
      </c>
      <c r="D1188" s="5" t="s">
        <v>83</v>
      </c>
      <c r="E1188" s="5" t="s">
        <v>260</v>
      </c>
      <c r="F1188" s="5" t="s">
        <v>260</v>
      </c>
      <c r="G1188" s="5" t="s">
        <v>87</v>
      </c>
      <c r="H1188" s="5" t="s">
        <v>130</v>
      </c>
      <c r="I1188">
        <v>3200</v>
      </c>
      <c r="J1188">
        <v>3960.44</v>
      </c>
      <c r="K1188">
        <v>173.27470686767171</v>
      </c>
      <c r="L1188">
        <v>300</v>
      </c>
      <c r="M1188">
        <v>3277.6030000000001</v>
      </c>
      <c r="N1188">
        <v>919.63200000000006</v>
      </c>
      <c r="O1188">
        <v>50.765000000000008</v>
      </c>
      <c r="P1188">
        <v>0</v>
      </c>
      <c r="Q1188">
        <v>32.893999999999998</v>
      </c>
      <c r="R1188">
        <v>352.96941091772101</v>
      </c>
      <c r="S1188">
        <v>5400</v>
      </c>
      <c r="T1188">
        <v>101.5</v>
      </c>
      <c r="U1188">
        <v>30</v>
      </c>
      <c r="V1188">
        <v>420</v>
      </c>
      <c r="W1188">
        <v>1000</v>
      </c>
      <c r="X1188">
        <v>1778.0422739999999</v>
      </c>
      <c r="Y1188">
        <v>5397</v>
      </c>
      <c r="Z1188">
        <v>1329.1128000000001</v>
      </c>
      <c r="AA1188">
        <v>14408.002663308651</v>
      </c>
      <c r="AB1188">
        <v>0</v>
      </c>
      <c r="AC1188">
        <v>30</v>
      </c>
      <c r="AD1188">
        <v>2746.6406509433991</v>
      </c>
      <c r="AE1188">
        <v>1042.053496746651</v>
      </c>
      <c r="AF1188">
        <v>3054</v>
      </c>
      <c r="AG1188">
        <v>50216.093958231402</v>
      </c>
      <c r="AH1188">
        <v>3504.1549384037489</v>
      </c>
      <c r="AI1188">
        <v>1462</v>
      </c>
      <c r="AJ1188">
        <v>6318.7434863523576</v>
      </c>
      <c r="AK1188"/>
      <c r="AL1188">
        <v>110504.9296875</v>
      </c>
      <c r="AM1188">
        <v>91010.9375</v>
      </c>
      <c r="AN1188">
        <v>19493.98046875</v>
      </c>
      <c r="AO1188" s="5" t="s">
        <v>2041</v>
      </c>
    </row>
    <row r="1189" spans="1:41" ht="14.25" x14ac:dyDescent="0.45">
      <c r="A1189">
        <v>2016</v>
      </c>
      <c r="B1189" s="5" t="s">
        <v>1509</v>
      </c>
      <c r="C1189" s="5" t="s">
        <v>170</v>
      </c>
      <c r="D1189" s="5" t="s">
        <v>83</v>
      </c>
      <c r="E1189" s="5" t="s">
        <v>263</v>
      </c>
      <c r="F1189" s="5" t="s">
        <v>263</v>
      </c>
      <c r="G1189" s="5" t="s">
        <v>87</v>
      </c>
      <c r="H1189" s="5" t="s">
        <v>130</v>
      </c>
      <c r="I1189">
        <v>0</v>
      </c>
      <c r="J1189"/>
      <c r="K1189"/>
      <c r="L1189">
        <v>0</v>
      </c>
      <c r="M1189">
        <v>0</v>
      </c>
      <c r="N1189">
        <v>0</v>
      </c>
      <c r="O1189">
        <v>203.06</v>
      </c>
      <c r="P1189">
        <v>0</v>
      </c>
      <c r="Q1189">
        <v>0</v>
      </c>
      <c r="R1189">
        <v>238.0284825728873</v>
      </c>
      <c r="S1189">
        <v>0</v>
      </c>
      <c r="T1189">
        <v>0</v>
      </c>
      <c r="U1189">
        <v>30</v>
      </c>
      <c r="V1189">
        <v>53</v>
      </c>
      <c r="W1189">
        <v>0</v>
      </c>
      <c r="X1189">
        <v>207.21199559999999</v>
      </c>
      <c r="Y1189">
        <v>0</v>
      </c>
      <c r="Z1189">
        <v>0</v>
      </c>
      <c r="AA1189">
        <v>0</v>
      </c>
      <c r="AB1189">
        <v>0</v>
      </c>
      <c r="AC1189"/>
      <c r="AD1189"/>
      <c r="AE1189">
        <v>25.52201091234425</v>
      </c>
      <c r="AF1189"/>
      <c r="AG1189"/>
      <c r="AH1189">
        <v>0</v>
      </c>
      <c r="AI1189">
        <v>0</v>
      </c>
      <c r="AJ1189">
        <v>0</v>
      </c>
      <c r="AK1189"/>
      <c r="AL1189">
        <v>756.822509765625</v>
      </c>
      <c r="AM1189">
        <v>346.55050659179688</v>
      </c>
      <c r="AN1189">
        <v>410.27200317382813</v>
      </c>
      <c r="AO1189" s="5" t="s">
        <v>2045</v>
      </c>
    </row>
    <row r="1190" spans="1:41" ht="14.25" x14ac:dyDescent="0.45">
      <c r="A1190">
        <v>2016</v>
      </c>
      <c r="B1190" s="5" t="s">
        <v>1508</v>
      </c>
      <c r="C1190" s="5" t="s">
        <v>170</v>
      </c>
      <c r="D1190" s="5" t="s">
        <v>83</v>
      </c>
      <c r="E1190" s="5" t="s">
        <v>263</v>
      </c>
      <c r="F1190" s="5" t="s">
        <v>263</v>
      </c>
      <c r="G1190" s="5" t="s">
        <v>87</v>
      </c>
      <c r="H1190" s="5" t="s">
        <v>130</v>
      </c>
      <c r="I1190">
        <v>0</v>
      </c>
      <c r="J1190"/>
      <c r="K1190"/>
      <c r="L1190">
        <v>0</v>
      </c>
      <c r="M1190">
        <v>0</v>
      </c>
      <c r="N1190">
        <v>0</v>
      </c>
      <c r="O1190">
        <v>210</v>
      </c>
      <c r="P1190">
        <v>0</v>
      </c>
      <c r="Q1190">
        <v>0</v>
      </c>
      <c r="R1190"/>
      <c r="S1190">
        <v>0</v>
      </c>
      <c r="T1190">
        <v>538.4453125</v>
      </c>
      <c r="U1190"/>
      <c r="V1190">
        <v>126</v>
      </c>
      <c r="W1190"/>
      <c r="X1190">
        <v>140.88106999999999</v>
      </c>
      <c r="Y1190">
        <v>0</v>
      </c>
      <c r="Z1190"/>
      <c r="AA1190">
        <v>0</v>
      </c>
      <c r="AB1190">
        <v>0</v>
      </c>
      <c r="AC1190"/>
      <c r="AD1190">
        <v>0</v>
      </c>
      <c r="AE1190">
        <v>50</v>
      </c>
      <c r="AF1190"/>
      <c r="AG1190">
        <v>0</v>
      </c>
      <c r="AH1190">
        <v>0</v>
      </c>
      <c r="AI1190">
        <v>0</v>
      </c>
      <c r="AJ1190">
        <v>0</v>
      </c>
      <c r="AK1190"/>
      <c r="AL1190">
        <v>1065.326416015625</v>
      </c>
      <c r="AM1190">
        <v>176</v>
      </c>
      <c r="AN1190">
        <v>889.32635498046875</v>
      </c>
      <c r="AO1190" s="5" t="s">
        <v>2044</v>
      </c>
    </row>
    <row r="1191" spans="1:41" ht="14.25" x14ac:dyDescent="0.45">
      <c r="A1191">
        <v>2016</v>
      </c>
      <c r="B1191" s="5" t="s">
        <v>1507</v>
      </c>
      <c r="C1191" s="5" t="s">
        <v>170</v>
      </c>
      <c r="D1191" s="5" t="s">
        <v>83</v>
      </c>
      <c r="E1191" s="5" t="s">
        <v>263</v>
      </c>
      <c r="F1191" s="5" t="s">
        <v>263</v>
      </c>
      <c r="G1191" s="5" t="s">
        <v>87</v>
      </c>
      <c r="H1191" s="5" t="s">
        <v>130</v>
      </c>
      <c r="I1191"/>
      <c r="J1191"/>
      <c r="K1191">
        <v>53</v>
      </c>
      <c r="L1191"/>
      <c r="M1191">
        <v>0</v>
      </c>
      <c r="N1191">
        <v>0</v>
      </c>
      <c r="O1191">
        <v>269.22265625</v>
      </c>
      <c r="P1191">
        <v>0</v>
      </c>
      <c r="Q1191">
        <v>0</v>
      </c>
      <c r="R1191">
        <v>0</v>
      </c>
      <c r="S1191">
        <v>0</v>
      </c>
      <c r="T1191">
        <v>538.4453125</v>
      </c>
      <c r="U1191"/>
      <c r="V1191">
        <v>105</v>
      </c>
      <c r="W1191">
        <v>620</v>
      </c>
      <c r="X1191">
        <v>147.22109890499999</v>
      </c>
      <c r="Y1191">
        <v>0</v>
      </c>
      <c r="Z1191">
        <v>0</v>
      </c>
      <c r="AA1191">
        <v>0</v>
      </c>
      <c r="AB1191">
        <v>0</v>
      </c>
      <c r="AC1191">
        <v>0</v>
      </c>
      <c r="AD1191">
        <v>0</v>
      </c>
      <c r="AE1191">
        <v>525.3125</v>
      </c>
      <c r="AF1191"/>
      <c r="AG1191">
        <v>0</v>
      </c>
      <c r="AH1191">
        <v>0</v>
      </c>
      <c r="AI1191">
        <v>0</v>
      </c>
      <c r="AJ1191">
        <v>0</v>
      </c>
      <c r="AK1191"/>
      <c r="AL1191">
        <v>2258.20166015625</v>
      </c>
      <c r="AM1191">
        <v>630.3125</v>
      </c>
      <c r="AN1191">
        <v>1627.8890380859375</v>
      </c>
      <c r="AO1191" s="5" t="s">
        <v>2043</v>
      </c>
    </row>
    <row r="1192" spans="1:41" ht="14.25" x14ac:dyDescent="0.45">
      <c r="A1192">
        <v>2016</v>
      </c>
      <c r="B1192" s="5" t="s">
        <v>589</v>
      </c>
      <c r="C1192" s="5" t="s">
        <v>170</v>
      </c>
      <c r="D1192" s="5" t="s">
        <v>83</v>
      </c>
      <c r="E1192" s="5" t="s">
        <v>263</v>
      </c>
      <c r="F1192" s="5" t="s">
        <v>263</v>
      </c>
      <c r="G1192" s="5" t="s">
        <v>87</v>
      </c>
      <c r="H1192" s="5" t="s">
        <v>130</v>
      </c>
      <c r="I1192">
        <v>0</v>
      </c>
      <c r="J1192"/>
      <c r="K1192"/>
      <c r="L1192">
        <v>0</v>
      </c>
      <c r="M1192">
        <v>0</v>
      </c>
      <c r="N1192">
        <v>0</v>
      </c>
      <c r="O1192">
        <v>200</v>
      </c>
      <c r="P1192">
        <v>0</v>
      </c>
      <c r="Q1192">
        <v>0</v>
      </c>
      <c r="R1192">
        <v>350</v>
      </c>
      <c r="S1192">
        <v>0</v>
      </c>
      <c r="T1192">
        <v>0</v>
      </c>
      <c r="U1192"/>
      <c r="V1192">
        <v>205</v>
      </c>
      <c r="W1192">
        <v>0</v>
      </c>
      <c r="X1192">
        <v>223.69800000000001</v>
      </c>
      <c r="Y1192">
        <v>0</v>
      </c>
      <c r="Z1192"/>
      <c r="AA1192">
        <v>0</v>
      </c>
      <c r="AB1192"/>
      <c r="AC1192">
        <v>0</v>
      </c>
      <c r="AD1192"/>
      <c r="AE1192">
        <v>10</v>
      </c>
      <c r="AF1192">
        <v>0</v>
      </c>
      <c r="AG1192"/>
      <c r="AH1192"/>
      <c r="AI1192"/>
      <c r="AJ1192">
        <v>0</v>
      </c>
      <c r="AK1192"/>
      <c r="AL1192">
        <v>988.697998046875</v>
      </c>
      <c r="AM1192">
        <v>565</v>
      </c>
      <c r="AN1192">
        <v>423.697998046875</v>
      </c>
      <c r="AO1192" s="5" t="s">
        <v>699</v>
      </c>
    </row>
    <row r="1193" spans="1:41" ht="14.25" x14ac:dyDescent="0.45">
      <c r="A1193">
        <v>2016</v>
      </c>
      <c r="B1193" s="5" t="s">
        <v>1507</v>
      </c>
      <c r="C1193" s="5" t="s">
        <v>5027</v>
      </c>
      <c r="D1193" s="5" t="s">
        <v>83</v>
      </c>
      <c r="E1193" s="5" t="s">
        <v>94</v>
      </c>
      <c r="F1193" s="5" t="s">
        <v>5029</v>
      </c>
      <c r="G1193" s="5" t="s">
        <v>86</v>
      </c>
      <c r="H1193" s="5" t="s">
        <v>130</v>
      </c>
      <c r="I1193"/>
      <c r="J1193"/>
      <c r="K1193"/>
      <c r="L1193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  <c r="AD1193"/>
      <c r="AE1193"/>
      <c r="AF1193"/>
      <c r="AG1193"/>
      <c r="AH1193"/>
      <c r="AI1193"/>
      <c r="AJ1193"/>
      <c r="AK1193"/>
      <c r="AL1193">
        <v>0</v>
      </c>
      <c r="AM1193">
        <v>0</v>
      </c>
      <c r="AN1193">
        <v>0</v>
      </c>
      <c r="AO1193" s="5" t="s">
        <v>5128</v>
      </c>
    </row>
    <row r="1194" spans="1:41" ht="14.25" x14ac:dyDescent="0.45">
      <c r="A1194">
        <v>2016</v>
      </c>
      <c r="B1194" s="5" t="s">
        <v>589</v>
      </c>
      <c r="C1194" s="5" t="s">
        <v>5027</v>
      </c>
      <c r="D1194" s="5" t="s">
        <v>83</v>
      </c>
      <c r="E1194" s="5" t="s">
        <v>94</v>
      </c>
      <c r="F1194" s="5" t="s">
        <v>235</v>
      </c>
      <c r="G1194" s="5" t="s">
        <v>86</v>
      </c>
      <c r="H1194" s="5" t="s">
        <v>130</v>
      </c>
      <c r="I1194">
        <v>403.64732816685188</v>
      </c>
      <c r="J1194"/>
      <c r="K1194"/>
      <c r="L1194"/>
      <c r="M1194">
        <v>0</v>
      </c>
      <c r="N1194">
        <v>0</v>
      </c>
      <c r="O1194">
        <v>0</v>
      </c>
      <c r="P1194">
        <v>0</v>
      </c>
      <c r="Q1194">
        <v>0</v>
      </c>
      <c r="R1194"/>
      <c r="S1194">
        <v>56.600296440472576</v>
      </c>
      <c r="T1194">
        <v>0</v>
      </c>
      <c r="U1194"/>
      <c r="V1194">
        <v>12.739206941362273</v>
      </c>
      <c r="W1194"/>
      <c r="X1194"/>
      <c r="Y1194">
        <v>0</v>
      </c>
      <c r="Z1194"/>
      <c r="AA1194"/>
      <c r="AB1194"/>
      <c r="AC1194">
        <v>0</v>
      </c>
      <c r="AD1194"/>
      <c r="AE1194"/>
      <c r="AF1194">
        <v>0</v>
      </c>
      <c r="AG1194"/>
      <c r="AH1194"/>
      <c r="AI1194">
        <v>0</v>
      </c>
      <c r="AJ1194">
        <v>0</v>
      </c>
      <c r="AK1194"/>
      <c r="AL1194">
        <v>472.98684692382813</v>
      </c>
      <c r="AM1194">
        <v>416.38653564453125</v>
      </c>
      <c r="AN1194">
        <v>56.600296020507813</v>
      </c>
      <c r="AO1194" s="5" t="s">
        <v>5130</v>
      </c>
    </row>
    <row r="1195" spans="1:41" ht="14.25" x14ac:dyDescent="0.45">
      <c r="A1195">
        <v>2016</v>
      </c>
      <c r="B1195" s="5" t="s">
        <v>1508</v>
      </c>
      <c r="C1195" s="5" t="s">
        <v>5027</v>
      </c>
      <c r="D1195" s="5" t="s">
        <v>83</v>
      </c>
      <c r="E1195" s="5" t="s">
        <v>94</v>
      </c>
      <c r="F1195" s="5" t="s">
        <v>235</v>
      </c>
      <c r="G1195" s="5" t="s">
        <v>86</v>
      </c>
      <c r="H1195" s="5" t="s">
        <v>130</v>
      </c>
      <c r="I1195">
        <v>769.2759199737344</v>
      </c>
      <c r="J1195"/>
      <c r="K1195"/>
      <c r="L1195"/>
      <c r="M1195">
        <v>0</v>
      </c>
      <c r="N1195">
        <v>0</v>
      </c>
      <c r="O1195">
        <v>505.20601786762728</v>
      </c>
      <c r="P1195">
        <v>0</v>
      </c>
      <c r="Q1195">
        <v>0</v>
      </c>
      <c r="R1195"/>
      <c r="S1195">
        <v>64.357822825080973</v>
      </c>
      <c r="T1195"/>
      <c r="U1195"/>
      <c r="V1195">
        <v>78.587602779408698</v>
      </c>
      <c r="W1195"/>
      <c r="X1195"/>
      <c r="Y1195">
        <v>2093.7982740513889</v>
      </c>
      <c r="Z1195"/>
      <c r="AA1195">
        <v>0</v>
      </c>
      <c r="AB1195"/>
      <c r="AC1195"/>
      <c r="AD1195">
        <v>0</v>
      </c>
      <c r="AE1195"/>
      <c r="AF1195"/>
      <c r="AG1195">
        <v>0</v>
      </c>
      <c r="AH1195">
        <v>0</v>
      </c>
      <c r="AI1195">
        <v>0</v>
      </c>
      <c r="AJ1195">
        <v>0</v>
      </c>
      <c r="AK1195"/>
      <c r="AL1195">
        <v>3511.2255859375</v>
      </c>
      <c r="AM1195">
        <v>2941.661865234375</v>
      </c>
      <c r="AN1195">
        <v>569.5638427734375</v>
      </c>
      <c r="AO1195" s="5" t="s">
        <v>5132</v>
      </c>
    </row>
    <row r="1196" spans="1:41" ht="14.25" x14ac:dyDescent="0.45">
      <c r="A1196">
        <v>2016</v>
      </c>
      <c r="B1196" s="5" t="s">
        <v>1507</v>
      </c>
      <c r="C1196" s="5" t="s">
        <v>5027</v>
      </c>
      <c r="D1196" s="5" t="s">
        <v>83</v>
      </c>
      <c r="E1196" s="5" t="s">
        <v>94</v>
      </c>
      <c r="F1196" s="5" t="s">
        <v>235</v>
      </c>
      <c r="G1196" s="5" t="s">
        <v>86</v>
      </c>
      <c r="H1196" s="5" t="s">
        <v>130</v>
      </c>
      <c r="I1196">
        <v>1162.2701704670021</v>
      </c>
      <c r="J1196"/>
      <c r="K1196">
        <v>51.175973086095169</v>
      </c>
      <c r="L1196"/>
      <c r="M1196">
        <v>0</v>
      </c>
      <c r="N1196">
        <v>0</v>
      </c>
      <c r="O1196"/>
      <c r="P1196">
        <v>0</v>
      </c>
      <c r="Q1196"/>
      <c r="R1196">
        <v>0</v>
      </c>
      <c r="S1196">
        <v>0</v>
      </c>
      <c r="T1196"/>
      <c r="U1196"/>
      <c r="V1196">
        <v>0</v>
      </c>
      <c r="W1196"/>
      <c r="X1196">
        <v>449.26699885958419</v>
      </c>
      <c r="Y1196"/>
      <c r="Z1196">
        <v>0</v>
      </c>
      <c r="AA1196">
        <v>0</v>
      </c>
      <c r="AB1196">
        <v>0</v>
      </c>
      <c r="AC1196"/>
      <c r="AD1196">
        <v>0</v>
      </c>
      <c r="AE1196"/>
      <c r="AF1196"/>
      <c r="AG1196">
        <v>0</v>
      </c>
      <c r="AH1196">
        <v>0</v>
      </c>
      <c r="AI1196">
        <v>0</v>
      </c>
      <c r="AJ1196"/>
      <c r="AK1196"/>
      <c r="AL1196">
        <v>1662.713134765625</v>
      </c>
      <c r="AM1196">
        <v>1162.2701416015625</v>
      </c>
      <c r="AN1196">
        <v>500.44296264648438</v>
      </c>
      <c r="AO1196" s="5" t="s">
        <v>5131</v>
      </c>
    </row>
    <row r="1197" spans="1:41" ht="14.25" x14ac:dyDescent="0.45">
      <c r="A1197">
        <v>2016</v>
      </c>
      <c r="B1197" s="5" t="s">
        <v>1509</v>
      </c>
      <c r="C1197" s="5" t="s">
        <v>5027</v>
      </c>
      <c r="D1197" s="5" t="s">
        <v>83</v>
      </c>
      <c r="E1197" s="5" t="s">
        <v>94</v>
      </c>
      <c r="F1197" s="5" t="s">
        <v>235</v>
      </c>
      <c r="G1197" s="5" t="s">
        <v>86</v>
      </c>
      <c r="H1197" s="5" t="s">
        <v>130</v>
      </c>
      <c r="I1197">
        <v>916.06320627574371</v>
      </c>
      <c r="J1197"/>
      <c r="K1197"/>
      <c r="L1197">
        <v>89.115014892591418</v>
      </c>
      <c r="M1197"/>
      <c r="N1197">
        <v>0</v>
      </c>
      <c r="O1197">
        <v>0</v>
      </c>
      <c r="P1197"/>
      <c r="Q1197"/>
      <c r="R1197"/>
      <c r="S1197">
        <v>59.121447023027791</v>
      </c>
      <c r="T1197"/>
      <c r="U1197"/>
      <c r="V1197">
        <v>51.45755574226493</v>
      </c>
      <c r="W1197"/>
      <c r="X1197"/>
      <c r="Y1197">
        <v>0</v>
      </c>
      <c r="Z1197"/>
      <c r="AA1197">
        <v>0</v>
      </c>
      <c r="AB1197"/>
      <c r="AC1197"/>
      <c r="AD1197">
        <v>810.18279253778826</v>
      </c>
      <c r="AE1197"/>
      <c r="AF1197"/>
      <c r="AG1197"/>
      <c r="AH1197">
        <v>0</v>
      </c>
      <c r="AI1197">
        <v>0</v>
      </c>
      <c r="AJ1197">
        <v>0</v>
      </c>
      <c r="AK1197"/>
      <c r="AL1197">
        <v>1925.93994140625</v>
      </c>
      <c r="AM1197">
        <v>1056.6357421875</v>
      </c>
      <c r="AN1197">
        <v>869.30426025390625</v>
      </c>
      <c r="AO1197" s="5" t="s">
        <v>5129</v>
      </c>
    </row>
    <row r="1198" spans="1:41" ht="14.25" x14ac:dyDescent="0.45">
      <c r="A1198">
        <v>2016</v>
      </c>
      <c r="B1198" s="5" t="s">
        <v>1507</v>
      </c>
      <c r="C1198" s="5" t="s">
        <v>5027</v>
      </c>
      <c r="D1198" s="5" t="s">
        <v>83</v>
      </c>
      <c r="E1198" s="5" t="s">
        <v>94</v>
      </c>
      <c r="F1198" s="5" t="s">
        <v>187</v>
      </c>
      <c r="G1198" s="5" t="s">
        <v>86</v>
      </c>
      <c r="H1198" s="5" t="s">
        <v>130</v>
      </c>
      <c r="I1198">
        <v>568.62192317883523</v>
      </c>
      <c r="J1198">
        <v>1165.6749425166122</v>
      </c>
      <c r="K1198">
        <v>0</v>
      </c>
      <c r="L1198"/>
      <c r="M1198">
        <v>1307.8304233113211</v>
      </c>
      <c r="N1198">
        <v>31.50165454410747</v>
      </c>
      <c r="O1198">
        <v>674.66991185168797</v>
      </c>
      <c r="P1198">
        <v>716.4636232053324</v>
      </c>
      <c r="Q1198">
        <v>0</v>
      </c>
      <c r="R1198">
        <v>0</v>
      </c>
      <c r="S1198">
        <v>1131.5576271258822</v>
      </c>
      <c r="T1198">
        <v>0</v>
      </c>
      <c r="U1198">
        <v>0</v>
      </c>
      <c r="V1198">
        <v>1069.0092155762102</v>
      </c>
      <c r="W1198">
        <v>0</v>
      </c>
      <c r="X1198">
        <v>0</v>
      </c>
      <c r="Y1198">
        <v>4148.6655515127823</v>
      </c>
      <c r="Z1198">
        <v>7.8469825398679269</v>
      </c>
      <c r="AA1198">
        <v>907.00601757844493</v>
      </c>
      <c r="AB1198"/>
      <c r="AC1198">
        <v>0</v>
      </c>
      <c r="AD1198">
        <v>0</v>
      </c>
      <c r="AE1198">
        <v>0</v>
      </c>
      <c r="AF1198">
        <v>823.36454476295341</v>
      </c>
      <c r="AG1198">
        <v>10642.223774627655</v>
      </c>
      <c r="AH1198">
        <v>669.31642169004215</v>
      </c>
      <c r="AI1198">
        <v>0</v>
      </c>
      <c r="AJ1198">
        <v>2118.445305270016</v>
      </c>
      <c r="AK1198"/>
      <c r="AL1198">
        <v>25982.197265625</v>
      </c>
      <c r="AM1198">
        <v>22198.82421875</v>
      </c>
      <c r="AN1198">
        <v>3783.37451171875</v>
      </c>
      <c r="AO1198" s="5" t="s">
        <v>5135</v>
      </c>
    </row>
    <row r="1199" spans="1:41" ht="14.25" x14ac:dyDescent="0.45">
      <c r="A1199">
        <v>2016</v>
      </c>
      <c r="B1199" s="5" t="s">
        <v>589</v>
      </c>
      <c r="C1199" s="5" t="s">
        <v>5027</v>
      </c>
      <c r="D1199" s="5" t="s">
        <v>83</v>
      </c>
      <c r="E1199" s="5" t="s">
        <v>94</v>
      </c>
      <c r="F1199" s="5" t="s">
        <v>187</v>
      </c>
      <c r="G1199" s="5" t="s">
        <v>86</v>
      </c>
      <c r="H1199" s="5" t="s">
        <v>130</v>
      </c>
      <c r="I1199">
        <v>318.4801735340568</v>
      </c>
      <c r="J1199">
        <v>764.35241648173633</v>
      </c>
      <c r="K1199">
        <v>42.464023137874243</v>
      </c>
      <c r="L1199"/>
      <c r="M1199">
        <v>307.86416774958826</v>
      </c>
      <c r="N1199">
        <v>825.92525003165395</v>
      </c>
      <c r="O1199">
        <v>213.38171626781806</v>
      </c>
      <c r="P1199">
        <v>150.72923492961996</v>
      </c>
      <c r="Q1199">
        <v>0</v>
      </c>
      <c r="R1199"/>
      <c r="S1199">
        <v>1587.6417122771068</v>
      </c>
      <c r="T1199">
        <v>0</v>
      </c>
      <c r="U1199"/>
      <c r="V1199">
        <v>0</v>
      </c>
      <c r="W1199">
        <v>327.50377845085507</v>
      </c>
      <c r="X1199">
        <v>197.60102366920555</v>
      </c>
      <c r="Y1199">
        <v>2833.8638651177025</v>
      </c>
      <c r="Z1199">
        <v>10.616005784468561</v>
      </c>
      <c r="AA1199">
        <v>5637.3710232874328</v>
      </c>
      <c r="AB1199"/>
      <c r="AC1199">
        <v>0</v>
      </c>
      <c r="AD1199">
        <v>0</v>
      </c>
      <c r="AE1199">
        <v>979.85733390644805</v>
      </c>
      <c r="AF1199">
        <v>1378.5031489672176</v>
      </c>
      <c r="AG1199">
        <v>9022.5433162198296</v>
      </c>
      <c r="AH1199">
        <v>1284.1947746636454</v>
      </c>
      <c r="AI1199"/>
      <c r="AJ1199">
        <v>273.70903755507868</v>
      </c>
      <c r="AK1199"/>
      <c r="AL1199">
        <v>26156.603515625</v>
      </c>
      <c r="AM1199">
        <v>22195.951171875</v>
      </c>
      <c r="AN1199">
        <v>3960.651123046875</v>
      </c>
      <c r="AO1199" s="5" t="s">
        <v>5133</v>
      </c>
    </row>
    <row r="1200" spans="1:41" ht="14.25" x14ac:dyDescent="0.45">
      <c r="A1200">
        <v>2016</v>
      </c>
      <c r="B1200" s="5" t="s">
        <v>1509</v>
      </c>
      <c r="C1200" s="5" t="s">
        <v>5027</v>
      </c>
      <c r="D1200" s="5" t="s">
        <v>83</v>
      </c>
      <c r="E1200" s="5" t="s">
        <v>94</v>
      </c>
      <c r="F1200" s="5" t="s">
        <v>187</v>
      </c>
      <c r="G1200" s="5" t="s">
        <v>86</v>
      </c>
      <c r="H1200" s="5" t="s">
        <v>130</v>
      </c>
      <c r="I1200">
        <v>328.4524834612655</v>
      </c>
      <c r="J1200"/>
      <c r="K1200"/>
      <c r="L1200"/>
      <c r="M1200">
        <v>1040.0995309606742</v>
      </c>
      <c r="N1200">
        <v>102.9249650590337</v>
      </c>
      <c r="O1200">
        <v>216.77863908443524</v>
      </c>
      <c r="P1200">
        <v>182.18610673425724</v>
      </c>
      <c r="Q1200">
        <v>990.92217578552822</v>
      </c>
      <c r="R1200"/>
      <c r="S1200">
        <v>1241.7146137253144</v>
      </c>
      <c r="T1200"/>
      <c r="U1200">
        <v>0</v>
      </c>
      <c r="V1200">
        <v>1182.4289404605559</v>
      </c>
      <c r="W1200">
        <v>0</v>
      </c>
      <c r="X1200"/>
      <c r="Y1200">
        <v>2922.5983330780737</v>
      </c>
      <c r="Z1200">
        <v>921.65354379567827</v>
      </c>
      <c r="AA1200">
        <v>541.70170060516102</v>
      </c>
      <c r="AB1200"/>
      <c r="AC1200">
        <v>0</v>
      </c>
      <c r="AD1200">
        <v>0</v>
      </c>
      <c r="AE1200">
        <v>741.13934341020138</v>
      </c>
      <c r="AF1200">
        <v>1190.8854841623647</v>
      </c>
      <c r="AG1200">
        <v>11164.957492372971</v>
      </c>
      <c r="AH1200">
        <v>1304.1698534554739</v>
      </c>
      <c r="AI1200"/>
      <c r="AJ1200">
        <v>0</v>
      </c>
      <c r="AK1200"/>
      <c r="AL1200">
        <v>24072.61328125</v>
      </c>
      <c r="AM1200">
        <v>20269.849609375</v>
      </c>
      <c r="AN1200">
        <v>3802.7626953125</v>
      </c>
      <c r="AO1200" s="5" t="s">
        <v>5136</v>
      </c>
    </row>
    <row r="1201" spans="1:41" ht="14.25" x14ac:dyDescent="0.45">
      <c r="A1201">
        <v>2016</v>
      </c>
      <c r="B1201" s="5" t="s">
        <v>1508</v>
      </c>
      <c r="C1201" s="5" t="s">
        <v>5027</v>
      </c>
      <c r="D1201" s="5" t="s">
        <v>83</v>
      </c>
      <c r="E1201" s="5" t="s">
        <v>94</v>
      </c>
      <c r="F1201" s="5" t="s">
        <v>187</v>
      </c>
      <c r="G1201" s="5" t="s">
        <v>86</v>
      </c>
      <c r="H1201" s="5" t="s">
        <v>130</v>
      </c>
      <c r="I1201">
        <v>336.80401191175156</v>
      </c>
      <c r="J1201">
        <v>0</v>
      </c>
      <c r="K1201"/>
      <c r="L1201"/>
      <c r="M1201">
        <v>978.13498459371181</v>
      </c>
      <c r="N1201">
        <v>899.04217579643534</v>
      </c>
      <c r="O1201">
        <v>418.75965481027777</v>
      </c>
      <c r="P1201">
        <v>663.15362729376227</v>
      </c>
      <c r="Q1201">
        <v>0</v>
      </c>
      <c r="R1201"/>
      <c r="S1201">
        <v>1380.4754438232917</v>
      </c>
      <c r="T1201">
        <v>0</v>
      </c>
      <c r="U1201">
        <v>0</v>
      </c>
      <c r="V1201">
        <v>0</v>
      </c>
      <c r="W1201">
        <v>0</v>
      </c>
      <c r="X1201">
        <v>317.71845123675229</v>
      </c>
      <c r="Y1201">
        <v>4985.2158091121873</v>
      </c>
      <c r="Z1201"/>
      <c r="AA1201">
        <v>954.51373654580721</v>
      </c>
      <c r="AB1201"/>
      <c r="AC1201">
        <v>0</v>
      </c>
      <c r="AD1201">
        <v>0</v>
      </c>
      <c r="AE1201">
        <v>38.171121349998508</v>
      </c>
      <c r="AF1201">
        <v>1636.4978012508591</v>
      </c>
      <c r="AG1201">
        <v>14984.410489953825</v>
      </c>
      <c r="AH1201">
        <v>1730.8958225726883</v>
      </c>
      <c r="AI1201">
        <v>0</v>
      </c>
      <c r="AJ1201">
        <v>2082.0907926478462</v>
      </c>
      <c r="AK1201"/>
      <c r="AL1201">
        <v>31405.8828125</v>
      </c>
      <c r="AM1201">
        <v>26579.8984375</v>
      </c>
      <c r="AN1201">
        <v>4825.984375</v>
      </c>
      <c r="AO1201" s="5" t="s">
        <v>5134</v>
      </c>
    </row>
    <row r="1202" spans="1:41" ht="14.25" x14ac:dyDescent="0.45">
      <c r="A1202">
        <v>2016</v>
      </c>
      <c r="B1202" s="5" t="s">
        <v>1507</v>
      </c>
      <c r="C1202" s="5" t="s">
        <v>5027</v>
      </c>
      <c r="D1202" s="5" t="s">
        <v>83</v>
      </c>
      <c r="E1202" s="5" t="s">
        <v>94</v>
      </c>
      <c r="F1202" s="5" t="s">
        <v>190</v>
      </c>
      <c r="G1202" s="5" t="s">
        <v>86</v>
      </c>
      <c r="H1202" s="5" t="s">
        <v>130</v>
      </c>
      <c r="I1202">
        <v>570.89641087155053</v>
      </c>
      <c r="J1202">
        <v>0</v>
      </c>
      <c r="K1202">
        <v>45.489753854306819</v>
      </c>
      <c r="L1202">
        <v>221.76255003974575</v>
      </c>
      <c r="M1202">
        <v>3184.2827698014776</v>
      </c>
      <c r="N1202">
        <v>1074.013088500184</v>
      </c>
      <c r="O1202">
        <v>155.23378502782202</v>
      </c>
      <c r="P1202">
        <v>0</v>
      </c>
      <c r="Q1202">
        <v>0</v>
      </c>
      <c r="R1202">
        <v>0</v>
      </c>
      <c r="S1202">
        <v>1131.5576271258822</v>
      </c>
      <c r="T1202">
        <v>454.89753854306821</v>
      </c>
      <c r="U1202">
        <v>0</v>
      </c>
      <c r="V1202">
        <v>0</v>
      </c>
      <c r="W1202">
        <v>147.84170002649716</v>
      </c>
      <c r="X1202">
        <v>88.329619134576362</v>
      </c>
      <c r="Y1202">
        <v>607.28821395499608</v>
      </c>
      <c r="Z1202">
        <v>1206.2745478315812</v>
      </c>
      <c r="AA1202">
        <v>3127.8367322321947</v>
      </c>
      <c r="AB1202"/>
      <c r="AC1202">
        <v>0</v>
      </c>
      <c r="AD1202">
        <v>0</v>
      </c>
      <c r="AE1202">
        <v>123.95957925298609</v>
      </c>
      <c r="AF1202">
        <v>454.89753854306821</v>
      </c>
      <c r="AG1202">
        <v>590.66648173930264</v>
      </c>
      <c r="AH1202">
        <v>2952.8463764478888</v>
      </c>
      <c r="AI1202">
        <v>0</v>
      </c>
      <c r="AJ1202">
        <v>0</v>
      </c>
      <c r="AK1202">
        <v>0</v>
      </c>
      <c r="AL1202">
        <v>16138.07421875</v>
      </c>
      <c r="AM1202">
        <v>7977.59521484375</v>
      </c>
      <c r="AN1202">
        <v>8160.47900390625</v>
      </c>
      <c r="AO1202" s="5" t="s">
        <v>5139</v>
      </c>
    </row>
    <row r="1203" spans="1:41" ht="14.25" x14ac:dyDescent="0.45">
      <c r="A1203">
        <v>2016</v>
      </c>
      <c r="B1203" s="5" t="s">
        <v>589</v>
      </c>
      <c r="C1203" s="5" t="s">
        <v>5027</v>
      </c>
      <c r="D1203" s="5" t="s">
        <v>83</v>
      </c>
      <c r="E1203" s="5" t="s">
        <v>94</v>
      </c>
      <c r="F1203" s="5" t="s">
        <v>190</v>
      </c>
      <c r="G1203" s="5" t="s">
        <v>86</v>
      </c>
      <c r="H1203" s="5" t="s">
        <v>130</v>
      </c>
      <c r="I1203">
        <v>0</v>
      </c>
      <c r="J1203">
        <v>157.91308604396983</v>
      </c>
      <c r="K1203"/>
      <c r="L1203"/>
      <c r="M1203">
        <v>244.16813304277687</v>
      </c>
      <c r="N1203">
        <v>565.8331083121742</v>
      </c>
      <c r="O1203">
        <v>153.93208387479413</v>
      </c>
      <c r="P1203">
        <v>0</v>
      </c>
      <c r="Q1203">
        <v>0</v>
      </c>
      <c r="R1203"/>
      <c r="S1203">
        <v>1181.8223852335329</v>
      </c>
      <c r="T1203">
        <v>0</v>
      </c>
      <c r="U1203"/>
      <c r="V1203">
        <v>201.70410990490265</v>
      </c>
      <c r="W1203">
        <v>21.232011568937121</v>
      </c>
      <c r="X1203">
        <v>132.70007230585699</v>
      </c>
      <c r="Y1203">
        <v>27.987419798636257</v>
      </c>
      <c r="Z1203">
        <v>1616.1742023999418</v>
      </c>
      <c r="AA1203">
        <v>5560.7030167560461</v>
      </c>
      <c r="AB1203"/>
      <c r="AC1203">
        <v>0</v>
      </c>
      <c r="AD1203">
        <v>0</v>
      </c>
      <c r="AE1203">
        <v>1230.3950704199062</v>
      </c>
      <c r="AF1203">
        <v>1942.6922456832451</v>
      </c>
      <c r="AG1203">
        <v>209.13531395403064</v>
      </c>
      <c r="AH1203">
        <v>1374.9204153635462</v>
      </c>
      <c r="AI1203"/>
      <c r="AJ1203">
        <v>0</v>
      </c>
      <c r="AK1203"/>
      <c r="AL1203">
        <v>14621.3134765625</v>
      </c>
      <c r="AM1203">
        <v>11512.5380859375</v>
      </c>
      <c r="AN1203">
        <v>3108.775146484375</v>
      </c>
      <c r="AO1203" s="5" t="s">
        <v>5137</v>
      </c>
    </row>
    <row r="1204" spans="1:41" ht="14.25" x14ac:dyDescent="0.45">
      <c r="A1204">
        <v>2016</v>
      </c>
      <c r="B1204" s="5" t="s">
        <v>1509</v>
      </c>
      <c r="C1204" s="5" t="s">
        <v>5027</v>
      </c>
      <c r="D1204" s="5" t="s">
        <v>83</v>
      </c>
      <c r="E1204" s="5" t="s">
        <v>94</v>
      </c>
      <c r="F1204" s="5" t="s">
        <v>190</v>
      </c>
      <c r="G1204" s="5" t="s">
        <v>86</v>
      </c>
      <c r="H1204" s="5" t="s">
        <v>130</v>
      </c>
      <c r="I1204">
        <v>2414.1257534403017</v>
      </c>
      <c r="J1204">
        <v>99.384542754880798</v>
      </c>
      <c r="K1204">
        <v>43.793664461502068</v>
      </c>
      <c r="L1204">
        <v>456.27242969678929</v>
      </c>
      <c r="M1204">
        <v>985.3574503837965</v>
      </c>
      <c r="N1204">
        <v>698.90451443520658</v>
      </c>
      <c r="O1204">
        <v>156.56235044986988</v>
      </c>
      <c r="P1204"/>
      <c r="Q1204">
        <v>0</v>
      </c>
      <c r="R1204"/>
      <c r="S1204">
        <v>1241.7146137253144</v>
      </c>
      <c r="T1204"/>
      <c r="U1204">
        <v>0</v>
      </c>
      <c r="V1204">
        <v>2255.3737197673563</v>
      </c>
      <c r="W1204">
        <v>514.57555742264935</v>
      </c>
      <c r="X1204">
        <v>56.931763799952691</v>
      </c>
      <c r="Y1204">
        <v>28.863767048758099</v>
      </c>
      <c r="Z1204">
        <v>1024.811162697164</v>
      </c>
      <c r="AA1204">
        <v>345.64258967317551</v>
      </c>
      <c r="AB1204"/>
      <c r="AC1204">
        <v>0</v>
      </c>
      <c r="AD1204">
        <v>0</v>
      </c>
      <c r="AE1204">
        <v>930.25954628316924</v>
      </c>
      <c r="AF1204">
        <v>1470.981750037352</v>
      </c>
      <c r="AG1204">
        <v>1074.8059145022357</v>
      </c>
      <c r="AH1204">
        <v>1554.4648787939082</v>
      </c>
      <c r="AI1204"/>
      <c r="AJ1204">
        <v>0</v>
      </c>
      <c r="AK1204"/>
      <c r="AL1204">
        <v>15352.8251953125</v>
      </c>
      <c r="AM1204">
        <v>10799.4248046875</v>
      </c>
      <c r="AN1204">
        <v>4553.400390625</v>
      </c>
      <c r="AO1204" s="5" t="s">
        <v>5140</v>
      </c>
    </row>
    <row r="1205" spans="1:41" ht="14.25" x14ac:dyDescent="0.45">
      <c r="A1205">
        <v>2016</v>
      </c>
      <c r="B1205" s="5" t="s">
        <v>1508</v>
      </c>
      <c r="C1205" s="5" t="s">
        <v>5027</v>
      </c>
      <c r="D1205" s="5" t="s">
        <v>83</v>
      </c>
      <c r="E1205" s="5" t="s">
        <v>94</v>
      </c>
      <c r="F1205" s="5" t="s">
        <v>190</v>
      </c>
      <c r="G1205" s="5" t="s">
        <v>86</v>
      </c>
      <c r="H1205" s="5" t="s">
        <v>130</v>
      </c>
      <c r="I1205">
        <v>1627.8860575734657</v>
      </c>
      <c r="J1205">
        <v>0</v>
      </c>
      <c r="K1205">
        <v>44.907201588233541</v>
      </c>
      <c r="L1205">
        <v>232.39476821910856</v>
      </c>
      <c r="M1205">
        <v>3344.1831682737661</v>
      </c>
      <c r="N1205">
        <v>1211.3717628425998</v>
      </c>
      <c r="O1205">
        <v>400.79677417498431</v>
      </c>
      <c r="P1205">
        <v>0</v>
      </c>
      <c r="Q1205">
        <v>0</v>
      </c>
      <c r="R1205"/>
      <c r="S1205">
        <v>1380.4754438232917</v>
      </c>
      <c r="T1205">
        <v>112.26800397058385</v>
      </c>
      <c r="U1205">
        <v>0</v>
      </c>
      <c r="V1205">
        <v>774.64922739702854</v>
      </c>
      <c r="W1205">
        <v>574.25084030953633</v>
      </c>
      <c r="X1205">
        <v>32.557721151469316</v>
      </c>
      <c r="Y1205">
        <v>1221.8912748146433</v>
      </c>
      <c r="Z1205">
        <v>481.6297370338047</v>
      </c>
      <c r="AA1205">
        <v>3291.6684881089718</v>
      </c>
      <c r="AB1205"/>
      <c r="AC1205">
        <v>0</v>
      </c>
      <c r="AD1205">
        <v>0</v>
      </c>
      <c r="AE1205">
        <v>213.30920754410931</v>
      </c>
      <c r="AF1205">
        <v>1212.6368664039969</v>
      </c>
      <c r="AG1205">
        <v>0</v>
      </c>
      <c r="AH1205">
        <v>3136.4246042366467</v>
      </c>
      <c r="AI1205">
        <v>0</v>
      </c>
      <c r="AJ1205">
        <v>0</v>
      </c>
      <c r="AK1205"/>
      <c r="AL1205">
        <v>19293.30078125</v>
      </c>
      <c r="AM1205">
        <v>10267.4375</v>
      </c>
      <c r="AN1205">
        <v>9025.8642578125</v>
      </c>
      <c r="AO1205" s="5" t="s">
        <v>5138</v>
      </c>
    </row>
    <row r="1206" spans="1:41" ht="14.25" x14ac:dyDescent="0.45">
      <c r="A1206">
        <v>2016</v>
      </c>
      <c r="B1206" s="5" t="s">
        <v>1509</v>
      </c>
      <c r="C1206" s="5" t="s">
        <v>5027</v>
      </c>
      <c r="D1206" s="5" t="s">
        <v>83</v>
      </c>
      <c r="E1206" s="5" t="s">
        <v>94</v>
      </c>
      <c r="F1206" s="5" t="s">
        <v>193</v>
      </c>
      <c r="G1206" s="5" t="s">
        <v>86</v>
      </c>
      <c r="H1206" s="5" t="s">
        <v>130</v>
      </c>
      <c r="I1206">
        <v>744.49229584553518</v>
      </c>
      <c r="J1206">
        <v>214.88549784839097</v>
      </c>
      <c r="K1206"/>
      <c r="L1206"/>
      <c r="M1206">
        <v>328.4524834612655</v>
      </c>
      <c r="N1206">
        <v>1357.3730246631742</v>
      </c>
      <c r="O1206">
        <v>274.58627617361799</v>
      </c>
      <c r="P1206"/>
      <c r="Q1206">
        <v>0</v>
      </c>
      <c r="R1206"/>
      <c r="S1206">
        <v>2005.7498323367947</v>
      </c>
      <c r="T1206"/>
      <c r="U1206">
        <v>54.742080576877584</v>
      </c>
      <c r="V1206">
        <v>240.86515453826138</v>
      </c>
      <c r="W1206">
        <v>87.587328923004137</v>
      </c>
      <c r="X1206">
        <v>61.458933863660462</v>
      </c>
      <c r="Y1206">
        <v>1.0948416115375517</v>
      </c>
      <c r="Z1206">
        <v>386.18345426660034</v>
      </c>
      <c r="AA1206">
        <v>3392.3396229559339</v>
      </c>
      <c r="AB1206">
        <v>186.1230739613838</v>
      </c>
      <c r="AC1206">
        <v>287.39592302860734</v>
      </c>
      <c r="AD1206">
        <v>0</v>
      </c>
      <c r="AE1206"/>
      <c r="AF1206">
        <v>0</v>
      </c>
      <c r="AG1206">
        <v>1707.0741129508681</v>
      </c>
      <c r="AH1206">
        <v>668.20373235359864</v>
      </c>
      <c r="AI1206">
        <v>213.49411424982259</v>
      </c>
      <c r="AJ1206">
        <v>0</v>
      </c>
      <c r="AK1206">
        <v>236.48578809211116</v>
      </c>
      <c r="AL1206">
        <v>12448.587890625</v>
      </c>
      <c r="AM1206">
        <v>8386.4462890625</v>
      </c>
      <c r="AN1206">
        <v>4062.1416015625</v>
      </c>
      <c r="AO1206" s="5" t="s">
        <v>5142</v>
      </c>
    </row>
    <row r="1207" spans="1:41" ht="14.25" x14ac:dyDescent="0.45">
      <c r="A1207">
        <v>2016</v>
      </c>
      <c r="B1207" s="5" t="s">
        <v>1507</v>
      </c>
      <c r="C1207" s="5" t="s">
        <v>5027</v>
      </c>
      <c r="D1207" s="5" t="s">
        <v>83</v>
      </c>
      <c r="E1207" s="5" t="s">
        <v>94</v>
      </c>
      <c r="F1207" s="5" t="s">
        <v>193</v>
      </c>
      <c r="G1207" s="5" t="s">
        <v>86</v>
      </c>
      <c r="H1207" s="5" t="s">
        <v>130</v>
      </c>
      <c r="I1207">
        <v>0</v>
      </c>
      <c r="J1207">
        <v>1341.9477387020511</v>
      </c>
      <c r="K1207"/>
      <c r="L1207"/>
      <c r="M1207">
        <v>0</v>
      </c>
      <c r="N1207">
        <v>1328.8694344689379</v>
      </c>
      <c r="O1207">
        <v>260.31511643127078</v>
      </c>
      <c r="P1207"/>
      <c r="Q1207">
        <v>0</v>
      </c>
      <c r="R1207">
        <v>0</v>
      </c>
      <c r="S1207">
        <v>1106.5382625060133</v>
      </c>
      <c r="T1207">
        <v>0</v>
      </c>
      <c r="U1207">
        <v>59.751019136401297</v>
      </c>
      <c r="V1207">
        <v>225.17428157881875</v>
      </c>
      <c r="W1207">
        <v>147.84170002649716</v>
      </c>
      <c r="X1207">
        <v>165.6180358773307</v>
      </c>
      <c r="Y1207">
        <v>804.03139937487299</v>
      </c>
      <c r="Z1207">
        <v>47.764241547022159</v>
      </c>
      <c r="AA1207">
        <v>1178.5813569613267</v>
      </c>
      <c r="AB1207">
        <v>187.64523464901563</v>
      </c>
      <c r="AC1207">
        <v>0</v>
      </c>
      <c r="AD1207">
        <v>0</v>
      </c>
      <c r="AE1207"/>
      <c r="AF1207">
        <v>1153.1652602066779</v>
      </c>
      <c r="AG1207">
        <v>925.35812072312876</v>
      </c>
      <c r="AH1207">
        <v>103.24078774993833</v>
      </c>
      <c r="AI1207">
        <v>221.76255003974575</v>
      </c>
      <c r="AJ1207">
        <v>277.2834169201592</v>
      </c>
      <c r="AK1207">
        <v>468.54446469936022</v>
      </c>
      <c r="AL1207">
        <v>10003.43359375</v>
      </c>
      <c r="AM1207">
        <v>7341.92578125</v>
      </c>
      <c r="AN1207">
        <v>2661.506103515625</v>
      </c>
      <c r="AO1207" s="5" t="s">
        <v>5141</v>
      </c>
    </row>
    <row r="1208" spans="1:41" ht="14.25" x14ac:dyDescent="0.45">
      <c r="A1208">
        <v>2016</v>
      </c>
      <c r="B1208" s="5" t="s">
        <v>1508</v>
      </c>
      <c r="C1208" s="5" t="s">
        <v>5027</v>
      </c>
      <c r="D1208" s="5" t="s">
        <v>83</v>
      </c>
      <c r="E1208" s="5" t="s">
        <v>94</v>
      </c>
      <c r="F1208" s="5" t="s">
        <v>193</v>
      </c>
      <c r="G1208" s="5" t="s">
        <v>86</v>
      </c>
      <c r="H1208" s="5" t="s">
        <v>130</v>
      </c>
      <c r="I1208">
        <v>89.814403176467081</v>
      </c>
      <c r="J1208">
        <v>276.61633498634529</v>
      </c>
      <c r="K1208"/>
      <c r="L1208"/>
      <c r="M1208">
        <v>0</v>
      </c>
      <c r="N1208">
        <v>1408.2898418070038</v>
      </c>
      <c r="O1208">
        <v>268.32052948969539</v>
      </c>
      <c r="P1208"/>
      <c r="Q1208">
        <v>0</v>
      </c>
      <c r="R1208"/>
      <c r="S1208">
        <v>1296.6954458602434</v>
      </c>
      <c r="T1208">
        <v>0</v>
      </c>
      <c r="U1208">
        <v>56.134001985291924</v>
      </c>
      <c r="V1208">
        <v>222.29064786175601</v>
      </c>
      <c r="W1208">
        <v>89.814403176467081</v>
      </c>
      <c r="X1208">
        <v>59.502042104409441</v>
      </c>
      <c r="Y1208">
        <v>173.9480453520226</v>
      </c>
      <c r="Z1208"/>
      <c r="AA1208">
        <v>1240.3138160647175</v>
      </c>
      <c r="AB1208">
        <v>190.85560674999255</v>
      </c>
      <c r="AC1208">
        <v>0</v>
      </c>
      <c r="AD1208">
        <v>0</v>
      </c>
      <c r="AE1208">
        <v>0</v>
      </c>
      <c r="AF1208">
        <v>100.21792263816181</v>
      </c>
      <c r="AG1208">
        <v>925.08835271761086</v>
      </c>
      <c r="AH1208">
        <v>637.05192035000925</v>
      </c>
      <c r="AI1208">
        <v>218.92260774263849</v>
      </c>
      <c r="AJ1208">
        <v>272.5249728596657</v>
      </c>
      <c r="AK1208">
        <v>469.572153407364</v>
      </c>
      <c r="AL1208">
        <v>7995.97265625</v>
      </c>
      <c r="AM1208">
        <v>4765.23828125</v>
      </c>
      <c r="AN1208">
        <v>3230.73486328125</v>
      </c>
      <c r="AO1208" s="5" t="s">
        <v>5144</v>
      </c>
    </row>
    <row r="1209" spans="1:41" ht="14.25" x14ac:dyDescent="0.45">
      <c r="A1209">
        <v>2016</v>
      </c>
      <c r="B1209" s="5" t="s">
        <v>589</v>
      </c>
      <c r="C1209" s="5" t="s">
        <v>5027</v>
      </c>
      <c r="D1209" s="5" t="s">
        <v>83</v>
      </c>
      <c r="E1209" s="5" t="s">
        <v>94</v>
      </c>
      <c r="F1209" s="5" t="s">
        <v>193</v>
      </c>
      <c r="G1209" s="5" t="s">
        <v>86</v>
      </c>
      <c r="H1209" s="5" t="s">
        <v>130</v>
      </c>
      <c r="I1209">
        <v>191.08810412043408</v>
      </c>
      <c r="J1209">
        <v>354.57459320124991</v>
      </c>
      <c r="K1209"/>
      <c r="L1209"/>
      <c r="M1209">
        <v>159.2400867670284</v>
      </c>
      <c r="N1209">
        <v>1651.8505000633079</v>
      </c>
      <c r="O1209">
        <v>270.70814750394828</v>
      </c>
      <c r="P1209"/>
      <c r="Q1209">
        <v>0</v>
      </c>
      <c r="R1209"/>
      <c r="S1209">
        <v>2179.7285001424339</v>
      </c>
      <c r="T1209">
        <v>0</v>
      </c>
      <c r="U1209">
        <v>58.388031814577083</v>
      </c>
      <c r="V1209">
        <v>53.080028922342798</v>
      </c>
      <c r="W1209">
        <v>350.32819088746248</v>
      </c>
      <c r="X1209">
        <v>0</v>
      </c>
      <c r="Y1209">
        <v>1.0616005784468561</v>
      </c>
      <c r="Z1209">
        <v>0</v>
      </c>
      <c r="AA1209">
        <v>2254.9484093149727</v>
      </c>
      <c r="AB1209"/>
      <c r="AC1209">
        <v>278.67015184229973</v>
      </c>
      <c r="AD1209">
        <v>0</v>
      </c>
      <c r="AE1209"/>
      <c r="AF1209">
        <v>117.63873333214728</v>
      </c>
      <c r="AG1209">
        <v>1480.9328069333642</v>
      </c>
      <c r="AH1209">
        <v>599.63100218346085</v>
      </c>
      <c r="AI1209">
        <v>207.01211279713692</v>
      </c>
      <c r="AJ1209">
        <v>26.980005436914482</v>
      </c>
      <c r="AK1209">
        <v>229.3057249445209</v>
      </c>
      <c r="AL1209">
        <v>10465.166015625</v>
      </c>
      <c r="AM1209">
        <v>6469.21240234375</v>
      </c>
      <c r="AN1209">
        <v>3995.953857421875</v>
      </c>
      <c r="AO1209" s="5" t="s">
        <v>5143</v>
      </c>
    </row>
    <row r="1210" spans="1:41" ht="14.25" x14ac:dyDescent="0.45">
      <c r="A1210">
        <v>2016</v>
      </c>
      <c r="B1210" s="5" t="s">
        <v>1508</v>
      </c>
      <c r="C1210" s="5" t="s">
        <v>5027</v>
      </c>
      <c r="D1210" s="5" t="s">
        <v>83</v>
      </c>
      <c r="E1210" s="5" t="s">
        <v>94</v>
      </c>
      <c r="F1210" s="5" t="s">
        <v>196</v>
      </c>
      <c r="G1210" s="5" t="s">
        <v>86</v>
      </c>
      <c r="H1210" s="5" t="s">
        <v>130</v>
      </c>
      <c r="I1210">
        <v>280.67000992645961</v>
      </c>
      <c r="J1210">
        <v>0</v>
      </c>
      <c r="K1210"/>
      <c r="L1210"/>
      <c r="M1210">
        <v>0</v>
      </c>
      <c r="N1210">
        <v>225.9954919927853</v>
      </c>
      <c r="O1210">
        <v>0</v>
      </c>
      <c r="P1210"/>
      <c r="Q1210">
        <v>0</v>
      </c>
      <c r="R1210"/>
      <c r="S1210">
        <v>967.58179222047693</v>
      </c>
      <c r="T1210">
        <v>0</v>
      </c>
      <c r="U1210">
        <v>0</v>
      </c>
      <c r="V1210">
        <v>209.94116742499179</v>
      </c>
      <c r="W1210">
        <v>0</v>
      </c>
      <c r="X1210">
        <v>0</v>
      </c>
      <c r="Y1210">
        <v>0</v>
      </c>
      <c r="Z1210"/>
      <c r="AA1210">
        <v>19.42918360608693</v>
      </c>
      <c r="AB1210"/>
      <c r="AC1210">
        <v>143.25397306646499</v>
      </c>
      <c r="AD1210">
        <v>0</v>
      </c>
      <c r="AE1210">
        <v>5.6134001985291926</v>
      </c>
      <c r="AF1210">
        <v>0</v>
      </c>
      <c r="AG1210">
        <v>555.72661965438999</v>
      </c>
      <c r="AH1210">
        <v>573.12123953432717</v>
      </c>
      <c r="AI1210">
        <v>0</v>
      </c>
      <c r="AJ1210">
        <v>0</v>
      </c>
      <c r="AK1210"/>
      <c r="AL1210">
        <v>2981.3330078125</v>
      </c>
      <c r="AM1210">
        <v>1440.6298828125</v>
      </c>
      <c r="AN1210">
        <v>1540.7030029296875</v>
      </c>
      <c r="AO1210" s="5" t="s">
        <v>5146</v>
      </c>
    </row>
    <row r="1211" spans="1:41" ht="14.25" x14ac:dyDescent="0.45">
      <c r="A1211">
        <v>2016</v>
      </c>
      <c r="B1211" s="5" t="s">
        <v>589</v>
      </c>
      <c r="C1211" s="5" t="s">
        <v>5027</v>
      </c>
      <c r="D1211" s="5" t="s">
        <v>83</v>
      </c>
      <c r="E1211" s="5" t="s">
        <v>94</v>
      </c>
      <c r="F1211" s="5" t="s">
        <v>196</v>
      </c>
      <c r="G1211" s="5" t="s">
        <v>86</v>
      </c>
      <c r="H1211" s="5" t="s">
        <v>130</v>
      </c>
      <c r="I1211">
        <v>0</v>
      </c>
      <c r="J1211">
        <v>144.90847895799584</v>
      </c>
      <c r="K1211"/>
      <c r="L1211"/>
      <c r="M1211">
        <v>0</v>
      </c>
      <c r="N1211">
        <v>63.696034706811361</v>
      </c>
      <c r="O1211">
        <v>0</v>
      </c>
      <c r="P1211"/>
      <c r="Q1211">
        <v>0</v>
      </c>
      <c r="R1211"/>
      <c r="S1211">
        <v>332.64927152654087</v>
      </c>
      <c r="T1211">
        <v>0</v>
      </c>
      <c r="U1211"/>
      <c r="V1211">
        <v>127.39206941362272</v>
      </c>
      <c r="W1211">
        <v>0</v>
      </c>
      <c r="X1211">
        <v>0</v>
      </c>
      <c r="Y1211">
        <v>138.53113429589666</v>
      </c>
      <c r="Z1211">
        <v>0</v>
      </c>
      <c r="AA1211">
        <v>0</v>
      </c>
      <c r="AB1211"/>
      <c r="AC1211">
        <v>0</v>
      </c>
      <c r="AD1211">
        <v>0</v>
      </c>
      <c r="AE1211"/>
      <c r="AF1211">
        <v>73.036742410223596</v>
      </c>
      <c r="AG1211">
        <v>981.98053506334179</v>
      </c>
      <c r="AH1211">
        <v>641.73426510101126</v>
      </c>
      <c r="AI1211"/>
      <c r="AJ1211">
        <v>0</v>
      </c>
      <c r="AK1211"/>
      <c r="AL1211">
        <v>2503.9287109375</v>
      </c>
      <c r="AM1211">
        <v>1529.5450439453125</v>
      </c>
      <c r="AN1211">
        <v>974.383544921875</v>
      </c>
      <c r="AO1211" s="5" t="s">
        <v>5147</v>
      </c>
    </row>
    <row r="1212" spans="1:41" ht="14.25" x14ac:dyDescent="0.45">
      <c r="A1212">
        <v>2016</v>
      </c>
      <c r="B1212" s="5" t="s">
        <v>1507</v>
      </c>
      <c r="C1212" s="5" t="s">
        <v>5027</v>
      </c>
      <c r="D1212" s="5" t="s">
        <v>83</v>
      </c>
      <c r="E1212" s="5" t="s">
        <v>94</v>
      </c>
      <c r="F1212" s="5" t="s">
        <v>196</v>
      </c>
      <c r="G1212" s="5" t="s">
        <v>86</v>
      </c>
      <c r="H1212" s="5" t="s">
        <v>130</v>
      </c>
      <c r="I1212">
        <v>0</v>
      </c>
      <c r="J1212">
        <v>102.35194617219034</v>
      </c>
      <c r="K1212"/>
      <c r="L1212"/>
      <c r="M1212">
        <v>0</v>
      </c>
      <c r="N1212">
        <v>1109.2676477372718</v>
      </c>
      <c r="O1212">
        <v>0</v>
      </c>
      <c r="P1212"/>
      <c r="Q1212">
        <v>0</v>
      </c>
      <c r="R1212">
        <v>0</v>
      </c>
      <c r="S1212">
        <v>305.91859467021334</v>
      </c>
      <c r="T1212">
        <v>0</v>
      </c>
      <c r="U1212">
        <v>0</v>
      </c>
      <c r="V1212">
        <v>212.66459926888439</v>
      </c>
      <c r="W1212">
        <v>34.117315390730113</v>
      </c>
      <c r="X1212">
        <v>0</v>
      </c>
      <c r="Y1212">
        <v>60.273923856956536</v>
      </c>
      <c r="Z1212">
        <v>0</v>
      </c>
      <c r="AA1212">
        <v>18.46216117447317</v>
      </c>
      <c r="AB1212"/>
      <c r="AC1212">
        <v>263.08544244099807</v>
      </c>
      <c r="AD1212">
        <v>0</v>
      </c>
      <c r="AE1212"/>
      <c r="AF1212"/>
      <c r="AG1212">
        <v>1874.5082028114373</v>
      </c>
      <c r="AH1212">
        <v>51.572110369124069</v>
      </c>
      <c r="AI1212">
        <v>0</v>
      </c>
      <c r="AJ1212">
        <v>0</v>
      </c>
      <c r="AK1212"/>
      <c r="AL1212">
        <v>4032.221923828125</v>
      </c>
      <c r="AM1212">
        <v>3640.614013671875</v>
      </c>
      <c r="AN1212">
        <v>391.6080322265625</v>
      </c>
      <c r="AO1212" s="5" t="s">
        <v>5148</v>
      </c>
    </row>
    <row r="1213" spans="1:41" ht="14.25" x14ac:dyDescent="0.45">
      <c r="A1213">
        <v>2016</v>
      </c>
      <c r="B1213" s="5" t="s">
        <v>1509</v>
      </c>
      <c r="C1213" s="5" t="s">
        <v>5027</v>
      </c>
      <c r="D1213" s="5" t="s">
        <v>83</v>
      </c>
      <c r="E1213" s="5" t="s">
        <v>94</v>
      </c>
      <c r="F1213" s="5" t="s">
        <v>196</v>
      </c>
      <c r="G1213" s="5" t="s">
        <v>86</v>
      </c>
      <c r="H1213" s="5" t="s">
        <v>130</v>
      </c>
      <c r="I1213">
        <v>0</v>
      </c>
      <c r="J1213"/>
      <c r="K1213"/>
      <c r="L1213"/>
      <c r="M1213">
        <v>0</v>
      </c>
      <c r="N1213">
        <v>136.75228633070944</v>
      </c>
      <c r="O1213">
        <v>0</v>
      </c>
      <c r="P1213"/>
      <c r="Q1213">
        <v>0</v>
      </c>
      <c r="R1213"/>
      <c r="S1213">
        <v>299.71289115840477</v>
      </c>
      <c r="T1213"/>
      <c r="U1213">
        <v>0</v>
      </c>
      <c r="V1213">
        <v>204.73538135752216</v>
      </c>
      <c r="W1213">
        <v>0</v>
      </c>
      <c r="X1213">
        <v>71.164704749940867</v>
      </c>
      <c r="Y1213">
        <v>142.86884672061916</v>
      </c>
      <c r="Z1213">
        <v>459.40153445897988</v>
      </c>
      <c r="AA1213">
        <v>22.337448209964322</v>
      </c>
      <c r="AB1213"/>
      <c r="AC1213">
        <v>0</v>
      </c>
      <c r="AD1213">
        <v>0</v>
      </c>
      <c r="AE1213"/>
      <c r="AF1213">
        <v>0</v>
      </c>
      <c r="AG1213">
        <v>2310.8119723568989</v>
      </c>
      <c r="AH1213">
        <v>0</v>
      </c>
      <c r="AI1213"/>
      <c r="AJ1213">
        <v>0</v>
      </c>
      <c r="AK1213"/>
      <c r="AL1213">
        <v>3647.784912109375</v>
      </c>
      <c r="AM1213">
        <v>3276.907470703125</v>
      </c>
      <c r="AN1213">
        <v>370.87759399414063</v>
      </c>
      <c r="AO1213" s="5" t="s">
        <v>5145</v>
      </c>
    </row>
    <row r="1214" spans="1:41" ht="14.25" x14ac:dyDescent="0.45">
      <c r="A1214">
        <v>2016</v>
      </c>
      <c r="B1214" s="5" t="s">
        <v>589</v>
      </c>
      <c r="C1214" s="5" t="s">
        <v>5027</v>
      </c>
      <c r="D1214" s="5" t="s">
        <v>83</v>
      </c>
      <c r="E1214" s="5" t="s">
        <v>94</v>
      </c>
      <c r="F1214" s="5" t="s">
        <v>199</v>
      </c>
      <c r="G1214" s="5" t="s">
        <v>86</v>
      </c>
      <c r="H1214" s="5" t="s">
        <v>130</v>
      </c>
      <c r="I1214">
        <v>477.7202603010852</v>
      </c>
      <c r="J1214"/>
      <c r="K1214"/>
      <c r="L1214"/>
      <c r="M1214">
        <v>303.48506536349498</v>
      </c>
      <c r="N1214">
        <v>33.971218510299394</v>
      </c>
      <c r="O1214">
        <v>0</v>
      </c>
      <c r="P1214">
        <v>0</v>
      </c>
      <c r="Q1214">
        <v>0</v>
      </c>
      <c r="R1214"/>
      <c r="S1214">
        <v>672.59190888310388</v>
      </c>
      <c r="T1214">
        <v>0</v>
      </c>
      <c r="U1214"/>
      <c r="V1214">
        <v>35.032819088746251</v>
      </c>
      <c r="W1214">
        <v>0</v>
      </c>
      <c r="X1214">
        <v>76.43524164817363</v>
      </c>
      <c r="Y1214">
        <v>817.75521232074891</v>
      </c>
      <c r="Z1214">
        <v>77.573744572523182</v>
      </c>
      <c r="AA1214">
        <v>1154.0762257760127</v>
      </c>
      <c r="AB1214"/>
      <c r="AC1214">
        <v>111.46806073691988</v>
      </c>
      <c r="AD1214">
        <v>0</v>
      </c>
      <c r="AE1214"/>
      <c r="AF1214">
        <v>257.23616507679094</v>
      </c>
      <c r="AG1214">
        <v>3475.6802938350065</v>
      </c>
      <c r="AH1214">
        <v>1942.4103143247346</v>
      </c>
      <c r="AI1214">
        <v>427.825033114083</v>
      </c>
      <c r="AJ1214">
        <v>0</v>
      </c>
      <c r="AK1214"/>
      <c r="AL1214">
        <v>9863.26171875</v>
      </c>
      <c r="AM1214">
        <v>6440.513671875</v>
      </c>
      <c r="AN1214">
        <v>3422.74755859375</v>
      </c>
      <c r="AO1214" s="5" t="s">
        <v>5151</v>
      </c>
    </row>
    <row r="1215" spans="1:41" ht="14.25" x14ac:dyDescent="0.45">
      <c r="A1215">
        <v>2016</v>
      </c>
      <c r="B1215" s="5" t="s">
        <v>1507</v>
      </c>
      <c r="C1215" s="5" t="s">
        <v>5027</v>
      </c>
      <c r="D1215" s="5" t="s">
        <v>83</v>
      </c>
      <c r="E1215" s="5" t="s">
        <v>94</v>
      </c>
      <c r="F1215" s="5" t="s">
        <v>199</v>
      </c>
      <c r="G1215" s="5" t="s">
        <v>86</v>
      </c>
      <c r="H1215" s="5" t="s">
        <v>130</v>
      </c>
      <c r="I1215">
        <v>318.42827698014776</v>
      </c>
      <c r="J1215"/>
      <c r="K1215"/>
      <c r="L1215"/>
      <c r="M1215">
        <v>380.97668852981963</v>
      </c>
      <c r="N1215">
        <v>0</v>
      </c>
      <c r="O1215">
        <v>0</v>
      </c>
      <c r="P1215">
        <v>0</v>
      </c>
      <c r="Q1215">
        <v>0</v>
      </c>
      <c r="R1215">
        <v>0</v>
      </c>
      <c r="S1215">
        <v>20.47038923443807</v>
      </c>
      <c r="T1215">
        <v>0</v>
      </c>
      <c r="U1215">
        <v>119.50203827280255</v>
      </c>
      <c r="V1215">
        <v>22.74487692715341</v>
      </c>
      <c r="W1215">
        <v>0</v>
      </c>
      <c r="X1215">
        <v>0</v>
      </c>
      <c r="Y1215">
        <v>12380.036511449602</v>
      </c>
      <c r="Z1215">
        <v>0</v>
      </c>
      <c r="AA1215">
        <v>4.6155402936182943</v>
      </c>
      <c r="AB1215"/>
      <c r="AC1215">
        <v>0</v>
      </c>
      <c r="AD1215">
        <v>0</v>
      </c>
      <c r="AE1215"/>
      <c r="AF1215">
        <v>568.62192317883523</v>
      </c>
      <c r="AG1215">
        <v>476.45064377660123</v>
      </c>
      <c r="AH1215">
        <v>584.18457868504743</v>
      </c>
      <c r="AI1215">
        <v>0</v>
      </c>
      <c r="AJ1215">
        <v>0</v>
      </c>
      <c r="AK1215"/>
      <c r="AL1215">
        <v>14876.03125</v>
      </c>
      <c r="AM1215">
        <v>13890.3994140625</v>
      </c>
      <c r="AN1215">
        <v>985.63165283203125</v>
      </c>
      <c r="AO1215" s="5" t="s">
        <v>5152</v>
      </c>
    </row>
    <row r="1216" spans="1:41" ht="14.25" x14ac:dyDescent="0.45">
      <c r="A1216">
        <v>2016</v>
      </c>
      <c r="B1216" s="5" t="s">
        <v>1508</v>
      </c>
      <c r="C1216" s="5" t="s">
        <v>5027</v>
      </c>
      <c r="D1216" s="5" t="s">
        <v>83</v>
      </c>
      <c r="E1216" s="5" t="s">
        <v>94</v>
      </c>
      <c r="F1216" s="5" t="s">
        <v>199</v>
      </c>
      <c r="G1216" s="5" t="s">
        <v>86</v>
      </c>
      <c r="H1216" s="5" t="s">
        <v>130</v>
      </c>
      <c r="I1216">
        <v>449.07201588233539</v>
      </c>
      <c r="J1216">
        <v>0</v>
      </c>
      <c r="K1216"/>
      <c r="L1216"/>
      <c r="M1216">
        <v>770.01817223324201</v>
      </c>
      <c r="N1216">
        <v>112.38027197455442</v>
      </c>
      <c r="O1216">
        <v>295.26485044263552</v>
      </c>
      <c r="P1216">
        <v>0</v>
      </c>
      <c r="Q1216">
        <v>0</v>
      </c>
      <c r="R1216"/>
      <c r="S1216">
        <v>136.96696484411228</v>
      </c>
      <c r="T1216">
        <v>0</v>
      </c>
      <c r="U1216">
        <v>112.26800397058385</v>
      </c>
      <c r="V1216">
        <v>561.34001985291923</v>
      </c>
      <c r="W1216">
        <v>0</v>
      </c>
      <c r="X1216">
        <v>0</v>
      </c>
      <c r="Y1216">
        <v>1452.9612805868992</v>
      </c>
      <c r="Z1216"/>
      <c r="AA1216">
        <v>4.8572959015217334</v>
      </c>
      <c r="AB1216"/>
      <c r="AC1216">
        <v>0</v>
      </c>
      <c r="AD1216">
        <v>0</v>
      </c>
      <c r="AE1216"/>
      <c r="AF1216">
        <v>0</v>
      </c>
      <c r="AG1216">
        <v>6194.9484590968168</v>
      </c>
      <c r="AH1216">
        <v>7708.6704456542693</v>
      </c>
      <c r="AI1216">
        <v>218.92260774263849</v>
      </c>
      <c r="AJ1216">
        <v>0</v>
      </c>
      <c r="AK1216"/>
      <c r="AL1216">
        <v>18017.669921875</v>
      </c>
      <c r="AM1216">
        <v>8887.8271484375</v>
      </c>
      <c r="AN1216">
        <v>9129.84375</v>
      </c>
      <c r="AO1216" s="5" t="s">
        <v>5150</v>
      </c>
    </row>
    <row r="1217" spans="1:41" ht="14.25" x14ac:dyDescent="0.45">
      <c r="A1217">
        <v>2016</v>
      </c>
      <c r="B1217" s="5" t="s">
        <v>1509</v>
      </c>
      <c r="C1217" s="5" t="s">
        <v>5027</v>
      </c>
      <c r="D1217" s="5" t="s">
        <v>83</v>
      </c>
      <c r="E1217" s="5" t="s">
        <v>94</v>
      </c>
      <c r="F1217" s="5" t="s">
        <v>199</v>
      </c>
      <c r="G1217" s="5" t="s">
        <v>86</v>
      </c>
      <c r="H1217" s="5" t="s">
        <v>130</v>
      </c>
      <c r="I1217">
        <v>383.19456403814308</v>
      </c>
      <c r="J1217"/>
      <c r="K1217"/>
      <c r="L1217"/>
      <c r="M1217">
        <v>312.98784569829758</v>
      </c>
      <c r="N1217">
        <v>0</v>
      </c>
      <c r="O1217">
        <v>0</v>
      </c>
      <c r="P1217"/>
      <c r="Q1217">
        <v>0</v>
      </c>
      <c r="R1217">
        <v>77.434178544698312</v>
      </c>
      <c r="S1217">
        <v>294.95033014821638</v>
      </c>
      <c r="T1217"/>
      <c r="U1217">
        <v>109.48416115375517</v>
      </c>
      <c r="V1217">
        <v>0</v>
      </c>
      <c r="W1217">
        <v>1094.8416115375517</v>
      </c>
      <c r="X1217">
        <v>21.896832230751034</v>
      </c>
      <c r="Y1217">
        <v>843.36091433780348</v>
      </c>
      <c r="Z1217">
        <v>85.570137995826755</v>
      </c>
      <c r="AA1217">
        <v>2698.0414674629674</v>
      </c>
      <c r="AB1217"/>
      <c r="AC1217">
        <v>114.95836921144293</v>
      </c>
      <c r="AD1217">
        <v>0</v>
      </c>
      <c r="AE1217"/>
      <c r="AF1217">
        <v>0</v>
      </c>
      <c r="AG1217">
        <v>1549.1567658596814</v>
      </c>
      <c r="AH1217">
        <v>2783.5929732310701</v>
      </c>
      <c r="AI1217">
        <v>441.22116944963335</v>
      </c>
      <c r="AJ1217">
        <v>888.19025735983882</v>
      </c>
      <c r="AK1217"/>
      <c r="AL1217">
        <v>11698.880859375</v>
      </c>
      <c r="AM1217">
        <v>6749.39111328125</v>
      </c>
      <c r="AN1217">
        <v>4949.49072265625</v>
      </c>
      <c r="AO1217" s="5" t="s">
        <v>5149</v>
      </c>
    </row>
    <row r="1218" spans="1:41" ht="14.25" x14ac:dyDescent="0.45">
      <c r="A1218">
        <v>2016</v>
      </c>
      <c r="B1218" s="5" t="s">
        <v>1509</v>
      </c>
      <c r="C1218" s="5" t="s">
        <v>5027</v>
      </c>
      <c r="D1218" s="5" t="s">
        <v>83</v>
      </c>
      <c r="E1218" s="5" t="s">
        <v>94</v>
      </c>
      <c r="F1218" s="5" t="s">
        <v>202</v>
      </c>
      <c r="G1218" s="5" t="s">
        <v>86</v>
      </c>
      <c r="H1218" s="5" t="s">
        <v>130</v>
      </c>
      <c r="I1218">
        <v>32.845248346126553</v>
      </c>
      <c r="J1218">
        <v>1479.4866526861715</v>
      </c>
      <c r="K1218"/>
      <c r="L1218"/>
      <c r="M1218">
        <v>1313.809933845062</v>
      </c>
      <c r="N1218">
        <v>0</v>
      </c>
      <c r="O1218">
        <v>541.9465977110882</v>
      </c>
      <c r="P1218"/>
      <c r="Q1218">
        <v>943.6275623600427</v>
      </c>
      <c r="R1218"/>
      <c r="S1218">
        <v>1694.81481466013</v>
      </c>
      <c r="T1218"/>
      <c r="U1218">
        <v>0</v>
      </c>
      <c r="V1218">
        <v>164.22624173063275</v>
      </c>
      <c r="W1218">
        <v>2457.9194179018036</v>
      </c>
      <c r="X1218">
        <v>0</v>
      </c>
      <c r="Y1218">
        <v>30090.789039144722</v>
      </c>
      <c r="Z1218">
        <v>416.10988224740805</v>
      </c>
      <c r="AA1218">
        <v>13072.60090668974</v>
      </c>
      <c r="AB1218"/>
      <c r="AC1218">
        <v>0</v>
      </c>
      <c r="AD1218">
        <v>2617.3100317954536</v>
      </c>
      <c r="AE1218">
        <v>417.79155896272977</v>
      </c>
      <c r="AF1218">
        <v>5506.6544787667726</v>
      </c>
      <c r="AG1218">
        <v>8922.5657794894742</v>
      </c>
      <c r="AH1218">
        <v>875.87328923004134</v>
      </c>
      <c r="AI1218"/>
      <c r="AJ1218">
        <v>0</v>
      </c>
      <c r="AK1218"/>
      <c r="AL1218">
        <v>70548.375</v>
      </c>
      <c r="AM1218">
        <v>61046.703125</v>
      </c>
      <c r="AN1218">
        <v>9501.673828125</v>
      </c>
      <c r="AO1218" s="5" t="s">
        <v>5155</v>
      </c>
    </row>
    <row r="1219" spans="1:41" ht="14.25" x14ac:dyDescent="0.45">
      <c r="A1219">
        <v>2016</v>
      </c>
      <c r="B1219" s="5" t="s">
        <v>589</v>
      </c>
      <c r="C1219" s="5" t="s">
        <v>5027</v>
      </c>
      <c r="D1219" s="5" t="s">
        <v>83</v>
      </c>
      <c r="E1219" s="5" t="s">
        <v>94</v>
      </c>
      <c r="F1219" s="5" t="s">
        <v>202</v>
      </c>
      <c r="G1219" s="5" t="s">
        <v>86</v>
      </c>
      <c r="H1219" s="5" t="s">
        <v>130</v>
      </c>
      <c r="I1219">
        <v>31.84801735340568</v>
      </c>
      <c r="J1219">
        <v>455.16124800908949</v>
      </c>
      <c r="K1219"/>
      <c r="L1219"/>
      <c r="M1219">
        <v>1114.6806073691989</v>
      </c>
      <c r="N1219">
        <v>8.4928046275748486</v>
      </c>
      <c r="O1219">
        <v>533.98509095876852</v>
      </c>
      <c r="P1219">
        <v>0</v>
      </c>
      <c r="Q1219">
        <v>177.04312846758219</v>
      </c>
      <c r="R1219"/>
      <c r="S1219">
        <v>2445.9277327415562</v>
      </c>
      <c r="T1219">
        <v>0</v>
      </c>
      <c r="U1219"/>
      <c r="V1219">
        <v>0</v>
      </c>
      <c r="W1219">
        <v>2944.8800046115784</v>
      </c>
      <c r="X1219">
        <v>0</v>
      </c>
      <c r="Y1219">
        <v>29177.18756141988</v>
      </c>
      <c r="Z1219">
        <v>998.60350156089419</v>
      </c>
      <c r="AA1219">
        <v>6629.2182155309374</v>
      </c>
      <c r="AB1219"/>
      <c r="AC1219">
        <v>0</v>
      </c>
      <c r="AD1219">
        <v>1782.2468991139351</v>
      </c>
      <c r="AE1219">
        <v>552.03230079236516</v>
      </c>
      <c r="AF1219">
        <v>1863.7438984957485</v>
      </c>
      <c r="AG1219">
        <v>3634.920380602035</v>
      </c>
      <c r="AH1219">
        <v>0</v>
      </c>
      <c r="AI1219"/>
      <c r="AJ1219">
        <v>234.27773125367676</v>
      </c>
      <c r="AK1219"/>
      <c r="AL1219">
        <v>52584.24609375</v>
      </c>
      <c r="AM1219">
        <v>43762.52734375</v>
      </c>
      <c r="AN1219">
        <v>8821.720703125</v>
      </c>
      <c r="AO1219" s="5" t="s">
        <v>5153</v>
      </c>
    </row>
    <row r="1220" spans="1:41" ht="14.25" x14ac:dyDescent="0.45">
      <c r="A1220">
        <v>2016</v>
      </c>
      <c r="B1220" s="5" t="s">
        <v>1508</v>
      </c>
      <c r="C1220" s="5" t="s">
        <v>5027</v>
      </c>
      <c r="D1220" s="5" t="s">
        <v>83</v>
      </c>
      <c r="E1220" s="5" t="s">
        <v>94</v>
      </c>
      <c r="F1220" s="5" t="s">
        <v>202</v>
      </c>
      <c r="G1220" s="5" t="s">
        <v>86</v>
      </c>
      <c r="H1220" s="5" t="s">
        <v>130</v>
      </c>
      <c r="I1220">
        <v>0</v>
      </c>
      <c r="J1220">
        <v>2756.2841950425127</v>
      </c>
      <c r="K1220"/>
      <c r="L1220"/>
      <c r="M1220">
        <v>1234.9480436764222</v>
      </c>
      <c r="N1220">
        <v>2452.4945467374041</v>
      </c>
      <c r="O1220">
        <v>884.67187128820069</v>
      </c>
      <c r="P1220">
        <v>0</v>
      </c>
      <c r="Q1220">
        <v>0</v>
      </c>
      <c r="R1220"/>
      <c r="S1220">
        <v>1728.9272611469912</v>
      </c>
      <c r="T1220">
        <v>0</v>
      </c>
      <c r="U1220">
        <v>0</v>
      </c>
      <c r="V1220">
        <v>1403.3500496322981</v>
      </c>
      <c r="W1220">
        <v>2441.8290863601987</v>
      </c>
      <c r="X1220">
        <v>899.26671180437665</v>
      </c>
      <c r="Y1220">
        <v>45112.764303503674</v>
      </c>
      <c r="Z1220"/>
      <c r="AA1220">
        <v>12113.338368526882</v>
      </c>
      <c r="AB1220"/>
      <c r="AC1220">
        <v>1709.2803604521391</v>
      </c>
      <c r="AD1220">
        <v>674.28163184732659</v>
      </c>
      <c r="AE1220">
        <v>0</v>
      </c>
      <c r="AF1220">
        <v>3708.0631376119868</v>
      </c>
      <c r="AG1220">
        <v>3717.1936114660311</v>
      </c>
      <c r="AH1220">
        <v>4165.7029999245888</v>
      </c>
      <c r="AI1220">
        <v>0</v>
      </c>
      <c r="AJ1220">
        <v>0</v>
      </c>
      <c r="AK1220"/>
      <c r="AL1220">
        <v>85002.3984375</v>
      </c>
      <c r="AM1220">
        <v>72972.7734375</v>
      </c>
      <c r="AN1220">
        <v>12029.626953125</v>
      </c>
      <c r="AO1220" s="5" t="s">
        <v>5154</v>
      </c>
    </row>
    <row r="1221" spans="1:41" ht="14.25" x14ac:dyDescent="0.45">
      <c r="A1221">
        <v>2016</v>
      </c>
      <c r="B1221" s="5" t="s">
        <v>1507</v>
      </c>
      <c r="C1221" s="5" t="s">
        <v>5027</v>
      </c>
      <c r="D1221" s="5" t="s">
        <v>83</v>
      </c>
      <c r="E1221" s="5" t="s">
        <v>94</v>
      </c>
      <c r="F1221" s="5" t="s">
        <v>202</v>
      </c>
      <c r="G1221" s="5" t="s">
        <v>86</v>
      </c>
      <c r="H1221" s="5" t="s">
        <v>130</v>
      </c>
      <c r="I1221">
        <v>2274.4876927153409</v>
      </c>
      <c r="J1221">
        <v>2558.7986543047587</v>
      </c>
      <c r="K1221">
        <v>0</v>
      </c>
      <c r="L1221"/>
      <c r="M1221">
        <v>233.13498850332246</v>
      </c>
      <c r="N1221">
        <v>2985.265096688885</v>
      </c>
      <c r="O1221">
        <v>0</v>
      </c>
      <c r="P1221">
        <v>0</v>
      </c>
      <c r="Q1221">
        <v>0</v>
      </c>
      <c r="R1221">
        <v>0</v>
      </c>
      <c r="S1221">
        <v>955.28483094044316</v>
      </c>
      <c r="T1221">
        <v>0</v>
      </c>
      <c r="U1221">
        <v>0</v>
      </c>
      <c r="V1221">
        <v>1705.8657695365057</v>
      </c>
      <c r="W1221">
        <v>1353.3201771656279</v>
      </c>
      <c r="X1221">
        <v>884.62833754818905</v>
      </c>
      <c r="Y1221">
        <v>13815.238245552981</v>
      </c>
      <c r="Z1221">
        <v>0</v>
      </c>
      <c r="AA1221">
        <v>11510.437589905214</v>
      </c>
      <c r="AB1221">
        <v>0</v>
      </c>
      <c r="AC1221">
        <v>1705.8657695365057</v>
      </c>
      <c r="AD1221">
        <v>1504.0049868080191</v>
      </c>
      <c r="AE1221">
        <v>1159.9887232848239</v>
      </c>
      <c r="AF1221">
        <v>2636.1312358570804</v>
      </c>
      <c r="AG1221">
        <v>11879.084767752924</v>
      </c>
      <c r="AH1221">
        <v>4128.1836062336288</v>
      </c>
      <c r="AI1221">
        <v>0</v>
      </c>
      <c r="AJ1221">
        <v>0</v>
      </c>
      <c r="AK1221"/>
      <c r="AL1221">
        <v>61289.72265625</v>
      </c>
      <c r="AM1221">
        <v>52231.16796875</v>
      </c>
      <c r="AN1221">
        <v>9058.5576171875</v>
      </c>
      <c r="AO1221" s="5" t="s">
        <v>5156</v>
      </c>
    </row>
    <row r="1222" spans="1:41" ht="14.25" x14ac:dyDescent="0.45">
      <c r="A1222">
        <v>2016</v>
      </c>
      <c r="B1222" s="5" t="s">
        <v>1507</v>
      </c>
      <c r="C1222" s="5" t="s">
        <v>5027</v>
      </c>
      <c r="D1222" s="5" t="s">
        <v>83</v>
      </c>
      <c r="E1222" s="5" t="s">
        <v>94</v>
      </c>
      <c r="F1222" s="5" t="s">
        <v>236</v>
      </c>
      <c r="G1222" s="5" t="s">
        <v>86</v>
      </c>
      <c r="H1222" s="5" t="s">
        <v>130</v>
      </c>
      <c r="I1222">
        <v>6120.6463810969826</v>
      </c>
      <c r="J1222">
        <v>9405.0066093779351</v>
      </c>
      <c r="K1222">
        <v>45.489753854306819</v>
      </c>
      <c r="L1222">
        <v>221.76255003974575</v>
      </c>
      <c r="M1222">
        <v>5219.9492547817072</v>
      </c>
      <c r="N1222">
        <v>10740.130885001838</v>
      </c>
      <c r="O1222">
        <v>1746.9771345823356</v>
      </c>
      <c r="P1222">
        <v>716.4636232053324</v>
      </c>
      <c r="Q1222">
        <v>0</v>
      </c>
      <c r="R1222">
        <v>620.5570065323742</v>
      </c>
      <c r="S1222">
        <v>5061.8723601379916</v>
      </c>
      <c r="T1222">
        <v>454.89753854306821</v>
      </c>
      <c r="U1222">
        <v>179.25305740920382</v>
      </c>
      <c r="V1222">
        <v>4486.4269738810099</v>
      </c>
      <c r="W1222">
        <v>2763.5025466491393</v>
      </c>
      <c r="X1222">
        <v>4729.1263037850977</v>
      </c>
      <c r="Y1222">
        <v>38762.956503101195</v>
      </c>
      <c r="Z1222">
        <v>1318.7479642363546</v>
      </c>
      <c r="AA1222">
        <v>28511.6604353439</v>
      </c>
      <c r="AB1222">
        <v>187.64523464901563</v>
      </c>
      <c r="AC1222">
        <v>2499.0785682009782</v>
      </c>
      <c r="AD1222">
        <v>8239.3316668613224</v>
      </c>
      <c r="AE1222">
        <v>5518.1129836636092</v>
      </c>
      <c r="AF1222">
        <v>8536.1523107606754</v>
      </c>
      <c r="AG1222">
        <v>42969.844284040373</v>
      </c>
      <c r="AH1222">
        <v>13600.660821183357</v>
      </c>
      <c r="AI1222">
        <v>221.76255003974575</v>
      </c>
      <c r="AJ1222">
        <v>8440.5072110496458</v>
      </c>
      <c r="AK1222">
        <v>468.54446469936022</v>
      </c>
      <c r="AL1222">
        <v>211787.078125</v>
      </c>
      <c r="AM1222">
        <v>169047.296875</v>
      </c>
      <c r="AN1222">
        <v>42739.7578125</v>
      </c>
      <c r="AO1222" s="5" t="s">
        <v>5160</v>
      </c>
    </row>
    <row r="1223" spans="1:41" ht="14.25" x14ac:dyDescent="0.45">
      <c r="A1223">
        <v>2016</v>
      </c>
      <c r="B1223" s="5" t="s">
        <v>1508</v>
      </c>
      <c r="C1223" s="5" t="s">
        <v>5027</v>
      </c>
      <c r="D1223" s="5" t="s">
        <v>83</v>
      </c>
      <c r="E1223" s="5" t="s">
        <v>94</v>
      </c>
      <c r="F1223" s="5" t="s">
        <v>236</v>
      </c>
      <c r="G1223" s="5" t="s">
        <v>86</v>
      </c>
      <c r="H1223" s="5" t="s">
        <v>130</v>
      </c>
      <c r="I1223">
        <v>3401.7205203086905</v>
      </c>
      <c r="J1223">
        <v>7412.3298621519598</v>
      </c>
      <c r="K1223">
        <v>44.907201588233541</v>
      </c>
      <c r="L1223">
        <v>232.39476821910856</v>
      </c>
      <c r="M1223">
        <v>6978.4387918065286</v>
      </c>
      <c r="N1223">
        <v>9449.2610901921307</v>
      </c>
      <c r="O1223">
        <v>2267.8136802057938</v>
      </c>
      <c r="P1223">
        <v>663.15362729376227</v>
      </c>
      <c r="Q1223">
        <v>2878.6638898097403</v>
      </c>
      <c r="R1223">
        <v>580.73689914158888</v>
      </c>
      <c r="S1223">
        <v>7634.2242699997014</v>
      </c>
      <c r="T1223">
        <v>112.26800397058385</v>
      </c>
      <c r="U1223">
        <v>168.40200595587578</v>
      </c>
      <c r="V1223">
        <v>4406.5191558454162</v>
      </c>
      <c r="W1223">
        <v>3105.8943298462023</v>
      </c>
      <c r="X1223">
        <v>3317.5195173307525</v>
      </c>
      <c r="Y1223">
        <v>66535.643779966922</v>
      </c>
      <c r="Z1223">
        <v>762.29974696026432</v>
      </c>
      <c r="AA1223">
        <v>30005.061719352503</v>
      </c>
      <c r="AB1223">
        <v>190.85560674999255</v>
      </c>
      <c r="AC1223">
        <v>2383.6742603034359</v>
      </c>
      <c r="AD1223">
        <v>5740.2088063432348</v>
      </c>
      <c r="AE1223">
        <v>461.42149631909962</v>
      </c>
      <c r="AF1223">
        <v>11818.638743770334</v>
      </c>
      <c r="AG1223">
        <v>44940.881989424714</v>
      </c>
      <c r="AH1223">
        <v>25400.676234214825</v>
      </c>
      <c r="AI1223">
        <v>437.84521548527698</v>
      </c>
      <c r="AJ1223">
        <v>8295.6601738482259</v>
      </c>
      <c r="AK1223">
        <v>469.572153407364</v>
      </c>
      <c r="AL1223">
        <v>250096.671875</v>
      </c>
      <c r="AM1223">
        <v>194396.453125</v>
      </c>
      <c r="AN1223">
        <v>55700.22265625</v>
      </c>
      <c r="AO1223" s="5" t="s">
        <v>5157</v>
      </c>
    </row>
    <row r="1224" spans="1:41" ht="14.25" x14ac:dyDescent="0.45">
      <c r="A1224">
        <v>2016</v>
      </c>
      <c r="B1224" s="5" t="s">
        <v>1509</v>
      </c>
      <c r="C1224" s="5" t="s">
        <v>5027</v>
      </c>
      <c r="D1224" s="5" t="s">
        <v>83</v>
      </c>
      <c r="E1224" s="5" t="s">
        <v>94</v>
      </c>
      <c r="F1224" s="5" t="s">
        <v>236</v>
      </c>
      <c r="G1224" s="5" t="s">
        <v>86</v>
      </c>
      <c r="H1224" s="5" t="s">
        <v>130</v>
      </c>
      <c r="I1224">
        <v>3990.697674054376</v>
      </c>
      <c r="J1224">
        <v>13159.037244147228</v>
      </c>
      <c r="K1224">
        <v>43.793664461502068</v>
      </c>
      <c r="L1224">
        <v>456.27242969678929</v>
      </c>
      <c r="M1224">
        <v>4363.9018083872388</v>
      </c>
      <c r="N1224">
        <v>3482.7841183537712</v>
      </c>
      <c r="O1224">
        <v>1189.8738634190111</v>
      </c>
      <c r="P1224">
        <v>182.18610673425724</v>
      </c>
      <c r="Q1224">
        <v>2756.0250815744712</v>
      </c>
      <c r="R1224">
        <v>985.89871193637418</v>
      </c>
      <c r="S1224">
        <v>7570.8297437821702</v>
      </c>
      <c r="T1224">
        <v>0</v>
      </c>
      <c r="U1224">
        <v>164.22624173063275</v>
      </c>
      <c r="V1224">
        <v>4047.6294378543284</v>
      </c>
      <c r="W1224">
        <v>5370.1981045916909</v>
      </c>
      <c r="X1224">
        <v>293.56535550962144</v>
      </c>
      <c r="Y1224">
        <v>42869.326913495701</v>
      </c>
      <c r="Z1224">
        <v>4559.9830142263627</v>
      </c>
      <c r="AA1224">
        <v>27921.810262455369</v>
      </c>
      <c r="AB1224">
        <v>186.1230739613838</v>
      </c>
      <c r="AC1224">
        <v>402.35429224005026</v>
      </c>
      <c r="AD1224">
        <v>14187.147521112011</v>
      </c>
      <c r="AE1224">
        <v>2440.5867066391493</v>
      </c>
      <c r="AF1224">
        <v>12405.215911422521</v>
      </c>
      <c r="AG1224">
        <v>42284.512596297769</v>
      </c>
      <c r="AH1224">
        <v>12585.151004684085</v>
      </c>
      <c r="AI1224">
        <v>654.71528369945588</v>
      </c>
      <c r="AJ1224">
        <v>888.19025735983882</v>
      </c>
      <c r="AK1224">
        <v>236.48578809211116</v>
      </c>
      <c r="AL1224">
        <v>209678.53125</v>
      </c>
      <c r="AM1224">
        <v>162996.734375</v>
      </c>
      <c r="AN1224">
        <v>46681.78515625</v>
      </c>
      <c r="AO1224" s="5" t="s">
        <v>5158</v>
      </c>
    </row>
    <row r="1225" spans="1:41" ht="14.25" x14ac:dyDescent="0.45">
      <c r="A1225">
        <v>2016</v>
      </c>
      <c r="B1225" s="5" t="s">
        <v>589</v>
      </c>
      <c r="C1225" s="5" t="s">
        <v>5027</v>
      </c>
      <c r="D1225" s="5" t="s">
        <v>83</v>
      </c>
      <c r="E1225" s="5" t="s">
        <v>94</v>
      </c>
      <c r="F1225" s="5" t="s">
        <v>236</v>
      </c>
      <c r="G1225" s="5" t="s">
        <v>86</v>
      </c>
      <c r="H1225" s="5" t="s">
        <v>130</v>
      </c>
      <c r="I1225">
        <v>1762.2569602217809</v>
      </c>
      <c r="J1225">
        <v>6433.2995053879476</v>
      </c>
      <c r="K1225">
        <v>42.464023137874243</v>
      </c>
      <c r="L1225">
        <v>283.18089270012041</v>
      </c>
      <c r="M1225">
        <v>2500.9982627484869</v>
      </c>
      <c r="N1225">
        <v>3290.9617931852536</v>
      </c>
      <c r="O1225">
        <v>1172.0070386053289</v>
      </c>
      <c r="P1225">
        <v>150.72923492961996</v>
      </c>
      <c r="Q1225">
        <v>3301.6911885275063</v>
      </c>
      <c r="R1225">
        <v>293.51293094586021</v>
      </c>
      <c r="S1225">
        <v>9403.4678973787086</v>
      </c>
      <c r="T1225">
        <v>0</v>
      </c>
      <c r="U1225">
        <v>58.388031814577083</v>
      </c>
      <c r="V1225">
        <v>2646.5702420680122</v>
      </c>
      <c r="W1225">
        <v>5592.5118472580371</v>
      </c>
      <c r="X1225">
        <v>433.27635208440756</v>
      </c>
      <c r="Y1225">
        <v>41567.749863911224</v>
      </c>
      <c r="Z1225">
        <v>3767.2176179523954</v>
      </c>
      <c r="AA1225">
        <v>29309.998108045718</v>
      </c>
      <c r="AB1225">
        <v>0</v>
      </c>
      <c r="AC1225">
        <v>390.13821257921961</v>
      </c>
      <c r="AD1225">
        <v>11412.597004092633</v>
      </c>
      <c r="AE1225">
        <v>3227.2657584784424</v>
      </c>
      <c r="AF1225">
        <v>8060.2979615045097</v>
      </c>
      <c r="AG1225">
        <v>27638.771059863895</v>
      </c>
      <c r="AH1225">
        <v>9673.1461174125525</v>
      </c>
      <c r="AI1225">
        <v>634.83714591121986</v>
      </c>
      <c r="AJ1225">
        <v>534.96677424566997</v>
      </c>
      <c r="AK1225">
        <v>229.3057249445209</v>
      </c>
      <c r="AL1225">
        <v>173811.625</v>
      </c>
      <c r="AM1225">
        <v>132717</v>
      </c>
      <c r="AN1225">
        <v>41094.609375</v>
      </c>
      <c r="AO1225" s="5" t="s">
        <v>5159</v>
      </c>
    </row>
    <row r="1226" spans="1:41" ht="14.25" x14ac:dyDescent="0.45">
      <c r="A1226">
        <v>2016</v>
      </c>
      <c r="B1226" s="5" t="s">
        <v>589</v>
      </c>
      <c r="C1226" s="5" t="s">
        <v>5027</v>
      </c>
      <c r="D1226" s="5" t="s">
        <v>83</v>
      </c>
      <c r="E1226" s="5" t="s">
        <v>94</v>
      </c>
      <c r="F1226" s="5" t="s">
        <v>237</v>
      </c>
      <c r="G1226" s="5" t="s">
        <v>86</v>
      </c>
      <c r="H1226" s="5" t="s">
        <v>130</v>
      </c>
      <c r="I1226">
        <v>1358.6096320549286</v>
      </c>
      <c r="J1226">
        <v>6433.2995053879476</v>
      </c>
      <c r="K1226">
        <v>42.464023137874243</v>
      </c>
      <c r="L1226">
        <v>283.18089270012041</v>
      </c>
      <c r="M1226">
        <v>2500.9982627484869</v>
      </c>
      <c r="N1226">
        <v>3290.9617931852536</v>
      </c>
      <c r="O1226">
        <v>1172.0070386053289</v>
      </c>
      <c r="P1226">
        <v>150.72923492961996</v>
      </c>
      <c r="Q1226">
        <v>3301.6911885275063</v>
      </c>
      <c r="R1226">
        <v>293.51293094586021</v>
      </c>
      <c r="S1226">
        <v>9346.8676009382343</v>
      </c>
      <c r="T1226">
        <v>0</v>
      </c>
      <c r="U1226">
        <v>58.388031814577083</v>
      </c>
      <c r="V1226">
        <v>2633.8310351266496</v>
      </c>
      <c r="W1226">
        <v>5592.5118472580371</v>
      </c>
      <c r="X1226">
        <v>433.27635208440756</v>
      </c>
      <c r="Y1226">
        <v>41567.749863911224</v>
      </c>
      <c r="Z1226">
        <v>3767.2176179523954</v>
      </c>
      <c r="AA1226">
        <v>29309.998108045718</v>
      </c>
      <c r="AB1226">
        <v>0</v>
      </c>
      <c r="AC1226">
        <v>390.13821257921961</v>
      </c>
      <c r="AD1226">
        <v>11412.597004092633</v>
      </c>
      <c r="AE1226">
        <v>3227.2657584784424</v>
      </c>
      <c r="AF1226">
        <v>8060.2979615045097</v>
      </c>
      <c r="AG1226">
        <v>27638.771059863895</v>
      </c>
      <c r="AH1226">
        <v>9673.1461174125525</v>
      </c>
      <c r="AI1226">
        <v>634.83714591121986</v>
      </c>
      <c r="AJ1226">
        <v>534.96677424566997</v>
      </c>
      <c r="AK1226">
        <v>229.3057249445209</v>
      </c>
      <c r="AL1226">
        <v>173338.625</v>
      </c>
      <c r="AM1226">
        <v>132300.609375</v>
      </c>
      <c r="AN1226">
        <v>41038.0078125</v>
      </c>
      <c r="AO1226" s="5" t="s">
        <v>5161</v>
      </c>
    </row>
    <row r="1227" spans="1:41" ht="14.25" x14ac:dyDescent="0.45">
      <c r="A1227">
        <v>2016</v>
      </c>
      <c r="B1227" s="5" t="s">
        <v>1507</v>
      </c>
      <c r="C1227" s="5" t="s">
        <v>5027</v>
      </c>
      <c r="D1227" s="5" t="s">
        <v>83</v>
      </c>
      <c r="E1227" s="5" t="s">
        <v>94</v>
      </c>
      <c r="F1227" s="5" t="s">
        <v>237</v>
      </c>
      <c r="G1227" s="5" t="s">
        <v>86</v>
      </c>
      <c r="H1227" s="5" t="s">
        <v>130</v>
      </c>
      <c r="I1227">
        <v>4958.376210629981</v>
      </c>
      <c r="J1227">
        <v>9405.0066093779351</v>
      </c>
      <c r="K1227">
        <v>-5.6862192317883524</v>
      </c>
      <c r="L1227">
        <v>221.76255003974575</v>
      </c>
      <c r="M1227">
        <v>5219.9492547817072</v>
      </c>
      <c r="N1227">
        <v>10740.130885001838</v>
      </c>
      <c r="O1227">
        <v>1746.9771345823356</v>
      </c>
      <c r="P1227">
        <v>716.4636232053324</v>
      </c>
      <c r="Q1227">
        <v>0</v>
      </c>
      <c r="R1227">
        <v>620.5570065323742</v>
      </c>
      <c r="S1227">
        <v>5061.8723601379916</v>
      </c>
      <c r="T1227">
        <v>454.89753854306821</v>
      </c>
      <c r="U1227">
        <v>179.25305740920382</v>
      </c>
      <c r="V1227">
        <v>4486.4269738810099</v>
      </c>
      <c r="W1227">
        <v>2763.5025466491393</v>
      </c>
      <c r="X1227">
        <v>4279.8593049255142</v>
      </c>
      <c r="Y1227">
        <v>38762.956503101195</v>
      </c>
      <c r="Z1227">
        <v>1318.7479642363546</v>
      </c>
      <c r="AA1227">
        <v>28511.6604353439</v>
      </c>
      <c r="AB1227">
        <v>187.64523464901563</v>
      </c>
      <c r="AC1227">
        <v>2499.0785682009782</v>
      </c>
      <c r="AD1227">
        <v>8239.3316668613224</v>
      </c>
      <c r="AE1227">
        <v>5518.1129836636092</v>
      </c>
      <c r="AF1227">
        <v>8536.1523107606754</v>
      </c>
      <c r="AG1227">
        <v>42969.844284040373</v>
      </c>
      <c r="AH1227">
        <v>13600.660821183357</v>
      </c>
      <c r="AI1227">
        <v>221.76255003974575</v>
      </c>
      <c r="AJ1227">
        <v>8440.5072110496458</v>
      </c>
      <c r="AK1227">
        <v>468.54446469936022</v>
      </c>
      <c r="AL1227">
        <v>210124.359375</v>
      </c>
      <c r="AM1227">
        <v>167885.03125</v>
      </c>
      <c r="AN1227">
        <v>42239.3125</v>
      </c>
      <c r="AO1227" s="5" t="s">
        <v>5164</v>
      </c>
    </row>
    <row r="1228" spans="1:41" ht="14.25" x14ac:dyDescent="0.45">
      <c r="A1228">
        <v>2016</v>
      </c>
      <c r="B1228" s="5" t="s">
        <v>1509</v>
      </c>
      <c r="C1228" s="5" t="s">
        <v>5027</v>
      </c>
      <c r="D1228" s="5" t="s">
        <v>83</v>
      </c>
      <c r="E1228" s="5" t="s">
        <v>94</v>
      </c>
      <c r="F1228" s="5" t="s">
        <v>237</v>
      </c>
      <c r="G1228" s="5" t="s">
        <v>86</v>
      </c>
      <c r="H1228" s="5" t="s">
        <v>130</v>
      </c>
      <c r="I1228">
        <v>3074.6344677786328</v>
      </c>
      <c r="J1228">
        <v>13159.037244147228</v>
      </c>
      <c r="K1228">
        <v>43.793664461502068</v>
      </c>
      <c r="L1228">
        <v>367.15741480419791</v>
      </c>
      <c r="M1228">
        <v>4363.9018083872388</v>
      </c>
      <c r="N1228">
        <v>3482.7841183537712</v>
      </c>
      <c r="O1228">
        <v>1189.8738634190111</v>
      </c>
      <c r="P1228">
        <v>182.18610673425724</v>
      </c>
      <c r="Q1228">
        <v>2756.0250815744712</v>
      </c>
      <c r="R1228">
        <v>985.89871193637418</v>
      </c>
      <c r="S1228">
        <v>7511.7082967591423</v>
      </c>
      <c r="T1228">
        <v>0</v>
      </c>
      <c r="U1228">
        <v>164.22624173063275</v>
      </c>
      <c r="V1228">
        <v>3996.1718821120635</v>
      </c>
      <c r="W1228">
        <v>5370.1981045916909</v>
      </c>
      <c r="X1228">
        <v>293.56535550962144</v>
      </c>
      <c r="Y1228">
        <v>42869.326913495701</v>
      </c>
      <c r="Z1228">
        <v>4559.9830142263627</v>
      </c>
      <c r="AA1228">
        <v>27921.810262455369</v>
      </c>
      <c r="AB1228">
        <v>186.1230739613838</v>
      </c>
      <c r="AC1228">
        <v>402.35429224005026</v>
      </c>
      <c r="AD1228">
        <v>13376.964728574223</v>
      </c>
      <c r="AE1228">
        <v>2440.5867066391493</v>
      </c>
      <c r="AF1228">
        <v>12405.215911422521</v>
      </c>
      <c r="AG1228">
        <v>42284.512596297769</v>
      </c>
      <c r="AH1228">
        <v>12585.151004684085</v>
      </c>
      <c r="AI1228">
        <v>654.71528369945588</v>
      </c>
      <c r="AJ1228">
        <v>888.19025735983882</v>
      </c>
      <c r="AK1228">
        <v>236.48578809211116</v>
      </c>
      <c r="AL1228">
        <v>207752.609375</v>
      </c>
      <c r="AM1228">
        <v>161940.09375</v>
      </c>
      <c r="AN1228">
        <v>45812.4765625</v>
      </c>
      <c r="AO1228" s="5" t="s">
        <v>5162</v>
      </c>
    </row>
    <row r="1229" spans="1:41" ht="14.25" x14ac:dyDescent="0.45">
      <c r="A1229">
        <v>2016</v>
      </c>
      <c r="B1229" s="5" t="s">
        <v>1508</v>
      </c>
      <c r="C1229" s="5" t="s">
        <v>5027</v>
      </c>
      <c r="D1229" s="5" t="s">
        <v>83</v>
      </c>
      <c r="E1229" s="5" t="s">
        <v>94</v>
      </c>
      <c r="F1229" s="5" t="s">
        <v>237</v>
      </c>
      <c r="G1229" s="5" t="s">
        <v>86</v>
      </c>
      <c r="H1229" s="5" t="s">
        <v>130</v>
      </c>
      <c r="I1229">
        <v>2632.4446003349562</v>
      </c>
      <c r="J1229">
        <v>7412.3298621519598</v>
      </c>
      <c r="K1229">
        <v>44.907201588233541</v>
      </c>
      <c r="L1229">
        <v>232.39476821910856</v>
      </c>
      <c r="M1229">
        <v>6978.4387918065286</v>
      </c>
      <c r="N1229">
        <v>9449.2610901921307</v>
      </c>
      <c r="O1229">
        <v>1762.6076623381664</v>
      </c>
      <c r="P1229">
        <v>663.15362729376227</v>
      </c>
      <c r="Q1229">
        <v>2878.6638898097403</v>
      </c>
      <c r="R1229">
        <v>580.73689914158888</v>
      </c>
      <c r="S1229">
        <v>7569.8664471746215</v>
      </c>
      <c r="T1229">
        <v>112.26800397058385</v>
      </c>
      <c r="U1229">
        <v>168.40200595587578</v>
      </c>
      <c r="V1229">
        <v>4327.9315530660069</v>
      </c>
      <c r="W1229">
        <v>3105.8943298462023</v>
      </c>
      <c r="X1229">
        <v>3317.5195173307525</v>
      </c>
      <c r="Y1229">
        <v>64441.845505915539</v>
      </c>
      <c r="Z1229">
        <v>762.29974696026432</v>
      </c>
      <c r="AA1229">
        <v>30005.061719352503</v>
      </c>
      <c r="AB1229">
        <v>190.85560674999255</v>
      </c>
      <c r="AC1229">
        <v>2383.6742603034359</v>
      </c>
      <c r="AD1229">
        <v>5740.2088063432348</v>
      </c>
      <c r="AE1229">
        <v>461.42149631909962</v>
      </c>
      <c r="AF1229">
        <v>11818.638743770334</v>
      </c>
      <c r="AG1229">
        <v>44940.881989424714</v>
      </c>
      <c r="AH1229">
        <v>25400.676234214825</v>
      </c>
      <c r="AI1229">
        <v>437.84521548527698</v>
      </c>
      <c r="AJ1229">
        <v>8295.6601738482259</v>
      </c>
      <c r="AK1229">
        <v>469.572153407364</v>
      </c>
      <c r="AL1229">
        <v>246585.4375</v>
      </c>
      <c r="AM1229">
        <v>191454.78125</v>
      </c>
      <c r="AN1229">
        <v>55130.65625</v>
      </c>
      <c r="AO1229" s="5" t="s">
        <v>5163</v>
      </c>
    </row>
    <row r="1230" spans="1:41" ht="14.25" x14ac:dyDescent="0.45">
      <c r="A1230">
        <v>2016</v>
      </c>
      <c r="B1230" s="5" t="s">
        <v>1509</v>
      </c>
      <c r="C1230" s="5" t="s">
        <v>5027</v>
      </c>
      <c r="D1230" s="5" t="s">
        <v>83</v>
      </c>
      <c r="E1230" s="5" t="s">
        <v>94</v>
      </c>
      <c r="F1230" s="5" t="s">
        <v>205</v>
      </c>
      <c r="G1230" s="5" t="s">
        <v>86</v>
      </c>
      <c r="H1230" s="5" t="s">
        <v>130</v>
      </c>
      <c r="I1230">
        <v>87.587328923004137</v>
      </c>
      <c r="J1230">
        <v>11365.280550857775</v>
      </c>
      <c r="K1230"/>
      <c r="L1230"/>
      <c r="M1230">
        <v>383.19456403814308</v>
      </c>
      <c r="N1230">
        <v>1186.8293278656474</v>
      </c>
      <c r="O1230">
        <v>0</v>
      </c>
      <c r="P1230"/>
      <c r="Q1230">
        <v>821.47534342890026</v>
      </c>
      <c r="R1230">
        <v>908.4645333916759</v>
      </c>
      <c r="S1230">
        <v>792.17264802799548</v>
      </c>
      <c r="T1230"/>
      <c r="U1230">
        <v>0</v>
      </c>
      <c r="V1230">
        <v>0</v>
      </c>
      <c r="W1230">
        <v>1215.2741888066823</v>
      </c>
      <c r="X1230">
        <v>82.113120865316375</v>
      </c>
      <c r="Y1230">
        <v>8839.7511715541932</v>
      </c>
      <c r="Z1230">
        <v>1266.2532987647055</v>
      </c>
      <c r="AA1230">
        <v>7849.1465268584325</v>
      </c>
      <c r="AB1230"/>
      <c r="AC1230">
        <v>0</v>
      </c>
      <c r="AD1230">
        <v>11569.837489316558</v>
      </c>
      <c r="AE1230">
        <v>351.39625798304934</v>
      </c>
      <c r="AF1230">
        <v>4236.6941984560272</v>
      </c>
      <c r="AG1230">
        <v>15555.140558765637</v>
      </c>
      <c r="AH1230">
        <v>5398.8462776199885</v>
      </c>
      <c r="AI1230"/>
      <c r="AJ1230">
        <v>0</v>
      </c>
      <c r="AK1230"/>
      <c r="AL1230">
        <v>71909.453125</v>
      </c>
      <c r="AM1230">
        <v>52468.01953125</v>
      </c>
      <c r="AN1230">
        <v>19441.4375</v>
      </c>
      <c r="AO1230" s="5" t="s">
        <v>5167</v>
      </c>
    </row>
    <row r="1231" spans="1:41" ht="14.25" x14ac:dyDescent="0.45">
      <c r="A1231">
        <v>2016</v>
      </c>
      <c r="B1231" s="5" t="s">
        <v>1507</v>
      </c>
      <c r="C1231" s="5" t="s">
        <v>5027</v>
      </c>
      <c r="D1231" s="5" t="s">
        <v>83</v>
      </c>
      <c r="E1231" s="5" t="s">
        <v>94</v>
      </c>
      <c r="F1231" s="5" t="s">
        <v>205</v>
      </c>
      <c r="G1231" s="5" t="s">
        <v>86</v>
      </c>
      <c r="H1231" s="5" t="s">
        <v>130</v>
      </c>
      <c r="I1231">
        <v>2388.2120773511078</v>
      </c>
      <c r="J1231">
        <v>4236.2333276823229</v>
      </c>
      <c r="K1231">
        <v>0</v>
      </c>
      <c r="L1231"/>
      <c r="M1231">
        <v>113.72438463576705</v>
      </c>
      <c r="N1231">
        <v>4211.2139630624542</v>
      </c>
      <c r="O1231">
        <v>656.75832127155468</v>
      </c>
      <c r="P1231">
        <v>0</v>
      </c>
      <c r="Q1231">
        <v>0</v>
      </c>
      <c r="R1231">
        <v>620.5570065323742</v>
      </c>
      <c r="S1231">
        <v>410.54502853511906</v>
      </c>
      <c r="T1231">
        <v>0</v>
      </c>
      <c r="U1231">
        <v>0</v>
      </c>
      <c r="V1231">
        <v>1250.9682309934376</v>
      </c>
      <c r="W1231">
        <v>1080.381654039787</v>
      </c>
      <c r="X1231">
        <v>3590.550311225003</v>
      </c>
      <c r="Y1231">
        <v>6947.422657399009</v>
      </c>
      <c r="Z1231">
        <v>56.862192317883526</v>
      </c>
      <c r="AA1231">
        <v>11764.721037198622</v>
      </c>
      <c r="AB1231">
        <v>0</v>
      </c>
      <c r="AC1231">
        <v>530.12735622347441</v>
      </c>
      <c r="AD1231">
        <v>6735.3266800533038</v>
      </c>
      <c r="AE1231">
        <v>4234.1646811257979</v>
      </c>
      <c r="AF1231">
        <v>2899.9718082120598</v>
      </c>
      <c r="AG1231">
        <v>16581.552292609314</v>
      </c>
      <c r="AH1231">
        <v>5111.3169400076886</v>
      </c>
      <c r="AI1231">
        <v>0</v>
      </c>
      <c r="AJ1231">
        <v>6044.7784888594706</v>
      </c>
      <c r="AK1231"/>
      <c r="AL1231">
        <v>79465.3984375</v>
      </c>
      <c r="AM1231">
        <v>61766.78125</v>
      </c>
      <c r="AN1231">
        <v>17698.603515625</v>
      </c>
      <c r="AO1231" s="5" t="s">
        <v>5168</v>
      </c>
    </row>
    <row r="1232" spans="1:41" ht="14.25" x14ac:dyDescent="0.45">
      <c r="A1232">
        <v>2016</v>
      </c>
      <c r="B1232" s="5" t="s">
        <v>589</v>
      </c>
      <c r="C1232" s="5" t="s">
        <v>5027</v>
      </c>
      <c r="D1232" s="5" t="s">
        <v>83</v>
      </c>
      <c r="E1232" s="5" t="s">
        <v>94</v>
      </c>
      <c r="F1232" s="5" t="s">
        <v>205</v>
      </c>
      <c r="G1232" s="5" t="s">
        <v>86</v>
      </c>
      <c r="H1232" s="5" t="s">
        <v>130</v>
      </c>
      <c r="I1232">
        <v>743.12040491279924</v>
      </c>
      <c r="J1232">
        <v>4556.3896826939063</v>
      </c>
      <c r="K1232"/>
      <c r="L1232"/>
      <c r="M1232">
        <v>371.56020245639962</v>
      </c>
      <c r="N1232">
        <v>141.19287693343185</v>
      </c>
      <c r="O1232">
        <v>0</v>
      </c>
      <c r="P1232">
        <v>0</v>
      </c>
      <c r="Q1232">
        <v>3124.6480600599239</v>
      </c>
      <c r="R1232">
        <v>293.51293094586021</v>
      </c>
      <c r="S1232">
        <v>1003.1063865744343</v>
      </c>
      <c r="T1232">
        <v>0</v>
      </c>
      <c r="U1232"/>
      <c r="V1232">
        <v>2229.3612147383978</v>
      </c>
      <c r="W1232">
        <v>1948.5678617392043</v>
      </c>
      <c r="X1232">
        <v>26.540014461171399</v>
      </c>
      <c r="Y1232">
        <v>8571.3630703799154</v>
      </c>
      <c r="Z1232">
        <v>1064.2501636345669</v>
      </c>
      <c r="AA1232">
        <v>8073.68121738032</v>
      </c>
      <c r="AB1232"/>
      <c r="AC1232">
        <v>0</v>
      </c>
      <c r="AD1232">
        <v>9630.3501049786992</v>
      </c>
      <c r="AE1232">
        <v>464.98105335972292</v>
      </c>
      <c r="AF1232">
        <v>2427.4470275391354</v>
      </c>
      <c r="AG1232">
        <v>8833.5784132562894</v>
      </c>
      <c r="AH1232">
        <v>3830.2553457761537</v>
      </c>
      <c r="AI1232"/>
      <c r="AJ1232">
        <v>0</v>
      </c>
      <c r="AK1232"/>
      <c r="AL1232">
        <v>57333.90234375</v>
      </c>
      <c r="AM1232">
        <v>40523.52734375</v>
      </c>
      <c r="AN1232">
        <v>16810.380859375</v>
      </c>
      <c r="AO1232" s="5" t="s">
        <v>5166</v>
      </c>
    </row>
    <row r="1233" spans="1:41" ht="14.25" x14ac:dyDescent="0.45">
      <c r="A1233">
        <v>2016</v>
      </c>
      <c r="B1233" s="5" t="s">
        <v>1508</v>
      </c>
      <c r="C1233" s="5" t="s">
        <v>5027</v>
      </c>
      <c r="D1233" s="5" t="s">
        <v>83</v>
      </c>
      <c r="E1233" s="5" t="s">
        <v>94</v>
      </c>
      <c r="F1233" s="5" t="s">
        <v>205</v>
      </c>
      <c r="G1233" s="5" t="s">
        <v>86</v>
      </c>
      <c r="H1233" s="5" t="s">
        <v>130</v>
      </c>
      <c r="I1233">
        <v>617.47402183821112</v>
      </c>
      <c r="J1233">
        <v>4379.4293321231025</v>
      </c>
      <c r="K1233"/>
      <c r="L1233"/>
      <c r="M1233">
        <v>651.15442302938629</v>
      </c>
      <c r="N1233">
        <v>3139.6869990413479</v>
      </c>
      <c r="O1233">
        <v>0</v>
      </c>
      <c r="P1233">
        <v>0</v>
      </c>
      <c r="Q1233">
        <v>2878.6638898097403</v>
      </c>
      <c r="R1233">
        <v>580.73689914158888</v>
      </c>
      <c r="S1233">
        <v>743.1019182812945</v>
      </c>
      <c r="T1233">
        <v>0</v>
      </c>
      <c r="U1233">
        <v>0</v>
      </c>
      <c r="V1233">
        <v>1234.9480436764222</v>
      </c>
      <c r="W1233">
        <v>0</v>
      </c>
      <c r="X1233">
        <v>2008.4745910337449</v>
      </c>
      <c r="Y1233">
        <v>13588.863066597485</v>
      </c>
      <c r="Z1233">
        <v>280.67000992645961</v>
      </c>
      <c r="AA1233">
        <v>12380.940830598516</v>
      </c>
      <c r="AB1233"/>
      <c r="AC1233">
        <v>531.13992678483226</v>
      </c>
      <c r="AD1233">
        <v>5065.9271744959078</v>
      </c>
      <c r="AE1233">
        <v>204.32776722646261</v>
      </c>
      <c r="AF1233">
        <v>5161.2230158653329</v>
      </c>
      <c r="AG1233">
        <v>18563.514456536039</v>
      </c>
      <c r="AH1233">
        <v>7448.8092019422957</v>
      </c>
      <c r="AI1233">
        <v>0</v>
      </c>
      <c r="AJ1233">
        <v>5941.0444083407128</v>
      </c>
      <c r="AK1233"/>
      <c r="AL1233">
        <v>85400.1328125</v>
      </c>
      <c r="AM1233">
        <v>69482.6640625</v>
      </c>
      <c r="AN1233">
        <v>15917.4677734375</v>
      </c>
      <c r="AO1233" s="5" t="s">
        <v>5165</v>
      </c>
    </row>
    <row r="1234" spans="1:41" ht="14.25" x14ac:dyDescent="0.45">
      <c r="A1234">
        <v>2016</v>
      </c>
      <c r="B1234" s="5" t="s">
        <v>1507</v>
      </c>
      <c r="C1234" s="5" t="s">
        <v>174</v>
      </c>
      <c r="D1234" s="5" t="s">
        <v>83</v>
      </c>
      <c r="E1234" s="5" t="s">
        <v>108</v>
      </c>
      <c r="F1234" s="5" t="s">
        <v>1510</v>
      </c>
      <c r="G1234" s="5" t="s">
        <v>86</v>
      </c>
      <c r="H1234" s="5" t="s">
        <v>130</v>
      </c>
      <c r="I1234"/>
      <c r="J1234"/>
      <c r="K1234"/>
      <c r="L1234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  <c r="AD1234"/>
      <c r="AE1234"/>
      <c r="AF1234"/>
      <c r="AG1234"/>
      <c r="AH1234"/>
      <c r="AI1234"/>
      <c r="AJ1234"/>
      <c r="AK1234"/>
      <c r="AL1234">
        <v>0</v>
      </c>
      <c r="AM1234">
        <v>0</v>
      </c>
      <c r="AN1234">
        <v>0</v>
      </c>
      <c r="AO1234" s="5" t="s">
        <v>1943</v>
      </c>
    </row>
    <row r="1235" spans="1:41" ht="14.25" x14ac:dyDescent="0.45">
      <c r="A1235">
        <v>2016</v>
      </c>
      <c r="B1235" s="5" t="s">
        <v>1507</v>
      </c>
      <c r="C1235" s="5" t="s">
        <v>174</v>
      </c>
      <c r="D1235" s="5" t="s">
        <v>83</v>
      </c>
      <c r="E1235" s="5" t="s">
        <v>108</v>
      </c>
      <c r="F1235" s="5" t="s">
        <v>177</v>
      </c>
      <c r="G1235" s="5" t="s">
        <v>86</v>
      </c>
      <c r="H1235" s="5" t="s">
        <v>130</v>
      </c>
      <c r="I1235">
        <v>2653.189893552445</v>
      </c>
      <c r="J1235">
        <v>15836.120560530562</v>
      </c>
      <c r="K1235">
        <v>636.85655396029551</v>
      </c>
      <c r="L1235">
        <v>2183.5081850067272</v>
      </c>
      <c r="M1235">
        <v>4842.3842977909608</v>
      </c>
      <c r="N1235">
        <v>1038.4173561091889</v>
      </c>
      <c r="O1235">
        <v>8343.9353558493003</v>
      </c>
      <c r="P1235">
        <v>6274.1743003552683</v>
      </c>
      <c r="Q1235">
        <v>2261.2388019052742</v>
      </c>
      <c r="R1235">
        <v>6106.2409804073395</v>
      </c>
      <c r="S1235">
        <v>4639.9548931392956</v>
      </c>
      <c r="T1235">
        <v>8614.6221361593543</v>
      </c>
      <c r="U1235">
        <v>848.4644717368983</v>
      </c>
      <c r="V1235">
        <v>2084.56797037361</v>
      </c>
      <c r="W1235">
        <v>1642.1801141404762</v>
      </c>
      <c r="X1235">
        <v>8842.1733823386203</v>
      </c>
      <c r="Y1235">
        <v>31250.323654062428</v>
      </c>
      <c r="Z1235">
        <v>7575.6361581269848</v>
      </c>
      <c r="AA1235">
        <v>45502.951604746078</v>
      </c>
      <c r="AB1235">
        <v>624.34687165036109</v>
      </c>
      <c r="AC1235">
        <v>7851.652336039594</v>
      </c>
      <c r="AD1235">
        <v>9078.362467189072</v>
      </c>
      <c r="AE1235">
        <v>5419.8050766090628</v>
      </c>
      <c r="AF1235">
        <v>19821.898675929533</v>
      </c>
      <c r="AG1235">
        <v>63594.868643242131</v>
      </c>
      <c r="AH1235">
        <v>13004.383383099961</v>
      </c>
      <c r="AI1235">
        <v>716.4636232053324</v>
      </c>
      <c r="AJ1235">
        <v>20067.473916243802</v>
      </c>
      <c r="AK1235">
        <v>1127.0086517404513</v>
      </c>
      <c r="AL1235">
        <v>302483.1875</v>
      </c>
      <c r="AM1235">
        <v>240370.546875</v>
      </c>
      <c r="AN1235">
        <v>62112.671875</v>
      </c>
      <c r="AO1235" s="5" t="s">
        <v>1950</v>
      </c>
    </row>
    <row r="1236" spans="1:41" ht="14.25" x14ac:dyDescent="0.45">
      <c r="A1236">
        <v>2016</v>
      </c>
      <c r="B1236" s="5" t="s">
        <v>589</v>
      </c>
      <c r="C1236" s="5" t="s">
        <v>174</v>
      </c>
      <c r="D1236" s="5" t="s">
        <v>83</v>
      </c>
      <c r="E1236" s="5" t="s">
        <v>108</v>
      </c>
      <c r="F1236" s="5" t="s">
        <v>177</v>
      </c>
      <c r="G1236" s="5" t="s">
        <v>86</v>
      </c>
      <c r="H1236" s="5" t="s">
        <v>130</v>
      </c>
      <c r="I1236">
        <v>4419.4432080742617</v>
      </c>
      <c r="J1236">
        <v>11621.341532257733</v>
      </c>
      <c r="K1236">
        <v>753.73641069726773</v>
      </c>
      <c r="L1236">
        <v>1241.3072627657614</v>
      </c>
      <c r="M1236">
        <v>3611.2997677315925</v>
      </c>
      <c r="N1236">
        <v>9579.883619904429</v>
      </c>
      <c r="O1236">
        <v>8833.5784132562894</v>
      </c>
      <c r="P1236">
        <v>6181.1693680068192</v>
      </c>
      <c r="Q1236">
        <v>2461.4132579153375</v>
      </c>
      <c r="R1236">
        <v>7030.2756549856031</v>
      </c>
      <c r="S1236">
        <v>1100.8797998493897</v>
      </c>
      <c r="T1236">
        <v>7011.7146825238624</v>
      </c>
      <c r="U1236">
        <v>561.58670599838683</v>
      </c>
      <c r="V1236">
        <v>2069.0595273929225</v>
      </c>
      <c r="W1236">
        <v>625.28274070519819</v>
      </c>
      <c r="X1236">
        <v>7245.7944465016708</v>
      </c>
      <c r="Y1236">
        <v>21115.235505307966</v>
      </c>
      <c r="Z1236">
        <v>2770.49437529225</v>
      </c>
      <c r="AA1236">
        <v>56165.607098018256</v>
      </c>
      <c r="AB1236">
        <v>0</v>
      </c>
      <c r="AC1236">
        <v>7995.8348947850754</v>
      </c>
      <c r="AD1236">
        <v>10391.24477160037</v>
      </c>
      <c r="AE1236">
        <v>7526.7481011882091</v>
      </c>
      <c r="AF1236">
        <v>15637.762588807711</v>
      </c>
      <c r="AG1236">
        <v>68472.175709243762</v>
      </c>
      <c r="AH1236">
        <v>12659.922444964246</v>
      </c>
      <c r="AI1236">
        <v>1313.1999155387609</v>
      </c>
      <c r="AJ1236">
        <v>20577.436978366964</v>
      </c>
      <c r="AK1236">
        <v>1959.7146678128961</v>
      </c>
      <c r="AL1236">
        <v>300933.15625</v>
      </c>
      <c r="AM1236">
        <v>245426.78125</v>
      </c>
      <c r="AN1236">
        <v>55506.3671875</v>
      </c>
      <c r="AO1236" s="5" t="s">
        <v>602</v>
      </c>
    </row>
    <row r="1237" spans="1:41" ht="14.25" x14ac:dyDescent="0.45">
      <c r="A1237">
        <v>2016</v>
      </c>
      <c r="B1237" s="5" t="s">
        <v>1508</v>
      </c>
      <c r="C1237" s="5" t="s">
        <v>174</v>
      </c>
      <c r="D1237" s="5" t="s">
        <v>83</v>
      </c>
      <c r="E1237" s="5" t="s">
        <v>108</v>
      </c>
      <c r="F1237" s="5" t="s">
        <v>177</v>
      </c>
      <c r="G1237" s="5" t="s">
        <v>86</v>
      </c>
      <c r="H1237" s="5" t="s">
        <v>130</v>
      </c>
      <c r="I1237">
        <v>4159.5295471101317</v>
      </c>
      <c r="J1237">
        <v>18102.563293892108</v>
      </c>
      <c r="K1237">
        <v>797.10282819114536</v>
      </c>
      <c r="L1237">
        <v>2288.0219209204988</v>
      </c>
      <c r="M1237">
        <v>5988.3191977889564</v>
      </c>
      <c r="N1237">
        <v>3686.3199103741208</v>
      </c>
      <c r="O1237">
        <v>8786.0939907378925</v>
      </c>
      <c r="P1237">
        <v>6765.2196232016031</v>
      </c>
      <c r="Q1237">
        <v>2454.9881033065935</v>
      </c>
      <c r="R1237">
        <v>5577.5459580720408</v>
      </c>
      <c r="S1237">
        <v>4524.4832315904887</v>
      </c>
      <c r="T1237">
        <v>6399.2762263232789</v>
      </c>
      <c r="U1237">
        <v>797.10282819114536</v>
      </c>
      <c r="V1237">
        <v>2964.9979848631192</v>
      </c>
      <c r="W1237">
        <v>1080.0181981970165</v>
      </c>
      <c r="X1237">
        <v>9260.9876475334622</v>
      </c>
      <c r="Y1237">
        <v>28010.86699066067</v>
      </c>
      <c r="Z1237">
        <v>9935.7183513966702</v>
      </c>
      <c r="AA1237">
        <v>47886.333186706514</v>
      </c>
      <c r="AB1237">
        <v>441.21325560439453</v>
      </c>
      <c r="AC1237">
        <v>8061.8530971236551</v>
      </c>
      <c r="AD1237">
        <v>10522.442551246331</v>
      </c>
      <c r="AE1237">
        <v>3672.735481893681</v>
      </c>
      <c r="AF1237">
        <v>17779.383013526531</v>
      </c>
      <c r="AG1237">
        <v>67507.873467551777</v>
      </c>
      <c r="AH1237">
        <v>13685.469684014171</v>
      </c>
      <c r="AI1237">
        <v>707.28842501467818</v>
      </c>
      <c r="AJ1237">
        <v>19723.097201882436</v>
      </c>
      <c r="AK1237">
        <v>1229.3346434778932</v>
      </c>
      <c r="AL1237">
        <v>312796.1875</v>
      </c>
      <c r="AM1237">
        <v>249374.15625</v>
      </c>
      <c r="AN1237">
        <v>63422.02734375</v>
      </c>
      <c r="AO1237" s="5" t="s">
        <v>1951</v>
      </c>
    </row>
    <row r="1238" spans="1:41" ht="14.25" x14ac:dyDescent="0.45">
      <c r="A1238">
        <v>2016</v>
      </c>
      <c r="B1238" s="5" t="s">
        <v>1509</v>
      </c>
      <c r="C1238" s="5" t="s">
        <v>174</v>
      </c>
      <c r="D1238" s="5" t="s">
        <v>83</v>
      </c>
      <c r="E1238" s="5" t="s">
        <v>108</v>
      </c>
      <c r="F1238" s="5" t="s">
        <v>177</v>
      </c>
      <c r="G1238" s="5" t="s">
        <v>86</v>
      </c>
      <c r="H1238" s="5" t="s">
        <v>130</v>
      </c>
      <c r="I1238">
        <v>5516.9068805377228</v>
      </c>
      <c r="J1238">
        <v>20188.03488698661</v>
      </c>
      <c r="K1238">
        <v>777.33754419166166</v>
      </c>
      <c r="L1238">
        <v>1697.7578779415417</v>
      </c>
      <c r="M1238">
        <v>4465.5852230587889</v>
      </c>
      <c r="N1238">
        <v>8747.7712614467855</v>
      </c>
      <c r="O1238">
        <v>8974.1665445327326</v>
      </c>
      <c r="P1238">
        <v>9391.1664955563119</v>
      </c>
      <c r="Q1238">
        <v>2623.9519591106337</v>
      </c>
      <c r="R1238">
        <v>5633.8792776444852</v>
      </c>
      <c r="S1238">
        <v>3625.6359720377377</v>
      </c>
      <c r="T1238">
        <v>6738.7501190136309</v>
      </c>
      <c r="U1238">
        <v>723.6903052263217</v>
      </c>
      <c r="V1238">
        <v>2103.1907357636369</v>
      </c>
      <c r="W1238">
        <v>1285.3440519450858</v>
      </c>
      <c r="X1238">
        <v>9092.5227286179252</v>
      </c>
      <c r="Y1238">
        <v>21776.399653481902</v>
      </c>
      <c r="Z1238">
        <v>5063.3446564428386</v>
      </c>
      <c r="AA1238">
        <v>47661.248037777812</v>
      </c>
      <c r="AB1238">
        <v>449.97990234193372</v>
      </c>
      <c r="AC1238">
        <v>8246.2019515873108</v>
      </c>
      <c r="AD1238">
        <v>11640.576357757678</v>
      </c>
      <c r="AE1238">
        <v>8397.6588366342585</v>
      </c>
      <c r="AF1238">
        <v>17293.562646812185</v>
      </c>
      <c r="AG1238">
        <v>73317.511636665688</v>
      </c>
      <c r="AH1238">
        <v>12396.262195766696</v>
      </c>
      <c r="AI1238">
        <v>1354.3190734719515</v>
      </c>
      <c r="AJ1238">
        <v>19347.138989114428</v>
      </c>
      <c r="AK1238">
        <v>2021.5155515429356</v>
      </c>
      <c r="AL1238">
        <v>320551.34375</v>
      </c>
      <c r="AM1238">
        <v>257729.421875</v>
      </c>
      <c r="AN1238">
        <v>62822</v>
      </c>
      <c r="AO1238" s="5" t="s">
        <v>1952</v>
      </c>
    </row>
    <row r="1239" spans="1:41" ht="14.25" x14ac:dyDescent="0.45">
      <c r="A1239">
        <v>2016</v>
      </c>
      <c r="B1239" s="5" t="s">
        <v>1507</v>
      </c>
      <c r="C1239" s="5" t="s">
        <v>174</v>
      </c>
      <c r="D1239" s="5" t="s">
        <v>83</v>
      </c>
      <c r="E1239" s="5" t="s">
        <v>108</v>
      </c>
      <c r="F1239" s="5" t="s">
        <v>181</v>
      </c>
      <c r="G1239" s="5" t="s">
        <v>86</v>
      </c>
      <c r="H1239" s="5" t="s">
        <v>130</v>
      </c>
      <c r="I1239">
        <v>2149.3667222964968</v>
      </c>
      <c r="J1239">
        <v>15836.120560530562</v>
      </c>
      <c r="K1239">
        <v>636.85655396029551</v>
      </c>
      <c r="L1239">
        <v>2183.5081850067272</v>
      </c>
      <c r="M1239">
        <v>4842.3842977909608</v>
      </c>
      <c r="N1239">
        <v>1038.4173561091889</v>
      </c>
      <c r="O1239">
        <v>8343.9353558493003</v>
      </c>
      <c r="P1239">
        <v>6274.1743003552683</v>
      </c>
      <c r="Q1239">
        <v>2261.2388019052742</v>
      </c>
      <c r="R1239">
        <v>6106.2409804073395</v>
      </c>
      <c r="S1239">
        <v>4639.9548931392956</v>
      </c>
      <c r="T1239">
        <v>8614.6221361593543</v>
      </c>
      <c r="U1239">
        <v>848.4644717368983</v>
      </c>
      <c r="V1239">
        <v>2004.9609011285731</v>
      </c>
      <c r="W1239">
        <v>1642.1801141404762</v>
      </c>
      <c r="X1239">
        <v>8002.1669110164512</v>
      </c>
      <c r="Y1239">
        <v>31250.323654062428</v>
      </c>
      <c r="Z1239">
        <v>7575.6361581269848</v>
      </c>
      <c r="AA1239">
        <v>45502.951604746078</v>
      </c>
      <c r="AB1239">
        <v>624.34687165036109</v>
      </c>
      <c r="AC1239">
        <v>7851.652336039594</v>
      </c>
      <c r="AD1239">
        <v>9078.362467189072</v>
      </c>
      <c r="AE1239">
        <v>5419.8050766090628</v>
      </c>
      <c r="AF1239">
        <v>19821.898675929533</v>
      </c>
      <c r="AG1239">
        <v>63594.868643242131</v>
      </c>
      <c r="AH1239">
        <v>12548.917222633714</v>
      </c>
      <c r="AI1239">
        <v>-236.54672004239546</v>
      </c>
      <c r="AJ1239">
        <v>20067.473916243802</v>
      </c>
      <c r="AK1239">
        <v>1127.0086517404513</v>
      </c>
      <c r="AL1239">
        <v>299651.28125</v>
      </c>
      <c r="AM1239">
        <v>239787.109375</v>
      </c>
      <c r="AN1239">
        <v>59864.19140625</v>
      </c>
      <c r="AO1239" s="5" t="s">
        <v>1953</v>
      </c>
    </row>
    <row r="1240" spans="1:41" ht="14.25" x14ac:dyDescent="0.45">
      <c r="A1240">
        <v>2016</v>
      </c>
      <c r="B1240" s="5" t="s">
        <v>1508</v>
      </c>
      <c r="C1240" s="5" t="s">
        <v>174</v>
      </c>
      <c r="D1240" s="5" t="s">
        <v>83</v>
      </c>
      <c r="E1240" s="5" t="s">
        <v>108</v>
      </c>
      <c r="F1240" s="5" t="s">
        <v>181</v>
      </c>
      <c r="G1240" s="5" t="s">
        <v>86</v>
      </c>
      <c r="H1240" s="5" t="s">
        <v>130</v>
      </c>
      <c r="I1240">
        <v>3218.8802786273964</v>
      </c>
      <c r="J1240">
        <v>18102.563293892108</v>
      </c>
      <c r="K1240">
        <v>797.10282819114536</v>
      </c>
      <c r="L1240">
        <v>2288.0219209204988</v>
      </c>
      <c r="M1240">
        <v>5988.3191977889564</v>
      </c>
      <c r="N1240">
        <v>3686.3199103741208</v>
      </c>
      <c r="O1240">
        <v>8786.0939907378925</v>
      </c>
      <c r="P1240">
        <v>6765.2196232016031</v>
      </c>
      <c r="Q1240">
        <v>2454.9881033065935</v>
      </c>
      <c r="R1240">
        <v>5577.5459580720408</v>
      </c>
      <c r="S1240">
        <v>4524.4832315904887</v>
      </c>
      <c r="T1240">
        <v>6399.2762263232789</v>
      </c>
      <c r="U1240">
        <v>797.10282819114536</v>
      </c>
      <c r="V1240">
        <v>2909.9866629175335</v>
      </c>
      <c r="W1240">
        <v>1080.0181981970165</v>
      </c>
      <c r="X1240">
        <v>9260.9876475334622</v>
      </c>
      <c r="Y1240">
        <v>28010.86699066067</v>
      </c>
      <c r="Z1240">
        <v>9935.7183513966702</v>
      </c>
      <c r="AA1240">
        <v>47886.333186706514</v>
      </c>
      <c r="AB1240">
        <v>441.21325560439453</v>
      </c>
      <c r="AC1240">
        <v>8061.8530971236551</v>
      </c>
      <c r="AD1240">
        <v>10522.442551246331</v>
      </c>
      <c r="AE1240">
        <v>3672.735481893681</v>
      </c>
      <c r="AF1240">
        <v>17779.383013526531</v>
      </c>
      <c r="AG1240">
        <v>67507.873467551777</v>
      </c>
      <c r="AH1240">
        <v>13685.469684014171</v>
      </c>
      <c r="AI1240">
        <v>707.28842501467818</v>
      </c>
      <c r="AJ1240">
        <v>19723.097201882436</v>
      </c>
      <c r="AK1240">
        <v>1229.3346434778932</v>
      </c>
      <c r="AL1240">
        <v>311800.5</v>
      </c>
      <c r="AM1240">
        <v>248378.5</v>
      </c>
      <c r="AN1240">
        <v>63422.02734375</v>
      </c>
      <c r="AO1240" s="5" t="s">
        <v>1955</v>
      </c>
    </row>
    <row r="1241" spans="1:41" ht="14.25" x14ac:dyDescent="0.45">
      <c r="A1241">
        <v>2016</v>
      </c>
      <c r="B1241" s="5" t="s">
        <v>1509</v>
      </c>
      <c r="C1241" s="5" t="s">
        <v>174</v>
      </c>
      <c r="D1241" s="5" t="s">
        <v>83</v>
      </c>
      <c r="E1241" s="5" t="s">
        <v>108</v>
      </c>
      <c r="F1241" s="5" t="s">
        <v>181</v>
      </c>
      <c r="G1241" s="5" t="s">
        <v>86</v>
      </c>
      <c r="H1241" s="5" t="s">
        <v>130</v>
      </c>
      <c r="I1241">
        <v>4250.5029034668114</v>
      </c>
      <c r="J1241">
        <v>20188.03488698661</v>
      </c>
      <c r="K1241">
        <v>777.33754419166166</v>
      </c>
      <c r="L1241">
        <v>1671.4360503765568</v>
      </c>
      <c r="M1241">
        <v>4465.5852230587889</v>
      </c>
      <c r="N1241">
        <v>8151.5205198034346</v>
      </c>
      <c r="O1241">
        <v>8974.1665445327326</v>
      </c>
      <c r="P1241">
        <v>9391.1664955563119</v>
      </c>
      <c r="Q1241">
        <v>2623.9519591106337</v>
      </c>
      <c r="R1241">
        <v>5633.8792776444852</v>
      </c>
      <c r="S1241">
        <v>3625.6359720377377</v>
      </c>
      <c r="T1241">
        <v>6738.7501190136309</v>
      </c>
      <c r="U1241">
        <v>723.6903052263217</v>
      </c>
      <c r="V1241">
        <v>1999.1807826675695</v>
      </c>
      <c r="W1241">
        <v>1285.3440519450858</v>
      </c>
      <c r="X1241">
        <v>9092.5227286179252</v>
      </c>
      <c r="Y1241">
        <v>21776.399653481902</v>
      </c>
      <c r="Z1241">
        <v>5063.3446564428386</v>
      </c>
      <c r="AA1241">
        <v>47661.248037777812</v>
      </c>
      <c r="AB1241">
        <v>449.97990234193372</v>
      </c>
      <c r="AC1241">
        <v>8246.2019515873108</v>
      </c>
      <c r="AD1241">
        <v>11640.576357757678</v>
      </c>
      <c r="AE1241">
        <v>8397.6588366342585</v>
      </c>
      <c r="AF1241">
        <v>17293.562646812185</v>
      </c>
      <c r="AG1241">
        <v>73317.511636665688</v>
      </c>
      <c r="AH1241">
        <v>11761.254017281251</v>
      </c>
      <c r="AI1241">
        <v>1354.3190734719515</v>
      </c>
      <c r="AJ1241">
        <v>19347.138989114428</v>
      </c>
      <c r="AK1241">
        <v>2021.5155515429356</v>
      </c>
      <c r="AL1241">
        <v>317923.375</v>
      </c>
      <c r="AM1241">
        <v>255736.4375</v>
      </c>
      <c r="AN1241">
        <v>62186.9921875</v>
      </c>
      <c r="AO1241" s="5" t="s">
        <v>1954</v>
      </c>
    </row>
    <row r="1242" spans="1:41" ht="14.25" x14ac:dyDescent="0.45">
      <c r="A1242">
        <v>2016</v>
      </c>
      <c r="B1242" s="5" t="s">
        <v>589</v>
      </c>
      <c r="C1242" s="5" t="s">
        <v>174</v>
      </c>
      <c r="D1242" s="5" t="s">
        <v>83</v>
      </c>
      <c r="E1242" s="5" t="s">
        <v>108</v>
      </c>
      <c r="F1242" s="5" t="s">
        <v>181</v>
      </c>
      <c r="G1242" s="5" t="s">
        <v>86</v>
      </c>
      <c r="H1242" s="5" t="s">
        <v>130</v>
      </c>
      <c r="I1242">
        <v>3407.1637941232952</v>
      </c>
      <c r="J1242">
        <v>11621.341532257733</v>
      </c>
      <c r="K1242">
        <v>753.73641069726773</v>
      </c>
      <c r="L1242">
        <v>1241.3072627657614</v>
      </c>
      <c r="M1242">
        <v>3611.2997677315925</v>
      </c>
      <c r="N1242">
        <v>9041.6521266318723</v>
      </c>
      <c r="O1242">
        <v>8833.5784132562894</v>
      </c>
      <c r="P1242">
        <v>6181.1693680068192</v>
      </c>
      <c r="Q1242">
        <v>2461.4132579153375</v>
      </c>
      <c r="R1242">
        <v>7030.2756549856031</v>
      </c>
      <c r="S1242">
        <v>1100.8797998493897</v>
      </c>
      <c r="T1242">
        <v>7011.7146825238624</v>
      </c>
      <c r="U1242">
        <v>561.58670599838683</v>
      </c>
      <c r="V1242">
        <v>1969.2690730189179</v>
      </c>
      <c r="W1242">
        <v>625.28274070519819</v>
      </c>
      <c r="X1242">
        <v>5796.6355572013363</v>
      </c>
      <c r="Y1242">
        <v>21115.235505307966</v>
      </c>
      <c r="Z1242">
        <v>2759.6701577863305</v>
      </c>
      <c r="AA1242">
        <v>56165.607098018256</v>
      </c>
      <c r="AB1242">
        <v>0</v>
      </c>
      <c r="AC1242">
        <v>7995.8348947850754</v>
      </c>
      <c r="AD1242">
        <v>10391.24477160037</v>
      </c>
      <c r="AE1242">
        <v>7526.7481011882091</v>
      </c>
      <c r="AF1242">
        <v>15637.762588807711</v>
      </c>
      <c r="AG1242">
        <v>68472.175709243762</v>
      </c>
      <c r="AH1242">
        <v>12245.572191216324</v>
      </c>
      <c r="AI1242">
        <v>1313.1999155387609</v>
      </c>
      <c r="AJ1242">
        <v>20577.436978366964</v>
      </c>
      <c r="AK1242">
        <v>1959.7146678128961</v>
      </c>
      <c r="AL1242">
        <v>297408.5</v>
      </c>
      <c r="AM1242">
        <v>243765.65625</v>
      </c>
      <c r="AN1242">
        <v>53642.85546875</v>
      </c>
      <c r="AO1242" s="5" t="s">
        <v>605</v>
      </c>
    </row>
    <row r="1243" spans="1:41" ht="14.25" x14ac:dyDescent="0.45">
      <c r="A1243">
        <v>2016</v>
      </c>
      <c r="B1243" s="5" t="s">
        <v>1508</v>
      </c>
      <c r="C1243" s="5" t="s">
        <v>174</v>
      </c>
      <c r="D1243" s="5" t="s">
        <v>83</v>
      </c>
      <c r="E1243" s="5" t="s">
        <v>108</v>
      </c>
      <c r="F1243" s="5" t="s">
        <v>184</v>
      </c>
      <c r="G1243" s="5" t="s">
        <v>86</v>
      </c>
      <c r="H1243" s="5" t="s">
        <v>130</v>
      </c>
      <c r="I1243">
        <v>940.64926848273456</v>
      </c>
      <c r="J1243"/>
      <c r="K1243"/>
      <c r="L1243"/>
      <c r="M1243">
        <v>0</v>
      </c>
      <c r="N1243">
        <v>0</v>
      </c>
      <c r="O1243">
        <v>0</v>
      </c>
      <c r="P1243">
        <v>0</v>
      </c>
      <c r="Q1243">
        <v>0</v>
      </c>
      <c r="R1243"/>
      <c r="S1243">
        <v>0</v>
      </c>
      <c r="T1243"/>
      <c r="U1243"/>
      <c r="V1243">
        <v>55.011321945586083</v>
      </c>
      <c r="W1243"/>
      <c r="X1243"/>
      <c r="Y1243"/>
      <c r="Z1243"/>
      <c r="AA1243">
        <v>0</v>
      </c>
      <c r="AB1243"/>
      <c r="AC1243"/>
      <c r="AD1243">
        <v>0</v>
      </c>
      <c r="AE1243"/>
      <c r="AF1243"/>
      <c r="AG1243">
        <v>0</v>
      </c>
      <c r="AH1243">
        <v>0</v>
      </c>
      <c r="AI1243">
        <v>0</v>
      </c>
      <c r="AJ1243">
        <v>0</v>
      </c>
      <c r="AK1243"/>
      <c r="AL1243">
        <v>995.66058349609375</v>
      </c>
      <c r="AM1243">
        <v>995.66058349609375</v>
      </c>
      <c r="AN1243">
        <v>0</v>
      </c>
      <c r="AO1243" s="5" t="s">
        <v>1957</v>
      </c>
    </row>
    <row r="1244" spans="1:41" ht="14.25" x14ac:dyDescent="0.45">
      <c r="A1244">
        <v>2016</v>
      </c>
      <c r="B1244" s="5" t="s">
        <v>589</v>
      </c>
      <c r="C1244" s="5" t="s">
        <v>174</v>
      </c>
      <c r="D1244" s="5" t="s">
        <v>83</v>
      </c>
      <c r="E1244" s="5" t="s">
        <v>108</v>
      </c>
      <c r="F1244" s="5" t="s">
        <v>184</v>
      </c>
      <c r="G1244" s="5" t="s">
        <v>86</v>
      </c>
      <c r="H1244" s="5" t="s">
        <v>130</v>
      </c>
      <c r="I1244">
        <v>1012.2794139509665</v>
      </c>
      <c r="J1244"/>
      <c r="K1244"/>
      <c r="L1244"/>
      <c r="M1244">
        <v>0</v>
      </c>
      <c r="N1244">
        <v>538.23149327255601</v>
      </c>
      <c r="O1244">
        <v>0</v>
      </c>
      <c r="P1244">
        <v>0</v>
      </c>
      <c r="Q1244">
        <v>0</v>
      </c>
      <c r="R1244"/>
      <c r="S1244">
        <v>0</v>
      </c>
      <c r="T1244"/>
      <c r="U1244"/>
      <c r="V1244">
        <v>99.790454374004469</v>
      </c>
      <c r="W1244"/>
      <c r="X1244">
        <v>1449.1588893003341</v>
      </c>
      <c r="Y1244">
        <v>0</v>
      </c>
      <c r="Z1244">
        <v>10.824217505919343</v>
      </c>
      <c r="AA1244"/>
      <c r="AB1244"/>
      <c r="AC1244">
        <v>0</v>
      </c>
      <c r="AD1244">
        <v>0</v>
      </c>
      <c r="AE1244"/>
      <c r="AF1244">
        <v>0</v>
      </c>
      <c r="AG1244"/>
      <c r="AH1244">
        <v>414.3502537479207</v>
      </c>
      <c r="AI1244">
        <v>0</v>
      </c>
      <c r="AJ1244">
        <v>0</v>
      </c>
      <c r="AK1244"/>
      <c r="AL1244">
        <v>3524.634765625</v>
      </c>
      <c r="AM1244">
        <v>1661.12548828125</v>
      </c>
      <c r="AN1244">
        <v>1863.5091552734375</v>
      </c>
      <c r="AO1244" s="5" t="s">
        <v>608</v>
      </c>
    </row>
    <row r="1245" spans="1:41" ht="14.25" x14ac:dyDescent="0.45">
      <c r="A1245">
        <v>2016</v>
      </c>
      <c r="B1245" s="5" t="s">
        <v>1507</v>
      </c>
      <c r="C1245" s="5" t="s">
        <v>174</v>
      </c>
      <c r="D1245" s="5" t="s">
        <v>83</v>
      </c>
      <c r="E1245" s="5" t="s">
        <v>108</v>
      </c>
      <c r="F1245" s="5" t="s">
        <v>184</v>
      </c>
      <c r="G1245" s="5" t="s">
        <v>86</v>
      </c>
      <c r="H1245" s="5" t="s">
        <v>130</v>
      </c>
      <c r="I1245">
        <v>503.82317125594881</v>
      </c>
      <c r="J1245"/>
      <c r="K1245">
        <v>0</v>
      </c>
      <c r="L1245"/>
      <c r="M1245">
        <v>0</v>
      </c>
      <c r="N1245">
        <v>0</v>
      </c>
      <c r="O1245">
        <v>0</v>
      </c>
      <c r="P1245">
        <v>0</v>
      </c>
      <c r="Q1245"/>
      <c r="R1245">
        <v>0</v>
      </c>
      <c r="S1245"/>
      <c r="T1245"/>
      <c r="U1245"/>
      <c r="V1245">
        <v>79.607069245036939</v>
      </c>
      <c r="W1245"/>
      <c r="X1245">
        <v>840.00647132216886</v>
      </c>
      <c r="Y1245"/>
      <c r="Z1245"/>
      <c r="AA1245">
        <v>0</v>
      </c>
      <c r="AB1245">
        <v>0</v>
      </c>
      <c r="AC1245"/>
      <c r="AD1245">
        <v>0</v>
      </c>
      <c r="AE1245"/>
      <c r="AF1245"/>
      <c r="AG1245">
        <v>0</v>
      </c>
      <c r="AH1245">
        <v>455.466160466247</v>
      </c>
      <c r="AI1245">
        <v>953.01034324772786</v>
      </c>
      <c r="AJ1245"/>
      <c r="AK1245"/>
      <c r="AL1245">
        <v>2831.913330078125</v>
      </c>
      <c r="AM1245">
        <v>583.43023681640625</v>
      </c>
      <c r="AN1245">
        <v>2248.48291015625</v>
      </c>
      <c r="AO1245" s="5" t="s">
        <v>1956</v>
      </c>
    </row>
    <row r="1246" spans="1:41" ht="14.25" x14ac:dyDescent="0.45">
      <c r="A1246">
        <v>2016</v>
      </c>
      <c r="B1246" s="5" t="s">
        <v>1509</v>
      </c>
      <c r="C1246" s="5" t="s">
        <v>174</v>
      </c>
      <c r="D1246" s="5" t="s">
        <v>83</v>
      </c>
      <c r="E1246" s="5" t="s">
        <v>108</v>
      </c>
      <c r="F1246" s="5" t="s">
        <v>184</v>
      </c>
      <c r="G1246" s="5" t="s">
        <v>86</v>
      </c>
      <c r="H1246" s="5" t="s">
        <v>130</v>
      </c>
      <c r="I1246">
        <v>1266.4039770709119</v>
      </c>
      <c r="J1246"/>
      <c r="K1246"/>
      <c r="L1246">
        <v>26.321827564985146</v>
      </c>
      <c r="M1246"/>
      <c r="N1246">
        <v>596.25074164335069</v>
      </c>
      <c r="O1246">
        <v>0</v>
      </c>
      <c r="P1246"/>
      <c r="Q1246"/>
      <c r="R1246"/>
      <c r="S1246">
        <v>0</v>
      </c>
      <c r="T1246"/>
      <c r="U1246"/>
      <c r="V1246">
        <v>104.00995309606741</v>
      </c>
      <c r="W1246"/>
      <c r="X1246"/>
      <c r="Y1246">
        <v>0</v>
      </c>
      <c r="Z1246"/>
      <c r="AA1246">
        <v>0</v>
      </c>
      <c r="AB1246"/>
      <c r="AC1246"/>
      <c r="AD1246">
        <v>0</v>
      </c>
      <c r="AE1246"/>
      <c r="AF1246"/>
      <c r="AG1246"/>
      <c r="AH1246">
        <v>635.00817848544443</v>
      </c>
      <c r="AI1246">
        <v>0</v>
      </c>
      <c r="AJ1246">
        <v>0</v>
      </c>
      <c r="AK1246"/>
      <c r="AL1246">
        <v>2627.99462890625</v>
      </c>
      <c r="AM1246">
        <v>1992.9864501953125</v>
      </c>
      <c r="AN1246">
        <v>635.0081787109375</v>
      </c>
      <c r="AO1246" s="5" t="s">
        <v>1958</v>
      </c>
    </row>
    <row r="1247" spans="1:41" ht="14.25" x14ac:dyDescent="0.45">
      <c r="A1247">
        <v>2016</v>
      </c>
      <c r="B1247" s="5" t="s">
        <v>1508</v>
      </c>
      <c r="C1247" s="5" t="s">
        <v>174</v>
      </c>
      <c r="D1247" s="5" t="s">
        <v>83</v>
      </c>
      <c r="E1247" s="5" t="s">
        <v>108</v>
      </c>
      <c r="F1247" s="5" t="s">
        <v>187</v>
      </c>
      <c r="G1247" s="5" t="s">
        <v>86</v>
      </c>
      <c r="H1247" s="5" t="s">
        <v>130</v>
      </c>
      <c r="I1247">
        <v>662.38122342644465</v>
      </c>
      <c r="J1247">
        <v>148.18732231411357</v>
      </c>
      <c r="K1247">
        <v>0</v>
      </c>
      <c r="L1247">
        <v>112.26800397058385</v>
      </c>
      <c r="M1247">
        <v>717.95388539188366</v>
      </c>
      <c r="N1247">
        <v>2299.8100613374099</v>
      </c>
      <c r="O1247">
        <v>460.29881627939375</v>
      </c>
      <c r="P1247">
        <v>347.36618572530409</v>
      </c>
      <c r="Q1247">
        <v>322.54002520327691</v>
      </c>
      <c r="R1247">
        <v>1133.8958632037568</v>
      </c>
      <c r="S1247">
        <v>1403.2818271168512</v>
      </c>
      <c r="T1247">
        <v>336.80401191175156</v>
      </c>
      <c r="U1247">
        <v>651.15442302938629</v>
      </c>
      <c r="V1247">
        <v>1234.9480436764222</v>
      </c>
      <c r="W1247">
        <v>0</v>
      </c>
      <c r="X1247">
        <v>240.25352849704944</v>
      </c>
      <c r="Y1247">
        <v>2469.8960873528445</v>
      </c>
      <c r="Z1247"/>
      <c r="AA1247">
        <v>5415.6836944421311</v>
      </c>
      <c r="AB1247"/>
      <c r="AC1247">
        <v>0</v>
      </c>
      <c r="AD1247">
        <v>353.12507792166838</v>
      </c>
      <c r="AE1247">
        <v>194.92868993404531</v>
      </c>
      <c r="AF1247">
        <v>6411.2280207721224</v>
      </c>
      <c r="AG1247">
        <v>5065.5323391527436</v>
      </c>
      <c r="AH1247">
        <v>86.446363057349558</v>
      </c>
      <c r="AI1247">
        <v>0</v>
      </c>
      <c r="AJ1247">
        <v>775.55594055040626</v>
      </c>
      <c r="AK1247">
        <v>56.134001985291924</v>
      </c>
      <c r="AL1247">
        <v>30899.677734375</v>
      </c>
      <c r="AM1247">
        <v>27245.376953125</v>
      </c>
      <c r="AN1247">
        <v>3654.297119140625</v>
      </c>
      <c r="AO1247" s="5" t="s">
        <v>1961</v>
      </c>
    </row>
    <row r="1248" spans="1:41" ht="14.25" x14ac:dyDescent="0.45">
      <c r="A1248">
        <v>2016</v>
      </c>
      <c r="B1248" s="5" t="s">
        <v>589</v>
      </c>
      <c r="C1248" s="5" t="s">
        <v>174</v>
      </c>
      <c r="D1248" s="5" t="s">
        <v>83</v>
      </c>
      <c r="E1248" s="5" t="s">
        <v>108</v>
      </c>
      <c r="F1248" s="5" t="s">
        <v>187</v>
      </c>
      <c r="G1248" s="5" t="s">
        <v>86</v>
      </c>
      <c r="H1248" s="5" t="s">
        <v>130</v>
      </c>
      <c r="I1248">
        <v>530.80028922342797</v>
      </c>
      <c r="J1248">
        <v>157.38228575474639</v>
      </c>
      <c r="K1248">
        <v>0</v>
      </c>
      <c r="L1248"/>
      <c r="M1248">
        <v>737.81240202056495</v>
      </c>
      <c r="N1248">
        <v>3652.9675904356313</v>
      </c>
      <c r="O1248">
        <v>236.73692899364889</v>
      </c>
      <c r="P1248">
        <v>371.56020245639962</v>
      </c>
      <c r="Q1248">
        <v>86.314889423414115</v>
      </c>
      <c r="R1248">
        <v>981.69668505286199</v>
      </c>
      <c r="S1248">
        <v>23.47411199061688</v>
      </c>
      <c r="T1248">
        <v>0</v>
      </c>
      <c r="U1248">
        <v>159.2400867670284</v>
      </c>
      <c r="V1248">
        <v>0</v>
      </c>
      <c r="W1248">
        <v>0</v>
      </c>
      <c r="X1248">
        <v>233.55212725830833</v>
      </c>
      <c r="Y1248">
        <v>159.2400867670284</v>
      </c>
      <c r="Z1248">
        <v>0</v>
      </c>
      <c r="AA1248">
        <v>5895.0446569026644</v>
      </c>
      <c r="AB1248"/>
      <c r="AC1248">
        <v>0</v>
      </c>
      <c r="AD1248">
        <v>472.42499661579228</v>
      </c>
      <c r="AE1248">
        <v>178.3488971790718</v>
      </c>
      <c r="AF1248">
        <v>3605.3402078699032</v>
      </c>
      <c r="AG1248">
        <v>5930.1008312041376</v>
      </c>
      <c r="AH1248">
        <v>767.97651968558853</v>
      </c>
      <c r="AI1248"/>
      <c r="AJ1248">
        <v>2032.0326508576504</v>
      </c>
      <c r="AK1248"/>
      <c r="AL1248">
        <v>26212.046875</v>
      </c>
      <c r="AM1248">
        <v>23740.0703125</v>
      </c>
      <c r="AN1248">
        <v>2471.97705078125</v>
      </c>
      <c r="AO1248" s="5" t="s">
        <v>611</v>
      </c>
    </row>
    <row r="1249" spans="1:41" ht="14.25" x14ac:dyDescent="0.45">
      <c r="A1249">
        <v>2016</v>
      </c>
      <c r="B1249" s="5" t="s">
        <v>1507</v>
      </c>
      <c r="C1249" s="5" t="s">
        <v>174</v>
      </c>
      <c r="D1249" s="5" t="s">
        <v>83</v>
      </c>
      <c r="E1249" s="5" t="s">
        <v>108</v>
      </c>
      <c r="F1249" s="5" t="s">
        <v>187</v>
      </c>
      <c r="G1249" s="5" t="s">
        <v>86</v>
      </c>
      <c r="H1249" s="5" t="s">
        <v>130</v>
      </c>
      <c r="I1249"/>
      <c r="J1249">
        <v>170.58657695365056</v>
      </c>
      <c r="K1249">
        <v>0</v>
      </c>
      <c r="L1249">
        <v>170.58657695365056</v>
      </c>
      <c r="M1249">
        <v>318.42827698014776</v>
      </c>
      <c r="N1249">
        <v>0</v>
      </c>
      <c r="O1249">
        <v>417.93711353644392</v>
      </c>
      <c r="P1249">
        <v>375.29046929803127</v>
      </c>
      <c r="Q1249">
        <v>320.41845371127368</v>
      </c>
      <c r="R1249">
        <v>566.18107116917861</v>
      </c>
      <c r="S1249">
        <v>1365.8298594755622</v>
      </c>
      <c r="T1249">
        <v>85.293288476825282</v>
      </c>
      <c r="U1249">
        <v>693.11182198225481</v>
      </c>
      <c r="V1249">
        <v>1319.2028617748977</v>
      </c>
      <c r="W1249">
        <v>0</v>
      </c>
      <c r="X1249">
        <v>353.3184765383055</v>
      </c>
      <c r="Y1249">
        <v>2544.0144843021089</v>
      </c>
      <c r="Z1249">
        <v>10.235194617219035</v>
      </c>
      <c r="AA1249">
        <v>5146.1362074643612</v>
      </c>
      <c r="AB1249">
        <v>0</v>
      </c>
      <c r="AC1249">
        <v>0</v>
      </c>
      <c r="AD1249">
        <v>0</v>
      </c>
      <c r="AE1249">
        <v>197.45737455538938</v>
      </c>
      <c r="AF1249">
        <v>7637.2861470380349</v>
      </c>
      <c r="AG1249">
        <v>9346.919896241483</v>
      </c>
      <c r="AH1249">
        <v>123.95957925298609</v>
      </c>
      <c r="AI1249">
        <v>0</v>
      </c>
      <c r="AJ1249">
        <v>789.09759700914435</v>
      </c>
      <c r="AK1249">
        <v>56.862192317883526</v>
      </c>
      <c r="AL1249">
        <v>32008.15234375</v>
      </c>
      <c r="AM1249">
        <v>29286.525390625</v>
      </c>
      <c r="AN1249">
        <v>2721.628662109375</v>
      </c>
      <c r="AO1249" s="5" t="s">
        <v>1960</v>
      </c>
    </row>
    <row r="1250" spans="1:41" ht="14.25" x14ac:dyDescent="0.45">
      <c r="A1250">
        <v>2016</v>
      </c>
      <c r="B1250" s="5" t="s">
        <v>1509</v>
      </c>
      <c r="C1250" s="5" t="s">
        <v>174</v>
      </c>
      <c r="D1250" s="5" t="s">
        <v>83</v>
      </c>
      <c r="E1250" s="5" t="s">
        <v>108</v>
      </c>
      <c r="F1250" s="5" t="s">
        <v>187</v>
      </c>
      <c r="G1250" s="5" t="s">
        <v>86</v>
      </c>
      <c r="H1250" s="5" t="s">
        <v>130</v>
      </c>
      <c r="I1250">
        <v>1061.9963631914252</v>
      </c>
      <c r="J1250">
        <v>175.66889449105958</v>
      </c>
      <c r="K1250">
        <v>0</v>
      </c>
      <c r="L1250">
        <v>127.33184084561566</v>
      </c>
      <c r="M1250">
        <v>848.5022489416026</v>
      </c>
      <c r="N1250">
        <v>3783.0959207189358</v>
      </c>
      <c r="O1250">
        <v>240.86515453826138</v>
      </c>
      <c r="P1250">
        <v>534.32600960574473</v>
      </c>
      <c r="Q1250">
        <v>229.88327246025563</v>
      </c>
      <c r="R1250">
        <v>786.70608127995661</v>
      </c>
      <c r="S1250">
        <v>1206.1596768630984</v>
      </c>
      <c r="T1250">
        <v>54.742080576877584</v>
      </c>
      <c r="U1250">
        <v>581.36089572643994</v>
      </c>
      <c r="V1250">
        <v>0</v>
      </c>
      <c r="W1250">
        <v>0</v>
      </c>
      <c r="X1250">
        <v>240.86515453826138</v>
      </c>
      <c r="Y1250">
        <v>164.22624173063275</v>
      </c>
      <c r="Z1250">
        <v>20.120999136837124</v>
      </c>
      <c r="AA1250">
        <v>5335.5604819713853</v>
      </c>
      <c r="AB1250"/>
      <c r="AC1250">
        <v>0</v>
      </c>
      <c r="AD1250">
        <v>307.2877538158171</v>
      </c>
      <c r="AE1250">
        <v>199.26117329983441</v>
      </c>
      <c r="AF1250">
        <v>3925.158555799153</v>
      </c>
      <c r="AG1250">
        <v>5999.1083271527677</v>
      </c>
      <c r="AH1250">
        <v>751.98235531069497</v>
      </c>
      <c r="AI1250"/>
      <c r="AJ1250">
        <v>1627.2083451476863</v>
      </c>
      <c r="AK1250"/>
      <c r="AL1250">
        <v>28201.419921875</v>
      </c>
      <c r="AM1250">
        <v>24551.01171875</v>
      </c>
      <c r="AN1250">
        <v>3650.40478515625</v>
      </c>
      <c r="AO1250" s="5" t="s">
        <v>1959</v>
      </c>
    </row>
    <row r="1251" spans="1:41" ht="14.25" x14ac:dyDescent="0.45">
      <c r="A1251">
        <v>2016</v>
      </c>
      <c r="B1251" s="5" t="s">
        <v>589</v>
      </c>
      <c r="C1251" s="5" t="s">
        <v>174</v>
      </c>
      <c r="D1251" s="5" t="s">
        <v>83</v>
      </c>
      <c r="E1251" s="5" t="s">
        <v>108</v>
      </c>
      <c r="F1251" s="5" t="s">
        <v>190</v>
      </c>
      <c r="G1251" s="5" t="s">
        <v>86</v>
      </c>
      <c r="H1251" s="5" t="s">
        <v>130</v>
      </c>
      <c r="I1251">
        <v>1425.7295768541276</v>
      </c>
      <c r="J1251">
        <v>4531.7074692450169</v>
      </c>
      <c r="K1251">
        <v>408.71622270203954</v>
      </c>
      <c r="L1251"/>
      <c r="M1251">
        <v>1616.8176809745617</v>
      </c>
      <c r="N1251">
        <v>998.9661443184915</v>
      </c>
      <c r="O1251">
        <v>3438.5242735893667</v>
      </c>
      <c r="P1251">
        <v>1974.5770759111522</v>
      </c>
      <c r="Q1251">
        <v>145.22165112863766</v>
      </c>
      <c r="R1251">
        <v>770.71429014543003</v>
      </c>
      <c r="S1251">
        <v>431.86760811680858</v>
      </c>
      <c r="T1251">
        <v>1945.3637919533646</v>
      </c>
      <c r="U1251"/>
      <c r="V1251">
        <v>1142.282222408817</v>
      </c>
      <c r="W1251">
        <v>175.16409544373124</v>
      </c>
      <c r="X1251">
        <v>5838.803181457708</v>
      </c>
      <c r="Y1251">
        <v>2478.8373506734088</v>
      </c>
      <c r="Z1251">
        <v>1489.4526993612985</v>
      </c>
      <c r="AA1251">
        <v>19665.942642014634</v>
      </c>
      <c r="AB1251"/>
      <c r="AC1251">
        <v>5381.455036257018</v>
      </c>
      <c r="AD1251">
        <v>3459.1808976447855</v>
      </c>
      <c r="AE1251">
        <v>1376.8959502455723</v>
      </c>
      <c r="AF1251">
        <v>6165.5936036145094</v>
      </c>
      <c r="AG1251">
        <v>22899.78607767713</v>
      </c>
      <c r="AH1251">
        <v>7308.4357163118611</v>
      </c>
      <c r="AI1251">
        <v>207.01211279713692</v>
      </c>
      <c r="AJ1251">
        <v>7589.1901713615789</v>
      </c>
      <c r="AK1251">
        <v>400.22341807446475</v>
      </c>
      <c r="AL1251">
        <v>103266.4609375</v>
      </c>
      <c r="AM1251">
        <v>78036.34375</v>
      </c>
      <c r="AN1251">
        <v>25230.107421875</v>
      </c>
      <c r="AO1251" s="5" t="s">
        <v>615</v>
      </c>
    </row>
    <row r="1252" spans="1:41" ht="14.25" x14ac:dyDescent="0.45">
      <c r="A1252">
        <v>2016</v>
      </c>
      <c r="B1252" s="5" t="s">
        <v>1508</v>
      </c>
      <c r="C1252" s="5" t="s">
        <v>174</v>
      </c>
      <c r="D1252" s="5" t="s">
        <v>83</v>
      </c>
      <c r="E1252" s="5" t="s">
        <v>108</v>
      </c>
      <c r="F1252" s="5" t="s">
        <v>190</v>
      </c>
      <c r="G1252" s="5" t="s">
        <v>86</v>
      </c>
      <c r="H1252" s="5" t="s">
        <v>130</v>
      </c>
      <c r="I1252">
        <v>1796.2880635293416</v>
      </c>
      <c r="J1252">
        <v>3210.7253168057941</v>
      </c>
      <c r="K1252">
        <v>409.77821449263104</v>
      </c>
      <c r="L1252">
        <v>1182.1820818102478</v>
      </c>
      <c r="M1252">
        <v>3576.942807505779</v>
      </c>
      <c r="N1252">
        <v>833.58992948158505</v>
      </c>
      <c r="O1252">
        <v>3242.2999546704614</v>
      </c>
      <c r="P1252">
        <v>2073.6708662995425</v>
      </c>
      <c r="Q1252">
        <v>134.85632636946531</v>
      </c>
      <c r="R1252">
        <v>782.47514873879732</v>
      </c>
      <c r="S1252">
        <v>1403.2818271168512</v>
      </c>
      <c r="T1252">
        <v>2918.96810323518</v>
      </c>
      <c r="U1252">
        <v>0</v>
      </c>
      <c r="V1252">
        <v>920.5976325587875</v>
      </c>
      <c r="W1252">
        <v>645.54102283085717</v>
      </c>
      <c r="X1252">
        <v>6344.2649043776928</v>
      </c>
      <c r="Y1252">
        <v>2497.9630883454906</v>
      </c>
      <c r="Z1252">
        <v>4861.2045719262806</v>
      </c>
      <c r="AA1252">
        <v>22674.952572798433</v>
      </c>
      <c r="AB1252">
        <v>209.94116742499179</v>
      </c>
      <c r="AC1252">
        <v>6438.3454917050431</v>
      </c>
      <c r="AD1252">
        <v>3963.4537276855326</v>
      </c>
      <c r="AE1252">
        <v>1141.7251838994084</v>
      </c>
      <c r="AF1252">
        <v>3873.6505133000978</v>
      </c>
      <c r="AG1252">
        <v>17861.839431719891</v>
      </c>
      <c r="AH1252">
        <v>7747.6149540099914</v>
      </c>
      <c r="AI1252">
        <v>218.92260774263849</v>
      </c>
      <c r="AJ1252">
        <v>4653.3356433024383</v>
      </c>
      <c r="AK1252">
        <v>416.51429473086608</v>
      </c>
      <c r="AL1252">
        <v>106034.921875</v>
      </c>
      <c r="AM1252">
        <v>74937.3984375</v>
      </c>
      <c r="AN1252">
        <v>31097.521484375</v>
      </c>
      <c r="AO1252" s="5" t="s">
        <v>1963</v>
      </c>
    </row>
    <row r="1253" spans="1:41" ht="14.25" x14ac:dyDescent="0.45">
      <c r="A1253">
        <v>2016</v>
      </c>
      <c r="B1253" s="5" t="s">
        <v>1509</v>
      </c>
      <c r="C1253" s="5" t="s">
        <v>174</v>
      </c>
      <c r="D1253" s="5" t="s">
        <v>83</v>
      </c>
      <c r="E1253" s="5" t="s">
        <v>108</v>
      </c>
      <c r="F1253" s="5" t="s">
        <v>190</v>
      </c>
      <c r="G1253" s="5" t="s">
        <v>86</v>
      </c>
      <c r="H1253" s="5" t="s">
        <v>130</v>
      </c>
      <c r="I1253">
        <v>1405.7766292142164</v>
      </c>
      <c r="J1253">
        <v>4566.3168292783075</v>
      </c>
      <c r="K1253">
        <v>421.51402044195743</v>
      </c>
      <c r="L1253">
        <v>583.60427054240495</v>
      </c>
      <c r="M1253">
        <v>1883.1275718445888</v>
      </c>
      <c r="N1253">
        <v>1959.5091859250899</v>
      </c>
      <c r="O1253">
        <v>3492.5447408047899</v>
      </c>
      <c r="P1253">
        <v>3577.9423865047188</v>
      </c>
      <c r="Q1253">
        <v>103.84377993516905</v>
      </c>
      <c r="R1253">
        <v>617.63030090513712</v>
      </c>
      <c r="S1253">
        <v>1206.1596768630984</v>
      </c>
      <c r="T1253">
        <v>2819.2171497091958</v>
      </c>
      <c r="U1253">
        <v>0</v>
      </c>
      <c r="V1253">
        <v>667.8533830379065</v>
      </c>
      <c r="W1253">
        <v>930.61536980691892</v>
      </c>
      <c r="X1253">
        <v>6569.04966922531</v>
      </c>
      <c r="Y1253">
        <v>2556.4551629401831</v>
      </c>
      <c r="Z1253">
        <v>2989.0325578667284</v>
      </c>
      <c r="AA1253">
        <v>22700.698248315828</v>
      </c>
      <c r="AB1253">
        <v>204.73538135752216</v>
      </c>
      <c r="AC1253">
        <v>5549.9601487900409</v>
      </c>
      <c r="AD1253">
        <v>3448.980042307307</v>
      </c>
      <c r="AE1253">
        <v>1536.7196859541075</v>
      </c>
      <c r="AF1253">
        <v>5935.3732530652233</v>
      </c>
      <c r="AG1253">
        <v>20865.841903713252</v>
      </c>
      <c r="AH1253">
        <v>7156.2275183087613</v>
      </c>
      <c r="AI1253">
        <v>213.49411424982259</v>
      </c>
      <c r="AJ1253">
        <v>6340.6943544511942</v>
      </c>
      <c r="AK1253">
        <v>413.19322419427198</v>
      </c>
      <c r="AL1253">
        <v>110716.109375</v>
      </c>
      <c r="AM1253">
        <v>81957.2578125</v>
      </c>
      <c r="AN1253">
        <v>28758.859375</v>
      </c>
      <c r="AO1253" s="5" t="s">
        <v>1964</v>
      </c>
    </row>
    <row r="1254" spans="1:41" ht="14.25" x14ac:dyDescent="0.45">
      <c r="A1254">
        <v>2016</v>
      </c>
      <c r="B1254" s="5" t="s">
        <v>1507</v>
      </c>
      <c r="C1254" s="5" t="s">
        <v>174</v>
      </c>
      <c r="D1254" s="5" t="s">
        <v>83</v>
      </c>
      <c r="E1254" s="5" t="s">
        <v>108</v>
      </c>
      <c r="F1254" s="5" t="s">
        <v>190</v>
      </c>
      <c r="G1254" s="5" t="s">
        <v>86</v>
      </c>
      <c r="H1254" s="5" t="s">
        <v>130</v>
      </c>
      <c r="I1254">
        <v>1649.0035772186222</v>
      </c>
      <c r="J1254">
        <v>2274.4876927153409</v>
      </c>
      <c r="K1254">
        <v>162.62587002914688</v>
      </c>
      <c r="L1254">
        <v>813.12935014573441</v>
      </c>
      <c r="M1254">
        <v>2869.2662243604027</v>
      </c>
      <c r="N1254">
        <v>950.73585555501256</v>
      </c>
      <c r="O1254">
        <v>2877.795553208085</v>
      </c>
      <c r="P1254">
        <v>1558.0240695100085</v>
      </c>
      <c r="Q1254">
        <v>136.01436402437739</v>
      </c>
      <c r="R1254">
        <v>1101.7570154445887</v>
      </c>
      <c r="S1254">
        <v>1365.8298594755622</v>
      </c>
      <c r="T1254">
        <v>2956.8340005299433</v>
      </c>
      <c r="U1254">
        <v>0</v>
      </c>
      <c r="V1254">
        <v>250.1936461986875</v>
      </c>
      <c r="W1254">
        <v>1278.2620833060216</v>
      </c>
      <c r="X1254">
        <v>5793.6887752691518</v>
      </c>
      <c r="Y1254">
        <v>3379.8887113749965</v>
      </c>
      <c r="Z1254">
        <v>6008.5141378461149</v>
      </c>
      <c r="AA1254">
        <v>21546.382879998542</v>
      </c>
      <c r="AB1254">
        <v>351.40834852452019</v>
      </c>
      <c r="AC1254">
        <v>6231.4751381960314</v>
      </c>
      <c r="AD1254">
        <v>1240.6079395531192</v>
      </c>
      <c r="AE1254">
        <v>1156.536050967281</v>
      </c>
      <c r="AF1254">
        <v>4793.6647714129986</v>
      </c>
      <c r="AG1254">
        <v>19079.621878647125</v>
      </c>
      <c r="AH1254">
        <v>7867.4529291023646</v>
      </c>
      <c r="AI1254">
        <v>221.76255003974575</v>
      </c>
      <c r="AJ1254">
        <v>4734.5855820548677</v>
      </c>
      <c r="AK1254">
        <v>292.27166851392133</v>
      </c>
      <c r="AL1254">
        <v>102941.8359375</v>
      </c>
      <c r="AM1254">
        <v>75664.015625</v>
      </c>
      <c r="AN1254">
        <v>27277.8046875</v>
      </c>
      <c r="AO1254" s="5" t="s">
        <v>1962</v>
      </c>
    </row>
    <row r="1255" spans="1:41" ht="14.25" x14ac:dyDescent="0.45">
      <c r="A1255">
        <v>2016</v>
      </c>
      <c r="B1255" s="5" t="s">
        <v>1508</v>
      </c>
      <c r="C1255" s="5" t="s">
        <v>174</v>
      </c>
      <c r="D1255" s="5" t="s">
        <v>83</v>
      </c>
      <c r="E1255" s="5" t="s">
        <v>108</v>
      </c>
      <c r="F1255" s="5" t="s">
        <v>193</v>
      </c>
      <c r="G1255" s="5" t="s">
        <v>86</v>
      </c>
      <c r="H1255" s="5" t="s">
        <v>130</v>
      </c>
      <c r="I1255">
        <v>426.61841508821863</v>
      </c>
      <c r="J1255">
        <v>365.52872837481357</v>
      </c>
      <c r="K1255">
        <v>56.134001985291924</v>
      </c>
      <c r="L1255">
        <v>300.8782506411647</v>
      </c>
      <c r="M1255">
        <v>1296.2744408453536</v>
      </c>
      <c r="N1255">
        <v>386.20193365880846</v>
      </c>
      <c r="O1255">
        <v>436.72253544557117</v>
      </c>
      <c r="P1255">
        <v>2368.4058117634368</v>
      </c>
      <c r="Q1255">
        <v>1523.2981618061044</v>
      </c>
      <c r="R1255">
        <v>328.67092223863619</v>
      </c>
      <c r="S1255">
        <v>50.630160090189477</v>
      </c>
      <c r="T1255">
        <v>561.34001985291923</v>
      </c>
      <c r="U1255"/>
      <c r="V1255">
        <v>284.03805004557711</v>
      </c>
      <c r="W1255">
        <v>249.23496881469615</v>
      </c>
      <c r="X1255">
        <v>555.72661965438999</v>
      </c>
      <c r="Y1255">
        <v>3250.1587149484026</v>
      </c>
      <c r="Z1255">
        <v>0</v>
      </c>
      <c r="AA1255">
        <v>5709.4426843649517</v>
      </c>
      <c r="AB1255">
        <v>231.27208817940272</v>
      </c>
      <c r="AC1255">
        <v>398.43914609160203</v>
      </c>
      <c r="AD1255">
        <v>1997.8240547229775</v>
      </c>
      <c r="AE1255">
        <v>863.25562685077216</v>
      </c>
      <c r="AF1255">
        <v>1393.7452219069835</v>
      </c>
      <c r="AG1255">
        <v>4525.5232400542345</v>
      </c>
      <c r="AH1255">
        <v>1993.8797505175692</v>
      </c>
      <c r="AI1255">
        <v>357.01225262645664</v>
      </c>
      <c r="AJ1255">
        <v>1693.2971368683875</v>
      </c>
      <c r="AK1255">
        <v>0</v>
      </c>
      <c r="AL1255">
        <v>31603.552734375</v>
      </c>
      <c r="AM1255">
        <v>23817.501953125</v>
      </c>
      <c r="AN1255">
        <v>7786.05078125</v>
      </c>
      <c r="AO1255" s="5" t="s">
        <v>1967</v>
      </c>
    </row>
    <row r="1256" spans="1:41" ht="14.25" x14ac:dyDescent="0.45">
      <c r="A1256">
        <v>2016</v>
      </c>
      <c r="B1256" s="5" t="s">
        <v>589</v>
      </c>
      <c r="C1256" s="5" t="s">
        <v>174</v>
      </c>
      <c r="D1256" s="5" t="s">
        <v>83</v>
      </c>
      <c r="E1256" s="5" t="s">
        <v>108</v>
      </c>
      <c r="F1256" s="5" t="s">
        <v>193</v>
      </c>
      <c r="G1256" s="5" t="s">
        <v>86</v>
      </c>
      <c r="H1256" s="5" t="s">
        <v>130</v>
      </c>
      <c r="I1256">
        <v>403.4082198098053</v>
      </c>
      <c r="J1256">
        <v>1492.0796130070562</v>
      </c>
      <c r="K1256">
        <v>53.080028922342798</v>
      </c>
      <c r="L1256"/>
      <c r="M1256">
        <v>833.35645408078199</v>
      </c>
      <c r="N1256">
        <v>3215.588152115527</v>
      </c>
      <c r="O1256">
        <v>438.44103889855154</v>
      </c>
      <c r="P1256">
        <v>2038.2731106179635</v>
      </c>
      <c r="Q1256">
        <v>1464.3619013281791</v>
      </c>
      <c r="R1256">
        <v>583.76914401625879</v>
      </c>
      <c r="S1256">
        <v>4.288866336925298</v>
      </c>
      <c r="T1256">
        <v>72.835120534533075</v>
      </c>
      <c r="U1256">
        <v>265.40014461171398</v>
      </c>
      <c r="V1256">
        <v>159.2400867670284</v>
      </c>
      <c r="W1256">
        <v>106.1600578446856</v>
      </c>
      <c r="X1256">
        <v>541.41629500789657</v>
      </c>
      <c r="Y1256">
        <v>3227.2657584784424</v>
      </c>
      <c r="Z1256">
        <v>0</v>
      </c>
      <c r="AA1256">
        <v>7742.7296772726431</v>
      </c>
      <c r="AB1256"/>
      <c r="AC1256">
        <v>135.99103409904225</v>
      </c>
      <c r="AD1256">
        <v>1020.4858496441877</v>
      </c>
      <c r="AE1256">
        <v>790.89243094290771</v>
      </c>
      <c r="AF1256">
        <v>665.96509027980892</v>
      </c>
      <c r="AG1256">
        <v>6488.5027354671838</v>
      </c>
      <c r="AH1256">
        <v>1479.8657984179531</v>
      </c>
      <c r="AI1256">
        <v>575.38751351819599</v>
      </c>
      <c r="AJ1256">
        <v>2209.9367798583762</v>
      </c>
      <c r="AK1256">
        <v>31.84801735340568</v>
      </c>
      <c r="AL1256">
        <v>36040.5703125</v>
      </c>
      <c r="AM1256">
        <v>30883.404296875</v>
      </c>
      <c r="AN1256">
        <v>5157.1650390625</v>
      </c>
      <c r="AO1256" s="5" t="s">
        <v>617</v>
      </c>
    </row>
    <row r="1257" spans="1:41" ht="14.25" x14ac:dyDescent="0.45">
      <c r="A1257">
        <v>2016</v>
      </c>
      <c r="B1257" s="5" t="s">
        <v>1507</v>
      </c>
      <c r="C1257" s="5" t="s">
        <v>174</v>
      </c>
      <c r="D1257" s="5" t="s">
        <v>83</v>
      </c>
      <c r="E1257" s="5" t="s">
        <v>108</v>
      </c>
      <c r="F1257" s="5" t="s">
        <v>193</v>
      </c>
      <c r="G1257" s="5" t="s">
        <v>86</v>
      </c>
      <c r="H1257" s="5" t="s">
        <v>130</v>
      </c>
      <c r="I1257">
        <v>341.17315390730113</v>
      </c>
      <c r="J1257">
        <v>420.78022315233807</v>
      </c>
      <c r="K1257">
        <v>125.09682309934375</v>
      </c>
      <c r="L1257">
        <v>227.4487692715341</v>
      </c>
      <c r="M1257">
        <v>1154.3025040530356</v>
      </c>
      <c r="N1257">
        <v>69.940496550996741</v>
      </c>
      <c r="O1257">
        <v>423.9076437298217</v>
      </c>
      <c r="P1257">
        <v>2473.5053658279335</v>
      </c>
      <c r="Q1257">
        <v>1493.5423434215286</v>
      </c>
      <c r="R1257">
        <v>416.48038114133499</v>
      </c>
      <c r="S1257">
        <v>50.038729239737499</v>
      </c>
      <c r="T1257">
        <v>568.62192317883523</v>
      </c>
      <c r="U1257">
        <v>0</v>
      </c>
      <c r="V1257">
        <v>287.72269312849062</v>
      </c>
      <c r="W1257">
        <v>261.56608466226419</v>
      </c>
      <c r="X1257">
        <v>801.40911380681541</v>
      </c>
      <c r="Y1257">
        <v>3087.6170428610753</v>
      </c>
      <c r="Z1257">
        <v>10.235194617219035</v>
      </c>
      <c r="AA1257">
        <v>5425.2743291869065</v>
      </c>
      <c r="AB1257">
        <v>272.9385231258409</v>
      </c>
      <c r="AC1257">
        <v>397.5952101117673</v>
      </c>
      <c r="AD1257">
        <v>404.74082025427111</v>
      </c>
      <c r="AE1257">
        <v>874.45408731672467</v>
      </c>
      <c r="AF1257">
        <v>1790.0218141669734</v>
      </c>
      <c r="AG1257">
        <v>4453.4360804889466</v>
      </c>
      <c r="AH1257">
        <v>1747.9437918517394</v>
      </c>
      <c r="AI1257">
        <v>361.6435431417392</v>
      </c>
      <c r="AJ1257">
        <v>1722.8630868032981</v>
      </c>
      <c r="AK1257">
        <v>0</v>
      </c>
      <c r="AL1257">
        <v>29664.296875</v>
      </c>
      <c r="AM1257">
        <v>23492.08984375</v>
      </c>
      <c r="AN1257">
        <v>6172.20947265625</v>
      </c>
      <c r="AO1257" s="5" t="s">
        <v>1965</v>
      </c>
    </row>
    <row r="1258" spans="1:41" ht="14.25" x14ac:dyDescent="0.45">
      <c r="A1258">
        <v>2016</v>
      </c>
      <c r="B1258" s="5" t="s">
        <v>1509</v>
      </c>
      <c r="C1258" s="5" t="s">
        <v>174</v>
      </c>
      <c r="D1258" s="5" t="s">
        <v>83</v>
      </c>
      <c r="E1258" s="5" t="s">
        <v>108</v>
      </c>
      <c r="F1258" s="5" t="s">
        <v>193</v>
      </c>
      <c r="G1258" s="5" t="s">
        <v>86</v>
      </c>
      <c r="H1258" s="5" t="s">
        <v>130</v>
      </c>
      <c r="I1258">
        <v>416.03981238426962</v>
      </c>
      <c r="J1258">
        <v>1001.9036337181227</v>
      </c>
      <c r="K1258">
        <v>54.742080576877584</v>
      </c>
      <c r="L1258">
        <v>392.60650927398149</v>
      </c>
      <c r="M1258">
        <v>1078.4189873644884</v>
      </c>
      <c r="N1258">
        <v>1118.6250091428076</v>
      </c>
      <c r="O1258">
        <v>445.60053589578354</v>
      </c>
      <c r="P1258">
        <v>3023.7994634506922</v>
      </c>
      <c r="Q1258">
        <v>872.51956664428224</v>
      </c>
      <c r="R1258">
        <v>467.8173438432828</v>
      </c>
      <c r="S1258">
        <v>46.099404048543988</v>
      </c>
      <c r="T1258">
        <v>520.0497654803371</v>
      </c>
      <c r="U1258"/>
      <c r="V1258">
        <v>276.9949277190006</v>
      </c>
      <c r="W1258">
        <v>164.22624173063275</v>
      </c>
      <c r="X1258">
        <v>558.36922188415133</v>
      </c>
      <c r="Y1258">
        <v>3328.318499074157</v>
      </c>
      <c r="Z1258">
        <v>0</v>
      </c>
      <c r="AA1258">
        <v>5069.1121416706865</v>
      </c>
      <c r="AB1258">
        <v>225.53737197673564</v>
      </c>
      <c r="AC1258">
        <v>140.24921043796036</v>
      </c>
      <c r="AD1258">
        <v>1520.4600778199801</v>
      </c>
      <c r="AE1258">
        <v>882.4423388992667</v>
      </c>
      <c r="AF1258">
        <v>171.48750971938045</v>
      </c>
      <c r="AG1258">
        <v>4974.6883538846159</v>
      </c>
      <c r="AH1258">
        <v>1449.045563389973</v>
      </c>
      <c r="AI1258">
        <v>593.40415345335305</v>
      </c>
      <c r="AJ1258">
        <v>3175.0406734589001</v>
      </c>
      <c r="AK1258">
        <v>32.845248346126553</v>
      </c>
      <c r="AL1258">
        <v>32000.4453125</v>
      </c>
      <c r="AM1258">
        <v>25311.64453125</v>
      </c>
      <c r="AN1258">
        <v>6688.79833984375</v>
      </c>
      <c r="AO1258" s="5" t="s">
        <v>1966</v>
      </c>
    </row>
    <row r="1259" spans="1:41" ht="14.25" x14ac:dyDescent="0.45">
      <c r="A1259">
        <v>2016</v>
      </c>
      <c r="B1259" s="5" t="s">
        <v>1507</v>
      </c>
      <c r="C1259" s="5" t="s">
        <v>174</v>
      </c>
      <c r="D1259" s="5" t="s">
        <v>83</v>
      </c>
      <c r="E1259" s="5" t="s">
        <v>108</v>
      </c>
      <c r="F1259" s="5" t="s">
        <v>196</v>
      </c>
      <c r="G1259" s="5" t="s">
        <v>86</v>
      </c>
      <c r="H1259" s="5" t="s">
        <v>130</v>
      </c>
      <c r="I1259">
        <v>549.28877779075481</v>
      </c>
      <c r="J1259">
        <v>109.17540925033637</v>
      </c>
      <c r="K1259">
        <v>45.489753854306819</v>
      </c>
      <c r="L1259">
        <v>403.721565456973</v>
      </c>
      <c r="M1259">
        <v>0</v>
      </c>
      <c r="N1259">
        <v>17.741004003179658</v>
      </c>
      <c r="O1259">
        <v>304.49703986226626</v>
      </c>
      <c r="P1259">
        <v>479.91690316293693</v>
      </c>
      <c r="Q1259">
        <v>307.34014947816047</v>
      </c>
      <c r="R1259">
        <v>211.95745115119772</v>
      </c>
      <c r="S1259">
        <v>561.79846010068923</v>
      </c>
      <c r="T1259">
        <v>0</v>
      </c>
      <c r="U1259">
        <v>35.850611481840765</v>
      </c>
      <c r="V1259">
        <v>0</v>
      </c>
      <c r="W1259">
        <v>45.489753854306819</v>
      </c>
      <c r="X1259">
        <v>55.206011959110221</v>
      </c>
      <c r="Y1259">
        <v>10832.247636556811</v>
      </c>
      <c r="Z1259">
        <v>216.07633080795739</v>
      </c>
      <c r="AA1259">
        <v>3298.7173621769052</v>
      </c>
      <c r="AB1259"/>
      <c r="AC1259">
        <v>106.0252210510487</v>
      </c>
      <c r="AD1259">
        <v>413.5359798510396</v>
      </c>
      <c r="AE1259">
        <v>197.45737455538938</v>
      </c>
      <c r="AF1259">
        <v>784.69825398679268</v>
      </c>
      <c r="AG1259">
        <v>5881.2390337850684</v>
      </c>
      <c r="AH1259">
        <v>1506.8480964239134</v>
      </c>
      <c r="AI1259">
        <v>133.05753002384745</v>
      </c>
      <c r="AJ1259">
        <v>6615.2681882599927</v>
      </c>
      <c r="AK1259">
        <v>111.44989694305171</v>
      </c>
      <c r="AL1259">
        <v>33224.08984375</v>
      </c>
      <c r="AM1259">
        <v>30046.720703125</v>
      </c>
      <c r="AN1259">
        <v>3177.37255859375</v>
      </c>
      <c r="AO1259" s="5" t="s">
        <v>1968</v>
      </c>
    </row>
    <row r="1260" spans="1:41" ht="14.25" x14ac:dyDescent="0.45">
      <c r="A1260">
        <v>2016</v>
      </c>
      <c r="B1260" s="5" t="s">
        <v>589</v>
      </c>
      <c r="C1260" s="5" t="s">
        <v>174</v>
      </c>
      <c r="D1260" s="5" t="s">
        <v>83</v>
      </c>
      <c r="E1260" s="5" t="s">
        <v>108</v>
      </c>
      <c r="F1260" s="5" t="s">
        <v>196</v>
      </c>
      <c r="G1260" s="5" t="s">
        <v>86</v>
      </c>
      <c r="H1260" s="5" t="s">
        <v>130</v>
      </c>
      <c r="I1260">
        <v>509.56827765449088</v>
      </c>
      <c r="J1260">
        <v>450.91484569530212</v>
      </c>
      <c r="K1260"/>
      <c r="L1260"/>
      <c r="M1260">
        <v>0</v>
      </c>
      <c r="N1260">
        <v>213.38171626781806</v>
      </c>
      <c r="O1260">
        <v>479.84346145797895</v>
      </c>
      <c r="P1260">
        <v>246.82213448889402</v>
      </c>
      <c r="Q1260">
        <v>145.22165112863766</v>
      </c>
      <c r="R1260">
        <v>334.65811346068824</v>
      </c>
      <c r="S1260">
        <v>322.76903987098211</v>
      </c>
      <c r="T1260">
        <v>480.43486852422575</v>
      </c>
      <c r="U1260">
        <v>21.232011568937121</v>
      </c>
      <c r="V1260">
        <v>270.70814750394828</v>
      </c>
      <c r="W1260">
        <v>148.62408098255983</v>
      </c>
      <c r="X1260">
        <v>72.188839334386216</v>
      </c>
      <c r="Y1260">
        <v>2855.7055560220429</v>
      </c>
      <c r="Z1260">
        <v>0</v>
      </c>
      <c r="AA1260">
        <v>8605.3502128988912</v>
      </c>
      <c r="AB1260"/>
      <c r="AC1260">
        <v>100.32125466322789</v>
      </c>
      <c r="AD1260">
        <v>1310.5352980868593</v>
      </c>
      <c r="AE1260">
        <v>179.41049775751867</v>
      </c>
      <c r="AF1260">
        <v>1694.8034993260742</v>
      </c>
      <c r="AG1260">
        <v>5989.550463597162</v>
      </c>
      <c r="AH1260">
        <v>1470.9584007852745</v>
      </c>
      <c r="AI1260"/>
      <c r="AJ1260">
        <v>3885.7852937279508</v>
      </c>
      <c r="AK1260">
        <v>124.20726767828215</v>
      </c>
      <c r="AL1260">
        <v>29912.994140625</v>
      </c>
      <c r="AM1260">
        <v>25503.43359375</v>
      </c>
      <c r="AN1260">
        <v>4409.56103515625</v>
      </c>
      <c r="AO1260" s="5" t="s">
        <v>621</v>
      </c>
    </row>
    <row r="1261" spans="1:41" ht="14.25" x14ac:dyDescent="0.45">
      <c r="A1261">
        <v>2016</v>
      </c>
      <c r="B1261" s="5" t="s">
        <v>1509</v>
      </c>
      <c r="C1261" s="5" t="s">
        <v>174</v>
      </c>
      <c r="D1261" s="5" t="s">
        <v>83</v>
      </c>
      <c r="E1261" s="5" t="s">
        <v>108</v>
      </c>
      <c r="F1261" s="5" t="s">
        <v>196</v>
      </c>
      <c r="G1261" s="5" t="s">
        <v>86</v>
      </c>
      <c r="H1261" s="5" t="s">
        <v>130</v>
      </c>
      <c r="I1261">
        <v>673.32759109559424</v>
      </c>
      <c r="J1261">
        <v>231.00191018702026</v>
      </c>
      <c r="K1261"/>
      <c r="L1261">
        <v>219.64742545868694</v>
      </c>
      <c r="M1261">
        <v>0</v>
      </c>
      <c r="N1261">
        <v>172.73790171645749</v>
      </c>
      <c r="O1261">
        <v>487.75193793997926</v>
      </c>
      <c r="P1261">
        <v>476.0358994669362</v>
      </c>
      <c r="Q1261">
        <v>619.13341840505836</v>
      </c>
      <c r="R1261">
        <v>268.18627078793105</v>
      </c>
      <c r="S1261">
        <v>729.28056964797611</v>
      </c>
      <c r="T1261">
        <v>525.52397353802485</v>
      </c>
      <c r="U1261">
        <v>32.845248346126553</v>
      </c>
      <c r="V1261">
        <v>315.31438412281489</v>
      </c>
      <c r="W1261">
        <v>98.535745038379659</v>
      </c>
      <c r="X1261">
        <v>74.449229584553521</v>
      </c>
      <c r="Y1261">
        <v>2945.1239350360142</v>
      </c>
      <c r="Z1261">
        <v>0</v>
      </c>
      <c r="AA1261">
        <v>3325.4838576678471</v>
      </c>
      <c r="AB1261">
        <v>19.70714900767593</v>
      </c>
      <c r="AC1261">
        <v>103.46253229029864</v>
      </c>
      <c r="AD1261">
        <v>1252.0892653743813</v>
      </c>
      <c r="AE1261">
        <v>199.26117329983441</v>
      </c>
      <c r="AF1261">
        <v>2017.8363643647094</v>
      </c>
      <c r="AG1261">
        <v>5274.3799820998083</v>
      </c>
      <c r="AH1261">
        <v>1440.3236745303332</v>
      </c>
      <c r="AI1261"/>
      <c r="AJ1261">
        <v>4642.1284329192194</v>
      </c>
      <c r="AK1261">
        <v>128.09646854989356</v>
      </c>
      <c r="AL1261">
        <v>26271.6640625</v>
      </c>
      <c r="AM1261">
        <v>21515.90625</v>
      </c>
      <c r="AN1261">
        <v>4755.75830078125</v>
      </c>
      <c r="AO1261" s="5" t="s">
        <v>1969</v>
      </c>
    </row>
    <row r="1262" spans="1:41" ht="14.25" x14ac:dyDescent="0.45">
      <c r="A1262">
        <v>2016</v>
      </c>
      <c r="B1262" s="5" t="s">
        <v>1508</v>
      </c>
      <c r="C1262" s="5" t="s">
        <v>174</v>
      </c>
      <c r="D1262" s="5" t="s">
        <v>83</v>
      </c>
      <c r="E1262" s="5" t="s">
        <v>108</v>
      </c>
      <c r="F1262" s="5" t="s">
        <v>196</v>
      </c>
      <c r="G1262" s="5" t="s">
        <v>86</v>
      </c>
      <c r="H1262" s="5" t="s">
        <v>130</v>
      </c>
      <c r="I1262">
        <v>404.16481429410186</v>
      </c>
      <c r="J1262">
        <v>94.83988628103269</v>
      </c>
      <c r="K1262">
        <v>44.907201588233541</v>
      </c>
      <c r="L1262">
        <v>524.29157854262655</v>
      </c>
      <c r="M1262">
        <v>0</v>
      </c>
      <c r="N1262">
        <v>166.717985896317</v>
      </c>
      <c r="O1262">
        <v>429.98645520733612</v>
      </c>
      <c r="P1262">
        <v>433.68141975401596</v>
      </c>
      <c r="Q1262">
        <v>308.25044138989705</v>
      </c>
      <c r="R1262">
        <v>87.019737982692121</v>
      </c>
      <c r="S1262">
        <v>555.83617795781686</v>
      </c>
      <c r="T1262">
        <v>0</v>
      </c>
      <c r="U1262">
        <v>33.680401191175157</v>
      </c>
      <c r="V1262">
        <v>300.8782506411647</v>
      </c>
      <c r="W1262">
        <v>129.10820456617142</v>
      </c>
      <c r="X1262">
        <v>52.765961866174408</v>
      </c>
      <c r="Y1262">
        <v>7673.518071389406</v>
      </c>
      <c r="Z1262">
        <v>168.40200595587578</v>
      </c>
      <c r="AA1262">
        <v>3471.49960877485</v>
      </c>
      <c r="AB1262"/>
      <c r="AC1262">
        <v>106.20553175617231</v>
      </c>
      <c r="AD1262">
        <v>1438.8596018690669</v>
      </c>
      <c r="AE1262">
        <v>194.92868993404531</v>
      </c>
      <c r="AF1262">
        <v>1563.8782593397664</v>
      </c>
      <c r="AG1262">
        <v>4701.7840062880514</v>
      </c>
      <c r="AH1262">
        <v>1655.9530585661116</v>
      </c>
      <c r="AI1262">
        <v>131.35356464558311</v>
      </c>
      <c r="AJ1262">
        <v>6501.7439682809063</v>
      </c>
      <c r="AK1262">
        <v>121.24944428823055</v>
      </c>
      <c r="AL1262">
        <v>31295.50390625</v>
      </c>
      <c r="AM1262">
        <v>26735.484375</v>
      </c>
      <c r="AN1262">
        <v>4560.01953125</v>
      </c>
      <c r="AO1262" s="5" t="s">
        <v>1970</v>
      </c>
    </row>
    <row r="1263" spans="1:41" ht="14.25" x14ac:dyDescent="0.45">
      <c r="A1263">
        <v>2016</v>
      </c>
      <c r="B1263" s="5" t="s">
        <v>589</v>
      </c>
      <c r="C1263" s="5" t="s">
        <v>174</v>
      </c>
      <c r="D1263" s="5" t="s">
        <v>83</v>
      </c>
      <c r="E1263" s="5" t="s">
        <v>108</v>
      </c>
      <c r="F1263" s="5" t="s">
        <v>199</v>
      </c>
      <c r="G1263" s="5" t="s">
        <v>86</v>
      </c>
      <c r="H1263" s="5" t="s">
        <v>130</v>
      </c>
      <c r="I1263">
        <v>488.33626608555375</v>
      </c>
      <c r="J1263">
        <v>4166.2514701146865</v>
      </c>
      <c r="K1263">
        <v>95.544052060217041</v>
      </c>
      <c r="L1263"/>
      <c r="M1263">
        <v>423.31323065568381</v>
      </c>
      <c r="N1263">
        <v>0</v>
      </c>
      <c r="O1263">
        <v>94.482451481770184</v>
      </c>
      <c r="P1263">
        <v>376.86820534863386</v>
      </c>
      <c r="Q1263">
        <v>489.07759238548908</v>
      </c>
      <c r="R1263">
        <v>1734.3206353544763</v>
      </c>
      <c r="S1263">
        <v>0</v>
      </c>
      <c r="T1263">
        <v>126.21860798222492</v>
      </c>
      <c r="U1263">
        <v>115.71446305070731</v>
      </c>
      <c r="V1263">
        <v>125.26886825672901</v>
      </c>
      <c r="W1263">
        <v>0</v>
      </c>
      <c r="X1263">
        <v>217.62811858160549</v>
      </c>
      <c r="Y1263">
        <v>5875.9592017033483</v>
      </c>
      <c r="Z1263">
        <v>0</v>
      </c>
      <c r="AA1263">
        <v>2995.6574218792703</v>
      </c>
      <c r="AB1263"/>
      <c r="AC1263">
        <v>1580.6728352798925</v>
      </c>
      <c r="AD1263">
        <v>56.795630946906797</v>
      </c>
      <c r="AE1263"/>
      <c r="AF1263">
        <v>548.0689714739317</v>
      </c>
      <c r="AG1263">
        <v>6191.254573502064</v>
      </c>
      <c r="AH1263">
        <v>1293.8933258501665</v>
      </c>
      <c r="AI1263">
        <v>530.80028922342797</v>
      </c>
      <c r="AJ1263">
        <v>268.03822204915457</v>
      </c>
      <c r="AK1263">
        <v>111.46806073691988</v>
      </c>
      <c r="AL1263">
        <v>27905.630859375</v>
      </c>
      <c r="AM1263">
        <v>24955.48828125</v>
      </c>
      <c r="AN1263">
        <v>2950.143798828125</v>
      </c>
      <c r="AO1263" s="5" t="s">
        <v>624</v>
      </c>
    </row>
    <row r="1264" spans="1:41" ht="14.25" x14ac:dyDescent="0.45">
      <c r="A1264">
        <v>2016</v>
      </c>
      <c r="B1264" s="5" t="s">
        <v>1509</v>
      </c>
      <c r="C1264" s="5" t="s">
        <v>174</v>
      </c>
      <c r="D1264" s="5" t="s">
        <v>83</v>
      </c>
      <c r="E1264" s="5" t="s">
        <v>108</v>
      </c>
      <c r="F1264" s="5" t="s">
        <v>199</v>
      </c>
      <c r="G1264" s="5" t="s">
        <v>86</v>
      </c>
      <c r="H1264" s="5" t="s">
        <v>130</v>
      </c>
      <c r="I1264">
        <v>503.6271413072738</v>
      </c>
      <c r="J1264">
        <v>8534.311850484999</v>
      </c>
      <c r="K1264">
        <v>98.535745038379659</v>
      </c>
      <c r="L1264"/>
      <c r="M1264">
        <v>655.53641490810912</v>
      </c>
      <c r="N1264">
        <v>0</v>
      </c>
      <c r="O1264">
        <v>96.346061815304552</v>
      </c>
      <c r="P1264">
        <v>412.88828014989366</v>
      </c>
      <c r="Q1264">
        <v>691.26714491783093</v>
      </c>
      <c r="R1264">
        <v>1389.8392563576958</v>
      </c>
      <c r="S1264">
        <v>0</v>
      </c>
      <c r="T1264">
        <v>0</v>
      </c>
      <c r="U1264">
        <v>109.48416115375517</v>
      </c>
      <c r="V1264">
        <v>131.38099338450621</v>
      </c>
      <c r="W1264">
        <v>0</v>
      </c>
      <c r="X1264">
        <v>392.52918361811226</v>
      </c>
      <c r="Y1264">
        <v>6059.9483198603484</v>
      </c>
      <c r="Z1264">
        <v>0</v>
      </c>
      <c r="AA1264">
        <v>586.25639078691722</v>
      </c>
      <c r="AB1264"/>
      <c r="AC1264">
        <v>1630.1671546028665</v>
      </c>
      <c r="AD1264">
        <v>224.34823872718752</v>
      </c>
      <c r="AE1264"/>
      <c r="AF1264">
        <v>0</v>
      </c>
      <c r="AG1264">
        <v>8688.6008422141349</v>
      </c>
      <c r="AH1264">
        <v>1266.9462226422486</v>
      </c>
      <c r="AI1264">
        <v>547.42080576877584</v>
      </c>
      <c r="AJ1264">
        <v>1553.0328259660171</v>
      </c>
      <c r="AK1264">
        <v>114.95836921144293</v>
      </c>
      <c r="AL1264">
        <v>33687.421875</v>
      </c>
      <c r="AM1264">
        <v>30290.806640625</v>
      </c>
      <c r="AN1264">
        <v>3396.62109375</v>
      </c>
      <c r="AO1264" s="5" t="s">
        <v>1973</v>
      </c>
    </row>
    <row r="1265" spans="1:41" ht="14.25" x14ac:dyDescent="0.45">
      <c r="A1265">
        <v>2016</v>
      </c>
      <c r="B1265" s="5" t="s">
        <v>1508</v>
      </c>
      <c r="C1265" s="5" t="s">
        <v>174</v>
      </c>
      <c r="D1265" s="5" t="s">
        <v>83</v>
      </c>
      <c r="E1265" s="5" t="s">
        <v>108</v>
      </c>
      <c r="F1265" s="5" t="s">
        <v>199</v>
      </c>
      <c r="G1265" s="5" t="s">
        <v>86</v>
      </c>
      <c r="H1265" s="5" t="s">
        <v>130</v>
      </c>
      <c r="I1265">
        <v>561.34001985291923</v>
      </c>
      <c r="J1265">
        <v>4107.7525745472285</v>
      </c>
      <c r="K1265">
        <v>101.04120357352546</v>
      </c>
      <c r="L1265"/>
      <c r="M1265">
        <v>397.14806404594037</v>
      </c>
      <c r="N1265">
        <v>0</v>
      </c>
      <c r="O1265">
        <v>94.305123335290432</v>
      </c>
      <c r="P1265">
        <v>357.89243377758601</v>
      </c>
      <c r="Q1265">
        <v>0</v>
      </c>
      <c r="R1265">
        <v>469.90283216847757</v>
      </c>
      <c r="S1265">
        <v>44.907201588233541</v>
      </c>
      <c r="T1265">
        <v>112.26800397058385</v>
      </c>
      <c r="U1265">
        <v>112.26800397058385</v>
      </c>
      <c r="V1265">
        <v>0</v>
      </c>
      <c r="W1265">
        <v>0</v>
      </c>
      <c r="X1265"/>
      <c r="Y1265">
        <v>5843.5496066688893</v>
      </c>
      <c r="Z1265"/>
      <c r="AA1265">
        <v>669.70250571680174</v>
      </c>
      <c r="AB1265"/>
      <c r="AC1265">
        <v>570.20919216659536</v>
      </c>
      <c r="AD1265">
        <v>257.81352697999409</v>
      </c>
      <c r="AE1265"/>
      <c r="AF1265">
        <v>0</v>
      </c>
      <c r="AG1265">
        <v>6496.9493897776874</v>
      </c>
      <c r="AH1265">
        <v>980.66101468304987</v>
      </c>
      <c r="AI1265">
        <v>0</v>
      </c>
      <c r="AJ1265">
        <v>2609.1627804034702</v>
      </c>
      <c r="AK1265">
        <v>0</v>
      </c>
      <c r="AL1265">
        <v>23786.87109375</v>
      </c>
      <c r="AM1265">
        <v>21798.728515625</v>
      </c>
      <c r="AN1265">
        <v>1988.1441650390625</v>
      </c>
      <c r="AO1265" s="5" t="s">
        <v>1971</v>
      </c>
    </row>
    <row r="1266" spans="1:41" ht="14.25" x14ac:dyDescent="0.45">
      <c r="A1266">
        <v>2016</v>
      </c>
      <c r="B1266" s="5" t="s">
        <v>1507</v>
      </c>
      <c r="C1266" s="5" t="s">
        <v>174</v>
      </c>
      <c r="D1266" s="5" t="s">
        <v>83</v>
      </c>
      <c r="E1266" s="5" t="s">
        <v>108</v>
      </c>
      <c r="F1266" s="5" t="s">
        <v>199</v>
      </c>
      <c r="G1266" s="5" t="s">
        <v>86</v>
      </c>
      <c r="H1266" s="5" t="s">
        <v>130</v>
      </c>
      <c r="I1266">
        <v>56.862192317883526</v>
      </c>
      <c r="J1266">
        <v>1602.3765795179577</v>
      </c>
      <c r="K1266">
        <v>133.05753002384745</v>
      </c>
      <c r="L1266">
        <v>398.0353462251847</v>
      </c>
      <c r="M1266">
        <v>500.38729239737501</v>
      </c>
      <c r="N1266">
        <v>0</v>
      </c>
      <c r="O1266">
        <v>59.705301933777697</v>
      </c>
      <c r="P1266">
        <v>386.66290776160798</v>
      </c>
      <c r="Q1266">
        <v>0</v>
      </c>
      <c r="R1266">
        <v>527.72167835512948</v>
      </c>
      <c r="S1266">
        <v>45.489753854306819</v>
      </c>
      <c r="T1266">
        <v>113.72438463576705</v>
      </c>
      <c r="U1266">
        <v>119.50203827280255</v>
      </c>
      <c r="V1266">
        <v>0</v>
      </c>
      <c r="W1266">
        <v>0</v>
      </c>
      <c r="X1266">
        <v>0</v>
      </c>
      <c r="Y1266">
        <v>8384.8988791951051</v>
      </c>
      <c r="Z1266">
        <v>0</v>
      </c>
      <c r="AA1266">
        <v>636.37031025938711</v>
      </c>
      <c r="AB1266"/>
      <c r="AC1266">
        <v>569.02375691950726</v>
      </c>
      <c r="AD1266">
        <v>190.94324180345288</v>
      </c>
      <c r="AE1266"/>
      <c r="AF1266"/>
      <c r="AG1266">
        <v>818.03066910260748</v>
      </c>
      <c r="AH1266">
        <v>842.69769015103384</v>
      </c>
      <c r="AI1266">
        <v>0</v>
      </c>
      <c r="AJ1266">
        <v>2654.7202755753524</v>
      </c>
      <c r="AK1266">
        <v>130.78304233113209</v>
      </c>
      <c r="AL1266">
        <v>18170.9921875</v>
      </c>
      <c r="AM1266">
        <v>16154.2041015625</v>
      </c>
      <c r="AN1266">
        <v>2016.7882080078125</v>
      </c>
      <c r="AO1266" s="5" t="s">
        <v>1972</v>
      </c>
    </row>
    <row r="1267" spans="1:41" ht="14.25" x14ac:dyDescent="0.45">
      <c r="A1267">
        <v>2016</v>
      </c>
      <c r="B1267" s="5" t="s">
        <v>1507</v>
      </c>
      <c r="C1267" s="5" t="s">
        <v>174</v>
      </c>
      <c r="D1267" s="5" t="s">
        <v>83</v>
      </c>
      <c r="E1267" s="5" t="s">
        <v>108</v>
      </c>
      <c r="F1267" s="5" t="s">
        <v>202</v>
      </c>
      <c r="G1267" s="5" t="s">
        <v>86</v>
      </c>
      <c r="H1267" s="5" t="s">
        <v>130</v>
      </c>
      <c r="I1267"/>
      <c r="J1267">
        <v>2047.0389234438069</v>
      </c>
      <c r="K1267">
        <v>90.979507708613639</v>
      </c>
      <c r="L1267">
        <v>170.58657695365056</v>
      </c>
      <c r="M1267">
        <v>0</v>
      </c>
      <c r="N1267">
        <v>0</v>
      </c>
      <c r="O1267">
        <v>1838.9232995603531</v>
      </c>
      <c r="P1267">
        <v>56.862192317883526</v>
      </c>
      <c r="Q1267">
        <v>0</v>
      </c>
      <c r="R1267">
        <v>252.57166611472854</v>
      </c>
      <c r="S1267">
        <v>864.30532323182956</v>
      </c>
      <c r="T1267">
        <v>4890.1485393379835</v>
      </c>
      <c r="U1267">
        <v>0</v>
      </c>
      <c r="V1267">
        <v>0</v>
      </c>
      <c r="W1267">
        <v>56.862192317883526</v>
      </c>
      <c r="X1267">
        <v>0</v>
      </c>
      <c r="Y1267">
        <v>3021.6568997723307</v>
      </c>
      <c r="Z1267">
        <v>0</v>
      </c>
      <c r="AA1267">
        <v>5620.6435529936816</v>
      </c>
      <c r="AB1267">
        <v>0</v>
      </c>
      <c r="AC1267">
        <v>547.53300976124012</v>
      </c>
      <c r="AD1267">
        <v>4370.1153725730837</v>
      </c>
      <c r="AE1267">
        <v>424.90614382692354</v>
      </c>
      <c r="AF1267">
        <v>1799.1197649378346</v>
      </c>
      <c r="AG1267">
        <v>7129.1006132130378</v>
      </c>
      <c r="AH1267">
        <v>0</v>
      </c>
      <c r="AI1267">
        <v>0</v>
      </c>
      <c r="AJ1267">
        <v>657.58133084095368</v>
      </c>
      <c r="AK1267">
        <v>125.09682309934375</v>
      </c>
      <c r="AL1267">
        <v>33964.03125</v>
      </c>
      <c r="AM1267">
        <v>21727.6015625</v>
      </c>
      <c r="AN1267">
        <v>12236.431640625</v>
      </c>
      <c r="AO1267" s="5" t="s">
        <v>1974</v>
      </c>
    </row>
    <row r="1268" spans="1:41" ht="14.25" x14ac:dyDescent="0.45">
      <c r="A1268">
        <v>2016</v>
      </c>
      <c r="B1268" s="5" t="s">
        <v>589</v>
      </c>
      <c r="C1268" s="5" t="s">
        <v>174</v>
      </c>
      <c r="D1268" s="5" t="s">
        <v>83</v>
      </c>
      <c r="E1268" s="5" t="s">
        <v>108</v>
      </c>
      <c r="F1268" s="5" t="s">
        <v>202</v>
      </c>
      <c r="G1268" s="5" t="s">
        <v>86</v>
      </c>
      <c r="H1268" s="5" t="s">
        <v>130</v>
      </c>
      <c r="I1268">
        <v>0</v>
      </c>
      <c r="J1268">
        <v>496.03287027929349</v>
      </c>
      <c r="K1268">
        <v>100.85205495245133</v>
      </c>
      <c r="L1268"/>
      <c r="M1268">
        <v>0</v>
      </c>
      <c r="N1268">
        <v>833.35645408078199</v>
      </c>
      <c r="O1268">
        <v>2238.9156199444192</v>
      </c>
      <c r="P1268">
        <v>53.080028922342798</v>
      </c>
      <c r="Q1268">
        <v>0</v>
      </c>
      <c r="R1268"/>
      <c r="S1268">
        <v>318.4801735340568</v>
      </c>
      <c r="T1268">
        <v>1787.0254711816924</v>
      </c>
      <c r="U1268"/>
      <c r="V1268">
        <v>371.56020245639962</v>
      </c>
      <c r="W1268">
        <v>169.85609255149697</v>
      </c>
      <c r="X1268">
        <v>0</v>
      </c>
      <c r="Y1268">
        <v>445.87224294767952</v>
      </c>
      <c r="Z1268">
        <v>684.49222463423871</v>
      </c>
      <c r="AA1268">
        <v>4980.4343561481401</v>
      </c>
      <c r="AB1268"/>
      <c r="AC1268">
        <v>528.91594819668489</v>
      </c>
      <c r="AD1268">
        <v>2445.4765524957161</v>
      </c>
      <c r="AE1268">
        <v>1836.5690007130609</v>
      </c>
      <c r="AF1268">
        <v>307.77553067135608</v>
      </c>
      <c r="AG1268">
        <v>1571.1688561013468</v>
      </c>
      <c r="AH1268">
        <v>74.136976919907966</v>
      </c>
      <c r="AI1268"/>
      <c r="AJ1268">
        <v>387.24051325594087</v>
      </c>
      <c r="AK1268">
        <v>496.8290707131286</v>
      </c>
      <c r="AL1268">
        <v>20128.06640625</v>
      </c>
      <c r="AM1268">
        <v>12496.498046875</v>
      </c>
      <c r="AN1268">
        <v>7631.572265625</v>
      </c>
      <c r="AO1268" s="5" t="s">
        <v>627</v>
      </c>
    </row>
    <row r="1269" spans="1:41" ht="14.25" x14ac:dyDescent="0.45">
      <c r="A1269">
        <v>2016</v>
      </c>
      <c r="B1269" s="5" t="s">
        <v>1509</v>
      </c>
      <c r="C1269" s="5" t="s">
        <v>174</v>
      </c>
      <c r="D1269" s="5" t="s">
        <v>83</v>
      </c>
      <c r="E1269" s="5" t="s">
        <v>108</v>
      </c>
      <c r="F1269" s="5" t="s">
        <v>202</v>
      </c>
      <c r="G1269" s="5" t="s">
        <v>86</v>
      </c>
      <c r="H1269" s="5" t="s">
        <v>130</v>
      </c>
      <c r="I1269">
        <v>0</v>
      </c>
      <c r="J1269">
        <v>2576.422393640953</v>
      </c>
      <c r="K1269">
        <v>104.00995309606741</v>
      </c>
      <c r="L1269">
        <v>374.56783182085263</v>
      </c>
      <c r="M1269">
        <v>0</v>
      </c>
      <c r="N1269">
        <v>1146.7473954355801</v>
      </c>
      <c r="O1269">
        <v>2274.0538030727812</v>
      </c>
      <c r="P1269">
        <v>60.718864727925542</v>
      </c>
      <c r="Q1269">
        <v>0</v>
      </c>
      <c r="R1269"/>
      <c r="S1269">
        <v>437.93664461502067</v>
      </c>
      <c r="T1269">
        <v>1614.8913770178888</v>
      </c>
      <c r="U1269">
        <v>0</v>
      </c>
      <c r="V1269">
        <v>273.71040288438792</v>
      </c>
      <c r="W1269">
        <v>65.690496692253106</v>
      </c>
      <c r="X1269">
        <v>328.4524834612655</v>
      </c>
      <c r="Y1269">
        <v>459.83347684577171</v>
      </c>
      <c r="Z1269">
        <v>1644.7586561806331</v>
      </c>
      <c r="AA1269">
        <v>3293.7957484045005</v>
      </c>
      <c r="AB1269"/>
      <c r="AC1269">
        <v>545.47746190829673</v>
      </c>
      <c r="AD1269">
        <v>3212.1652026442252</v>
      </c>
      <c r="AE1269">
        <v>2049.4668578854894</v>
      </c>
      <c r="AF1269">
        <v>0</v>
      </c>
      <c r="AG1269">
        <v>2563.9909410572463</v>
      </c>
      <c r="AH1269">
        <v>72.592972689674269</v>
      </c>
      <c r="AI1269"/>
      <c r="AJ1269">
        <v>547.42080576877584</v>
      </c>
      <c r="AK1269">
        <v>512.38587419957423</v>
      </c>
      <c r="AL1269">
        <v>24159.087890625</v>
      </c>
      <c r="AM1269">
        <v>15536.9111328125</v>
      </c>
      <c r="AN1269">
        <v>8622.1787109375</v>
      </c>
      <c r="AO1269" s="5" t="s">
        <v>1976</v>
      </c>
    </row>
    <row r="1270" spans="1:41" ht="14.25" x14ac:dyDescent="0.45">
      <c r="A1270">
        <v>2016</v>
      </c>
      <c r="B1270" s="5" t="s">
        <v>1508</v>
      </c>
      <c r="C1270" s="5" t="s">
        <v>174</v>
      </c>
      <c r="D1270" s="5" t="s">
        <v>83</v>
      </c>
      <c r="E1270" s="5" t="s">
        <v>108</v>
      </c>
      <c r="F1270" s="5" t="s">
        <v>202</v>
      </c>
      <c r="G1270" s="5" t="s">
        <v>86</v>
      </c>
      <c r="H1270" s="5" t="s">
        <v>130</v>
      </c>
      <c r="I1270">
        <v>0</v>
      </c>
      <c r="J1270">
        <v>2173.4140606069991</v>
      </c>
      <c r="K1270">
        <v>106.65460377205466</v>
      </c>
      <c r="L1270">
        <v>168.40200595587578</v>
      </c>
      <c r="M1270">
        <v>0</v>
      </c>
      <c r="N1270">
        <v>0</v>
      </c>
      <c r="O1270">
        <v>2226.2745187366777</v>
      </c>
      <c r="P1270">
        <v>52.631240261409708</v>
      </c>
      <c r="Q1270">
        <v>0</v>
      </c>
      <c r="R1270">
        <v>209.01978839668445</v>
      </c>
      <c r="S1270">
        <v>684.83482422056147</v>
      </c>
      <c r="T1270">
        <v>2469.8960873528445</v>
      </c>
      <c r="U1270">
        <v>0</v>
      </c>
      <c r="V1270">
        <v>0</v>
      </c>
      <c r="W1270">
        <v>56.134001985291924</v>
      </c>
      <c r="X1270">
        <v>21.330920754410929</v>
      </c>
      <c r="Y1270">
        <v>449.07201588233539</v>
      </c>
      <c r="Z1270">
        <v>1852.4220655146335</v>
      </c>
      <c r="AA1270">
        <v>5915.0450775218742</v>
      </c>
      <c r="AB1270"/>
      <c r="AC1270">
        <v>548.65373540424321</v>
      </c>
      <c r="AD1270">
        <v>1571.8542430480679</v>
      </c>
      <c r="AE1270">
        <v>935.8975161398987</v>
      </c>
      <c r="AF1270">
        <v>1105.384141512435</v>
      </c>
      <c r="AG1270">
        <v>5575.2290771791941</v>
      </c>
      <c r="AH1270">
        <v>0</v>
      </c>
      <c r="AI1270">
        <v>0</v>
      </c>
      <c r="AJ1270">
        <v>646.29661712533857</v>
      </c>
      <c r="AK1270">
        <v>214.43188758381515</v>
      </c>
      <c r="AL1270">
        <v>26982.87890625</v>
      </c>
      <c r="AM1270">
        <v>19631.466796875</v>
      </c>
      <c r="AN1270">
        <v>7351.4111328125</v>
      </c>
      <c r="AO1270" s="5" t="s">
        <v>1975</v>
      </c>
    </row>
    <row r="1271" spans="1:41" ht="14.25" x14ac:dyDescent="0.45">
      <c r="A1271">
        <v>2016</v>
      </c>
      <c r="B1271" s="5" t="s">
        <v>1508</v>
      </c>
      <c r="C1271" s="5" t="s">
        <v>174</v>
      </c>
      <c r="D1271" s="5" t="s">
        <v>83</v>
      </c>
      <c r="E1271" s="5" t="s">
        <v>108</v>
      </c>
      <c r="F1271" s="5" t="s">
        <v>205</v>
      </c>
      <c r="G1271" s="5" t="s">
        <v>86</v>
      </c>
      <c r="H1271" s="5" t="s">
        <v>130</v>
      </c>
      <c r="I1271">
        <v>308.73701091910556</v>
      </c>
      <c r="J1271">
        <v>8002.1154049621327</v>
      </c>
      <c r="K1271">
        <v>78.587602779408698</v>
      </c>
      <c r="L1271"/>
      <c r="M1271">
        <v>0</v>
      </c>
      <c r="N1271">
        <v>0</v>
      </c>
      <c r="O1271">
        <v>1896.2065870631611</v>
      </c>
      <c r="P1271">
        <v>1131.5716656203087</v>
      </c>
      <c r="Q1271">
        <v>166.04314853785004</v>
      </c>
      <c r="R1271">
        <v>2566.5616653429975</v>
      </c>
      <c r="S1271">
        <v>381.71121349998509</v>
      </c>
      <c r="T1271">
        <v>0</v>
      </c>
      <c r="U1271">
        <v>0</v>
      </c>
      <c r="V1271">
        <v>224.5360079411677</v>
      </c>
      <c r="W1271">
        <v>0</v>
      </c>
      <c r="X1271">
        <v>2046.6457123837436</v>
      </c>
      <c r="Y1271">
        <v>5826.7094060733016</v>
      </c>
      <c r="Z1271">
        <v>3053.6897079998807</v>
      </c>
      <c r="AA1271">
        <v>4030.0070430874839</v>
      </c>
      <c r="AB1271"/>
      <c r="AC1271">
        <v>0</v>
      </c>
      <c r="AD1271">
        <v>939.51231901902281</v>
      </c>
      <c r="AE1271">
        <v>341.99977513551016</v>
      </c>
      <c r="AF1271">
        <v>3431.4968566951243</v>
      </c>
      <c r="AG1271">
        <v>23281.015983379973</v>
      </c>
      <c r="AH1271">
        <v>1220.9145431800994</v>
      </c>
      <c r="AI1271">
        <v>0</v>
      </c>
      <c r="AJ1271">
        <v>2843.7051153514894</v>
      </c>
      <c r="AK1271">
        <v>421.00501488968945</v>
      </c>
      <c r="AL1271">
        <v>62192.7734375</v>
      </c>
      <c r="AM1271">
        <v>55208.19140625</v>
      </c>
      <c r="AN1271">
        <v>6984.58251953125</v>
      </c>
      <c r="AO1271" s="5" t="s">
        <v>1979</v>
      </c>
    </row>
    <row r="1272" spans="1:41" ht="14.25" x14ac:dyDescent="0.45">
      <c r="A1272">
        <v>2016</v>
      </c>
      <c r="B1272" s="5" t="s">
        <v>1509</v>
      </c>
      <c r="C1272" s="5" t="s">
        <v>174</v>
      </c>
      <c r="D1272" s="5" t="s">
        <v>83</v>
      </c>
      <c r="E1272" s="5" t="s">
        <v>108</v>
      </c>
      <c r="F1272" s="5" t="s">
        <v>205</v>
      </c>
      <c r="G1272" s="5" t="s">
        <v>86</v>
      </c>
      <c r="H1272" s="5" t="s">
        <v>130</v>
      </c>
      <c r="I1272">
        <v>1456.1393433449437</v>
      </c>
      <c r="J1272">
        <v>3102.4093751861442</v>
      </c>
      <c r="K1272">
        <v>98.535745038379659</v>
      </c>
      <c r="L1272">
        <v>0</v>
      </c>
      <c r="M1272">
        <v>0</v>
      </c>
      <c r="N1272">
        <v>567.05584850791581</v>
      </c>
      <c r="O1272">
        <v>1937.0043104658332</v>
      </c>
      <c r="P1272">
        <v>1305.4555916503991</v>
      </c>
      <c r="Q1272">
        <v>107.3047767480371</v>
      </c>
      <c r="R1272">
        <v>2103.7000244704823</v>
      </c>
      <c r="S1272">
        <v>0</v>
      </c>
      <c r="T1272">
        <v>1204.3257726913068</v>
      </c>
      <c r="U1272">
        <v>0</v>
      </c>
      <c r="V1272">
        <v>437.93664461502067</v>
      </c>
      <c r="W1272">
        <v>26.276198676901242</v>
      </c>
      <c r="X1272">
        <v>928.80778630627037</v>
      </c>
      <c r="Y1272">
        <v>6262.4940179947953</v>
      </c>
      <c r="Z1272">
        <v>409.43244325864049</v>
      </c>
      <c r="AA1272">
        <v>7350.3411689606573</v>
      </c>
      <c r="AB1272"/>
      <c r="AC1272">
        <v>276.88544355784683</v>
      </c>
      <c r="AD1272">
        <v>1675.2457770687784</v>
      </c>
      <c r="AE1272">
        <v>3530.5076072957268</v>
      </c>
      <c r="AF1272">
        <v>5243.7069638637213</v>
      </c>
      <c r="AG1272">
        <v>24950.901286543842</v>
      </c>
      <c r="AH1272">
        <v>259.14388889501538</v>
      </c>
      <c r="AI1272"/>
      <c r="AJ1272">
        <v>1461.6135514026314</v>
      </c>
      <c r="AK1272">
        <v>820.03636704162625</v>
      </c>
      <c r="AL1272">
        <v>65515.2578125</v>
      </c>
      <c r="AM1272">
        <v>58565.8828125</v>
      </c>
      <c r="AN1272">
        <v>6949.37548828125</v>
      </c>
      <c r="AO1272" s="5" t="s">
        <v>1978</v>
      </c>
    </row>
    <row r="1273" spans="1:41" ht="14.25" x14ac:dyDescent="0.45">
      <c r="A1273">
        <v>2016</v>
      </c>
      <c r="B1273" s="5" t="s">
        <v>1507</v>
      </c>
      <c r="C1273" s="5" t="s">
        <v>174</v>
      </c>
      <c r="D1273" s="5" t="s">
        <v>83</v>
      </c>
      <c r="E1273" s="5" t="s">
        <v>108</v>
      </c>
      <c r="F1273" s="5" t="s">
        <v>205</v>
      </c>
      <c r="G1273" s="5" t="s">
        <v>86</v>
      </c>
      <c r="H1273" s="5" t="s">
        <v>130</v>
      </c>
      <c r="I1273">
        <v>56.862192317883526</v>
      </c>
      <c r="J1273">
        <v>9211.6751554971306</v>
      </c>
      <c r="K1273">
        <v>79.607069245036939</v>
      </c>
      <c r="L1273"/>
      <c r="M1273">
        <v>0</v>
      </c>
      <c r="N1273">
        <v>0</v>
      </c>
      <c r="O1273">
        <v>2421.1694040185535</v>
      </c>
      <c r="P1273">
        <v>943.91239247686644</v>
      </c>
      <c r="Q1273">
        <v>3.9234912699339635</v>
      </c>
      <c r="R1273">
        <v>3029.5717170311814</v>
      </c>
      <c r="S1273">
        <v>386.66290776160798</v>
      </c>
      <c r="T1273">
        <v>0</v>
      </c>
      <c r="U1273">
        <v>0</v>
      </c>
      <c r="V1273">
        <v>227.4487692715341</v>
      </c>
      <c r="W1273">
        <v>0</v>
      </c>
      <c r="X1273">
        <v>1838.5510047652356</v>
      </c>
      <c r="Y1273"/>
      <c r="Z1273">
        <v>1330.5753002384745</v>
      </c>
      <c r="AA1273">
        <v>3829.4269626662908</v>
      </c>
      <c r="AB1273">
        <v>0</v>
      </c>
      <c r="AC1273">
        <v>0</v>
      </c>
      <c r="AD1273">
        <v>2458.419113154107</v>
      </c>
      <c r="AE1273">
        <v>2568.9940453873551</v>
      </c>
      <c r="AF1273">
        <v>3017.1079243868999</v>
      </c>
      <c r="AG1273">
        <v>16886.520471763855</v>
      </c>
      <c r="AH1273">
        <v>915.48129631792472</v>
      </c>
      <c r="AI1273">
        <v>0</v>
      </c>
      <c r="AJ1273">
        <v>2893.3578557001961</v>
      </c>
      <c r="AK1273">
        <v>410.54502853511906</v>
      </c>
      <c r="AL1273">
        <v>52509.81640625</v>
      </c>
      <c r="AM1273">
        <v>43999.37890625</v>
      </c>
      <c r="AN1273">
        <v>8510.435546875</v>
      </c>
      <c r="AO1273" s="5" t="s">
        <v>1977</v>
      </c>
    </row>
    <row r="1274" spans="1:41" ht="14.25" x14ac:dyDescent="0.45">
      <c r="A1274">
        <v>2016</v>
      </c>
      <c r="B1274" s="5" t="s">
        <v>589</v>
      </c>
      <c r="C1274" s="5" t="s">
        <v>174</v>
      </c>
      <c r="D1274" s="5" t="s">
        <v>83</v>
      </c>
      <c r="E1274" s="5" t="s">
        <v>108</v>
      </c>
      <c r="F1274" s="5" t="s">
        <v>205</v>
      </c>
      <c r="G1274" s="5" t="s">
        <v>86</v>
      </c>
      <c r="H1274" s="5" t="s">
        <v>130</v>
      </c>
      <c r="I1274">
        <v>1061.6005784468559</v>
      </c>
      <c r="J1274">
        <v>326.97297816163166</v>
      </c>
      <c r="K1274">
        <v>95.544052060217041</v>
      </c>
      <c r="L1274"/>
      <c r="M1274">
        <v>0</v>
      </c>
      <c r="N1274">
        <v>665.62356268617873</v>
      </c>
      <c r="O1274">
        <v>1906.6346388905533</v>
      </c>
      <c r="P1274">
        <v>1119.988610261433</v>
      </c>
      <c r="Q1274">
        <v>131.21557252098006</v>
      </c>
      <c r="R1274">
        <v>2625.1167869558885</v>
      </c>
      <c r="S1274">
        <v>0</v>
      </c>
      <c r="T1274">
        <v>2599.8368223478215</v>
      </c>
      <c r="U1274"/>
      <c r="V1274">
        <v>0</v>
      </c>
      <c r="W1274">
        <v>25.478413882724546</v>
      </c>
      <c r="X1274">
        <v>342.20588486176558</v>
      </c>
      <c r="Y1274">
        <v>6072.3553087160162</v>
      </c>
      <c r="Z1274">
        <v>596.5494512967125</v>
      </c>
      <c r="AA1274">
        <v>6280.4481309020121</v>
      </c>
      <c r="AB1274"/>
      <c r="AC1274">
        <v>268.47878628920989</v>
      </c>
      <c r="AD1274">
        <v>1626.3455461661222</v>
      </c>
      <c r="AE1274">
        <v>3164.6313243500776</v>
      </c>
      <c r="AF1274">
        <v>2650.2156855721328</v>
      </c>
      <c r="AG1274">
        <v>19401.812171694739</v>
      </c>
      <c r="AH1274">
        <v>264.65570699349132</v>
      </c>
      <c r="AI1274"/>
      <c r="AJ1274">
        <v>4205.2133472563055</v>
      </c>
      <c r="AK1274">
        <v>795.13883325669519</v>
      </c>
      <c r="AL1274">
        <v>56226.0625</v>
      </c>
      <c r="AM1274">
        <v>48570.22265625</v>
      </c>
      <c r="AN1274">
        <v>7655.84033203125</v>
      </c>
      <c r="AO1274" s="5" t="s">
        <v>629</v>
      </c>
    </row>
    <row r="1275" spans="1:41" ht="14.25" x14ac:dyDescent="0.45">
      <c r="A1275">
        <v>2016</v>
      </c>
      <c r="B1275" s="5" t="s">
        <v>80</v>
      </c>
      <c r="C1275" s="5" t="s">
        <v>168</v>
      </c>
      <c r="D1275" s="5" t="s">
        <v>83</v>
      </c>
      <c r="E1275" s="5" t="s">
        <v>84</v>
      </c>
      <c r="F1275" s="5" t="s">
        <v>85</v>
      </c>
      <c r="G1275" s="5" t="s">
        <v>86</v>
      </c>
      <c r="H1275" s="5" t="s">
        <v>130</v>
      </c>
      <c r="I1275">
        <v>22394.5859375</v>
      </c>
      <c r="J1275">
        <v>30828.880859375</v>
      </c>
      <c r="K1275">
        <v>1585.5355224609375</v>
      </c>
      <c r="L1275">
        <v>2621.091796875</v>
      </c>
      <c r="M1275">
        <v>15485.21875</v>
      </c>
      <c r="N1275">
        <v>20967.697265625</v>
      </c>
      <c r="O1275">
        <v>6673.90576171875</v>
      </c>
      <c r="P1275">
        <v>15210.400390625</v>
      </c>
      <c r="Q1275">
        <v>6661.21240234375</v>
      </c>
      <c r="R1275">
        <v>7779.353515625</v>
      </c>
      <c r="S1275">
        <v>26453.6484375</v>
      </c>
      <c r="T1275">
        <v>12075.70703125</v>
      </c>
      <c r="U1275">
        <v>511.44418334960938</v>
      </c>
      <c r="V1275">
        <v>7823.99609375</v>
      </c>
      <c r="W1275">
        <v>9826.3642578125</v>
      </c>
      <c r="X1275">
        <v>18856.150390625</v>
      </c>
      <c r="Y1275">
        <v>95915.8125</v>
      </c>
      <c r="Z1275">
        <v>13622.779296875</v>
      </c>
      <c r="AA1275">
        <v>137981.984375</v>
      </c>
      <c r="AB1275">
        <v>1922.8592529296875</v>
      </c>
      <c r="AC1275">
        <v>11023.626953125</v>
      </c>
      <c r="AD1275">
        <v>26009.24609375</v>
      </c>
      <c r="AE1275">
        <v>17475.216796875</v>
      </c>
      <c r="AF1275">
        <v>53995.640625</v>
      </c>
      <c r="AG1275">
        <v>167635.21875</v>
      </c>
      <c r="AH1275">
        <v>41437.25390625</v>
      </c>
      <c r="AI1275">
        <v>17223.904296875</v>
      </c>
      <c r="AJ1275">
        <v>31775.8828125</v>
      </c>
      <c r="AK1275">
        <v>2886.491943359375</v>
      </c>
      <c r="AL1275">
        <v>824661</v>
      </c>
      <c r="AM1275">
        <v>644224.875</v>
      </c>
      <c r="AN1275">
        <v>180436.28125</v>
      </c>
      <c r="AO1275" s="5" t="s">
        <v>591</v>
      </c>
    </row>
    <row r="1276" spans="1:41" ht="14.25" x14ac:dyDescent="0.45">
      <c r="A1276">
        <v>2016</v>
      </c>
      <c r="B1276" s="5" t="s">
        <v>80</v>
      </c>
      <c r="C1276" s="5" t="s">
        <v>168</v>
      </c>
      <c r="D1276" s="5" t="s">
        <v>83</v>
      </c>
      <c r="E1276" s="5" t="s">
        <v>84</v>
      </c>
      <c r="F1276" s="5" t="s">
        <v>85</v>
      </c>
      <c r="G1276" s="5" t="s">
        <v>87</v>
      </c>
      <c r="H1276" s="5" t="s">
        <v>130</v>
      </c>
      <c r="I1276">
        <v>21095.1145</v>
      </c>
      <c r="J1276">
        <v>29040</v>
      </c>
      <c r="K1276">
        <v>1493.5329999999999</v>
      </c>
      <c r="L1276">
        <v>2469</v>
      </c>
      <c r="M1276">
        <v>14586.67121</v>
      </c>
      <c r="N1276">
        <v>19751.02232</v>
      </c>
      <c r="O1276">
        <v>6286.6448190000001</v>
      </c>
      <c r="P1276">
        <v>14327.8</v>
      </c>
      <c r="Q1276">
        <v>6274.6880000000001</v>
      </c>
      <c r="R1276">
        <v>7327.9478699999981</v>
      </c>
      <c r="S1276">
        <v>24918.645239999991</v>
      </c>
      <c r="T1276">
        <v>11375</v>
      </c>
      <c r="U1276">
        <v>481.76706000000007</v>
      </c>
      <c r="V1276">
        <v>7370</v>
      </c>
      <c r="W1276">
        <v>9256.1787200000017</v>
      </c>
      <c r="X1276">
        <v>17762</v>
      </c>
      <c r="Y1276">
        <v>90350.19200000001</v>
      </c>
      <c r="Z1276">
        <v>12832.302</v>
      </c>
      <c r="AA1276">
        <v>129975.42797263961</v>
      </c>
      <c r="AB1276">
        <v>1811.2831916050211</v>
      </c>
      <c r="AC1276">
        <v>10383.968099999969</v>
      </c>
      <c r="AD1276">
        <v>24500.03</v>
      </c>
      <c r="AE1276">
        <v>16461.196920000071</v>
      </c>
      <c r="AF1276">
        <v>50862.482000000004</v>
      </c>
      <c r="AG1276">
        <v>157908</v>
      </c>
      <c r="AH1276">
        <v>39032.810599999997</v>
      </c>
      <c r="AI1276">
        <v>16224.468381159</v>
      </c>
      <c r="AJ1276">
        <v>29932.051230000008</v>
      </c>
      <c r="AK1276">
        <v>2719</v>
      </c>
      <c r="AL1276">
        <v>776809.1875</v>
      </c>
      <c r="AM1276">
        <v>606842.9375</v>
      </c>
      <c r="AN1276">
        <v>169966.265625</v>
      </c>
      <c r="AO1276" s="5" t="s">
        <v>592</v>
      </c>
    </row>
    <row r="1277" spans="1:41" ht="14.25" x14ac:dyDescent="0.45">
      <c r="A1277">
        <v>2016</v>
      </c>
      <c r="B1277" s="5" t="s">
        <v>80</v>
      </c>
      <c r="C1277" s="5" t="s">
        <v>168</v>
      </c>
      <c r="D1277" s="5" t="s">
        <v>83</v>
      </c>
      <c r="E1277" s="5" t="s">
        <v>27</v>
      </c>
      <c r="F1277" s="5" t="s">
        <v>27</v>
      </c>
      <c r="G1277" s="5" t="s">
        <v>86</v>
      </c>
      <c r="H1277" s="5" t="s">
        <v>130</v>
      </c>
      <c r="I1277">
        <v>114.44458770751953</v>
      </c>
      <c r="J1277">
        <v>2194.328369140625</v>
      </c>
      <c r="K1277">
        <v>1.3227542638778687</v>
      </c>
      <c r="L1277">
        <v>109.34485626220703</v>
      </c>
      <c r="M1277">
        <v>0.11889926344156265</v>
      </c>
      <c r="N1277">
        <v>0</v>
      </c>
      <c r="O1277">
        <v>7.751805305480957</v>
      </c>
      <c r="P1277">
        <v>194.27290344238281</v>
      </c>
      <c r="Q1277">
        <v>0</v>
      </c>
      <c r="R1277">
        <v>0</v>
      </c>
      <c r="S1277">
        <v>38.395469665527344</v>
      </c>
      <c r="T1277">
        <v>43.525623321533203</v>
      </c>
      <c r="U1277">
        <v>0</v>
      </c>
      <c r="V1277">
        <v>1082.8326416015625</v>
      </c>
      <c r="W1277">
        <v>0</v>
      </c>
      <c r="X1277">
        <v>158.17848205566406</v>
      </c>
      <c r="Y1277">
        <v>6055.30615234375</v>
      </c>
      <c r="Z1277">
        <v>1257.22705078125</v>
      </c>
      <c r="AA1277">
        <v>2495.184326171875</v>
      </c>
      <c r="AB1277">
        <v>113.48994445800781</v>
      </c>
      <c r="AC1277">
        <v>0</v>
      </c>
      <c r="AD1277">
        <v>22.750101089477539</v>
      </c>
      <c r="AE1277">
        <v>0</v>
      </c>
      <c r="AF1277">
        <v>929.96209716796875</v>
      </c>
      <c r="AG1277">
        <v>19600.33203125</v>
      </c>
      <c r="AH1277">
        <v>3083.239990234375</v>
      </c>
      <c r="AI1277">
        <v>109.73066711425781</v>
      </c>
      <c r="AJ1277">
        <v>1470.7698974609375</v>
      </c>
      <c r="AK1277">
        <v>0</v>
      </c>
      <c r="AL1277">
        <v>39082.50390625</v>
      </c>
      <c r="AM1277">
        <v>35504.00390625</v>
      </c>
      <c r="AN1277">
        <v>3578.503662109375</v>
      </c>
      <c r="AO1277" s="5" t="s">
        <v>595</v>
      </c>
    </row>
    <row r="1278" spans="1:41" ht="14.25" x14ac:dyDescent="0.45">
      <c r="A1278">
        <v>2016</v>
      </c>
      <c r="B1278" s="5" t="s">
        <v>80</v>
      </c>
      <c r="C1278" s="5" t="s">
        <v>168</v>
      </c>
      <c r="D1278" s="5" t="s">
        <v>83</v>
      </c>
      <c r="E1278" s="5" t="s">
        <v>27</v>
      </c>
      <c r="F1278" s="5" t="s">
        <v>27</v>
      </c>
      <c r="G1278" s="5" t="s">
        <v>87</v>
      </c>
      <c r="H1278" s="5" t="s">
        <v>130</v>
      </c>
      <c r="I1278">
        <v>107.80381</v>
      </c>
      <c r="J1278">
        <v>2067</v>
      </c>
      <c r="K1278">
        <v>1.246</v>
      </c>
      <c r="L1278">
        <v>103</v>
      </c>
      <c r="M1278">
        <v>0.1120000000000045</v>
      </c>
      <c r="N1278">
        <v>0</v>
      </c>
      <c r="O1278">
        <v>7.3019980000000002</v>
      </c>
      <c r="P1278">
        <v>183</v>
      </c>
      <c r="Q1278">
        <v>0</v>
      </c>
      <c r="R1278">
        <v>0</v>
      </c>
      <c r="S1278">
        <v>36.167529999999999</v>
      </c>
      <c r="T1278">
        <v>41</v>
      </c>
      <c r="U1278">
        <v>0</v>
      </c>
      <c r="V1278">
        <v>1020</v>
      </c>
      <c r="W1278">
        <v>0</v>
      </c>
      <c r="X1278">
        <v>149</v>
      </c>
      <c r="Y1278">
        <v>5703.9400000000014</v>
      </c>
      <c r="Z1278">
        <v>1184.2750000000001</v>
      </c>
      <c r="AA1278">
        <v>2350.3983899999998</v>
      </c>
      <c r="AB1278">
        <v>106.90456</v>
      </c>
      <c r="AC1278">
        <v>0</v>
      </c>
      <c r="AD1278">
        <v>21.43</v>
      </c>
      <c r="AE1278">
        <v>0</v>
      </c>
      <c r="AF1278">
        <v>876</v>
      </c>
      <c r="AG1278">
        <v>18463</v>
      </c>
      <c r="AH1278">
        <v>2904.3313942776672</v>
      </c>
      <c r="AI1278">
        <v>103.36341832700001</v>
      </c>
      <c r="AJ1278">
        <v>1385.42679</v>
      </c>
      <c r="AK1278">
        <v>0</v>
      </c>
      <c r="AL1278">
        <v>36814.69921875</v>
      </c>
      <c r="AM1278">
        <v>33443.84375</v>
      </c>
      <c r="AN1278">
        <v>3370.85693359375</v>
      </c>
      <c r="AO1278" s="5" t="s">
        <v>596</v>
      </c>
    </row>
    <row r="1279" spans="1:41" ht="14.25" x14ac:dyDescent="0.45">
      <c r="A1279">
        <v>2016</v>
      </c>
      <c r="B1279" s="5" t="s">
        <v>80</v>
      </c>
      <c r="C1279" s="5" t="s">
        <v>168</v>
      </c>
      <c r="D1279" s="5" t="s">
        <v>83</v>
      </c>
      <c r="E1279" s="5" t="s">
        <v>108</v>
      </c>
      <c r="F1279" s="5" t="s">
        <v>108</v>
      </c>
      <c r="G1279" s="5" t="s">
        <v>86</v>
      </c>
      <c r="H1279" s="5" t="s">
        <v>130</v>
      </c>
      <c r="I1279">
        <v>4385.69921875</v>
      </c>
      <c r="J1279">
        <v>5850.48095703125</v>
      </c>
      <c r="K1279">
        <v>983.41583251953125</v>
      </c>
      <c r="L1279">
        <v>1031.875732421875</v>
      </c>
      <c r="M1279">
        <v>3362.657958984375</v>
      </c>
      <c r="N1279">
        <v>8883.0849609375</v>
      </c>
      <c r="O1279">
        <v>5426.55078125</v>
      </c>
      <c r="P1279">
        <v>12357.8798828125</v>
      </c>
      <c r="Q1279">
        <v>2564.6708984375</v>
      </c>
      <c r="R1279">
        <v>5938.7861328125</v>
      </c>
      <c r="S1279">
        <v>3207.57421875</v>
      </c>
      <c r="T1279">
        <v>7380.2470703125</v>
      </c>
      <c r="U1279">
        <v>479.8360595703125</v>
      </c>
      <c r="V1279">
        <v>1621.0640869140625</v>
      </c>
      <c r="W1279">
        <v>1166.6990966796875</v>
      </c>
      <c r="X1279">
        <v>10884.5908203125</v>
      </c>
      <c r="Y1279">
        <v>18117.712890625</v>
      </c>
      <c r="Z1279">
        <v>3217.477783203125</v>
      </c>
      <c r="AA1279">
        <v>55765.41796875</v>
      </c>
      <c r="AB1279">
        <v>698.46142578125</v>
      </c>
      <c r="AC1279">
        <v>6848.521484375</v>
      </c>
      <c r="AD1279">
        <v>9808.9873046875</v>
      </c>
      <c r="AE1279">
        <v>7882.10205078125</v>
      </c>
      <c r="AF1279">
        <v>16773.931640625</v>
      </c>
      <c r="AG1279">
        <v>67972.1640625</v>
      </c>
      <c r="AH1279">
        <v>11255.359375</v>
      </c>
      <c r="AI1279">
        <v>1177.0726318359375</v>
      </c>
      <c r="AJ1279">
        <v>20851.1640625</v>
      </c>
      <c r="AK1279">
        <v>1152.898193359375</v>
      </c>
      <c r="AL1279">
        <v>297046.375</v>
      </c>
      <c r="AM1279">
        <v>240541.875</v>
      </c>
      <c r="AN1279">
        <v>56504.515625</v>
      </c>
      <c r="AO1279" s="5" t="s">
        <v>599</v>
      </c>
    </row>
    <row r="1280" spans="1:41" ht="14.25" x14ac:dyDescent="0.45">
      <c r="A1280">
        <v>2016</v>
      </c>
      <c r="B1280" s="5" t="s">
        <v>80</v>
      </c>
      <c r="C1280" s="5" t="s">
        <v>168</v>
      </c>
      <c r="D1280" s="5" t="s">
        <v>83</v>
      </c>
      <c r="E1280" s="5" t="s">
        <v>108</v>
      </c>
      <c r="F1280" s="5" t="s">
        <v>108</v>
      </c>
      <c r="G1280" s="5" t="s">
        <v>87</v>
      </c>
      <c r="H1280" s="5" t="s">
        <v>130</v>
      </c>
      <c r="I1280">
        <v>4131.2139300000008</v>
      </c>
      <c r="J1280">
        <v>5511</v>
      </c>
      <c r="K1280">
        <v>926.35200000000009</v>
      </c>
      <c r="L1280">
        <v>972</v>
      </c>
      <c r="M1280">
        <v>3167.5358900000001</v>
      </c>
      <c r="N1280">
        <v>8367.6334900000002</v>
      </c>
      <c r="O1280">
        <v>5111.6689139999999</v>
      </c>
      <c r="P1280">
        <v>11640.8</v>
      </c>
      <c r="Q1280">
        <v>2415.8530000000001</v>
      </c>
      <c r="R1280">
        <v>5594.1813399999983</v>
      </c>
      <c r="S1280">
        <v>3021.451169999998</v>
      </c>
      <c r="T1280">
        <v>6952</v>
      </c>
      <c r="U1280">
        <v>451.99304000000012</v>
      </c>
      <c r="V1280">
        <v>1527</v>
      </c>
      <c r="W1280">
        <v>1099</v>
      </c>
      <c r="X1280">
        <v>10253</v>
      </c>
      <c r="Y1280">
        <v>17066.412</v>
      </c>
      <c r="Z1280">
        <v>3030.78</v>
      </c>
      <c r="AA1280">
        <v>52529.567290000072</v>
      </c>
      <c r="AB1280">
        <v>657.93242589398881</v>
      </c>
      <c r="AC1280">
        <v>6451.1281699999681</v>
      </c>
      <c r="AD1280">
        <v>9239.81</v>
      </c>
      <c r="AE1280">
        <v>7424.7342800000624</v>
      </c>
      <c r="AF1280">
        <v>15800.606</v>
      </c>
      <c r="AG1280">
        <v>64028</v>
      </c>
      <c r="AH1280">
        <v>10602.254449111049</v>
      </c>
      <c r="AI1280">
        <v>1108.7716246512921</v>
      </c>
      <c r="AJ1280">
        <v>19641.251110000001</v>
      </c>
      <c r="AK1280">
        <v>1086</v>
      </c>
      <c r="AL1280">
        <v>279809.9375</v>
      </c>
      <c r="AM1280">
        <v>226584.140625</v>
      </c>
      <c r="AN1280">
        <v>53225.77734375</v>
      </c>
      <c r="AO1280" s="5" t="s">
        <v>601</v>
      </c>
    </row>
    <row r="1281" spans="1:41" ht="14.25" x14ac:dyDescent="0.45">
      <c r="A1281">
        <v>2016</v>
      </c>
      <c r="B1281" s="5" t="s">
        <v>80</v>
      </c>
      <c r="C1281" s="5" t="s">
        <v>168</v>
      </c>
      <c r="D1281" s="5" t="s">
        <v>83</v>
      </c>
      <c r="E1281" s="5" t="s">
        <v>19</v>
      </c>
      <c r="F1281" s="5" t="s">
        <v>19</v>
      </c>
      <c r="G1281" s="5" t="s">
        <v>86</v>
      </c>
      <c r="H1281" s="5" t="s">
        <v>130</v>
      </c>
      <c r="I1281">
        <v>16204.0166015625</v>
      </c>
      <c r="J1281">
        <v>24338.25390625</v>
      </c>
      <c r="K1281">
        <v>1427.95361328125</v>
      </c>
      <c r="L1281">
        <v>2323.84375</v>
      </c>
      <c r="M1281">
        <v>10909.431640625</v>
      </c>
      <c r="N1281">
        <v>19595.3125</v>
      </c>
      <c r="O1281">
        <v>6673.90576171875</v>
      </c>
      <c r="P1281">
        <v>15373.8876953125</v>
      </c>
      <c r="Q1281">
        <v>6509.876953125</v>
      </c>
      <c r="R1281">
        <v>7575.16650390625</v>
      </c>
      <c r="S1281">
        <v>21149.892578125</v>
      </c>
      <c r="T1281">
        <v>12005.640625</v>
      </c>
      <c r="U1281">
        <v>483.45248413085938</v>
      </c>
      <c r="V1281">
        <v>7832.4892578125</v>
      </c>
      <c r="W1281">
        <v>7193.59521484375</v>
      </c>
      <c r="X1281">
        <v>17202.17578125</v>
      </c>
      <c r="Y1281">
        <v>88426.765625</v>
      </c>
      <c r="Z1281">
        <v>12175.4150390625</v>
      </c>
      <c r="AA1281">
        <v>118889.53125</v>
      </c>
      <c r="AB1281">
        <v>1922.8592529296875</v>
      </c>
      <c r="AC1281">
        <v>11251.87109375</v>
      </c>
      <c r="AD1281">
        <v>23326.84765625</v>
      </c>
      <c r="AE1281">
        <v>15938.044921875</v>
      </c>
      <c r="AF1281">
        <v>49735.74609375</v>
      </c>
      <c r="AG1281">
        <v>130055.625</v>
      </c>
      <c r="AH1281">
        <v>37692.3984375</v>
      </c>
      <c r="AI1281">
        <v>16498.73046875</v>
      </c>
      <c r="AJ1281">
        <v>26703.673828125</v>
      </c>
      <c r="AK1281">
        <v>2255.901123046875</v>
      </c>
      <c r="AL1281">
        <v>711672.25</v>
      </c>
      <c r="AM1281">
        <v>553412.9375</v>
      </c>
      <c r="AN1281">
        <v>158259.328125</v>
      </c>
      <c r="AO1281" s="5" t="s">
        <v>633</v>
      </c>
    </row>
    <row r="1282" spans="1:41" ht="14.25" x14ac:dyDescent="0.45">
      <c r="A1282">
        <v>2016</v>
      </c>
      <c r="B1282" s="5" t="s">
        <v>80</v>
      </c>
      <c r="C1282" s="5" t="s">
        <v>168</v>
      </c>
      <c r="D1282" s="5" t="s">
        <v>83</v>
      </c>
      <c r="E1282" s="5" t="s">
        <v>19</v>
      </c>
      <c r="F1282" s="5" t="s">
        <v>19</v>
      </c>
      <c r="G1282" s="5" t="s">
        <v>87</v>
      </c>
      <c r="H1282" s="5" t="s">
        <v>130</v>
      </c>
      <c r="I1282">
        <v>15263.760490000001</v>
      </c>
      <c r="J1282">
        <v>22926</v>
      </c>
      <c r="K1282">
        <v>1345.095</v>
      </c>
      <c r="L1282">
        <v>2189</v>
      </c>
      <c r="M1282">
        <v>10276.39928</v>
      </c>
      <c r="N1282">
        <v>18458.272430000012</v>
      </c>
      <c r="O1282">
        <v>6286.6448190000001</v>
      </c>
      <c r="P1282">
        <v>14481.8</v>
      </c>
      <c r="Q1282">
        <v>6132.134</v>
      </c>
      <c r="R1282">
        <v>7135.6087299999981</v>
      </c>
      <c r="S1282">
        <v>19922.645239999991</v>
      </c>
      <c r="T1282">
        <v>11309</v>
      </c>
      <c r="U1282">
        <v>455.39960000000008</v>
      </c>
      <c r="V1282">
        <v>7378</v>
      </c>
      <c r="W1282">
        <v>6776.1787200000017</v>
      </c>
      <c r="X1282">
        <v>16204</v>
      </c>
      <c r="Y1282">
        <v>83295.699000000008</v>
      </c>
      <c r="Z1282">
        <v>11468.923000000001</v>
      </c>
      <c r="AA1282">
        <v>111990.83139263959</v>
      </c>
      <c r="AB1282">
        <v>1811.2831916050211</v>
      </c>
      <c r="AC1282">
        <v>10598.968099999969</v>
      </c>
      <c r="AD1282">
        <v>21973.279999999999</v>
      </c>
      <c r="AE1282">
        <v>15013.221330000069</v>
      </c>
      <c r="AF1282">
        <v>46849.773999999998</v>
      </c>
      <c r="AG1282">
        <v>122509</v>
      </c>
      <c r="AH1282">
        <v>35505.254060000007</v>
      </c>
      <c r="AI1282">
        <v>15541.372354833</v>
      </c>
      <c r="AJ1282">
        <v>25154.16367939132</v>
      </c>
      <c r="AK1282">
        <v>2125</v>
      </c>
      <c r="AL1282">
        <v>670376.75</v>
      </c>
      <c r="AM1282">
        <v>521300.5625</v>
      </c>
      <c r="AN1282">
        <v>149076.15625</v>
      </c>
      <c r="AO1282" s="5" t="s">
        <v>634</v>
      </c>
    </row>
    <row r="1283" spans="1:41" ht="14.25" x14ac:dyDescent="0.45">
      <c r="A1283">
        <v>2016</v>
      </c>
      <c r="B1283" s="5" t="s">
        <v>80</v>
      </c>
      <c r="C1283" s="5" t="s">
        <v>168</v>
      </c>
      <c r="D1283" s="5" t="s">
        <v>83</v>
      </c>
      <c r="E1283" s="5" t="s">
        <v>24</v>
      </c>
      <c r="F1283" s="5" t="s">
        <v>24</v>
      </c>
      <c r="G1283" s="5" t="s">
        <v>86</v>
      </c>
      <c r="H1283" s="5" t="s">
        <v>130</v>
      </c>
      <c r="I1283">
        <v>8525.6044921875</v>
      </c>
      <c r="J1283">
        <v>11203.0712890625</v>
      </c>
      <c r="K1283">
        <v>192.9034423828125</v>
      </c>
      <c r="L1283">
        <v>428.88662719726563</v>
      </c>
      <c r="M1283">
        <v>6650.74755859375</v>
      </c>
      <c r="N1283">
        <v>3298.196044921875</v>
      </c>
      <c r="O1283">
        <v>125.74267578125</v>
      </c>
      <c r="P1283">
        <v>0</v>
      </c>
      <c r="Q1283">
        <v>584.749755859375</v>
      </c>
      <c r="R1283">
        <v>153.16873168945313</v>
      </c>
      <c r="S1283">
        <v>9289.2177734375</v>
      </c>
      <c r="T1283">
        <v>165.60969543457031</v>
      </c>
      <c r="U1283">
        <v>0.530120849609375</v>
      </c>
      <c r="V1283">
        <v>493.64425659179688</v>
      </c>
      <c r="W1283">
        <v>1589.1043701171875</v>
      </c>
      <c r="X1283">
        <v>3219.83447265625</v>
      </c>
      <c r="Y1283">
        <v>21004.142578125</v>
      </c>
      <c r="Z1283">
        <v>2160.95068359375</v>
      </c>
      <c r="AA1283">
        <v>34467.9375</v>
      </c>
      <c r="AB1283">
        <v>190.65034484863281</v>
      </c>
      <c r="AC1283">
        <v>1561.0445556640625</v>
      </c>
      <c r="AD1283">
        <v>2387.199951171875</v>
      </c>
      <c r="AE1283">
        <v>1643.18310546875</v>
      </c>
      <c r="AF1283">
        <v>16574.05078125</v>
      </c>
      <c r="AG1283">
        <v>44606.33203125</v>
      </c>
      <c r="AH1283">
        <v>11290.71875</v>
      </c>
      <c r="AI1283">
        <v>1864.9171142578125</v>
      </c>
      <c r="AJ1283">
        <v>6321.62548828125</v>
      </c>
      <c r="AK1283">
        <v>753.73638916015625</v>
      </c>
      <c r="AL1283">
        <v>190747.5</v>
      </c>
      <c r="AM1283">
        <v>153027.109375</v>
      </c>
      <c r="AN1283">
        <v>37720.3828125</v>
      </c>
      <c r="AO1283" s="5" t="s">
        <v>637</v>
      </c>
    </row>
    <row r="1284" spans="1:41" ht="14.25" x14ac:dyDescent="0.45">
      <c r="A1284">
        <v>2016</v>
      </c>
      <c r="B1284" s="5" t="s">
        <v>80</v>
      </c>
      <c r="C1284" s="5" t="s">
        <v>168</v>
      </c>
      <c r="D1284" s="5" t="s">
        <v>83</v>
      </c>
      <c r="E1284" s="5" t="s">
        <v>24</v>
      </c>
      <c r="F1284" s="5" t="s">
        <v>24</v>
      </c>
      <c r="G1284" s="5" t="s">
        <v>87</v>
      </c>
      <c r="H1284" s="5" t="s">
        <v>130</v>
      </c>
      <c r="I1284">
        <v>8030.8961800000034</v>
      </c>
      <c r="J1284">
        <v>10553</v>
      </c>
      <c r="K1284">
        <v>181.71</v>
      </c>
      <c r="L1284">
        <v>404</v>
      </c>
      <c r="M1284">
        <v>6264.83043</v>
      </c>
      <c r="N1284">
        <v>3106.8144700000012</v>
      </c>
      <c r="O1284">
        <v>118.44631699999999</v>
      </c>
      <c r="P1284">
        <v>0</v>
      </c>
      <c r="Q1284">
        <v>550.81899999999996</v>
      </c>
      <c r="R1284">
        <v>144.28093999999999</v>
      </c>
      <c r="S1284">
        <v>8750.2000000000007</v>
      </c>
      <c r="T1284">
        <v>156</v>
      </c>
      <c r="U1284">
        <v>0.49936000000000058</v>
      </c>
      <c r="V1284">
        <v>465</v>
      </c>
      <c r="W1284">
        <v>1496.894790000001</v>
      </c>
      <c r="X1284">
        <v>3033</v>
      </c>
      <c r="Y1284">
        <v>19785.352999999999</v>
      </c>
      <c r="Z1284">
        <v>2035.559</v>
      </c>
      <c r="AA1284">
        <v>32467.89694000001</v>
      </c>
      <c r="AB1284">
        <v>179.58764597487061</v>
      </c>
      <c r="AC1284">
        <v>1470.4632199999969</v>
      </c>
      <c r="AD1284">
        <v>2248.6799999999998</v>
      </c>
      <c r="AE1284">
        <v>1547.8355700000011</v>
      </c>
      <c r="AF1284">
        <v>15612.323</v>
      </c>
      <c r="AG1284">
        <v>42018</v>
      </c>
      <c r="AH1284">
        <v>10635.5622070767</v>
      </c>
      <c r="AI1284">
        <v>1756.7031426974779</v>
      </c>
      <c r="AJ1284">
        <v>5954.8060700000024</v>
      </c>
      <c r="AK1284">
        <v>710</v>
      </c>
      <c r="AL1284">
        <v>179679.171875</v>
      </c>
      <c r="AM1284">
        <v>144147.546875</v>
      </c>
      <c r="AN1284">
        <v>35531.61328125</v>
      </c>
      <c r="AO1284" s="5" t="s">
        <v>639</v>
      </c>
    </row>
    <row r="1285" spans="1:41" ht="14.25" x14ac:dyDescent="0.45">
      <c r="A1285">
        <v>2016</v>
      </c>
      <c r="B1285" s="5" t="s">
        <v>80</v>
      </c>
      <c r="C1285" s="5" t="s">
        <v>168</v>
      </c>
      <c r="D1285" s="5" t="s">
        <v>83</v>
      </c>
      <c r="E1285" s="5" t="s">
        <v>213</v>
      </c>
      <c r="F1285" s="5" t="s">
        <v>213</v>
      </c>
      <c r="G1285" s="5" t="s">
        <v>86</v>
      </c>
      <c r="H1285" s="5" t="s">
        <v>130</v>
      </c>
      <c r="I1285">
        <v>0</v>
      </c>
      <c r="J1285"/>
      <c r="K1285"/>
      <c r="L1285"/>
      <c r="M1285"/>
      <c r="N1285"/>
      <c r="O1285"/>
      <c r="P1285">
        <v>0</v>
      </c>
      <c r="Q1285">
        <v>0</v>
      </c>
      <c r="R1285">
        <v>82.538238525390625</v>
      </c>
      <c r="S1285">
        <v>0</v>
      </c>
      <c r="T1285"/>
      <c r="U1285"/>
      <c r="V1285">
        <v>0</v>
      </c>
      <c r="W1285"/>
      <c r="X1285">
        <v>0</v>
      </c>
      <c r="Y1285">
        <v>0</v>
      </c>
      <c r="Z1285">
        <v>0</v>
      </c>
      <c r="AA1285">
        <v>2097.80078125</v>
      </c>
      <c r="AB1285">
        <v>0</v>
      </c>
      <c r="AC1285">
        <v>228.24412536621094</v>
      </c>
      <c r="AD1285">
        <v>0</v>
      </c>
      <c r="AE1285">
        <v>84.458358764648438</v>
      </c>
      <c r="AF1285">
        <v>557.178955078125</v>
      </c>
      <c r="AG1285">
        <v>3244.25146484375</v>
      </c>
      <c r="AH1285">
        <v>1011.0343627929688</v>
      </c>
      <c r="AI1285">
        <v>386.51278686523438</v>
      </c>
      <c r="AJ1285">
        <v>162.94783020019531</v>
      </c>
      <c r="AK1285"/>
      <c r="AL1285">
        <v>7854.96630859375</v>
      </c>
      <c r="AM1285">
        <v>6457.41943359375</v>
      </c>
      <c r="AN1285">
        <v>1397.547119140625</v>
      </c>
      <c r="AO1285" s="5" t="s">
        <v>640</v>
      </c>
    </row>
    <row r="1286" spans="1:41" ht="14.25" x14ac:dyDescent="0.45">
      <c r="A1286">
        <v>2016</v>
      </c>
      <c r="B1286" s="5" t="s">
        <v>80</v>
      </c>
      <c r="C1286" s="5" t="s">
        <v>168</v>
      </c>
      <c r="D1286" s="5" t="s">
        <v>83</v>
      </c>
      <c r="E1286" s="5" t="s">
        <v>213</v>
      </c>
      <c r="F1286" s="5" t="s">
        <v>213</v>
      </c>
      <c r="G1286" s="5" t="s">
        <v>87</v>
      </c>
      <c r="H1286" s="5" t="s">
        <v>130</v>
      </c>
      <c r="I1286">
        <v>0</v>
      </c>
      <c r="J1286"/>
      <c r="K1286"/>
      <c r="L1286"/>
      <c r="M1286"/>
      <c r="N1286"/>
      <c r="O1286"/>
      <c r="P1286">
        <v>0</v>
      </c>
      <c r="Q1286">
        <v>0</v>
      </c>
      <c r="R1286">
        <v>77.748860000000008</v>
      </c>
      <c r="S1286">
        <v>0</v>
      </c>
      <c r="T1286"/>
      <c r="U1286"/>
      <c r="V1286">
        <v>0</v>
      </c>
      <c r="W1286"/>
      <c r="X1286">
        <v>0</v>
      </c>
      <c r="Y1286">
        <v>0</v>
      </c>
      <c r="Z1286">
        <v>0</v>
      </c>
      <c r="AA1286">
        <v>1976.0735199999999</v>
      </c>
      <c r="AB1286">
        <v>0</v>
      </c>
      <c r="AC1286">
        <v>215</v>
      </c>
      <c r="AD1286">
        <v>0</v>
      </c>
      <c r="AE1286">
        <v>79.557569999999998</v>
      </c>
      <c r="AF1286">
        <v>524.84799999999996</v>
      </c>
      <c r="AG1286">
        <v>3056</v>
      </c>
      <c r="AH1286">
        <v>952.36797000000013</v>
      </c>
      <c r="AI1286">
        <v>364.08494999999999</v>
      </c>
      <c r="AJ1286">
        <v>153.4925993913044</v>
      </c>
      <c r="AK1286"/>
      <c r="AL1286">
        <v>7399.17333984375</v>
      </c>
      <c r="AM1286">
        <v>6082.72021484375</v>
      </c>
      <c r="AN1286">
        <v>1316.452880859375</v>
      </c>
      <c r="AO1286" s="5" t="s">
        <v>642</v>
      </c>
    </row>
    <row r="1287" spans="1:41" ht="14.25" x14ac:dyDescent="0.45">
      <c r="A1287">
        <v>2016</v>
      </c>
      <c r="B1287" s="5" t="s">
        <v>80</v>
      </c>
      <c r="C1287" s="5" t="s">
        <v>168</v>
      </c>
      <c r="D1287" s="5" t="s">
        <v>83</v>
      </c>
      <c r="E1287" s="5" t="s">
        <v>88</v>
      </c>
      <c r="F1287" s="5" t="s">
        <v>89</v>
      </c>
      <c r="G1287" s="5" t="s">
        <v>86</v>
      </c>
      <c r="H1287" s="5" t="s">
        <v>130</v>
      </c>
      <c r="I1287">
        <v>19745.51171875</v>
      </c>
      <c r="J1287">
        <v>30828.880859375</v>
      </c>
      <c r="K1287">
        <v>1562.1802978515625</v>
      </c>
      <c r="L1287">
        <v>2428.942138671875</v>
      </c>
      <c r="M1287">
        <v>15122.2607421875</v>
      </c>
      <c r="N1287">
        <v>20261.560546875</v>
      </c>
      <c r="O1287">
        <v>6485.9384765625</v>
      </c>
      <c r="P1287">
        <v>14373.859375</v>
      </c>
      <c r="Q1287">
        <v>6661.21240234375</v>
      </c>
      <c r="R1287">
        <v>7240.3076171875</v>
      </c>
      <c r="S1287">
        <v>23946.1484375</v>
      </c>
      <c r="T1287">
        <v>9887.748046875</v>
      </c>
      <c r="U1287">
        <v>496.40521240234375</v>
      </c>
      <c r="V1287">
        <v>7270.90234375</v>
      </c>
      <c r="W1287">
        <v>8731.8544921875</v>
      </c>
      <c r="X1287">
        <v>18605.611328125</v>
      </c>
      <c r="Y1287">
        <v>90464.5</v>
      </c>
      <c r="Z1287">
        <v>13622.779296875</v>
      </c>
      <c r="AA1287">
        <v>131813.734375</v>
      </c>
      <c r="AB1287">
        <v>1621.9737548828125</v>
      </c>
      <c r="AC1287">
        <v>10047.3701171875</v>
      </c>
      <c r="AD1287">
        <v>26009.24609375</v>
      </c>
      <c r="AE1287">
        <v>16762.8359375</v>
      </c>
      <c r="AF1287">
        <v>45195.58984375</v>
      </c>
      <c r="AG1287">
        <v>157519.234375</v>
      </c>
      <c r="AH1287">
        <v>37904.09375</v>
      </c>
      <c r="AI1287">
        <v>17056.171875</v>
      </c>
      <c r="AJ1287">
        <v>29899.705078125</v>
      </c>
      <c r="AK1287">
        <v>2750.607177734375</v>
      </c>
      <c r="AL1287">
        <v>774317.125</v>
      </c>
      <c r="AM1287">
        <v>604633.3125</v>
      </c>
      <c r="AN1287">
        <v>169683.828125</v>
      </c>
      <c r="AO1287" s="5" t="s">
        <v>647</v>
      </c>
    </row>
    <row r="1288" spans="1:41" ht="14.25" x14ac:dyDescent="0.45">
      <c r="A1288">
        <v>2016</v>
      </c>
      <c r="B1288" s="5" t="s">
        <v>80</v>
      </c>
      <c r="C1288" s="5" t="s">
        <v>168</v>
      </c>
      <c r="D1288" s="5" t="s">
        <v>83</v>
      </c>
      <c r="E1288" s="5" t="s">
        <v>88</v>
      </c>
      <c r="F1288" s="5" t="s">
        <v>89</v>
      </c>
      <c r="G1288" s="5" t="s">
        <v>87</v>
      </c>
      <c r="H1288" s="5" t="s">
        <v>130</v>
      </c>
      <c r="I1288">
        <v>18599.755440000001</v>
      </c>
      <c r="J1288">
        <v>29040</v>
      </c>
      <c r="K1288">
        <v>1471.5329999999999</v>
      </c>
      <c r="L1288">
        <v>2288</v>
      </c>
      <c r="M1288">
        <v>14244.774740000001</v>
      </c>
      <c r="N1288">
        <v>19085.860229999998</v>
      </c>
      <c r="O1288">
        <v>6109.5844589999997</v>
      </c>
      <c r="P1288">
        <v>13539.8</v>
      </c>
      <c r="Q1288">
        <v>6274.6880000000001</v>
      </c>
      <c r="R1288">
        <v>6820.1803599999994</v>
      </c>
      <c r="S1288">
        <v>22556.645239999991</v>
      </c>
      <c r="T1288">
        <v>9314</v>
      </c>
      <c r="U1288">
        <v>467.60074000000009</v>
      </c>
      <c r="V1288">
        <v>6849</v>
      </c>
      <c r="W1288">
        <v>8225.1787200000017</v>
      </c>
      <c r="X1288">
        <v>17526</v>
      </c>
      <c r="Y1288">
        <v>85215.19200000001</v>
      </c>
      <c r="Z1288">
        <v>12832.302</v>
      </c>
      <c r="AA1288">
        <v>124165.08693000011</v>
      </c>
      <c r="AB1288">
        <v>1527.856881605021</v>
      </c>
      <c r="AC1288">
        <v>9464.3599399999675</v>
      </c>
      <c r="AD1288">
        <v>24500.03</v>
      </c>
      <c r="AE1288">
        <v>15790.15260000007</v>
      </c>
      <c r="AF1288">
        <v>42573.065999999999</v>
      </c>
      <c r="AG1288">
        <v>148379</v>
      </c>
      <c r="AH1288">
        <v>35704.667200000004</v>
      </c>
      <c r="AI1288">
        <v>16066.468381159</v>
      </c>
      <c r="AJ1288">
        <v>28164.739949999999</v>
      </c>
      <c r="AK1288">
        <v>2591</v>
      </c>
      <c r="AL1288">
        <v>729386.5</v>
      </c>
      <c r="AM1288">
        <v>569548.8125</v>
      </c>
      <c r="AN1288">
        <v>159837.75</v>
      </c>
      <c r="AO1288" s="5" t="s">
        <v>648</v>
      </c>
    </row>
    <row r="1289" spans="1:41" ht="14.25" x14ac:dyDescent="0.45">
      <c r="A1289">
        <v>2016</v>
      </c>
      <c r="B1289" s="5" t="s">
        <v>80</v>
      </c>
      <c r="C1289" s="5" t="s">
        <v>168</v>
      </c>
      <c r="D1289" s="5" t="s">
        <v>83</v>
      </c>
      <c r="E1289" s="5" t="s">
        <v>90</v>
      </c>
      <c r="F1289" s="5" t="s">
        <v>91</v>
      </c>
      <c r="G1289" s="5" t="s">
        <v>86</v>
      </c>
      <c r="H1289" s="5" t="s">
        <v>130</v>
      </c>
      <c r="I1289">
        <v>2649.07470703125</v>
      </c>
      <c r="J1289">
        <v>0</v>
      </c>
      <c r="K1289">
        <v>23.355213165283203</v>
      </c>
      <c r="L1289">
        <v>192.14970397949219</v>
      </c>
      <c r="M1289">
        <v>362.95748901367188</v>
      </c>
      <c r="N1289">
        <v>706.136474609375</v>
      </c>
      <c r="O1289">
        <v>187.96737670898438</v>
      </c>
      <c r="P1289">
        <v>836.541259765625</v>
      </c>
      <c r="Q1289">
        <v>0</v>
      </c>
      <c r="R1289">
        <v>539.0462646484375</v>
      </c>
      <c r="S1289">
        <v>2507.50048828125</v>
      </c>
      <c r="T1289">
        <v>2187.958740234375</v>
      </c>
      <c r="U1289">
        <v>15.038973808288574</v>
      </c>
      <c r="V1289">
        <v>553.0938720703125</v>
      </c>
      <c r="W1289">
        <v>1094.51025390625</v>
      </c>
      <c r="X1289">
        <v>250.53773498535156</v>
      </c>
      <c r="Y1289">
        <v>5451.31884765625</v>
      </c>
      <c r="Z1289">
        <v>0</v>
      </c>
      <c r="AA1289">
        <v>6168.26123046875</v>
      </c>
      <c r="AB1289">
        <v>300.88552856445313</v>
      </c>
      <c r="AC1289">
        <v>976.25653076171875</v>
      </c>
      <c r="AD1289">
        <v>0</v>
      </c>
      <c r="AE1289">
        <v>712.38104248046875</v>
      </c>
      <c r="AF1289">
        <v>8800.048828125</v>
      </c>
      <c r="AG1289">
        <v>10115.9921875</v>
      </c>
      <c r="AH1289">
        <v>3533.158935546875</v>
      </c>
      <c r="AI1289">
        <v>167.73289489746094</v>
      </c>
      <c r="AJ1289">
        <v>1876.1787109375</v>
      </c>
      <c r="AK1289">
        <v>135.88487243652344</v>
      </c>
      <c r="AL1289">
        <v>50343.9765625</v>
      </c>
      <c r="AM1289">
        <v>39591.51953125</v>
      </c>
      <c r="AN1289">
        <v>10752.44921875</v>
      </c>
      <c r="AO1289" s="5" t="s">
        <v>651</v>
      </c>
    </row>
    <row r="1290" spans="1:41" ht="14.25" x14ac:dyDescent="0.45">
      <c r="A1290">
        <v>2016</v>
      </c>
      <c r="B1290" s="5" t="s">
        <v>80</v>
      </c>
      <c r="C1290" s="5" t="s">
        <v>168</v>
      </c>
      <c r="D1290" s="5" t="s">
        <v>83</v>
      </c>
      <c r="E1290" s="5" t="s">
        <v>90</v>
      </c>
      <c r="F1290" s="5" t="s">
        <v>91</v>
      </c>
      <c r="G1290" s="5" t="s">
        <v>87</v>
      </c>
      <c r="H1290" s="5" t="s">
        <v>130</v>
      </c>
      <c r="I1290">
        <v>2495.3590600000002</v>
      </c>
      <c r="J1290">
        <v>0</v>
      </c>
      <c r="K1290">
        <v>22</v>
      </c>
      <c r="L1290">
        <v>181</v>
      </c>
      <c r="M1290">
        <v>341.89646999999991</v>
      </c>
      <c r="N1290">
        <v>665.16209000000003</v>
      </c>
      <c r="O1290">
        <v>177.06036</v>
      </c>
      <c r="P1290">
        <v>788</v>
      </c>
      <c r="Q1290">
        <v>0</v>
      </c>
      <c r="R1290">
        <v>507.76751000000007</v>
      </c>
      <c r="S1290">
        <v>2362</v>
      </c>
      <c r="T1290">
        <v>2061</v>
      </c>
      <c r="U1290">
        <v>14.166320000000001</v>
      </c>
      <c r="V1290">
        <v>521</v>
      </c>
      <c r="W1290">
        <v>1031</v>
      </c>
      <c r="X1290">
        <v>236</v>
      </c>
      <c r="Y1290">
        <v>5135</v>
      </c>
      <c r="Z1290">
        <v>0</v>
      </c>
      <c r="AA1290">
        <v>5810.3410426394857</v>
      </c>
      <c r="AB1290">
        <v>283.42631</v>
      </c>
      <c r="AC1290">
        <v>919.60816</v>
      </c>
      <c r="AD1290">
        <v>0</v>
      </c>
      <c r="AE1290">
        <v>671.04431999999997</v>
      </c>
      <c r="AF1290">
        <v>8289.4159999999993</v>
      </c>
      <c r="AG1290">
        <v>9529</v>
      </c>
      <c r="AH1290">
        <v>3328.1433999999999</v>
      </c>
      <c r="AI1290">
        <v>158</v>
      </c>
      <c r="AJ1290">
        <v>1767.3112799999999</v>
      </c>
      <c r="AK1290">
        <v>128</v>
      </c>
      <c r="AL1290">
        <v>47422.70703125</v>
      </c>
      <c r="AM1290">
        <v>37294.1796875</v>
      </c>
      <c r="AN1290">
        <v>10128.5263671875</v>
      </c>
      <c r="AO1290" s="5" t="s">
        <v>652</v>
      </c>
    </row>
    <row r="1291" spans="1:41" ht="14.25" x14ac:dyDescent="0.45">
      <c r="A1291">
        <v>2016</v>
      </c>
      <c r="B1291" s="5" t="s">
        <v>80</v>
      </c>
      <c r="C1291" s="5" t="s">
        <v>168</v>
      </c>
      <c r="D1291" s="5" t="s">
        <v>83</v>
      </c>
      <c r="E1291" s="5" t="s">
        <v>92</v>
      </c>
      <c r="F1291" s="5" t="s">
        <v>224</v>
      </c>
      <c r="G1291" s="5" t="s">
        <v>86</v>
      </c>
      <c r="H1291" s="5" t="s">
        <v>130</v>
      </c>
      <c r="I1291">
        <v>224.35382080078125</v>
      </c>
      <c r="J1291">
        <v>0</v>
      </c>
      <c r="K1291">
        <v>106.54541778564453</v>
      </c>
      <c r="L1291">
        <v>0</v>
      </c>
      <c r="M1291">
        <v>91.05743408203125</v>
      </c>
      <c r="N1291">
        <v>0</v>
      </c>
      <c r="O1291">
        <v>152.40571594238281</v>
      </c>
      <c r="P1291">
        <v>0</v>
      </c>
      <c r="Q1291">
        <v>0</v>
      </c>
      <c r="R1291">
        <v>114.92868804931641</v>
      </c>
      <c r="S1291">
        <v>0</v>
      </c>
      <c r="T1291">
        <v>0</v>
      </c>
      <c r="U1291">
        <v>0</v>
      </c>
      <c r="V1291">
        <v>0</v>
      </c>
      <c r="W1291">
        <v>29.724815368652344</v>
      </c>
      <c r="X1291">
        <v>0</v>
      </c>
      <c r="Y1291">
        <v>0</v>
      </c>
      <c r="Z1291">
        <v>0</v>
      </c>
      <c r="AA1291">
        <v>0</v>
      </c>
      <c r="AB1291">
        <v>6.09896220266819E-2</v>
      </c>
      <c r="AC1291">
        <v>0</v>
      </c>
      <c r="AD1291">
        <v>0</v>
      </c>
      <c r="AE1291">
        <v>3.2290279865264893</v>
      </c>
      <c r="AF1291">
        <v>0</v>
      </c>
      <c r="AG1291">
        <v>632.71392822265625</v>
      </c>
      <c r="AH1291">
        <v>287.80438232421875</v>
      </c>
      <c r="AI1291">
        <v>0</v>
      </c>
      <c r="AJ1291">
        <v>0</v>
      </c>
      <c r="AK1291">
        <v>0</v>
      </c>
      <c r="AL1291">
        <v>1642.82421875</v>
      </c>
      <c r="AM1291">
        <v>975.2254638671875</v>
      </c>
      <c r="AN1291">
        <v>667.5987548828125</v>
      </c>
      <c r="AO1291" s="5" t="s">
        <v>655</v>
      </c>
    </row>
    <row r="1292" spans="1:41" ht="14.25" x14ac:dyDescent="0.45">
      <c r="A1292">
        <v>2016</v>
      </c>
      <c r="B1292" s="5" t="s">
        <v>80</v>
      </c>
      <c r="C1292" s="5" t="s">
        <v>168</v>
      </c>
      <c r="D1292" s="5" t="s">
        <v>83</v>
      </c>
      <c r="E1292" s="5" t="s">
        <v>92</v>
      </c>
      <c r="F1292" s="5" t="s">
        <v>224</v>
      </c>
      <c r="G1292" s="5" t="s">
        <v>87</v>
      </c>
      <c r="H1292" s="5" t="s">
        <v>130</v>
      </c>
      <c r="I1292">
        <v>211.33544000000001</v>
      </c>
      <c r="J1292">
        <v>0</v>
      </c>
      <c r="K1292">
        <v>100.363</v>
      </c>
      <c r="L1292">
        <v>0</v>
      </c>
      <c r="M1292">
        <v>85.773720000000012</v>
      </c>
      <c r="N1292">
        <v>0</v>
      </c>
      <c r="O1292">
        <v>143.56219899999999</v>
      </c>
      <c r="P1292">
        <v>0</v>
      </c>
      <c r="Q1292">
        <v>0</v>
      </c>
      <c r="R1292">
        <v>108.25982</v>
      </c>
      <c r="S1292">
        <v>0</v>
      </c>
      <c r="T1292">
        <v>0</v>
      </c>
      <c r="U1292">
        <v>0</v>
      </c>
      <c r="V1292">
        <v>0</v>
      </c>
      <c r="W1292">
        <v>28</v>
      </c>
      <c r="X1292">
        <v>0</v>
      </c>
      <c r="Y1292">
        <v>0</v>
      </c>
      <c r="Z1292">
        <v>0</v>
      </c>
      <c r="AA1292">
        <v>0</v>
      </c>
      <c r="AB1292">
        <v>5.74506286967542E-2</v>
      </c>
      <c r="AC1292">
        <v>0</v>
      </c>
      <c r="AD1292">
        <v>0</v>
      </c>
      <c r="AE1292">
        <v>3.0416599999999998</v>
      </c>
      <c r="AF1292">
        <v>0</v>
      </c>
      <c r="AG1292">
        <v>596</v>
      </c>
      <c r="AH1292">
        <v>271.10421096314178</v>
      </c>
      <c r="AI1292">
        <v>0</v>
      </c>
      <c r="AJ1292">
        <v>0</v>
      </c>
      <c r="AK1292">
        <v>0</v>
      </c>
      <c r="AL1292">
        <v>1547.49755859375</v>
      </c>
      <c r="AM1292">
        <v>918.63690185546875</v>
      </c>
      <c r="AN1292">
        <v>628.860595703125</v>
      </c>
      <c r="AO1292" s="5" t="s">
        <v>656</v>
      </c>
    </row>
    <row r="1293" spans="1:41" ht="14.25" x14ac:dyDescent="0.45">
      <c r="A1293">
        <v>2016</v>
      </c>
      <c r="B1293" s="5" t="s">
        <v>80</v>
      </c>
      <c r="C1293" s="5" t="s">
        <v>168</v>
      </c>
      <c r="D1293" s="5" t="s">
        <v>83</v>
      </c>
      <c r="E1293" s="5" t="s">
        <v>92</v>
      </c>
      <c r="F1293" s="5" t="s">
        <v>227</v>
      </c>
      <c r="G1293" s="5" t="s">
        <v>86</v>
      </c>
      <c r="H1293" s="5" t="s">
        <v>130</v>
      </c>
      <c r="I1293">
        <v>2575.22412109375</v>
      </c>
      <c r="J1293">
        <v>266.46173095703125</v>
      </c>
      <c r="K1293">
        <v>209.50900268554688</v>
      </c>
      <c r="L1293">
        <v>0</v>
      </c>
      <c r="M1293">
        <v>1244.065673828125</v>
      </c>
      <c r="N1293">
        <v>314.64776611328125</v>
      </c>
      <c r="O1293">
        <v>394.21408081054688</v>
      </c>
      <c r="P1293">
        <v>703.8411865234375</v>
      </c>
      <c r="Q1293">
        <v>236.22842407226563</v>
      </c>
      <c r="R1293">
        <v>332.07952880859375</v>
      </c>
      <c r="S1293">
        <v>1284.1668701171875</v>
      </c>
      <c r="T1293">
        <v>308.92578125</v>
      </c>
      <c r="U1293">
        <v>0</v>
      </c>
      <c r="V1293">
        <v>183.65690612792969</v>
      </c>
      <c r="W1293">
        <v>10.616005897521973</v>
      </c>
      <c r="X1293">
        <v>201.70411682128906</v>
      </c>
      <c r="Y1293">
        <v>3179.415283203125</v>
      </c>
      <c r="Z1293">
        <v>590.48028564453125</v>
      </c>
      <c r="AA1293">
        <v>7565.16064453125</v>
      </c>
      <c r="AB1293">
        <v>372.47183227539063</v>
      </c>
      <c r="AC1293">
        <v>1181.9342041015625</v>
      </c>
      <c r="AD1293">
        <v>616.7686767578125</v>
      </c>
      <c r="AE1293">
        <v>3947.55712890625</v>
      </c>
      <c r="AF1293">
        <v>624.4228515625</v>
      </c>
      <c r="AG1293">
        <v>1442.7152099609375</v>
      </c>
      <c r="AH1293">
        <v>1819.0550537109375</v>
      </c>
      <c r="AI1293">
        <v>769.334716796875</v>
      </c>
      <c r="AJ1293">
        <v>105.68918609619141</v>
      </c>
      <c r="AK1293">
        <v>104.03685760498047</v>
      </c>
      <c r="AL1293">
        <v>30584.384765625</v>
      </c>
      <c r="AM1293">
        <v>23249.513671875</v>
      </c>
      <c r="AN1293">
        <v>7334.86865234375</v>
      </c>
      <c r="AO1293" s="5" t="s">
        <v>659</v>
      </c>
    </row>
    <row r="1294" spans="1:41" ht="14.25" x14ac:dyDescent="0.45">
      <c r="A1294">
        <v>2016</v>
      </c>
      <c r="B1294" s="5" t="s">
        <v>80</v>
      </c>
      <c r="C1294" s="5" t="s">
        <v>168</v>
      </c>
      <c r="D1294" s="5" t="s">
        <v>83</v>
      </c>
      <c r="E1294" s="5" t="s">
        <v>92</v>
      </c>
      <c r="F1294" s="5" t="s">
        <v>227</v>
      </c>
      <c r="G1294" s="5" t="s">
        <v>87</v>
      </c>
      <c r="H1294" s="5" t="s">
        <v>130</v>
      </c>
      <c r="I1294">
        <v>2425.7938500000009</v>
      </c>
      <c r="J1294">
        <v>251</v>
      </c>
      <c r="K1294">
        <v>197.352</v>
      </c>
      <c r="L1294">
        <v>0</v>
      </c>
      <c r="M1294">
        <v>1171.8773200000001</v>
      </c>
      <c r="N1294">
        <v>296.38996999999989</v>
      </c>
      <c r="O1294">
        <v>371.33935300000002</v>
      </c>
      <c r="P1294">
        <v>663</v>
      </c>
      <c r="Q1294">
        <v>222.52099999999999</v>
      </c>
      <c r="R1294">
        <v>312.81022999999999</v>
      </c>
      <c r="S1294">
        <v>1209.6516099999999</v>
      </c>
      <c r="T1294">
        <v>291</v>
      </c>
      <c r="U1294">
        <v>0</v>
      </c>
      <c r="V1294">
        <v>173</v>
      </c>
      <c r="W1294">
        <v>10</v>
      </c>
      <c r="X1294">
        <v>190</v>
      </c>
      <c r="Y1294">
        <v>2994.9259999999999</v>
      </c>
      <c r="Z1294">
        <v>556.21699999999998</v>
      </c>
      <c r="AA1294">
        <v>7126.1836700000003</v>
      </c>
      <c r="AB1294">
        <v>350.8587391074642</v>
      </c>
      <c r="AC1294">
        <v>1113.3511600000011</v>
      </c>
      <c r="AD1294">
        <v>580.98</v>
      </c>
      <c r="AE1294">
        <v>3718.4955599999998</v>
      </c>
      <c r="AF1294">
        <v>588.19000000000005</v>
      </c>
      <c r="AG1294">
        <v>1359</v>
      </c>
      <c r="AH1294">
        <v>1713.5023467476601</v>
      </c>
      <c r="AI1294">
        <v>724.69320736099996</v>
      </c>
      <c r="AJ1294">
        <v>99.556449999999984</v>
      </c>
      <c r="AK1294">
        <v>98</v>
      </c>
      <c r="AL1294">
        <v>28809.69140625</v>
      </c>
      <c r="AM1294">
        <v>21900.435546875</v>
      </c>
      <c r="AN1294">
        <v>6909.2548828125</v>
      </c>
      <c r="AO1294" s="5" t="s">
        <v>661</v>
      </c>
    </row>
    <row r="1295" spans="1:41" ht="14.25" x14ac:dyDescent="0.45">
      <c r="A1295">
        <v>2016</v>
      </c>
      <c r="B1295" s="5" t="s">
        <v>80</v>
      </c>
      <c r="C1295" s="5" t="s">
        <v>168</v>
      </c>
      <c r="D1295" s="5" t="s">
        <v>83</v>
      </c>
      <c r="E1295" s="5" t="s">
        <v>92</v>
      </c>
      <c r="F1295" s="5" t="s">
        <v>230</v>
      </c>
      <c r="G1295" s="5" t="s">
        <v>86</v>
      </c>
      <c r="H1295" s="5" t="s">
        <v>130</v>
      </c>
      <c r="I1295">
        <v>651.01177978515625</v>
      </c>
      <c r="J1295">
        <v>1781.36572265625</v>
      </c>
      <c r="K1295">
        <v>48.538501739501953</v>
      </c>
      <c r="L1295">
        <v>466.04266357421875</v>
      </c>
      <c r="M1295">
        <v>260.98812866210938</v>
      </c>
      <c r="N1295">
        <v>2626.351806640625</v>
      </c>
      <c r="O1295">
        <v>25.242536544799805</v>
      </c>
      <c r="P1295">
        <v>1096.6334228515625</v>
      </c>
      <c r="Q1295">
        <v>81.207138061523438</v>
      </c>
      <c r="R1295">
        <v>453.42474365234375</v>
      </c>
      <c r="S1295">
        <v>315.22784423828125</v>
      </c>
      <c r="T1295">
        <v>1989.439453125</v>
      </c>
      <c r="U1295">
        <v>0</v>
      </c>
      <c r="V1295">
        <v>1267.5511474609375</v>
      </c>
      <c r="W1295">
        <v>336.82879638671875</v>
      </c>
      <c r="X1295">
        <v>376.86819458007813</v>
      </c>
      <c r="Y1295">
        <v>0</v>
      </c>
      <c r="Z1295">
        <v>226.54449462890625</v>
      </c>
      <c r="AA1295">
        <v>8475.7900390625</v>
      </c>
      <c r="AB1295">
        <v>6.6220417022705078</v>
      </c>
      <c r="AC1295">
        <v>359.83804321289063</v>
      </c>
      <c r="AD1295">
        <v>1031.07958984375</v>
      </c>
      <c r="AE1295">
        <v>33.729854583740234</v>
      </c>
      <c r="AF1295">
        <v>2030.1837158203125</v>
      </c>
      <c r="AG1295">
        <v>425.70184326171875</v>
      </c>
      <c r="AH1295">
        <v>563.44635009765625</v>
      </c>
      <c r="AI1295">
        <v>12334.9306640625</v>
      </c>
      <c r="AJ1295">
        <v>918.596435546875</v>
      </c>
      <c r="AK1295">
        <v>444.81063842773438</v>
      </c>
      <c r="AL1295">
        <v>38628</v>
      </c>
      <c r="AM1295">
        <v>20893.970703125</v>
      </c>
      <c r="AN1295">
        <v>17734.021484375</v>
      </c>
      <c r="AO1295" s="5" t="s">
        <v>662</v>
      </c>
    </row>
    <row r="1296" spans="1:41" ht="14.25" x14ac:dyDescent="0.45">
      <c r="A1296">
        <v>2016</v>
      </c>
      <c r="B1296" s="5" t="s">
        <v>80</v>
      </c>
      <c r="C1296" s="5" t="s">
        <v>168</v>
      </c>
      <c r="D1296" s="5" t="s">
        <v>83</v>
      </c>
      <c r="E1296" s="5" t="s">
        <v>92</v>
      </c>
      <c r="F1296" s="5" t="s">
        <v>230</v>
      </c>
      <c r="G1296" s="5" t="s">
        <v>87</v>
      </c>
      <c r="H1296" s="5" t="s">
        <v>130</v>
      </c>
      <c r="I1296">
        <v>613.23607000000015</v>
      </c>
      <c r="J1296">
        <v>1678</v>
      </c>
      <c r="K1296">
        <v>45.722000000000001</v>
      </c>
      <c r="L1296">
        <v>439</v>
      </c>
      <c r="M1296">
        <v>245.84401</v>
      </c>
      <c r="N1296">
        <v>2473.954675</v>
      </c>
      <c r="O1296">
        <v>23.777809000000001</v>
      </c>
      <c r="P1296">
        <v>1033</v>
      </c>
      <c r="Q1296">
        <v>76.495000000000005</v>
      </c>
      <c r="R1296">
        <v>427.11424999999969</v>
      </c>
      <c r="S1296">
        <v>296.93637999999999</v>
      </c>
      <c r="T1296">
        <v>1874</v>
      </c>
      <c r="U1296">
        <v>0</v>
      </c>
      <c r="V1296">
        <v>1194</v>
      </c>
      <c r="W1296">
        <v>317.28393</v>
      </c>
      <c r="X1296">
        <v>355</v>
      </c>
      <c r="Y1296">
        <v>0</v>
      </c>
      <c r="Z1296">
        <v>213.399</v>
      </c>
      <c r="AA1296">
        <v>7983.9724399999996</v>
      </c>
      <c r="AB1296">
        <v>6.2377900000000004</v>
      </c>
      <c r="AC1296">
        <v>338.95803999999998</v>
      </c>
      <c r="AD1296">
        <v>971.25</v>
      </c>
      <c r="AE1296">
        <v>31.77264000000001</v>
      </c>
      <c r="AF1296">
        <v>1912.38</v>
      </c>
      <c r="AG1296">
        <v>401</v>
      </c>
      <c r="AH1296">
        <v>530.75173528569496</v>
      </c>
      <c r="AI1296">
        <v>11619.182308330999</v>
      </c>
      <c r="AJ1296">
        <v>865.29381999999998</v>
      </c>
      <c r="AK1296">
        <v>419</v>
      </c>
      <c r="AL1296">
        <v>36386.56640625</v>
      </c>
      <c r="AM1296">
        <v>19681.578125</v>
      </c>
      <c r="AN1296">
        <v>16704.986328125</v>
      </c>
      <c r="AO1296" s="5" t="s">
        <v>665</v>
      </c>
    </row>
    <row r="1297" spans="1:41" ht="14.25" x14ac:dyDescent="0.45">
      <c r="A1297">
        <v>2016</v>
      </c>
      <c r="B1297" s="5" t="s">
        <v>80</v>
      </c>
      <c r="C1297" s="5" t="s">
        <v>168</v>
      </c>
      <c r="D1297" s="5" t="s">
        <v>83</v>
      </c>
      <c r="E1297" s="5" t="s">
        <v>92</v>
      </c>
      <c r="F1297" s="5" t="s">
        <v>93</v>
      </c>
      <c r="G1297" s="5" t="s">
        <v>86</v>
      </c>
      <c r="H1297" s="5" t="s">
        <v>130</v>
      </c>
      <c r="I1297">
        <v>3450.58984375</v>
      </c>
      <c r="J1297">
        <v>2047.8275146484375</v>
      </c>
      <c r="K1297">
        <v>364.59292602539063</v>
      </c>
      <c r="L1297">
        <v>466.04266357421875</v>
      </c>
      <c r="M1297">
        <v>1596.1112060546875</v>
      </c>
      <c r="N1297">
        <v>2940.99951171875</v>
      </c>
      <c r="O1297">
        <v>571.8623046875</v>
      </c>
      <c r="P1297">
        <v>1800.474609375</v>
      </c>
      <c r="Q1297">
        <v>317.435546875</v>
      </c>
      <c r="R1297">
        <v>900.43292236328125</v>
      </c>
      <c r="S1297">
        <v>1599.3946533203125</v>
      </c>
      <c r="T1297">
        <v>2298.365234375</v>
      </c>
      <c r="U1297">
        <v>0</v>
      </c>
      <c r="V1297">
        <v>1451.2080078125</v>
      </c>
      <c r="W1297">
        <v>377.16961669921875</v>
      </c>
      <c r="X1297">
        <v>578.57232666015625</v>
      </c>
      <c r="Y1297">
        <v>3179.415283203125</v>
      </c>
      <c r="Z1297">
        <v>817.0247802734375</v>
      </c>
      <c r="AA1297">
        <v>16040.9501953125</v>
      </c>
      <c r="AB1297">
        <v>379.15487670898438</v>
      </c>
      <c r="AC1297">
        <v>1541.7723388671875</v>
      </c>
      <c r="AD1297">
        <v>1647.8482666015625</v>
      </c>
      <c r="AE1297">
        <v>3984.515869140625</v>
      </c>
      <c r="AF1297">
        <v>2654.6064453125</v>
      </c>
      <c r="AG1297">
        <v>2501.130859375</v>
      </c>
      <c r="AH1297">
        <v>2670.305908203125</v>
      </c>
      <c r="AI1297">
        <v>13104.265625</v>
      </c>
      <c r="AJ1297">
        <v>1024.28564453125</v>
      </c>
      <c r="AK1297">
        <v>548.84747314453125</v>
      </c>
      <c r="AL1297">
        <v>70855.203125</v>
      </c>
      <c r="AM1297">
        <v>45118.71484375</v>
      </c>
      <c r="AN1297">
        <v>25736.490234375</v>
      </c>
      <c r="AO1297" s="5" t="s">
        <v>666</v>
      </c>
    </row>
    <row r="1298" spans="1:41" ht="14.25" x14ac:dyDescent="0.45">
      <c r="A1298">
        <v>2016</v>
      </c>
      <c r="B1298" s="5" t="s">
        <v>80</v>
      </c>
      <c r="C1298" s="5" t="s">
        <v>168</v>
      </c>
      <c r="D1298" s="5" t="s">
        <v>83</v>
      </c>
      <c r="E1298" s="5" t="s">
        <v>92</v>
      </c>
      <c r="F1298" s="5" t="s">
        <v>93</v>
      </c>
      <c r="G1298" s="5" t="s">
        <v>87</v>
      </c>
      <c r="H1298" s="5" t="s">
        <v>130</v>
      </c>
      <c r="I1298">
        <v>3250.3653600000011</v>
      </c>
      <c r="J1298">
        <v>1929</v>
      </c>
      <c r="K1298">
        <v>343.43700000000001</v>
      </c>
      <c r="L1298">
        <v>439</v>
      </c>
      <c r="M1298">
        <v>1503.49505</v>
      </c>
      <c r="N1298">
        <v>2770.3446450000001</v>
      </c>
      <c r="O1298">
        <v>538.67936099999997</v>
      </c>
      <c r="P1298">
        <v>1696</v>
      </c>
      <c r="Q1298">
        <v>299.01600000000002</v>
      </c>
      <c r="R1298">
        <v>848.18429999999967</v>
      </c>
      <c r="S1298">
        <v>1506.58799</v>
      </c>
      <c r="T1298">
        <v>2165</v>
      </c>
      <c r="U1298">
        <v>0</v>
      </c>
      <c r="V1298">
        <v>1367</v>
      </c>
      <c r="W1298">
        <v>355.28393</v>
      </c>
      <c r="X1298">
        <v>545</v>
      </c>
      <c r="Y1298">
        <v>2994.9259999999999</v>
      </c>
      <c r="Z1298">
        <v>769.61599999999999</v>
      </c>
      <c r="AA1298">
        <v>15110.15611</v>
      </c>
      <c r="AB1298">
        <v>357.15397973616098</v>
      </c>
      <c r="AC1298">
        <v>1452.3092000000011</v>
      </c>
      <c r="AD1298">
        <v>1552.23</v>
      </c>
      <c r="AE1298">
        <v>3753.3098599999998</v>
      </c>
      <c r="AF1298">
        <v>2500.5700000000002</v>
      </c>
      <c r="AG1298">
        <v>2356</v>
      </c>
      <c r="AH1298">
        <v>2515.3582929964959</v>
      </c>
      <c r="AI1298">
        <v>12343.875515692</v>
      </c>
      <c r="AJ1298">
        <v>964.85026999999991</v>
      </c>
      <c r="AK1298">
        <v>517</v>
      </c>
      <c r="AL1298">
        <v>66743.7421875</v>
      </c>
      <c r="AM1298">
        <v>42500.6484375</v>
      </c>
      <c r="AN1298">
        <v>24243.1015625</v>
      </c>
      <c r="AO1298" s="5" t="s">
        <v>669</v>
      </c>
    </row>
    <row r="1299" spans="1:41" ht="14.25" x14ac:dyDescent="0.45">
      <c r="A1299">
        <v>2016</v>
      </c>
      <c r="B1299" s="5" t="s">
        <v>80</v>
      </c>
      <c r="C1299" s="5" t="s">
        <v>168</v>
      </c>
      <c r="D1299" s="5" t="s">
        <v>83</v>
      </c>
      <c r="E1299" s="5" t="s">
        <v>25</v>
      </c>
      <c r="F1299" s="5" t="s">
        <v>25</v>
      </c>
      <c r="G1299" s="5" t="s">
        <v>86</v>
      </c>
      <c r="H1299" s="5" t="s">
        <v>130</v>
      </c>
      <c r="I1299">
        <v>3269.173583984375</v>
      </c>
      <c r="J1299">
        <v>9533.1728515625</v>
      </c>
      <c r="K1299">
        <v>19.945352554321289</v>
      </c>
      <c r="L1299">
        <v>392.79220581054688</v>
      </c>
      <c r="M1299">
        <v>3512.62548828125</v>
      </c>
      <c r="N1299">
        <v>5139.2802734375</v>
      </c>
      <c r="O1299">
        <v>354.03091430664063</v>
      </c>
      <c r="P1299">
        <v>21.232011795043945</v>
      </c>
      <c r="Q1299">
        <v>3194.356201171875</v>
      </c>
      <c r="R1299">
        <v>247.91960144042969</v>
      </c>
      <c r="S1299">
        <v>9811.5654296875</v>
      </c>
      <c r="T1299">
        <v>0</v>
      </c>
      <c r="U1299">
        <v>16.039022445678711</v>
      </c>
      <c r="V1299">
        <v>2622.1533203125</v>
      </c>
      <c r="W1299">
        <v>5598.88134765625</v>
      </c>
      <c r="X1299">
        <v>3764.435546875</v>
      </c>
      <c r="Y1299">
        <v>42107.921875</v>
      </c>
      <c r="Z1299">
        <v>6170.09912109375</v>
      </c>
      <c r="AA1299">
        <v>23044.236328125</v>
      </c>
      <c r="AB1299">
        <v>240.21714782714844</v>
      </c>
      <c r="AC1299">
        <v>96.031700134277344</v>
      </c>
      <c r="AD1299">
        <v>12142.4599609375</v>
      </c>
      <c r="AE1299">
        <v>3253.033935546875</v>
      </c>
      <c r="AF1299">
        <v>8263.0390625</v>
      </c>
      <c r="AG1299">
        <v>22839.275390625</v>
      </c>
      <c r="AH1299">
        <v>9604.4716796875</v>
      </c>
      <c r="AI1299">
        <v>800.1864013671875</v>
      </c>
      <c r="AJ1299">
        <v>231.85963439941406</v>
      </c>
      <c r="AK1299">
        <v>295.12496948242188</v>
      </c>
      <c r="AL1299">
        <v>176585.546875</v>
      </c>
      <c r="AM1299">
        <v>130441.609375</v>
      </c>
      <c r="AN1299">
        <v>46143.9453125</v>
      </c>
      <c r="AO1299" s="5" t="s">
        <v>685</v>
      </c>
    </row>
    <row r="1300" spans="1:41" ht="14.25" x14ac:dyDescent="0.45">
      <c r="A1300">
        <v>2016</v>
      </c>
      <c r="B1300" s="5" t="s">
        <v>80</v>
      </c>
      <c r="C1300" s="5" t="s">
        <v>168</v>
      </c>
      <c r="D1300" s="5" t="s">
        <v>83</v>
      </c>
      <c r="E1300" s="5" t="s">
        <v>25</v>
      </c>
      <c r="F1300" s="5" t="s">
        <v>25</v>
      </c>
      <c r="G1300" s="5" t="s">
        <v>87</v>
      </c>
      <c r="H1300" s="5" t="s">
        <v>130</v>
      </c>
      <c r="I1300">
        <v>3079.4761599999988</v>
      </c>
      <c r="J1300">
        <v>8980</v>
      </c>
      <c r="K1300">
        <v>18.788</v>
      </c>
      <c r="L1300">
        <v>370</v>
      </c>
      <c r="M1300">
        <v>3308.8013700000001</v>
      </c>
      <c r="N1300">
        <v>4841.0676249999997</v>
      </c>
      <c r="O1300">
        <v>333.4878690000001</v>
      </c>
      <c r="P1300">
        <v>20</v>
      </c>
      <c r="Q1300">
        <v>3009</v>
      </c>
      <c r="R1300">
        <v>233.53378000000001</v>
      </c>
      <c r="S1300">
        <v>9242.2385499999982</v>
      </c>
      <c r="T1300">
        <v>0</v>
      </c>
      <c r="U1300">
        <v>15.108339999999989</v>
      </c>
      <c r="V1300">
        <v>2470</v>
      </c>
      <c r="W1300">
        <v>5274</v>
      </c>
      <c r="X1300">
        <v>3546</v>
      </c>
      <c r="Y1300">
        <v>39664.561000000009</v>
      </c>
      <c r="Z1300">
        <v>5812.072000000001</v>
      </c>
      <c r="AA1300">
        <v>21707.068200000009</v>
      </c>
      <c r="AB1300">
        <v>226.27826999999999</v>
      </c>
      <c r="AC1300">
        <v>90.459349999999972</v>
      </c>
      <c r="AD1300">
        <v>11437.88</v>
      </c>
      <c r="AE1300">
        <v>3064.2728900000029</v>
      </c>
      <c r="AF1300">
        <v>7783.5669999999991</v>
      </c>
      <c r="AG1300">
        <v>21514</v>
      </c>
      <c r="AH1300">
        <v>9047.1608565380957</v>
      </c>
      <c r="AI1300">
        <v>753.75467979123084</v>
      </c>
      <c r="AJ1300">
        <v>218.40571</v>
      </c>
      <c r="AK1300">
        <v>278</v>
      </c>
      <c r="AL1300">
        <v>166338.984375</v>
      </c>
      <c r="AM1300">
        <v>122872.6015625</v>
      </c>
      <c r="AN1300">
        <v>43466.38671875</v>
      </c>
      <c r="AO1300" s="5" t="s">
        <v>687</v>
      </c>
    </row>
    <row r="1301" spans="1:41" ht="14.25" x14ac:dyDescent="0.45">
      <c r="A1301">
        <v>2016</v>
      </c>
      <c r="B1301" s="5" t="s">
        <v>80</v>
      </c>
      <c r="C1301" s="5" t="s">
        <v>168</v>
      </c>
      <c r="D1301" s="5" t="s">
        <v>83</v>
      </c>
      <c r="E1301" s="5" t="s">
        <v>260</v>
      </c>
      <c r="F1301" s="5" t="s">
        <v>260</v>
      </c>
      <c r="G1301" s="5" t="s">
        <v>86</v>
      </c>
      <c r="H1301" s="5" t="s">
        <v>130</v>
      </c>
      <c r="I1301">
        <v>6190.56884765625</v>
      </c>
      <c r="J1301">
        <v>6490.6259765625</v>
      </c>
      <c r="K1301">
        <v>157.58186340332031</v>
      </c>
      <c r="L1301">
        <v>297.2481689453125</v>
      </c>
      <c r="M1301">
        <v>4575.787109375</v>
      </c>
      <c r="N1301">
        <v>1372.384033203125</v>
      </c>
      <c r="O1301">
        <v>0</v>
      </c>
      <c r="P1301">
        <v>0</v>
      </c>
      <c r="Q1301">
        <v>151.33540344238281</v>
      </c>
      <c r="R1301">
        <v>286.7255859375</v>
      </c>
      <c r="S1301">
        <v>5303.75634765625</v>
      </c>
      <c r="T1301">
        <v>70.065635681152344</v>
      </c>
      <c r="U1301">
        <v>27.991710662841797</v>
      </c>
      <c r="V1301">
        <v>198.51930236816406</v>
      </c>
      <c r="W1301">
        <v>2632.76953125</v>
      </c>
      <c r="X1301">
        <v>2098.784423828125</v>
      </c>
      <c r="Y1301">
        <v>7489.0537109375</v>
      </c>
      <c r="Z1301">
        <v>1447.3638916015625</v>
      </c>
      <c r="AA1301">
        <v>21190.259765625</v>
      </c>
      <c r="AB1301">
        <v>0</v>
      </c>
      <c r="AC1301">
        <v>0</v>
      </c>
      <c r="AD1301">
        <v>2682.399169921875</v>
      </c>
      <c r="AE1301">
        <v>1621.630126953125</v>
      </c>
      <c r="AF1301">
        <v>4817.072265625</v>
      </c>
      <c r="AG1301">
        <v>40823.8515625</v>
      </c>
      <c r="AH1301">
        <v>4755.890625</v>
      </c>
      <c r="AI1301">
        <v>1111.68798828125</v>
      </c>
      <c r="AJ1301">
        <v>5235.15625</v>
      </c>
      <c r="AK1301">
        <v>630.59075927734375</v>
      </c>
      <c r="AL1301">
        <v>121659.1015625</v>
      </c>
      <c r="AM1301">
        <v>97639.7890625</v>
      </c>
      <c r="AN1301">
        <v>24019.310546875</v>
      </c>
      <c r="AO1301" s="5" t="s">
        <v>694</v>
      </c>
    </row>
    <row r="1302" spans="1:41" ht="14.25" x14ac:dyDescent="0.45">
      <c r="A1302">
        <v>2016</v>
      </c>
      <c r="B1302" s="5" t="s">
        <v>80</v>
      </c>
      <c r="C1302" s="5" t="s">
        <v>168</v>
      </c>
      <c r="D1302" s="5" t="s">
        <v>83</v>
      </c>
      <c r="E1302" s="5" t="s">
        <v>260</v>
      </c>
      <c r="F1302" s="5" t="s">
        <v>260</v>
      </c>
      <c r="G1302" s="5" t="s">
        <v>87</v>
      </c>
      <c r="H1302" s="5" t="s">
        <v>130</v>
      </c>
      <c r="I1302">
        <v>5831.3540100000009</v>
      </c>
      <c r="J1302">
        <v>6114</v>
      </c>
      <c r="K1302">
        <v>148.43799999999999</v>
      </c>
      <c r="L1302">
        <v>280</v>
      </c>
      <c r="M1302">
        <v>4310.2719299999999</v>
      </c>
      <c r="N1302">
        <v>1292.7498900000001</v>
      </c>
      <c r="O1302">
        <v>0</v>
      </c>
      <c r="P1302">
        <v>0</v>
      </c>
      <c r="Q1302">
        <v>142.554</v>
      </c>
      <c r="R1302">
        <v>270.08800000000002</v>
      </c>
      <c r="S1302">
        <v>4996</v>
      </c>
      <c r="T1302">
        <v>66</v>
      </c>
      <c r="U1302">
        <v>26.367460000000001</v>
      </c>
      <c r="V1302">
        <v>187</v>
      </c>
      <c r="W1302">
        <v>2480</v>
      </c>
      <c r="X1302">
        <v>1977</v>
      </c>
      <c r="Y1302">
        <v>7054.4930000000004</v>
      </c>
      <c r="Z1302">
        <v>1363.3789999999999</v>
      </c>
      <c r="AA1302">
        <v>19960.670099999999</v>
      </c>
      <c r="AB1302">
        <v>0</v>
      </c>
      <c r="AC1302">
        <v>0</v>
      </c>
      <c r="AD1302">
        <v>2526.75</v>
      </c>
      <c r="AE1302">
        <v>1527.53316</v>
      </c>
      <c r="AF1302">
        <v>4537.5559999999996</v>
      </c>
      <c r="AG1302">
        <v>38455</v>
      </c>
      <c r="AH1302">
        <v>4479.9245099999989</v>
      </c>
      <c r="AI1302">
        <v>1047.1809763260001</v>
      </c>
      <c r="AJ1302">
        <v>4931.3801499999927</v>
      </c>
      <c r="AK1302">
        <v>594</v>
      </c>
      <c r="AL1302">
        <v>114599.6875</v>
      </c>
      <c r="AM1302">
        <v>91974.125</v>
      </c>
      <c r="AN1302">
        <v>22625.56640625</v>
      </c>
      <c r="AO1302" s="5" t="s">
        <v>695</v>
      </c>
    </row>
    <row r="1303" spans="1:41" ht="14.25" x14ac:dyDescent="0.45">
      <c r="A1303">
        <v>2016</v>
      </c>
      <c r="B1303" s="5" t="s">
        <v>80</v>
      </c>
      <c r="C1303" s="5" t="s">
        <v>168</v>
      </c>
      <c r="D1303" s="5" t="s">
        <v>83</v>
      </c>
      <c r="E1303" s="5" t="s">
        <v>263</v>
      </c>
      <c r="F1303" s="5" t="s">
        <v>263</v>
      </c>
      <c r="G1303" s="5" t="s">
        <v>86</v>
      </c>
      <c r="H1303" s="5" t="s">
        <v>130</v>
      </c>
      <c r="I1303">
        <v>0</v>
      </c>
      <c r="J1303"/>
      <c r="K1303">
        <v>0</v>
      </c>
      <c r="L1303"/>
      <c r="M1303"/>
      <c r="N1303"/>
      <c r="O1303">
        <v>0</v>
      </c>
      <c r="P1303">
        <v>163.48649597167969</v>
      </c>
      <c r="Q1303">
        <v>0</v>
      </c>
      <c r="R1303">
        <v>0</v>
      </c>
      <c r="S1303"/>
      <c r="T1303"/>
      <c r="U1303"/>
      <c r="V1303">
        <v>207.01211547851563</v>
      </c>
      <c r="W1303"/>
      <c r="X1303">
        <v>444.81063842773438</v>
      </c>
      <c r="Y1303">
        <v>0</v>
      </c>
      <c r="Z1303">
        <v>0</v>
      </c>
      <c r="AA1303">
        <v>0</v>
      </c>
      <c r="AB1303">
        <v>0</v>
      </c>
      <c r="AC1303"/>
      <c r="AD1303">
        <v>0</v>
      </c>
      <c r="AE1303">
        <v>0</v>
      </c>
      <c r="AF1303"/>
      <c r="AG1303">
        <v>0</v>
      </c>
      <c r="AH1303"/>
      <c r="AI1303"/>
      <c r="AJ1303">
        <v>0</v>
      </c>
      <c r="AK1303"/>
      <c r="AL1303">
        <v>815.3092041015625</v>
      </c>
      <c r="AM1303">
        <v>370.49859619140625</v>
      </c>
      <c r="AN1303">
        <v>444.81063842773438</v>
      </c>
      <c r="AO1303" s="5" t="s">
        <v>697</v>
      </c>
    </row>
    <row r="1304" spans="1:41" ht="14.25" x14ac:dyDescent="0.45">
      <c r="A1304">
        <v>2016</v>
      </c>
      <c r="B1304" s="5" t="s">
        <v>80</v>
      </c>
      <c r="C1304" s="5" t="s">
        <v>168</v>
      </c>
      <c r="D1304" s="5" t="s">
        <v>83</v>
      </c>
      <c r="E1304" s="5" t="s">
        <v>263</v>
      </c>
      <c r="F1304" s="5" t="s">
        <v>263</v>
      </c>
      <c r="G1304" s="5" t="s">
        <v>87</v>
      </c>
      <c r="H1304" s="5" t="s">
        <v>130</v>
      </c>
      <c r="I1304">
        <v>0</v>
      </c>
      <c r="J1304"/>
      <c r="K1304">
        <v>0</v>
      </c>
      <c r="L1304"/>
      <c r="M1304"/>
      <c r="N1304"/>
      <c r="O1304">
        <v>0</v>
      </c>
      <c r="P1304">
        <v>154</v>
      </c>
      <c r="Q1304">
        <v>0</v>
      </c>
      <c r="R1304">
        <v>0</v>
      </c>
      <c r="S1304"/>
      <c r="T1304"/>
      <c r="U1304"/>
      <c r="V1304">
        <v>195</v>
      </c>
      <c r="W1304"/>
      <c r="X1304">
        <v>419</v>
      </c>
      <c r="Y1304">
        <v>0</v>
      </c>
      <c r="Z1304">
        <v>0</v>
      </c>
      <c r="AA1304">
        <v>0</v>
      </c>
      <c r="AB1304">
        <v>0</v>
      </c>
      <c r="AC1304"/>
      <c r="AD1304">
        <v>0</v>
      </c>
      <c r="AE1304">
        <v>0</v>
      </c>
      <c r="AF1304"/>
      <c r="AG1304">
        <v>0</v>
      </c>
      <c r="AH1304"/>
      <c r="AI1304"/>
      <c r="AJ1304">
        <v>0</v>
      </c>
      <c r="AK1304"/>
      <c r="AL1304">
        <v>768</v>
      </c>
      <c r="AM1304">
        <v>349</v>
      </c>
      <c r="AN1304">
        <v>419</v>
      </c>
      <c r="AO1304" s="5" t="s">
        <v>698</v>
      </c>
    </row>
    <row r="1305" spans="1:41" ht="14.25" x14ac:dyDescent="0.45">
      <c r="A1305">
        <v>2016</v>
      </c>
      <c r="B1305" s="5" t="s">
        <v>80</v>
      </c>
      <c r="C1305" s="5" t="s">
        <v>178</v>
      </c>
      <c r="D1305" s="5" t="s">
        <v>83</v>
      </c>
      <c r="E1305" s="5" t="s">
        <v>108</v>
      </c>
      <c r="F1305" s="5" t="s">
        <v>177</v>
      </c>
      <c r="G1305" s="5" t="s">
        <v>86</v>
      </c>
      <c r="H1305" s="5" t="s">
        <v>130</v>
      </c>
      <c r="I1305">
        <v>4385.69921875</v>
      </c>
      <c r="J1305">
        <v>5850.48095703125</v>
      </c>
      <c r="K1305">
        <v>983.41583251953125</v>
      </c>
      <c r="L1305">
        <v>1031.875732421875</v>
      </c>
      <c r="M1305">
        <v>3362.657958984375</v>
      </c>
      <c r="N1305">
        <v>8883.0849609375</v>
      </c>
      <c r="O1305">
        <v>5426.55078125</v>
      </c>
      <c r="P1305">
        <v>12357.8798828125</v>
      </c>
      <c r="Q1305">
        <v>2564.6708984375</v>
      </c>
      <c r="R1305">
        <v>5938.7861328125</v>
      </c>
      <c r="S1305">
        <v>3207.57421875</v>
      </c>
      <c r="T1305">
        <v>7380.2470703125</v>
      </c>
      <c r="U1305">
        <v>479.8360595703125</v>
      </c>
      <c r="V1305">
        <v>1621.0640869140625</v>
      </c>
      <c r="W1305">
        <v>1166.6990966796875</v>
      </c>
      <c r="X1305">
        <v>10884.5908203125</v>
      </c>
      <c r="Y1305">
        <v>18117.712890625</v>
      </c>
      <c r="Z1305">
        <v>3217.477783203125</v>
      </c>
      <c r="AA1305">
        <v>55765.41796875</v>
      </c>
      <c r="AB1305">
        <v>698.46142578125</v>
      </c>
      <c r="AC1305">
        <v>6848.521484375</v>
      </c>
      <c r="AD1305">
        <v>9808.9873046875</v>
      </c>
      <c r="AE1305">
        <v>7882.10205078125</v>
      </c>
      <c r="AF1305">
        <v>16773.931640625</v>
      </c>
      <c r="AG1305">
        <v>67972.1640625</v>
      </c>
      <c r="AH1305">
        <v>11255.359375</v>
      </c>
      <c r="AI1305">
        <v>1177.0726318359375</v>
      </c>
      <c r="AJ1305">
        <v>20851.1640625</v>
      </c>
      <c r="AK1305">
        <v>1152.898193359375</v>
      </c>
      <c r="AL1305">
        <v>297046.375</v>
      </c>
      <c r="AM1305">
        <v>240541.875</v>
      </c>
      <c r="AN1305">
        <v>56504.515625</v>
      </c>
      <c r="AO1305" s="5" t="s">
        <v>603</v>
      </c>
    </row>
    <row r="1306" spans="1:41" ht="14.25" x14ac:dyDescent="0.45">
      <c r="A1306">
        <v>2016</v>
      </c>
      <c r="B1306" s="5" t="s">
        <v>80</v>
      </c>
      <c r="C1306" s="5" t="s">
        <v>178</v>
      </c>
      <c r="D1306" s="5" t="s">
        <v>83</v>
      </c>
      <c r="E1306" s="5" t="s">
        <v>108</v>
      </c>
      <c r="F1306" s="5" t="s">
        <v>177</v>
      </c>
      <c r="G1306" s="5" t="s">
        <v>87</v>
      </c>
      <c r="H1306" s="5" t="s">
        <v>130</v>
      </c>
      <c r="I1306">
        <v>4131.2139300000008</v>
      </c>
      <c r="J1306">
        <v>5511</v>
      </c>
      <c r="K1306">
        <v>926.35200000000009</v>
      </c>
      <c r="L1306">
        <v>972</v>
      </c>
      <c r="M1306">
        <v>3167.5358900000001</v>
      </c>
      <c r="N1306">
        <v>8367.6334900000002</v>
      </c>
      <c r="O1306">
        <v>5111.6689139999999</v>
      </c>
      <c r="P1306">
        <v>11640.8</v>
      </c>
      <c r="Q1306">
        <v>2415.8530000000001</v>
      </c>
      <c r="R1306">
        <v>5594.1813399999983</v>
      </c>
      <c r="S1306">
        <v>3021.451169999998</v>
      </c>
      <c r="T1306">
        <v>6952</v>
      </c>
      <c r="U1306">
        <v>451.99304000000012</v>
      </c>
      <c r="V1306">
        <v>1527</v>
      </c>
      <c r="W1306">
        <v>1099</v>
      </c>
      <c r="X1306">
        <v>10253</v>
      </c>
      <c r="Y1306">
        <v>17066.412</v>
      </c>
      <c r="Z1306">
        <v>3030.78</v>
      </c>
      <c r="AA1306">
        <v>52529.567290000072</v>
      </c>
      <c r="AB1306">
        <v>657.93242589398881</v>
      </c>
      <c r="AC1306">
        <v>6451.1281699999681</v>
      </c>
      <c r="AD1306">
        <v>9239.81</v>
      </c>
      <c r="AE1306">
        <v>7424.7342800000624</v>
      </c>
      <c r="AF1306">
        <v>15800.606</v>
      </c>
      <c r="AG1306">
        <v>64028</v>
      </c>
      <c r="AH1306">
        <v>10602.254449111049</v>
      </c>
      <c r="AI1306">
        <v>1108.7716246512921</v>
      </c>
      <c r="AJ1306">
        <v>19641.251110000001</v>
      </c>
      <c r="AK1306">
        <v>1086</v>
      </c>
      <c r="AL1306">
        <v>279809.9375</v>
      </c>
      <c r="AM1306">
        <v>226584.140625</v>
      </c>
      <c r="AN1306">
        <v>53225.77734375</v>
      </c>
      <c r="AO1306" s="5" t="s">
        <v>604</v>
      </c>
    </row>
    <row r="1307" spans="1:41" ht="14.25" x14ac:dyDescent="0.45">
      <c r="A1307">
        <v>2016</v>
      </c>
      <c r="B1307" s="5" t="s">
        <v>80</v>
      </c>
      <c r="C1307" s="5" t="s">
        <v>178</v>
      </c>
      <c r="D1307" s="5" t="s">
        <v>83</v>
      </c>
      <c r="E1307" s="5" t="s">
        <v>108</v>
      </c>
      <c r="F1307" s="5" t="s">
        <v>181</v>
      </c>
      <c r="G1307" s="5" t="s">
        <v>86</v>
      </c>
      <c r="H1307" s="5" t="s">
        <v>130</v>
      </c>
      <c r="I1307">
        <v>2987.1806640625</v>
      </c>
      <c r="J1307">
        <v>5822.87939453125</v>
      </c>
      <c r="K1307">
        <v>960.5584716796875</v>
      </c>
      <c r="L1307">
        <v>1031.875732421875</v>
      </c>
      <c r="M1307">
        <v>3362.657958984375</v>
      </c>
      <c r="N1307">
        <v>8355.5224609375</v>
      </c>
      <c r="O1307">
        <v>5426.55078125</v>
      </c>
      <c r="P1307">
        <v>12357.8798828125</v>
      </c>
      <c r="Q1307">
        <v>2532.719970703125</v>
      </c>
      <c r="R1307">
        <v>5690.80908203125</v>
      </c>
      <c r="S1307">
        <v>3207.57421875</v>
      </c>
      <c r="T1307">
        <v>7380.2470703125</v>
      </c>
      <c r="U1307">
        <v>479.8360595703125</v>
      </c>
      <c r="V1307">
        <v>1485.17919921875</v>
      </c>
      <c r="W1307">
        <v>814.4656982421875</v>
      </c>
      <c r="X1307">
        <v>10884.5908203125</v>
      </c>
      <c r="Y1307">
        <v>18117.712890625</v>
      </c>
      <c r="Z1307">
        <v>3217.477783203125</v>
      </c>
      <c r="AA1307">
        <v>55742.91796875</v>
      </c>
      <c r="AB1307">
        <v>698.46142578125</v>
      </c>
      <c r="AC1307">
        <v>6848.521484375</v>
      </c>
      <c r="AD1307">
        <v>9794.6875</v>
      </c>
      <c r="AE1307">
        <v>7882.10205078125</v>
      </c>
      <c r="AF1307">
        <v>16773.931640625</v>
      </c>
      <c r="AG1307">
        <v>67972.1640625</v>
      </c>
      <c r="AH1307">
        <v>10969.212890625</v>
      </c>
      <c r="AI1307">
        <v>1062.785400390625</v>
      </c>
      <c r="AJ1307">
        <v>20851.1640625</v>
      </c>
      <c r="AK1307">
        <v>1152.898193359375</v>
      </c>
      <c r="AL1307">
        <v>293864.5625</v>
      </c>
      <c r="AM1307">
        <v>238149.875</v>
      </c>
      <c r="AN1307">
        <v>55714.69140625</v>
      </c>
      <c r="AO1307" s="5" t="s">
        <v>606</v>
      </c>
    </row>
    <row r="1308" spans="1:41" ht="14.25" x14ac:dyDescent="0.45">
      <c r="A1308">
        <v>2016</v>
      </c>
      <c r="B1308" s="5" t="s">
        <v>80</v>
      </c>
      <c r="C1308" s="5" t="s">
        <v>178</v>
      </c>
      <c r="D1308" s="5" t="s">
        <v>83</v>
      </c>
      <c r="E1308" s="5" t="s">
        <v>108</v>
      </c>
      <c r="F1308" s="5" t="s">
        <v>181</v>
      </c>
      <c r="G1308" s="5" t="s">
        <v>87</v>
      </c>
      <c r="H1308" s="5" t="s">
        <v>130</v>
      </c>
      <c r="I1308">
        <v>2813.846069462888</v>
      </c>
      <c r="J1308">
        <v>5485</v>
      </c>
      <c r="K1308">
        <v>904.82100000000014</v>
      </c>
      <c r="L1308">
        <v>972</v>
      </c>
      <c r="M1308">
        <v>3167.5358900000001</v>
      </c>
      <c r="N1308">
        <v>7870.6834900000003</v>
      </c>
      <c r="O1308">
        <v>5111.6689139999999</v>
      </c>
      <c r="P1308">
        <v>11640.8</v>
      </c>
      <c r="Q1308">
        <v>2385.7559999999999</v>
      </c>
      <c r="R1308">
        <v>5360.5933399999994</v>
      </c>
      <c r="S1308">
        <v>3021.451169999998</v>
      </c>
      <c r="T1308">
        <v>6952</v>
      </c>
      <c r="U1308">
        <v>451.99304000000012</v>
      </c>
      <c r="V1308">
        <v>1399</v>
      </c>
      <c r="W1308">
        <v>767.20539691935994</v>
      </c>
      <c r="X1308">
        <v>10253</v>
      </c>
      <c r="Y1308">
        <v>17066.412</v>
      </c>
      <c r="Z1308">
        <v>3030.78</v>
      </c>
      <c r="AA1308">
        <v>52508.371493028782</v>
      </c>
      <c r="AB1308">
        <v>657.93242589398881</v>
      </c>
      <c r="AC1308">
        <v>6451.1281699999681</v>
      </c>
      <c r="AD1308">
        <v>9226.34</v>
      </c>
      <c r="AE1308">
        <v>7424.7342800000624</v>
      </c>
      <c r="AF1308">
        <v>15800.606</v>
      </c>
      <c r="AG1308">
        <v>64028</v>
      </c>
      <c r="AH1308">
        <v>10332.71184911105</v>
      </c>
      <c r="AI1308">
        <v>1001.116102471292</v>
      </c>
      <c r="AJ1308">
        <v>19641.251110000001</v>
      </c>
      <c r="AK1308">
        <v>1086</v>
      </c>
      <c r="AL1308">
        <v>276812.75</v>
      </c>
      <c r="AM1308">
        <v>224330.953125</v>
      </c>
      <c r="AN1308">
        <v>52481.78125</v>
      </c>
      <c r="AO1308" s="5" t="s">
        <v>607</v>
      </c>
    </row>
    <row r="1309" spans="1:41" ht="14.25" x14ac:dyDescent="0.45">
      <c r="A1309">
        <v>2016</v>
      </c>
      <c r="B1309" s="5" t="s">
        <v>80</v>
      </c>
      <c r="C1309" s="5" t="s">
        <v>178</v>
      </c>
      <c r="D1309" s="5" t="s">
        <v>83</v>
      </c>
      <c r="E1309" s="5" t="s">
        <v>108</v>
      </c>
      <c r="F1309" s="5" t="s">
        <v>184</v>
      </c>
      <c r="G1309" s="5" t="s">
        <v>86</v>
      </c>
      <c r="H1309" s="5" t="s">
        <v>130</v>
      </c>
      <c r="I1309">
        <v>1398.5184326171875</v>
      </c>
      <c r="J1309">
        <v>27.601615905761719</v>
      </c>
      <c r="K1309">
        <v>22.857322692871094</v>
      </c>
      <c r="L1309"/>
      <c r="M1309"/>
      <c r="N1309">
        <v>527.5623779296875</v>
      </c>
      <c r="O1309">
        <v>0</v>
      </c>
      <c r="P1309">
        <v>0</v>
      </c>
      <c r="Q1309">
        <v>31.950992584228516</v>
      </c>
      <c r="R1309">
        <v>247.97715759277344</v>
      </c>
      <c r="S1309"/>
      <c r="T1309"/>
      <c r="U1309"/>
      <c r="V1309">
        <v>135.88487243652344</v>
      </c>
      <c r="W1309">
        <v>352.23333740234375</v>
      </c>
      <c r="X1309"/>
      <c r="Y1309">
        <v>0</v>
      </c>
      <c r="Z1309">
        <v>0</v>
      </c>
      <c r="AA1309">
        <v>22.501470565795898</v>
      </c>
      <c r="AB1309">
        <v>0</v>
      </c>
      <c r="AC1309">
        <v>0</v>
      </c>
      <c r="AD1309">
        <v>14.299759864807129</v>
      </c>
      <c r="AE1309">
        <v>0</v>
      </c>
      <c r="AF1309"/>
      <c r="AG1309">
        <v>0</v>
      </c>
      <c r="AH1309">
        <v>286.14657592773438</v>
      </c>
      <c r="AI1309">
        <v>114.28716278076172</v>
      </c>
      <c r="AJ1309">
        <v>0</v>
      </c>
      <c r="AK1309"/>
      <c r="AL1309">
        <v>3181.82080078125</v>
      </c>
      <c r="AM1309">
        <v>2391.996826171875</v>
      </c>
      <c r="AN1309">
        <v>789.82415771484375</v>
      </c>
      <c r="AO1309" s="5" t="s">
        <v>609</v>
      </c>
    </row>
    <row r="1310" spans="1:41" ht="14.25" x14ac:dyDescent="0.45">
      <c r="A1310">
        <v>2016</v>
      </c>
      <c r="B1310" s="5" t="s">
        <v>80</v>
      </c>
      <c r="C1310" s="5" t="s">
        <v>178</v>
      </c>
      <c r="D1310" s="5" t="s">
        <v>83</v>
      </c>
      <c r="E1310" s="5" t="s">
        <v>108</v>
      </c>
      <c r="F1310" s="5" t="s">
        <v>184</v>
      </c>
      <c r="G1310" s="5" t="s">
        <v>87</v>
      </c>
      <c r="H1310" s="5" t="s">
        <v>130</v>
      </c>
      <c r="I1310">
        <v>1317.3678605371131</v>
      </c>
      <c r="J1310">
        <v>26</v>
      </c>
      <c r="K1310">
        <v>21.530999999999999</v>
      </c>
      <c r="L1310"/>
      <c r="M1310"/>
      <c r="N1310">
        <v>496.95</v>
      </c>
      <c r="O1310">
        <v>0</v>
      </c>
      <c r="P1310">
        <v>0</v>
      </c>
      <c r="Q1310">
        <v>30.097000000000001</v>
      </c>
      <c r="R1310">
        <v>233.58799999999999</v>
      </c>
      <c r="S1310"/>
      <c r="T1310"/>
      <c r="U1310"/>
      <c r="V1310">
        <v>128</v>
      </c>
      <c r="W1310">
        <v>331.79460308064012</v>
      </c>
      <c r="X1310"/>
      <c r="Y1310">
        <v>0</v>
      </c>
      <c r="Z1310">
        <v>0</v>
      </c>
      <c r="AA1310">
        <v>21.195796971283048</v>
      </c>
      <c r="AB1310">
        <v>0</v>
      </c>
      <c r="AC1310">
        <v>0</v>
      </c>
      <c r="AD1310">
        <v>13.47</v>
      </c>
      <c r="AE1310">
        <v>0</v>
      </c>
      <c r="AF1310"/>
      <c r="AG1310">
        <v>0</v>
      </c>
      <c r="AH1310">
        <v>269.54259999999999</v>
      </c>
      <c r="AI1310">
        <v>107.65552218000001</v>
      </c>
      <c r="AJ1310">
        <v>0</v>
      </c>
      <c r="AK1310"/>
      <c r="AL1310">
        <v>2997.1923828125</v>
      </c>
      <c r="AM1310">
        <v>2253.19873046875</v>
      </c>
      <c r="AN1310">
        <v>743.99371337890625</v>
      </c>
      <c r="AO1310" s="5" t="s">
        <v>610</v>
      </c>
    </row>
    <row r="1311" spans="1:41" ht="14.25" x14ac:dyDescent="0.45">
      <c r="A1311">
        <v>2016</v>
      </c>
      <c r="B1311" s="5" t="s">
        <v>80</v>
      </c>
      <c r="C1311" s="5" t="s">
        <v>178</v>
      </c>
      <c r="D1311" s="5" t="s">
        <v>83</v>
      </c>
      <c r="E1311" s="5" t="s">
        <v>108</v>
      </c>
      <c r="F1311" s="5" t="s">
        <v>187</v>
      </c>
      <c r="G1311" s="5" t="s">
        <v>86</v>
      </c>
      <c r="H1311" s="5" t="s">
        <v>130</v>
      </c>
      <c r="I1311">
        <v>366.65731811523438</v>
      </c>
      <c r="J1311">
        <v>362.00579833984375</v>
      </c>
      <c r="K1311"/>
      <c r="L1311">
        <v>192.14970397949219</v>
      </c>
      <c r="M1311">
        <v>976.9456787109375</v>
      </c>
      <c r="N1311">
        <v>3064.73095703125</v>
      </c>
      <c r="O1311">
        <v>64.612594604492188</v>
      </c>
      <c r="P1311">
        <v>653.94598388671875</v>
      </c>
      <c r="Q1311">
        <v>560.373291015625</v>
      </c>
      <c r="R1311">
        <v>1543.7987060546875</v>
      </c>
      <c r="S1311">
        <v>79.878494262695313</v>
      </c>
      <c r="T1311">
        <v>44.587223052978516</v>
      </c>
      <c r="U1311">
        <v>124.55793762207031</v>
      </c>
      <c r="V1311">
        <v>9.5544052124023438</v>
      </c>
      <c r="W1311">
        <v>69.004035949707031</v>
      </c>
      <c r="X1311">
        <v>255.84573364257813</v>
      </c>
      <c r="Y1311">
        <v>263.71115112304688</v>
      </c>
      <c r="Z1311">
        <v>0</v>
      </c>
      <c r="AA1311">
        <v>2996.695068359375</v>
      </c>
      <c r="AB1311">
        <v>0</v>
      </c>
      <c r="AC1311">
        <v>409.95278930664063</v>
      </c>
      <c r="AD1311">
        <v>475.8438720703125</v>
      </c>
      <c r="AE1311">
        <v>0</v>
      </c>
      <c r="AF1311">
        <v>3680.635986328125</v>
      </c>
      <c r="AG1311">
        <v>6070.23193359375</v>
      </c>
      <c r="AH1311">
        <v>682.77288818359375</v>
      </c>
      <c r="AI1311">
        <v>236.06002807617188</v>
      </c>
      <c r="AJ1311">
        <v>2583.301025390625</v>
      </c>
      <c r="AK1311"/>
      <c r="AL1311">
        <v>25767.853515625</v>
      </c>
      <c r="AM1311">
        <v>22882.302734375</v>
      </c>
      <c r="AN1311">
        <v>2885.550537109375</v>
      </c>
      <c r="AO1311" s="5" t="s">
        <v>612</v>
      </c>
    </row>
    <row r="1312" spans="1:41" ht="14.25" x14ac:dyDescent="0.45">
      <c r="A1312">
        <v>2016</v>
      </c>
      <c r="B1312" s="5" t="s">
        <v>80</v>
      </c>
      <c r="C1312" s="5" t="s">
        <v>178</v>
      </c>
      <c r="D1312" s="5" t="s">
        <v>83</v>
      </c>
      <c r="E1312" s="5" t="s">
        <v>108</v>
      </c>
      <c r="F1312" s="5" t="s">
        <v>187</v>
      </c>
      <c r="G1312" s="5" t="s">
        <v>87</v>
      </c>
      <c r="H1312" s="5" t="s">
        <v>130</v>
      </c>
      <c r="I1312">
        <v>345.38161000000002</v>
      </c>
      <c r="J1312">
        <v>341</v>
      </c>
      <c r="K1312"/>
      <c r="L1312">
        <v>181</v>
      </c>
      <c r="M1312">
        <v>920.25727000000006</v>
      </c>
      <c r="N1312">
        <v>2886.896389999999</v>
      </c>
      <c r="O1312">
        <v>60.863373999999993</v>
      </c>
      <c r="P1312">
        <v>616</v>
      </c>
      <c r="Q1312">
        <v>527.85699999999997</v>
      </c>
      <c r="R1312">
        <v>1454.2180641653699</v>
      </c>
      <c r="S1312">
        <v>75.243455870303379</v>
      </c>
      <c r="T1312">
        <v>42</v>
      </c>
      <c r="U1312">
        <v>117.33032</v>
      </c>
      <c r="V1312">
        <v>9</v>
      </c>
      <c r="W1312">
        <v>65</v>
      </c>
      <c r="X1312">
        <v>241</v>
      </c>
      <c r="Y1312">
        <v>248.40899999999999</v>
      </c>
      <c r="Z1312">
        <v>0</v>
      </c>
      <c r="AA1312">
        <v>2822.8084086065828</v>
      </c>
      <c r="AB1312">
        <v>0</v>
      </c>
      <c r="AC1312">
        <v>386.16482000000002</v>
      </c>
      <c r="AD1312">
        <v>448.23250000000002</v>
      </c>
      <c r="AE1312">
        <v>0</v>
      </c>
      <c r="AF1312">
        <v>3467.0630000000001</v>
      </c>
      <c r="AG1312">
        <v>5718</v>
      </c>
      <c r="AH1312">
        <v>643.15421425730119</v>
      </c>
      <c r="AI1312">
        <v>222.36237229100001</v>
      </c>
      <c r="AJ1312">
        <v>2433.40202</v>
      </c>
      <c r="AK1312"/>
      <c r="AL1312">
        <v>24272.646484375</v>
      </c>
      <c r="AM1312">
        <v>21554.53125</v>
      </c>
      <c r="AN1312">
        <v>2718.11328125</v>
      </c>
      <c r="AO1312" s="5" t="s">
        <v>613</v>
      </c>
    </row>
    <row r="1313" spans="1:41" ht="14.25" x14ac:dyDescent="0.45">
      <c r="A1313">
        <v>2016</v>
      </c>
      <c r="B1313" s="5" t="s">
        <v>80</v>
      </c>
      <c r="C1313" s="5" t="s">
        <v>178</v>
      </c>
      <c r="D1313" s="5" t="s">
        <v>83</v>
      </c>
      <c r="E1313" s="5" t="s">
        <v>108</v>
      </c>
      <c r="F1313" s="5" t="s">
        <v>190</v>
      </c>
      <c r="G1313" s="5" t="s">
        <v>86</v>
      </c>
      <c r="H1313" s="5" t="s">
        <v>130</v>
      </c>
      <c r="I1313">
        <v>1914.0439453125</v>
      </c>
      <c r="J1313">
        <v>4040.451904296875</v>
      </c>
      <c r="K1313">
        <v>374.47323608398438</v>
      </c>
      <c r="L1313">
        <v>439.50262451171875</v>
      </c>
      <c r="M1313">
        <v>1496.716552734375</v>
      </c>
      <c r="N1313">
        <v>913.08343505859375</v>
      </c>
      <c r="O1313">
        <v>3391.527099609375</v>
      </c>
      <c r="P1313">
        <v>4358.294921875</v>
      </c>
      <c r="Q1313">
        <v>286.86358642578125</v>
      </c>
      <c r="R1313">
        <v>219.40113830566406</v>
      </c>
      <c r="S1313">
        <v>2063.369140625</v>
      </c>
      <c r="T1313">
        <v>1664.5897216796875</v>
      </c>
      <c r="U1313">
        <v>19.258283615112305</v>
      </c>
      <c r="V1313">
        <v>1039.3070068359375</v>
      </c>
      <c r="W1313"/>
      <c r="X1313">
        <v>5995.919921875</v>
      </c>
      <c r="Y1313">
        <v>2839.097900390625</v>
      </c>
      <c r="Z1313">
        <v>1714.892578125</v>
      </c>
      <c r="AA1313">
        <v>28765.703125</v>
      </c>
      <c r="AB1313">
        <v>316.95343017578125</v>
      </c>
      <c r="AC1313">
        <v>4069.345947265625</v>
      </c>
      <c r="AD1313">
        <v>3265.89208984375</v>
      </c>
      <c r="AE1313">
        <v>3426.426025390625</v>
      </c>
      <c r="AF1313">
        <v>6122.67626953125</v>
      </c>
      <c r="AG1313">
        <v>23810.638671875</v>
      </c>
      <c r="AH1313">
        <v>6497.5966796875</v>
      </c>
      <c r="AI1313">
        <v>132.26089477539063</v>
      </c>
      <c r="AJ1313">
        <v>7462.7373046875</v>
      </c>
      <c r="AK1313">
        <v>402.34661865234375</v>
      </c>
      <c r="AL1313">
        <v>117043.359375</v>
      </c>
      <c r="AM1313">
        <v>91441.71875</v>
      </c>
      <c r="AN1313">
        <v>25601.646484375</v>
      </c>
      <c r="AO1313" s="5" t="s">
        <v>614</v>
      </c>
    </row>
    <row r="1314" spans="1:41" ht="14.25" x14ac:dyDescent="0.45">
      <c r="A1314">
        <v>2016</v>
      </c>
      <c r="B1314" s="5" t="s">
        <v>80</v>
      </c>
      <c r="C1314" s="5" t="s">
        <v>178</v>
      </c>
      <c r="D1314" s="5" t="s">
        <v>83</v>
      </c>
      <c r="E1314" s="5" t="s">
        <v>108</v>
      </c>
      <c r="F1314" s="5" t="s">
        <v>190</v>
      </c>
      <c r="G1314" s="5" t="s">
        <v>87</v>
      </c>
      <c r="H1314" s="5" t="s">
        <v>130</v>
      </c>
      <c r="I1314">
        <v>1802.979360000001</v>
      </c>
      <c r="J1314">
        <v>3806</v>
      </c>
      <c r="K1314">
        <v>352.74400000000003</v>
      </c>
      <c r="L1314">
        <v>414</v>
      </c>
      <c r="M1314">
        <v>1409.8679299999999</v>
      </c>
      <c r="N1314">
        <v>860.10076000000026</v>
      </c>
      <c r="O1314">
        <v>3194.729934</v>
      </c>
      <c r="P1314">
        <v>4105.3999999999996</v>
      </c>
      <c r="Q1314">
        <v>270.21800000000002</v>
      </c>
      <c r="R1314">
        <v>206.6701411409887</v>
      </c>
      <c r="S1314">
        <v>1943.63987121988</v>
      </c>
      <c r="T1314">
        <v>1568</v>
      </c>
      <c r="U1314">
        <v>18.140799999999999</v>
      </c>
      <c r="V1314">
        <v>979</v>
      </c>
      <c r="W1314"/>
      <c r="X1314">
        <v>5648</v>
      </c>
      <c r="Y1314">
        <v>2674.3560000000002</v>
      </c>
      <c r="Z1314">
        <v>1615.384</v>
      </c>
      <c r="AA1314">
        <v>27096.540471653811</v>
      </c>
      <c r="AB1314">
        <v>298.56183589398881</v>
      </c>
      <c r="AC1314">
        <v>3833.2175899999652</v>
      </c>
      <c r="AD1314">
        <v>3076.3849999999989</v>
      </c>
      <c r="AE1314">
        <v>3227.6037100000458</v>
      </c>
      <c r="AF1314">
        <v>5767.4009999999998</v>
      </c>
      <c r="AG1314">
        <v>22429</v>
      </c>
      <c r="AH1314">
        <v>6120.5663325474152</v>
      </c>
      <c r="AI1314">
        <v>124.586309079</v>
      </c>
      <c r="AJ1314">
        <v>7029.7033100000026</v>
      </c>
      <c r="AK1314">
        <v>379</v>
      </c>
      <c r="AL1314">
        <v>110251.796875</v>
      </c>
      <c r="AM1314">
        <v>86135.71875</v>
      </c>
      <c r="AN1314">
        <v>24116.080078125</v>
      </c>
      <c r="AO1314" s="5" t="s">
        <v>616</v>
      </c>
    </row>
    <row r="1315" spans="1:41" ht="14.25" x14ac:dyDescent="0.45">
      <c r="A1315">
        <v>2016</v>
      </c>
      <c r="B1315" s="5" t="s">
        <v>80</v>
      </c>
      <c r="C1315" s="5" t="s">
        <v>178</v>
      </c>
      <c r="D1315" s="5" t="s">
        <v>83</v>
      </c>
      <c r="E1315" s="5" t="s">
        <v>108</v>
      </c>
      <c r="F1315" s="5" t="s">
        <v>193</v>
      </c>
      <c r="G1315" s="5" t="s">
        <v>86</v>
      </c>
      <c r="H1315" s="5" t="s">
        <v>130</v>
      </c>
      <c r="I1315">
        <v>209.47821044921875</v>
      </c>
      <c r="J1315">
        <v>591.3115234375</v>
      </c>
      <c r="K1315">
        <v>83.335647583007813</v>
      </c>
      <c r="L1315">
        <v>138.00807189941406</v>
      </c>
      <c r="M1315">
        <v>794.34515380859375</v>
      </c>
      <c r="N1315">
        <v>3598.953125</v>
      </c>
      <c r="O1315">
        <v>435.926513671875</v>
      </c>
      <c r="P1315">
        <v>2406.6484375</v>
      </c>
      <c r="Q1315">
        <v>473.41229248046875</v>
      </c>
      <c r="R1315">
        <v>1299.26318359375</v>
      </c>
      <c r="S1315">
        <v>156.47074890136719</v>
      </c>
      <c r="T1315">
        <v>653.94598388671875</v>
      </c>
      <c r="U1315">
        <v>179.35494995117188</v>
      </c>
      <c r="V1315">
        <v>167.73289489746094</v>
      </c>
      <c r="W1315">
        <v>245.229736328125</v>
      </c>
      <c r="X1315">
        <v>415.0858154296875</v>
      </c>
      <c r="Y1315">
        <v>3591.131591796875</v>
      </c>
      <c r="Z1315">
        <v>0</v>
      </c>
      <c r="AA1315">
        <v>8012.1005859375</v>
      </c>
      <c r="AB1315">
        <v>381.50802612304688</v>
      </c>
      <c r="AC1315">
        <v>864.4833984375</v>
      </c>
      <c r="AD1315">
        <v>1010.4844970703125</v>
      </c>
      <c r="AE1315">
        <v>115.04447937011719</v>
      </c>
      <c r="AF1315">
        <v>744.210693359375</v>
      </c>
      <c r="AG1315">
        <v>6643.49658203125</v>
      </c>
      <c r="AH1315">
        <v>1315.68115234375</v>
      </c>
      <c r="AI1315">
        <v>302.86184692382813</v>
      </c>
      <c r="AJ1315">
        <v>2675.560302734375</v>
      </c>
      <c r="AK1315">
        <v>35.032817840576172</v>
      </c>
      <c r="AL1315">
        <v>37540.09765625</v>
      </c>
      <c r="AM1315">
        <v>31710.19140625</v>
      </c>
      <c r="AN1315">
        <v>5829.90771484375</v>
      </c>
      <c r="AO1315" s="5" t="s">
        <v>618</v>
      </c>
    </row>
    <row r="1316" spans="1:41" ht="14.25" x14ac:dyDescent="0.45">
      <c r="A1316">
        <v>2016</v>
      </c>
      <c r="B1316" s="5" t="s">
        <v>80</v>
      </c>
      <c r="C1316" s="5" t="s">
        <v>178</v>
      </c>
      <c r="D1316" s="5" t="s">
        <v>83</v>
      </c>
      <c r="E1316" s="5" t="s">
        <v>108</v>
      </c>
      <c r="F1316" s="5" t="s">
        <v>193</v>
      </c>
      <c r="G1316" s="5" t="s">
        <v>87</v>
      </c>
      <c r="H1316" s="5" t="s">
        <v>130</v>
      </c>
      <c r="I1316">
        <v>197.32300000000001</v>
      </c>
      <c r="J1316">
        <v>557</v>
      </c>
      <c r="K1316">
        <v>78.5</v>
      </c>
      <c r="L1316">
        <v>130</v>
      </c>
      <c r="M1316">
        <v>748.25238999999988</v>
      </c>
      <c r="N1316">
        <v>3390.11978</v>
      </c>
      <c r="O1316">
        <v>410.63137499999988</v>
      </c>
      <c r="P1316">
        <v>2267</v>
      </c>
      <c r="Q1316">
        <v>445.94200000000001</v>
      </c>
      <c r="R1316">
        <v>1223.8719781380171</v>
      </c>
      <c r="S1316">
        <v>147.39135434443969</v>
      </c>
      <c r="T1316">
        <v>616</v>
      </c>
      <c r="U1316">
        <v>168.94766999999999</v>
      </c>
      <c r="V1316">
        <v>158</v>
      </c>
      <c r="W1316">
        <v>231</v>
      </c>
      <c r="X1316">
        <v>391</v>
      </c>
      <c r="Y1316">
        <v>3382.752</v>
      </c>
      <c r="Z1316">
        <v>0</v>
      </c>
      <c r="AA1316">
        <v>7547.1892717157498</v>
      </c>
      <c r="AB1316">
        <v>359.37058999999999</v>
      </c>
      <c r="AC1316">
        <v>814.32075000000304</v>
      </c>
      <c r="AD1316">
        <v>951.85</v>
      </c>
      <c r="AE1316">
        <v>108.36888999999999</v>
      </c>
      <c r="AF1316">
        <v>701.02700000000004</v>
      </c>
      <c r="AG1316">
        <v>6258</v>
      </c>
      <c r="AH1316">
        <v>1239.33727189656</v>
      </c>
      <c r="AI1316">
        <v>285.2879526942919</v>
      </c>
      <c r="AJ1316">
        <v>2520.307850000002</v>
      </c>
      <c r="AK1316">
        <v>33</v>
      </c>
      <c r="AL1316">
        <v>35361.79296875</v>
      </c>
      <c r="AM1316">
        <v>29870.169921875</v>
      </c>
      <c r="AN1316">
        <v>5491.62109375</v>
      </c>
      <c r="AO1316" s="5" t="s">
        <v>619</v>
      </c>
    </row>
    <row r="1317" spans="1:41" ht="14.25" x14ac:dyDescent="0.45">
      <c r="A1317">
        <v>2016</v>
      </c>
      <c r="B1317" s="5" t="s">
        <v>80</v>
      </c>
      <c r="C1317" s="5" t="s">
        <v>178</v>
      </c>
      <c r="D1317" s="5" t="s">
        <v>83</v>
      </c>
      <c r="E1317" s="5" t="s">
        <v>108</v>
      </c>
      <c r="F1317" s="5" t="s">
        <v>196</v>
      </c>
      <c r="G1317" s="5" t="s">
        <v>86</v>
      </c>
      <c r="H1317" s="5" t="s">
        <v>130</v>
      </c>
      <c r="I1317">
        <v>500.57305908203125</v>
      </c>
      <c r="J1317">
        <v>156.05528259277344</v>
      </c>
      <c r="K1317">
        <v>62.933807373046875</v>
      </c>
      <c r="L1317">
        <v>43.525623321533203</v>
      </c>
      <c r="M1317">
        <v>64.025833129882813</v>
      </c>
      <c r="N1317">
        <v>152.05935668945313</v>
      </c>
      <c r="O1317">
        <v>399.3846435546875</v>
      </c>
      <c r="P1317">
        <v>735.689208984375</v>
      </c>
      <c r="Q1317">
        <v>187.5880126953125</v>
      </c>
      <c r="R1317">
        <v>1128.5572509765625</v>
      </c>
      <c r="S1317">
        <v>435.13668823242188</v>
      </c>
      <c r="T1317">
        <v>533.985107421875</v>
      </c>
      <c r="U1317">
        <v>21.25102424621582</v>
      </c>
      <c r="V1317">
        <v>238.86012268066406</v>
      </c>
      <c r="W1317">
        <v>43.525623321533203</v>
      </c>
      <c r="X1317">
        <v>33.971218109130859</v>
      </c>
      <c r="Y1317">
        <v>5532.84033203125</v>
      </c>
      <c r="Z1317">
        <v>0</v>
      </c>
      <c r="AA1317">
        <v>3959.597900390625</v>
      </c>
      <c r="AB1317">
        <v>0</v>
      </c>
      <c r="AC1317">
        <v>378.01263427734375</v>
      </c>
      <c r="AD1317">
        <v>1247.245361328125</v>
      </c>
      <c r="AE1317">
        <v>1.5361784696578979</v>
      </c>
      <c r="AF1317">
        <v>1632.969970703125</v>
      </c>
      <c r="AG1317">
        <v>6240.08837890625</v>
      </c>
      <c r="AH1317">
        <v>1307.761962890625</v>
      </c>
      <c r="AI1317">
        <v>480.93289184570313</v>
      </c>
      <c r="AJ1317">
        <v>2070.85205078125</v>
      </c>
      <c r="AK1317">
        <v>32.909618377685547</v>
      </c>
      <c r="AL1317">
        <v>27621.869140625</v>
      </c>
      <c r="AM1317">
        <v>22980.0546875</v>
      </c>
      <c r="AN1317">
        <v>4641.81298828125</v>
      </c>
      <c r="AO1317" s="5" t="s">
        <v>620</v>
      </c>
    </row>
    <row r="1318" spans="1:41" ht="14.25" x14ac:dyDescent="0.45">
      <c r="A1318">
        <v>2016</v>
      </c>
      <c r="B1318" s="5" t="s">
        <v>80</v>
      </c>
      <c r="C1318" s="5" t="s">
        <v>178</v>
      </c>
      <c r="D1318" s="5" t="s">
        <v>83</v>
      </c>
      <c r="E1318" s="5" t="s">
        <v>108</v>
      </c>
      <c r="F1318" s="5" t="s">
        <v>196</v>
      </c>
      <c r="G1318" s="5" t="s">
        <v>87</v>
      </c>
      <c r="H1318" s="5" t="s">
        <v>130</v>
      </c>
      <c r="I1318">
        <v>471.52674999999999</v>
      </c>
      <c r="J1318">
        <v>147</v>
      </c>
      <c r="K1318">
        <v>59.281999999999996</v>
      </c>
      <c r="L1318">
        <v>41</v>
      </c>
      <c r="M1318">
        <v>60.310660000000013</v>
      </c>
      <c r="N1318">
        <v>143.23594</v>
      </c>
      <c r="O1318">
        <v>376.20988899999998</v>
      </c>
      <c r="P1318">
        <v>693</v>
      </c>
      <c r="Q1318">
        <v>176.703</v>
      </c>
      <c r="R1318">
        <v>1063.071382911334</v>
      </c>
      <c r="S1318">
        <v>409.8874016528635</v>
      </c>
      <c r="T1318">
        <v>503</v>
      </c>
      <c r="U1318">
        <v>20.017910000000001</v>
      </c>
      <c r="V1318">
        <v>225</v>
      </c>
      <c r="W1318">
        <v>41</v>
      </c>
      <c r="X1318">
        <v>32</v>
      </c>
      <c r="Y1318">
        <v>5211.7910000000002</v>
      </c>
      <c r="Z1318">
        <v>0</v>
      </c>
      <c r="AA1318">
        <v>3729.8377685228652</v>
      </c>
      <c r="AB1318">
        <v>0</v>
      </c>
      <c r="AC1318">
        <v>356.07803000000013</v>
      </c>
      <c r="AD1318">
        <v>1174.8724999999999</v>
      </c>
      <c r="AE1318">
        <v>1.447039999999999</v>
      </c>
      <c r="AF1318">
        <v>1538.2149999999999</v>
      </c>
      <c r="AG1318">
        <v>5878</v>
      </c>
      <c r="AH1318">
        <v>1231.877629344119</v>
      </c>
      <c r="AI1318">
        <v>453.02621496699999</v>
      </c>
      <c r="AJ1318">
        <v>1950.6885400000001</v>
      </c>
      <c r="AK1318">
        <v>31</v>
      </c>
      <c r="AL1318">
        <v>26019.078125</v>
      </c>
      <c r="AM1318">
        <v>21646.61328125</v>
      </c>
      <c r="AN1318">
        <v>4372.46630859375</v>
      </c>
      <c r="AO1318" s="5" t="s">
        <v>622</v>
      </c>
    </row>
    <row r="1319" spans="1:41" ht="14.25" x14ac:dyDescent="0.45">
      <c r="A1319">
        <v>2016</v>
      </c>
      <c r="B1319" s="5" t="s">
        <v>80</v>
      </c>
      <c r="C1319" s="5" t="s">
        <v>178</v>
      </c>
      <c r="D1319" s="5" t="s">
        <v>83</v>
      </c>
      <c r="E1319" s="5" t="s">
        <v>108</v>
      </c>
      <c r="F1319" s="5" t="s">
        <v>199</v>
      </c>
      <c r="G1319" s="5" t="s">
        <v>86</v>
      </c>
      <c r="H1319" s="5" t="s">
        <v>130</v>
      </c>
      <c r="I1319">
        <v>90.529327392578125</v>
      </c>
      <c r="J1319">
        <v>173.0408935546875</v>
      </c>
      <c r="K1319">
        <v>154.99049377441406</v>
      </c>
      <c r="L1319">
        <v>2.1232011318206787</v>
      </c>
      <c r="M1319">
        <v>25.687433242797852</v>
      </c>
      <c r="N1319">
        <v>0</v>
      </c>
      <c r="O1319">
        <v>119.56760406494141</v>
      </c>
      <c r="P1319">
        <v>579.6339111328125</v>
      </c>
      <c r="Q1319">
        <v>0</v>
      </c>
      <c r="R1319">
        <v>634.36627197265625</v>
      </c>
      <c r="S1319">
        <v>209.22378540039063</v>
      </c>
      <c r="T1319">
        <v>8.4928045272827148</v>
      </c>
      <c r="U1319">
        <v>135.41387939453125</v>
      </c>
      <c r="V1319">
        <v>142.25447082519531</v>
      </c>
      <c r="W1319">
        <v>656.06915283203125</v>
      </c>
      <c r="X1319"/>
      <c r="Y1319">
        <v>3233.7255859375</v>
      </c>
      <c r="Z1319">
        <v>0</v>
      </c>
      <c r="AA1319">
        <v>1154.2640380859375</v>
      </c>
      <c r="AB1319">
        <v>0</v>
      </c>
      <c r="AC1319">
        <v>346.840576171875</v>
      </c>
      <c r="AD1319">
        <v>91.233955383300781</v>
      </c>
      <c r="AE1319">
        <v>0</v>
      </c>
      <c r="AF1319">
        <v>386.10305786132813</v>
      </c>
      <c r="AG1319">
        <v>6658.35888671875</v>
      </c>
      <c r="AH1319">
        <v>1150.341552734375</v>
      </c>
      <c r="AI1319">
        <v>24.956930160522461</v>
      </c>
      <c r="AJ1319">
        <v>268.06793212890625</v>
      </c>
      <c r="AK1319">
        <v>104.03685760498047</v>
      </c>
      <c r="AL1319">
        <v>16349.32421875</v>
      </c>
      <c r="AM1319">
        <v>13804.72265625</v>
      </c>
      <c r="AN1319">
        <v>2544.600830078125</v>
      </c>
      <c r="AO1319" s="5" t="s">
        <v>623</v>
      </c>
    </row>
    <row r="1320" spans="1:41" ht="14.25" x14ac:dyDescent="0.45">
      <c r="A1320">
        <v>2016</v>
      </c>
      <c r="B1320" s="5" t="s">
        <v>80</v>
      </c>
      <c r="C1320" s="5" t="s">
        <v>178</v>
      </c>
      <c r="D1320" s="5" t="s">
        <v>83</v>
      </c>
      <c r="E1320" s="5" t="s">
        <v>108</v>
      </c>
      <c r="F1320" s="5" t="s">
        <v>199</v>
      </c>
      <c r="G1320" s="5" t="s">
        <v>87</v>
      </c>
      <c r="H1320" s="5" t="s">
        <v>130</v>
      </c>
      <c r="I1320">
        <v>85.276260000000008</v>
      </c>
      <c r="J1320">
        <v>163</v>
      </c>
      <c r="K1320">
        <v>145.99700000000001</v>
      </c>
      <c r="L1320">
        <v>2</v>
      </c>
      <c r="M1320">
        <v>24.19689</v>
      </c>
      <c r="N1320">
        <v>0</v>
      </c>
      <c r="O1320">
        <v>112.629561</v>
      </c>
      <c r="P1320">
        <v>546</v>
      </c>
      <c r="Q1320">
        <v>0</v>
      </c>
      <c r="R1320">
        <v>597.5564528482937</v>
      </c>
      <c r="S1320">
        <v>197.08333435980271</v>
      </c>
      <c r="T1320">
        <v>8</v>
      </c>
      <c r="U1320">
        <v>127.55634000000001</v>
      </c>
      <c r="V1320">
        <v>134</v>
      </c>
      <c r="W1320">
        <v>618</v>
      </c>
      <c r="X1320"/>
      <c r="Y1320">
        <v>3046.085</v>
      </c>
      <c r="Z1320">
        <v>0</v>
      </c>
      <c r="AA1320">
        <v>1087.2866098576189</v>
      </c>
      <c r="AB1320">
        <v>0</v>
      </c>
      <c r="AC1320">
        <v>326.71475999999979</v>
      </c>
      <c r="AD1320">
        <v>85.94</v>
      </c>
      <c r="AE1320">
        <v>0</v>
      </c>
      <c r="AF1320">
        <v>363.69900000000001</v>
      </c>
      <c r="AG1320">
        <v>6272</v>
      </c>
      <c r="AH1320">
        <v>1083.5916515528679</v>
      </c>
      <c r="AI1320">
        <v>23.508775620000002</v>
      </c>
      <c r="AJ1320">
        <v>252.51300000000009</v>
      </c>
      <c r="AK1320">
        <v>98</v>
      </c>
      <c r="AL1320">
        <v>15400.634765625</v>
      </c>
      <c r="AM1320">
        <v>13003.6875</v>
      </c>
      <c r="AN1320">
        <v>2396.947021484375</v>
      </c>
      <c r="AO1320" s="5" t="s">
        <v>625</v>
      </c>
    </row>
    <row r="1321" spans="1:41" ht="14.25" x14ac:dyDescent="0.45">
      <c r="A1321">
        <v>2016</v>
      </c>
      <c r="B1321" s="5" t="s">
        <v>80</v>
      </c>
      <c r="C1321" s="5" t="s">
        <v>178</v>
      </c>
      <c r="D1321" s="5" t="s">
        <v>83</v>
      </c>
      <c r="E1321" s="5" t="s">
        <v>108</v>
      </c>
      <c r="F1321" s="5" t="s">
        <v>202</v>
      </c>
      <c r="G1321" s="5" t="s">
        <v>86</v>
      </c>
      <c r="H1321" s="5" t="s">
        <v>130</v>
      </c>
      <c r="I1321">
        <v>26.463876724243164</v>
      </c>
      <c r="J1321">
        <v>121.02246856689453</v>
      </c>
      <c r="K1321">
        <v>67.833091735839844</v>
      </c>
      <c r="L1321">
        <v>216.56651306152344</v>
      </c>
      <c r="M1321">
        <v>4.9372386932373047</v>
      </c>
      <c r="N1321">
        <v>585.6357421875</v>
      </c>
      <c r="O1321">
        <v>554.27215576171875</v>
      </c>
      <c r="P1321">
        <v>424.64022827148438</v>
      </c>
      <c r="Q1321">
        <v>0</v>
      </c>
      <c r="R1321">
        <v>0</v>
      </c>
      <c r="S1321">
        <v>263.495361328125</v>
      </c>
      <c r="T1321">
        <v>1862.04736328125</v>
      </c>
      <c r="U1321">
        <v>0</v>
      </c>
      <c r="V1321">
        <v>1.0616005659103394</v>
      </c>
      <c r="W1321">
        <v>126.33046722412109</v>
      </c>
      <c r="X1321">
        <v>2966.112060546875</v>
      </c>
      <c r="Y1321">
        <v>1144.8927001953125</v>
      </c>
      <c r="Z1321">
        <v>586.49188232421875</v>
      </c>
      <c r="AA1321">
        <v>4904.31103515625</v>
      </c>
      <c r="AB1321">
        <v>0</v>
      </c>
      <c r="AC1321">
        <v>118.15036010742188</v>
      </c>
      <c r="AD1321">
        <v>2155.091552734375</v>
      </c>
      <c r="AE1321">
        <v>1965.876708984375</v>
      </c>
      <c r="AF1321">
        <v>80.242141723632813</v>
      </c>
      <c r="AG1321">
        <v>1729.3472900390625</v>
      </c>
      <c r="AH1321">
        <v>65.91180419921875</v>
      </c>
      <c r="AI1321">
        <v>0</v>
      </c>
      <c r="AJ1321">
        <v>0</v>
      </c>
      <c r="AK1321">
        <v>315.29537963867188</v>
      </c>
      <c r="AL1321">
        <v>20286.029296875</v>
      </c>
      <c r="AM1321">
        <v>11904.703125</v>
      </c>
      <c r="AN1321">
        <v>8381.326171875</v>
      </c>
      <c r="AO1321" s="5" t="s">
        <v>626</v>
      </c>
    </row>
    <row r="1322" spans="1:41" ht="14.25" x14ac:dyDescent="0.45">
      <c r="A1322">
        <v>2016</v>
      </c>
      <c r="B1322" s="5" t="s">
        <v>80</v>
      </c>
      <c r="C1322" s="5" t="s">
        <v>178</v>
      </c>
      <c r="D1322" s="5" t="s">
        <v>83</v>
      </c>
      <c r="E1322" s="5" t="s">
        <v>108</v>
      </c>
      <c r="F1322" s="5" t="s">
        <v>202</v>
      </c>
      <c r="G1322" s="5" t="s">
        <v>87</v>
      </c>
      <c r="H1322" s="5" t="s">
        <v>130</v>
      </c>
      <c r="I1322">
        <v>24.928280000000001</v>
      </c>
      <c r="J1322">
        <v>114</v>
      </c>
      <c r="K1322">
        <v>63.896999999999998</v>
      </c>
      <c r="L1322">
        <v>204</v>
      </c>
      <c r="M1322">
        <v>4.6507500000000004</v>
      </c>
      <c r="N1322">
        <v>551.65359000000024</v>
      </c>
      <c r="O1322">
        <v>522.10989600000005</v>
      </c>
      <c r="P1322">
        <v>400</v>
      </c>
      <c r="Q1322">
        <v>0</v>
      </c>
      <c r="R1322">
        <v>0</v>
      </c>
      <c r="S1322">
        <v>248.2057525527089</v>
      </c>
      <c r="T1322">
        <v>1754</v>
      </c>
      <c r="U1322">
        <v>0</v>
      </c>
      <c r="V1322">
        <v>1</v>
      </c>
      <c r="W1322">
        <v>119</v>
      </c>
      <c r="X1322">
        <v>2794</v>
      </c>
      <c r="Y1322">
        <v>1078.4590000000001</v>
      </c>
      <c r="Z1322">
        <v>552.46</v>
      </c>
      <c r="AA1322">
        <v>4619.7329671368389</v>
      </c>
      <c r="AB1322">
        <v>0</v>
      </c>
      <c r="AC1322">
        <v>111.29455</v>
      </c>
      <c r="AD1322">
        <v>2030.04</v>
      </c>
      <c r="AE1322">
        <v>1851.804520000004</v>
      </c>
      <c r="AF1322">
        <v>75.585999999999999</v>
      </c>
      <c r="AG1322">
        <v>1629</v>
      </c>
      <c r="AH1322">
        <v>62.0871965693118</v>
      </c>
      <c r="AI1322">
        <v>0</v>
      </c>
      <c r="AJ1322">
        <v>0</v>
      </c>
      <c r="AK1322">
        <v>297</v>
      </c>
      <c r="AL1322">
        <v>19108.91015625</v>
      </c>
      <c r="AM1322">
        <v>11213.9189453125</v>
      </c>
      <c r="AN1322">
        <v>7894.99072265625</v>
      </c>
      <c r="AO1322" s="5" t="s">
        <v>628</v>
      </c>
    </row>
    <row r="1323" spans="1:41" ht="14.25" x14ac:dyDescent="0.45">
      <c r="A1323">
        <v>2016</v>
      </c>
      <c r="B1323" s="5" t="s">
        <v>80</v>
      </c>
      <c r="C1323" s="5" t="s">
        <v>178</v>
      </c>
      <c r="D1323" s="5" t="s">
        <v>83</v>
      </c>
      <c r="E1323" s="5" t="s">
        <v>108</v>
      </c>
      <c r="F1323" s="5" t="s">
        <v>205</v>
      </c>
      <c r="G1323" s="5" t="s">
        <v>86</v>
      </c>
      <c r="H1323" s="5" t="s">
        <v>130</v>
      </c>
      <c r="I1323">
        <v>1277.953369140625</v>
      </c>
      <c r="J1323">
        <v>406.593017578125</v>
      </c>
      <c r="K1323">
        <v>239.84954833984375</v>
      </c>
      <c r="L1323"/>
      <c r="M1323">
        <v>0</v>
      </c>
      <c r="N1323">
        <v>568.6219482421875</v>
      </c>
      <c r="O1323">
        <v>461.260009765625</v>
      </c>
      <c r="P1323">
        <v>3199.027099609375</v>
      </c>
      <c r="Q1323">
        <v>1056.4337158203125</v>
      </c>
      <c r="R1323">
        <v>1113.3995361328125</v>
      </c>
      <c r="S1323">
        <v>0</v>
      </c>
      <c r="T1323">
        <v>2612.59912109375</v>
      </c>
      <c r="U1323">
        <v>0</v>
      </c>
      <c r="V1323">
        <v>22.293611526489258</v>
      </c>
      <c r="W1323">
        <v>26.540014266967773</v>
      </c>
      <c r="X1323">
        <v>1217.6558837890625</v>
      </c>
      <c r="Y1323">
        <v>1512.313720703125</v>
      </c>
      <c r="Z1323">
        <v>916.0933837890625</v>
      </c>
      <c r="AA1323">
        <v>5972.7470703125</v>
      </c>
      <c r="AB1323">
        <v>0</v>
      </c>
      <c r="AC1323">
        <v>661.73565673828125</v>
      </c>
      <c r="AD1323">
        <v>1563.1962890625</v>
      </c>
      <c r="AE1323">
        <v>2373.21875</v>
      </c>
      <c r="AF1323">
        <v>4127.09423828125</v>
      </c>
      <c r="AG1323">
        <v>16820</v>
      </c>
      <c r="AH1323">
        <v>235.29331970214844</v>
      </c>
      <c r="AI1323">
        <v>0</v>
      </c>
      <c r="AJ1323">
        <v>5790.64501953125</v>
      </c>
      <c r="AK1323">
        <v>263.27694702148438</v>
      </c>
      <c r="AL1323">
        <v>52437.84375</v>
      </c>
      <c r="AM1323">
        <v>45818.16796875</v>
      </c>
      <c r="AN1323">
        <v>6619.67138671875</v>
      </c>
      <c r="AO1323" s="5" t="s">
        <v>630</v>
      </c>
    </row>
    <row r="1324" spans="1:41" ht="14.25" x14ac:dyDescent="0.45">
      <c r="A1324">
        <v>2016</v>
      </c>
      <c r="B1324" s="5" t="s">
        <v>80</v>
      </c>
      <c r="C1324" s="5" t="s">
        <v>178</v>
      </c>
      <c r="D1324" s="5" t="s">
        <v>83</v>
      </c>
      <c r="E1324" s="5" t="s">
        <v>108</v>
      </c>
      <c r="F1324" s="5" t="s">
        <v>205</v>
      </c>
      <c r="G1324" s="5" t="s">
        <v>87</v>
      </c>
      <c r="H1324" s="5" t="s">
        <v>130</v>
      </c>
      <c r="I1324">
        <v>1203.7986699999999</v>
      </c>
      <c r="J1324">
        <v>383</v>
      </c>
      <c r="K1324">
        <v>225.93199999999999</v>
      </c>
      <c r="L1324"/>
      <c r="M1324">
        <v>0</v>
      </c>
      <c r="N1324">
        <v>535.62702999999999</v>
      </c>
      <c r="O1324">
        <v>434.49488500000001</v>
      </c>
      <c r="P1324">
        <v>3013.4</v>
      </c>
      <c r="Q1324">
        <v>995.13300000000004</v>
      </c>
      <c r="R1324">
        <v>1048.793320795995</v>
      </c>
      <c r="S1324">
        <v>0</v>
      </c>
      <c r="T1324">
        <v>2461</v>
      </c>
      <c r="U1324">
        <v>0</v>
      </c>
      <c r="V1324">
        <v>21</v>
      </c>
      <c r="W1324">
        <v>25</v>
      </c>
      <c r="X1324">
        <v>1147</v>
      </c>
      <c r="Y1324">
        <v>1424.56</v>
      </c>
      <c r="Z1324">
        <v>862.93600000000004</v>
      </c>
      <c r="AA1324">
        <v>5626.1717925065914</v>
      </c>
      <c r="AB1324">
        <v>0</v>
      </c>
      <c r="AC1324">
        <v>623.33767000000012</v>
      </c>
      <c r="AD1324">
        <v>1472.49</v>
      </c>
      <c r="AE1324">
        <v>2235.5101200000131</v>
      </c>
      <c r="AF1324">
        <v>3887.6149999999998</v>
      </c>
      <c r="AG1324">
        <v>15844</v>
      </c>
      <c r="AH1324">
        <v>221.6401529434724</v>
      </c>
      <c r="AI1324">
        <v>0</v>
      </c>
      <c r="AJ1324">
        <v>5454.6363899999969</v>
      </c>
      <c r="AK1324">
        <v>248</v>
      </c>
      <c r="AL1324">
        <v>49395.07421875</v>
      </c>
      <c r="AM1324">
        <v>43159.51953125</v>
      </c>
      <c r="AN1324">
        <v>6235.55712890625</v>
      </c>
      <c r="AO1324" s="5" t="s">
        <v>631</v>
      </c>
    </row>
    <row r="1325" spans="1:41" ht="14.25" x14ac:dyDescent="0.45">
      <c r="A1325">
        <v>2016</v>
      </c>
      <c r="B1325" s="5" t="s">
        <v>80</v>
      </c>
      <c r="C1325" s="5" t="s">
        <v>178</v>
      </c>
      <c r="D1325" s="5" t="s">
        <v>83</v>
      </c>
      <c r="E1325" s="5" t="s">
        <v>25</v>
      </c>
      <c r="F1325" s="5" t="s">
        <v>235</v>
      </c>
      <c r="G1325" s="5" t="s">
        <v>86</v>
      </c>
      <c r="H1325" s="5" t="s">
        <v>130</v>
      </c>
      <c r="I1325">
        <v>1042.4791259765625</v>
      </c>
      <c r="J1325">
        <v>23.355213165283203</v>
      </c>
      <c r="K1325">
        <v>0</v>
      </c>
      <c r="L1325"/>
      <c r="M1325"/>
      <c r="N1325">
        <v>17.248886108398438</v>
      </c>
      <c r="O1325">
        <v>0</v>
      </c>
      <c r="P1325">
        <v>0</v>
      </c>
      <c r="Q1325"/>
      <c r="R1325">
        <v>0</v>
      </c>
      <c r="S1325"/>
      <c r="T1325"/>
      <c r="U1325">
        <v>27.991710662841797</v>
      </c>
      <c r="V1325">
        <v>30.786417007446289</v>
      </c>
      <c r="W1325">
        <v>1690.16357421875</v>
      </c>
      <c r="X1325"/>
      <c r="Y1325">
        <v>0</v>
      </c>
      <c r="Z1325">
        <v>0</v>
      </c>
      <c r="AA1325">
        <v>0</v>
      </c>
      <c r="AB1325">
        <v>0</v>
      </c>
      <c r="AC1325">
        <v>0</v>
      </c>
      <c r="AD1325">
        <v>784.820068359375</v>
      </c>
      <c r="AE1325">
        <v>0</v>
      </c>
      <c r="AF1325">
        <v>17.688388824462891</v>
      </c>
      <c r="AG1325">
        <v>3294.146484375</v>
      </c>
      <c r="AH1325">
        <v>240.52120971679688</v>
      </c>
      <c r="AI1325">
        <v>58.899818420410156</v>
      </c>
      <c r="AJ1325">
        <v>0</v>
      </c>
      <c r="AK1325"/>
      <c r="AL1325">
        <v>7228.1005859375</v>
      </c>
      <c r="AM1325">
        <v>4453.6962890625</v>
      </c>
      <c r="AN1325">
        <v>2774.40478515625</v>
      </c>
      <c r="AO1325" s="5" t="s">
        <v>670</v>
      </c>
    </row>
    <row r="1326" spans="1:41" ht="14.25" x14ac:dyDescent="0.45">
      <c r="A1326">
        <v>2016</v>
      </c>
      <c r="B1326" s="5" t="s">
        <v>80</v>
      </c>
      <c r="C1326" s="5" t="s">
        <v>178</v>
      </c>
      <c r="D1326" s="5" t="s">
        <v>83</v>
      </c>
      <c r="E1326" s="5" t="s">
        <v>25</v>
      </c>
      <c r="F1326" s="5" t="s">
        <v>235</v>
      </c>
      <c r="G1326" s="5" t="s">
        <v>87</v>
      </c>
      <c r="H1326" s="5" t="s">
        <v>130</v>
      </c>
      <c r="I1326">
        <v>981.98810064388067</v>
      </c>
      <c r="J1326">
        <v>22</v>
      </c>
      <c r="K1326">
        <v>0</v>
      </c>
      <c r="L1326"/>
      <c r="M1326"/>
      <c r="N1326">
        <v>16.248000000000001</v>
      </c>
      <c r="O1326">
        <v>0</v>
      </c>
      <c r="P1326">
        <v>0</v>
      </c>
      <c r="Q1326"/>
      <c r="R1326">
        <v>0</v>
      </c>
      <c r="S1326"/>
      <c r="T1326"/>
      <c r="U1326">
        <v>26.367460000000001</v>
      </c>
      <c r="V1326">
        <v>29</v>
      </c>
      <c r="W1326">
        <v>1592.0899707176829</v>
      </c>
      <c r="X1326"/>
      <c r="Y1326">
        <v>0</v>
      </c>
      <c r="Z1326">
        <v>0</v>
      </c>
      <c r="AA1326">
        <v>0</v>
      </c>
      <c r="AB1326">
        <v>0</v>
      </c>
      <c r="AC1326">
        <v>0</v>
      </c>
      <c r="AD1326">
        <v>739.28</v>
      </c>
      <c r="AE1326">
        <v>0</v>
      </c>
      <c r="AF1326">
        <v>16.661999999999999</v>
      </c>
      <c r="AG1326">
        <v>3103</v>
      </c>
      <c r="AH1326">
        <v>226.56469999999999</v>
      </c>
      <c r="AI1326">
        <v>55.482091330000003</v>
      </c>
      <c r="AJ1326">
        <v>0</v>
      </c>
      <c r="AK1326"/>
      <c r="AL1326">
        <v>6808.6826171875</v>
      </c>
      <c r="AM1326">
        <v>4195.265625</v>
      </c>
      <c r="AN1326">
        <v>2613.416748046875</v>
      </c>
      <c r="AO1326" s="5" t="s">
        <v>671</v>
      </c>
    </row>
    <row r="1327" spans="1:41" ht="14.25" x14ac:dyDescent="0.45">
      <c r="A1327">
        <v>2016</v>
      </c>
      <c r="B1327" s="5" t="s">
        <v>80</v>
      </c>
      <c r="C1327" s="5" t="s">
        <v>178</v>
      </c>
      <c r="D1327" s="5" t="s">
        <v>83</v>
      </c>
      <c r="E1327" s="5" t="s">
        <v>25</v>
      </c>
      <c r="F1327" s="5" t="s">
        <v>187</v>
      </c>
      <c r="G1327" s="5" t="s">
        <v>86</v>
      </c>
      <c r="H1327" s="5" t="s">
        <v>130</v>
      </c>
      <c r="I1327">
        <v>996.0615234375</v>
      </c>
      <c r="J1327">
        <v>966.0565185546875</v>
      </c>
      <c r="K1327"/>
      <c r="L1327">
        <v>36.09442138671875</v>
      </c>
      <c r="M1327">
        <v>1480.1236572265625</v>
      </c>
      <c r="N1327">
        <v>609.58746337890625</v>
      </c>
      <c r="O1327">
        <v>42.187747955322266</v>
      </c>
      <c r="P1327">
        <v>21.232011795043945</v>
      </c>
      <c r="Q1327">
        <v>0</v>
      </c>
      <c r="R1327">
        <v>11.042259216308594</v>
      </c>
      <c r="S1327">
        <v>1640.4053955078125</v>
      </c>
      <c r="T1327"/>
      <c r="U1327">
        <v>0</v>
      </c>
      <c r="V1327">
        <v>57.326431274414063</v>
      </c>
      <c r="W1327">
        <v>278.13934326171875</v>
      </c>
      <c r="X1327"/>
      <c r="Y1327">
        <v>2202.017578125</v>
      </c>
      <c r="Z1327">
        <v>1618.0533447265625</v>
      </c>
      <c r="AA1327">
        <v>2432.490478515625</v>
      </c>
      <c r="AB1327">
        <v>0</v>
      </c>
      <c r="AC1327">
        <v>0</v>
      </c>
      <c r="AD1327">
        <v>164.33576965332031</v>
      </c>
      <c r="AE1327">
        <v>1051.4520263671875</v>
      </c>
      <c r="AF1327">
        <v>2947.977783203125</v>
      </c>
      <c r="AG1327">
        <v>7637.15478515625</v>
      </c>
      <c r="AH1327">
        <v>1069.7381591796875</v>
      </c>
      <c r="AI1327">
        <v>232.27653503417969</v>
      </c>
      <c r="AJ1327">
        <v>61.388923645019531</v>
      </c>
      <c r="AK1327"/>
      <c r="AL1327">
        <v>25555.142578125</v>
      </c>
      <c r="AM1327">
        <v>20647.935546875</v>
      </c>
      <c r="AN1327">
        <v>4907.20654296875</v>
      </c>
      <c r="AO1327" s="5" t="s">
        <v>672</v>
      </c>
    </row>
    <row r="1328" spans="1:41" ht="14.25" x14ac:dyDescent="0.45">
      <c r="A1328">
        <v>2016</v>
      </c>
      <c r="B1328" s="5" t="s">
        <v>80</v>
      </c>
      <c r="C1328" s="5" t="s">
        <v>178</v>
      </c>
      <c r="D1328" s="5" t="s">
        <v>83</v>
      </c>
      <c r="E1328" s="5" t="s">
        <v>25</v>
      </c>
      <c r="F1328" s="5" t="s">
        <v>187</v>
      </c>
      <c r="G1328" s="5" t="s">
        <v>87</v>
      </c>
      <c r="H1328" s="5" t="s">
        <v>130</v>
      </c>
      <c r="I1328">
        <v>938.26393999999971</v>
      </c>
      <c r="J1328">
        <v>910</v>
      </c>
      <c r="K1328"/>
      <c r="L1328">
        <v>34</v>
      </c>
      <c r="M1328">
        <v>1394.23776</v>
      </c>
      <c r="N1328">
        <v>574.21548000000018</v>
      </c>
      <c r="O1328">
        <v>39.739755000000002</v>
      </c>
      <c r="P1328">
        <v>20</v>
      </c>
      <c r="Q1328">
        <v>0</v>
      </c>
      <c r="R1328">
        <v>10.40152</v>
      </c>
      <c r="S1328">
        <v>1545.219033640383</v>
      </c>
      <c r="T1328"/>
      <c r="U1328">
        <v>0</v>
      </c>
      <c r="V1328">
        <v>54</v>
      </c>
      <c r="W1328">
        <v>262</v>
      </c>
      <c r="X1328"/>
      <c r="Y1328">
        <v>2074.2429999999999</v>
      </c>
      <c r="Z1328">
        <v>1524.164</v>
      </c>
      <c r="AA1328">
        <v>2291.3425711734299</v>
      </c>
      <c r="AB1328">
        <v>0</v>
      </c>
      <c r="AC1328">
        <v>0</v>
      </c>
      <c r="AD1328">
        <v>154.80000000000001</v>
      </c>
      <c r="AE1328">
        <v>990.44031999999993</v>
      </c>
      <c r="AF1328">
        <v>2776.9180000000001</v>
      </c>
      <c r="AG1328">
        <v>7194</v>
      </c>
      <c r="AH1328">
        <v>1007.665437201723</v>
      </c>
      <c r="AI1328">
        <v>218.798420075</v>
      </c>
      <c r="AJ1328">
        <v>57.826759999999993</v>
      </c>
      <c r="AK1328"/>
      <c r="AL1328">
        <v>24072.275390625</v>
      </c>
      <c r="AM1328">
        <v>19449.814453125</v>
      </c>
      <c r="AN1328">
        <v>4622.46044921875</v>
      </c>
      <c r="AO1328" s="5" t="s">
        <v>673</v>
      </c>
    </row>
    <row r="1329" spans="1:41" ht="14.25" x14ac:dyDescent="0.45">
      <c r="A1329">
        <v>2016</v>
      </c>
      <c r="B1329" s="5" t="s">
        <v>80</v>
      </c>
      <c r="C1329" s="5" t="s">
        <v>178</v>
      </c>
      <c r="D1329" s="5" t="s">
        <v>83</v>
      </c>
      <c r="E1329" s="5" t="s">
        <v>25</v>
      </c>
      <c r="F1329" s="5" t="s">
        <v>190</v>
      </c>
      <c r="G1329" s="5" t="s">
        <v>86</v>
      </c>
      <c r="H1329" s="5" t="s">
        <v>130</v>
      </c>
      <c r="I1329">
        <v>997.247802734375</v>
      </c>
      <c r="J1329">
        <v>431.00982666015625</v>
      </c>
      <c r="K1329">
        <v>1.1889926195144653</v>
      </c>
      <c r="L1329">
        <v>278.13934326171875</v>
      </c>
      <c r="M1329">
        <v>302.04348754882813</v>
      </c>
      <c r="N1329">
        <v>436.908935546875</v>
      </c>
      <c r="O1329">
        <v>87.896781921386719</v>
      </c>
      <c r="P1329">
        <v>0</v>
      </c>
      <c r="Q1329">
        <v>0</v>
      </c>
      <c r="R1329">
        <v>4.1429386138916016</v>
      </c>
      <c r="S1329">
        <v>1143.7943115234375</v>
      </c>
      <c r="T1329"/>
      <c r="U1329">
        <v>0</v>
      </c>
      <c r="V1329">
        <v>71.127235412597656</v>
      </c>
      <c r="W1329"/>
      <c r="X1329">
        <v>10.616005897521973</v>
      </c>
      <c r="Y1329">
        <v>636.16094970703125</v>
      </c>
      <c r="Z1329">
        <v>1456.752685546875</v>
      </c>
      <c r="AA1329">
        <v>6362.24072265625</v>
      </c>
      <c r="AB1329">
        <v>0</v>
      </c>
      <c r="AC1329">
        <v>0</v>
      </c>
      <c r="AD1329">
        <v>0</v>
      </c>
      <c r="AE1329">
        <v>391.64501953125</v>
      </c>
      <c r="AF1329">
        <v>1484.4403076171875</v>
      </c>
      <c r="AG1329">
        <v>317.4185791015625</v>
      </c>
      <c r="AH1329">
        <v>1275.0413818359375</v>
      </c>
      <c r="AI1329">
        <v>0</v>
      </c>
      <c r="AJ1329">
        <v>0</v>
      </c>
      <c r="AK1329"/>
      <c r="AL1329">
        <v>15687.814453125</v>
      </c>
      <c r="AM1329">
        <v>12867.234375</v>
      </c>
      <c r="AN1329">
        <v>2820.5810546875</v>
      </c>
      <c r="AO1329" s="5" t="s">
        <v>674</v>
      </c>
    </row>
    <row r="1330" spans="1:41" ht="14.25" x14ac:dyDescent="0.45">
      <c r="A1330">
        <v>2016</v>
      </c>
      <c r="B1330" s="5" t="s">
        <v>80</v>
      </c>
      <c r="C1330" s="5" t="s">
        <v>178</v>
      </c>
      <c r="D1330" s="5" t="s">
        <v>83</v>
      </c>
      <c r="E1330" s="5" t="s">
        <v>25</v>
      </c>
      <c r="F1330" s="5" t="s">
        <v>190</v>
      </c>
      <c r="G1330" s="5" t="s">
        <v>87</v>
      </c>
      <c r="H1330" s="5" t="s">
        <v>130</v>
      </c>
      <c r="I1330">
        <v>939.38135</v>
      </c>
      <c r="J1330">
        <v>406</v>
      </c>
      <c r="K1330">
        <v>1.1200000000000001</v>
      </c>
      <c r="L1330">
        <v>262</v>
      </c>
      <c r="M1330">
        <v>284.51706000000001</v>
      </c>
      <c r="N1330">
        <v>411.55680000000001</v>
      </c>
      <c r="O1330">
        <v>82.796471999999994</v>
      </c>
      <c r="P1330">
        <v>0</v>
      </c>
      <c r="Q1330">
        <v>0</v>
      </c>
      <c r="R1330">
        <v>3.9025400000000001</v>
      </c>
      <c r="S1330">
        <v>1077.4243217111009</v>
      </c>
      <c r="T1330"/>
      <c r="U1330">
        <v>0</v>
      </c>
      <c r="V1330">
        <v>67</v>
      </c>
      <c r="W1330"/>
      <c r="X1330">
        <v>10</v>
      </c>
      <c r="Y1330">
        <v>599.24699999999996</v>
      </c>
      <c r="Z1330">
        <v>1372.223</v>
      </c>
      <c r="AA1330">
        <v>5993.0643919233189</v>
      </c>
      <c r="AB1330">
        <v>0</v>
      </c>
      <c r="AC1330">
        <v>0</v>
      </c>
      <c r="AD1330">
        <v>0</v>
      </c>
      <c r="AE1330">
        <v>368.91936999999979</v>
      </c>
      <c r="AF1330">
        <v>1398.3040000000001</v>
      </c>
      <c r="AG1330">
        <v>299</v>
      </c>
      <c r="AH1330">
        <v>1201.0556198292511</v>
      </c>
      <c r="AI1330">
        <v>0</v>
      </c>
      <c r="AJ1330">
        <v>0</v>
      </c>
      <c r="AK1330"/>
      <c r="AL1330">
        <v>14777.5107421875</v>
      </c>
      <c r="AM1330">
        <v>12120.59765625</v>
      </c>
      <c r="AN1330">
        <v>2656.91357421875</v>
      </c>
      <c r="AO1330" s="5" t="s">
        <v>675</v>
      </c>
    </row>
    <row r="1331" spans="1:41" ht="14.25" x14ac:dyDescent="0.45">
      <c r="A1331">
        <v>2016</v>
      </c>
      <c r="B1331" s="5" t="s">
        <v>80</v>
      </c>
      <c r="C1331" s="5" t="s">
        <v>178</v>
      </c>
      <c r="D1331" s="5" t="s">
        <v>83</v>
      </c>
      <c r="E1331" s="5" t="s">
        <v>25</v>
      </c>
      <c r="F1331" s="5" t="s">
        <v>193</v>
      </c>
      <c r="G1331" s="5" t="s">
        <v>86</v>
      </c>
      <c r="H1331" s="5" t="s">
        <v>130</v>
      </c>
      <c r="I1331">
        <v>150.61296081542969</v>
      </c>
      <c r="J1331">
        <v>178.34889221191406</v>
      </c>
      <c r="K1331">
        <v>18.756359100341797</v>
      </c>
      <c r="L1331">
        <v>47.772026062011719</v>
      </c>
      <c r="M1331">
        <v>45.042800903320313</v>
      </c>
      <c r="N1331">
        <v>3018.816650390625</v>
      </c>
      <c r="O1331">
        <v>216.7996826171875</v>
      </c>
      <c r="P1331">
        <v>0</v>
      </c>
      <c r="Q1331">
        <v>0</v>
      </c>
      <c r="R1331">
        <v>98.807090759277344</v>
      </c>
      <c r="S1331">
        <v>1904.641845703125</v>
      </c>
      <c r="T1331"/>
      <c r="U1331">
        <v>-0.22010165452957153</v>
      </c>
      <c r="V1331">
        <v>100.85205841064453</v>
      </c>
      <c r="W1331">
        <v>313.17218017578125</v>
      </c>
      <c r="X1331"/>
      <c r="Y1331">
        <v>0</v>
      </c>
      <c r="Z1331">
        <v>540.0277099609375</v>
      </c>
      <c r="AA1331">
        <v>627.10858154296875</v>
      </c>
      <c r="AB1331">
        <v>240.21714782714844</v>
      </c>
      <c r="AC1331">
        <v>0</v>
      </c>
      <c r="AD1331">
        <v>0</v>
      </c>
      <c r="AE1331">
        <v>81.882919311523438</v>
      </c>
      <c r="AF1331">
        <v>132.30516052246094</v>
      </c>
      <c r="AG1331">
        <v>1716.608154296875</v>
      </c>
      <c r="AH1331">
        <v>548.0904541015625</v>
      </c>
      <c r="AI1331">
        <v>149.23020935058594</v>
      </c>
      <c r="AJ1331">
        <v>26.980005264282227</v>
      </c>
      <c r="AK1331">
        <v>295.12496948242188</v>
      </c>
      <c r="AL1331">
        <v>10450.9794921875</v>
      </c>
      <c r="AM1331">
        <v>6719.90185546875</v>
      </c>
      <c r="AN1331">
        <v>3731.075439453125</v>
      </c>
      <c r="AO1331" s="5" t="s">
        <v>676</v>
      </c>
    </row>
    <row r="1332" spans="1:41" ht="14.25" x14ac:dyDescent="0.45">
      <c r="A1332">
        <v>2016</v>
      </c>
      <c r="B1332" s="5" t="s">
        <v>80</v>
      </c>
      <c r="C1332" s="5" t="s">
        <v>178</v>
      </c>
      <c r="D1332" s="5" t="s">
        <v>83</v>
      </c>
      <c r="E1332" s="5" t="s">
        <v>25</v>
      </c>
      <c r="F1332" s="5" t="s">
        <v>193</v>
      </c>
      <c r="G1332" s="5" t="s">
        <v>87</v>
      </c>
      <c r="H1332" s="5" t="s">
        <v>130</v>
      </c>
      <c r="I1332">
        <v>141.87347</v>
      </c>
      <c r="J1332">
        <v>168</v>
      </c>
      <c r="K1332">
        <v>17.667999999999999</v>
      </c>
      <c r="L1332">
        <v>45</v>
      </c>
      <c r="M1332">
        <v>42.429139999999997</v>
      </c>
      <c r="N1332">
        <v>2843.6463549999989</v>
      </c>
      <c r="O1332">
        <v>204.21964199999999</v>
      </c>
      <c r="P1332">
        <v>0</v>
      </c>
      <c r="Q1332">
        <v>0</v>
      </c>
      <c r="R1332">
        <v>93.073699999999988</v>
      </c>
      <c r="S1332">
        <v>1794.12283933187</v>
      </c>
      <c r="T1332"/>
      <c r="U1332">
        <v>-0.20733000000000901</v>
      </c>
      <c r="V1332">
        <v>95</v>
      </c>
      <c r="W1332">
        <v>295</v>
      </c>
      <c r="X1332"/>
      <c r="Y1332">
        <v>0</v>
      </c>
      <c r="Z1332">
        <v>508.69200000000001</v>
      </c>
      <c r="AA1332">
        <v>590.71991429206332</v>
      </c>
      <c r="AB1332">
        <v>226.27826999999999</v>
      </c>
      <c r="AC1332">
        <v>0</v>
      </c>
      <c r="AD1332">
        <v>0</v>
      </c>
      <c r="AE1332">
        <v>77.131570000000082</v>
      </c>
      <c r="AF1332">
        <v>124.628</v>
      </c>
      <c r="AG1332">
        <v>1617</v>
      </c>
      <c r="AH1332">
        <v>516.28689646359817</v>
      </c>
      <c r="AI1332">
        <v>140.57096208623079</v>
      </c>
      <c r="AJ1332">
        <v>25.414459999999998</v>
      </c>
      <c r="AK1332">
        <v>278</v>
      </c>
      <c r="AL1332">
        <v>9844.5478515625</v>
      </c>
      <c r="AM1332">
        <v>6329.9716796875</v>
      </c>
      <c r="AN1332">
        <v>3514.575927734375</v>
      </c>
      <c r="AO1332" s="5" t="s">
        <v>677</v>
      </c>
    </row>
    <row r="1333" spans="1:41" ht="14.25" x14ac:dyDescent="0.45">
      <c r="A1333">
        <v>2016</v>
      </c>
      <c r="B1333" s="5" t="s">
        <v>80</v>
      </c>
      <c r="C1333" s="5" t="s">
        <v>178</v>
      </c>
      <c r="D1333" s="5" t="s">
        <v>83</v>
      </c>
      <c r="E1333" s="5" t="s">
        <v>25</v>
      </c>
      <c r="F1333" s="5" t="s">
        <v>196</v>
      </c>
      <c r="G1333" s="5" t="s">
        <v>86</v>
      </c>
      <c r="H1333" s="5" t="s">
        <v>130</v>
      </c>
      <c r="I1333">
        <v>704.93548583984375</v>
      </c>
      <c r="J1333">
        <v>246.29133605957031</v>
      </c>
      <c r="K1333"/>
      <c r="L1333">
        <v>4.2464022636413574</v>
      </c>
      <c r="M1333">
        <v>0</v>
      </c>
      <c r="N1333">
        <v>300.81259155273438</v>
      </c>
      <c r="O1333">
        <v>0</v>
      </c>
      <c r="P1333">
        <v>0</v>
      </c>
      <c r="Q1333">
        <v>0</v>
      </c>
      <c r="R1333">
        <v>48.318462371826172</v>
      </c>
      <c r="S1333">
        <v>486.46588134765625</v>
      </c>
      <c r="T1333"/>
      <c r="U1333">
        <v>0</v>
      </c>
      <c r="V1333">
        <v>133.76167297363281</v>
      </c>
      <c r="W1333">
        <v>0</v>
      </c>
      <c r="X1333">
        <v>52.018428802490234</v>
      </c>
      <c r="Y1333">
        <v>351.8345947265625</v>
      </c>
      <c r="Z1333">
        <v>1094.422119140625</v>
      </c>
      <c r="AA1333">
        <v>52.598194122314453</v>
      </c>
      <c r="AB1333">
        <v>0</v>
      </c>
      <c r="AC1333">
        <v>85.198173522949219</v>
      </c>
      <c r="AD1333">
        <v>0</v>
      </c>
      <c r="AE1333">
        <v>0</v>
      </c>
      <c r="AF1333">
        <v>74.501007080078125</v>
      </c>
      <c r="AG1333">
        <v>987.28851318359375</v>
      </c>
      <c r="AH1333">
        <v>0</v>
      </c>
      <c r="AI1333">
        <v>232.60568237304688</v>
      </c>
      <c r="AJ1333">
        <v>0</v>
      </c>
      <c r="AK1333"/>
      <c r="AL1333">
        <v>4855.29833984375</v>
      </c>
      <c r="AM1333">
        <v>4084.20849609375</v>
      </c>
      <c r="AN1333">
        <v>771.0899658203125</v>
      </c>
      <c r="AO1333" s="5" t="s">
        <v>678</v>
      </c>
    </row>
    <row r="1334" spans="1:41" ht="14.25" x14ac:dyDescent="0.45">
      <c r="A1334">
        <v>2016</v>
      </c>
      <c r="B1334" s="5" t="s">
        <v>80</v>
      </c>
      <c r="C1334" s="5" t="s">
        <v>178</v>
      </c>
      <c r="D1334" s="5" t="s">
        <v>83</v>
      </c>
      <c r="E1334" s="5" t="s">
        <v>25</v>
      </c>
      <c r="F1334" s="5" t="s">
        <v>196</v>
      </c>
      <c r="G1334" s="5" t="s">
        <v>87</v>
      </c>
      <c r="H1334" s="5" t="s">
        <v>130</v>
      </c>
      <c r="I1334">
        <v>664.03082999999992</v>
      </c>
      <c r="J1334">
        <v>232</v>
      </c>
      <c r="K1334"/>
      <c r="L1334">
        <v>4</v>
      </c>
      <c r="M1334">
        <v>0</v>
      </c>
      <c r="N1334">
        <v>283.3575899999999</v>
      </c>
      <c r="O1334">
        <v>0</v>
      </c>
      <c r="P1334">
        <v>0</v>
      </c>
      <c r="Q1334">
        <v>0</v>
      </c>
      <c r="R1334">
        <v>45.51473</v>
      </c>
      <c r="S1334">
        <v>458.23814947550528</v>
      </c>
      <c r="T1334"/>
      <c r="U1334">
        <v>0</v>
      </c>
      <c r="V1334">
        <v>126</v>
      </c>
      <c r="W1334">
        <v>0</v>
      </c>
      <c r="X1334">
        <v>49</v>
      </c>
      <c r="Y1334">
        <v>331.41899999999998</v>
      </c>
      <c r="Z1334">
        <v>1030.9169999999999</v>
      </c>
      <c r="AA1334">
        <v>49.546125146578362</v>
      </c>
      <c r="AB1334">
        <v>0</v>
      </c>
      <c r="AC1334">
        <v>80.254449999999977</v>
      </c>
      <c r="AD1334">
        <v>0</v>
      </c>
      <c r="AE1334">
        <v>0</v>
      </c>
      <c r="AF1334">
        <v>70.177999999999997</v>
      </c>
      <c r="AG1334">
        <v>930</v>
      </c>
      <c r="AH1334">
        <v>0</v>
      </c>
      <c r="AI1334">
        <v>219.10847133999999</v>
      </c>
      <c r="AJ1334">
        <v>0</v>
      </c>
      <c r="AK1334"/>
      <c r="AL1334">
        <v>4573.564453125</v>
      </c>
      <c r="AM1334">
        <v>3847.2177734375</v>
      </c>
      <c r="AN1334">
        <v>726.34661865234375</v>
      </c>
      <c r="AO1334" s="5" t="s">
        <v>679</v>
      </c>
    </row>
    <row r="1335" spans="1:41" ht="14.25" x14ac:dyDescent="0.45">
      <c r="A1335">
        <v>2016</v>
      </c>
      <c r="B1335" s="5" t="s">
        <v>80</v>
      </c>
      <c r="C1335" s="5" t="s">
        <v>178</v>
      </c>
      <c r="D1335" s="5" t="s">
        <v>83</v>
      </c>
      <c r="E1335" s="5" t="s">
        <v>25</v>
      </c>
      <c r="F1335" s="5" t="s">
        <v>199</v>
      </c>
      <c r="G1335" s="5" t="s">
        <v>86</v>
      </c>
      <c r="H1335" s="5" t="s">
        <v>130</v>
      </c>
      <c r="I1335">
        <v>54.351348876953125</v>
      </c>
      <c r="J1335">
        <v>184.718505859375</v>
      </c>
      <c r="K1335"/>
      <c r="L1335"/>
      <c r="M1335">
        <v>1.6384106874465942</v>
      </c>
      <c r="N1335">
        <v>4.8582344055175781</v>
      </c>
      <c r="O1335">
        <v>0</v>
      </c>
      <c r="P1335">
        <v>0</v>
      </c>
      <c r="Q1335">
        <v>0</v>
      </c>
      <c r="R1335">
        <v>2.0087182521820068</v>
      </c>
      <c r="S1335">
        <v>476.268798828125</v>
      </c>
      <c r="T1335"/>
      <c r="U1335">
        <v>0</v>
      </c>
      <c r="V1335">
        <v>10.616005897521973</v>
      </c>
      <c r="W1335">
        <v>19.108810424804688</v>
      </c>
      <c r="X1335">
        <v>0</v>
      </c>
      <c r="Y1335">
        <v>1058.33935546875</v>
      </c>
      <c r="Z1335">
        <v>36.186779022216797</v>
      </c>
      <c r="AA1335">
        <v>2932.917724609375</v>
      </c>
      <c r="AB1335">
        <v>0</v>
      </c>
      <c r="AC1335">
        <v>0</v>
      </c>
      <c r="AD1335">
        <v>0</v>
      </c>
      <c r="AE1335">
        <v>476.41665649414063</v>
      </c>
      <c r="AF1335">
        <v>192.42041015625</v>
      </c>
      <c r="AG1335">
        <v>1411.9287109375</v>
      </c>
      <c r="AH1335">
        <v>2283.22705078125</v>
      </c>
      <c r="AI1335">
        <v>186.073974609375</v>
      </c>
      <c r="AJ1335">
        <v>0</v>
      </c>
      <c r="AK1335"/>
      <c r="AL1335">
        <v>9331.080078125</v>
      </c>
      <c r="AM1335">
        <v>6364.76220703125</v>
      </c>
      <c r="AN1335">
        <v>2966.317138671875</v>
      </c>
      <c r="AO1335" s="5" t="s">
        <v>680</v>
      </c>
    </row>
    <row r="1336" spans="1:41" ht="14.25" x14ac:dyDescent="0.45">
      <c r="A1336">
        <v>2016</v>
      </c>
      <c r="B1336" s="5" t="s">
        <v>80</v>
      </c>
      <c r="C1336" s="5" t="s">
        <v>178</v>
      </c>
      <c r="D1336" s="5" t="s">
        <v>83</v>
      </c>
      <c r="E1336" s="5" t="s">
        <v>25</v>
      </c>
      <c r="F1336" s="5" t="s">
        <v>199</v>
      </c>
      <c r="G1336" s="5" t="s">
        <v>87</v>
      </c>
      <c r="H1336" s="5" t="s">
        <v>130</v>
      </c>
      <c r="I1336">
        <v>51.197549999999993</v>
      </c>
      <c r="J1336">
        <v>174</v>
      </c>
      <c r="K1336"/>
      <c r="L1336"/>
      <c r="M1336">
        <v>1.5433399999999999</v>
      </c>
      <c r="N1336">
        <v>4.5763300000000022</v>
      </c>
      <c r="O1336">
        <v>0</v>
      </c>
      <c r="P1336">
        <v>0</v>
      </c>
      <c r="Q1336">
        <v>0</v>
      </c>
      <c r="R1336">
        <v>1.8921600000000469</v>
      </c>
      <c r="S1336">
        <v>448.63275907639093</v>
      </c>
      <c r="T1336"/>
      <c r="U1336">
        <v>0</v>
      </c>
      <c r="V1336">
        <v>10</v>
      </c>
      <c r="W1336">
        <v>18</v>
      </c>
      <c r="X1336">
        <v>0</v>
      </c>
      <c r="Y1336">
        <v>996.928</v>
      </c>
      <c r="Z1336">
        <v>34.087000000000003</v>
      </c>
      <c r="AA1336">
        <v>2762.7318463724332</v>
      </c>
      <c r="AB1336">
        <v>0</v>
      </c>
      <c r="AC1336">
        <v>0</v>
      </c>
      <c r="AD1336">
        <v>0</v>
      </c>
      <c r="AE1336">
        <v>448.77204999999992</v>
      </c>
      <c r="AF1336">
        <v>181.255</v>
      </c>
      <c r="AG1336">
        <v>1330</v>
      </c>
      <c r="AH1336">
        <v>2150.7401224853529</v>
      </c>
      <c r="AI1336">
        <v>175.27682629</v>
      </c>
      <c r="AJ1336">
        <v>0</v>
      </c>
      <c r="AK1336"/>
      <c r="AL1336">
        <v>8789.6318359375</v>
      </c>
      <c r="AM1336">
        <v>5995.43994140625</v>
      </c>
      <c r="AN1336">
        <v>2794.193115234375</v>
      </c>
      <c r="AO1336" s="5" t="s">
        <v>681</v>
      </c>
    </row>
    <row r="1337" spans="1:41" ht="14.25" x14ac:dyDescent="0.45">
      <c r="A1337">
        <v>2016</v>
      </c>
      <c r="B1337" s="5" t="s">
        <v>80</v>
      </c>
      <c r="C1337" s="5" t="s">
        <v>178</v>
      </c>
      <c r="D1337" s="5" t="s">
        <v>83</v>
      </c>
      <c r="E1337" s="5" t="s">
        <v>25</v>
      </c>
      <c r="F1337" s="5" t="s">
        <v>202</v>
      </c>
      <c r="G1337" s="5" t="s">
        <v>86</v>
      </c>
      <c r="H1337" s="5" t="s">
        <v>130</v>
      </c>
      <c r="I1337">
        <v>55.039012908935547</v>
      </c>
      <c r="J1337">
        <v>525.4923095703125</v>
      </c>
      <c r="K1337"/>
      <c r="L1337">
        <v>26.540014266967773</v>
      </c>
      <c r="M1337">
        <v>1268.18115234375</v>
      </c>
      <c r="N1337">
        <v>0</v>
      </c>
      <c r="O1337">
        <v>7.1466951370239258</v>
      </c>
      <c r="P1337">
        <v>0</v>
      </c>
      <c r="Q1337">
        <v>921.197509765625</v>
      </c>
      <c r="R1337">
        <v>0</v>
      </c>
      <c r="S1337">
        <v>2781.125732421875</v>
      </c>
      <c r="T1337"/>
      <c r="U1337">
        <v>16.259124755859375</v>
      </c>
      <c r="V1337">
        <v>0</v>
      </c>
      <c r="W1337">
        <v>3747.449951171875</v>
      </c>
      <c r="X1337">
        <v>1454.392822265625</v>
      </c>
      <c r="Y1337">
        <v>27513.544921875</v>
      </c>
      <c r="Z1337">
        <v>974.08648681640625</v>
      </c>
      <c r="AA1337">
        <v>5559.462890625</v>
      </c>
      <c r="AB1337">
        <v>0</v>
      </c>
      <c r="AC1337">
        <v>0</v>
      </c>
      <c r="AD1337">
        <v>1709.4847412109375</v>
      </c>
      <c r="AE1337">
        <v>895.52203369140625</v>
      </c>
      <c r="AF1337"/>
      <c r="AG1337">
        <v>3635.98193359375</v>
      </c>
      <c r="AH1337">
        <v>0</v>
      </c>
      <c r="AI1337">
        <v>0</v>
      </c>
      <c r="AJ1337">
        <v>143.49070739746094</v>
      </c>
      <c r="AK1337"/>
      <c r="AL1337">
        <v>51234.39453125</v>
      </c>
      <c r="AM1337">
        <v>40266.6171875</v>
      </c>
      <c r="AN1337">
        <v>10967.7802734375</v>
      </c>
      <c r="AO1337" s="5" t="s">
        <v>682</v>
      </c>
    </row>
    <row r="1338" spans="1:41" ht="14.25" x14ac:dyDescent="0.45">
      <c r="A1338">
        <v>2016</v>
      </c>
      <c r="B1338" s="5" t="s">
        <v>80</v>
      </c>
      <c r="C1338" s="5" t="s">
        <v>178</v>
      </c>
      <c r="D1338" s="5" t="s">
        <v>83</v>
      </c>
      <c r="E1338" s="5" t="s">
        <v>25</v>
      </c>
      <c r="F1338" s="5" t="s">
        <v>202</v>
      </c>
      <c r="G1338" s="5" t="s">
        <v>87</v>
      </c>
      <c r="H1338" s="5" t="s">
        <v>130</v>
      </c>
      <c r="I1338">
        <v>51.845309999999998</v>
      </c>
      <c r="J1338">
        <v>495</v>
      </c>
      <c r="K1338"/>
      <c r="L1338">
        <v>25</v>
      </c>
      <c r="M1338">
        <v>1194.5934999999999</v>
      </c>
      <c r="N1338">
        <v>0</v>
      </c>
      <c r="O1338">
        <v>6.7320000000000002</v>
      </c>
      <c r="P1338">
        <v>0</v>
      </c>
      <c r="Q1338">
        <v>867.74400000000003</v>
      </c>
      <c r="R1338">
        <v>0</v>
      </c>
      <c r="S1338">
        <v>2619.7476981182472</v>
      </c>
      <c r="T1338"/>
      <c r="U1338">
        <v>15.315670000000001</v>
      </c>
      <c r="V1338">
        <v>0</v>
      </c>
      <c r="W1338">
        <v>3530</v>
      </c>
      <c r="X1338">
        <v>1370</v>
      </c>
      <c r="Y1338">
        <v>25917.040000000001</v>
      </c>
      <c r="Z1338">
        <v>917.56399999999996</v>
      </c>
      <c r="AA1338">
        <v>5236.8686745977302</v>
      </c>
      <c r="AB1338">
        <v>0</v>
      </c>
      <c r="AC1338">
        <v>0</v>
      </c>
      <c r="AD1338">
        <v>1610.29</v>
      </c>
      <c r="AE1338">
        <v>843.55837000000508</v>
      </c>
      <c r="AF1338"/>
      <c r="AG1338">
        <v>3425</v>
      </c>
      <c r="AH1338">
        <v>0</v>
      </c>
      <c r="AI1338">
        <v>0</v>
      </c>
      <c r="AJ1338">
        <v>135.16449</v>
      </c>
      <c r="AK1338"/>
      <c r="AL1338">
        <v>48261.4609375</v>
      </c>
      <c r="AM1338">
        <v>37930.1015625</v>
      </c>
      <c r="AN1338">
        <v>10331.36328125</v>
      </c>
      <c r="AO1338" s="5" t="s">
        <v>683</v>
      </c>
    </row>
    <row r="1339" spans="1:41" ht="14.25" x14ac:dyDescent="0.45">
      <c r="A1339">
        <v>2016</v>
      </c>
      <c r="B1339" s="5" t="s">
        <v>80</v>
      </c>
      <c r="C1339" s="5" t="s">
        <v>178</v>
      </c>
      <c r="D1339" s="5" t="s">
        <v>83</v>
      </c>
      <c r="E1339" s="5" t="s">
        <v>25</v>
      </c>
      <c r="F1339" s="5" t="s">
        <v>236</v>
      </c>
      <c r="G1339" s="5" t="s">
        <v>86</v>
      </c>
      <c r="H1339" s="5" t="s">
        <v>130</v>
      </c>
      <c r="I1339">
        <v>3269.173583984375</v>
      </c>
      <c r="J1339">
        <v>9533.1728515625</v>
      </c>
      <c r="K1339">
        <v>19.945352554321289</v>
      </c>
      <c r="L1339">
        <v>392.79220581054688</v>
      </c>
      <c r="M1339">
        <v>3512.62548828125</v>
      </c>
      <c r="N1339">
        <v>5139.2802734375</v>
      </c>
      <c r="O1339">
        <v>354.03091430664063</v>
      </c>
      <c r="P1339">
        <v>21.232011795043945</v>
      </c>
      <c r="Q1339">
        <v>3194.356201171875</v>
      </c>
      <c r="R1339">
        <v>247.91960144042969</v>
      </c>
      <c r="S1339">
        <v>9811.5654296875</v>
      </c>
      <c r="T1339">
        <v>0</v>
      </c>
      <c r="U1339">
        <v>16.039022445678711</v>
      </c>
      <c r="V1339">
        <v>2622.1533203125</v>
      </c>
      <c r="W1339">
        <v>5598.88134765625</v>
      </c>
      <c r="X1339">
        <v>3764.435546875</v>
      </c>
      <c r="Y1339">
        <v>42107.921875</v>
      </c>
      <c r="Z1339">
        <v>6170.09912109375</v>
      </c>
      <c r="AA1339">
        <v>23044.236328125</v>
      </c>
      <c r="AB1339">
        <v>240.21714782714844</v>
      </c>
      <c r="AC1339">
        <v>96.031700134277344</v>
      </c>
      <c r="AD1339">
        <v>12142.4599609375</v>
      </c>
      <c r="AE1339">
        <v>3253.033935546875</v>
      </c>
      <c r="AF1339">
        <v>8263.0390625</v>
      </c>
      <c r="AG1339">
        <v>22839.275390625</v>
      </c>
      <c r="AH1339">
        <v>9604.4716796875</v>
      </c>
      <c r="AI1339">
        <v>800.1864013671875</v>
      </c>
      <c r="AJ1339">
        <v>231.85963439941406</v>
      </c>
      <c r="AK1339">
        <v>295.12496948242188</v>
      </c>
      <c r="AL1339">
        <v>176585.546875</v>
      </c>
      <c r="AM1339">
        <v>130441.609375</v>
      </c>
      <c r="AN1339">
        <v>46143.9453125</v>
      </c>
      <c r="AO1339" s="5" t="s">
        <v>688</v>
      </c>
    </row>
    <row r="1340" spans="1:41" ht="14.25" x14ac:dyDescent="0.45">
      <c r="A1340">
        <v>2016</v>
      </c>
      <c r="B1340" s="5" t="s">
        <v>80</v>
      </c>
      <c r="C1340" s="5" t="s">
        <v>178</v>
      </c>
      <c r="D1340" s="5" t="s">
        <v>83</v>
      </c>
      <c r="E1340" s="5" t="s">
        <v>25</v>
      </c>
      <c r="F1340" s="5" t="s">
        <v>236</v>
      </c>
      <c r="G1340" s="5" t="s">
        <v>87</v>
      </c>
      <c r="H1340" s="5" t="s">
        <v>130</v>
      </c>
      <c r="I1340">
        <v>3079.4761599999988</v>
      </c>
      <c r="J1340">
        <v>8980</v>
      </c>
      <c r="K1340">
        <v>18.788</v>
      </c>
      <c r="L1340">
        <v>370</v>
      </c>
      <c r="M1340">
        <v>3308.8013700000001</v>
      </c>
      <c r="N1340">
        <v>4841.0676249999997</v>
      </c>
      <c r="O1340">
        <v>333.4878690000001</v>
      </c>
      <c r="P1340">
        <v>20</v>
      </c>
      <c r="Q1340">
        <v>3009</v>
      </c>
      <c r="R1340">
        <v>233.53378000000001</v>
      </c>
      <c r="S1340">
        <v>9242.2385499999982</v>
      </c>
      <c r="T1340">
        <v>0</v>
      </c>
      <c r="U1340">
        <v>15.108339999999989</v>
      </c>
      <c r="V1340">
        <v>2470</v>
      </c>
      <c r="W1340">
        <v>5274</v>
      </c>
      <c r="X1340">
        <v>3546</v>
      </c>
      <c r="Y1340">
        <v>39664.561000000009</v>
      </c>
      <c r="Z1340">
        <v>5812.072000000001</v>
      </c>
      <c r="AA1340">
        <v>21707.068200000009</v>
      </c>
      <c r="AB1340">
        <v>226.27826999999999</v>
      </c>
      <c r="AC1340">
        <v>90.459349999999972</v>
      </c>
      <c r="AD1340">
        <v>11437.88</v>
      </c>
      <c r="AE1340">
        <v>3064.2728900000029</v>
      </c>
      <c r="AF1340">
        <v>7783.5669999999991</v>
      </c>
      <c r="AG1340">
        <v>21514</v>
      </c>
      <c r="AH1340">
        <v>9047.1608565380957</v>
      </c>
      <c r="AI1340">
        <v>753.75467979123084</v>
      </c>
      <c r="AJ1340">
        <v>218.40571</v>
      </c>
      <c r="AK1340">
        <v>278</v>
      </c>
      <c r="AL1340">
        <v>166338.984375</v>
      </c>
      <c r="AM1340">
        <v>122872.6015625</v>
      </c>
      <c r="AN1340">
        <v>43466.38671875</v>
      </c>
      <c r="AO1340" s="5" t="s">
        <v>689</v>
      </c>
    </row>
    <row r="1341" spans="1:41" ht="14.25" x14ac:dyDescent="0.45">
      <c r="A1341">
        <v>2016</v>
      </c>
      <c r="B1341" s="5" t="s">
        <v>80</v>
      </c>
      <c r="C1341" s="5" t="s">
        <v>178</v>
      </c>
      <c r="D1341" s="5" t="s">
        <v>83</v>
      </c>
      <c r="E1341" s="5" t="s">
        <v>25</v>
      </c>
      <c r="F1341" s="5" t="s">
        <v>237</v>
      </c>
      <c r="G1341" s="5" t="s">
        <v>86</v>
      </c>
      <c r="H1341" s="5" t="s">
        <v>130</v>
      </c>
      <c r="I1341">
        <v>2226.694580078125</v>
      </c>
      <c r="J1341">
        <v>9509.818359375</v>
      </c>
      <c r="K1341">
        <v>19.945352554321289</v>
      </c>
      <c r="L1341">
        <v>392.79220581054688</v>
      </c>
      <c r="M1341">
        <v>3512.62548828125</v>
      </c>
      <c r="N1341">
        <v>5122.03125</v>
      </c>
      <c r="O1341">
        <v>354.03091430664063</v>
      </c>
      <c r="P1341">
        <v>21.232011795043945</v>
      </c>
      <c r="Q1341">
        <v>3194.356201171875</v>
      </c>
      <c r="R1341">
        <v>247.91960144042969</v>
      </c>
      <c r="S1341">
        <v>9811.5654296875</v>
      </c>
      <c r="T1341">
        <v>0</v>
      </c>
      <c r="U1341">
        <v>-11.952688217163086</v>
      </c>
      <c r="V1341">
        <v>2591.366943359375</v>
      </c>
      <c r="W1341">
        <v>3908.7177734375</v>
      </c>
      <c r="X1341">
        <v>3764.435546875</v>
      </c>
      <c r="Y1341">
        <v>42107.921875</v>
      </c>
      <c r="Z1341">
        <v>6170.09912109375</v>
      </c>
      <c r="AA1341">
        <v>23044.236328125</v>
      </c>
      <c r="AB1341">
        <v>240.21714782714844</v>
      </c>
      <c r="AC1341">
        <v>96.031700134277344</v>
      </c>
      <c r="AD1341">
        <v>11357.6396484375</v>
      </c>
      <c r="AE1341">
        <v>3253.033935546875</v>
      </c>
      <c r="AF1341">
        <v>8245.3505859375</v>
      </c>
      <c r="AG1341">
        <v>19545.12890625</v>
      </c>
      <c r="AH1341">
        <v>9363.9501953125</v>
      </c>
      <c r="AI1341">
        <v>741.28656005859375</v>
      </c>
      <c r="AJ1341">
        <v>231.85963439941406</v>
      </c>
      <c r="AK1341">
        <v>295.12496948242188</v>
      </c>
      <c r="AL1341">
        <v>169357.453125</v>
      </c>
      <c r="AM1341">
        <v>125987.921875</v>
      </c>
      <c r="AN1341">
        <v>43369.53515625</v>
      </c>
      <c r="AO1341" s="5" t="s">
        <v>690</v>
      </c>
    </row>
    <row r="1342" spans="1:41" ht="14.25" x14ac:dyDescent="0.45">
      <c r="A1342">
        <v>2016</v>
      </c>
      <c r="B1342" s="5" t="s">
        <v>80</v>
      </c>
      <c r="C1342" s="5" t="s">
        <v>178</v>
      </c>
      <c r="D1342" s="5" t="s">
        <v>83</v>
      </c>
      <c r="E1342" s="5" t="s">
        <v>25</v>
      </c>
      <c r="F1342" s="5" t="s">
        <v>237</v>
      </c>
      <c r="G1342" s="5" t="s">
        <v>87</v>
      </c>
      <c r="H1342" s="5" t="s">
        <v>130</v>
      </c>
      <c r="I1342">
        <v>2097.4880593561179</v>
      </c>
      <c r="J1342">
        <v>8958</v>
      </c>
      <c r="K1342">
        <v>18.788</v>
      </c>
      <c r="L1342">
        <v>370</v>
      </c>
      <c r="M1342">
        <v>3308.8013700000001</v>
      </c>
      <c r="N1342">
        <v>4824.8196250000001</v>
      </c>
      <c r="O1342">
        <v>333.4878690000001</v>
      </c>
      <c r="P1342">
        <v>20</v>
      </c>
      <c r="Q1342">
        <v>3009</v>
      </c>
      <c r="R1342">
        <v>233.53378000000001</v>
      </c>
      <c r="S1342">
        <v>9242.2385499999982</v>
      </c>
      <c r="T1342">
        <v>0</v>
      </c>
      <c r="U1342">
        <v>-11.25912000000001</v>
      </c>
      <c r="V1342">
        <v>2441</v>
      </c>
      <c r="W1342">
        <v>3681.9100292823168</v>
      </c>
      <c r="X1342">
        <v>3546</v>
      </c>
      <c r="Y1342">
        <v>39664.561000000009</v>
      </c>
      <c r="Z1342">
        <v>5812.072000000001</v>
      </c>
      <c r="AA1342">
        <v>21707.068200000009</v>
      </c>
      <c r="AB1342">
        <v>226.27826999999999</v>
      </c>
      <c r="AC1342">
        <v>90.459349999999972</v>
      </c>
      <c r="AD1342">
        <v>10698.6</v>
      </c>
      <c r="AE1342">
        <v>3064.2728900000029</v>
      </c>
      <c r="AF1342">
        <v>7766.9049999999988</v>
      </c>
      <c r="AG1342">
        <v>18411</v>
      </c>
      <c r="AH1342">
        <v>8820.5961565380949</v>
      </c>
      <c r="AI1342">
        <v>698.27258846123084</v>
      </c>
      <c r="AJ1342">
        <v>218.40571</v>
      </c>
      <c r="AK1342">
        <v>278</v>
      </c>
      <c r="AL1342">
        <v>159530.296875</v>
      </c>
      <c r="AM1342">
        <v>118677.3359375</v>
      </c>
      <c r="AN1342">
        <v>40852.97265625</v>
      </c>
      <c r="AO1342" s="5" t="s">
        <v>691</v>
      </c>
    </row>
    <row r="1343" spans="1:41" ht="14.25" x14ac:dyDescent="0.45">
      <c r="A1343">
        <v>2016</v>
      </c>
      <c r="B1343" s="5" t="s">
        <v>80</v>
      </c>
      <c r="C1343" s="5" t="s">
        <v>178</v>
      </c>
      <c r="D1343" s="5" t="s">
        <v>83</v>
      </c>
      <c r="E1343" s="5" t="s">
        <v>25</v>
      </c>
      <c r="F1343" s="5" t="s">
        <v>205</v>
      </c>
      <c r="G1343" s="5" t="s">
        <v>86</v>
      </c>
      <c r="H1343" s="5" t="s">
        <v>130</v>
      </c>
      <c r="I1343">
        <v>310.92550659179688</v>
      </c>
      <c r="J1343">
        <v>7001.255859375</v>
      </c>
      <c r="K1343"/>
      <c r="L1343"/>
      <c r="M1343">
        <v>415.59600830078125</v>
      </c>
      <c r="N1343">
        <v>768.29632568359375</v>
      </c>
      <c r="O1343">
        <v>0</v>
      </c>
      <c r="P1343">
        <v>0</v>
      </c>
      <c r="Q1343">
        <v>2273.15869140625</v>
      </c>
      <c r="R1343">
        <v>83.600120544433594</v>
      </c>
      <c r="S1343">
        <v>1378.8638916015625</v>
      </c>
      <c r="T1343"/>
      <c r="U1343">
        <v>0</v>
      </c>
      <c r="V1343">
        <v>2248.469970703125</v>
      </c>
      <c r="W1343">
        <v>1241.0111083984375</v>
      </c>
      <c r="X1343">
        <v>2247.408447265625</v>
      </c>
      <c r="Y1343">
        <v>10346.0234375</v>
      </c>
      <c r="Z1343">
        <v>450.56982421875</v>
      </c>
      <c r="AA1343">
        <v>5077.41748046875</v>
      </c>
      <c r="AB1343">
        <v>0</v>
      </c>
      <c r="AC1343">
        <v>10.833527565002441</v>
      </c>
      <c r="AD1343">
        <v>10268.6396484375</v>
      </c>
      <c r="AE1343">
        <v>356.11520385742188</v>
      </c>
      <c r="AF1343">
        <v>3431.39453125</v>
      </c>
      <c r="AG1343">
        <v>7132.89404296875</v>
      </c>
      <c r="AH1343">
        <v>4428.3740234375</v>
      </c>
      <c r="AI1343">
        <v>0</v>
      </c>
      <c r="AJ1343">
        <v>0</v>
      </c>
      <c r="AK1343"/>
      <c r="AL1343">
        <v>59470.84765625</v>
      </c>
      <c r="AM1343">
        <v>39490.95703125</v>
      </c>
      <c r="AN1343">
        <v>19979.89453125</v>
      </c>
      <c r="AO1343" s="5" t="s">
        <v>692</v>
      </c>
    </row>
    <row r="1344" spans="1:41" ht="14.25" x14ac:dyDescent="0.45">
      <c r="A1344">
        <v>2016</v>
      </c>
      <c r="B1344" s="5" t="s">
        <v>80</v>
      </c>
      <c r="C1344" s="5" t="s">
        <v>178</v>
      </c>
      <c r="D1344" s="5" t="s">
        <v>83</v>
      </c>
      <c r="E1344" s="5" t="s">
        <v>25</v>
      </c>
      <c r="F1344" s="5" t="s">
        <v>205</v>
      </c>
      <c r="G1344" s="5" t="s">
        <v>87</v>
      </c>
      <c r="H1344" s="5" t="s">
        <v>130</v>
      </c>
      <c r="I1344">
        <v>292.88371000000001</v>
      </c>
      <c r="J1344">
        <v>6595</v>
      </c>
      <c r="K1344"/>
      <c r="L1344"/>
      <c r="M1344">
        <v>391.48057</v>
      </c>
      <c r="N1344">
        <v>723.71507000000008</v>
      </c>
      <c r="O1344">
        <v>0</v>
      </c>
      <c r="P1344">
        <v>0</v>
      </c>
      <c r="Q1344">
        <v>2141.2559999999999</v>
      </c>
      <c r="R1344">
        <v>78.749130000000008</v>
      </c>
      <c r="S1344">
        <v>1298.853748646502</v>
      </c>
      <c r="T1344"/>
      <c r="U1344">
        <v>0</v>
      </c>
      <c r="V1344">
        <v>2118</v>
      </c>
      <c r="W1344">
        <v>1169</v>
      </c>
      <c r="X1344">
        <v>2117</v>
      </c>
      <c r="Y1344">
        <v>9745.6839999999993</v>
      </c>
      <c r="Z1344">
        <v>424.42500000000001</v>
      </c>
      <c r="AA1344">
        <v>4782.7946764944554</v>
      </c>
      <c r="AB1344">
        <v>0</v>
      </c>
      <c r="AC1344">
        <v>10.2049</v>
      </c>
      <c r="AD1344">
        <v>9672.7899999999991</v>
      </c>
      <c r="AE1344">
        <v>335.45120999999853</v>
      </c>
      <c r="AF1344">
        <v>3232.2840000000001</v>
      </c>
      <c r="AG1344">
        <v>6719</v>
      </c>
      <c r="AH1344">
        <v>4171.412780558172</v>
      </c>
      <c r="AI1344">
        <v>0</v>
      </c>
      <c r="AJ1344">
        <v>0</v>
      </c>
      <c r="AK1344"/>
      <c r="AL1344">
        <v>56019.98828125</v>
      </c>
      <c r="AM1344">
        <v>37199.4453125</v>
      </c>
      <c r="AN1344">
        <v>18820.537109375</v>
      </c>
      <c r="AO1344" s="5" t="s">
        <v>693</v>
      </c>
    </row>
    <row r="1345" spans="1:41" ht="14.25" x14ac:dyDescent="0.45">
      <c r="A1345">
        <v>2016</v>
      </c>
      <c r="B1345" s="5" t="s">
        <v>1508</v>
      </c>
      <c r="C1345" s="5" t="s">
        <v>268</v>
      </c>
      <c r="D1345" s="5" t="s">
        <v>81</v>
      </c>
      <c r="E1345" s="5" t="s">
        <v>97</v>
      </c>
      <c r="F1345" s="5" t="s">
        <v>98</v>
      </c>
      <c r="G1345" s="5" t="s">
        <v>82</v>
      </c>
      <c r="H1345" s="5" t="s">
        <v>99</v>
      </c>
      <c r="I1345">
        <v>799.62716184501699</v>
      </c>
      <c r="J1345">
        <v>1358</v>
      </c>
      <c r="K1345">
        <v>65.292000000000002</v>
      </c>
      <c r="L1345">
        <v>116</v>
      </c>
      <c r="M1345">
        <v>673</v>
      </c>
      <c r="N1345">
        <v>628</v>
      </c>
      <c r="O1345">
        <v>303</v>
      </c>
      <c r="P1345">
        <v>441</v>
      </c>
      <c r="Q1345">
        <v>275.09261186452488</v>
      </c>
      <c r="R1345">
        <v>557</v>
      </c>
      <c r="S1345">
        <v>652.46199999999999</v>
      </c>
      <c r="T1345">
        <v>385</v>
      </c>
      <c r="U1345">
        <v>150.04931400000001</v>
      </c>
      <c r="V1345">
        <v>642.96399999999994</v>
      </c>
      <c r="W1345">
        <v>249.92449999999999</v>
      </c>
      <c r="X1345">
        <v>1020</v>
      </c>
      <c r="Y1345">
        <v>3263</v>
      </c>
      <c r="Z1345">
        <v>425</v>
      </c>
      <c r="AA1345">
        <v>4925.0070414119264</v>
      </c>
      <c r="AB1345">
        <v>81.348299999999995</v>
      </c>
      <c r="AC1345">
        <v>347.18271780800012</v>
      </c>
      <c r="AD1345">
        <v>769</v>
      </c>
      <c r="AE1345">
        <v>373.3184</v>
      </c>
      <c r="AF1345">
        <v>1831</v>
      </c>
      <c r="AG1345">
        <v>8661</v>
      </c>
      <c r="AH1345">
        <v>1307</v>
      </c>
      <c r="AI1345">
        <v>395.38718296018391</v>
      </c>
      <c r="AJ1345">
        <v>2433.368679828633</v>
      </c>
      <c r="AK1345">
        <v>292.10742027135723</v>
      </c>
      <c r="AL1345">
        <v>33420.12890625</v>
      </c>
      <c r="AM1345">
        <v>27226.609375</v>
      </c>
      <c r="AN1345">
        <v>6193.521484375</v>
      </c>
      <c r="AO1345" s="5" t="s">
        <v>2048</v>
      </c>
    </row>
    <row r="1346" spans="1:41" ht="14.25" x14ac:dyDescent="0.45">
      <c r="A1346">
        <v>2016</v>
      </c>
      <c r="B1346" s="5" t="s">
        <v>589</v>
      </c>
      <c r="C1346" s="5" t="s">
        <v>268</v>
      </c>
      <c r="D1346" s="5" t="s">
        <v>81</v>
      </c>
      <c r="E1346" s="5" t="s">
        <v>97</v>
      </c>
      <c r="F1346" s="5" t="s">
        <v>98</v>
      </c>
      <c r="G1346" s="5" t="s">
        <v>82</v>
      </c>
      <c r="H1346" s="5" t="s">
        <v>99</v>
      </c>
      <c r="I1346">
        <v>823.96379510994427</v>
      </c>
      <c r="J1346">
        <v>1352.662028185669</v>
      </c>
      <c r="K1346">
        <v>57</v>
      </c>
      <c r="L1346">
        <v>112</v>
      </c>
      <c r="M1346">
        <v>584</v>
      </c>
      <c r="N1346">
        <v>698.34595638683527</v>
      </c>
      <c r="O1346">
        <v>311.7</v>
      </c>
      <c r="P1346">
        <v>434</v>
      </c>
      <c r="Q1346">
        <v>272</v>
      </c>
      <c r="R1346">
        <v>545</v>
      </c>
      <c r="S1346">
        <v>663.12605932203394</v>
      </c>
      <c r="T1346">
        <v>396.9</v>
      </c>
      <c r="U1346">
        <v>144.4</v>
      </c>
      <c r="V1346">
        <v>645.09999999999991</v>
      </c>
      <c r="W1346">
        <v>290</v>
      </c>
      <c r="X1346">
        <v>1044</v>
      </c>
      <c r="Y1346">
        <v>3274.5050000000001</v>
      </c>
      <c r="Z1346">
        <v>444.85599445090912</v>
      </c>
      <c r="AA1346">
        <v>5218.9557795000001</v>
      </c>
      <c r="AB1346">
        <v>83</v>
      </c>
      <c r="AC1346">
        <v>373.36799104591358</v>
      </c>
      <c r="AD1346">
        <v>774.92885699999988</v>
      </c>
      <c r="AE1346">
        <v>360</v>
      </c>
      <c r="AF1346">
        <v>1638</v>
      </c>
      <c r="AG1346">
        <v>8742.0938214457983</v>
      </c>
      <c r="AH1346">
        <v>1274.23380847</v>
      </c>
      <c r="AI1346">
        <v>396</v>
      </c>
      <c r="AJ1346">
        <v>2515.7998908556501</v>
      </c>
      <c r="AK1346">
        <v>283.92111399999999</v>
      </c>
      <c r="AL1346">
        <v>33753.859375</v>
      </c>
      <c r="AM1346">
        <v>27595.052734375</v>
      </c>
      <c r="AN1346">
        <v>6158.8095703125</v>
      </c>
      <c r="AO1346" s="5" t="s">
        <v>702</v>
      </c>
    </row>
    <row r="1347" spans="1:41" ht="14.25" x14ac:dyDescent="0.45">
      <c r="A1347">
        <v>2016</v>
      </c>
      <c r="B1347" s="5" t="s">
        <v>1507</v>
      </c>
      <c r="C1347" s="5" t="s">
        <v>268</v>
      </c>
      <c r="D1347" s="5" t="s">
        <v>81</v>
      </c>
      <c r="E1347" s="5" t="s">
        <v>97</v>
      </c>
      <c r="F1347" s="5" t="s">
        <v>98</v>
      </c>
      <c r="G1347" s="5" t="s">
        <v>82</v>
      </c>
      <c r="H1347" s="5" t="s">
        <v>99</v>
      </c>
      <c r="I1347">
        <v>796.11371734620025</v>
      </c>
      <c r="J1347">
        <v>1386</v>
      </c>
      <c r="K1347">
        <v>67</v>
      </c>
      <c r="L1347">
        <v>115</v>
      </c>
      <c r="M1347">
        <v>549</v>
      </c>
      <c r="N1347">
        <v>595.66685834770249</v>
      </c>
      <c r="O1347">
        <v>310.60000000000002</v>
      </c>
      <c r="P1347">
        <v>456</v>
      </c>
      <c r="Q1347">
        <v>288.2813354999999</v>
      </c>
      <c r="R1347">
        <v>557</v>
      </c>
      <c r="S1347">
        <v>624</v>
      </c>
      <c r="T1347">
        <v>408</v>
      </c>
      <c r="U1347">
        <v>154.0299995</v>
      </c>
      <c r="V1347">
        <v>653.18531403255008</v>
      </c>
      <c r="W1347">
        <v>248.90440000000001</v>
      </c>
      <c r="X1347">
        <v>1026</v>
      </c>
      <c r="Y1347">
        <v>3253.24</v>
      </c>
      <c r="Z1347">
        <v>436.60000000000042</v>
      </c>
      <c r="AA1347">
        <v>4884.803152713981</v>
      </c>
      <c r="AB1347">
        <v>89.636187000000007</v>
      </c>
      <c r="AC1347">
        <v>331.15128168000001</v>
      </c>
      <c r="AD1347">
        <v>783.14800000000002</v>
      </c>
      <c r="AE1347">
        <v>374.41308725225161</v>
      </c>
      <c r="AF1347">
        <v>1932.6824999999999</v>
      </c>
      <c r="AG1347">
        <v>8772.8318779077654</v>
      </c>
      <c r="AH1347">
        <v>1379.677181913775</v>
      </c>
      <c r="AI1347">
        <v>395.6045953468269</v>
      </c>
      <c r="AJ1347">
        <v>2597.1921814042898</v>
      </c>
      <c r="AK1347">
        <v>284.20676178226591</v>
      </c>
      <c r="AL1347">
        <v>33749.96875</v>
      </c>
      <c r="AM1347">
        <v>27584.189453125</v>
      </c>
      <c r="AN1347">
        <v>6165.77685546875</v>
      </c>
      <c r="AO1347" s="5" t="s">
        <v>2047</v>
      </c>
    </row>
    <row r="1348" spans="1:41" ht="14.25" x14ac:dyDescent="0.45">
      <c r="A1348">
        <v>2016</v>
      </c>
      <c r="B1348" s="5" t="s">
        <v>1509</v>
      </c>
      <c r="C1348" s="5" t="s">
        <v>268</v>
      </c>
      <c r="D1348" s="5" t="s">
        <v>81</v>
      </c>
      <c r="E1348" s="5" t="s">
        <v>97</v>
      </c>
      <c r="F1348" s="5" t="s">
        <v>98</v>
      </c>
      <c r="G1348" s="5" t="s">
        <v>82</v>
      </c>
      <c r="H1348" s="5" t="s">
        <v>99</v>
      </c>
      <c r="I1348">
        <v>787.88928925382641</v>
      </c>
      <c r="J1348">
        <v>1350.50903571751</v>
      </c>
      <c r="K1348">
        <v>58.7</v>
      </c>
      <c r="L1348">
        <v>112</v>
      </c>
      <c r="M1348">
        <v>597</v>
      </c>
      <c r="N1348">
        <v>596</v>
      </c>
      <c r="O1348">
        <v>311.13272723018258</v>
      </c>
      <c r="P1348">
        <v>439</v>
      </c>
      <c r="Q1348">
        <v>275.73682500000001</v>
      </c>
      <c r="R1348">
        <v>537.23278974999994</v>
      </c>
      <c r="S1348">
        <v>650</v>
      </c>
      <c r="T1348">
        <v>388.87178</v>
      </c>
      <c r="U1348">
        <v>145.81947</v>
      </c>
      <c r="V1348">
        <v>633</v>
      </c>
      <c r="W1348">
        <v>294.92</v>
      </c>
      <c r="X1348">
        <v>1038.5999999999999</v>
      </c>
      <c r="Y1348">
        <v>3304.26</v>
      </c>
      <c r="Z1348">
        <v>457.1</v>
      </c>
      <c r="AA1348">
        <v>4992.7198136408442</v>
      </c>
      <c r="AB1348">
        <v>82.17</v>
      </c>
      <c r="AC1348">
        <v>345.47385600000001</v>
      </c>
      <c r="AD1348">
        <v>761</v>
      </c>
      <c r="AE1348">
        <v>373</v>
      </c>
      <c r="AF1348">
        <v>1708.047412285438</v>
      </c>
      <c r="AG1348">
        <v>8684.2999999999993</v>
      </c>
      <c r="AH1348">
        <v>1265.3128639040719</v>
      </c>
      <c r="AI1348">
        <v>376</v>
      </c>
      <c r="AJ1348">
        <v>2400.3936068722151</v>
      </c>
      <c r="AK1348">
        <v>304.04813208710482</v>
      </c>
      <c r="AL1348">
        <v>33270.23828125</v>
      </c>
      <c r="AM1348">
        <v>27142.482421875</v>
      </c>
      <c r="AN1348">
        <v>6127.755859375</v>
      </c>
      <c r="AO1348" s="5" t="s">
        <v>2046</v>
      </c>
    </row>
    <row r="1349" spans="1:41" ht="14.25" x14ac:dyDescent="0.45">
      <c r="A1349">
        <v>2016</v>
      </c>
      <c r="B1349" s="5" t="s">
        <v>1508</v>
      </c>
      <c r="C1349" s="5" t="s">
        <v>268</v>
      </c>
      <c r="D1349" s="5" t="s">
        <v>81</v>
      </c>
      <c r="E1349" s="5" t="s">
        <v>97</v>
      </c>
      <c r="F1349" s="5" t="s">
        <v>8</v>
      </c>
      <c r="G1349" s="5" t="s">
        <v>82</v>
      </c>
      <c r="H1349" s="5" t="s">
        <v>100</v>
      </c>
      <c r="I1349">
        <v>0.64470808893552167</v>
      </c>
      <c r="J1349">
        <v>0.54045053357351935</v>
      </c>
      <c r="K1349">
        <v>0.5777848571731975</v>
      </c>
      <c r="L1349">
        <v>0.64911809472647508</v>
      </c>
      <c r="M1349">
        <v>0.60020690639269403</v>
      </c>
      <c r="N1349">
        <v>0.41777096571617123</v>
      </c>
      <c r="O1349">
        <v>0.58625493382865101</v>
      </c>
      <c r="P1349">
        <v>0.50902392066152335</v>
      </c>
      <c r="Q1349">
        <v>0.47895963793820301</v>
      </c>
      <c r="R1349">
        <v>0.73712224245352875</v>
      </c>
      <c r="S1349">
        <v>0.69870509822063442</v>
      </c>
      <c r="T1349">
        <v>0.58361599713034362</v>
      </c>
      <c r="U1349">
        <v>0.51390618513906183</v>
      </c>
      <c r="V1349">
        <v>0.58968198678378059</v>
      </c>
      <c r="W1349">
        <v>0.48030629737250741</v>
      </c>
      <c r="X1349">
        <v>0.65784382013776022</v>
      </c>
      <c r="Y1349">
        <v>0.61793063117930636</v>
      </c>
      <c r="Z1349">
        <v>0.79534396287147247</v>
      </c>
      <c r="AA1349">
        <v>0.63027036119555391</v>
      </c>
      <c r="AB1349">
        <v>0.66095425553863529</v>
      </c>
      <c r="AC1349">
        <v>0.58482613286566998</v>
      </c>
      <c r="AD1349">
        <v>0.54525085793698058</v>
      </c>
      <c r="AE1349">
        <v>0.59871109451759696</v>
      </c>
      <c r="AF1349">
        <v>0</v>
      </c>
      <c r="AG1349">
        <v>0.54927701674277019</v>
      </c>
      <c r="AH1349">
        <v>0.55485650145782495</v>
      </c>
      <c r="AI1349">
        <v>0.62547369946451081</v>
      </c>
      <c r="AJ1349">
        <v>0.50438958762692032</v>
      </c>
      <c r="AK1349">
        <v>0.66349258541533762</v>
      </c>
      <c r="AL1349">
        <v>0.5722840428352356</v>
      </c>
      <c r="AM1349">
        <v>0.55067586898803711</v>
      </c>
      <c r="AN1349">
        <v>0.60289549827575684</v>
      </c>
      <c r="AO1349" s="5" t="s">
        <v>2049</v>
      </c>
    </row>
    <row r="1350" spans="1:41" ht="14.25" x14ac:dyDescent="0.45">
      <c r="A1350">
        <v>2016</v>
      </c>
      <c r="B1350" s="5" t="s">
        <v>589</v>
      </c>
      <c r="C1350" s="5" t="s">
        <v>268</v>
      </c>
      <c r="D1350" s="5" t="s">
        <v>81</v>
      </c>
      <c r="E1350" s="5" t="s">
        <v>97</v>
      </c>
      <c r="F1350" s="5" t="s">
        <v>8</v>
      </c>
      <c r="G1350" s="5" t="s">
        <v>82</v>
      </c>
      <c r="H1350" s="5" t="s">
        <v>100</v>
      </c>
      <c r="I1350">
        <v>0.66728325563944535</v>
      </c>
      <c r="J1350">
        <v>0.54200000000000004</v>
      </c>
      <c r="K1350">
        <v>0.61385370896872582</v>
      </c>
      <c r="L1350">
        <v>0.63926940639269403</v>
      </c>
      <c r="M1350">
        <v>0.58142408200405249</v>
      </c>
      <c r="N1350">
        <v>0.45101748999961888</v>
      </c>
      <c r="O1350">
        <v>0.60308799628511722</v>
      </c>
      <c r="P1350">
        <v>0.52705722335567862</v>
      </c>
      <c r="Q1350">
        <v>0.5048817611463785</v>
      </c>
      <c r="R1350">
        <v>0.72533385352520541</v>
      </c>
      <c r="S1350">
        <v>0.67438148632886263</v>
      </c>
      <c r="T1350">
        <v>0.62928082191780821</v>
      </c>
      <c r="U1350">
        <v>0.49501556350871412</v>
      </c>
      <c r="V1350">
        <v>0.64825310309344641</v>
      </c>
      <c r="W1350">
        <v>0.58078987422895134</v>
      </c>
      <c r="X1350">
        <v>0.6892890815024918</v>
      </c>
      <c r="Y1350">
        <v>0.61178713688914799</v>
      </c>
      <c r="Z1350">
        <v>0.75052492281389049</v>
      </c>
      <c r="AA1350">
        <v>0.66078593594290147</v>
      </c>
      <c r="AB1350">
        <v>0.67677756033920422</v>
      </c>
      <c r="AC1350">
        <v>0.66622924805671913</v>
      </c>
      <c r="AD1350">
        <v>0.65470812915970034</v>
      </c>
      <c r="AE1350">
        <v>0.60702940045729548</v>
      </c>
      <c r="AF1350">
        <v>0.60211771906349509</v>
      </c>
      <c r="AG1350">
        <v>0.56928460678274939</v>
      </c>
      <c r="AH1350">
        <v>0.55721675249347746</v>
      </c>
      <c r="AI1350">
        <v>0.62095438807767578</v>
      </c>
      <c r="AJ1350">
        <v>0.51746264569822908</v>
      </c>
      <c r="AK1350">
        <v>0.68162115821365632</v>
      </c>
      <c r="AL1350">
        <v>0.61202466487884521</v>
      </c>
      <c r="AM1350">
        <v>0.59913724660873413</v>
      </c>
      <c r="AN1350">
        <v>0.63028204441070557</v>
      </c>
      <c r="AO1350" s="5" t="s">
        <v>703</v>
      </c>
    </row>
    <row r="1351" spans="1:41" ht="14.25" x14ac:dyDescent="0.45">
      <c r="A1351">
        <v>2016</v>
      </c>
      <c r="B1351" s="5" t="s">
        <v>1507</v>
      </c>
      <c r="C1351" s="5" t="s">
        <v>268</v>
      </c>
      <c r="D1351" s="5" t="s">
        <v>81</v>
      </c>
      <c r="E1351" s="5" t="s">
        <v>97</v>
      </c>
      <c r="F1351" s="5" t="s">
        <v>8</v>
      </c>
      <c r="G1351" s="5" t="s">
        <v>82</v>
      </c>
      <c r="H1351" s="5" t="s">
        <v>100</v>
      </c>
      <c r="I1351">
        <v>0.66832392980915756</v>
      </c>
      <c r="J1351">
        <v>0.53816046966731901</v>
      </c>
      <c r="K1351">
        <v>0.58608443114820064</v>
      </c>
      <c r="L1351">
        <v>0.65639269406392697</v>
      </c>
      <c r="M1351">
        <v>0.57814790476671885</v>
      </c>
      <c r="N1351">
        <v>0.3898130391247831</v>
      </c>
      <c r="O1351">
        <v>0.58125608204206902</v>
      </c>
      <c r="P1351">
        <v>0.52316376402560749</v>
      </c>
      <c r="Q1351">
        <v>0.48170313830900152</v>
      </c>
      <c r="R1351">
        <v>0.64520015104865291</v>
      </c>
      <c r="S1351">
        <v>0.64173762803899792</v>
      </c>
      <c r="T1351">
        <v>0.61453566675619786</v>
      </c>
      <c r="U1351">
        <v>0.5326532473677309</v>
      </c>
      <c r="V1351">
        <v>0.60718694112686866</v>
      </c>
      <c r="W1351">
        <v>0.47834586350568092</v>
      </c>
      <c r="X1351">
        <v>0.6579959981529937</v>
      </c>
      <c r="Y1351">
        <v>0.61232387341095507</v>
      </c>
      <c r="Z1351">
        <v>0.79616905189140486</v>
      </c>
      <c r="AA1351">
        <v>0.61942971318765938</v>
      </c>
      <c r="AB1351">
        <v>0.5531049426138468</v>
      </c>
      <c r="AC1351">
        <v>0.53789235333809404</v>
      </c>
      <c r="AD1351">
        <v>0.55377236368538318</v>
      </c>
      <c r="AE1351">
        <v>0.64079790113890234</v>
      </c>
      <c r="AF1351">
        <v>0</v>
      </c>
      <c r="AG1351">
        <v>0.5557059301539431</v>
      </c>
      <c r="AH1351">
        <v>0.60065667999868044</v>
      </c>
      <c r="AI1351">
        <v>0.60240157219184898</v>
      </c>
      <c r="AJ1351">
        <v>0.52289792897898302</v>
      </c>
      <c r="AK1351">
        <v>0.58568952762230553</v>
      </c>
      <c r="AL1351">
        <v>0.56419110298156738</v>
      </c>
      <c r="AM1351">
        <v>0.54869496822357178</v>
      </c>
      <c r="AN1351">
        <v>0.58614403009414673</v>
      </c>
      <c r="AO1351" s="5" t="s">
        <v>2050</v>
      </c>
    </row>
    <row r="1352" spans="1:41" ht="14.25" x14ac:dyDescent="0.45">
      <c r="A1352">
        <v>2016</v>
      </c>
      <c r="B1352" s="5" t="s">
        <v>1509</v>
      </c>
      <c r="C1352" s="5" t="s">
        <v>268</v>
      </c>
      <c r="D1352" s="5" t="s">
        <v>81</v>
      </c>
      <c r="E1352" s="5" t="s">
        <v>97</v>
      </c>
      <c r="F1352" s="5" t="s">
        <v>8</v>
      </c>
      <c r="G1352" s="5" t="s">
        <v>82</v>
      </c>
      <c r="H1352" s="5" t="s">
        <v>100</v>
      </c>
      <c r="I1352">
        <v>0.64323906361574079</v>
      </c>
      <c r="J1352">
        <v>0.54400000000000004</v>
      </c>
      <c r="K1352">
        <v>0.62045492981566042</v>
      </c>
      <c r="L1352">
        <v>0.62827460087734055</v>
      </c>
      <c r="M1352">
        <v>0.57029861867369747</v>
      </c>
      <c r="N1352">
        <v>0.39787444257523569</v>
      </c>
      <c r="O1352">
        <v>0.59195724358862756</v>
      </c>
      <c r="P1352">
        <v>0.53312931118235696</v>
      </c>
      <c r="Q1352">
        <v>0.55652062423708115</v>
      </c>
      <c r="R1352">
        <v>0.72324071348377728</v>
      </c>
      <c r="S1352">
        <v>0.70000861549065219</v>
      </c>
      <c r="T1352">
        <v>0.60810624257208989</v>
      </c>
      <c r="U1352">
        <v>0.48715417673918882</v>
      </c>
      <c r="V1352">
        <v>0.60216894977168955</v>
      </c>
      <c r="W1352">
        <v>0.56677890011223342</v>
      </c>
      <c r="X1352">
        <v>0.66087872818069349</v>
      </c>
      <c r="Y1352">
        <v>0.627618352973355</v>
      </c>
      <c r="Z1352">
        <v>0.80200985670289349</v>
      </c>
      <c r="AA1352">
        <v>0.64307862681394212</v>
      </c>
      <c r="AB1352">
        <v>0.6706804652010131</v>
      </c>
      <c r="AC1352">
        <v>0.59931506849315086</v>
      </c>
      <c r="AD1352">
        <v>0.60749752530574441</v>
      </c>
      <c r="AE1352">
        <v>0.59820045905871155</v>
      </c>
      <c r="AF1352">
        <v>0.60491364211089949</v>
      </c>
      <c r="AG1352">
        <v>0.5725431403341521</v>
      </c>
      <c r="AH1352">
        <v>0.57700106574906462</v>
      </c>
      <c r="AI1352">
        <v>0.62188314154192625</v>
      </c>
      <c r="AJ1352">
        <v>0.50932627329196056</v>
      </c>
      <c r="AK1352">
        <v>0.70302836631227639</v>
      </c>
      <c r="AL1352">
        <v>0.60590279102325439</v>
      </c>
      <c r="AM1352">
        <v>0.5925062894821167</v>
      </c>
      <c r="AN1352">
        <v>0.62488114833831787</v>
      </c>
      <c r="AO1352" s="5" t="s">
        <v>2051</v>
      </c>
    </row>
    <row r="1353" spans="1:41" ht="14.25" x14ac:dyDescent="0.45">
      <c r="A1353">
        <v>2016</v>
      </c>
      <c r="B1353" s="5" t="s">
        <v>1509</v>
      </c>
      <c r="C1353" s="5" t="s">
        <v>268</v>
      </c>
      <c r="D1353" s="5" t="s">
        <v>81</v>
      </c>
      <c r="E1353" s="5" t="s">
        <v>97</v>
      </c>
      <c r="F1353" s="5" t="s">
        <v>34</v>
      </c>
      <c r="G1353" s="5" t="s">
        <v>82</v>
      </c>
      <c r="H1353" s="5" t="s">
        <v>100</v>
      </c>
      <c r="I1353">
        <v>4.8110225513331502E-2</v>
      </c>
      <c r="J1353">
        <v>5.80000000000001E-2</v>
      </c>
      <c r="K1353">
        <v>6.4735945485519697E-2</v>
      </c>
      <c r="L1353">
        <v>7.9999999999999905E-2</v>
      </c>
      <c r="M1353">
        <v>5.52763819095477E-2</v>
      </c>
      <c r="N1353">
        <v>8.3892617449664406E-2</v>
      </c>
      <c r="O1353">
        <v>9.5022624434389205E-2</v>
      </c>
      <c r="P1353">
        <v>6.8337129840546698E-2</v>
      </c>
      <c r="Q1353">
        <v>5.4945054945054903E-2</v>
      </c>
      <c r="R1353">
        <v>4.6805134427684199E-2</v>
      </c>
      <c r="S1353">
        <v>5.3999999999999999E-2</v>
      </c>
      <c r="T1353">
        <v>6.4999999999999905E-2</v>
      </c>
      <c r="U1353">
        <v>3.5108274635753202E-2</v>
      </c>
      <c r="V1353">
        <v>5.5292259083728298E-2</v>
      </c>
      <c r="W1353">
        <v>0.06</v>
      </c>
      <c r="X1353">
        <v>3.5239745811669498E-2</v>
      </c>
      <c r="Y1353">
        <v>4.0632395755782001E-2</v>
      </c>
      <c r="Z1353">
        <v>5.3817545394880803E-2</v>
      </c>
      <c r="AA1353">
        <v>0.06</v>
      </c>
      <c r="AB1353">
        <v>7.1437264208348603E-2</v>
      </c>
      <c r="AC1353">
        <v>8.6904761904761901E-2</v>
      </c>
      <c r="AD1353">
        <v>6.1760840998685902E-2</v>
      </c>
      <c r="AE1353">
        <v>9.1152815013404803E-2</v>
      </c>
      <c r="AF1353">
        <v>5.5000000000000097E-2</v>
      </c>
      <c r="AG1353">
        <v>4.0509885655723499E-2</v>
      </c>
      <c r="AH1353">
        <v>4.7290393702771702E-2</v>
      </c>
      <c r="AI1353">
        <v>6.1170212765957403E-2</v>
      </c>
      <c r="AJ1353">
        <v>4.8000000000000098E-2</v>
      </c>
      <c r="AK1353">
        <v>0.05</v>
      </c>
      <c r="AL1353">
        <v>5.9566941112279892E-2</v>
      </c>
      <c r="AM1353">
        <v>5.9206359088420868E-2</v>
      </c>
      <c r="AN1353">
        <v>6.0077786445617676E-2</v>
      </c>
      <c r="AO1353" s="5" t="s">
        <v>2053</v>
      </c>
    </row>
    <row r="1354" spans="1:41" ht="14.25" x14ac:dyDescent="0.45">
      <c r="A1354">
        <v>2016</v>
      </c>
      <c r="B1354" s="5" t="s">
        <v>589</v>
      </c>
      <c r="C1354" s="5" t="s">
        <v>268</v>
      </c>
      <c r="D1354" s="5" t="s">
        <v>81</v>
      </c>
      <c r="E1354" s="5" t="s">
        <v>97</v>
      </c>
      <c r="F1354" s="5" t="s">
        <v>34</v>
      </c>
      <c r="G1354" s="5" t="s">
        <v>82</v>
      </c>
      <c r="H1354" s="5" t="s">
        <v>100</v>
      </c>
      <c r="I1354">
        <v>3.5797936634096097E-2</v>
      </c>
      <c r="J1354">
        <v>5.8000000000000003E-2</v>
      </c>
      <c r="K1354">
        <v>6.3157894736842093E-2</v>
      </c>
      <c r="L1354">
        <v>7.9999999999999905E-2</v>
      </c>
      <c r="M1354">
        <v>4.63507399879187E-2</v>
      </c>
      <c r="N1354">
        <v>7.7278944437274899E-2</v>
      </c>
      <c r="O1354">
        <v>9.4963105550208399E-2</v>
      </c>
      <c r="P1354">
        <v>6.9124423963133605E-2</v>
      </c>
      <c r="Q1354">
        <v>5.1470588235294101E-2</v>
      </c>
      <c r="R1354">
        <v>4.7354113488613701E-2</v>
      </c>
      <c r="S1354">
        <v>5.6000000000000098E-2</v>
      </c>
      <c r="T1354">
        <v>1</v>
      </c>
      <c r="U1354">
        <v>3.7396121883656402E-2</v>
      </c>
      <c r="V1354">
        <v>6.4486126181987194E-2</v>
      </c>
      <c r="W1354">
        <v>6.2068965517241399E-2</v>
      </c>
      <c r="X1354">
        <v>4.0229885057471299E-2</v>
      </c>
      <c r="Y1354">
        <v>4.1933841114916597E-2</v>
      </c>
      <c r="Z1354">
        <v>4.9648783145876299E-2</v>
      </c>
      <c r="AA1354">
        <v>6.0000000000000102E-2</v>
      </c>
      <c r="AB1354">
        <v>1</v>
      </c>
      <c r="AC1354">
        <v>9.1799288475009996E-2</v>
      </c>
      <c r="AD1354">
        <v>6.4430246143227399E-2</v>
      </c>
      <c r="AE1354">
        <v>9.7222222222222196E-2</v>
      </c>
      <c r="AF1354">
        <v>5.5000000000000097E-2</v>
      </c>
      <c r="AG1354">
        <v>3.6844647072639299E-2</v>
      </c>
      <c r="AH1354">
        <v>4.5580834163778998E-2</v>
      </c>
      <c r="AI1354">
        <v>6.0606060606060601E-2</v>
      </c>
      <c r="AJ1354">
        <v>4.7619047619047603E-2</v>
      </c>
      <c r="AK1354">
        <v>6.23519108902904E-2</v>
      </c>
      <c r="AL1354">
        <v>0.12402468919754028</v>
      </c>
      <c r="AM1354">
        <v>5.8880947530269623E-2</v>
      </c>
      <c r="AN1354">
        <v>0.21631163358688354</v>
      </c>
      <c r="AO1354" s="5" t="s">
        <v>705</v>
      </c>
    </row>
    <row r="1355" spans="1:41" ht="14.25" x14ac:dyDescent="0.45">
      <c r="A1355">
        <v>2016</v>
      </c>
      <c r="B1355" s="5" t="s">
        <v>1508</v>
      </c>
      <c r="C1355" s="5" t="s">
        <v>268</v>
      </c>
      <c r="D1355" s="5" t="s">
        <v>81</v>
      </c>
      <c r="E1355" s="5" t="s">
        <v>97</v>
      </c>
      <c r="F1355" s="5" t="s">
        <v>34</v>
      </c>
      <c r="G1355" s="5" t="s">
        <v>82</v>
      </c>
      <c r="H1355" s="5" t="s">
        <v>100</v>
      </c>
      <c r="I1355">
        <v>6.0430869947593599E-2</v>
      </c>
      <c r="J1355">
        <v>5.9524889543446299E-2</v>
      </c>
      <c r="K1355">
        <v>0.06</v>
      </c>
      <c r="L1355">
        <v>7.7586206896551699E-2</v>
      </c>
      <c r="M1355">
        <v>5.94353640416048E-2</v>
      </c>
      <c r="N1355">
        <v>6.3694267515923594E-2</v>
      </c>
      <c r="O1355">
        <v>6.9306930693069299E-2</v>
      </c>
      <c r="P1355">
        <v>6.8027210884353706E-2</v>
      </c>
      <c r="Q1355">
        <v>5.3101037133345498E-2</v>
      </c>
      <c r="R1355">
        <v>4.1292639138240599E-2</v>
      </c>
      <c r="S1355">
        <v>5.5100000000000003E-2</v>
      </c>
      <c r="T1355">
        <v>1</v>
      </c>
      <c r="U1355">
        <v>4.41572428648358E-2</v>
      </c>
      <c r="V1355">
        <v>7.4598266776988997E-2</v>
      </c>
      <c r="W1355">
        <v>0.06</v>
      </c>
      <c r="X1355">
        <v>3.5294117647058802E-2</v>
      </c>
      <c r="Y1355">
        <v>4.3824701195219098E-2</v>
      </c>
      <c r="Z1355">
        <v>0.05</v>
      </c>
      <c r="AA1355">
        <v>6.0000000000000102E-2</v>
      </c>
      <c r="AB1355">
        <v>1</v>
      </c>
      <c r="AC1355">
        <v>9.0090090329027706E-2</v>
      </c>
      <c r="AD1355">
        <v>6.6319895968790593E-2</v>
      </c>
      <c r="AE1355">
        <v>9.2803354991342499E-2</v>
      </c>
      <c r="AF1355">
        <v>5.5161114145275802E-2</v>
      </c>
      <c r="AG1355">
        <v>4.1796559288765703E-2</v>
      </c>
      <c r="AH1355">
        <v>5.0497322111706197E-2</v>
      </c>
      <c r="AI1355">
        <v>6.4106205123236004E-2</v>
      </c>
      <c r="AJ1355">
        <v>5.00000000000001E-2</v>
      </c>
      <c r="AK1355">
        <v>5.00000000000001E-2</v>
      </c>
      <c r="AL1355">
        <v>0.12400510162115097</v>
      </c>
      <c r="AM1355">
        <v>6.0358136892318726E-2</v>
      </c>
      <c r="AN1355">
        <v>0.2141716480255127</v>
      </c>
      <c r="AO1355" s="5" t="s">
        <v>2054</v>
      </c>
    </row>
    <row r="1356" spans="1:41" ht="14.25" x14ac:dyDescent="0.45">
      <c r="A1356">
        <v>2016</v>
      </c>
      <c r="B1356" s="5" t="s">
        <v>1507</v>
      </c>
      <c r="C1356" s="5" t="s">
        <v>268</v>
      </c>
      <c r="D1356" s="5" t="s">
        <v>81</v>
      </c>
      <c r="E1356" s="5" t="s">
        <v>97</v>
      </c>
      <c r="F1356" s="5" t="s">
        <v>34</v>
      </c>
      <c r="G1356" s="5" t="s">
        <v>82</v>
      </c>
      <c r="H1356" s="5" t="s">
        <v>100</v>
      </c>
      <c r="I1356">
        <v>4.4486372398156997E-2</v>
      </c>
      <c r="J1356">
        <v>5.9884559884559901E-2</v>
      </c>
      <c r="K1356">
        <v>5.5223880597015003E-2</v>
      </c>
      <c r="L1356">
        <v>9.5652173913043495E-2</v>
      </c>
      <c r="M1356">
        <v>6.0109289617486301E-2</v>
      </c>
      <c r="N1356">
        <v>5.80000000000001E-2</v>
      </c>
      <c r="O1356">
        <v>6.5099806825500003E-4</v>
      </c>
      <c r="P1356">
        <v>7.2368421052631596E-2</v>
      </c>
      <c r="Q1356">
        <v>4.6948356807511603E-2</v>
      </c>
      <c r="R1356">
        <v>4.1292639138240599E-2</v>
      </c>
      <c r="S1356">
        <v>5.5929487179487099E-2</v>
      </c>
      <c r="T1356">
        <v>6.1274509803921601E-2</v>
      </c>
      <c r="U1356">
        <v>3.6789297658862997E-2</v>
      </c>
      <c r="V1356">
        <v>5.6148565844096297E-2</v>
      </c>
      <c r="W1356">
        <v>6.0000000000000102E-2</v>
      </c>
      <c r="X1356">
        <v>3.3138401559454203E-2</v>
      </c>
      <c r="Y1356">
        <v>3.6655487759894599E-2</v>
      </c>
      <c r="Z1356">
        <v>6.7338524965642702E-2</v>
      </c>
      <c r="AA1356">
        <v>5.9999999999996403E-2</v>
      </c>
      <c r="AB1356">
        <v>1</v>
      </c>
      <c r="AC1356">
        <v>8.7515567425781302E-2</v>
      </c>
      <c r="AD1356">
        <v>6.5310771399531106E-2</v>
      </c>
      <c r="AE1356">
        <v>8.3999999999999894E-2</v>
      </c>
      <c r="AF1356">
        <v>5.5E-2</v>
      </c>
      <c r="AG1356">
        <v>4.0541017634827398E-2</v>
      </c>
      <c r="AH1356">
        <v>4.9000000000000002E-2</v>
      </c>
      <c r="AI1356">
        <v>6.4660707733422404E-2</v>
      </c>
      <c r="AJ1356">
        <v>4.9999999999998601E-2</v>
      </c>
      <c r="AK1356">
        <v>0.05</v>
      </c>
      <c r="AL1356">
        <v>8.7859287858009338E-2</v>
      </c>
      <c r="AM1356">
        <v>5.8389469981193542E-2</v>
      </c>
      <c r="AN1356">
        <v>0.12960816919803619</v>
      </c>
      <c r="AO1356" s="5" t="s">
        <v>2052</v>
      </c>
    </row>
    <row r="1357" spans="1:41" ht="14.25" x14ac:dyDescent="0.45">
      <c r="A1357">
        <v>2016</v>
      </c>
      <c r="B1357" s="5" t="s">
        <v>1507</v>
      </c>
      <c r="C1357" s="5" t="s">
        <v>268</v>
      </c>
      <c r="D1357" s="5" t="s">
        <v>81</v>
      </c>
      <c r="E1357" s="5" t="s">
        <v>97</v>
      </c>
      <c r="F1357" s="5" t="s">
        <v>101</v>
      </c>
      <c r="G1357" s="5" t="s">
        <v>82</v>
      </c>
      <c r="H1357" s="5" t="s">
        <v>99</v>
      </c>
      <c r="I1357">
        <v>760.69750604505612</v>
      </c>
      <c r="J1357">
        <v>1303</v>
      </c>
      <c r="K1357">
        <v>63.3</v>
      </c>
      <c r="L1357">
        <v>104</v>
      </c>
      <c r="M1357">
        <v>516</v>
      </c>
      <c r="N1357">
        <v>561.1181805635357</v>
      </c>
      <c r="O1357">
        <v>310.39780000000002</v>
      </c>
      <c r="P1357">
        <v>423</v>
      </c>
      <c r="Q1357">
        <v>274.74700050000001</v>
      </c>
      <c r="R1357">
        <v>534</v>
      </c>
      <c r="S1357">
        <v>589.1</v>
      </c>
      <c r="T1357">
        <v>383</v>
      </c>
      <c r="U1357">
        <v>148.36334400000001</v>
      </c>
      <c r="V1357">
        <v>616.50989541919671</v>
      </c>
      <c r="W1357">
        <v>233.970136</v>
      </c>
      <c r="X1357">
        <v>992</v>
      </c>
      <c r="Y1357">
        <v>3133.9909010000001</v>
      </c>
      <c r="Z1357">
        <v>407.20000000000073</v>
      </c>
      <c r="AA1357">
        <v>4591.7149635511596</v>
      </c>
      <c r="AB1357"/>
      <c r="AC1357">
        <v>302.17038936000012</v>
      </c>
      <c r="AD1357">
        <v>732</v>
      </c>
      <c r="AE1357">
        <v>342.96238792306252</v>
      </c>
      <c r="AF1357">
        <v>1826.3849625</v>
      </c>
      <c r="AG1357">
        <v>8417.1723460381309</v>
      </c>
      <c r="AH1357">
        <v>1312.0730000000001</v>
      </c>
      <c r="AI1357">
        <v>370.02452222910688</v>
      </c>
      <c r="AJ1357">
        <v>2467.332572334079</v>
      </c>
      <c r="AK1357">
        <v>269.99642369315262</v>
      </c>
      <c r="AL1357">
        <v>31986.224609375</v>
      </c>
      <c r="AM1357">
        <v>26214.36328125</v>
      </c>
      <c r="AN1357">
        <v>5771.8623046875</v>
      </c>
      <c r="AO1357" s="5" t="s">
        <v>2056</v>
      </c>
    </row>
    <row r="1358" spans="1:41" ht="14.25" x14ac:dyDescent="0.45">
      <c r="A1358">
        <v>2016</v>
      </c>
      <c r="B1358" s="5" t="s">
        <v>589</v>
      </c>
      <c r="C1358" s="5" t="s">
        <v>268</v>
      </c>
      <c r="D1358" s="5" t="s">
        <v>81</v>
      </c>
      <c r="E1358" s="5" t="s">
        <v>97</v>
      </c>
      <c r="F1358" s="5" t="s">
        <v>101</v>
      </c>
      <c r="G1358" s="5" t="s">
        <v>82</v>
      </c>
      <c r="H1358" s="5" t="s">
        <v>99</v>
      </c>
      <c r="I1358">
        <v>794.46759138380912</v>
      </c>
      <c r="J1358">
        <v>1274.2076305508999</v>
      </c>
      <c r="K1358">
        <v>53.4</v>
      </c>
      <c r="L1358">
        <v>103.04</v>
      </c>
      <c r="M1358">
        <v>556.93116784705546</v>
      </c>
      <c r="N1358">
        <v>644.37851802522141</v>
      </c>
      <c r="O1358">
        <v>282.10000000000002</v>
      </c>
      <c r="P1358">
        <v>404</v>
      </c>
      <c r="Q1358">
        <v>258</v>
      </c>
      <c r="R1358">
        <v>519.19200814870555</v>
      </c>
      <c r="S1358">
        <v>625.99099999999999</v>
      </c>
      <c r="T1358"/>
      <c r="U1358">
        <v>139</v>
      </c>
      <c r="V1358">
        <v>603.5</v>
      </c>
      <c r="W1358">
        <v>272</v>
      </c>
      <c r="X1358">
        <v>1002</v>
      </c>
      <c r="Y1358">
        <v>3137.1924276</v>
      </c>
      <c r="Z1358">
        <v>422.76943565127272</v>
      </c>
      <c r="AA1358">
        <v>4905.8184327299996</v>
      </c>
      <c r="AB1358"/>
      <c r="AC1358">
        <v>339.09307512855491</v>
      </c>
      <c r="AD1358">
        <v>725</v>
      </c>
      <c r="AE1358">
        <v>325</v>
      </c>
      <c r="AF1358">
        <v>1547.91</v>
      </c>
      <c r="AG1358">
        <v>8419.9944599187274</v>
      </c>
      <c r="AH1358">
        <v>1216.1531685602481</v>
      </c>
      <c r="AI1358">
        <v>372</v>
      </c>
      <c r="AJ1358">
        <v>2395.9998960530002</v>
      </c>
      <c r="AK1358">
        <v>266.21809000000002</v>
      </c>
      <c r="AL1358">
        <v>31605.357421875</v>
      </c>
      <c r="AM1358">
        <v>26233.5625</v>
      </c>
      <c r="AN1358">
        <v>5371.79345703125</v>
      </c>
      <c r="AO1358" s="5" t="s">
        <v>708</v>
      </c>
    </row>
    <row r="1359" spans="1:41" ht="14.25" x14ac:dyDescent="0.45">
      <c r="A1359">
        <v>2016</v>
      </c>
      <c r="B1359" s="5" t="s">
        <v>1509</v>
      </c>
      <c r="C1359" s="5" t="s">
        <v>268</v>
      </c>
      <c r="D1359" s="5" t="s">
        <v>81</v>
      </c>
      <c r="E1359" s="5" t="s">
        <v>97</v>
      </c>
      <c r="F1359" s="5" t="s">
        <v>101</v>
      </c>
      <c r="G1359" s="5" t="s">
        <v>82</v>
      </c>
      <c r="H1359" s="5" t="s">
        <v>99</v>
      </c>
      <c r="I1359">
        <v>749.98375786828638</v>
      </c>
      <c r="J1359">
        <v>1272.1795116458941</v>
      </c>
      <c r="K1359">
        <v>54.9</v>
      </c>
      <c r="L1359">
        <v>103.04</v>
      </c>
      <c r="M1359">
        <v>564</v>
      </c>
      <c r="N1359">
        <v>546</v>
      </c>
      <c r="O1359">
        <v>281.56807894134181</v>
      </c>
      <c r="P1359">
        <v>409</v>
      </c>
      <c r="Q1359">
        <v>260.58645000000001</v>
      </c>
      <c r="R1359">
        <v>512.08753680679138</v>
      </c>
      <c r="S1359">
        <v>614.9</v>
      </c>
      <c r="T1359">
        <v>363.59511429999998</v>
      </c>
      <c r="U1359">
        <v>140.69999999999999</v>
      </c>
      <c r="V1359">
        <v>598</v>
      </c>
      <c r="W1359">
        <v>277.22480000000002</v>
      </c>
      <c r="X1359">
        <v>1002</v>
      </c>
      <c r="Y1359">
        <v>3170</v>
      </c>
      <c r="Z1359">
        <v>432.5</v>
      </c>
      <c r="AA1359">
        <v>4693.1566248223944</v>
      </c>
      <c r="AB1359">
        <v>76.3</v>
      </c>
      <c r="AC1359">
        <v>315.45053280000002</v>
      </c>
      <c r="AD1359">
        <v>714</v>
      </c>
      <c r="AE1359">
        <v>339</v>
      </c>
      <c r="AF1359">
        <v>1614.1048046097389</v>
      </c>
      <c r="AG1359">
        <v>8332.5</v>
      </c>
      <c r="AH1359">
        <v>1205.4757204128671</v>
      </c>
      <c r="AI1359">
        <v>353</v>
      </c>
      <c r="AJ1359">
        <v>2285.1747137423481</v>
      </c>
      <c r="AK1359">
        <v>288.84572548274951</v>
      </c>
      <c r="AL1359">
        <v>31569.2734375</v>
      </c>
      <c r="AM1359">
        <v>25773.462890625</v>
      </c>
      <c r="AN1359">
        <v>5795.8095703125</v>
      </c>
      <c r="AO1359" s="5" t="s">
        <v>2057</v>
      </c>
    </row>
    <row r="1360" spans="1:41" ht="14.25" x14ac:dyDescent="0.45">
      <c r="A1360">
        <v>2016</v>
      </c>
      <c r="B1360" s="5" t="s">
        <v>1508</v>
      </c>
      <c r="C1360" s="5" t="s">
        <v>268</v>
      </c>
      <c r="D1360" s="5" t="s">
        <v>81</v>
      </c>
      <c r="E1360" s="5" t="s">
        <v>97</v>
      </c>
      <c r="F1360" s="5" t="s">
        <v>101</v>
      </c>
      <c r="G1360" s="5" t="s">
        <v>82</v>
      </c>
      <c r="H1360" s="5" t="s">
        <v>99</v>
      </c>
      <c r="I1360">
        <v>751.30499682099742</v>
      </c>
      <c r="J1360">
        <v>1277.1651999999999</v>
      </c>
      <c r="K1360">
        <v>61.374479999999998</v>
      </c>
      <c r="L1360">
        <v>107</v>
      </c>
      <c r="M1360">
        <v>633</v>
      </c>
      <c r="N1360">
        <v>588</v>
      </c>
      <c r="O1360">
        <v>282</v>
      </c>
      <c r="P1360">
        <v>411</v>
      </c>
      <c r="Q1360">
        <v>260.48490886679781</v>
      </c>
      <c r="R1360">
        <v>534</v>
      </c>
      <c r="S1360">
        <v>616.51134379999996</v>
      </c>
      <c r="T1360"/>
      <c r="U1360">
        <v>143.42355000000001</v>
      </c>
      <c r="V1360">
        <v>595</v>
      </c>
      <c r="W1360">
        <v>234.92903000000001</v>
      </c>
      <c r="X1360">
        <v>984</v>
      </c>
      <c r="Y1360">
        <v>3120</v>
      </c>
      <c r="Z1360">
        <v>403.75</v>
      </c>
      <c r="AA1360">
        <v>4629.5066189272102</v>
      </c>
      <c r="AB1360"/>
      <c r="AC1360">
        <v>315.90499540000002</v>
      </c>
      <c r="AD1360">
        <v>718</v>
      </c>
      <c r="AE1360">
        <v>338.67320000000001</v>
      </c>
      <c r="AF1360">
        <v>1730</v>
      </c>
      <c r="AG1360">
        <v>8299</v>
      </c>
      <c r="AH1360">
        <v>1241</v>
      </c>
      <c r="AI1360">
        <v>370.04041110623979</v>
      </c>
      <c r="AJ1360">
        <v>2311.7002458372008</v>
      </c>
      <c r="AK1360">
        <v>277.50204925778928</v>
      </c>
      <c r="AL1360">
        <v>31234.2734375</v>
      </c>
      <c r="AM1360">
        <v>25815.916015625</v>
      </c>
      <c r="AN1360">
        <v>5418.357421875</v>
      </c>
      <c r="AO1360" s="5" t="s">
        <v>2055</v>
      </c>
    </row>
    <row r="1361" spans="1:41" ht="14.25" x14ac:dyDescent="0.45">
      <c r="A1361">
        <v>2016</v>
      </c>
      <c r="B1361" s="5" t="s">
        <v>1507</v>
      </c>
      <c r="C1361" s="5" t="s">
        <v>268</v>
      </c>
      <c r="D1361" s="5" t="s">
        <v>81</v>
      </c>
      <c r="E1361" s="5" t="s">
        <v>102</v>
      </c>
      <c r="F1361" s="5" t="s">
        <v>103</v>
      </c>
      <c r="G1361" s="5" t="s">
        <v>82</v>
      </c>
      <c r="H1361" s="5" t="s">
        <v>104</v>
      </c>
      <c r="I1361">
        <v>130.4408</v>
      </c>
      <c r="J1361">
        <v>246</v>
      </c>
      <c r="K1361">
        <v>12.55</v>
      </c>
      <c r="L1361">
        <v>20</v>
      </c>
      <c r="M1361">
        <v>100.4</v>
      </c>
      <c r="N1361">
        <v>172.7056503666893</v>
      </c>
      <c r="O1361">
        <v>56</v>
      </c>
      <c r="P1361">
        <v>99.5</v>
      </c>
      <c r="Q1361">
        <v>66.226297083333321</v>
      </c>
      <c r="R1361">
        <v>92.3</v>
      </c>
      <c r="S1361">
        <v>110</v>
      </c>
      <c r="T1361">
        <v>73.197486249999983</v>
      </c>
      <c r="U1361">
        <v>33.010844040000002</v>
      </c>
      <c r="V1361">
        <v>140</v>
      </c>
      <c r="W1361">
        <v>59.4</v>
      </c>
      <c r="X1361">
        <v>173</v>
      </c>
      <c r="Y1361">
        <v>607</v>
      </c>
      <c r="Z1361">
        <v>56.599999999999909</v>
      </c>
      <c r="AA1361">
        <v>758.39535238095243</v>
      </c>
      <c r="AB1361">
        <v>18.5</v>
      </c>
      <c r="AC1361">
        <v>53.832824999999993</v>
      </c>
      <c r="AD1361">
        <v>149.26499999999999</v>
      </c>
      <c r="AE1361">
        <v>41.7</v>
      </c>
      <c r="AF1361"/>
      <c r="AG1361">
        <v>1789.0548918927859</v>
      </c>
      <c r="AH1361">
        <v>261.8347</v>
      </c>
      <c r="AI1361">
        <v>75.674997169920019</v>
      </c>
      <c r="AJ1361">
        <v>565</v>
      </c>
      <c r="AK1361">
        <v>32.194014639619724</v>
      </c>
      <c r="AL1361">
        <v>5993.7822265625</v>
      </c>
      <c r="AM1361">
        <v>4871.7666015625</v>
      </c>
      <c r="AN1361">
        <v>1122.0162353515625</v>
      </c>
      <c r="AO1361" s="5" t="s">
        <v>2059</v>
      </c>
    </row>
    <row r="1362" spans="1:41" ht="14.25" x14ac:dyDescent="0.45">
      <c r="A1362">
        <v>2016</v>
      </c>
      <c r="B1362" s="5" t="s">
        <v>1509</v>
      </c>
      <c r="C1362" s="5" t="s">
        <v>268</v>
      </c>
      <c r="D1362" s="5" t="s">
        <v>81</v>
      </c>
      <c r="E1362" s="5" t="s">
        <v>102</v>
      </c>
      <c r="F1362" s="5" t="s">
        <v>103</v>
      </c>
      <c r="G1362" s="5" t="s">
        <v>82</v>
      </c>
      <c r="H1362" s="5" t="s">
        <v>104</v>
      </c>
      <c r="I1362">
        <v>133.16252</v>
      </c>
      <c r="J1362">
        <v>226.58430912597609</v>
      </c>
      <c r="K1362">
        <v>8.3000000000000007</v>
      </c>
      <c r="L1362">
        <v>20.350000000000001</v>
      </c>
      <c r="M1362">
        <v>113.5</v>
      </c>
      <c r="N1362">
        <v>170</v>
      </c>
      <c r="O1362">
        <v>55</v>
      </c>
      <c r="P1362">
        <v>94</v>
      </c>
      <c r="Q1362">
        <v>58.984000000000002</v>
      </c>
      <c r="R1362">
        <v>80.79603386814</v>
      </c>
      <c r="S1362">
        <v>104</v>
      </c>
      <c r="T1362">
        <v>71</v>
      </c>
      <c r="U1362">
        <v>34.17</v>
      </c>
      <c r="V1362">
        <v>117</v>
      </c>
      <c r="W1362">
        <v>59.4</v>
      </c>
      <c r="X1362">
        <v>169.4</v>
      </c>
      <c r="Y1362">
        <v>600</v>
      </c>
      <c r="Z1362">
        <v>57.624000000000002</v>
      </c>
      <c r="AA1362">
        <v>750.90437116432474</v>
      </c>
      <c r="AB1362">
        <v>13.986000000000001</v>
      </c>
      <c r="AC1362">
        <v>57.578975999999997</v>
      </c>
      <c r="AD1362">
        <v>84</v>
      </c>
      <c r="AE1362">
        <v>46.18</v>
      </c>
      <c r="AF1362">
        <v>287.33126803144029</v>
      </c>
      <c r="AG1362">
        <v>1721.4</v>
      </c>
      <c r="AH1362">
        <v>247.64</v>
      </c>
      <c r="AI1362">
        <v>69.02</v>
      </c>
      <c r="AJ1362">
        <v>463</v>
      </c>
      <c r="AK1362">
        <v>23.520256650648729</v>
      </c>
      <c r="AL1362">
        <v>5937.83154296875</v>
      </c>
      <c r="AM1362">
        <v>4919.0654296875</v>
      </c>
      <c r="AN1362">
        <v>1018.7662963867188</v>
      </c>
      <c r="AO1362" s="5" t="s">
        <v>2060</v>
      </c>
    </row>
    <row r="1363" spans="1:41" ht="14.25" x14ac:dyDescent="0.45">
      <c r="A1363">
        <v>2016</v>
      </c>
      <c r="B1363" s="5" t="s">
        <v>589</v>
      </c>
      <c r="C1363" s="5" t="s">
        <v>268</v>
      </c>
      <c r="D1363" s="5" t="s">
        <v>81</v>
      </c>
      <c r="E1363" s="5" t="s">
        <v>102</v>
      </c>
      <c r="F1363" s="5" t="s">
        <v>103</v>
      </c>
      <c r="G1363" s="5" t="s">
        <v>82</v>
      </c>
      <c r="H1363" s="5" t="s">
        <v>104</v>
      </c>
      <c r="I1363">
        <v>134.29560000000001</v>
      </c>
      <c r="J1363">
        <v>226.8660288176321</v>
      </c>
      <c r="K1363">
        <v>6.6</v>
      </c>
      <c r="L1363">
        <v>20</v>
      </c>
      <c r="M1363">
        <v>110.453</v>
      </c>
      <c r="N1363">
        <v>175.68</v>
      </c>
      <c r="O1363">
        <v>54</v>
      </c>
      <c r="P1363">
        <v>94</v>
      </c>
      <c r="Q1363">
        <v>64</v>
      </c>
      <c r="R1363">
        <v>81.738</v>
      </c>
      <c r="S1363">
        <v>110.25</v>
      </c>
      <c r="T1363">
        <v>69</v>
      </c>
      <c r="U1363">
        <v>33.299999999999997</v>
      </c>
      <c r="V1363">
        <v>124.4</v>
      </c>
      <c r="W1363">
        <v>57</v>
      </c>
      <c r="X1363">
        <v>167.9</v>
      </c>
      <c r="Y1363">
        <v>608</v>
      </c>
      <c r="Z1363">
        <v>49.157999999999987</v>
      </c>
      <c r="AA1363">
        <v>769.5</v>
      </c>
      <c r="AB1363">
        <v>14</v>
      </c>
      <c r="AC1363">
        <v>55.842570864599999</v>
      </c>
      <c r="AD1363">
        <v>81.44</v>
      </c>
      <c r="AE1363">
        <v>42.7</v>
      </c>
      <c r="AF1363">
        <v>275.54774747485021</v>
      </c>
      <c r="AG1363">
        <v>1746</v>
      </c>
      <c r="AH1363">
        <v>258.048290038</v>
      </c>
      <c r="AI1363">
        <v>72.8</v>
      </c>
      <c r="AJ1363">
        <v>480</v>
      </c>
      <c r="AK1363">
        <v>23.709</v>
      </c>
      <c r="AL1363">
        <v>6006.22802734375</v>
      </c>
      <c r="AM1363">
        <v>4981.02783203125</v>
      </c>
      <c r="AN1363">
        <v>1025.2003173828125</v>
      </c>
      <c r="AO1363" s="5" t="s">
        <v>709</v>
      </c>
    </row>
    <row r="1364" spans="1:41" ht="14.25" x14ac:dyDescent="0.45">
      <c r="A1364">
        <v>2016</v>
      </c>
      <c r="B1364" s="5" t="s">
        <v>1508</v>
      </c>
      <c r="C1364" s="5" t="s">
        <v>268</v>
      </c>
      <c r="D1364" s="5" t="s">
        <v>81</v>
      </c>
      <c r="E1364" s="5" t="s">
        <v>102</v>
      </c>
      <c r="F1364" s="5" t="s">
        <v>103</v>
      </c>
      <c r="G1364" s="5" t="s">
        <v>82</v>
      </c>
      <c r="H1364" s="5" t="s">
        <v>104</v>
      </c>
      <c r="I1364">
        <v>134.846</v>
      </c>
      <c r="J1364">
        <v>239.17468953282079</v>
      </c>
      <c r="K1364">
        <v>12.4</v>
      </c>
      <c r="L1364">
        <v>20.399999999999999</v>
      </c>
      <c r="M1364">
        <v>121.5</v>
      </c>
      <c r="N1364">
        <v>170.6</v>
      </c>
      <c r="O1364">
        <v>54</v>
      </c>
      <c r="P1364">
        <v>98.9</v>
      </c>
      <c r="Q1364">
        <v>62.468723099999991</v>
      </c>
      <c r="R1364">
        <v>82.132480896000004</v>
      </c>
      <c r="S1364">
        <v>105.6</v>
      </c>
      <c r="T1364">
        <v>73.145974999999993</v>
      </c>
      <c r="U1364">
        <v>33.330824999999997</v>
      </c>
      <c r="V1364">
        <v>139</v>
      </c>
      <c r="W1364">
        <v>59.4</v>
      </c>
      <c r="X1364">
        <v>168</v>
      </c>
      <c r="Y1364">
        <v>603</v>
      </c>
      <c r="Z1364">
        <v>48</v>
      </c>
      <c r="AA1364">
        <v>739.77077833225678</v>
      </c>
      <c r="AB1364">
        <v>14.049891560000001</v>
      </c>
      <c r="AC1364">
        <v>50.044355709999998</v>
      </c>
      <c r="AD1364">
        <v>149</v>
      </c>
      <c r="AE1364">
        <v>46.18</v>
      </c>
      <c r="AF1364"/>
      <c r="AG1364">
        <v>1788</v>
      </c>
      <c r="AH1364">
        <v>268.89999999999998</v>
      </c>
      <c r="AI1364">
        <v>72.162144000000012</v>
      </c>
      <c r="AJ1364">
        <v>526.22868191579585</v>
      </c>
      <c r="AK1364">
        <v>24.007676806612551</v>
      </c>
      <c r="AL1364">
        <v>5904.2421875</v>
      </c>
      <c r="AM1364">
        <v>4782.076171875</v>
      </c>
      <c r="AN1364">
        <v>1122.1656494140625</v>
      </c>
      <c r="AO1364" s="5" t="s">
        <v>2058</v>
      </c>
    </row>
    <row r="1365" spans="1:41" ht="14.25" x14ac:dyDescent="0.45">
      <c r="A1365">
        <v>2016</v>
      </c>
      <c r="B1365" s="5" t="s">
        <v>589</v>
      </c>
      <c r="C1365" s="5" t="s">
        <v>268</v>
      </c>
      <c r="D1365" s="5" t="s">
        <v>81</v>
      </c>
      <c r="E1365" s="5" t="s">
        <v>102</v>
      </c>
      <c r="F1365" s="5" t="s">
        <v>102</v>
      </c>
      <c r="G1365" s="5" t="s">
        <v>82</v>
      </c>
      <c r="H1365" s="5" t="s">
        <v>104</v>
      </c>
      <c r="I1365">
        <v>140.95931999999999</v>
      </c>
      <c r="J1365">
        <v>284.89570763316749</v>
      </c>
      <c r="K1365">
        <v>10.6</v>
      </c>
      <c r="L1365">
        <v>20</v>
      </c>
      <c r="M1365">
        <v>114.661</v>
      </c>
      <c r="N1365">
        <v>176.75558000000001</v>
      </c>
      <c r="O1365">
        <v>59</v>
      </c>
      <c r="P1365">
        <v>94</v>
      </c>
      <c r="Q1365">
        <v>64</v>
      </c>
      <c r="R1365">
        <v>85.773759999999996</v>
      </c>
      <c r="S1365">
        <v>112.25</v>
      </c>
      <c r="T1365">
        <v>72</v>
      </c>
      <c r="U1365">
        <v>33.299999999999997</v>
      </c>
      <c r="V1365">
        <v>131</v>
      </c>
      <c r="W1365">
        <v>57</v>
      </c>
      <c r="X1365">
        <v>172.9</v>
      </c>
      <c r="Y1365">
        <v>612</v>
      </c>
      <c r="Z1365">
        <v>67.662839999999989</v>
      </c>
      <c r="AA1365">
        <v>901.61</v>
      </c>
      <c r="AB1365">
        <v>14</v>
      </c>
      <c r="AC1365">
        <v>63.9748508646</v>
      </c>
      <c r="AD1365">
        <v>137.209</v>
      </c>
      <c r="AE1365">
        <v>67.7</v>
      </c>
      <c r="AF1365">
        <v>310.54774747485021</v>
      </c>
      <c r="AG1365">
        <v>1753</v>
      </c>
      <c r="AH1365">
        <v>258.048290038</v>
      </c>
      <c r="AI1365">
        <v>72.8</v>
      </c>
      <c r="AJ1365">
        <v>555</v>
      </c>
      <c r="AK1365">
        <v>47.55</v>
      </c>
      <c r="AL1365">
        <v>6490.19775390625</v>
      </c>
      <c r="AM1365">
        <v>5362.1796875</v>
      </c>
      <c r="AN1365">
        <v>1128.018310546875</v>
      </c>
      <c r="AO1365" s="5" t="s">
        <v>711</v>
      </c>
    </row>
    <row r="1366" spans="1:41" ht="14.25" x14ac:dyDescent="0.45">
      <c r="A1366">
        <v>2016</v>
      </c>
      <c r="B1366" s="5" t="s">
        <v>1508</v>
      </c>
      <c r="C1366" s="5" t="s">
        <v>268</v>
      </c>
      <c r="D1366" s="5" t="s">
        <v>81</v>
      </c>
      <c r="E1366" s="5" t="s">
        <v>102</v>
      </c>
      <c r="F1366" s="5" t="s">
        <v>102</v>
      </c>
      <c r="G1366" s="5" t="s">
        <v>82</v>
      </c>
      <c r="H1366" s="5" t="s">
        <v>104</v>
      </c>
      <c r="I1366">
        <v>141.58600000000001</v>
      </c>
      <c r="J1366">
        <v>286.83999999999997</v>
      </c>
      <c r="K1366">
        <v>12.9</v>
      </c>
      <c r="L1366">
        <v>20.399999999999999</v>
      </c>
      <c r="M1366">
        <v>128</v>
      </c>
      <c r="N1366">
        <v>171.6</v>
      </c>
      <c r="O1366">
        <v>59</v>
      </c>
      <c r="P1366">
        <v>98.9</v>
      </c>
      <c r="Q1366">
        <v>62.468723099999991</v>
      </c>
      <c r="R1366">
        <v>86.260420895999999</v>
      </c>
      <c r="S1366">
        <v>105.6</v>
      </c>
      <c r="T1366">
        <v>75.305974999999989</v>
      </c>
      <c r="U1366">
        <v>33.330824999999997</v>
      </c>
      <c r="V1366">
        <v>140.47</v>
      </c>
      <c r="W1366">
        <v>59.4</v>
      </c>
      <c r="X1366">
        <v>177</v>
      </c>
      <c r="Y1366">
        <v>603.79999999999995</v>
      </c>
      <c r="Z1366">
        <v>61</v>
      </c>
      <c r="AA1366">
        <v>892.02261489788577</v>
      </c>
      <c r="AB1366">
        <v>14.049891560000001</v>
      </c>
      <c r="AC1366">
        <v>67.768398359999992</v>
      </c>
      <c r="AD1366">
        <v>163</v>
      </c>
      <c r="AE1366">
        <v>71.180000000000007</v>
      </c>
      <c r="AF1366">
        <v>0</v>
      </c>
      <c r="AG1366">
        <v>1800</v>
      </c>
      <c r="AH1366">
        <v>268.89999999999998</v>
      </c>
      <c r="AI1366">
        <v>72.162144000000012</v>
      </c>
      <c r="AJ1366">
        <v>550.72868191579585</v>
      </c>
      <c r="AK1366">
        <v>50.257676806612551</v>
      </c>
      <c r="AL1366">
        <v>6273.93115234375</v>
      </c>
      <c r="AM1366">
        <v>5088.35546875</v>
      </c>
      <c r="AN1366">
        <v>1185.5755615234375</v>
      </c>
      <c r="AO1366" s="5" t="s">
        <v>2061</v>
      </c>
    </row>
    <row r="1367" spans="1:41" ht="14.25" x14ac:dyDescent="0.45">
      <c r="A1367">
        <v>2016</v>
      </c>
      <c r="B1367" s="5" t="s">
        <v>1507</v>
      </c>
      <c r="C1367" s="5" t="s">
        <v>268</v>
      </c>
      <c r="D1367" s="5" t="s">
        <v>81</v>
      </c>
      <c r="E1367" s="5" t="s">
        <v>102</v>
      </c>
      <c r="F1367" s="5" t="s">
        <v>102</v>
      </c>
      <c r="G1367" s="5" t="s">
        <v>82</v>
      </c>
      <c r="H1367" s="5" t="s">
        <v>104</v>
      </c>
      <c r="I1367">
        <v>136.5008</v>
      </c>
      <c r="J1367">
        <v>294</v>
      </c>
      <c r="K1367">
        <v>13.05</v>
      </c>
      <c r="L1367">
        <v>20</v>
      </c>
      <c r="M1367">
        <v>108.4</v>
      </c>
      <c r="N1367">
        <v>174.18159036668931</v>
      </c>
      <c r="O1367">
        <v>61</v>
      </c>
      <c r="P1367">
        <v>99.5</v>
      </c>
      <c r="Q1367">
        <v>66.226297083333321</v>
      </c>
      <c r="R1367">
        <v>98.55</v>
      </c>
      <c r="S1367">
        <v>110</v>
      </c>
      <c r="T1367">
        <v>75.789486249999982</v>
      </c>
      <c r="U1367">
        <v>33.010844040000002</v>
      </c>
      <c r="V1367">
        <v>140.4</v>
      </c>
      <c r="W1367">
        <v>59.4</v>
      </c>
      <c r="X1367">
        <v>178</v>
      </c>
      <c r="Y1367">
        <v>607.5</v>
      </c>
      <c r="Z1367">
        <v>62.599999999999909</v>
      </c>
      <c r="AA1367">
        <v>900.22470476190483</v>
      </c>
      <c r="AB1367">
        <v>18.5</v>
      </c>
      <c r="AC1367">
        <v>70.279224999999983</v>
      </c>
      <c r="AD1367">
        <v>163.43899999999999</v>
      </c>
      <c r="AE1367">
        <v>66.7</v>
      </c>
      <c r="AF1367">
        <v>0</v>
      </c>
      <c r="AG1367">
        <v>1802.148891892786</v>
      </c>
      <c r="AH1367">
        <v>262.20868000000002</v>
      </c>
      <c r="AI1367">
        <v>75.674997169920019</v>
      </c>
      <c r="AJ1367">
        <v>567</v>
      </c>
      <c r="AK1367">
        <v>55.394014639619712</v>
      </c>
      <c r="AL1367">
        <v>6319.67822265625</v>
      </c>
      <c r="AM1367">
        <v>5138.822265625</v>
      </c>
      <c r="AN1367">
        <v>1180.8563232421875</v>
      </c>
      <c r="AO1367" s="5" t="s">
        <v>2062</v>
      </c>
    </row>
    <row r="1368" spans="1:41" ht="14.25" x14ac:dyDescent="0.45">
      <c r="A1368">
        <v>2016</v>
      </c>
      <c r="B1368" s="5" t="s">
        <v>1509</v>
      </c>
      <c r="C1368" s="5" t="s">
        <v>268</v>
      </c>
      <c r="D1368" s="5" t="s">
        <v>81</v>
      </c>
      <c r="E1368" s="5" t="s">
        <v>102</v>
      </c>
      <c r="F1368" s="5" t="s">
        <v>102</v>
      </c>
      <c r="G1368" s="5" t="s">
        <v>82</v>
      </c>
      <c r="H1368" s="5" t="s">
        <v>104</v>
      </c>
      <c r="I1368">
        <v>139.82624000000001</v>
      </c>
      <c r="J1368">
        <v>283.39650393615489</v>
      </c>
      <c r="K1368">
        <v>10.8</v>
      </c>
      <c r="L1368">
        <v>20.350000000000001</v>
      </c>
      <c r="M1368">
        <v>119.5</v>
      </c>
      <c r="N1368">
        <v>171</v>
      </c>
      <c r="O1368">
        <v>60</v>
      </c>
      <c r="P1368">
        <v>94</v>
      </c>
      <c r="Q1368">
        <v>58.984000000000002</v>
      </c>
      <c r="R1368">
        <v>84.79603386814</v>
      </c>
      <c r="S1368">
        <v>106</v>
      </c>
      <c r="T1368">
        <v>73</v>
      </c>
      <c r="U1368">
        <v>34.17</v>
      </c>
      <c r="V1368">
        <v>142</v>
      </c>
      <c r="W1368">
        <v>59.4</v>
      </c>
      <c r="X1368">
        <v>179.4</v>
      </c>
      <c r="Y1368">
        <v>602</v>
      </c>
      <c r="Z1368">
        <v>65.061999999999998</v>
      </c>
      <c r="AA1368">
        <v>886.27604843485869</v>
      </c>
      <c r="AB1368">
        <v>13.986000000000001</v>
      </c>
      <c r="AC1368">
        <v>65.804543999999993</v>
      </c>
      <c r="AD1368">
        <v>145</v>
      </c>
      <c r="AE1368">
        <v>71.180000000000007</v>
      </c>
      <c r="AF1368">
        <v>322.33126803144029</v>
      </c>
      <c r="AG1368">
        <v>1731.5</v>
      </c>
      <c r="AH1368">
        <v>250.33248</v>
      </c>
      <c r="AI1368">
        <v>69.02</v>
      </c>
      <c r="AJ1368">
        <v>538</v>
      </c>
      <c r="AK1368">
        <v>49.370256650648727</v>
      </c>
      <c r="AL1368">
        <v>6446.4853515625</v>
      </c>
      <c r="AM1368">
        <v>5310.6767578125</v>
      </c>
      <c r="AN1368">
        <v>1135.8087158203125</v>
      </c>
      <c r="AO1368" s="5" t="s">
        <v>2063</v>
      </c>
    </row>
    <row r="1369" spans="1:41" ht="14.25" x14ac:dyDescent="0.45">
      <c r="A1369">
        <v>2016</v>
      </c>
      <c r="B1369" s="5" t="s">
        <v>80</v>
      </c>
      <c r="C1369" s="5" t="s">
        <v>125</v>
      </c>
      <c r="D1369" s="5" t="s">
        <v>81</v>
      </c>
      <c r="E1369" s="5" t="s">
        <v>95</v>
      </c>
      <c r="F1369" s="5" t="s">
        <v>96</v>
      </c>
      <c r="G1369" s="5" t="s">
        <v>82</v>
      </c>
      <c r="H1369" s="5" t="s">
        <v>266</v>
      </c>
      <c r="I1369">
        <v>31936</v>
      </c>
      <c r="J1369">
        <v>85966</v>
      </c>
      <c r="K1369">
        <v>4605</v>
      </c>
      <c r="L1369">
        <v>8465.6666666666642</v>
      </c>
      <c r="M1369">
        <v>39747</v>
      </c>
      <c r="N1369">
        <v>18774.166666666661</v>
      </c>
      <c r="O1369">
        <v>25415</v>
      </c>
      <c r="P1369">
        <v>44206</v>
      </c>
      <c r="Q1369">
        <v>17372</v>
      </c>
      <c r="R1369">
        <v>24818</v>
      </c>
      <c r="S1369">
        <v>36811</v>
      </c>
      <c r="T1369">
        <v>24870</v>
      </c>
      <c r="U1369">
        <v>9206.5</v>
      </c>
      <c r="V1369">
        <v>38535</v>
      </c>
      <c r="W1369">
        <v>12640.553005464481</v>
      </c>
      <c r="X1369">
        <v>57247</v>
      </c>
      <c r="Y1369">
        <v>192857</v>
      </c>
      <c r="Z1369">
        <v>15440</v>
      </c>
      <c r="AA1369">
        <v>330577</v>
      </c>
      <c r="AB1369">
        <v>6681</v>
      </c>
      <c r="AC1369">
        <v>23652</v>
      </c>
      <c r="AD1369">
        <v>35474</v>
      </c>
      <c r="AE1369">
        <v>31025</v>
      </c>
      <c r="AF1369">
        <v>111045.3333333333</v>
      </c>
      <c r="AG1369">
        <v>545968</v>
      </c>
      <c r="AH1369">
        <v>87703.333333333343</v>
      </c>
      <c r="AI1369">
        <v>25099</v>
      </c>
      <c r="AJ1369">
        <v>166590.52602739731</v>
      </c>
      <c r="AK1369">
        <v>13402.166999999999</v>
      </c>
      <c r="AL1369">
        <v>2066129.25</v>
      </c>
      <c r="AM1369">
        <v>1696434.125</v>
      </c>
      <c r="AN1369">
        <v>369695.03125</v>
      </c>
      <c r="AO1369" s="5" t="s">
        <v>700</v>
      </c>
    </row>
    <row r="1370" spans="1:41" ht="14.25" x14ac:dyDescent="0.45">
      <c r="A1370">
        <v>2016</v>
      </c>
      <c r="B1370" s="5" t="s">
        <v>80</v>
      </c>
      <c r="C1370" s="5" t="s">
        <v>276</v>
      </c>
      <c r="D1370" s="5" t="s">
        <v>81</v>
      </c>
      <c r="E1370" s="5" t="s">
        <v>105</v>
      </c>
      <c r="F1370" s="5" t="s">
        <v>5030</v>
      </c>
      <c r="G1370" s="5" t="s">
        <v>82</v>
      </c>
      <c r="H1370" s="5" t="s">
        <v>106</v>
      </c>
      <c r="I1370">
        <v>3672.297017812873</v>
      </c>
      <c r="J1370">
        <v>3889.9460969356592</v>
      </c>
      <c r="K1370">
        <v>590.5</v>
      </c>
      <c r="L1370">
        <v>1771.961407000018</v>
      </c>
      <c r="M1370">
        <v>2361.2633099736331</v>
      </c>
      <c r="N1370">
        <v>2467.5</v>
      </c>
      <c r="O1370">
        <v>3557.804110718605</v>
      </c>
      <c r="P1370">
        <v>1513</v>
      </c>
      <c r="Q1370">
        <v>54.28425</v>
      </c>
      <c r="R1370">
        <v>1964.38391</v>
      </c>
      <c r="S1370">
        <v>4027.8</v>
      </c>
      <c r="T1370">
        <v>2836.4</v>
      </c>
      <c r="U1370">
        <v>30.84</v>
      </c>
      <c r="V1370">
        <v>2687.9</v>
      </c>
      <c r="W1370">
        <v>1793</v>
      </c>
      <c r="X1370">
        <v>5011.170259999979</v>
      </c>
      <c r="Y1370">
        <v>5561.5935667806152</v>
      </c>
      <c r="Z1370">
        <v>4540.10041</v>
      </c>
      <c r="AA1370">
        <v>21753.752108000001</v>
      </c>
      <c r="AB1370">
        <v>956</v>
      </c>
      <c r="AC1370">
        <v>4061.1513165912588</v>
      </c>
      <c r="AD1370">
        <v>8474.2045199999993</v>
      </c>
      <c r="AE1370">
        <v>3154.0309999999999</v>
      </c>
      <c r="AF1370">
        <v>5514.3916159999862</v>
      </c>
      <c r="AG1370">
        <v>8344.3919999999998</v>
      </c>
      <c r="AH1370">
        <v>3198.758761</v>
      </c>
      <c r="AI1370">
        <v>1734.6820399999981</v>
      </c>
      <c r="AJ1370">
        <v>1738.076953218301</v>
      </c>
      <c r="AK1370">
        <v>2025.376</v>
      </c>
      <c r="AL1370">
        <v>109286.5546875</v>
      </c>
      <c r="AM1370">
        <v>72719.6015625</v>
      </c>
      <c r="AN1370">
        <v>36566.9609375</v>
      </c>
      <c r="AO1370" s="5" t="s">
        <v>5169</v>
      </c>
    </row>
    <row r="1371" spans="1:41" ht="14.25" x14ac:dyDescent="0.45">
      <c r="A1371">
        <v>2016</v>
      </c>
      <c r="B1371" s="5" t="s">
        <v>80</v>
      </c>
      <c r="C1371" s="5" t="s">
        <v>276</v>
      </c>
      <c r="D1371" s="5" t="s">
        <v>81</v>
      </c>
      <c r="E1371" s="5" t="s">
        <v>105</v>
      </c>
      <c r="F1371" s="5" t="s">
        <v>5031</v>
      </c>
      <c r="G1371" s="5" t="s">
        <v>82</v>
      </c>
      <c r="H1371" s="5" t="s">
        <v>106</v>
      </c>
      <c r="I1371">
        <v>4271.3974644884756</v>
      </c>
      <c r="J1371">
        <v>5877.5070888003411</v>
      </c>
      <c r="K1371">
        <v>640.1</v>
      </c>
      <c r="L1371">
        <v>1901.9759180000169</v>
      </c>
      <c r="M1371">
        <v>3185.145198816861</v>
      </c>
      <c r="N1371">
        <v>3024.1</v>
      </c>
      <c r="O1371">
        <v>3952.563889718605</v>
      </c>
      <c r="P1371">
        <v>2256</v>
      </c>
      <c r="Q1371">
        <v>669.92491999999993</v>
      </c>
      <c r="R1371">
        <v>2513.50479</v>
      </c>
      <c r="S1371">
        <v>4959.4000000000005</v>
      </c>
      <c r="T1371">
        <v>3383.2134000000001</v>
      </c>
      <c r="U1371">
        <v>294.625</v>
      </c>
      <c r="V1371">
        <v>3569.8</v>
      </c>
      <c r="W1371">
        <v>1960</v>
      </c>
      <c r="X1371">
        <v>5938.9158199999893</v>
      </c>
      <c r="Y1371">
        <v>11193.454792372861</v>
      </c>
      <c r="Z1371">
        <v>4663.9080400000003</v>
      </c>
      <c r="AA1371">
        <v>27903.905121</v>
      </c>
      <c r="AB1371">
        <v>1040</v>
      </c>
      <c r="AC1371">
        <v>4368.7104365912592</v>
      </c>
      <c r="AD1371">
        <v>8844.8352999999988</v>
      </c>
      <c r="AE1371">
        <v>4016.1509999999998</v>
      </c>
      <c r="AF1371">
        <v>9002.4532099999888</v>
      </c>
      <c r="AG1371">
        <v>18265.681</v>
      </c>
      <c r="AH1371">
        <v>5338.2946160000001</v>
      </c>
      <c r="AI1371">
        <v>2135.9465699999978</v>
      </c>
      <c r="AJ1371">
        <v>4697.4754011353334</v>
      </c>
      <c r="AK1371">
        <v>2278.86</v>
      </c>
      <c r="AL1371">
        <v>152147.84375</v>
      </c>
      <c r="AM1371">
        <v>108490.5703125</v>
      </c>
      <c r="AN1371">
        <v>43657.26953125</v>
      </c>
      <c r="AO1371" s="5" t="s">
        <v>5170</v>
      </c>
    </row>
    <row r="1372" spans="1:41" ht="14.25" x14ac:dyDescent="0.45">
      <c r="A1372">
        <v>2016</v>
      </c>
      <c r="B1372" s="5" t="s">
        <v>80</v>
      </c>
      <c r="C1372" s="5" t="s">
        <v>276</v>
      </c>
      <c r="D1372" s="5" t="s">
        <v>81</v>
      </c>
      <c r="E1372" s="5" t="s">
        <v>105</v>
      </c>
      <c r="F1372" s="5" t="s">
        <v>5032</v>
      </c>
      <c r="G1372" s="5" t="s">
        <v>82</v>
      </c>
      <c r="H1372" s="5" t="s">
        <v>106</v>
      </c>
      <c r="I1372">
        <v>599.10044667560339</v>
      </c>
      <c r="J1372">
        <v>1987.5609918646819</v>
      </c>
      <c r="K1372">
        <v>49.6</v>
      </c>
      <c r="L1372">
        <v>130.014511</v>
      </c>
      <c r="M1372">
        <v>823.88188884322767</v>
      </c>
      <c r="N1372">
        <v>556.6</v>
      </c>
      <c r="O1372">
        <v>394.75977900000038</v>
      </c>
      <c r="P1372">
        <v>743</v>
      </c>
      <c r="Q1372">
        <v>615.64067</v>
      </c>
      <c r="R1372">
        <v>549.12087999999994</v>
      </c>
      <c r="S1372">
        <v>931.6</v>
      </c>
      <c r="T1372">
        <v>546.81340000000012</v>
      </c>
      <c r="U1372">
        <v>263.78500000000003</v>
      </c>
      <c r="V1372">
        <v>881.90000000000009</v>
      </c>
      <c r="W1372">
        <v>167</v>
      </c>
      <c r="X1372">
        <v>927.74556000001098</v>
      </c>
      <c r="Y1372">
        <v>5631.8612255922471</v>
      </c>
      <c r="Z1372">
        <v>123.80763</v>
      </c>
      <c r="AA1372">
        <v>6150.1530129999992</v>
      </c>
      <c r="AB1372">
        <v>84</v>
      </c>
      <c r="AC1372">
        <v>307.55912000000001</v>
      </c>
      <c r="AD1372">
        <v>370.63078000000002</v>
      </c>
      <c r="AE1372">
        <v>862.11999999999989</v>
      </c>
      <c r="AF1372">
        <v>3488.0615940000039</v>
      </c>
      <c r="AG1372">
        <v>9921.2890000000007</v>
      </c>
      <c r="AH1372">
        <v>2139.5358550000001</v>
      </c>
      <c r="AI1372">
        <v>401.26453000000009</v>
      </c>
      <c r="AJ1372">
        <v>2959.3984479170308</v>
      </c>
      <c r="AK1372">
        <v>253.48400000000001</v>
      </c>
      <c r="AL1372">
        <v>42861.2890625</v>
      </c>
      <c r="AM1372">
        <v>35770.97265625</v>
      </c>
      <c r="AN1372">
        <v>7090.31591796875</v>
      </c>
      <c r="AO1372" s="5" t="s">
        <v>5171</v>
      </c>
    </row>
    <row r="1373" spans="1:41" ht="14.25" x14ac:dyDescent="0.45">
      <c r="A1373">
        <v>2016</v>
      </c>
      <c r="B1373" s="5" t="s">
        <v>80</v>
      </c>
      <c r="C1373" s="5" t="s">
        <v>269</v>
      </c>
      <c r="D1373" s="5" t="s">
        <v>81</v>
      </c>
      <c r="E1373" s="5" t="s">
        <v>97</v>
      </c>
      <c r="F1373" s="5" t="s">
        <v>98</v>
      </c>
      <c r="G1373" s="5" t="s">
        <v>82</v>
      </c>
      <c r="H1373" s="5" t="s">
        <v>99</v>
      </c>
      <c r="I1373">
        <v>825.3027514800001</v>
      </c>
      <c r="J1373">
        <v>1388.0014840245001</v>
      </c>
      <c r="K1373">
        <v>56.902999999999999</v>
      </c>
      <c r="L1373">
        <v>116.45904299999999</v>
      </c>
      <c r="M1373">
        <v>581.09699999999998</v>
      </c>
      <c r="N1373">
        <v>676.28809699999999</v>
      </c>
      <c r="O1373">
        <v>308.5</v>
      </c>
      <c r="P1373">
        <v>438.83140300000002</v>
      </c>
      <c r="Q1373">
        <v>280.3955403406901</v>
      </c>
      <c r="R1373">
        <v>555.84791769000003</v>
      </c>
      <c r="S1373">
        <v>667.6</v>
      </c>
      <c r="T1373">
        <v>395.83300000000003</v>
      </c>
      <c r="U1373">
        <v>145.69999999999999</v>
      </c>
      <c r="V1373">
        <v>639.35398197000393</v>
      </c>
      <c r="W1373">
        <v>289</v>
      </c>
      <c r="X1373">
        <v>1068</v>
      </c>
      <c r="Y1373">
        <v>3296.051301</v>
      </c>
      <c r="Z1373">
        <v>452.26284322999987</v>
      </c>
      <c r="AA1373">
        <v>4809.0860049994662</v>
      </c>
      <c r="AB1373">
        <v>82.516000000000005</v>
      </c>
      <c r="AC1373">
        <v>398.1945128038198</v>
      </c>
      <c r="AD1373">
        <v>761.33112764656005</v>
      </c>
      <c r="AE1373">
        <v>358.69205972999998</v>
      </c>
      <c r="AF1373">
        <v>1675.6133089399941</v>
      </c>
      <c r="AG1373">
        <v>8759.6610166700011</v>
      </c>
      <c r="AH1373">
        <v>1282.8009616718109</v>
      </c>
      <c r="AI1373">
        <v>395.11751800000002</v>
      </c>
      <c r="AJ1373">
        <v>2467.6644447399999</v>
      </c>
      <c r="AK1373">
        <v>283</v>
      </c>
      <c r="AL1373">
        <v>33455.10546875</v>
      </c>
      <c r="AM1373">
        <v>27283.404296875</v>
      </c>
      <c r="AN1373">
        <v>6171.69873046875</v>
      </c>
      <c r="AO1373" s="5" t="s">
        <v>701</v>
      </c>
    </row>
    <row r="1374" spans="1:41" ht="14.25" x14ac:dyDescent="0.45">
      <c r="A1374">
        <v>2016</v>
      </c>
      <c r="B1374" s="5" t="s">
        <v>80</v>
      </c>
      <c r="C1374" s="5" t="s">
        <v>269</v>
      </c>
      <c r="D1374" s="5" t="s">
        <v>81</v>
      </c>
      <c r="E1374" s="5" t="s">
        <v>97</v>
      </c>
      <c r="F1374" s="5" t="s">
        <v>8</v>
      </c>
      <c r="G1374" s="5" t="s">
        <v>82</v>
      </c>
      <c r="H1374" s="5" t="s">
        <v>100</v>
      </c>
      <c r="I1374">
        <v>0.70110148103822412</v>
      </c>
      <c r="J1374">
        <v>0.54489642343809364</v>
      </c>
      <c r="K1374">
        <v>0.61119460441360207</v>
      </c>
      <c r="L1374">
        <v>0.68120574407511103</v>
      </c>
      <c r="M1374">
        <v>0.57829179900969174</v>
      </c>
      <c r="N1374">
        <v>0.43671137887248351</v>
      </c>
      <c r="O1374">
        <v>0.58383446580187248</v>
      </c>
      <c r="P1374">
        <v>0.46787063620309</v>
      </c>
      <c r="Q1374">
        <v>0.48493505630643863</v>
      </c>
      <c r="R1374">
        <v>0.72047063830621061</v>
      </c>
      <c r="S1374">
        <v>0.67907655678809242</v>
      </c>
      <c r="T1374">
        <v>0.63547964342128871</v>
      </c>
      <c r="U1374">
        <v>0.4992022357681794</v>
      </c>
      <c r="V1374">
        <v>0.5747522398897883</v>
      </c>
      <c r="W1374">
        <v>0.61396634495679969</v>
      </c>
      <c r="X1374">
        <v>0.74796201361458947</v>
      </c>
      <c r="Y1374">
        <v>0.60526134750295069</v>
      </c>
      <c r="Z1374">
        <v>0.76302115682571481</v>
      </c>
      <c r="AA1374">
        <v>0.60578306386199565</v>
      </c>
      <c r="AB1374">
        <v>0.64227701508225465</v>
      </c>
      <c r="AC1374">
        <v>0.63009794194475388</v>
      </c>
      <c r="AD1374">
        <v>0.64322030193090862</v>
      </c>
      <c r="AE1374">
        <v>0.58941387881040608</v>
      </c>
      <c r="AF1374">
        <v>0.54082396377072284</v>
      </c>
      <c r="AG1374">
        <v>0.56985579997334757</v>
      </c>
      <c r="AH1374">
        <v>0.56389180120022209</v>
      </c>
      <c r="AI1374">
        <v>0.61921539921216739</v>
      </c>
      <c r="AJ1374">
        <v>0.50596183884781809</v>
      </c>
      <c r="AK1374">
        <v>0.85015621244893058</v>
      </c>
      <c r="AL1374">
        <v>0.60999763011932373</v>
      </c>
      <c r="AM1374">
        <v>0.58360964059829712</v>
      </c>
      <c r="AN1374">
        <v>0.647380530834198</v>
      </c>
      <c r="AO1374" s="5" t="s">
        <v>704</v>
      </c>
    </row>
    <row r="1375" spans="1:41" ht="14.25" x14ac:dyDescent="0.45">
      <c r="A1375">
        <v>2016</v>
      </c>
      <c r="B1375" s="5" t="s">
        <v>80</v>
      </c>
      <c r="C1375" s="5" t="s">
        <v>269</v>
      </c>
      <c r="D1375" s="5" t="s">
        <v>81</v>
      </c>
      <c r="E1375" s="5" t="s">
        <v>97</v>
      </c>
      <c r="F1375" s="5" t="s">
        <v>34</v>
      </c>
      <c r="G1375" s="5" t="s">
        <v>82</v>
      </c>
      <c r="H1375" s="5" t="s">
        <v>100</v>
      </c>
      <c r="I1375">
        <v>1.8004914939824101E-2</v>
      </c>
      <c r="J1375">
        <v>6.0916296263129902E-2</v>
      </c>
      <c r="K1375">
        <v>6.1114739117445603E-2</v>
      </c>
      <c r="L1375">
        <v>8.6738395263990103E-2</v>
      </c>
      <c r="M1375">
        <v>4.5372960521221001E-2</v>
      </c>
      <c r="N1375">
        <v>0.1087101714138257</v>
      </c>
      <c r="O1375">
        <v>9.40427876823339E-2</v>
      </c>
      <c r="P1375">
        <v>6.7563122869764305E-2</v>
      </c>
      <c r="Q1375">
        <v>5.29002430019654E-2</v>
      </c>
      <c r="R1375">
        <v>5.16091915170813E-2</v>
      </c>
      <c r="S1375">
        <v>5.0847813061713598E-2</v>
      </c>
      <c r="T1375">
        <v>4.8122667892773002E-2</v>
      </c>
      <c r="U1375">
        <v>3.6893074884838499E-2</v>
      </c>
      <c r="V1375">
        <v>5.5624869748089702E-2</v>
      </c>
      <c r="W1375">
        <v>9.4073464905007398E-2</v>
      </c>
      <c r="X1375">
        <v>3.6658239700374601E-2</v>
      </c>
      <c r="Y1375">
        <v>4.3097791237928403E-2</v>
      </c>
      <c r="Z1375">
        <v>4.4004875571748397E-2</v>
      </c>
      <c r="AA1375">
        <v>5.7937602001671397E-2</v>
      </c>
      <c r="AB1375">
        <v>7.4300741674341905E-2</v>
      </c>
      <c r="AC1375">
        <v>7.39460705933664E-2</v>
      </c>
      <c r="AD1375">
        <v>6.8649954308480199E-2</v>
      </c>
      <c r="AE1375">
        <v>9.6352366784241902E-2</v>
      </c>
      <c r="AF1375">
        <v>5.3583480766717498E-2</v>
      </c>
      <c r="AG1375">
        <v>3.7748152130629202E-2</v>
      </c>
      <c r="AH1375">
        <v>4.5016210017922401E-2</v>
      </c>
      <c r="AI1375">
        <v>5.4724270666227398E-2</v>
      </c>
      <c r="AJ1375">
        <v>4.6155904386286903E-2</v>
      </c>
      <c r="AK1375">
        <v>6.4203689045936194E-2</v>
      </c>
      <c r="AL1375">
        <v>5.9617727994918823E-2</v>
      </c>
      <c r="AM1375">
        <v>5.8340385556221008E-2</v>
      </c>
      <c r="AN1375">
        <v>6.1427295207977295E-2</v>
      </c>
      <c r="AO1375" s="5" t="s">
        <v>706</v>
      </c>
    </row>
    <row r="1376" spans="1:41" ht="14.25" x14ac:dyDescent="0.45">
      <c r="A1376">
        <v>2016</v>
      </c>
      <c r="B1376" s="5" t="s">
        <v>80</v>
      </c>
      <c r="C1376" s="5" t="s">
        <v>269</v>
      </c>
      <c r="D1376" s="5" t="s">
        <v>81</v>
      </c>
      <c r="E1376" s="5" t="s">
        <v>97</v>
      </c>
      <c r="F1376" s="5" t="s">
        <v>101</v>
      </c>
      <c r="G1376" s="5" t="s">
        <v>82</v>
      </c>
      <c r="H1376" s="5" t="s">
        <v>99</v>
      </c>
      <c r="I1376">
        <v>810.44324563999987</v>
      </c>
      <c r="J1376">
        <v>1303.44957441</v>
      </c>
      <c r="K1376">
        <v>53.425387999999991</v>
      </c>
      <c r="L1376">
        <v>106.35757249620001</v>
      </c>
      <c r="M1376">
        <v>554.73090876000003</v>
      </c>
      <c r="N1376">
        <v>602.76870205</v>
      </c>
      <c r="O1376">
        <v>279.48779999999999</v>
      </c>
      <c r="P1376">
        <v>409.18258300000002</v>
      </c>
      <c r="Q1376">
        <v>265.56254812000009</v>
      </c>
      <c r="R1376">
        <v>527.16105605156599</v>
      </c>
      <c r="S1376">
        <v>633.654</v>
      </c>
      <c r="T1376">
        <v>376.78446000000002</v>
      </c>
      <c r="U1376">
        <v>140.32467898927899</v>
      </c>
      <c r="V1376">
        <v>603.79</v>
      </c>
      <c r="W1376">
        <v>261.81276864245291</v>
      </c>
      <c r="X1376">
        <v>1028.8489999999999</v>
      </c>
      <c r="Y1376">
        <v>3153.9987701199998</v>
      </c>
      <c r="Z1376">
        <v>432.36107308793862</v>
      </c>
      <c r="AA1376">
        <v>4530.4590940499993</v>
      </c>
      <c r="AB1376">
        <v>76.385000000000005</v>
      </c>
      <c r="AC1376">
        <v>368.74959325013742</v>
      </c>
      <c r="AD1376">
        <v>709.06578051999998</v>
      </c>
      <c r="AE1376">
        <v>324.13123082829992</v>
      </c>
      <c r="AF1376">
        <v>1585.8281154279521</v>
      </c>
      <c r="AG1376">
        <v>8429</v>
      </c>
      <c r="AH1376">
        <v>1225.05412417</v>
      </c>
      <c r="AI1376">
        <v>373.495</v>
      </c>
      <c r="AJ1376">
        <v>2353.7671605711412</v>
      </c>
      <c r="AK1376">
        <v>264.83035600000011</v>
      </c>
      <c r="AL1376">
        <v>31784.91015625</v>
      </c>
      <c r="AM1376">
        <v>25947.333984375</v>
      </c>
      <c r="AN1376">
        <v>5837.57470703125</v>
      </c>
      <c r="AO1376" s="5" t="s">
        <v>707</v>
      </c>
    </row>
    <row r="1377" spans="1:41" ht="14.25" x14ac:dyDescent="0.45">
      <c r="A1377">
        <v>2016</v>
      </c>
      <c r="B1377" s="5" t="s">
        <v>80</v>
      </c>
      <c r="C1377" s="5" t="s">
        <v>269</v>
      </c>
      <c r="D1377" s="5" t="s">
        <v>81</v>
      </c>
      <c r="E1377" s="5" t="s">
        <v>102</v>
      </c>
      <c r="F1377" s="5" t="s">
        <v>103</v>
      </c>
      <c r="G1377" s="5" t="s">
        <v>82</v>
      </c>
      <c r="H1377" s="5" t="s">
        <v>104</v>
      </c>
      <c r="I1377">
        <v>127.874</v>
      </c>
      <c r="J1377">
        <v>247.95599999999999</v>
      </c>
      <c r="K1377">
        <v>6.6470000000000002</v>
      </c>
      <c r="L1377">
        <v>19.515999999999998</v>
      </c>
      <c r="M1377">
        <v>110.502</v>
      </c>
      <c r="N1377">
        <v>175.68</v>
      </c>
      <c r="O1377">
        <v>51.26</v>
      </c>
      <c r="P1377">
        <v>107.07</v>
      </c>
      <c r="Q1377">
        <v>64.006</v>
      </c>
      <c r="R1377">
        <v>84.68</v>
      </c>
      <c r="S1377">
        <v>110.252</v>
      </c>
      <c r="T1377">
        <v>69.831999999999994</v>
      </c>
      <c r="U1377">
        <v>33.317999999999998</v>
      </c>
      <c r="V1377">
        <v>115.09</v>
      </c>
      <c r="W1377">
        <v>53.734000000000002</v>
      </c>
      <c r="X1377">
        <v>150</v>
      </c>
      <c r="Y1377">
        <v>618.48</v>
      </c>
      <c r="Z1377">
        <v>49.157999999999987</v>
      </c>
      <c r="AA1377">
        <v>810.92399999999998</v>
      </c>
      <c r="AB1377">
        <v>14.666</v>
      </c>
      <c r="AC1377">
        <v>55.816517090612599</v>
      </c>
      <c r="AD1377">
        <v>81.44</v>
      </c>
      <c r="AE1377">
        <v>45.356999999999999</v>
      </c>
      <c r="AF1377">
        <v>271.27</v>
      </c>
      <c r="AG1377">
        <v>1746.7840000000001</v>
      </c>
      <c r="AH1377">
        <v>258</v>
      </c>
      <c r="AI1377">
        <v>72.343999999999994</v>
      </c>
      <c r="AJ1377">
        <v>504.03399999999999</v>
      </c>
      <c r="AK1377">
        <v>13</v>
      </c>
      <c r="AL1377">
        <v>6068.69091796875</v>
      </c>
      <c r="AM1377">
        <v>5077.013671875</v>
      </c>
      <c r="AN1377">
        <v>991.67706298828125</v>
      </c>
      <c r="AO1377" s="5" t="s">
        <v>710</v>
      </c>
    </row>
    <row r="1378" spans="1:41" ht="14.25" x14ac:dyDescent="0.45">
      <c r="A1378">
        <v>2016</v>
      </c>
      <c r="B1378" s="5" t="s">
        <v>80</v>
      </c>
      <c r="C1378" s="5" t="s">
        <v>269</v>
      </c>
      <c r="D1378" s="5" t="s">
        <v>81</v>
      </c>
      <c r="E1378" s="5" t="s">
        <v>102</v>
      </c>
      <c r="F1378" s="5" t="s">
        <v>102</v>
      </c>
      <c r="G1378" s="5" t="s">
        <v>82</v>
      </c>
      <c r="H1378" s="5" t="s">
        <v>104</v>
      </c>
      <c r="I1378">
        <v>134.37804</v>
      </c>
      <c r="J1378">
        <v>290.636911</v>
      </c>
      <c r="K1378">
        <v>10.628</v>
      </c>
      <c r="L1378">
        <v>19.515999999999998</v>
      </c>
      <c r="M1378">
        <v>114.709</v>
      </c>
      <c r="N1378">
        <v>176.755</v>
      </c>
      <c r="O1378">
        <v>60.32</v>
      </c>
      <c r="P1378">
        <v>107.07</v>
      </c>
      <c r="Q1378">
        <v>64.006</v>
      </c>
      <c r="R1378">
        <v>88.071540000000013</v>
      </c>
      <c r="S1378">
        <v>112.226</v>
      </c>
      <c r="T1378">
        <v>71.105999999999995</v>
      </c>
      <c r="U1378">
        <v>33.317999999999998</v>
      </c>
      <c r="V1378">
        <v>147.19422</v>
      </c>
      <c r="W1378">
        <v>53.734000000000002</v>
      </c>
      <c r="X1378">
        <v>163</v>
      </c>
      <c r="Y1378">
        <v>621.69040000000007</v>
      </c>
      <c r="Z1378">
        <v>67.662839999999989</v>
      </c>
      <c r="AA1378">
        <v>906.23599999999999</v>
      </c>
      <c r="AB1378">
        <v>14.666</v>
      </c>
      <c r="AC1378">
        <v>72.141157090612595</v>
      </c>
      <c r="AD1378">
        <v>137.20892000000001</v>
      </c>
      <c r="AE1378">
        <v>69.47</v>
      </c>
      <c r="AF1378">
        <v>353.68265999999988</v>
      </c>
      <c r="AG1378">
        <v>1754.7619999999999</v>
      </c>
      <c r="AH1378">
        <v>259.69249000000002</v>
      </c>
      <c r="AI1378">
        <v>72.841759999999994</v>
      </c>
      <c r="AJ1378">
        <v>556.75513999999998</v>
      </c>
      <c r="AK1378">
        <v>38</v>
      </c>
      <c r="AL1378">
        <v>6571.47802734375</v>
      </c>
      <c r="AM1378">
        <v>5463.34619140625</v>
      </c>
      <c r="AN1378">
        <v>1108.1322021484375</v>
      </c>
      <c r="AO1378" s="5" t="s">
        <v>712</v>
      </c>
    </row>
    <row r="1379" spans="1:41" ht="14.25" x14ac:dyDescent="0.45">
      <c r="A1379">
        <v>2016</v>
      </c>
      <c r="B1379" s="5" t="s">
        <v>589</v>
      </c>
      <c r="C1379" s="5" t="s">
        <v>277</v>
      </c>
      <c r="D1379" s="5" t="s">
        <v>107</v>
      </c>
      <c r="E1379" s="5" t="s">
        <v>108</v>
      </c>
      <c r="F1379" s="5" t="s">
        <v>108</v>
      </c>
      <c r="G1379" s="5" t="s">
        <v>86</v>
      </c>
      <c r="H1379" s="5" t="s">
        <v>130</v>
      </c>
      <c r="I1379">
        <v>624.83928538670978</v>
      </c>
      <c r="J1379">
        <v>739.16564999511445</v>
      </c>
      <c r="K1379">
        <v>416.60923367758585</v>
      </c>
      <c r="L1379">
        <v>412.97090770589841</v>
      </c>
      <c r="M1379">
        <v>993.22117043190758</v>
      </c>
      <c r="N1379">
        <v>952.18545365353668</v>
      </c>
      <c r="O1379">
        <v>2151.6443999433668</v>
      </c>
      <c r="P1379">
        <v>1259.822642495209</v>
      </c>
      <c r="Q1379">
        <v>165.77174983299199</v>
      </c>
      <c r="R1379">
        <v>761.31280930219577</v>
      </c>
      <c r="S1379">
        <v>177.73431470886769</v>
      </c>
      <c r="T1379">
        <v>585.47774257038759</v>
      </c>
      <c r="U1379">
        <v>267.6469680321772</v>
      </c>
      <c r="V1379">
        <v>2169.4041354170613</v>
      </c>
      <c r="W1379">
        <v>784.12197665676911</v>
      </c>
      <c r="X1379">
        <v>1625.7462316017013</v>
      </c>
      <c r="Y1379">
        <v>2786.2467570537196</v>
      </c>
      <c r="Z1379">
        <v>682.18988347687707</v>
      </c>
      <c r="AA1379">
        <v>8290.3563389293831</v>
      </c>
      <c r="AB1379"/>
      <c r="AC1379">
        <v>315.73978260045902</v>
      </c>
      <c r="AD1379">
        <v>1513.4599645444519</v>
      </c>
      <c r="AE1379">
        <v>763.2120572792553</v>
      </c>
      <c r="AF1379">
        <v>1658.0855901984205</v>
      </c>
      <c r="AG1379">
        <v>13957.89759171082</v>
      </c>
      <c r="AH1379">
        <v>2006.7175827740937</v>
      </c>
      <c r="AI1379">
        <v>371.15106895087075</v>
      </c>
      <c r="AJ1379">
        <v>1207.7353223885632</v>
      </c>
      <c r="AK1379">
        <v>446.4267787099206</v>
      </c>
      <c r="AL1379">
        <v>48086.89453125</v>
      </c>
      <c r="AM1379">
        <v>37014.58203125</v>
      </c>
      <c r="AN1379">
        <v>11072.3115234375</v>
      </c>
      <c r="AO1379" s="5" t="s">
        <v>713</v>
      </c>
    </row>
    <row r="1380" spans="1:41" ht="14.25" x14ac:dyDescent="0.45">
      <c r="A1380">
        <v>2016</v>
      </c>
      <c r="B1380" s="5" t="s">
        <v>1508</v>
      </c>
      <c r="C1380" s="5" t="s">
        <v>277</v>
      </c>
      <c r="D1380" s="5" t="s">
        <v>107</v>
      </c>
      <c r="E1380" s="5" t="s">
        <v>108</v>
      </c>
      <c r="F1380" s="5" t="s">
        <v>108</v>
      </c>
      <c r="G1380" s="5" t="s">
        <v>86</v>
      </c>
      <c r="H1380" s="5" t="s">
        <v>130</v>
      </c>
      <c r="I1380">
        <v>613.88355332088668</v>
      </c>
      <c r="J1380">
        <v>236.69310124119579</v>
      </c>
      <c r="K1380">
        <v>404.36447975108661</v>
      </c>
      <c r="L1380">
        <v>540.20567216746724</v>
      </c>
      <c r="M1380">
        <v>1195.689782613249</v>
      </c>
      <c r="N1380">
        <v>748.70610703912121</v>
      </c>
      <c r="O1380">
        <v>468.59946221154564</v>
      </c>
      <c r="P1380">
        <v>1219.3442401694119</v>
      </c>
      <c r="Q1380">
        <v>111.75210130758884</v>
      </c>
      <c r="R1380">
        <v>983.6061825030996</v>
      </c>
      <c r="S1380">
        <v>172.90387168811611</v>
      </c>
      <c r="T1380">
        <v>1263.6389992221457</v>
      </c>
      <c r="U1380">
        <v>360.52237303639436</v>
      </c>
      <c r="V1380">
        <v>1887.034238838404</v>
      </c>
      <c r="W1380">
        <v>987.74448439197715</v>
      </c>
      <c r="X1380">
        <v>2300.8760110836565</v>
      </c>
      <c r="Y1380">
        <v>3127.5065230748105</v>
      </c>
      <c r="Z1380">
        <v>490.71314469793322</v>
      </c>
      <c r="AA1380">
        <v>10773.652675741159</v>
      </c>
      <c r="AB1380">
        <v>196.91707737878434</v>
      </c>
      <c r="AC1380">
        <v>318.01581480423999</v>
      </c>
      <c r="AD1380">
        <v>1350.6717014441811</v>
      </c>
      <c r="AE1380">
        <v>574.95574464607625</v>
      </c>
      <c r="AF1380">
        <v>2252.3940801784665</v>
      </c>
      <c r="AG1380">
        <v>13185.019924383738</v>
      </c>
      <c r="AH1380">
        <v>1287.4986095924583</v>
      </c>
      <c r="AI1380">
        <v>335.91736729322037</v>
      </c>
      <c r="AJ1380">
        <v>725.45246269673873</v>
      </c>
      <c r="AK1380">
        <v>393.83415475756868</v>
      </c>
      <c r="AL1380">
        <v>48508.1171875</v>
      </c>
      <c r="AM1380">
        <v>38149.45703125</v>
      </c>
      <c r="AN1380">
        <v>10358.6552734375</v>
      </c>
      <c r="AO1380" s="5" t="s">
        <v>2066</v>
      </c>
    </row>
    <row r="1381" spans="1:41" ht="14.25" x14ac:dyDescent="0.45">
      <c r="A1381">
        <v>2016</v>
      </c>
      <c r="B1381" s="5" t="s">
        <v>1507</v>
      </c>
      <c r="C1381" s="5" t="s">
        <v>277</v>
      </c>
      <c r="D1381" s="5" t="s">
        <v>107</v>
      </c>
      <c r="E1381" s="5" t="s">
        <v>108</v>
      </c>
      <c r="F1381" s="5" t="s">
        <v>108</v>
      </c>
      <c r="G1381" s="5" t="s">
        <v>86</v>
      </c>
      <c r="H1381" s="5" t="s">
        <v>130</v>
      </c>
      <c r="I1381">
        <v>839.31643287712245</v>
      </c>
      <c r="J1381">
        <v>1372.097501711283</v>
      </c>
      <c r="K1381">
        <v>476.44233177934336</v>
      </c>
      <c r="L1381">
        <v>518.82853021466781</v>
      </c>
      <c r="M1381">
        <v>1261.7974018547907</v>
      </c>
      <c r="N1381">
        <v>729.68645407647182</v>
      </c>
      <c r="O1381">
        <v>520.4381326868953</v>
      </c>
      <c r="P1381">
        <v>1325.2393688006509</v>
      </c>
      <c r="Q1381">
        <v>233.39235847298914</v>
      </c>
      <c r="R1381">
        <v>1200.116384087888</v>
      </c>
      <c r="S1381">
        <v>113.74524137074414</v>
      </c>
      <c r="T1381">
        <v>1234.0285620410921</v>
      </c>
      <c r="U1381">
        <v>355.41462730307404</v>
      </c>
      <c r="V1381">
        <v>1629.9907702090597</v>
      </c>
      <c r="W1381">
        <v>820.8972608360308</v>
      </c>
      <c r="X1381">
        <v>2270.6125541556094</v>
      </c>
      <c r="Y1381">
        <v>2939.1341142874358</v>
      </c>
      <c r="Z1381">
        <v>714.66349766901499</v>
      </c>
      <c r="AA1381">
        <v>10816.918173167836</v>
      </c>
      <c r="AB1381">
        <v>198.51763824139306</v>
      </c>
      <c r="AC1381">
        <v>121.68380076377022</v>
      </c>
      <c r="AD1381">
        <v>719.10600049236291</v>
      </c>
      <c r="AE1381">
        <v>1530.7319510883633</v>
      </c>
      <c r="AF1381">
        <v>2610.9723979093437</v>
      </c>
      <c r="AG1381">
        <v>12099.045448889261</v>
      </c>
      <c r="AH1381">
        <v>1803.2199440092866</v>
      </c>
      <c r="AI1381">
        <v>232.85582431557998</v>
      </c>
      <c r="AJ1381">
        <v>736.30579753494874</v>
      </c>
      <c r="AK1381">
        <v>361.62402209378087</v>
      </c>
      <c r="AL1381">
        <v>49786.82421875</v>
      </c>
      <c r="AM1381">
        <v>39773.5390625</v>
      </c>
      <c r="AN1381">
        <v>10013.28515625</v>
      </c>
      <c r="AO1381" s="5" t="s">
        <v>2064</v>
      </c>
    </row>
    <row r="1382" spans="1:41" ht="14.25" x14ac:dyDescent="0.45">
      <c r="A1382">
        <v>2016</v>
      </c>
      <c r="B1382" s="5" t="s">
        <v>1509</v>
      </c>
      <c r="C1382" s="5" t="s">
        <v>277</v>
      </c>
      <c r="D1382" s="5" t="s">
        <v>107</v>
      </c>
      <c r="E1382" s="5" t="s">
        <v>108</v>
      </c>
      <c r="F1382" s="5" t="s">
        <v>108</v>
      </c>
      <c r="G1382" s="5" t="s">
        <v>86</v>
      </c>
      <c r="H1382" s="5" t="s">
        <v>130</v>
      </c>
      <c r="I1382">
        <v>615.18584576020385</v>
      </c>
      <c r="J1382">
        <v>436.35481507194072</v>
      </c>
      <c r="K1382">
        <v>418.37629605042355</v>
      </c>
      <c r="L1382">
        <v>418.40957965865698</v>
      </c>
      <c r="M1382">
        <v>1076.1787378329757</v>
      </c>
      <c r="N1382">
        <v>810.76051323860986</v>
      </c>
      <c r="O1382">
        <v>2128.2090747194552</v>
      </c>
      <c r="P1382">
        <v>1674.3308621271349</v>
      </c>
      <c r="Q1382">
        <v>107.4284960192557</v>
      </c>
      <c r="R1382">
        <v>676.10941248975803</v>
      </c>
      <c r="S1382">
        <v>233.08456565748349</v>
      </c>
      <c r="T1382">
        <v>225.73505232594124</v>
      </c>
      <c r="U1382">
        <v>348.96104137449419</v>
      </c>
      <c r="V1382">
        <v>1942.3713804790293</v>
      </c>
      <c r="W1382">
        <v>860.92199165686191</v>
      </c>
      <c r="X1382">
        <v>1857.3270119283259</v>
      </c>
      <c r="Y1382">
        <v>2798.0647183657366</v>
      </c>
      <c r="Z1382">
        <v>692.82812245973071</v>
      </c>
      <c r="AA1382">
        <v>8814.1790021719316</v>
      </c>
      <c r="AB1382">
        <v>188.98748566822988</v>
      </c>
      <c r="AC1382">
        <v>317.07900373225232</v>
      </c>
      <c r="AD1382">
        <v>1197.1754451996128</v>
      </c>
      <c r="AE1382">
        <v>1165.4228282874176</v>
      </c>
      <c r="AF1382">
        <v>1779.3679076131639</v>
      </c>
      <c r="AG1382">
        <v>10711.306329947718</v>
      </c>
      <c r="AH1382">
        <v>2164.1012314296599</v>
      </c>
      <c r="AI1382">
        <v>372.72531895678668</v>
      </c>
      <c r="AJ1382">
        <v>932.02525916944876</v>
      </c>
      <c r="AK1382">
        <v>448.74028541445244</v>
      </c>
      <c r="AL1382">
        <v>45411.75</v>
      </c>
      <c r="AM1382">
        <v>34240.1796875</v>
      </c>
      <c r="AN1382">
        <v>11171.5625</v>
      </c>
      <c r="AO1382" s="5" t="s">
        <v>2065</v>
      </c>
    </row>
    <row r="1383" spans="1:41" ht="14.25" x14ac:dyDescent="0.45">
      <c r="A1383">
        <v>2016</v>
      </c>
      <c r="B1383" s="5" t="s">
        <v>1508</v>
      </c>
      <c r="C1383" s="5" t="s">
        <v>277</v>
      </c>
      <c r="D1383" s="5" t="s">
        <v>107</v>
      </c>
      <c r="E1383" s="5" t="s">
        <v>108</v>
      </c>
      <c r="F1383" s="5" t="s">
        <v>108</v>
      </c>
      <c r="G1383" s="5" t="s">
        <v>87</v>
      </c>
      <c r="H1383" s="5" t="s">
        <v>130</v>
      </c>
      <c r="I1383">
        <v>594.86463094780447</v>
      </c>
      <c r="J1383">
        <v>235</v>
      </c>
      <c r="K1383">
        <v>399.43718592964819</v>
      </c>
      <c r="L1383">
        <v>522.23400000000004</v>
      </c>
      <c r="M1383">
        <v>1163.8596414954029</v>
      </c>
      <c r="N1383">
        <v>738.25689599999998</v>
      </c>
      <c r="O1383">
        <v>468</v>
      </c>
      <c r="P1383">
        <v>1290.575</v>
      </c>
      <c r="Q1383">
        <v>109.8384189705</v>
      </c>
      <c r="R1383">
        <v>973.57440295899892</v>
      </c>
      <c r="S1383">
        <v>169.94300490000001</v>
      </c>
      <c r="T1383">
        <v>1201.47</v>
      </c>
      <c r="U1383">
        <v>356.19743658239997</v>
      </c>
      <c r="V1383">
        <v>1864</v>
      </c>
      <c r="W1383">
        <v>956.76</v>
      </c>
      <c r="X1383">
        <v>2318.5300000000002</v>
      </c>
      <c r="Y1383">
        <v>3152.9520000000002</v>
      </c>
      <c r="Z1383">
        <v>482.31</v>
      </c>
      <c r="AA1383">
        <v>10674.592037662829</v>
      </c>
      <c r="AB1383">
        <v>187</v>
      </c>
      <c r="AC1383">
        <v>324.09190400000011</v>
      </c>
      <c r="AD1383">
        <v>1393.9194397589999</v>
      </c>
      <c r="AE1383">
        <v>556.91999999999996</v>
      </c>
      <c r="AF1383">
        <v>2177.4609758323081</v>
      </c>
      <c r="AG1383">
        <v>13112</v>
      </c>
      <c r="AH1383">
        <v>1312.5906282940309</v>
      </c>
      <c r="AI1383">
        <v>325.38</v>
      </c>
      <c r="AJ1383">
        <v>738.38172135902028</v>
      </c>
      <c r="AK1383">
        <v>387.83799999999991</v>
      </c>
      <c r="AL1383">
        <v>48187.98046875</v>
      </c>
      <c r="AM1383">
        <v>37903.25</v>
      </c>
      <c r="AN1383">
        <v>10284.7275390625</v>
      </c>
      <c r="AO1383" s="5" t="s">
        <v>2067</v>
      </c>
    </row>
    <row r="1384" spans="1:41" ht="14.25" x14ac:dyDescent="0.45">
      <c r="A1384">
        <v>2016</v>
      </c>
      <c r="B1384" s="5" t="s">
        <v>1507</v>
      </c>
      <c r="C1384" s="5" t="s">
        <v>277</v>
      </c>
      <c r="D1384" s="5" t="s">
        <v>107</v>
      </c>
      <c r="E1384" s="5" t="s">
        <v>108</v>
      </c>
      <c r="F1384" s="5" t="s">
        <v>108</v>
      </c>
      <c r="G1384" s="5" t="s">
        <v>87</v>
      </c>
      <c r="H1384" s="5" t="s">
        <v>130</v>
      </c>
      <c r="I1384">
        <v>814.75516408447584</v>
      </c>
      <c r="J1384">
        <v>1251.1422970312501</v>
      </c>
      <c r="K1384">
        <v>484</v>
      </c>
      <c r="L1384">
        <v>513.09406799999999</v>
      </c>
      <c r="M1384">
        <v>1234.6718784365739</v>
      </c>
      <c r="N1384">
        <v>723.52</v>
      </c>
      <c r="O1384">
        <v>522.29195312499985</v>
      </c>
      <c r="P1384">
        <v>1290.575</v>
      </c>
      <c r="Q1384">
        <v>228.50550000000001</v>
      </c>
      <c r="R1384">
        <v>1167.828467601435</v>
      </c>
      <c r="S1384">
        <v>111.36624999999999</v>
      </c>
      <c r="T1384">
        <v>1238.4242187499999</v>
      </c>
      <c r="U1384">
        <v>315.2</v>
      </c>
      <c r="V1384">
        <v>1596</v>
      </c>
      <c r="W1384">
        <v>792.78480000000013</v>
      </c>
      <c r="X1384">
        <v>2311.7011000000002</v>
      </c>
      <c r="Y1384">
        <v>3098</v>
      </c>
      <c r="Z1384">
        <v>699.69960000000003</v>
      </c>
      <c r="AA1384">
        <v>10767.270224932539</v>
      </c>
      <c r="AB1384">
        <v>185</v>
      </c>
      <c r="AC1384">
        <v>121.9386220936627</v>
      </c>
      <c r="AD1384">
        <v>698.55393600000002</v>
      </c>
      <c r="AE1384">
        <v>1500.591715976331</v>
      </c>
      <c r="AF1384">
        <v>2582.114072494669</v>
      </c>
      <c r="AG1384">
        <v>11895.121737342461</v>
      </c>
      <c r="AH1384">
        <v>1793.8627612499999</v>
      </c>
      <c r="AI1384">
        <v>225.76679999999999</v>
      </c>
      <c r="AJ1384">
        <v>733.53492914851563</v>
      </c>
      <c r="AK1384">
        <v>340</v>
      </c>
      <c r="AL1384">
        <v>49237.31640625</v>
      </c>
      <c r="AM1384">
        <v>39298.890625</v>
      </c>
      <c r="AN1384">
        <v>9938.4228515625</v>
      </c>
      <c r="AO1384" s="5" t="s">
        <v>2069</v>
      </c>
    </row>
    <row r="1385" spans="1:41" ht="14.25" x14ac:dyDescent="0.45">
      <c r="A1385">
        <v>2016</v>
      </c>
      <c r="B1385" s="5" t="s">
        <v>589</v>
      </c>
      <c r="C1385" s="5" t="s">
        <v>277</v>
      </c>
      <c r="D1385" s="5" t="s">
        <v>107</v>
      </c>
      <c r="E1385" s="5" t="s">
        <v>108</v>
      </c>
      <c r="F1385" s="5" t="s">
        <v>108</v>
      </c>
      <c r="G1385" s="5" t="s">
        <v>87</v>
      </c>
      <c r="H1385" s="5" t="s">
        <v>130</v>
      </c>
      <c r="I1385">
        <v>597.64867965837391</v>
      </c>
      <c r="J1385">
        <v>707</v>
      </c>
      <c r="K1385">
        <v>403.66023999999987</v>
      </c>
      <c r="L1385">
        <v>395</v>
      </c>
      <c r="M1385">
        <v>950</v>
      </c>
      <c r="N1385">
        <v>910.75</v>
      </c>
      <c r="O1385">
        <v>2058.0131000000001</v>
      </c>
      <c r="P1385">
        <v>1210</v>
      </c>
      <c r="Q1385">
        <v>158.55799999999999</v>
      </c>
      <c r="R1385">
        <v>728.18340000000001</v>
      </c>
      <c r="S1385">
        <v>170</v>
      </c>
      <c r="T1385">
        <v>560</v>
      </c>
      <c r="U1385">
        <v>256</v>
      </c>
      <c r="V1385">
        <v>2075</v>
      </c>
      <c r="W1385">
        <v>750</v>
      </c>
      <c r="X1385">
        <v>1555</v>
      </c>
      <c r="Y1385">
        <v>2665</v>
      </c>
      <c r="Z1385">
        <v>652.50360000000001</v>
      </c>
      <c r="AA1385">
        <v>7929.591873840207</v>
      </c>
      <c r="AB1385"/>
      <c r="AC1385">
        <v>302</v>
      </c>
      <c r="AD1385">
        <v>1447.6</v>
      </c>
      <c r="AE1385">
        <v>730</v>
      </c>
      <c r="AF1385">
        <v>1585.932073924203</v>
      </c>
      <c r="AG1385">
        <v>13350.503500000001</v>
      </c>
      <c r="AH1385">
        <v>1919.3929412583791</v>
      </c>
      <c r="AI1385">
        <v>355</v>
      </c>
      <c r="AJ1385">
        <v>1155.17932</v>
      </c>
      <c r="AK1385">
        <v>427</v>
      </c>
      <c r="AL1385">
        <v>46004.51953125</v>
      </c>
      <c r="AM1385">
        <v>35408.8515625</v>
      </c>
      <c r="AN1385">
        <v>10595.666015625</v>
      </c>
      <c r="AO1385" s="5" t="s">
        <v>716</v>
      </c>
    </row>
    <row r="1386" spans="1:41" ht="14.25" x14ac:dyDescent="0.45">
      <c r="A1386">
        <v>2016</v>
      </c>
      <c r="B1386" s="5" t="s">
        <v>1509</v>
      </c>
      <c r="C1386" s="5" t="s">
        <v>277</v>
      </c>
      <c r="D1386" s="5" t="s">
        <v>107</v>
      </c>
      <c r="E1386" s="5" t="s">
        <v>108</v>
      </c>
      <c r="F1386" s="5" t="s">
        <v>108</v>
      </c>
      <c r="G1386" s="5" t="s">
        <v>87</v>
      </c>
      <c r="H1386" s="5" t="s">
        <v>130</v>
      </c>
      <c r="I1386">
        <v>597.64867965837391</v>
      </c>
      <c r="J1386">
        <v>423.5</v>
      </c>
      <c r="K1386">
        <v>403.66023999999987</v>
      </c>
      <c r="L1386">
        <v>407</v>
      </c>
      <c r="M1386">
        <v>1025</v>
      </c>
      <c r="N1386">
        <v>772.20399999999995</v>
      </c>
      <c r="O1386">
        <v>2058.0131000000001</v>
      </c>
      <c r="P1386">
        <v>1594.706412</v>
      </c>
      <c r="Q1386">
        <v>102.3196282816981</v>
      </c>
      <c r="R1386">
        <v>664.15098107808149</v>
      </c>
      <c r="S1386">
        <v>222</v>
      </c>
      <c r="T1386">
        <v>218.22499999999999</v>
      </c>
      <c r="U1386">
        <v>339.01317311999998</v>
      </c>
      <c r="V1386">
        <v>1850</v>
      </c>
      <c r="W1386">
        <v>819.98</v>
      </c>
      <c r="X1386">
        <v>1769</v>
      </c>
      <c r="Y1386">
        <v>2665</v>
      </c>
      <c r="Z1386">
        <v>659.88</v>
      </c>
      <c r="AA1386">
        <v>8588.3812886821306</v>
      </c>
      <c r="AB1386">
        <v>180</v>
      </c>
      <c r="AC1386">
        <v>302</v>
      </c>
      <c r="AD1386">
        <v>1140.2425900000001</v>
      </c>
      <c r="AE1386">
        <v>1133.177284508085</v>
      </c>
      <c r="AF1386">
        <v>1730.8464566929131</v>
      </c>
      <c r="AG1386">
        <v>10500.87697922161</v>
      </c>
      <c r="AH1386">
        <v>2103.4395679466979</v>
      </c>
      <c r="AI1386">
        <v>355</v>
      </c>
      <c r="AJ1386">
        <v>903.14789446882742</v>
      </c>
      <c r="AK1386">
        <v>427.4</v>
      </c>
      <c r="AL1386">
        <v>43955.8125</v>
      </c>
      <c r="AM1386">
        <v>33233.8515625</v>
      </c>
      <c r="AN1386">
        <v>10721.9609375</v>
      </c>
      <c r="AO1386" s="5" t="s">
        <v>2068</v>
      </c>
    </row>
    <row r="1387" spans="1:41" ht="14.25" x14ac:dyDescent="0.45">
      <c r="A1387">
        <v>2016</v>
      </c>
      <c r="B1387" s="5" t="s">
        <v>589</v>
      </c>
      <c r="C1387" s="5" t="s">
        <v>277</v>
      </c>
      <c r="D1387" s="5" t="s">
        <v>107</v>
      </c>
      <c r="E1387" s="5" t="s">
        <v>30</v>
      </c>
      <c r="F1387" s="5" t="s">
        <v>30</v>
      </c>
      <c r="G1387" s="5" t="s">
        <v>86</v>
      </c>
      <c r="H1387" s="5" t="s">
        <v>130</v>
      </c>
      <c r="I1387">
        <v>9315.6377025889997</v>
      </c>
      <c r="J1387">
        <v>6525.9858377220708</v>
      </c>
      <c r="K1387">
        <v>1582.3581488933601</v>
      </c>
      <c r="L1387">
        <v>1846.3458810344725</v>
      </c>
      <c r="M1387">
        <v>5851.8500369910244</v>
      </c>
      <c r="N1387">
        <v>3503.5918606824293</v>
      </c>
      <c r="O1387">
        <v>3280.5478416744272</v>
      </c>
      <c r="P1387">
        <v>289.60238337856674</v>
      </c>
      <c r="Q1387">
        <v>2285.3872762202554</v>
      </c>
      <c r="R1387">
        <v>3554.6862941773534</v>
      </c>
      <c r="S1387">
        <v>5199.251453218817</v>
      </c>
      <c r="T1387">
        <v>3920.6098832838456</v>
      </c>
      <c r="U1387">
        <v>1150.0455657632615</v>
      </c>
      <c r="V1387">
        <v>2905.4332975055486</v>
      </c>
      <c r="W1387">
        <v>977.5387308987722</v>
      </c>
      <c r="X1387">
        <v>4904.4215899958717</v>
      </c>
      <c r="Y1387">
        <v>14950.592354922399</v>
      </c>
      <c r="Z1387">
        <v>1476.723327190098</v>
      </c>
      <c r="AA1387">
        <v>31131.875189106955</v>
      </c>
      <c r="AB1387"/>
      <c r="AC1387">
        <v>3959.2932341322462</v>
      </c>
      <c r="AD1387">
        <v>3110.3505074051845</v>
      </c>
      <c r="AE1387">
        <v>3362.3150359042261</v>
      </c>
      <c r="AF1387">
        <v>23923.929010086045</v>
      </c>
      <c r="AG1387">
        <v>30999.847130831353</v>
      </c>
      <c r="AH1387">
        <v>11799.220213569544</v>
      </c>
      <c r="AI1387">
        <v>1733.4323163958977</v>
      </c>
      <c r="AJ1387">
        <v>12244.90313484844</v>
      </c>
      <c r="AK1387">
        <v>1707.2949171740054</v>
      </c>
      <c r="AL1387">
        <v>197493.078125</v>
      </c>
      <c r="AM1387">
        <v>153426.203125</v>
      </c>
      <c r="AN1387">
        <v>44066.875</v>
      </c>
      <c r="AO1387" s="5" t="s">
        <v>718</v>
      </c>
    </row>
    <row r="1388" spans="1:41" ht="14.25" x14ac:dyDescent="0.45">
      <c r="A1388">
        <v>2016</v>
      </c>
      <c r="B1388" s="5" t="s">
        <v>1508</v>
      </c>
      <c r="C1388" s="5" t="s">
        <v>277</v>
      </c>
      <c r="D1388" s="5" t="s">
        <v>107</v>
      </c>
      <c r="E1388" s="5" t="s">
        <v>30</v>
      </c>
      <c r="F1388" s="5" t="s">
        <v>30</v>
      </c>
      <c r="G1388" s="5" t="s">
        <v>86</v>
      </c>
      <c r="H1388" s="5" t="s">
        <v>130</v>
      </c>
      <c r="I1388">
        <v>5691.8784917060993</v>
      </c>
      <c r="J1388">
        <v>5098.9601919987836</v>
      </c>
      <c r="K1388">
        <v>1184.581640346117</v>
      </c>
      <c r="L1388">
        <v>1253.9563653906059</v>
      </c>
      <c r="M1388">
        <v>4630.0743842698785</v>
      </c>
      <c r="N1388">
        <v>4385.8803598001969</v>
      </c>
      <c r="O1388">
        <v>3379.1812904198878</v>
      </c>
      <c r="P1388">
        <v>291.69000232044527</v>
      </c>
      <c r="Q1388">
        <v>2230.3228336270868</v>
      </c>
      <c r="R1388">
        <v>2846.8891574850491</v>
      </c>
      <c r="S1388">
        <v>3771.3016864040014</v>
      </c>
      <c r="T1388">
        <v>3580.3104977960793</v>
      </c>
      <c r="U1388">
        <v>1418.4347766268584</v>
      </c>
      <c r="V1388">
        <v>2670.4904183561343</v>
      </c>
      <c r="W1388">
        <v>712.33436451151056</v>
      </c>
      <c r="X1388">
        <v>5652.637562054404</v>
      </c>
      <c r="Y1388">
        <v>15320.569833069163</v>
      </c>
      <c r="Z1388">
        <v>1586.9199765231444</v>
      </c>
      <c r="AA1388">
        <v>25308.936199618045</v>
      </c>
      <c r="AB1388">
        <v>638.13769460718356</v>
      </c>
      <c r="AC1388">
        <v>4580.6913721802775</v>
      </c>
      <c r="AD1388">
        <v>3323.3705679542427</v>
      </c>
      <c r="AE1388">
        <v>3476.1411286420166</v>
      </c>
      <c r="AF1388">
        <v>21763.081633923368</v>
      </c>
      <c r="AG1388">
        <v>32574.507334948208</v>
      </c>
      <c r="AH1388">
        <v>8922.6339193540462</v>
      </c>
      <c r="AI1388">
        <v>1745.9278839252645</v>
      </c>
      <c r="AJ1388">
        <v>14699.363512830947</v>
      </c>
      <c r="AK1388">
        <v>1818.9319629331005</v>
      </c>
      <c r="AL1388">
        <v>184558.125</v>
      </c>
      <c r="AM1388">
        <v>145198.703125</v>
      </c>
      <c r="AN1388">
        <v>39359.42578125</v>
      </c>
      <c r="AO1388" s="5" t="s">
        <v>2070</v>
      </c>
    </row>
    <row r="1389" spans="1:41" ht="14.25" x14ac:dyDescent="0.45">
      <c r="A1389">
        <v>2016</v>
      </c>
      <c r="B1389" s="5" t="s">
        <v>1507</v>
      </c>
      <c r="C1389" s="5" t="s">
        <v>277</v>
      </c>
      <c r="D1389" s="5" t="s">
        <v>107</v>
      </c>
      <c r="E1389" s="5" t="s">
        <v>30</v>
      </c>
      <c r="F1389" s="5" t="s">
        <v>30</v>
      </c>
      <c r="G1389" s="5" t="s">
        <v>86</v>
      </c>
      <c r="H1389" s="5" t="s">
        <v>130</v>
      </c>
      <c r="I1389">
        <v>5046.0297001017843</v>
      </c>
      <c r="J1389">
        <v>324.06663107513896</v>
      </c>
      <c r="K1389"/>
      <c r="L1389">
        <v>1277.8151146272544</v>
      </c>
      <c r="M1389">
        <v>4652.3180467282264</v>
      </c>
      <c r="N1389">
        <v>3004.5912814913545</v>
      </c>
      <c r="O1389">
        <v>3259.9815404181195</v>
      </c>
      <c r="P1389">
        <v>297.23992320468045</v>
      </c>
      <c r="Q1389">
        <v>2528.4645227927608</v>
      </c>
      <c r="R1389">
        <v>3826.471916563828</v>
      </c>
      <c r="S1389">
        <v>9748.8256401246272</v>
      </c>
      <c r="T1389">
        <v>3487.4720231596079</v>
      </c>
      <c r="U1389">
        <v>1402.7150899905587</v>
      </c>
      <c r="V1389">
        <v>2652.6248742309385</v>
      </c>
      <c r="W1389">
        <v>879.91601815103957</v>
      </c>
      <c r="X1389">
        <v>4380.9293479117359</v>
      </c>
      <c r="Y1389">
        <v>19134.954189840653</v>
      </c>
      <c r="Z1389">
        <v>1603.511421360749</v>
      </c>
      <c r="AA1389">
        <v>24593.589968734716</v>
      </c>
      <c r="AB1389">
        <v>650.27939877991457</v>
      </c>
      <c r="AC1389">
        <v>4214.2628023885418</v>
      </c>
      <c r="AD1389">
        <v>3687.3327842203294</v>
      </c>
      <c r="AE1389">
        <v>4991.2668026288147</v>
      </c>
      <c r="AF1389">
        <v>19013.146832222588</v>
      </c>
      <c r="AG1389">
        <v>31199.678764994605</v>
      </c>
      <c r="AH1389">
        <v>7677.1041491939905</v>
      </c>
      <c r="AI1389">
        <v>1779.1472659688093</v>
      </c>
      <c r="AJ1389">
        <v>16147.751287196805</v>
      </c>
      <c r="AK1389">
        <v>1831.7276133949078</v>
      </c>
      <c r="AL1389">
        <v>183293.234375</v>
      </c>
      <c r="AM1389">
        <v>141258.1875</v>
      </c>
      <c r="AN1389">
        <v>42035.03515625</v>
      </c>
      <c r="AO1389" s="5" t="s">
        <v>2072</v>
      </c>
    </row>
    <row r="1390" spans="1:41" ht="14.25" x14ac:dyDescent="0.45">
      <c r="A1390">
        <v>2016</v>
      </c>
      <c r="B1390" s="5" t="s">
        <v>1509</v>
      </c>
      <c r="C1390" s="5" t="s">
        <v>277</v>
      </c>
      <c r="D1390" s="5" t="s">
        <v>107</v>
      </c>
      <c r="E1390" s="5" t="s">
        <v>30</v>
      </c>
      <c r="F1390" s="5" t="s">
        <v>30</v>
      </c>
      <c r="G1390" s="5" t="s">
        <v>86</v>
      </c>
      <c r="H1390" s="5" t="s">
        <v>130</v>
      </c>
      <c r="I1390">
        <v>5633.9269338651193</v>
      </c>
      <c r="J1390">
        <v>3037.8096127255667</v>
      </c>
      <c r="K1390">
        <v>1589.0697753270329</v>
      </c>
      <c r="L1390">
        <v>1860.7403911109809</v>
      </c>
      <c r="M1390">
        <v>4732.0366550372892</v>
      </c>
      <c r="N1390">
        <v>4204.8392648781464</v>
      </c>
      <c r="O1390">
        <v>3319.3982468167842</v>
      </c>
      <c r="P1390">
        <v>308.67955992477545</v>
      </c>
      <c r="Q1390">
        <v>3170.043536754134</v>
      </c>
      <c r="R1390">
        <v>3233.7613467421511</v>
      </c>
      <c r="S1390">
        <v>4814.9811626361234</v>
      </c>
      <c r="T1390">
        <v>3674.7566657711363</v>
      </c>
      <c r="U1390">
        <v>1112.926304490687</v>
      </c>
      <c r="V1390">
        <v>2722.4697240984447</v>
      </c>
      <c r="W1390">
        <v>981.6849949988607</v>
      </c>
      <c r="X1390">
        <v>5778.7333451060213</v>
      </c>
      <c r="Y1390">
        <v>15014.005805864928</v>
      </c>
      <c r="Z1390">
        <v>1651.34012712257</v>
      </c>
      <c r="AA1390">
        <v>33594.488299264733</v>
      </c>
      <c r="AB1390">
        <v>636.25786841637387</v>
      </c>
      <c r="AC1390">
        <v>3976.0867123643698</v>
      </c>
      <c r="AD1390">
        <v>3666.3635215465151</v>
      </c>
      <c r="AE1390">
        <v>3616.0508335969262</v>
      </c>
      <c r="AF1390">
        <v>21944.547562518357</v>
      </c>
      <c r="AG1390">
        <v>28218.189657489864</v>
      </c>
      <c r="AH1390">
        <v>8355.4002739419029</v>
      </c>
      <c r="AI1390">
        <v>1740.784729099584</v>
      </c>
      <c r="AJ1390">
        <v>11580.252326322565</v>
      </c>
      <c r="AK1390">
        <v>1714.1740231453566</v>
      </c>
      <c r="AL1390">
        <v>185883.8125</v>
      </c>
      <c r="AM1390">
        <v>144880.15625</v>
      </c>
      <c r="AN1390">
        <v>41003.640625</v>
      </c>
      <c r="AO1390" s="5" t="s">
        <v>2071</v>
      </c>
    </row>
    <row r="1391" spans="1:41" ht="14.25" x14ac:dyDescent="0.45">
      <c r="A1391">
        <v>2016</v>
      </c>
      <c r="B1391" s="5" t="s">
        <v>589</v>
      </c>
      <c r="C1391" s="5" t="s">
        <v>277</v>
      </c>
      <c r="D1391" s="5" t="s">
        <v>107</v>
      </c>
      <c r="E1391" s="5" t="s">
        <v>30</v>
      </c>
      <c r="F1391" s="5" t="s">
        <v>30</v>
      </c>
      <c r="G1391" s="5" t="s">
        <v>87</v>
      </c>
      <c r="H1391" s="5" t="s">
        <v>130</v>
      </c>
      <c r="I1391">
        <v>8910.2569306000005</v>
      </c>
      <c r="J1391">
        <v>6242</v>
      </c>
      <c r="K1391">
        <v>1533.1755000000001</v>
      </c>
      <c r="L1391">
        <v>1766</v>
      </c>
      <c r="M1391">
        <v>5597</v>
      </c>
      <c r="N1391">
        <v>3351.1289999999999</v>
      </c>
      <c r="O1391">
        <v>3137.7910000000002</v>
      </c>
      <c r="P1391">
        <v>283</v>
      </c>
      <c r="Q1391">
        <v>2185.9360000000001</v>
      </c>
      <c r="R1391">
        <v>3400</v>
      </c>
      <c r="S1391">
        <v>4973</v>
      </c>
      <c r="T1391">
        <v>3750</v>
      </c>
      <c r="U1391">
        <v>1100</v>
      </c>
      <c r="V1391">
        <v>2779</v>
      </c>
      <c r="W1391">
        <v>935</v>
      </c>
      <c r="X1391">
        <v>4691</v>
      </c>
      <c r="Y1391">
        <v>14300</v>
      </c>
      <c r="Z1391">
        <v>1412.462</v>
      </c>
      <c r="AA1391">
        <v>29777.135556615889</v>
      </c>
      <c r="AB1391"/>
      <c r="AC1391">
        <v>3787</v>
      </c>
      <c r="AD1391">
        <v>2975</v>
      </c>
      <c r="AE1391">
        <v>3216</v>
      </c>
      <c r="AF1391">
        <v>22882.85151</v>
      </c>
      <c r="AG1391">
        <v>29650.852852324279</v>
      </c>
      <c r="AH1391">
        <v>11285.76347</v>
      </c>
      <c r="AI1391">
        <v>1658</v>
      </c>
      <c r="AJ1391">
        <v>11712.05198238726</v>
      </c>
      <c r="AK1391">
        <v>1633</v>
      </c>
      <c r="AL1391">
        <v>188924.40625</v>
      </c>
      <c r="AM1391">
        <v>146755.671875</v>
      </c>
      <c r="AN1391">
        <v>42168.73046875</v>
      </c>
      <c r="AO1391" s="5" t="s">
        <v>720</v>
      </c>
    </row>
    <row r="1392" spans="1:41" ht="14.25" x14ac:dyDescent="0.45">
      <c r="A1392">
        <v>2016</v>
      </c>
      <c r="B1392" s="5" t="s">
        <v>1509</v>
      </c>
      <c r="C1392" s="5" t="s">
        <v>277</v>
      </c>
      <c r="D1392" s="5" t="s">
        <v>107</v>
      </c>
      <c r="E1392" s="5" t="s">
        <v>30</v>
      </c>
      <c r="F1392" s="5" t="s">
        <v>30</v>
      </c>
      <c r="G1392" s="5" t="s">
        <v>87</v>
      </c>
      <c r="H1392" s="5" t="s">
        <v>130</v>
      </c>
      <c r="I1392">
        <v>5493</v>
      </c>
      <c r="J1392">
        <v>2928.3999413614802</v>
      </c>
      <c r="K1392">
        <v>1533.1755000000001</v>
      </c>
      <c r="L1392">
        <v>1810</v>
      </c>
      <c r="M1392">
        <v>4507</v>
      </c>
      <c r="N1392">
        <v>4004.8739999999998</v>
      </c>
      <c r="O1392">
        <v>3209.912577300001</v>
      </c>
      <c r="P1392">
        <v>294</v>
      </c>
      <c r="Q1392">
        <v>3019.2890000000002</v>
      </c>
      <c r="R1392">
        <v>3176.5654069247439</v>
      </c>
      <c r="S1392">
        <v>4586</v>
      </c>
      <c r="T1392">
        <v>3552.5</v>
      </c>
      <c r="U1392">
        <v>1081.2</v>
      </c>
      <c r="V1392">
        <v>2593</v>
      </c>
      <c r="W1392">
        <v>935</v>
      </c>
      <c r="X1392">
        <v>5503.92</v>
      </c>
      <c r="Y1392">
        <v>14300</v>
      </c>
      <c r="Z1392">
        <v>1572.8090239999999</v>
      </c>
      <c r="AA1392">
        <v>32733.87965472</v>
      </c>
      <c r="AB1392">
        <v>606</v>
      </c>
      <c r="AC1392">
        <v>3787</v>
      </c>
      <c r="AD1392">
        <v>3492.0059999999999</v>
      </c>
      <c r="AE1392">
        <v>3516</v>
      </c>
      <c r="AF1392">
        <v>21346.143329775881</v>
      </c>
      <c r="AG1392">
        <v>27663.828205638762</v>
      </c>
      <c r="AH1392">
        <v>8117.2120200000008</v>
      </c>
      <c r="AI1392">
        <v>1658</v>
      </c>
      <c r="AJ1392">
        <v>11221.456074329961</v>
      </c>
      <c r="AK1392">
        <v>1632.6547923275209</v>
      </c>
      <c r="AL1392">
        <v>179874.828125</v>
      </c>
      <c r="AM1392">
        <v>140541.4375</v>
      </c>
      <c r="AN1392">
        <v>39333.3828125</v>
      </c>
      <c r="AO1392" s="5" t="s">
        <v>2075</v>
      </c>
    </row>
    <row r="1393" spans="1:41" ht="14.25" x14ac:dyDescent="0.45">
      <c r="A1393">
        <v>2016</v>
      </c>
      <c r="B1393" s="5" t="s">
        <v>1507</v>
      </c>
      <c r="C1393" s="5" t="s">
        <v>277</v>
      </c>
      <c r="D1393" s="5" t="s">
        <v>107</v>
      </c>
      <c r="E1393" s="5" t="s">
        <v>30</v>
      </c>
      <c r="F1393" s="5" t="s">
        <v>30</v>
      </c>
      <c r="G1393" s="5" t="s">
        <v>87</v>
      </c>
      <c r="H1393" s="5" t="s">
        <v>130</v>
      </c>
      <c r="I1393">
        <v>4898.3656166344445</v>
      </c>
      <c r="J1393">
        <v>315</v>
      </c>
      <c r="K1393"/>
      <c r="L1393">
        <v>1263.69179244</v>
      </c>
      <c r="M1393">
        <v>4552.3047149999993</v>
      </c>
      <c r="N1393">
        <v>2979.2</v>
      </c>
      <c r="O1393">
        <v>3271.593718749999</v>
      </c>
      <c r="P1393">
        <v>294</v>
      </c>
      <c r="Q1393">
        <v>2242.808</v>
      </c>
      <c r="R1393">
        <v>3723.5245630255549</v>
      </c>
      <c r="S1393">
        <v>9544.9281249999985</v>
      </c>
      <c r="T1393">
        <v>3499.89453125</v>
      </c>
      <c r="U1393">
        <v>1244</v>
      </c>
      <c r="V1393">
        <v>2597</v>
      </c>
      <c r="W1393">
        <v>849.78240000000005</v>
      </c>
      <c r="X1393">
        <v>4461.1882742674807</v>
      </c>
      <c r="Y1393">
        <v>18859</v>
      </c>
      <c r="Z1393">
        <v>1598.179203936</v>
      </c>
      <c r="AA1393">
        <v>24480.709269986659</v>
      </c>
      <c r="AB1393">
        <v>606</v>
      </c>
      <c r="AC1393">
        <v>4223.0880038128953</v>
      </c>
      <c r="AD1393">
        <v>3581.948736341139</v>
      </c>
      <c r="AE1393">
        <v>4892.9883582341909</v>
      </c>
      <c r="AF1393">
        <v>18803</v>
      </c>
      <c r="AG1393">
        <v>30673.82287663528</v>
      </c>
      <c r="AH1393">
        <v>7577.7546821962987</v>
      </c>
      <c r="AI1393">
        <v>1724.9831999999999</v>
      </c>
      <c r="AJ1393">
        <v>16086.98401671833</v>
      </c>
      <c r="AK1393">
        <v>1811</v>
      </c>
      <c r="AL1393">
        <v>180656.734375</v>
      </c>
      <c r="AM1393">
        <v>139175.359375</v>
      </c>
      <c r="AN1393">
        <v>41481.37890625</v>
      </c>
      <c r="AO1393" s="5" t="s">
        <v>2074</v>
      </c>
    </row>
    <row r="1394" spans="1:41" ht="14.25" x14ac:dyDescent="0.45">
      <c r="A1394">
        <v>2016</v>
      </c>
      <c r="B1394" s="5" t="s">
        <v>1508</v>
      </c>
      <c r="C1394" s="5" t="s">
        <v>277</v>
      </c>
      <c r="D1394" s="5" t="s">
        <v>107</v>
      </c>
      <c r="E1394" s="5" t="s">
        <v>30</v>
      </c>
      <c r="F1394" s="5" t="s">
        <v>30</v>
      </c>
      <c r="G1394" s="5" t="s">
        <v>87</v>
      </c>
      <c r="H1394" s="5" t="s">
        <v>130</v>
      </c>
      <c r="I1394">
        <v>5515.536586787548</v>
      </c>
      <c r="J1394">
        <v>5035.1387110026899</v>
      </c>
      <c r="K1394">
        <v>1170.1471830934429</v>
      </c>
      <c r="L1394">
        <v>1212.4380000000001</v>
      </c>
      <c r="M1394">
        <v>4506.8183999999992</v>
      </c>
      <c r="N1394">
        <v>4324.6694399999997</v>
      </c>
      <c r="O1394">
        <v>3371</v>
      </c>
      <c r="P1394">
        <v>294</v>
      </c>
      <c r="Q1394">
        <v>2188.4234999999999</v>
      </c>
      <c r="R1394">
        <v>2817.8537925977498</v>
      </c>
      <c r="S1394">
        <v>3653</v>
      </c>
      <c r="T1394">
        <v>3401.1016</v>
      </c>
      <c r="U1394">
        <v>1401.4187999999999</v>
      </c>
      <c r="V1394">
        <v>2639</v>
      </c>
      <c r="W1394">
        <v>689.9892000000001</v>
      </c>
      <c r="X1394">
        <v>5694.87</v>
      </c>
      <c r="Y1394">
        <v>14907</v>
      </c>
      <c r="Z1394">
        <v>1540</v>
      </c>
      <c r="AA1394">
        <v>25076.227809578399</v>
      </c>
      <c r="AB1394">
        <v>606</v>
      </c>
      <c r="AC1394">
        <v>4668.2112000000006</v>
      </c>
      <c r="AD1394">
        <v>3260.9369999999999</v>
      </c>
      <c r="AE1394">
        <v>3367.0983121579338</v>
      </c>
      <c r="AF1394">
        <v>21039.063008000001</v>
      </c>
      <c r="AG1394">
        <v>32659</v>
      </c>
      <c r="AH1394">
        <v>9069.3207105735273</v>
      </c>
      <c r="AI1394">
        <v>1691.16</v>
      </c>
      <c r="AJ1394">
        <v>14961.340531038049</v>
      </c>
      <c r="AK1394">
        <v>1767.7843644</v>
      </c>
      <c r="AL1394">
        <v>182528.546875</v>
      </c>
      <c r="AM1394">
        <v>143646.421875</v>
      </c>
      <c r="AN1394">
        <v>38882.12890625</v>
      </c>
      <c r="AO1394" s="5" t="s">
        <v>2073</v>
      </c>
    </row>
    <row r="1395" spans="1:41" ht="14.25" x14ac:dyDescent="0.45">
      <c r="A1395">
        <v>2016</v>
      </c>
      <c r="B1395" s="5" t="s">
        <v>1508</v>
      </c>
      <c r="C1395" s="5" t="s">
        <v>277</v>
      </c>
      <c r="D1395" s="5" t="s">
        <v>107</v>
      </c>
      <c r="E1395" s="5" t="s">
        <v>216</v>
      </c>
      <c r="F1395" s="5" t="s">
        <v>283</v>
      </c>
      <c r="G1395" s="5" t="s">
        <v>86</v>
      </c>
      <c r="H1395" s="5" t="s">
        <v>130</v>
      </c>
      <c r="I1395"/>
      <c r="J1395"/>
      <c r="K1395"/>
      <c r="L1395"/>
      <c r="M1395"/>
      <c r="N1395"/>
      <c r="O1395"/>
      <c r="P1395"/>
      <c r="Q1395">
        <v>0</v>
      </c>
      <c r="R1395"/>
      <c r="S1395"/>
      <c r="T1395"/>
      <c r="U1395"/>
      <c r="V1395">
        <v>0</v>
      </c>
      <c r="W1395"/>
      <c r="X1395"/>
      <c r="Y1395"/>
      <c r="Z1395"/>
      <c r="AA1395">
        <v>0</v>
      </c>
      <c r="AB1395">
        <v>0</v>
      </c>
      <c r="AC1395">
        <v>1210.9873742545562</v>
      </c>
      <c r="AD1395"/>
      <c r="AE1395"/>
      <c r="AF1395"/>
      <c r="AG1395">
        <v>0</v>
      </c>
      <c r="AH1395">
        <v>0</v>
      </c>
      <c r="AI1395">
        <v>0</v>
      </c>
      <c r="AJ1395"/>
      <c r="AK1395"/>
      <c r="AL1395">
        <v>1210.9874267578125</v>
      </c>
      <c r="AM1395">
        <v>1210.9874267578125</v>
      </c>
      <c r="AN1395">
        <v>0</v>
      </c>
      <c r="AO1395" s="5" t="s">
        <v>2076</v>
      </c>
    </row>
    <row r="1396" spans="1:41" ht="14.25" x14ac:dyDescent="0.45">
      <c r="A1396">
        <v>2016</v>
      </c>
      <c r="B1396" s="5" t="s">
        <v>1509</v>
      </c>
      <c r="C1396" s="5" t="s">
        <v>277</v>
      </c>
      <c r="D1396" s="5" t="s">
        <v>107</v>
      </c>
      <c r="E1396" s="5" t="s">
        <v>216</v>
      </c>
      <c r="F1396" s="5" t="s">
        <v>283</v>
      </c>
      <c r="G1396" s="5" t="s">
        <v>86</v>
      </c>
      <c r="H1396" s="5" t="s">
        <v>130</v>
      </c>
      <c r="I1396"/>
      <c r="J1396"/>
      <c r="K1396"/>
      <c r="L1396"/>
      <c r="M1396"/>
      <c r="N1396">
        <v>0</v>
      </c>
      <c r="O1396"/>
      <c r="P1396"/>
      <c r="Q1396">
        <v>0</v>
      </c>
      <c r="R1396"/>
      <c r="S1396"/>
      <c r="T1396"/>
      <c r="U1396"/>
      <c r="V1396">
        <v>0</v>
      </c>
      <c r="W1396"/>
      <c r="X1396"/>
      <c r="Y1396">
        <v>0</v>
      </c>
      <c r="Z1396"/>
      <c r="AA1396"/>
      <c r="AB1396">
        <v>0</v>
      </c>
      <c r="AC1396">
        <v>1246.2674749343826</v>
      </c>
      <c r="AD1396"/>
      <c r="AE1396"/>
      <c r="AF1396"/>
      <c r="AG1396"/>
      <c r="AH1396">
        <v>0</v>
      </c>
      <c r="AI1396"/>
      <c r="AJ1396">
        <v>0</v>
      </c>
      <c r="AK1396"/>
      <c r="AL1396">
        <v>1246.2674560546875</v>
      </c>
      <c r="AM1396">
        <v>1246.2674560546875</v>
      </c>
      <c r="AN1396">
        <v>0</v>
      </c>
      <c r="AO1396" s="5" t="s">
        <v>2078</v>
      </c>
    </row>
    <row r="1397" spans="1:41" ht="14.25" x14ac:dyDescent="0.45">
      <c r="A1397">
        <v>2016</v>
      </c>
      <c r="B1397" s="5" t="s">
        <v>589</v>
      </c>
      <c r="C1397" s="5" t="s">
        <v>277</v>
      </c>
      <c r="D1397" s="5" t="s">
        <v>107</v>
      </c>
      <c r="E1397" s="5" t="s">
        <v>216</v>
      </c>
      <c r="F1397" s="5" t="s">
        <v>283</v>
      </c>
      <c r="G1397" s="5" t="s">
        <v>86</v>
      </c>
      <c r="H1397" s="5" t="s">
        <v>130</v>
      </c>
      <c r="I1397">
        <v>0</v>
      </c>
      <c r="J1397"/>
      <c r="K1397"/>
      <c r="L1397">
        <v>0</v>
      </c>
      <c r="M1397">
        <v>0</v>
      </c>
      <c r="N1397">
        <v>0</v>
      </c>
      <c r="O1397"/>
      <c r="P1397"/>
      <c r="Q1397">
        <v>0</v>
      </c>
      <c r="R1397"/>
      <c r="S1397"/>
      <c r="T1397"/>
      <c r="U1397"/>
      <c r="V1397">
        <v>0</v>
      </c>
      <c r="W1397"/>
      <c r="X1397">
        <v>0</v>
      </c>
      <c r="Y1397"/>
      <c r="Z1397"/>
      <c r="AA1397"/>
      <c r="AB1397"/>
      <c r="AC1397">
        <v>1241.0037150554467</v>
      </c>
      <c r="AD1397"/>
      <c r="AE1397"/>
      <c r="AF1397">
        <v>0</v>
      </c>
      <c r="AG1397"/>
      <c r="AH1397">
        <v>0</v>
      </c>
      <c r="AI1397"/>
      <c r="AJ1397">
        <v>0</v>
      </c>
      <c r="AK1397"/>
      <c r="AL1397">
        <v>1241.003662109375</v>
      </c>
      <c r="AM1397">
        <v>1241.003662109375</v>
      </c>
      <c r="AN1397">
        <v>0</v>
      </c>
      <c r="AO1397" s="5" t="s">
        <v>721</v>
      </c>
    </row>
    <row r="1398" spans="1:41" ht="14.25" x14ac:dyDescent="0.45">
      <c r="A1398">
        <v>2016</v>
      </c>
      <c r="B1398" s="5" t="s">
        <v>1507</v>
      </c>
      <c r="C1398" s="5" t="s">
        <v>277</v>
      </c>
      <c r="D1398" s="5" t="s">
        <v>107</v>
      </c>
      <c r="E1398" s="5" t="s">
        <v>216</v>
      </c>
      <c r="F1398" s="5" t="s">
        <v>283</v>
      </c>
      <c r="G1398" s="5" t="s">
        <v>86</v>
      </c>
      <c r="H1398" s="5" t="s">
        <v>130</v>
      </c>
      <c r="I1398"/>
      <c r="J1398"/>
      <c r="K1398"/>
      <c r="L1398"/>
      <c r="M1398"/>
      <c r="N1398"/>
      <c r="O1398"/>
      <c r="P1398"/>
      <c r="Q1398">
        <v>0</v>
      </c>
      <c r="R1398"/>
      <c r="S1398">
        <v>0</v>
      </c>
      <c r="T1398">
        <v>0</v>
      </c>
      <c r="U1398"/>
      <c r="V1398"/>
      <c r="W1398"/>
      <c r="X1398"/>
      <c r="Y1398"/>
      <c r="Z1398"/>
      <c r="AA1398">
        <v>0</v>
      </c>
      <c r="AB1398">
        <v>0</v>
      </c>
      <c r="AC1398">
        <v>1274.9070994940967</v>
      </c>
      <c r="AD1398"/>
      <c r="AE1398"/>
      <c r="AF1398"/>
      <c r="AG1398"/>
      <c r="AH1398"/>
      <c r="AI1398">
        <v>0</v>
      </c>
      <c r="AJ1398"/>
      <c r="AK1398"/>
      <c r="AL1398">
        <v>1274.9071044921875</v>
      </c>
      <c r="AM1398">
        <v>1274.9071044921875</v>
      </c>
      <c r="AN1398">
        <v>0</v>
      </c>
      <c r="AO1398" s="5" t="s">
        <v>2077</v>
      </c>
    </row>
    <row r="1399" spans="1:41" ht="14.25" x14ac:dyDescent="0.45">
      <c r="A1399">
        <v>2016</v>
      </c>
      <c r="B1399" s="5" t="s">
        <v>1508</v>
      </c>
      <c r="C1399" s="5" t="s">
        <v>277</v>
      </c>
      <c r="D1399" s="5" t="s">
        <v>107</v>
      </c>
      <c r="E1399" s="5" t="s">
        <v>216</v>
      </c>
      <c r="F1399" s="5" t="s">
        <v>217</v>
      </c>
      <c r="G1399" s="5" t="s">
        <v>86</v>
      </c>
      <c r="H1399" s="5" t="s">
        <v>130</v>
      </c>
      <c r="I1399"/>
      <c r="J1399"/>
      <c r="K1399"/>
      <c r="L1399"/>
      <c r="M1399"/>
      <c r="N1399"/>
      <c r="O1399"/>
      <c r="P1399">
        <v>21.06064998703576</v>
      </c>
      <c r="Q1399">
        <v>131.62906241897349</v>
      </c>
      <c r="R1399"/>
      <c r="S1399"/>
      <c r="T1399"/>
      <c r="U1399"/>
      <c r="V1399">
        <v>0</v>
      </c>
      <c r="W1399"/>
      <c r="X1399"/>
      <c r="Y1399"/>
      <c r="Z1399"/>
      <c r="AA1399">
        <v>178.23628084028363</v>
      </c>
      <c r="AB1399">
        <v>0</v>
      </c>
      <c r="AC1399">
        <v>526.51624967589396</v>
      </c>
      <c r="AD1399">
        <v>131.62906241897349</v>
      </c>
      <c r="AE1399"/>
      <c r="AF1399"/>
      <c r="AG1399">
        <v>0</v>
      </c>
      <c r="AH1399">
        <v>1280.3130527872815</v>
      </c>
      <c r="AI1399">
        <v>0</v>
      </c>
      <c r="AJ1399"/>
      <c r="AK1399"/>
      <c r="AL1399">
        <v>2269.384521484375</v>
      </c>
      <c r="AM1399">
        <v>857.4422607421875</v>
      </c>
      <c r="AN1399">
        <v>1411.942138671875</v>
      </c>
      <c r="AO1399" s="5" t="s">
        <v>2081</v>
      </c>
    </row>
    <row r="1400" spans="1:41" ht="14.25" x14ac:dyDescent="0.45">
      <c r="A1400">
        <v>2016</v>
      </c>
      <c r="B1400" s="5" t="s">
        <v>1507</v>
      </c>
      <c r="C1400" s="5" t="s">
        <v>277</v>
      </c>
      <c r="D1400" s="5" t="s">
        <v>107</v>
      </c>
      <c r="E1400" s="5" t="s">
        <v>216</v>
      </c>
      <c r="F1400" s="5" t="s">
        <v>217</v>
      </c>
      <c r="G1400" s="5" t="s">
        <v>86</v>
      </c>
      <c r="H1400" s="5" t="s">
        <v>130</v>
      </c>
      <c r="I1400"/>
      <c r="J1400"/>
      <c r="K1400"/>
      <c r="L1400"/>
      <c r="M1400"/>
      <c r="N1400"/>
      <c r="O1400">
        <v>0</v>
      </c>
      <c r="P1400">
        <v>21.461366296366819</v>
      </c>
      <c r="Q1400">
        <v>107.3068314818341</v>
      </c>
      <c r="R1400"/>
      <c r="S1400">
        <v>142.71808587083933</v>
      </c>
      <c r="T1400"/>
      <c r="U1400"/>
      <c r="V1400"/>
      <c r="W1400"/>
      <c r="X1400"/>
      <c r="Y1400"/>
      <c r="Z1400"/>
      <c r="AA1400">
        <v>200.2345475451024</v>
      </c>
      <c r="AB1400">
        <v>0</v>
      </c>
      <c r="AC1400">
        <v>371.74187592737155</v>
      </c>
      <c r="AD1400"/>
      <c r="AE1400"/>
      <c r="AF1400"/>
      <c r="AG1400"/>
      <c r="AH1400"/>
      <c r="AI1400">
        <v>0</v>
      </c>
      <c r="AJ1400"/>
      <c r="AK1400"/>
      <c r="AL1400">
        <v>843.46270751953125</v>
      </c>
      <c r="AM1400">
        <v>700.74462890625</v>
      </c>
      <c r="AN1400">
        <v>142.71807861328125</v>
      </c>
      <c r="AO1400" s="5" t="s">
        <v>2080</v>
      </c>
    </row>
    <row r="1401" spans="1:41" ht="14.25" x14ac:dyDescent="0.45">
      <c r="A1401">
        <v>2016</v>
      </c>
      <c r="B1401" s="5" t="s">
        <v>589</v>
      </c>
      <c r="C1401" s="5" t="s">
        <v>277</v>
      </c>
      <c r="D1401" s="5" t="s">
        <v>107</v>
      </c>
      <c r="E1401" s="5" t="s">
        <v>216</v>
      </c>
      <c r="F1401" s="5" t="s">
        <v>217</v>
      </c>
      <c r="G1401" s="5" t="s">
        <v>86</v>
      </c>
      <c r="H1401" s="5" t="s">
        <v>130</v>
      </c>
      <c r="I1401">
        <v>0</v>
      </c>
      <c r="J1401"/>
      <c r="K1401"/>
      <c r="L1401"/>
      <c r="M1401">
        <v>0</v>
      </c>
      <c r="N1401">
        <v>0</v>
      </c>
      <c r="O1401">
        <v>0</v>
      </c>
      <c r="P1401">
        <v>20.909919377513845</v>
      </c>
      <c r="Q1401">
        <v>130.68699610946152</v>
      </c>
      <c r="R1401"/>
      <c r="S1401"/>
      <c r="T1401"/>
      <c r="U1401"/>
      <c r="V1401">
        <v>52.274798443784611</v>
      </c>
      <c r="W1401"/>
      <c r="X1401">
        <v>0</v>
      </c>
      <c r="Y1401"/>
      <c r="Z1401"/>
      <c r="AA1401"/>
      <c r="AB1401"/>
      <c r="AC1401">
        <v>361.74160523098948</v>
      </c>
      <c r="AD1401">
        <v>130.68699610946152</v>
      </c>
      <c r="AE1401"/>
      <c r="AF1401"/>
      <c r="AG1401"/>
      <c r="AH1401">
        <v>662.84444426718881</v>
      </c>
      <c r="AI1401"/>
      <c r="AJ1401">
        <v>0</v>
      </c>
      <c r="AK1401"/>
      <c r="AL1401">
        <v>1359.144775390625</v>
      </c>
      <c r="AM1401">
        <v>565.61328125</v>
      </c>
      <c r="AN1401">
        <v>793.53143310546875</v>
      </c>
      <c r="AO1401" s="5" t="s">
        <v>722</v>
      </c>
    </row>
    <row r="1402" spans="1:41" ht="14.25" x14ac:dyDescent="0.45">
      <c r="A1402">
        <v>2016</v>
      </c>
      <c r="B1402" s="5" t="s">
        <v>1509</v>
      </c>
      <c r="C1402" s="5" t="s">
        <v>277</v>
      </c>
      <c r="D1402" s="5" t="s">
        <v>107</v>
      </c>
      <c r="E1402" s="5" t="s">
        <v>216</v>
      </c>
      <c r="F1402" s="5" t="s">
        <v>217</v>
      </c>
      <c r="G1402" s="5" t="s">
        <v>86</v>
      </c>
      <c r="H1402" s="5" t="s">
        <v>130</v>
      </c>
      <c r="I1402"/>
      <c r="J1402"/>
      <c r="K1402"/>
      <c r="L1402"/>
      <c r="M1402"/>
      <c r="N1402">
        <v>0</v>
      </c>
      <c r="O1402">
        <v>0</v>
      </c>
      <c r="P1402"/>
      <c r="Q1402">
        <v>131.24130949182629</v>
      </c>
      <c r="R1402"/>
      <c r="S1402"/>
      <c r="T1402"/>
      <c r="U1402"/>
      <c r="V1402">
        <v>0</v>
      </c>
      <c r="W1402"/>
      <c r="X1402"/>
      <c r="Y1402">
        <v>0</v>
      </c>
      <c r="Z1402"/>
      <c r="AA1402">
        <v>173.15453409113593</v>
      </c>
      <c r="AB1402">
        <v>0</v>
      </c>
      <c r="AC1402">
        <v>363.27594467337519</v>
      </c>
      <c r="AD1402">
        <v>131.24130949182629</v>
      </c>
      <c r="AE1402"/>
      <c r="AF1402"/>
      <c r="AG1402"/>
      <c r="AH1402">
        <v>842.33822223281925</v>
      </c>
      <c r="AI1402"/>
      <c r="AJ1402">
        <v>0</v>
      </c>
      <c r="AK1402"/>
      <c r="AL1402">
        <v>1641.2513427734375</v>
      </c>
      <c r="AM1402">
        <v>667.67181396484375</v>
      </c>
      <c r="AN1402">
        <v>973.57952880859375</v>
      </c>
      <c r="AO1402" s="5" t="s">
        <v>2079</v>
      </c>
    </row>
    <row r="1403" spans="1:41" ht="14.25" x14ac:dyDescent="0.45">
      <c r="A1403">
        <v>2016</v>
      </c>
      <c r="B1403" s="5" t="s">
        <v>1508</v>
      </c>
      <c r="C1403" s="5" t="s">
        <v>277</v>
      </c>
      <c r="D1403" s="5" t="s">
        <v>107</v>
      </c>
      <c r="E1403" s="5" t="s">
        <v>216</v>
      </c>
      <c r="F1403" s="5" t="s">
        <v>284</v>
      </c>
      <c r="G1403" s="5" t="s">
        <v>86</v>
      </c>
      <c r="H1403" s="5" t="s">
        <v>130</v>
      </c>
      <c r="I1403">
        <v>192.04785510178169</v>
      </c>
      <c r="J1403"/>
      <c r="K1403"/>
      <c r="L1403"/>
      <c r="M1403">
        <v>269.5763198340577</v>
      </c>
      <c r="N1403"/>
      <c r="O1403">
        <v>200.07617487683973</v>
      </c>
      <c r="P1403">
        <v>289.5839373217417</v>
      </c>
      <c r="Q1403">
        <v>140.05437544628717</v>
      </c>
      <c r="R1403"/>
      <c r="S1403">
        <v>526.51624967589396</v>
      </c>
      <c r="T1403"/>
      <c r="U1403"/>
      <c r="V1403">
        <v>249.56870234637375</v>
      </c>
      <c r="W1403"/>
      <c r="X1403">
        <v>113.7275099299931</v>
      </c>
      <c r="Y1403">
        <v>2127.1256486906118</v>
      </c>
      <c r="Z1403"/>
      <c r="AA1403">
        <v>1168.8660742804846</v>
      </c>
      <c r="AB1403">
        <v>40.015234975367946</v>
      </c>
      <c r="AC1403">
        <v>210.6064998703576</v>
      </c>
      <c r="AD1403">
        <v>350.65982228414538</v>
      </c>
      <c r="AE1403">
        <v>254.18452541001042</v>
      </c>
      <c r="AF1403"/>
      <c r="AG1403">
        <v>3069.589735610462</v>
      </c>
      <c r="AH1403">
        <v>530.01547667123998</v>
      </c>
      <c r="AI1403">
        <v>0</v>
      </c>
      <c r="AJ1403">
        <v>1548.8461550157583</v>
      </c>
      <c r="AK1403">
        <v>226.13918203977119</v>
      </c>
      <c r="AL1403">
        <v>11507.19921875</v>
      </c>
      <c r="AM1403">
        <v>9250.4736328125</v>
      </c>
      <c r="AN1403">
        <v>2256.72607421875</v>
      </c>
      <c r="AO1403" s="5" t="s">
        <v>2083</v>
      </c>
    </row>
    <row r="1404" spans="1:41" ht="14.25" x14ac:dyDescent="0.45">
      <c r="A1404">
        <v>2016</v>
      </c>
      <c r="B1404" s="5" t="s">
        <v>589</v>
      </c>
      <c r="C1404" s="5" t="s">
        <v>277</v>
      </c>
      <c r="D1404" s="5" t="s">
        <v>107</v>
      </c>
      <c r="E1404" s="5" t="s">
        <v>216</v>
      </c>
      <c r="F1404" s="5" t="s">
        <v>284</v>
      </c>
      <c r="G1404" s="5" t="s">
        <v>86</v>
      </c>
      <c r="H1404" s="5" t="s">
        <v>130</v>
      </c>
      <c r="I1404">
        <v>35.024114957335691</v>
      </c>
      <c r="J1404"/>
      <c r="K1404">
        <v>88.867157354433843</v>
      </c>
      <c r="L1404"/>
      <c r="M1404">
        <v>248.82804059241474</v>
      </c>
      <c r="N1404">
        <v>21.955415346389536</v>
      </c>
      <c r="O1404">
        <v>104.68655685949194</v>
      </c>
      <c r="P1404">
        <v>261.37399221892304</v>
      </c>
      <c r="Q1404">
        <v>92.773130294153432</v>
      </c>
      <c r="R1404"/>
      <c r="S1404">
        <v>360.69610926211379</v>
      </c>
      <c r="T1404">
        <v>261.37399221892304</v>
      </c>
      <c r="U1404"/>
      <c r="V1404">
        <v>232.10010509040367</v>
      </c>
      <c r="W1404">
        <v>100.36761301206646</v>
      </c>
      <c r="X1404">
        <v>104.54959688756922</v>
      </c>
      <c r="Y1404">
        <v>1463.6943564259691</v>
      </c>
      <c r="Z1404">
        <v>165.05554327447342</v>
      </c>
      <c r="AA1404"/>
      <c r="AB1404"/>
      <c r="AC1404">
        <v>221.33149661098403</v>
      </c>
      <c r="AD1404">
        <v>316.78527856933476</v>
      </c>
      <c r="AE1404">
        <v>176.68881873999197</v>
      </c>
      <c r="AF1404"/>
      <c r="AG1404">
        <v>2607.3812954674163</v>
      </c>
      <c r="AH1404">
        <v>471.51868196293719</v>
      </c>
      <c r="AI1404"/>
      <c r="AJ1404">
        <v>1102.9646135585367</v>
      </c>
      <c r="AK1404">
        <v>209.09919377513845</v>
      </c>
      <c r="AL1404">
        <v>8647.115234375</v>
      </c>
      <c r="AM1404">
        <v>6380.34326171875</v>
      </c>
      <c r="AN1404">
        <v>2266.772216796875</v>
      </c>
      <c r="AO1404" s="5" t="s">
        <v>723</v>
      </c>
    </row>
    <row r="1405" spans="1:41" ht="14.25" x14ac:dyDescent="0.45">
      <c r="A1405">
        <v>2016</v>
      </c>
      <c r="B1405" s="5" t="s">
        <v>1507</v>
      </c>
      <c r="C1405" s="5" t="s">
        <v>277</v>
      </c>
      <c r="D1405" s="5" t="s">
        <v>107</v>
      </c>
      <c r="E1405" s="5" t="s">
        <v>216</v>
      </c>
      <c r="F1405" s="5" t="s">
        <v>284</v>
      </c>
      <c r="G1405" s="5" t="s">
        <v>86</v>
      </c>
      <c r="H1405" s="5" t="s">
        <v>130</v>
      </c>
      <c r="I1405">
        <v>195.5968321339227</v>
      </c>
      <c r="J1405"/>
      <c r="K1405"/>
      <c r="L1405"/>
      <c r="M1405">
        <v>274.70548859349526</v>
      </c>
      <c r="N1405"/>
      <c r="O1405">
        <v>203.88297981548476</v>
      </c>
      <c r="P1405">
        <v>295.09378657504374</v>
      </c>
      <c r="Q1405">
        <v>142.85221941019162</v>
      </c>
      <c r="R1405"/>
      <c r="S1405">
        <v>888.50056466958631</v>
      </c>
      <c r="T1405"/>
      <c r="U1405"/>
      <c r="V1405">
        <v>271.48628364904027</v>
      </c>
      <c r="W1405">
        <v>131.45086856524676</v>
      </c>
      <c r="X1405">
        <v>130.3136470168219</v>
      </c>
      <c r="Y1405">
        <v>2972.3992320468042</v>
      </c>
      <c r="Z1405">
        <v>227282.09115784123</v>
      </c>
      <c r="AA1405">
        <v>1203.7410579767029</v>
      </c>
      <c r="AB1405">
        <v>34.338186074186908</v>
      </c>
      <c r="AC1405">
        <v>203.9366332312257</v>
      </c>
      <c r="AD1405">
        <v>382.10567701871855</v>
      </c>
      <c r="AE1405">
        <v>259.02083791575291</v>
      </c>
      <c r="AF1405"/>
      <c r="AG1405">
        <v>5014.4482351461074</v>
      </c>
      <c r="AH1405">
        <v>577.14333754606275</v>
      </c>
      <c r="AI1405">
        <v>0</v>
      </c>
      <c r="AJ1405">
        <v>1797.8443716377351</v>
      </c>
      <c r="AK1405"/>
      <c r="AL1405">
        <v>242260.953125</v>
      </c>
      <c r="AM1405">
        <v>239638.5</v>
      </c>
      <c r="AN1405">
        <v>2622.440673828125</v>
      </c>
      <c r="AO1405" s="5" t="s">
        <v>2084</v>
      </c>
    </row>
    <row r="1406" spans="1:41" ht="14.25" x14ac:dyDescent="0.45">
      <c r="A1406">
        <v>2016</v>
      </c>
      <c r="B1406" s="5" t="s">
        <v>1509</v>
      </c>
      <c r="C1406" s="5" t="s">
        <v>277</v>
      </c>
      <c r="D1406" s="5" t="s">
        <v>107</v>
      </c>
      <c r="E1406" s="5" t="s">
        <v>216</v>
      </c>
      <c r="F1406" s="5" t="s">
        <v>284</v>
      </c>
      <c r="G1406" s="5" t="s">
        <v>86</v>
      </c>
      <c r="H1406" s="5" t="s">
        <v>130</v>
      </c>
      <c r="I1406">
        <v>99.743395213787977</v>
      </c>
      <c r="J1406"/>
      <c r="K1406">
        <v>89.244090454441888</v>
      </c>
      <c r="L1406"/>
      <c r="M1406">
        <v>268.78220183926027</v>
      </c>
      <c r="N1406">
        <v>0</v>
      </c>
      <c r="O1406">
        <v>105.13058848580847</v>
      </c>
      <c r="P1406"/>
      <c r="Q1406">
        <v>92.603867977432643</v>
      </c>
      <c r="R1406"/>
      <c r="S1406"/>
      <c r="T1406">
        <v>241.48400946496039</v>
      </c>
      <c r="U1406"/>
      <c r="V1406">
        <v>199.48679042757598</v>
      </c>
      <c r="W1406">
        <v>100.79332568972259</v>
      </c>
      <c r="X1406">
        <v>125.99165711215325</v>
      </c>
      <c r="Y1406">
        <v>1469.9026663084546</v>
      </c>
      <c r="Z1406">
        <v>176.38831995701455</v>
      </c>
      <c r="AA1406">
        <v>961.29825132563053</v>
      </c>
      <c r="AB1406">
        <v>39.897358085515194</v>
      </c>
      <c r="AC1406">
        <v>222.27028175535702</v>
      </c>
      <c r="AD1406">
        <v>311.25083966033935</v>
      </c>
      <c r="AE1406">
        <v>253.43574856732855</v>
      </c>
      <c r="AF1406">
        <v>1882.5253433507564</v>
      </c>
      <c r="AG1406">
        <v>2658.1863222659813</v>
      </c>
      <c r="AH1406">
        <v>485.72198656829727</v>
      </c>
      <c r="AI1406"/>
      <c r="AJ1406">
        <v>1208.9551613173362</v>
      </c>
      <c r="AK1406">
        <v>209.98609518692209</v>
      </c>
      <c r="AL1406">
        <v>11203.078125</v>
      </c>
      <c r="AM1406">
        <v>9224.796875</v>
      </c>
      <c r="AN1406">
        <v>1978.2821044921875</v>
      </c>
      <c r="AO1406" s="5" t="s">
        <v>2082</v>
      </c>
    </row>
    <row r="1407" spans="1:41" ht="14.25" x14ac:dyDescent="0.45">
      <c r="A1407">
        <v>2016</v>
      </c>
      <c r="B1407" s="5" t="s">
        <v>1509</v>
      </c>
      <c r="C1407" s="5" t="s">
        <v>277</v>
      </c>
      <c r="D1407" s="5" t="s">
        <v>107</v>
      </c>
      <c r="E1407" s="5" t="s">
        <v>216</v>
      </c>
      <c r="F1407" s="5" t="s">
        <v>285</v>
      </c>
      <c r="G1407" s="5" t="s">
        <v>86</v>
      </c>
      <c r="H1407" s="5" t="s">
        <v>130</v>
      </c>
      <c r="I1407"/>
      <c r="J1407"/>
      <c r="K1407"/>
      <c r="L1407">
        <v>262.48261898365257</v>
      </c>
      <c r="M1407">
        <v>12.599165711215324</v>
      </c>
      <c r="N1407">
        <v>0</v>
      </c>
      <c r="O1407">
        <v>0</v>
      </c>
      <c r="P1407"/>
      <c r="Q1407">
        <v>0</v>
      </c>
      <c r="R1407"/>
      <c r="S1407"/>
      <c r="T1407"/>
      <c r="U1407"/>
      <c r="V1407">
        <v>0</v>
      </c>
      <c r="W1407"/>
      <c r="X1407">
        <v>52.496523796730521</v>
      </c>
      <c r="Y1407">
        <v>0</v>
      </c>
      <c r="Z1407"/>
      <c r="AA1407">
        <v>516.30901166940362</v>
      </c>
      <c r="AB1407">
        <v>0</v>
      </c>
      <c r="AC1407"/>
      <c r="AD1407"/>
      <c r="AE1407"/>
      <c r="AF1407">
        <v>545.96384748599735</v>
      </c>
      <c r="AG1407"/>
      <c r="AH1407">
        <v>10.499304759346105</v>
      </c>
      <c r="AI1407"/>
      <c r="AJ1407">
        <v>0</v>
      </c>
      <c r="AK1407"/>
      <c r="AL1407">
        <v>1400.350341796875</v>
      </c>
      <c r="AM1407">
        <v>1324.7554931640625</v>
      </c>
      <c r="AN1407">
        <v>75.594993591308594</v>
      </c>
      <c r="AO1407" s="5" t="s">
        <v>2087</v>
      </c>
    </row>
    <row r="1408" spans="1:41" ht="14.25" x14ac:dyDescent="0.45">
      <c r="A1408">
        <v>2016</v>
      </c>
      <c r="B1408" s="5" t="s">
        <v>1508</v>
      </c>
      <c r="C1408" s="5" t="s">
        <v>277</v>
      </c>
      <c r="D1408" s="5" t="s">
        <v>107</v>
      </c>
      <c r="E1408" s="5" t="s">
        <v>216</v>
      </c>
      <c r="F1408" s="5" t="s">
        <v>285</v>
      </c>
      <c r="G1408" s="5" t="s">
        <v>86</v>
      </c>
      <c r="H1408" s="5" t="s">
        <v>130</v>
      </c>
      <c r="I1408"/>
      <c r="J1408"/>
      <c r="K1408"/>
      <c r="L1408"/>
      <c r="M1408">
        <v>12.636389992221456</v>
      </c>
      <c r="N1408"/>
      <c r="O1408"/>
      <c r="P1408">
        <v>21.06064998703576</v>
      </c>
      <c r="Q1408">
        <v>0</v>
      </c>
      <c r="R1408"/>
      <c r="S1408"/>
      <c r="T1408"/>
      <c r="U1408"/>
      <c r="V1408">
        <v>0</v>
      </c>
      <c r="W1408"/>
      <c r="X1408">
        <v>108.46234743323416</v>
      </c>
      <c r="Y1408"/>
      <c r="Z1408"/>
      <c r="AA1408">
        <v>509.66772968626537</v>
      </c>
      <c r="AB1408">
        <v>0</v>
      </c>
      <c r="AC1408"/>
      <c r="AD1408"/>
      <c r="AE1408"/>
      <c r="AF1408">
        <v>631.81949961107284</v>
      </c>
      <c r="AG1408">
        <v>0</v>
      </c>
      <c r="AH1408">
        <v>142.15938741249138</v>
      </c>
      <c r="AI1408">
        <v>0</v>
      </c>
      <c r="AJ1408"/>
      <c r="AK1408"/>
      <c r="AL1408">
        <v>1425.8060302734375</v>
      </c>
      <c r="AM1408">
        <v>1162.5478515625</v>
      </c>
      <c r="AN1408">
        <v>263.25811767578125</v>
      </c>
      <c r="AO1408" s="5" t="s">
        <v>2085</v>
      </c>
    </row>
    <row r="1409" spans="1:41" ht="14.25" x14ac:dyDescent="0.45">
      <c r="A1409">
        <v>2016</v>
      </c>
      <c r="B1409" s="5" t="s">
        <v>589</v>
      </c>
      <c r="C1409" s="5" t="s">
        <v>277</v>
      </c>
      <c r="D1409" s="5" t="s">
        <v>107</v>
      </c>
      <c r="E1409" s="5" t="s">
        <v>216</v>
      </c>
      <c r="F1409" s="5" t="s">
        <v>285</v>
      </c>
      <c r="G1409" s="5" t="s">
        <v>86</v>
      </c>
      <c r="H1409" s="5" t="s">
        <v>130</v>
      </c>
      <c r="I1409">
        <v>0</v>
      </c>
      <c r="J1409"/>
      <c r="K1409"/>
      <c r="L1409"/>
      <c r="M1409">
        <v>0</v>
      </c>
      <c r="N1409">
        <v>0</v>
      </c>
      <c r="O1409">
        <v>0</v>
      </c>
      <c r="P1409">
        <v>20.909919377513845</v>
      </c>
      <c r="Q1409">
        <v>0</v>
      </c>
      <c r="R1409"/>
      <c r="S1409"/>
      <c r="T1409"/>
      <c r="U1409"/>
      <c r="V1409">
        <v>0</v>
      </c>
      <c r="W1409"/>
      <c r="X1409">
        <v>47.047318599406147</v>
      </c>
      <c r="Y1409"/>
      <c r="Z1409"/>
      <c r="AA1409"/>
      <c r="AB1409"/>
      <c r="AC1409">
        <v>0</v>
      </c>
      <c r="AD1409"/>
      <c r="AE1409"/>
      <c r="AF1409"/>
      <c r="AG1409"/>
      <c r="AH1409">
        <v>0</v>
      </c>
      <c r="AI1409"/>
      <c r="AJ1409">
        <v>0</v>
      </c>
      <c r="AK1409"/>
      <c r="AL1409">
        <v>67.957237243652344</v>
      </c>
      <c r="AM1409">
        <v>20.909919738769531</v>
      </c>
      <c r="AN1409">
        <v>47.047317504882813</v>
      </c>
      <c r="AO1409" s="5" t="s">
        <v>724</v>
      </c>
    </row>
    <row r="1410" spans="1:41" ht="14.25" x14ac:dyDescent="0.45">
      <c r="A1410">
        <v>2016</v>
      </c>
      <c r="B1410" s="5" t="s">
        <v>1507</v>
      </c>
      <c r="C1410" s="5" t="s">
        <v>277</v>
      </c>
      <c r="D1410" s="5" t="s">
        <v>107</v>
      </c>
      <c r="E1410" s="5" t="s">
        <v>216</v>
      </c>
      <c r="F1410" s="5" t="s">
        <v>285</v>
      </c>
      <c r="G1410" s="5" t="s">
        <v>86</v>
      </c>
      <c r="H1410" s="5" t="s">
        <v>130</v>
      </c>
      <c r="I1410"/>
      <c r="J1410"/>
      <c r="K1410"/>
      <c r="L1410"/>
      <c r="M1410"/>
      <c r="N1410"/>
      <c r="O1410"/>
      <c r="P1410">
        <v>21.461366296366819</v>
      </c>
      <c r="Q1410">
        <v>0</v>
      </c>
      <c r="R1410"/>
      <c r="S1410">
        <v>0</v>
      </c>
      <c r="T1410"/>
      <c r="U1410"/>
      <c r="V1410"/>
      <c r="W1410"/>
      <c r="X1410">
        <v>95.799027860479157</v>
      </c>
      <c r="Y1410"/>
      <c r="Z1410"/>
      <c r="AA1410">
        <v>615.94121270572771</v>
      </c>
      <c r="AB1410">
        <v>0</v>
      </c>
      <c r="AC1410"/>
      <c r="AD1410"/>
      <c r="AE1410"/>
      <c r="AF1410"/>
      <c r="AG1410"/>
      <c r="AH1410">
        <v>133.59700519488345</v>
      </c>
      <c r="AI1410">
        <v>0</v>
      </c>
      <c r="AJ1410"/>
      <c r="AK1410"/>
      <c r="AL1410">
        <v>866.798583984375</v>
      </c>
      <c r="AM1410">
        <v>637.402587890625</v>
      </c>
      <c r="AN1410">
        <v>229.39602661132813</v>
      </c>
      <c r="AO1410" s="5" t="s">
        <v>2086</v>
      </c>
    </row>
    <row r="1411" spans="1:41" ht="14.25" x14ac:dyDescent="0.45">
      <c r="A1411">
        <v>2016</v>
      </c>
      <c r="B1411" s="5" t="s">
        <v>1507</v>
      </c>
      <c r="C1411" s="5" t="s">
        <v>277</v>
      </c>
      <c r="D1411" s="5" t="s">
        <v>107</v>
      </c>
      <c r="E1411" s="5" t="s">
        <v>286</v>
      </c>
      <c r="F1411" s="5" t="s">
        <v>286</v>
      </c>
      <c r="G1411" s="5" t="s">
        <v>86</v>
      </c>
      <c r="H1411" s="5" t="s">
        <v>130</v>
      </c>
      <c r="I1411">
        <v>5630.2144776246942</v>
      </c>
      <c r="J1411">
        <v>11316.827678853011</v>
      </c>
      <c r="K1411">
        <v>1025.853308966334</v>
      </c>
      <c r="L1411">
        <v>1509.2705847919965</v>
      </c>
      <c r="M1411">
        <v>3764.547540881817</v>
      </c>
      <c r="N1411">
        <v>2315.6814233779796</v>
      </c>
      <c r="O1411">
        <v>4208.5739307175327</v>
      </c>
      <c r="P1411">
        <v>5064.8824459425687</v>
      </c>
      <c r="Q1411">
        <v>1584.1321227069832</v>
      </c>
      <c r="R1411">
        <v>2957.2831172135966</v>
      </c>
      <c r="S1411">
        <v>3176.2822118622889</v>
      </c>
      <c r="T1411">
        <v>5655.0700190926564</v>
      </c>
      <c r="U1411">
        <v>758.86435334698228</v>
      </c>
      <c r="V1411">
        <v>4240.765980162083</v>
      </c>
      <c r="W1411">
        <v>1868.1421866582682</v>
      </c>
      <c r="X1411">
        <v>6611.1738875957981</v>
      </c>
      <c r="Y1411">
        <v>31263.845352232362</v>
      </c>
      <c r="Z1411">
        <v>3413.4303094371426</v>
      </c>
      <c r="AA1411">
        <v>32285.979073392074</v>
      </c>
      <c r="AB1411">
        <v>875.62374489176614</v>
      </c>
      <c r="AC1411">
        <v>3408.5231680334782</v>
      </c>
      <c r="AD1411">
        <v>7762.7393065104143</v>
      </c>
      <c r="AE1411">
        <v>5967.8694328622032</v>
      </c>
      <c r="AF1411">
        <v>9804.2537833141996</v>
      </c>
      <c r="AG1411">
        <v>36800.678411585257</v>
      </c>
      <c r="AH1411">
        <v>8087.7668595307887</v>
      </c>
      <c r="AI1411">
        <v>2268.4664175259727</v>
      </c>
      <c r="AJ1411">
        <v>14262.680559493969</v>
      </c>
      <c r="AK1411">
        <v>5424.3603314067132</v>
      </c>
      <c r="AL1411">
        <v>223313.765625</v>
      </c>
      <c r="AM1411">
        <v>172585.1875</v>
      </c>
      <c r="AN1411">
        <v>50728.59375</v>
      </c>
      <c r="AO1411" s="5" t="s">
        <v>2090</v>
      </c>
    </row>
    <row r="1412" spans="1:41" ht="14.25" x14ac:dyDescent="0.45">
      <c r="A1412">
        <v>2016</v>
      </c>
      <c r="B1412" s="5" t="s">
        <v>1508</v>
      </c>
      <c r="C1412" s="5" t="s">
        <v>277</v>
      </c>
      <c r="D1412" s="5" t="s">
        <v>107</v>
      </c>
      <c r="E1412" s="5" t="s">
        <v>286</v>
      </c>
      <c r="F1412" s="5" t="s">
        <v>286</v>
      </c>
      <c r="G1412" s="5" t="s">
        <v>86</v>
      </c>
      <c r="H1412" s="5" t="s">
        <v>130</v>
      </c>
      <c r="I1412">
        <v>5636.9608892091228</v>
      </c>
      <c r="J1412">
        <v>12402.455502326382</v>
      </c>
      <c r="K1412">
        <v>920.98222393307378</v>
      </c>
      <c r="L1412">
        <v>1571.1244890328676</v>
      </c>
      <c r="M1412">
        <v>4052.0311483357036</v>
      </c>
      <c r="N1412">
        <v>2439.8763009980926</v>
      </c>
      <c r="O1412">
        <v>4414.3122372826956</v>
      </c>
      <c r="P1412">
        <v>4724.3418536118506</v>
      </c>
      <c r="Q1412">
        <v>1714.306063622043</v>
      </c>
      <c r="R1412">
        <v>2884.2553116800759</v>
      </c>
      <c r="S1412">
        <v>3375.3871252433264</v>
      </c>
      <c r="T1412">
        <v>6107.5884962403707</v>
      </c>
      <c r="U1412">
        <v>789.78465211103469</v>
      </c>
      <c r="V1412">
        <v>4793.4039370493392</v>
      </c>
      <c r="W1412">
        <v>2014.8355281222339</v>
      </c>
      <c r="X1412">
        <v>8307.3938346192517</v>
      </c>
      <c r="Y1412">
        <v>32522.908742479973</v>
      </c>
      <c r="Z1412">
        <v>3791.9700301657886</v>
      </c>
      <c r="AA1412">
        <v>32156.841649760416</v>
      </c>
      <c r="AB1412">
        <v>886.65336445420553</v>
      </c>
      <c r="AC1412">
        <v>3695.091040225424</v>
      </c>
      <c r="AD1412">
        <v>9052.8476552324228</v>
      </c>
      <c r="AE1412">
        <v>5883.2925738784397</v>
      </c>
      <c r="AF1412">
        <v>8475.2538463604124</v>
      </c>
      <c r="AG1412">
        <v>41192.525309643243</v>
      </c>
      <c r="AH1412">
        <v>8411.4144734838483</v>
      </c>
      <c r="AI1412">
        <v>2214.5273461368101</v>
      </c>
      <c r="AJ1412">
        <v>15171.86407419211</v>
      </c>
      <c r="AK1412">
        <v>4908.9890637022681</v>
      </c>
      <c r="AL1412">
        <v>234513.21875</v>
      </c>
      <c r="AM1412">
        <v>179846.25</v>
      </c>
      <c r="AN1412">
        <v>54666.9609375</v>
      </c>
      <c r="AO1412" s="5" t="s">
        <v>2089</v>
      </c>
    </row>
    <row r="1413" spans="1:41" ht="14.25" x14ac:dyDescent="0.45">
      <c r="A1413">
        <v>2016</v>
      </c>
      <c r="B1413" s="5" t="s">
        <v>589</v>
      </c>
      <c r="C1413" s="5" t="s">
        <v>277</v>
      </c>
      <c r="D1413" s="5" t="s">
        <v>107</v>
      </c>
      <c r="E1413" s="5" t="s">
        <v>286</v>
      </c>
      <c r="F1413" s="5" t="s">
        <v>286</v>
      </c>
      <c r="G1413" s="5" t="s">
        <v>86</v>
      </c>
      <c r="H1413" s="5" t="s">
        <v>130</v>
      </c>
      <c r="I1413">
        <v>5591.3124415472012</v>
      </c>
      <c r="J1413">
        <v>15928.131085821171</v>
      </c>
      <c r="K1413">
        <v>1169.8142217411505</v>
      </c>
      <c r="L1413">
        <v>1429.1929894530713</v>
      </c>
      <c r="M1413">
        <v>4813.4634407036865</v>
      </c>
      <c r="N1413">
        <v>2878.2284468994339</v>
      </c>
      <c r="O1413">
        <v>6128.6952924624675</v>
      </c>
      <c r="P1413">
        <v>4892.9211343382394</v>
      </c>
      <c r="Q1413">
        <v>1280.4492324651576</v>
      </c>
      <c r="R1413">
        <v>3235.8469965897107</v>
      </c>
      <c r="S1413">
        <v>3958.1494615422962</v>
      </c>
      <c r="T1413">
        <v>6246.8384140322605</v>
      </c>
      <c r="U1413">
        <v>579.20476675713348</v>
      </c>
      <c r="V1413">
        <v>5768.0012602871939</v>
      </c>
      <c r="W1413">
        <v>2140.1302482885421</v>
      </c>
      <c r="X1413">
        <v>6432.9366964921346</v>
      </c>
      <c r="Y1413">
        <v>30340.293016772586</v>
      </c>
      <c r="Z1413">
        <v>4161.87125135112</v>
      </c>
      <c r="AA1413">
        <v>31175.820420155185</v>
      </c>
      <c r="AB1413">
        <v>0</v>
      </c>
      <c r="AC1413">
        <v>3635.4602672367205</v>
      </c>
      <c r="AD1413">
        <v>10188.88932864581</v>
      </c>
      <c r="AE1413">
        <v>6231.1559744991255</v>
      </c>
      <c r="AF1413">
        <v>8219.6778068450349</v>
      </c>
      <c r="AG1413">
        <v>39690.31143547238</v>
      </c>
      <c r="AH1413">
        <v>7959.9660486670273</v>
      </c>
      <c r="AI1413">
        <v>2405.6862243829678</v>
      </c>
      <c r="AJ1413">
        <v>14128.530752275694</v>
      </c>
      <c r="AK1413">
        <v>5289.1641065421272</v>
      </c>
      <c r="AL1413">
        <v>235900.15625</v>
      </c>
      <c r="AM1413">
        <v>179166.40625</v>
      </c>
      <c r="AN1413">
        <v>56733.734375</v>
      </c>
      <c r="AO1413" s="5" t="s">
        <v>725</v>
      </c>
    </row>
    <row r="1414" spans="1:41" ht="14.25" x14ac:dyDescent="0.45">
      <c r="A1414">
        <v>2016</v>
      </c>
      <c r="B1414" s="5" t="s">
        <v>1509</v>
      </c>
      <c r="C1414" s="5" t="s">
        <v>277</v>
      </c>
      <c r="D1414" s="5" t="s">
        <v>107</v>
      </c>
      <c r="E1414" s="5" t="s">
        <v>286</v>
      </c>
      <c r="F1414" s="5" t="s">
        <v>286</v>
      </c>
      <c r="G1414" s="5" t="s">
        <v>86</v>
      </c>
      <c r="H1414" s="5" t="s">
        <v>130</v>
      </c>
      <c r="I1414">
        <v>5504.9295934297015</v>
      </c>
      <c r="J1414">
        <v>13911.795052477875</v>
      </c>
      <c r="K1414">
        <v>1174.7760289392334</v>
      </c>
      <c r="L1414">
        <v>1491.6764129845494</v>
      </c>
      <c r="M1414">
        <v>4639.642773155043</v>
      </c>
      <c r="N1414">
        <v>2798.5424367322867</v>
      </c>
      <c r="O1414">
        <v>6061.9426416150991</v>
      </c>
      <c r="P1414">
        <v>5664.598477263602</v>
      </c>
      <c r="Q1414">
        <v>1670.7574009293785</v>
      </c>
      <c r="R1414">
        <v>2930.1863511266961</v>
      </c>
      <c r="S1414">
        <v>3711.9907103653586</v>
      </c>
      <c r="T1414">
        <v>6546.3165174522956</v>
      </c>
      <c r="U1414">
        <v>787.45810427240292</v>
      </c>
      <c r="V1414">
        <v>5724.2209547954963</v>
      </c>
      <c r="W1414">
        <v>1998.3326748463439</v>
      </c>
      <c r="X1414">
        <v>7601.4966457665796</v>
      </c>
      <c r="Y1414">
        <v>30468.982411622394</v>
      </c>
      <c r="Z1414">
        <v>4069.1504498902623</v>
      </c>
      <c r="AA1414">
        <v>30476.003996098931</v>
      </c>
      <c r="AB1414">
        <v>875.64201692946506</v>
      </c>
      <c r="AC1414">
        <v>3650.8801968179073</v>
      </c>
      <c r="AD1414">
        <v>9014.1214815358235</v>
      </c>
      <c r="AE1414">
        <v>6394.0765984417776</v>
      </c>
      <c r="AF1414">
        <v>8608.7514006427355</v>
      </c>
      <c r="AG1414">
        <v>36430.958316445947</v>
      </c>
      <c r="AH1414">
        <v>8511.3997704290887</v>
      </c>
      <c r="AI1414">
        <v>2415.8900251255386</v>
      </c>
      <c r="AJ1414">
        <v>15813.906892883497</v>
      </c>
      <c r="AK1414">
        <v>5312.6766088485019</v>
      </c>
      <c r="AL1414">
        <v>234261.09375</v>
      </c>
      <c r="AM1414">
        <v>176396.875</v>
      </c>
      <c r="AN1414">
        <v>57864.2265625</v>
      </c>
      <c r="AO1414" s="5" t="s">
        <v>2088</v>
      </c>
    </row>
    <row r="1415" spans="1:41" ht="14.25" x14ac:dyDescent="0.45">
      <c r="A1415">
        <v>2016</v>
      </c>
      <c r="B1415" s="5" t="s">
        <v>1509</v>
      </c>
      <c r="C1415" s="5" t="s">
        <v>277</v>
      </c>
      <c r="D1415" s="5" t="s">
        <v>107</v>
      </c>
      <c r="E1415" s="5" t="s">
        <v>286</v>
      </c>
      <c r="F1415" s="5" t="s">
        <v>286</v>
      </c>
      <c r="G1415" s="5" t="s">
        <v>87</v>
      </c>
      <c r="H1415" s="5" t="s">
        <v>130</v>
      </c>
      <c r="I1415">
        <v>5347.9999999999991</v>
      </c>
      <c r="J1415">
        <v>13501.959875824999</v>
      </c>
      <c r="K1415">
        <v>1133.4542091999999</v>
      </c>
      <c r="L1415">
        <v>1451</v>
      </c>
      <c r="M1415">
        <v>4419</v>
      </c>
      <c r="N1415">
        <v>2665.4549999999999</v>
      </c>
      <c r="O1415">
        <v>5861.9980133000008</v>
      </c>
      <c r="P1415">
        <v>5395.212927999999</v>
      </c>
      <c r="Q1415">
        <v>1591.302890262453</v>
      </c>
      <c r="R1415">
        <v>2878.359780077576</v>
      </c>
      <c r="S1415">
        <v>3535.4633429999999</v>
      </c>
      <c r="T1415">
        <v>6328.5249999999996</v>
      </c>
      <c r="U1415">
        <v>765.00995520000004</v>
      </c>
      <c r="V1415">
        <v>5452</v>
      </c>
      <c r="W1415">
        <v>1903.3</v>
      </c>
      <c r="X1415">
        <v>7240</v>
      </c>
      <c r="Y1415">
        <v>29020</v>
      </c>
      <c r="Z1415">
        <v>3875.6380000000008</v>
      </c>
      <c r="AA1415">
        <v>29695.283294042671</v>
      </c>
      <c r="AB1415">
        <v>834</v>
      </c>
      <c r="AC1415">
        <v>3477.259</v>
      </c>
      <c r="AD1415">
        <v>8585.446073000001</v>
      </c>
      <c r="AE1415">
        <v>6217.1618582470583</v>
      </c>
      <c r="AF1415">
        <v>8374</v>
      </c>
      <c r="AG1415">
        <v>35715.252624841763</v>
      </c>
      <c r="AH1415">
        <v>8272.8177387088635</v>
      </c>
      <c r="AI1415">
        <v>2301</v>
      </c>
      <c r="AJ1415">
        <v>15323.93738594716</v>
      </c>
      <c r="AK1415">
        <v>5060.0270499999997</v>
      </c>
      <c r="AL1415">
        <v>226221.875</v>
      </c>
      <c r="AM1415">
        <v>170746.828125</v>
      </c>
      <c r="AN1415">
        <v>55475.03125</v>
      </c>
      <c r="AO1415" s="5" t="s">
        <v>2092</v>
      </c>
    </row>
    <row r="1416" spans="1:41" ht="14.25" x14ac:dyDescent="0.45">
      <c r="A1416">
        <v>2016</v>
      </c>
      <c r="B1416" s="5" t="s">
        <v>589</v>
      </c>
      <c r="C1416" s="5" t="s">
        <v>277</v>
      </c>
      <c r="D1416" s="5" t="s">
        <v>107</v>
      </c>
      <c r="E1416" s="5" t="s">
        <v>286</v>
      </c>
      <c r="F1416" s="5" t="s">
        <v>286</v>
      </c>
      <c r="G1416" s="5" t="s">
        <v>87</v>
      </c>
      <c r="H1416" s="5" t="s">
        <v>130</v>
      </c>
      <c r="I1416">
        <v>5347.9999999999991</v>
      </c>
      <c r="J1416">
        <v>15235</v>
      </c>
      <c r="K1416">
        <v>1133.4542091999999</v>
      </c>
      <c r="L1416">
        <v>1367</v>
      </c>
      <c r="M1416">
        <v>4604</v>
      </c>
      <c r="N1416">
        <v>2752.9789999999998</v>
      </c>
      <c r="O1416">
        <v>5861.9980133000008</v>
      </c>
      <c r="P1416">
        <v>4695</v>
      </c>
      <c r="Q1416">
        <v>1224.729</v>
      </c>
      <c r="R1416">
        <v>3095.0353639999998</v>
      </c>
      <c r="S1416">
        <v>3785.9059999999999</v>
      </c>
      <c r="T1416">
        <v>5975</v>
      </c>
      <c r="U1416">
        <v>554</v>
      </c>
      <c r="V1416">
        <v>5517</v>
      </c>
      <c r="W1416">
        <v>2047</v>
      </c>
      <c r="X1416">
        <v>6153</v>
      </c>
      <c r="Y1416">
        <v>29020</v>
      </c>
      <c r="Z1416">
        <v>3980.7626</v>
      </c>
      <c r="AA1416">
        <v>29819.168460000001</v>
      </c>
      <c r="AB1416">
        <v>0</v>
      </c>
      <c r="AC1416">
        <v>3477.259</v>
      </c>
      <c r="AD1416">
        <v>9745.5079999999998</v>
      </c>
      <c r="AE1416">
        <v>5960</v>
      </c>
      <c r="AF1416">
        <v>7861.9889999999996</v>
      </c>
      <c r="AG1416">
        <v>37963.141530000001</v>
      </c>
      <c r="AH1416">
        <v>7613.5789000000004</v>
      </c>
      <c r="AI1416">
        <v>2301</v>
      </c>
      <c r="AJ1416">
        <v>13513.71136080923</v>
      </c>
      <c r="AK1416">
        <v>5059</v>
      </c>
      <c r="AL1416">
        <v>225664.234375</v>
      </c>
      <c r="AM1416">
        <v>171384.796875</v>
      </c>
      <c r="AN1416">
        <v>54279.4453125</v>
      </c>
      <c r="AO1416" s="5" t="s">
        <v>726</v>
      </c>
    </row>
    <row r="1417" spans="1:41" ht="14.25" x14ac:dyDescent="0.45">
      <c r="A1417">
        <v>2016</v>
      </c>
      <c r="B1417" s="5" t="s">
        <v>1507</v>
      </c>
      <c r="C1417" s="5" t="s">
        <v>277</v>
      </c>
      <c r="D1417" s="5" t="s">
        <v>107</v>
      </c>
      <c r="E1417" s="5" t="s">
        <v>286</v>
      </c>
      <c r="F1417" s="5" t="s">
        <v>286</v>
      </c>
      <c r="G1417" s="5" t="s">
        <v>87</v>
      </c>
      <c r="H1417" s="5" t="s">
        <v>130</v>
      </c>
      <c r="I1417">
        <v>5465.4551500000007</v>
      </c>
      <c r="J1417">
        <v>10319.209647687499</v>
      </c>
      <c r="K1417">
        <v>1043</v>
      </c>
      <c r="L1417">
        <v>1492.589052</v>
      </c>
      <c r="M1417">
        <v>3683.619079364084</v>
      </c>
      <c r="N1417">
        <v>2296.1120000000001</v>
      </c>
      <c r="O1417">
        <v>4223.5650312499993</v>
      </c>
      <c r="P1417">
        <v>4932.3999999999996</v>
      </c>
      <c r="Q1417">
        <v>1550.9629583999999</v>
      </c>
      <c r="R1417">
        <v>2877.7204084785112</v>
      </c>
      <c r="S1417">
        <v>3109.85</v>
      </c>
      <c r="T1417">
        <v>5675.2135937499988</v>
      </c>
      <c r="U1417">
        <v>673</v>
      </c>
      <c r="V1417">
        <v>4152</v>
      </c>
      <c r="W1417">
        <v>1804.1657591999999</v>
      </c>
      <c r="X1417">
        <v>6731.6281174328924</v>
      </c>
      <c r="Y1417">
        <v>32730</v>
      </c>
      <c r="Z1417">
        <v>3341.9585999999999</v>
      </c>
      <c r="AA1417">
        <v>32137.791521993411</v>
      </c>
      <c r="AB1417">
        <v>816</v>
      </c>
      <c r="AC1417">
        <v>3415.6610483527652</v>
      </c>
      <c r="AD1417">
        <v>7540.8800552240009</v>
      </c>
      <c r="AE1417">
        <v>5850.3616042077583</v>
      </c>
      <c r="AF1417">
        <v>9695.8901918976535</v>
      </c>
      <c r="AG1417">
        <v>36180.809496186288</v>
      </c>
      <c r="AH1417">
        <v>8045.7982062499987</v>
      </c>
      <c r="AI1417">
        <v>2199.4056</v>
      </c>
      <c r="AJ1417">
        <v>14209.007193345829</v>
      </c>
      <c r="AK1417">
        <v>5238</v>
      </c>
      <c r="AL1417">
        <v>221432.046875</v>
      </c>
      <c r="AM1417">
        <v>171320.921875</v>
      </c>
      <c r="AN1417">
        <v>50111.125</v>
      </c>
      <c r="AO1417" s="5" t="s">
        <v>2093</v>
      </c>
    </row>
    <row r="1418" spans="1:41" ht="14.25" x14ac:dyDescent="0.45">
      <c r="A1418">
        <v>2016</v>
      </c>
      <c r="B1418" s="5" t="s">
        <v>1508</v>
      </c>
      <c r="C1418" s="5" t="s">
        <v>277</v>
      </c>
      <c r="D1418" s="5" t="s">
        <v>107</v>
      </c>
      <c r="E1418" s="5" t="s">
        <v>286</v>
      </c>
      <c r="F1418" s="5" t="s">
        <v>286</v>
      </c>
      <c r="G1418" s="5" t="s">
        <v>87</v>
      </c>
      <c r="H1418" s="5" t="s">
        <v>130</v>
      </c>
      <c r="I1418">
        <v>5462.3204040682413</v>
      </c>
      <c r="J1418">
        <v>12313.73887858556</v>
      </c>
      <c r="K1418">
        <v>909.75979899497474</v>
      </c>
      <c r="L1418">
        <v>1518.856</v>
      </c>
      <c r="M1418">
        <v>3944.1631000000002</v>
      </c>
      <c r="N1418">
        <v>2405.8245120000001</v>
      </c>
      <c r="O1418">
        <v>4405</v>
      </c>
      <c r="P1418">
        <v>4932.3999999999996</v>
      </c>
      <c r="Q1418">
        <v>1684.9496828834999</v>
      </c>
      <c r="R1418">
        <v>2854.8388501425502</v>
      </c>
      <c r="S1418">
        <v>3317.5858074440639</v>
      </c>
      <c r="T1418">
        <v>5877.1050000000014</v>
      </c>
      <c r="U1418">
        <v>780.31015430399998</v>
      </c>
      <c r="V1418">
        <v>4736</v>
      </c>
      <c r="W1418">
        <v>1951.6323</v>
      </c>
      <c r="X1418">
        <v>8393.4700000000012</v>
      </c>
      <c r="Y1418">
        <v>32787.516000000018</v>
      </c>
      <c r="Z1418">
        <v>3727.0349999999989</v>
      </c>
      <c r="AA1418">
        <v>31861.168738419779</v>
      </c>
      <c r="AB1418">
        <v>842</v>
      </c>
      <c r="AC1418">
        <v>3765.690368</v>
      </c>
      <c r="AD1418">
        <v>9342.714679157476</v>
      </c>
      <c r="AE1418">
        <v>5698.74</v>
      </c>
      <c r="AF1418">
        <v>8193.2973777218594</v>
      </c>
      <c r="AG1418">
        <v>41021</v>
      </c>
      <c r="AH1418">
        <v>8575.3442577203896</v>
      </c>
      <c r="AI1418">
        <v>2145.06</v>
      </c>
      <c r="AJ1418">
        <v>15442.262156893499</v>
      </c>
      <c r="AK1418">
        <v>4834.2493343679989</v>
      </c>
      <c r="AL1418">
        <v>233724.03125</v>
      </c>
      <c r="AM1418">
        <v>179185.953125</v>
      </c>
      <c r="AN1418">
        <v>54538.08203125</v>
      </c>
      <c r="AO1418" s="5" t="s">
        <v>2091</v>
      </c>
    </row>
    <row r="1419" spans="1:41" ht="14.25" x14ac:dyDescent="0.45">
      <c r="A1419">
        <v>2016</v>
      </c>
      <c r="B1419" s="5" t="s">
        <v>1508</v>
      </c>
      <c r="C1419" s="5" t="s">
        <v>277</v>
      </c>
      <c r="D1419" s="5" t="s">
        <v>107</v>
      </c>
      <c r="E1419" s="5" t="s">
        <v>110</v>
      </c>
      <c r="F1419" s="5" t="s">
        <v>110</v>
      </c>
      <c r="G1419" s="5" t="s">
        <v>86</v>
      </c>
      <c r="H1419" s="5" t="s">
        <v>130</v>
      </c>
      <c r="I1419">
        <v>10139.647922706579</v>
      </c>
      <c r="J1419">
        <v>10147.031910412285</v>
      </c>
      <c r="K1419">
        <v>1933.9549682874137</v>
      </c>
      <c r="L1419">
        <v>1424.7529716229692</v>
      </c>
      <c r="M1419">
        <v>6480.1935158110073</v>
      </c>
      <c r="N1419">
        <v>7126.9239556129014</v>
      </c>
      <c r="O1419">
        <v>6904.7340982496735</v>
      </c>
      <c r="P1419">
        <v>2218.7394761342171</v>
      </c>
      <c r="Q1419">
        <v>3169.627823048882</v>
      </c>
      <c r="R1419">
        <v>5460.9317687134308</v>
      </c>
      <c r="S1419">
        <v>6457.5669445543463</v>
      </c>
      <c r="T1419">
        <v>6423.4982460459069</v>
      </c>
      <c r="U1419">
        <v>1681.6929014648053</v>
      </c>
      <c r="V1419">
        <v>5471.5568666318904</v>
      </c>
      <c r="W1419">
        <v>2826.79203223492</v>
      </c>
      <c r="X1419">
        <v>8575.5695189930084</v>
      </c>
      <c r="Y1419">
        <v>32105.907872736665</v>
      </c>
      <c r="Z1419">
        <v>3719.3107877105153</v>
      </c>
      <c r="AA1419">
        <v>37871.034335707147</v>
      </c>
      <c r="AB1419">
        <v>1463.7151740989852</v>
      </c>
      <c r="AC1419">
        <v>7122.7118256154936</v>
      </c>
      <c r="AD1419">
        <v>5062.9802568833966</v>
      </c>
      <c r="AE1419">
        <v>7745.7898302457943</v>
      </c>
      <c r="AF1419">
        <v>29231.188119326245</v>
      </c>
      <c r="AG1419">
        <v>78210.829791855998</v>
      </c>
      <c r="AH1419">
        <v>15122.133914264939</v>
      </c>
      <c r="AI1419">
        <v>2925.324283199267</v>
      </c>
      <c r="AJ1419">
        <v>19680.501741525692</v>
      </c>
      <c r="AK1419">
        <v>4161.7144553609614</v>
      </c>
      <c r="AL1419">
        <v>330866.375</v>
      </c>
      <c r="AM1419">
        <v>262528.1875</v>
      </c>
      <c r="AN1419">
        <v>68338.171875</v>
      </c>
      <c r="AO1419" s="5" t="s">
        <v>2094</v>
      </c>
    </row>
    <row r="1420" spans="1:41" ht="14.25" x14ac:dyDescent="0.45">
      <c r="A1420">
        <v>2016</v>
      </c>
      <c r="B1420" s="5" t="s">
        <v>1509</v>
      </c>
      <c r="C1420" s="5" t="s">
        <v>277</v>
      </c>
      <c r="D1420" s="5" t="s">
        <v>107</v>
      </c>
      <c r="E1420" s="5" t="s">
        <v>110</v>
      </c>
      <c r="F1420" s="5" t="s">
        <v>110</v>
      </c>
      <c r="G1420" s="5" t="s">
        <v>86</v>
      </c>
      <c r="H1420" s="5" t="s">
        <v>130</v>
      </c>
      <c r="I1420">
        <v>8572.6823360060935</v>
      </c>
      <c r="J1420">
        <v>7135.3202531460975</v>
      </c>
      <c r="K1420">
        <v>1785.4067743268049</v>
      </c>
      <c r="L1420">
        <v>2254.4771700035253</v>
      </c>
      <c r="M1420">
        <v>6622.9614421955221</v>
      </c>
      <c r="N1420">
        <v>7932.5470743420929</v>
      </c>
      <c r="O1420">
        <v>4667.5154374890844</v>
      </c>
      <c r="P1420">
        <v>2432.6889127404925</v>
      </c>
      <c r="Q1420">
        <v>4304.4419694081598</v>
      </c>
      <c r="R1420">
        <v>5681.1492861457282</v>
      </c>
      <c r="S1420">
        <v>8091.8141780280421</v>
      </c>
      <c r="T1420">
        <v>5695.8728319452612</v>
      </c>
      <c r="U1420">
        <v>1383.2834020438493</v>
      </c>
      <c r="V1420">
        <v>5259.1017539564637</v>
      </c>
      <c r="W1420">
        <v>3013.3004659323319</v>
      </c>
      <c r="X1420">
        <v>8546.0141019173552</v>
      </c>
      <c r="Y1420">
        <v>33199.851579528317</v>
      </c>
      <c r="Z1420">
        <v>2289.8481561383041</v>
      </c>
      <c r="AA1420">
        <v>44299.846856982374</v>
      </c>
      <c r="AB1420">
        <v>1459.4033615491085</v>
      </c>
      <c r="AC1420">
        <v>7245.5702144247462</v>
      </c>
      <c r="AD1420">
        <v>5344.7141348946479</v>
      </c>
      <c r="AE1420">
        <v>7166.2804916107452</v>
      </c>
      <c r="AF1420">
        <v>28802.410794340529</v>
      </c>
      <c r="AG1420">
        <v>72373.038365913584</v>
      </c>
      <c r="AH1420">
        <v>12404.345533306005</v>
      </c>
      <c r="AI1420">
        <v>2958.7040811837319</v>
      </c>
      <c r="AJ1420">
        <v>16073.289287688454</v>
      </c>
      <c r="AK1420">
        <v>4292.4074482513324</v>
      </c>
      <c r="AL1420">
        <v>321288.28125</v>
      </c>
      <c r="AM1420">
        <v>256405.828125</v>
      </c>
      <c r="AN1420">
        <v>64882.45703125</v>
      </c>
      <c r="AO1420" s="5" t="s">
        <v>2095</v>
      </c>
    </row>
    <row r="1421" spans="1:41" ht="14.25" x14ac:dyDescent="0.45">
      <c r="A1421">
        <v>2016</v>
      </c>
      <c r="B1421" s="5" t="s">
        <v>1507</v>
      </c>
      <c r="C1421" s="5" t="s">
        <v>277</v>
      </c>
      <c r="D1421" s="5" t="s">
        <v>107</v>
      </c>
      <c r="E1421" s="5" t="s">
        <v>110</v>
      </c>
      <c r="F1421" s="5" t="s">
        <v>110</v>
      </c>
      <c r="G1421" s="5" t="s">
        <v>86</v>
      </c>
      <c r="H1421" s="5" t="s">
        <v>130</v>
      </c>
      <c r="I1421">
        <v>11404.294721998576</v>
      </c>
      <c r="J1421">
        <v>924.98488737340983</v>
      </c>
      <c r="K1421">
        <v>0</v>
      </c>
      <c r="L1421">
        <v>1451.3302611333802</v>
      </c>
      <c r="M1421">
        <v>6955.2417609113309</v>
      </c>
      <c r="N1421">
        <v>6760.3303833555474</v>
      </c>
      <c r="O1421">
        <v>5368.5607790361591</v>
      </c>
      <c r="P1421">
        <v>2277.0509640445193</v>
      </c>
      <c r="Q1421">
        <v>3782.7917502775194</v>
      </c>
      <c r="R1421">
        <v>6219.4114303149317</v>
      </c>
      <c r="S1421">
        <v>11752.244183890469</v>
      </c>
      <c r="T1421">
        <v>6255.9882753909278</v>
      </c>
      <c r="U1421">
        <v>1659.8043508569954</v>
      </c>
      <c r="V1421">
        <v>5780.619011926402</v>
      </c>
      <c r="W1421">
        <v>2065.656506025306</v>
      </c>
      <c r="X1421">
        <v>9343.6622252696361</v>
      </c>
      <c r="Y1421">
        <v>36652.794429250069</v>
      </c>
      <c r="Z1421">
        <v>3041.7032941965776</v>
      </c>
      <c r="AA1421">
        <v>40543.555701962192</v>
      </c>
      <c r="AB1421">
        <v>1491.564957597494</v>
      </c>
      <c r="AC1421">
        <v>7216.164906006592</v>
      </c>
      <c r="AD1421">
        <v>5832.0343662819878</v>
      </c>
      <c r="AE1421">
        <v>8657.5608668720179</v>
      </c>
      <c r="AF1421">
        <v>27500.960186989192</v>
      </c>
      <c r="AG1421">
        <v>76805.934640747</v>
      </c>
      <c r="AH1421">
        <v>15057.175648820446</v>
      </c>
      <c r="AI1421">
        <v>2980.9837785653508</v>
      </c>
      <c r="AJ1421">
        <v>20778.36605650479</v>
      </c>
      <c r="AK1421">
        <v>3566.8790784561652</v>
      </c>
      <c r="AL1421">
        <v>332127.65625</v>
      </c>
      <c r="AM1421">
        <v>261457.640625</v>
      </c>
      <c r="AN1421">
        <v>70670</v>
      </c>
      <c r="AO1421" s="5" t="s">
        <v>2096</v>
      </c>
    </row>
    <row r="1422" spans="1:41" ht="14.25" x14ac:dyDescent="0.45">
      <c r="A1422">
        <v>2016</v>
      </c>
      <c r="B1422" s="5" t="s">
        <v>589</v>
      </c>
      <c r="C1422" s="5" t="s">
        <v>277</v>
      </c>
      <c r="D1422" s="5" t="s">
        <v>107</v>
      </c>
      <c r="E1422" s="5" t="s">
        <v>110</v>
      </c>
      <c r="F1422" s="5" t="s">
        <v>110</v>
      </c>
      <c r="G1422" s="5" t="s">
        <v>86</v>
      </c>
      <c r="H1422" s="5" t="s">
        <v>130</v>
      </c>
      <c r="I1422">
        <v>14074.828464782138</v>
      </c>
      <c r="J1422">
        <v>10439.277249223787</v>
      </c>
      <c r="K1422">
        <v>1777.8658950731146</v>
      </c>
      <c r="L1422">
        <v>2107.7198732533957</v>
      </c>
      <c r="M1422">
        <v>7673.1062834987324</v>
      </c>
      <c r="N1422">
        <v>7132.1163076616285</v>
      </c>
      <c r="O1422">
        <v>4632.9098921173691</v>
      </c>
      <c r="P1422">
        <v>2136.9937603819149</v>
      </c>
      <c r="Q1422">
        <v>3277.9163283207668</v>
      </c>
      <c r="R1422">
        <v>5946.7810709649375</v>
      </c>
      <c r="S1422">
        <v>8738.2553078630353</v>
      </c>
      <c r="T1422">
        <v>6377.5254101417222</v>
      </c>
      <c r="U1422">
        <v>1463.6943564259691</v>
      </c>
      <c r="V1422">
        <v>4977.606307817171</v>
      </c>
      <c r="W1422">
        <v>3000.5734306732365</v>
      </c>
      <c r="X1422">
        <v>7919.6319642333683</v>
      </c>
      <c r="Y1422">
        <v>33059.628031818262</v>
      </c>
      <c r="Z1422">
        <v>2233.0214609553777</v>
      </c>
      <c r="AA1422">
        <v>42253.230202819912</v>
      </c>
      <c r="AB1422">
        <v>0</v>
      </c>
      <c r="AC1422">
        <v>7214.967681211152</v>
      </c>
      <c r="AD1422">
        <v>4707.8683478472421</v>
      </c>
      <c r="AE1422">
        <v>7642.5755324813099</v>
      </c>
      <c r="AF1422">
        <v>30508.182648699651</v>
      </c>
      <c r="AG1422">
        <v>81064.828893058104</v>
      </c>
      <c r="AH1422">
        <v>16689.893688399086</v>
      </c>
      <c r="AI1422">
        <v>2946.2076402917005</v>
      </c>
      <c r="AJ1422">
        <v>16786.890228691154</v>
      </c>
      <c r="AK1422">
        <v>4275.0330167327056</v>
      </c>
      <c r="AL1422">
        <v>341059.15625</v>
      </c>
      <c r="AM1422">
        <v>272320.25</v>
      </c>
      <c r="AN1422">
        <v>68738.8671875</v>
      </c>
      <c r="AO1422" s="5" t="s">
        <v>729</v>
      </c>
    </row>
    <row r="1423" spans="1:41" ht="14.25" x14ac:dyDescent="0.45">
      <c r="A1423">
        <v>2016</v>
      </c>
      <c r="B1423" s="5" t="s">
        <v>1507</v>
      </c>
      <c r="C1423" s="5" t="s">
        <v>277</v>
      </c>
      <c r="D1423" s="5" t="s">
        <v>107</v>
      </c>
      <c r="E1423" s="5" t="s">
        <v>110</v>
      </c>
      <c r="F1423" s="5" t="s">
        <v>110</v>
      </c>
      <c r="G1423" s="5" t="s">
        <v>87</v>
      </c>
      <c r="H1423" s="5" t="s">
        <v>130</v>
      </c>
      <c r="I1423">
        <v>11070.56606247813</v>
      </c>
      <c r="J1423">
        <v>900</v>
      </c>
      <c r="K1423">
        <v>0</v>
      </c>
      <c r="L1423">
        <v>1435.2891260399999</v>
      </c>
      <c r="M1423">
        <v>6805.7212649999983</v>
      </c>
      <c r="N1423">
        <v>6703.2000000000007</v>
      </c>
      <c r="O1423">
        <v>5387.6837968749987</v>
      </c>
      <c r="P1423">
        <v>2317</v>
      </c>
      <c r="Q1423">
        <v>3355.4259999999999</v>
      </c>
      <c r="R1423">
        <v>6052.0844614313937</v>
      </c>
      <c r="S1423">
        <v>11506.445</v>
      </c>
      <c r="T1423">
        <v>6278.272343749999</v>
      </c>
      <c r="U1423">
        <v>1472</v>
      </c>
      <c r="V1423">
        <v>5660</v>
      </c>
      <c r="W1423">
        <v>1994.9159999999999</v>
      </c>
      <c r="X1423">
        <v>9514.8387585749115</v>
      </c>
      <c r="Y1423">
        <v>35987</v>
      </c>
      <c r="Z1423">
        <v>3031.5886027199999</v>
      </c>
      <c r="AA1423">
        <v>40357.467176326601</v>
      </c>
      <c r="AB1423">
        <v>1390</v>
      </c>
      <c r="AC1423">
        <v>7231.276471609659</v>
      </c>
      <c r="AD1423">
        <v>5665.3547024557392</v>
      </c>
      <c r="AE1423">
        <v>8487.0927977638275</v>
      </c>
      <c r="AF1423">
        <v>27197</v>
      </c>
      <c r="AG1423">
        <v>75511.406793329108</v>
      </c>
      <c r="AH1423">
        <v>14866.20707400259</v>
      </c>
      <c r="AI1423">
        <v>2890.2312000000002</v>
      </c>
      <c r="AJ1423">
        <v>20700.172841375352</v>
      </c>
      <c r="AK1423">
        <v>3527</v>
      </c>
      <c r="AL1423">
        <v>327295.25</v>
      </c>
      <c r="AM1423">
        <v>257468.5625</v>
      </c>
      <c r="AN1423">
        <v>69826.671875</v>
      </c>
      <c r="AO1423" s="5" t="s">
        <v>2099</v>
      </c>
    </row>
    <row r="1424" spans="1:41" ht="14.25" x14ac:dyDescent="0.45">
      <c r="A1424">
        <v>2016</v>
      </c>
      <c r="B1424" s="5" t="s">
        <v>589</v>
      </c>
      <c r="C1424" s="5" t="s">
        <v>277</v>
      </c>
      <c r="D1424" s="5" t="s">
        <v>107</v>
      </c>
      <c r="E1424" s="5" t="s">
        <v>110</v>
      </c>
      <c r="F1424" s="5" t="s">
        <v>110</v>
      </c>
      <c r="G1424" s="5" t="s">
        <v>87</v>
      </c>
      <c r="H1424" s="5" t="s">
        <v>130</v>
      </c>
      <c r="I1424">
        <v>13462.345990600001</v>
      </c>
      <c r="J1424">
        <v>9985</v>
      </c>
      <c r="K1424">
        <v>1722.6065000000001</v>
      </c>
      <c r="L1424">
        <v>2016</v>
      </c>
      <c r="M1424">
        <v>7339</v>
      </c>
      <c r="N1424">
        <v>6821.7539999999999</v>
      </c>
      <c r="O1424">
        <v>4431.3034483523816</v>
      </c>
      <c r="P1424">
        <v>2157</v>
      </c>
      <c r="Q1424">
        <v>3135.2739999999999</v>
      </c>
      <c r="R1424">
        <v>5688</v>
      </c>
      <c r="S1424">
        <v>8358</v>
      </c>
      <c r="T1424">
        <v>6100</v>
      </c>
      <c r="U1424">
        <v>1400</v>
      </c>
      <c r="V1424">
        <v>4761</v>
      </c>
      <c r="W1424">
        <v>2870</v>
      </c>
      <c r="X1424">
        <v>7575</v>
      </c>
      <c r="Y1424">
        <v>31621</v>
      </c>
      <c r="Z1424">
        <v>2135.8489438813708</v>
      </c>
      <c r="AA1424">
        <v>40414.531916615888</v>
      </c>
      <c r="AB1424">
        <v>0</v>
      </c>
      <c r="AC1424">
        <v>6901</v>
      </c>
      <c r="AD1424">
        <v>4503</v>
      </c>
      <c r="AE1424">
        <v>7310</v>
      </c>
      <c r="AF1424">
        <v>29180.583719999999</v>
      </c>
      <c r="AG1424">
        <v>77537.198904969264</v>
      </c>
      <c r="AH1424">
        <v>15963.613619999989</v>
      </c>
      <c r="AI1424">
        <v>2818</v>
      </c>
      <c r="AJ1424">
        <v>16056.38924341667</v>
      </c>
      <c r="AK1424">
        <v>4089</v>
      </c>
      <c r="AL1424">
        <v>326352.4375</v>
      </c>
      <c r="AM1424">
        <v>260582.921875</v>
      </c>
      <c r="AN1424">
        <v>65769.5234375</v>
      </c>
      <c r="AO1424" s="5" t="s">
        <v>732</v>
      </c>
    </row>
    <row r="1425" spans="1:41" ht="14.25" x14ac:dyDescent="0.45">
      <c r="A1425">
        <v>2016</v>
      </c>
      <c r="B1425" s="5" t="s">
        <v>1509</v>
      </c>
      <c r="C1425" s="5" t="s">
        <v>277</v>
      </c>
      <c r="D1425" s="5" t="s">
        <v>107</v>
      </c>
      <c r="E1425" s="5" t="s">
        <v>110</v>
      </c>
      <c r="F1425" s="5" t="s">
        <v>110</v>
      </c>
      <c r="G1425" s="5" t="s">
        <v>87</v>
      </c>
      <c r="H1425" s="5" t="s">
        <v>130</v>
      </c>
      <c r="I1425">
        <v>8361</v>
      </c>
      <c r="J1425">
        <v>6878.3347459885917</v>
      </c>
      <c r="K1425">
        <v>1722.6065000000001</v>
      </c>
      <c r="L1425">
        <v>2193</v>
      </c>
      <c r="M1425">
        <v>6308</v>
      </c>
      <c r="N1425">
        <v>7555.3069999999998</v>
      </c>
      <c r="O1425">
        <v>4513.5640238123824</v>
      </c>
      <c r="P1425">
        <v>2317</v>
      </c>
      <c r="Q1425">
        <v>4099.74</v>
      </c>
      <c r="R1425">
        <v>5580.666090936701</v>
      </c>
      <c r="S1425">
        <v>7707</v>
      </c>
      <c r="T1425">
        <v>5506.3749999999991</v>
      </c>
      <c r="U1425">
        <v>1343.85</v>
      </c>
      <c r="V1425">
        <v>5009</v>
      </c>
      <c r="W1425">
        <v>2870</v>
      </c>
      <c r="X1425">
        <v>8139.6</v>
      </c>
      <c r="Y1425">
        <v>31621</v>
      </c>
      <c r="Z1425">
        <v>2180.9521759999998</v>
      </c>
      <c r="AA1425">
        <v>43164.993103071763</v>
      </c>
      <c r="AB1425">
        <v>1390</v>
      </c>
      <c r="AC1425">
        <v>6901</v>
      </c>
      <c r="AD1425">
        <v>5090.5410000000002</v>
      </c>
      <c r="AE1425">
        <v>6968</v>
      </c>
      <c r="AF1425">
        <v>28017</v>
      </c>
      <c r="AG1425">
        <v>70951.231258144195</v>
      </c>
      <c r="AH1425">
        <v>12050.73358091581</v>
      </c>
      <c r="AI1425">
        <v>2818</v>
      </c>
      <c r="AJ1425">
        <v>15575.28321743153</v>
      </c>
      <c r="AK1425">
        <v>4088.2777923275212</v>
      </c>
      <c r="AL1425">
        <v>310922.0625</v>
      </c>
      <c r="AM1425">
        <v>248717.359375</v>
      </c>
      <c r="AN1425">
        <v>62204.69921875</v>
      </c>
      <c r="AO1425" s="5" t="s">
        <v>2097</v>
      </c>
    </row>
    <row r="1426" spans="1:41" ht="14.25" x14ac:dyDescent="0.45">
      <c r="A1426">
        <v>2016</v>
      </c>
      <c r="B1426" s="5" t="s">
        <v>1508</v>
      </c>
      <c r="C1426" s="5" t="s">
        <v>277</v>
      </c>
      <c r="D1426" s="5" t="s">
        <v>107</v>
      </c>
      <c r="E1426" s="5" t="s">
        <v>110</v>
      </c>
      <c r="F1426" s="5" t="s">
        <v>110</v>
      </c>
      <c r="G1426" s="5" t="s">
        <v>87</v>
      </c>
      <c r="H1426" s="5" t="s">
        <v>130</v>
      </c>
      <c r="I1426">
        <v>9825.5082529123356</v>
      </c>
      <c r="J1426">
        <v>9991.6754846312633</v>
      </c>
      <c r="K1426">
        <v>1910.389188295936</v>
      </c>
      <c r="L1426">
        <v>1377.354</v>
      </c>
      <c r="M1426">
        <v>6307.6859999999988</v>
      </c>
      <c r="N1426">
        <v>7027.4580480000004</v>
      </c>
      <c r="O1426">
        <v>6888</v>
      </c>
      <c r="P1426">
        <v>2317</v>
      </c>
      <c r="Q1426">
        <v>3110.0825</v>
      </c>
      <c r="R1426">
        <v>5405.2358361505658</v>
      </c>
      <c r="S1426">
        <v>6255</v>
      </c>
      <c r="T1426">
        <v>6101.9763999999996</v>
      </c>
      <c r="U1426">
        <v>1661.5188000000001</v>
      </c>
      <c r="V1426">
        <v>5406</v>
      </c>
      <c r="W1426">
        <v>2738.1185999999998</v>
      </c>
      <c r="X1426">
        <v>8639.64</v>
      </c>
      <c r="Y1426">
        <v>31162</v>
      </c>
      <c r="Z1426">
        <v>3610</v>
      </c>
      <c r="AA1426">
        <v>37522.821065900433</v>
      </c>
      <c r="AB1426">
        <v>1390</v>
      </c>
      <c r="AC1426">
        <v>7258.8001280000008</v>
      </c>
      <c r="AD1426">
        <v>4967.866</v>
      </c>
      <c r="AE1426">
        <v>7502.8127163350819</v>
      </c>
      <c r="AF1426">
        <v>28258.719008</v>
      </c>
      <c r="AG1426">
        <v>78414</v>
      </c>
      <c r="AH1426">
        <v>15370.739574916701</v>
      </c>
      <c r="AI1426">
        <v>2833.56</v>
      </c>
      <c r="AJ1426">
        <v>20031.254286597741</v>
      </c>
      <c r="AK1426">
        <v>4053.6950643999999</v>
      </c>
      <c r="AL1426">
        <v>327338.875</v>
      </c>
      <c r="AM1426">
        <v>259882.234375</v>
      </c>
      <c r="AN1426">
        <v>67456.6640625</v>
      </c>
      <c r="AO1426" s="5" t="s">
        <v>2098</v>
      </c>
    </row>
    <row r="1427" spans="1:41" ht="14.25" x14ac:dyDescent="0.45">
      <c r="A1427">
        <v>2016</v>
      </c>
      <c r="B1427" s="5" t="s">
        <v>589</v>
      </c>
      <c r="C1427" s="5" t="s">
        <v>277</v>
      </c>
      <c r="D1427" s="5" t="s">
        <v>107</v>
      </c>
      <c r="E1427" s="5" t="s">
        <v>291</v>
      </c>
      <c r="F1427" s="5" t="s">
        <v>291</v>
      </c>
      <c r="G1427" s="5" t="s">
        <v>86</v>
      </c>
      <c r="H1427" s="5" t="s">
        <v>130</v>
      </c>
      <c r="I1427">
        <v>2928.0306502201629</v>
      </c>
      <c r="J1427">
        <v>5684.3615827771382</v>
      </c>
      <c r="K1427">
        <v>212.71577343067324</v>
      </c>
      <c r="L1427">
        <v>191.32576230425167</v>
      </c>
      <c r="M1427">
        <v>888.67157354433834</v>
      </c>
      <c r="N1427">
        <v>559.21488383223027</v>
      </c>
      <c r="O1427">
        <v>1800.1854412966729</v>
      </c>
      <c r="P1427">
        <v>831.16929525617536</v>
      </c>
      <c r="Q1427">
        <v>610.89374957375571</v>
      </c>
      <c r="R1427">
        <v>1167.4423886762397</v>
      </c>
      <c r="S1427">
        <v>1661.2993675192884</v>
      </c>
      <c r="T1427">
        <v>2540.5552043679322</v>
      </c>
      <c r="U1427">
        <v>200.73522602413291</v>
      </c>
      <c r="V1427">
        <v>1985.3968448949395</v>
      </c>
      <c r="W1427">
        <v>442.2447948344178</v>
      </c>
      <c r="X1427">
        <v>1236.821731179944</v>
      </c>
      <c r="Y1427">
        <v>15248.55870605197</v>
      </c>
      <c r="Z1427">
        <v>1188.6442314381832</v>
      </c>
      <c r="AA1427">
        <v>10171.382996470125</v>
      </c>
      <c r="AB1427"/>
      <c r="AC1427">
        <v>1110.2728081152925</v>
      </c>
      <c r="AD1427">
        <v>2794.1841624494241</v>
      </c>
      <c r="AE1427">
        <v>1829.6179455324614</v>
      </c>
      <c r="AF1427">
        <v>2554.8901011689591</v>
      </c>
      <c r="AG1427">
        <v>12697.457657030707</v>
      </c>
      <c r="AH1427">
        <v>1918.2805607399141</v>
      </c>
      <c r="AI1427">
        <v>846.85173478931074</v>
      </c>
      <c r="AJ1427">
        <v>7049.197599150114</v>
      </c>
      <c r="AK1427">
        <v>3749.1485443882325</v>
      </c>
      <c r="AL1427">
        <v>84099.546875</v>
      </c>
      <c r="AM1427">
        <v>66008.59375</v>
      </c>
      <c r="AN1427">
        <v>18090.958984375</v>
      </c>
      <c r="AO1427" s="5" t="s">
        <v>734</v>
      </c>
    </row>
    <row r="1428" spans="1:41" ht="14.25" x14ac:dyDescent="0.45">
      <c r="A1428">
        <v>2016</v>
      </c>
      <c r="B1428" s="5" t="s">
        <v>1507</v>
      </c>
      <c r="C1428" s="5" t="s">
        <v>277</v>
      </c>
      <c r="D1428" s="5" t="s">
        <v>107</v>
      </c>
      <c r="E1428" s="5" t="s">
        <v>291</v>
      </c>
      <c r="F1428" s="5" t="s">
        <v>291</v>
      </c>
      <c r="G1428" s="5" t="s">
        <v>86</v>
      </c>
      <c r="H1428" s="5" t="s">
        <v>130</v>
      </c>
      <c r="I1428">
        <v>3099.9078853176411</v>
      </c>
      <c r="J1428">
        <v>3778.7296637749937</v>
      </c>
      <c r="K1428">
        <v>197.44456992657473</v>
      </c>
      <c r="L1428">
        <v>212.4675263340315</v>
      </c>
      <c r="M1428">
        <v>120.17738325259592</v>
      </c>
      <c r="N1428">
        <v>561.21472864999225</v>
      </c>
      <c r="O1428">
        <v>1598.871789079328</v>
      </c>
      <c r="P1428">
        <v>863.81999342876441</v>
      </c>
      <c r="Q1428">
        <v>729.53085917082319</v>
      </c>
      <c r="R1428">
        <v>551.74617235767357</v>
      </c>
      <c r="S1428">
        <v>1269.4398164300974</v>
      </c>
      <c r="T1428">
        <v>1845.6775014875464</v>
      </c>
      <c r="U1428">
        <v>237.69480785370561</v>
      </c>
      <c r="V1428">
        <v>797.28975791002733</v>
      </c>
      <c r="W1428">
        <v>499.51866588951179</v>
      </c>
      <c r="X1428">
        <v>1432.5462002824852</v>
      </c>
      <c r="Y1428">
        <v>16589.636147091551</v>
      </c>
      <c r="Z1428">
        <v>404.54675468651453</v>
      </c>
      <c r="AA1428">
        <v>9249.465586973367</v>
      </c>
      <c r="AB1428">
        <v>182.42161351911795</v>
      </c>
      <c r="AC1428">
        <v>1129.7520754803049</v>
      </c>
      <c r="AD1428">
        <v>2936.2572288660913</v>
      </c>
      <c r="AE1428">
        <v>1462.5921130973986</v>
      </c>
      <c r="AF1428">
        <v>2669.2189972840838</v>
      </c>
      <c r="AG1428">
        <v>12261.506427691993</v>
      </c>
      <c r="AH1428">
        <v>2129.6800539606279</v>
      </c>
      <c r="AI1428">
        <v>884.20829141031288</v>
      </c>
      <c r="AJ1428">
        <v>7827.1580156239525</v>
      </c>
      <c r="AK1428">
        <v>4021.8600439391416</v>
      </c>
      <c r="AL1428">
        <v>79544.390625</v>
      </c>
      <c r="AM1428">
        <v>62426.28125</v>
      </c>
      <c r="AN1428">
        <v>17118.1015625</v>
      </c>
      <c r="AO1428" s="5" t="s">
        <v>2100</v>
      </c>
    </row>
    <row r="1429" spans="1:41" ht="14.25" x14ac:dyDescent="0.45">
      <c r="A1429">
        <v>2016</v>
      </c>
      <c r="B1429" s="5" t="s">
        <v>1509</v>
      </c>
      <c r="C1429" s="5" t="s">
        <v>277</v>
      </c>
      <c r="D1429" s="5" t="s">
        <v>107</v>
      </c>
      <c r="E1429" s="5" t="s">
        <v>291</v>
      </c>
      <c r="F1429" s="5" t="s">
        <v>291</v>
      </c>
      <c r="G1429" s="5" t="s">
        <v>86</v>
      </c>
      <c r="H1429" s="5" t="s">
        <v>130</v>
      </c>
      <c r="I1429">
        <v>2882.7941105730674</v>
      </c>
      <c r="J1429">
        <v>5758.9908870655172</v>
      </c>
      <c r="K1429">
        <v>213.6180146892751</v>
      </c>
      <c r="L1429">
        <v>204.57863968568245</v>
      </c>
      <c r="M1429">
        <v>1047.8306149827413</v>
      </c>
      <c r="N1429">
        <v>629.69895273321038</v>
      </c>
      <c r="O1429">
        <v>1780.5781440679818</v>
      </c>
      <c r="P1429">
        <v>735.57689853067677</v>
      </c>
      <c r="Q1429">
        <v>837.53121622024685</v>
      </c>
      <c r="R1429">
        <v>783.96965400285512</v>
      </c>
      <c r="S1429">
        <v>1637.3280899185684</v>
      </c>
      <c r="T1429">
        <v>2834.8122850234481</v>
      </c>
      <c r="U1429">
        <v>234.39057837622045</v>
      </c>
      <c r="V1429">
        <v>2122.9594223397821</v>
      </c>
      <c r="W1429">
        <v>589.55696084680244</v>
      </c>
      <c r="X1429">
        <v>2371.7929451362847</v>
      </c>
      <c r="Y1429">
        <v>15313.235991506293</v>
      </c>
      <c r="Z1429">
        <v>663.78116588471426</v>
      </c>
      <c r="AA1429">
        <v>9332.5136932409823</v>
      </c>
      <c r="AB1429">
        <v>178.48818090888378</v>
      </c>
      <c r="AC1429">
        <v>1114.9820683625671</v>
      </c>
      <c r="AD1429">
        <v>3480.309094357664</v>
      </c>
      <c r="AE1429">
        <v>1511.899885345839</v>
      </c>
      <c r="AF1429">
        <v>2693.6240849058327</v>
      </c>
      <c r="AG1429">
        <v>13413.381519231369</v>
      </c>
      <c r="AH1429">
        <v>2068.7282352836023</v>
      </c>
      <c r="AI1429">
        <v>850.44368550703439</v>
      </c>
      <c r="AJ1429">
        <v>9409.0295759635264</v>
      </c>
      <c r="AK1429">
        <v>3765.4570097956998</v>
      </c>
      <c r="AL1429">
        <v>88461.875</v>
      </c>
      <c r="AM1429">
        <v>67642.9375</v>
      </c>
      <c r="AN1429">
        <v>20818.9453125</v>
      </c>
      <c r="AO1429" s="5" t="s">
        <v>2102</v>
      </c>
    </row>
    <row r="1430" spans="1:41" ht="14.25" x14ac:dyDescent="0.45">
      <c r="A1430">
        <v>2016</v>
      </c>
      <c r="B1430" s="5" t="s">
        <v>1508</v>
      </c>
      <c r="C1430" s="5" t="s">
        <v>277</v>
      </c>
      <c r="D1430" s="5" t="s">
        <v>107</v>
      </c>
      <c r="E1430" s="5" t="s">
        <v>291</v>
      </c>
      <c r="F1430" s="5" t="s">
        <v>291</v>
      </c>
      <c r="G1430" s="5" t="s">
        <v>86</v>
      </c>
      <c r="H1430" s="5" t="s">
        <v>130</v>
      </c>
      <c r="I1430">
        <v>2949.3859701607266</v>
      </c>
      <c r="J1430">
        <v>4447.6144530249885</v>
      </c>
      <c r="K1430">
        <v>172.27611689395252</v>
      </c>
      <c r="L1430">
        <v>221.13682486387549</v>
      </c>
      <c r="M1430">
        <v>143.8686476821629</v>
      </c>
      <c r="N1430">
        <v>627.60736961366558</v>
      </c>
      <c r="O1430">
        <v>1785.9431189006325</v>
      </c>
      <c r="P1430">
        <v>804.66846618467264</v>
      </c>
      <c r="Q1430">
        <v>847.54556286011768</v>
      </c>
      <c r="R1430">
        <v>814.9189808697663</v>
      </c>
      <c r="S1430">
        <v>1597.4523521425961</v>
      </c>
      <c r="T1430">
        <v>1895.4584988332183</v>
      </c>
      <c r="U1430">
        <v>240.34824869092955</v>
      </c>
      <c r="V1430">
        <v>1166.7600092817811</v>
      </c>
      <c r="W1430">
        <v>493.1087936339585</v>
      </c>
      <c r="X1430">
        <v>2702.101840569685</v>
      </c>
      <c r="Y1430">
        <v>17248.672339382287</v>
      </c>
      <c r="Z1430">
        <v>660.25137709357102</v>
      </c>
      <c r="AA1430">
        <v>9212.4695846791146</v>
      </c>
      <c r="AB1430">
        <v>181.12158988850754</v>
      </c>
      <c r="AC1430">
        <v>1138.3281317992828</v>
      </c>
      <c r="AD1430">
        <v>3062.2874549966814</v>
      </c>
      <c r="AE1430">
        <v>2145.0272011795919</v>
      </c>
      <c r="AF1430">
        <v>2285.6921407533528</v>
      </c>
      <c r="AG1430">
        <v>15366.903263040642</v>
      </c>
      <c r="AH1430">
        <v>2973.784207916075</v>
      </c>
      <c r="AI1430">
        <v>748.70610703912121</v>
      </c>
      <c r="AJ1430">
        <v>8862.195015486599</v>
      </c>
      <c r="AK1430">
        <v>3500.031579569576</v>
      </c>
      <c r="AL1430">
        <v>88295.65625</v>
      </c>
      <c r="AM1430">
        <v>69039.5234375</v>
      </c>
      <c r="AN1430">
        <v>19256.140625</v>
      </c>
      <c r="AO1430" s="5" t="s">
        <v>2101</v>
      </c>
    </row>
    <row r="1431" spans="1:41" ht="14.25" x14ac:dyDescent="0.45">
      <c r="A1431">
        <v>2016</v>
      </c>
      <c r="B1431" s="5" t="s">
        <v>1508</v>
      </c>
      <c r="C1431" s="5" t="s">
        <v>277</v>
      </c>
      <c r="D1431" s="5" t="s">
        <v>107</v>
      </c>
      <c r="E1431" s="5" t="s">
        <v>291</v>
      </c>
      <c r="F1431" s="5" t="s">
        <v>291</v>
      </c>
      <c r="G1431" s="5" t="s">
        <v>87</v>
      </c>
      <c r="H1431" s="5" t="s">
        <v>130</v>
      </c>
      <c r="I1431">
        <v>2858.010101706042</v>
      </c>
      <c r="J1431">
        <v>4415.8</v>
      </c>
      <c r="K1431">
        <v>170.1768844221105</v>
      </c>
      <c r="L1431">
        <v>213.78</v>
      </c>
      <c r="M1431">
        <v>140.03875850459681</v>
      </c>
      <c r="N1431">
        <v>618.84825599999999</v>
      </c>
      <c r="O1431">
        <v>1782</v>
      </c>
      <c r="P1431">
        <v>841.22500000000002</v>
      </c>
      <c r="Q1431">
        <v>833.03189417249985</v>
      </c>
      <c r="R1431">
        <v>806.60763868037031</v>
      </c>
      <c r="S1431">
        <v>1570.0970155102921</v>
      </c>
      <c r="T1431">
        <v>1802.2049999999999</v>
      </c>
      <c r="U1431">
        <v>237.4649577216</v>
      </c>
      <c r="V1431">
        <v>1153</v>
      </c>
      <c r="W1431">
        <v>477.64049999999997</v>
      </c>
      <c r="X1431">
        <v>2722.29</v>
      </c>
      <c r="Y1431">
        <v>17389.00800000002</v>
      </c>
      <c r="Z1431">
        <v>648.94499999999994</v>
      </c>
      <c r="AA1431">
        <v>9127.7635761597903</v>
      </c>
      <c r="AB1431">
        <v>172</v>
      </c>
      <c r="AC1431">
        <v>1160.0773119999999</v>
      </c>
      <c r="AD1431">
        <v>3160.3401545215502</v>
      </c>
      <c r="AE1431">
        <v>2077.7399999999998</v>
      </c>
      <c r="AF1431">
        <v>2209.651269755906</v>
      </c>
      <c r="AG1431">
        <v>15292</v>
      </c>
      <c r="AH1431">
        <v>3031.740192026296</v>
      </c>
      <c r="AI1431">
        <v>725.22</v>
      </c>
      <c r="AJ1431">
        <v>9020.14004643304</v>
      </c>
      <c r="AK1431">
        <v>3446.743334368</v>
      </c>
      <c r="AL1431">
        <v>88103.578125</v>
      </c>
      <c r="AM1431">
        <v>68903.09375</v>
      </c>
      <c r="AN1431">
        <v>19200.4921875</v>
      </c>
      <c r="AO1431" s="5" t="s">
        <v>2103</v>
      </c>
    </row>
    <row r="1432" spans="1:41" ht="14.25" x14ac:dyDescent="0.45">
      <c r="A1432">
        <v>2016</v>
      </c>
      <c r="B1432" s="5" t="s">
        <v>1509</v>
      </c>
      <c r="C1432" s="5" t="s">
        <v>277</v>
      </c>
      <c r="D1432" s="5" t="s">
        <v>107</v>
      </c>
      <c r="E1432" s="5" t="s">
        <v>291</v>
      </c>
      <c r="F1432" s="5" t="s">
        <v>291</v>
      </c>
      <c r="G1432" s="5" t="s">
        <v>87</v>
      </c>
      <c r="H1432" s="5" t="s">
        <v>130</v>
      </c>
      <c r="I1432">
        <v>2800.6140027196038</v>
      </c>
      <c r="J1432">
        <v>5589.3336258250001</v>
      </c>
      <c r="K1432">
        <v>206.10416960000001</v>
      </c>
      <c r="L1432">
        <v>199</v>
      </c>
      <c r="M1432">
        <v>998</v>
      </c>
      <c r="N1432">
        <v>599.75300000000004</v>
      </c>
      <c r="O1432">
        <v>1721.8482853</v>
      </c>
      <c r="P1432">
        <v>700.59581600000001</v>
      </c>
      <c r="Q1432">
        <v>797.70159588396234</v>
      </c>
      <c r="R1432">
        <v>770.10348506178764</v>
      </c>
      <c r="S1432">
        <v>1559.4633429999999</v>
      </c>
      <c r="T1432">
        <v>2740.5</v>
      </c>
      <c r="U1432">
        <v>227.70878207999999</v>
      </c>
      <c r="V1432">
        <v>2022</v>
      </c>
      <c r="W1432">
        <v>561.52</v>
      </c>
      <c r="X1432">
        <v>2259</v>
      </c>
      <c r="Y1432">
        <v>14585</v>
      </c>
      <c r="Z1432">
        <v>632.21440000000007</v>
      </c>
      <c r="AA1432">
        <v>9093.4375124047619</v>
      </c>
      <c r="AB1432">
        <v>170</v>
      </c>
      <c r="AC1432">
        <v>1061.9580000000001</v>
      </c>
      <c r="AD1432">
        <v>3314.7995740000001</v>
      </c>
      <c r="AE1432">
        <v>1470.067828551028</v>
      </c>
      <c r="AF1432">
        <v>2620.1718503937009</v>
      </c>
      <c r="AG1432">
        <v>13149.86845395363</v>
      </c>
      <c r="AH1432">
        <v>2010.7399608794649</v>
      </c>
      <c r="AI1432">
        <v>810</v>
      </c>
      <c r="AJ1432">
        <v>9117.5053110673616</v>
      </c>
      <c r="AK1432">
        <v>3586.3870000000002</v>
      </c>
      <c r="AL1432">
        <v>85375.3984375</v>
      </c>
      <c r="AM1432">
        <v>65437.02734375</v>
      </c>
      <c r="AN1432">
        <v>19938.36328125</v>
      </c>
      <c r="AO1432" s="5" t="s">
        <v>2105</v>
      </c>
    </row>
    <row r="1433" spans="1:41" ht="14.25" x14ac:dyDescent="0.45">
      <c r="A1433">
        <v>2016</v>
      </c>
      <c r="B1433" s="5" t="s">
        <v>1507</v>
      </c>
      <c r="C1433" s="5" t="s">
        <v>277</v>
      </c>
      <c r="D1433" s="5" t="s">
        <v>107</v>
      </c>
      <c r="E1433" s="5" t="s">
        <v>291</v>
      </c>
      <c r="F1433" s="5" t="s">
        <v>291</v>
      </c>
      <c r="G1433" s="5" t="s">
        <v>87</v>
      </c>
      <c r="H1433" s="5" t="s">
        <v>130</v>
      </c>
      <c r="I1433">
        <v>3009.1939807384861</v>
      </c>
      <c r="J1433">
        <v>3445.6213975312489</v>
      </c>
      <c r="K1433">
        <v>201</v>
      </c>
      <c r="L1433">
        <v>210.11918399999999</v>
      </c>
      <c r="M1433">
        <v>117.59386673959121</v>
      </c>
      <c r="N1433">
        <v>556.47199999999998</v>
      </c>
      <c r="O1433">
        <v>1604.567031249999</v>
      </c>
      <c r="P1433">
        <v>841.22500000000002</v>
      </c>
      <c r="Q1433">
        <v>714.25566299999991</v>
      </c>
      <c r="R1433">
        <v>536.902000099877</v>
      </c>
      <c r="S1433">
        <v>1242.889375</v>
      </c>
      <c r="T1433">
        <v>1852.2518749999999</v>
      </c>
      <c r="U1433">
        <v>210.8</v>
      </c>
      <c r="V1433">
        <v>781</v>
      </c>
      <c r="W1433">
        <v>482.41214159999998</v>
      </c>
      <c r="X1433">
        <v>1458.7375</v>
      </c>
      <c r="Y1433">
        <v>17313</v>
      </c>
      <c r="Z1433">
        <v>396.07619999999997</v>
      </c>
      <c r="AA1433">
        <v>9207.0119988704937</v>
      </c>
      <c r="AB1433">
        <v>170</v>
      </c>
      <c r="AC1433">
        <v>1132.1179197793469</v>
      </c>
      <c r="AD1433">
        <v>2852.3389360239998</v>
      </c>
      <c r="AE1433">
        <v>1433.79355687048</v>
      </c>
      <c r="AF1433">
        <v>2639.7168889935729</v>
      </c>
      <c r="AG1433">
        <v>12055.26392016864</v>
      </c>
      <c r="AH1433">
        <v>2118.6288199999999</v>
      </c>
      <c r="AI1433">
        <v>857.28960000000006</v>
      </c>
      <c r="AJ1433">
        <v>7797.7028289695536</v>
      </c>
      <c r="AK1433">
        <v>3926</v>
      </c>
      <c r="AL1433">
        <v>79163.984375</v>
      </c>
      <c r="AM1433">
        <v>62280.27734375</v>
      </c>
      <c r="AN1433">
        <v>16883.7109375</v>
      </c>
      <c r="AO1433" s="5" t="s">
        <v>2104</v>
      </c>
    </row>
    <row r="1434" spans="1:41" ht="14.25" x14ac:dyDescent="0.45">
      <c r="A1434">
        <v>2016</v>
      </c>
      <c r="B1434" s="5" t="s">
        <v>589</v>
      </c>
      <c r="C1434" s="5" t="s">
        <v>277</v>
      </c>
      <c r="D1434" s="5" t="s">
        <v>107</v>
      </c>
      <c r="E1434" s="5" t="s">
        <v>291</v>
      </c>
      <c r="F1434" s="5" t="s">
        <v>291</v>
      </c>
      <c r="G1434" s="5" t="s">
        <v>87</v>
      </c>
      <c r="H1434" s="5" t="s">
        <v>130</v>
      </c>
      <c r="I1434">
        <v>2800.6140027196038</v>
      </c>
      <c r="J1434">
        <v>5437</v>
      </c>
      <c r="K1434">
        <v>206.10416960000001</v>
      </c>
      <c r="L1434">
        <v>183</v>
      </c>
      <c r="M1434">
        <v>850</v>
      </c>
      <c r="N1434">
        <v>534.88</v>
      </c>
      <c r="O1434">
        <v>1721.8482853</v>
      </c>
      <c r="P1434">
        <v>805</v>
      </c>
      <c r="Q1434">
        <v>584.30999999999995</v>
      </c>
      <c r="R1434">
        <v>1116.63978</v>
      </c>
      <c r="S1434">
        <v>1589.0060000000001</v>
      </c>
      <c r="T1434">
        <v>2430</v>
      </c>
      <c r="U1434">
        <v>192</v>
      </c>
      <c r="V1434">
        <v>1899</v>
      </c>
      <c r="W1434">
        <v>423</v>
      </c>
      <c r="X1434">
        <v>1183</v>
      </c>
      <c r="Y1434">
        <v>14585</v>
      </c>
      <c r="Z1434">
        <v>1136.9190000000001</v>
      </c>
      <c r="AA1434">
        <v>9728.7634761597892</v>
      </c>
      <c r="AB1434"/>
      <c r="AC1434">
        <v>1061.9580000000001</v>
      </c>
      <c r="AD1434">
        <v>2672.5920000000001</v>
      </c>
      <c r="AE1434">
        <v>1750</v>
      </c>
      <c r="AF1434">
        <v>2443.7110971517591</v>
      </c>
      <c r="AG1434">
        <v>12144.913070000001</v>
      </c>
      <c r="AH1434">
        <v>1834.8043587416209</v>
      </c>
      <c r="AI1434">
        <v>810</v>
      </c>
      <c r="AJ1434">
        <v>6742.4435951969244</v>
      </c>
      <c r="AK1434">
        <v>3586</v>
      </c>
      <c r="AL1434">
        <v>80452.5078125</v>
      </c>
      <c r="AM1434">
        <v>63146.15234375</v>
      </c>
      <c r="AN1434">
        <v>17306.35546875</v>
      </c>
      <c r="AO1434" s="5" t="s">
        <v>736</v>
      </c>
    </row>
    <row r="1435" spans="1:41" ht="14.25" x14ac:dyDescent="0.45">
      <c r="A1435">
        <v>2016</v>
      </c>
      <c r="B1435" s="5" t="s">
        <v>1508</v>
      </c>
      <c r="C1435" s="5" t="s">
        <v>277</v>
      </c>
      <c r="D1435" s="5" t="s">
        <v>107</v>
      </c>
      <c r="E1435" s="5" t="s">
        <v>112</v>
      </c>
      <c r="F1435" s="5" t="s">
        <v>112</v>
      </c>
      <c r="G1435" s="5" t="s">
        <v>86</v>
      </c>
      <c r="H1435" s="5" t="s">
        <v>130</v>
      </c>
      <c r="I1435">
        <v>1955.7159269210799</v>
      </c>
      <c r="J1435">
        <v>3353.488002478985</v>
      </c>
      <c r="K1435">
        <v>257.46644609151218</v>
      </c>
      <c r="L1435">
        <v>295.90213231785242</v>
      </c>
      <c r="M1435">
        <v>1649.9545019343425</v>
      </c>
      <c r="N1435">
        <v>768.71372452680521</v>
      </c>
      <c r="O1435">
        <v>1118.3205143115988</v>
      </c>
      <c r="P1435">
        <v>1515.5412215870829</v>
      </c>
      <c r="Q1435">
        <v>753.47696376020428</v>
      </c>
      <c r="R1435">
        <v>585.28866816726554</v>
      </c>
      <c r="S1435">
        <v>942.27070471744378</v>
      </c>
      <c r="T1435">
        <v>1053.0324993517879</v>
      </c>
      <c r="U1435">
        <v>152.05789290639819</v>
      </c>
      <c r="V1435">
        <v>750.81217203782478</v>
      </c>
      <c r="W1435">
        <v>270.72412525835114</v>
      </c>
      <c r="X1435">
        <v>1619.5639840030499</v>
      </c>
      <c r="Y1435">
        <v>9061.344656922136</v>
      </c>
      <c r="Z1435">
        <v>1745.9278839252645</v>
      </c>
      <c r="AA1435">
        <v>7409.4522907275405</v>
      </c>
      <c r="AB1435">
        <v>114.78054242934489</v>
      </c>
      <c r="AC1435">
        <v>1328.9270141819563</v>
      </c>
      <c r="AD1435">
        <v>3161.464040225379</v>
      </c>
      <c r="AE1435">
        <v>1579.5487490276819</v>
      </c>
      <c r="AF1435">
        <v>2967.3030998909435</v>
      </c>
      <c r="AG1435">
        <v>7710.303960253792</v>
      </c>
      <c r="AH1435">
        <v>2893.4426712488926</v>
      </c>
      <c r="AI1435">
        <v>602.33458962922271</v>
      </c>
      <c r="AJ1435">
        <v>4276.9298225598741</v>
      </c>
      <c r="AK1435">
        <v>503.34953469015466</v>
      </c>
      <c r="AL1435">
        <v>60397.4375</v>
      </c>
      <c r="AM1435">
        <v>46210.73828125</v>
      </c>
      <c r="AN1435">
        <v>14186.705078125</v>
      </c>
      <c r="AO1435" s="5" t="s">
        <v>2106</v>
      </c>
    </row>
    <row r="1436" spans="1:41" ht="14.25" x14ac:dyDescent="0.45">
      <c r="A1436">
        <v>2016</v>
      </c>
      <c r="B1436" s="5" t="s">
        <v>589</v>
      </c>
      <c r="C1436" s="5" t="s">
        <v>277</v>
      </c>
      <c r="D1436" s="5" t="s">
        <v>107</v>
      </c>
      <c r="E1436" s="5" t="s">
        <v>112</v>
      </c>
      <c r="F1436" s="5" t="s">
        <v>112</v>
      </c>
      <c r="G1436" s="5" t="s">
        <v>86</v>
      </c>
      <c r="H1436" s="5" t="s">
        <v>130</v>
      </c>
      <c r="I1436">
        <v>1515.6945215024821</v>
      </c>
      <c r="J1436">
        <v>4659.7755332789602</v>
      </c>
      <c r="K1436">
        <v>299.59105186520509</v>
      </c>
      <c r="L1436">
        <v>281.23841562756121</v>
      </c>
      <c r="M1436">
        <v>1835.8909213457155</v>
      </c>
      <c r="N1436">
        <v>1033.8062784476931</v>
      </c>
      <c r="O1436">
        <v>1127.1177421437915</v>
      </c>
      <c r="P1436">
        <v>1547.3340339360245</v>
      </c>
      <c r="Q1436">
        <v>503.78373305840989</v>
      </c>
      <c r="R1436">
        <v>865.2216049825056</v>
      </c>
      <c r="S1436">
        <v>1192.3881525027271</v>
      </c>
      <c r="T1436">
        <v>810.25937587866144</v>
      </c>
      <c r="U1436">
        <v>79.457693634552612</v>
      </c>
      <c r="V1436">
        <v>751.71160162162266</v>
      </c>
      <c r="W1436">
        <v>606.38766194790151</v>
      </c>
      <c r="X1436">
        <v>1406.192078137806</v>
      </c>
      <c r="Y1436">
        <v>8944.2180137315463</v>
      </c>
      <c r="Z1436">
        <v>1109.3966824933743</v>
      </c>
      <c r="AA1436">
        <v>7566.5935588304073</v>
      </c>
      <c r="AB1436"/>
      <c r="AC1436">
        <v>1319.4159127211235</v>
      </c>
      <c r="AD1436">
        <v>4428.005804914721</v>
      </c>
      <c r="AE1436">
        <v>1432.3294773596983</v>
      </c>
      <c r="AF1436">
        <v>2792.3524548302385</v>
      </c>
      <c r="AG1436">
        <v>8246.8208268195485</v>
      </c>
      <c r="AH1436">
        <v>2669.5961716239958</v>
      </c>
      <c r="AI1436">
        <v>663.8899402360646</v>
      </c>
      <c r="AJ1436">
        <v>4375.9712464023078</v>
      </c>
      <c r="AK1436">
        <v>518.56600056234333</v>
      </c>
      <c r="AL1436">
        <v>62583.00390625</v>
      </c>
      <c r="AM1436">
        <v>47025.125</v>
      </c>
      <c r="AN1436">
        <v>15557.8837890625</v>
      </c>
      <c r="AO1436" s="5" t="s">
        <v>737</v>
      </c>
    </row>
    <row r="1437" spans="1:41" ht="14.25" x14ac:dyDescent="0.45">
      <c r="A1437">
        <v>2016</v>
      </c>
      <c r="B1437" s="5" t="s">
        <v>1509</v>
      </c>
      <c r="C1437" s="5" t="s">
        <v>277</v>
      </c>
      <c r="D1437" s="5" t="s">
        <v>107</v>
      </c>
      <c r="E1437" s="5" t="s">
        <v>112</v>
      </c>
      <c r="F1437" s="5" t="s">
        <v>112</v>
      </c>
      <c r="G1437" s="5" t="s">
        <v>86</v>
      </c>
      <c r="H1437" s="5" t="s">
        <v>130</v>
      </c>
      <c r="I1437">
        <v>1492.2778351677002</v>
      </c>
      <c r="J1437">
        <v>3251.4744639606502</v>
      </c>
      <c r="K1437">
        <v>300.86177760096632</v>
      </c>
      <c r="L1437">
        <v>285.7932755408026</v>
      </c>
      <c r="M1437">
        <v>1439.4546825063508</v>
      </c>
      <c r="N1437">
        <v>887.45268485325357</v>
      </c>
      <c r="O1437">
        <v>1114.8413776787918</v>
      </c>
      <c r="P1437">
        <v>1856.986569871643</v>
      </c>
      <c r="Q1437">
        <v>724.32550309832243</v>
      </c>
      <c r="R1437">
        <v>851.4214726351413</v>
      </c>
      <c r="S1437">
        <v>980.63506452292609</v>
      </c>
      <c r="T1437">
        <v>944.93742834114937</v>
      </c>
      <c r="U1437">
        <v>151.60996072495774</v>
      </c>
      <c r="V1437">
        <v>793.74743980656547</v>
      </c>
      <c r="W1437">
        <v>239.17416241790426</v>
      </c>
      <c r="X1437">
        <v>1533.9484253404657</v>
      </c>
      <c r="Y1437">
        <v>8982.1552216205928</v>
      </c>
      <c r="Z1437">
        <v>1692.0087389373753</v>
      </c>
      <c r="AA1437">
        <v>7506.0019820992557</v>
      </c>
      <c r="AB1437">
        <v>115.49235235280715</v>
      </c>
      <c r="AC1437">
        <v>1325.0122606294783</v>
      </c>
      <c r="AD1437">
        <v>2968.4326046825022</v>
      </c>
      <c r="AE1437">
        <v>1574.8957139019155</v>
      </c>
      <c r="AF1437">
        <v>2919.010686536833</v>
      </c>
      <c r="AG1437">
        <v>8623.1822225693795</v>
      </c>
      <c r="AH1437">
        <v>2924.2134237219007</v>
      </c>
      <c r="AI1437">
        <v>666.70585221847762</v>
      </c>
      <c r="AJ1437">
        <v>3772.356263542858</v>
      </c>
      <c r="AK1437">
        <v>521.01754137501007</v>
      </c>
      <c r="AL1437">
        <v>60439.42578125</v>
      </c>
      <c r="AM1437">
        <v>46689.7109375</v>
      </c>
      <c r="AN1437">
        <v>13749.71484375</v>
      </c>
      <c r="AO1437" s="5" t="s">
        <v>2108</v>
      </c>
    </row>
    <row r="1438" spans="1:41" ht="14.25" x14ac:dyDescent="0.45">
      <c r="A1438">
        <v>2016</v>
      </c>
      <c r="B1438" s="5" t="s">
        <v>1507</v>
      </c>
      <c r="C1438" s="5" t="s">
        <v>277</v>
      </c>
      <c r="D1438" s="5" t="s">
        <v>107</v>
      </c>
      <c r="E1438" s="5" t="s">
        <v>112</v>
      </c>
      <c r="F1438" s="5" t="s">
        <v>112</v>
      </c>
      <c r="G1438" s="5" t="s">
        <v>86</v>
      </c>
      <c r="H1438" s="5" t="s">
        <v>130</v>
      </c>
      <c r="I1438">
        <v>1561.8273308750299</v>
      </c>
      <c r="J1438">
        <v>4654.320632671579</v>
      </c>
      <c r="K1438">
        <v>261.8286688156752</v>
      </c>
      <c r="L1438">
        <v>284.36310342686033</v>
      </c>
      <c r="M1438">
        <v>1436.4431206114782</v>
      </c>
      <c r="N1438">
        <v>724.32111250238006</v>
      </c>
      <c r="O1438">
        <v>1031.2186505404256</v>
      </c>
      <c r="P1438">
        <v>1588.1411059311445</v>
      </c>
      <c r="Q1438">
        <v>619.81391625390711</v>
      </c>
      <c r="R1438">
        <v>750.0962134243166</v>
      </c>
      <c r="S1438">
        <v>862.74692511394608</v>
      </c>
      <c r="T1438">
        <v>1030.1455822256073</v>
      </c>
      <c r="U1438">
        <v>143.20322864051525</v>
      </c>
      <c r="V1438">
        <v>752.22088868765695</v>
      </c>
      <c r="W1438">
        <v>279.45918122814055</v>
      </c>
      <c r="X1438">
        <v>1371.3813063378398</v>
      </c>
      <c r="Y1438">
        <v>8773.4065419547551</v>
      </c>
      <c r="Z1438">
        <v>1382.111989486023</v>
      </c>
      <c r="AA1438">
        <v>7439.2076252149172</v>
      </c>
      <c r="AB1438">
        <v>93.356943389195663</v>
      </c>
      <c r="AC1438">
        <v>1383.9630323290846</v>
      </c>
      <c r="AD1438">
        <v>2760.6753420549421</v>
      </c>
      <c r="AE1438">
        <v>1287.681977782009</v>
      </c>
      <c r="AF1438">
        <v>3439.3531988524678</v>
      </c>
      <c r="AG1438">
        <v>7431.8070681435156</v>
      </c>
      <c r="AH1438">
        <v>2792.0701017415818</v>
      </c>
      <c r="AI1438">
        <v>613.79507607609105</v>
      </c>
      <c r="AJ1438">
        <v>4372.3719428133836</v>
      </c>
      <c r="AK1438">
        <v>519.36506437207697</v>
      </c>
      <c r="AL1438">
        <v>59640.69921875</v>
      </c>
      <c r="AM1438">
        <v>46588.2109375</v>
      </c>
      <c r="AN1438">
        <v>13052.486328125</v>
      </c>
      <c r="AO1438" s="5" t="s">
        <v>2107</v>
      </c>
    </row>
    <row r="1439" spans="1:41" ht="14.25" x14ac:dyDescent="0.45">
      <c r="A1439">
        <v>2016</v>
      </c>
      <c r="B1439" s="5" t="s">
        <v>1507</v>
      </c>
      <c r="C1439" s="5" t="s">
        <v>277</v>
      </c>
      <c r="D1439" s="5" t="s">
        <v>107</v>
      </c>
      <c r="E1439" s="5" t="s">
        <v>112</v>
      </c>
      <c r="F1439" s="5" t="s">
        <v>112</v>
      </c>
      <c r="G1439" s="5" t="s">
        <v>87</v>
      </c>
      <c r="H1439" s="5" t="s">
        <v>130</v>
      </c>
      <c r="I1439">
        <v>1516.1229226462681</v>
      </c>
      <c r="J1439">
        <v>4244.0259531249994</v>
      </c>
      <c r="K1439">
        <v>266</v>
      </c>
      <c r="L1439">
        <v>281.22012000000001</v>
      </c>
      <c r="M1439">
        <v>1405.5631461799201</v>
      </c>
      <c r="N1439">
        <v>718.2</v>
      </c>
      <c r="O1439">
        <v>1034.8918906250001</v>
      </c>
      <c r="P1439">
        <v>1546.6</v>
      </c>
      <c r="Q1439">
        <v>606.83601540000006</v>
      </c>
      <c r="R1439">
        <v>729.91563409304149</v>
      </c>
      <c r="S1439">
        <v>844.70249999999999</v>
      </c>
      <c r="T1439">
        <v>1033.8150000000001</v>
      </c>
      <c r="U1439">
        <v>127</v>
      </c>
      <c r="V1439">
        <v>736</v>
      </c>
      <c r="W1439">
        <v>269.88881759999998</v>
      </c>
      <c r="X1439">
        <v>1396.3620174328919</v>
      </c>
      <c r="Y1439">
        <v>9197</v>
      </c>
      <c r="Z1439">
        <v>1353.1728000000001</v>
      </c>
      <c r="AA1439">
        <v>7405.0628356200004</v>
      </c>
      <c r="AB1439">
        <v>87</v>
      </c>
      <c r="AC1439">
        <v>1386.8612266508151</v>
      </c>
      <c r="AD1439">
        <v>2681.7751831999999</v>
      </c>
      <c r="AE1439">
        <v>1262.3274161735701</v>
      </c>
      <c r="AF1439">
        <v>3401.3390191897652</v>
      </c>
      <c r="AG1439">
        <v>7306.5172371608824</v>
      </c>
      <c r="AH1439">
        <v>2777.5816249999989</v>
      </c>
      <c r="AI1439">
        <v>595.10880000000009</v>
      </c>
      <c r="AJ1439">
        <v>4355.9178184120437</v>
      </c>
      <c r="AK1439">
        <v>486</v>
      </c>
      <c r="AL1439">
        <v>59052.8046875</v>
      </c>
      <c r="AM1439">
        <v>46174.1171875</v>
      </c>
      <c r="AN1439">
        <v>12878.6884765625</v>
      </c>
      <c r="AO1439" s="5" t="s">
        <v>2111</v>
      </c>
    </row>
    <row r="1440" spans="1:41" ht="14.25" x14ac:dyDescent="0.45">
      <c r="A1440">
        <v>2016</v>
      </c>
      <c r="B1440" s="5" t="s">
        <v>1509</v>
      </c>
      <c r="C1440" s="5" t="s">
        <v>277</v>
      </c>
      <c r="D1440" s="5" t="s">
        <v>107</v>
      </c>
      <c r="E1440" s="5" t="s">
        <v>112</v>
      </c>
      <c r="F1440" s="5" t="s">
        <v>112</v>
      </c>
      <c r="G1440" s="5" t="s">
        <v>87</v>
      </c>
      <c r="H1440" s="5" t="s">
        <v>130</v>
      </c>
      <c r="I1440">
        <v>1449.737317622021</v>
      </c>
      <c r="J1440">
        <v>3155.6875</v>
      </c>
      <c r="K1440">
        <v>290.27920199999988</v>
      </c>
      <c r="L1440">
        <v>278</v>
      </c>
      <c r="M1440">
        <v>1371</v>
      </c>
      <c r="N1440">
        <v>845.24900000000002</v>
      </c>
      <c r="O1440">
        <v>1078.0699072</v>
      </c>
      <c r="P1440">
        <v>1768.6757480000001</v>
      </c>
      <c r="Q1440">
        <v>689.87949173830191</v>
      </c>
      <c r="R1440">
        <v>836.36227497445179</v>
      </c>
      <c r="S1440">
        <v>934</v>
      </c>
      <c r="T1440">
        <v>913.49999999999989</v>
      </c>
      <c r="U1440">
        <v>147.28800000000001</v>
      </c>
      <c r="V1440">
        <v>756</v>
      </c>
      <c r="W1440">
        <v>227.8</v>
      </c>
      <c r="X1440">
        <v>1461</v>
      </c>
      <c r="Y1440">
        <v>8555</v>
      </c>
      <c r="Z1440">
        <v>1611.5436</v>
      </c>
      <c r="AA1440">
        <v>7313.7165650921479</v>
      </c>
      <c r="AB1440">
        <v>110</v>
      </c>
      <c r="AC1440">
        <v>1262</v>
      </c>
      <c r="AD1440">
        <v>2827.2658740000002</v>
      </c>
      <c r="AE1440">
        <v>1531.3206547406551</v>
      </c>
      <c r="AF1440">
        <v>2839.412401574803</v>
      </c>
      <c r="AG1440">
        <v>8453.7751885071721</v>
      </c>
      <c r="AH1440">
        <v>2842.2451460434149</v>
      </c>
      <c r="AI1440">
        <v>635</v>
      </c>
      <c r="AJ1440">
        <v>3655.4756248141662</v>
      </c>
      <c r="AK1440">
        <v>496.24004000000002</v>
      </c>
      <c r="AL1440">
        <v>58335.5234375</v>
      </c>
      <c r="AM1440">
        <v>45149.12109375</v>
      </c>
      <c r="AN1440">
        <v>13186.400390625</v>
      </c>
      <c r="AO1440" s="5" t="s">
        <v>2110</v>
      </c>
    </row>
    <row r="1441" spans="1:41" ht="14.25" x14ac:dyDescent="0.45">
      <c r="A1441">
        <v>2016</v>
      </c>
      <c r="B1441" s="5" t="s">
        <v>589</v>
      </c>
      <c r="C1441" s="5" t="s">
        <v>277</v>
      </c>
      <c r="D1441" s="5" t="s">
        <v>107</v>
      </c>
      <c r="E1441" s="5" t="s">
        <v>112</v>
      </c>
      <c r="F1441" s="5" t="s">
        <v>112</v>
      </c>
      <c r="G1441" s="5" t="s">
        <v>87</v>
      </c>
      <c r="H1441" s="5" t="s">
        <v>130</v>
      </c>
      <c r="I1441">
        <v>1449.737317622021</v>
      </c>
      <c r="J1441">
        <v>4457</v>
      </c>
      <c r="K1441">
        <v>290.27920199999988</v>
      </c>
      <c r="L1441">
        <v>269</v>
      </c>
      <c r="M1441">
        <v>1756</v>
      </c>
      <c r="N1441">
        <v>988.81899999999996</v>
      </c>
      <c r="O1441">
        <v>1078.0699072</v>
      </c>
      <c r="P1441">
        <v>1480</v>
      </c>
      <c r="Q1441">
        <v>481.86099999999999</v>
      </c>
      <c r="R1441">
        <v>827.57048400000008</v>
      </c>
      <c r="S1441">
        <v>1140.5</v>
      </c>
      <c r="T1441">
        <v>775</v>
      </c>
      <c r="U1441">
        <v>76</v>
      </c>
      <c r="V1441">
        <v>719</v>
      </c>
      <c r="W1441">
        <v>580</v>
      </c>
      <c r="X1441">
        <v>1345</v>
      </c>
      <c r="Y1441">
        <v>8555</v>
      </c>
      <c r="Z1441">
        <v>1061.1199999999999</v>
      </c>
      <c r="AA1441">
        <v>7237.3244700000014</v>
      </c>
      <c r="AB1441"/>
      <c r="AC1441">
        <v>1262</v>
      </c>
      <c r="AD1441">
        <v>4235.3159999999998</v>
      </c>
      <c r="AE1441">
        <v>1370</v>
      </c>
      <c r="AF1441">
        <v>2670.8400012609181</v>
      </c>
      <c r="AG1441">
        <v>7887.950859999999</v>
      </c>
      <c r="AH1441">
        <v>2553.4256</v>
      </c>
      <c r="AI1441">
        <v>635</v>
      </c>
      <c r="AJ1441">
        <v>4185.5457856123057</v>
      </c>
      <c r="AK1441">
        <v>496</v>
      </c>
      <c r="AL1441">
        <v>59863.359375</v>
      </c>
      <c r="AM1441">
        <v>44978.76953125</v>
      </c>
      <c r="AN1441">
        <v>14884.5908203125</v>
      </c>
      <c r="AO1441" s="5" t="s">
        <v>739</v>
      </c>
    </row>
    <row r="1442" spans="1:41" ht="14.25" x14ac:dyDescent="0.45">
      <c r="A1442">
        <v>2016</v>
      </c>
      <c r="B1442" s="5" t="s">
        <v>1508</v>
      </c>
      <c r="C1442" s="5" t="s">
        <v>277</v>
      </c>
      <c r="D1442" s="5" t="s">
        <v>107</v>
      </c>
      <c r="E1442" s="5" t="s">
        <v>112</v>
      </c>
      <c r="F1442" s="5" t="s">
        <v>112</v>
      </c>
      <c r="G1442" s="5" t="s">
        <v>87</v>
      </c>
      <c r="H1442" s="5" t="s">
        <v>130</v>
      </c>
      <c r="I1442">
        <v>1895.125267346154</v>
      </c>
      <c r="J1442">
        <v>3329.5</v>
      </c>
      <c r="K1442">
        <v>254.3291457286432</v>
      </c>
      <c r="L1442">
        <v>286.05799999999999</v>
      </c>
      <c r="M1442">
        <v>1606.0315000000001</v>
      </c>
      <c r="N1442">
        <v>757.98527999999999</v>
      </c>
      <c r="O1442">
        <v>1116</v>
      </c>
      <c r="P1442">
        <v>1546.6</v>
      </c>
      <c r="Q1442">
        <v>740.57415889049992</v>
      </c>
      <c r="R1442">
        <v>579.31932088869064</v>
      </c>
      <c r="S1442">
        <v>926.13492934252838</v>
      </c>
      <c r="T1442">
        <v>1071.2249999999999</v>
      </c>
      <c r="U1442">
        <v>150.23375999999999</v>
      </c>
      <c r="V1442">
        <v>742</v>
      </c>
      <c r="W1442">
        <v>262.23180000000002</v>
      </c>
      <c r="X1442">
        <v>1634.61</v>
      </c>
      <c r="Y1442">
        <v>9135.0679999999993</v>
      </c>
      <c r="Z1442">
        <v>1716.03</v>
      </c>
      <c r="AA1442">
        <v>7341.3245077163847</v>
      </c>
      <c r="AB1442">
        <v>109</v>
      </c>
      <c r="AC1442">
        <v>1354.317824</v>
      </c>
      <c r="AD1442">
        <v>3262.692317501926</v>
      </c>
      <c r="AE1442">
        <v>1530</v>
      </c>
      <c r="AF1442">
        <v>2868.5862568804209</v>
      </c>
      <c r="AG1442">
        <v>7674</v>
      </c>
      <c r="AH1442">
        <v>2949.8328817531878</v>
      </c>
      <c r="AI1442">
        <v>583.44000000000005</v>
      </c>
      <c r="AJ1442">
        <v>4353.1547095093847</v>
      </c>
      <c r="AK1442">
        <v>495.68599999999992</v>
      </c>
      <c r="AL1442">
        <v>60271.08984375</v>
      </c>
      <c r="AM1442">
        <v>45999.87890625</v>
      </c>
      <c r="AN1442">
        <v>14271.2138671875</v>
      </c>
      <c r="AO1442" s="5" t="s">
        <v>2109</v>
      </c>
    </row>
    <row r="1443" spans="1:41" ht="14.25" x14ac:dyDescent="0.45">
      <c r="A1443">
        <v>2016</v>
      </c>
      <c r="B1443" s="5" t="s">
        <v>1509</v>
      </c>
      <c r="C1443" s="5" t="s">
        <v>277</v>
      </c>
      <c r="D1443" s="5" t="s">
        <v>107</v>
      </c>
      <c r="E1443" s="5" t="s">
        <v>113</v>
      </c>
      <c r="F1443" s="5" t="s">
        <v>113</v>
      </c>
      <c r="G1443" s="5" t="s">
        <v>86</v>
      </c>
      <c r="H1443" s="5" t="s">
        <v>130</v>
      </c>
      <c r="I1443">
        <v>2938.7554021409746</v>
      </c>
      <c r="J1443">
        <v>4097.5106404205317</v>
      </c>
      <c r="K1443">
        <v>196.33699899977213</v>
      </c>
      <c r="L1443">
        <v>393.73677889254458</v>
      </c>
      <c r="M1443">
        <v>1890.9247871582334</v>
      </c>
      <c r="N1443">
        <v>3727.7078094639464</v>
      </c>
      <c r="O1443">
        <v>1348.1171906723009</v>
      </c>
      <c r="P1443">
        <v>2124.0093528157167</v>
      </c>
      <c r="Q1443">
        <v>1134.3984326540258</v>
      </c>
      <c r="R1443">
        <v>2447.3879394035766</v>
      </c>
      <c r="S1443">
        <v>3276.8330153919192</v>
      </c>
      <c r="T1443">
        <v>2021.1161661741251</v>
      </c>
      <c r="U1443">
        <v>270.35709755316219</v>
      </c>
      <c r="V1443">
        <v>2536.6320298580185</v>
      </c>
      <c r="W1443">
        <v>2031.6154709334712</v>
      </c>
      <c r="X1443">
        <v>2767.280756811334</v>
      </c>
      <c r="Y1443">
        <v>18185.845773663386</v>
      </c>
      <c r="Z1443">
        <v>638.50802901573411</v>
      </c>
      <c r="AA1443">
        <v>10705.35855771764</v>
      </c>
      <c r="AB1443">
        <v>823.1454931327346</v>
      </c>
      <c r="AC1443">
        <v>3269.4835020603768</v>
      </c>
      <c r="AD1443">
        <v>1678.3506133481326</v>
      </c>
      <c r="AE1443">
        <v>3550.2296580138191</v>
      </c>
      <c r="AF1443">
        <v>6857.863231822168</v>
      </c>
      <c r="AG1443">
        <v>44154.848708423713</v>
      </c>
      <c r="AH1443">
        <v>4048.9452593641054</v>
      </c>
      <c r="AI1443">
        <v>1217.9193520841482</v>
      </c>
      <c r="AJ1443">
        <v>4493.0369613658886</v>
      </c>
      <c r="AK1443">
        <v>2578.233425105976</v>
      </c>
      <c r="AL1443">
        <v>135404.484375</v>
      </c>
      <c r="AM1443">
        <v>111525.6796875</v>
      </c>
      <c r="AN1443">
        <v>23878.818359375</v>
      </c>
      <c r="AO1443" s="5" t="s">
        <v>2113</v>
      </c>
    </row>
    <row r="1444" spans="1:41" ht="14.25" x14ac:dyDescent="0.45">
      <c r="A1444">
        <v>2016</v>
      </c>
      <c r="B1444" s="5" t="s">
        <v>1508</v>
      </c>
      <c r="C1444" s="5" t="s">
        <v>277</v>
      </c>
      <c r="D1444" s="5" t="s">
        <v>107</v>
      </c>
      <c r="E1444" s="5" t="s">
        <v>113</v>
      </c>
      <c r="F1444" s="5" t="s">
        <v>113</v>
      </c>
      <c r="G1444" s="5" t="s">
        <v>86</v>
      </c>
      <c r="H1444" s="5" t="s">
        <v>130</v>
      </c>
      <c r="I1444">
        <v>4447.7694310004808</v>
      </c>
      <c r="J1444">
        <v>5048.0717184135001</v>
      </c>
      <c r="K1444">
        <v>749.37332794129679</v>
      </c>
      <c r="L1444">
        <v>170.27535514518411</v>
      </c>
      <c r="M1444">
        <v>1850.1191315411277</v>
      </c>
      <c r="N1444">
        <v>2741.0435958127041</v>
      </c>
      <c r="O1444">
        <v>3525.5528078297862</v>
      </c>
      <c r="P1444">
        <v>1927.049473813772</v>
      </c>
      <c r="Q1444">
        <v>939.30498942179486</v>
      </c>
      <c r="R1444">
        <v>2614.0426112283817</v>
      </c>
      <c r="S1444">
        <v>2686.2652581503457</v>
      </c>
      <c r="T1444">
        <v>2843.1877482498276</v>
      </c>
      <c r="U1444">
        <v>263.25812483794698</v>
      </c>
      <c r="V1444">
        <v>2801.0664482757561</v>
      </c>
      <c r="W1444">
        <v>2114.4576677234099</v>
      </c>
      <c r="X1444">
        <v>2922.9319569386039</v>
      </c>
      <c r="Y1444">
        <v>16785.338039667502</v>
      </c>
      <c r="Z1444">
        <v>2132.3908111873707</v>
      </c>
      <c r="AA1444">
        <v>12562.098136089104</v>
      </c>
      <c r="AB1444">
        <v>825.5774794918018</v>
      </c>
      <c r="AC1444">
        <v>2542.020453435216</v>
      </c>
      <c r="AD1444">
        <v>1739.6096889291537</v>
      </c>
      <c r="AE1444">
        <v>4269.6487016037763</v>
      </c>
      <c r="AF1444">
        <v>7468.10648540288</v>
      </c>
      <c r="AG1444">
        <v>45636.322456907787</v>
      </c>
      <c r="AH1444">
        <v>6199.4999949108915</v>
      </c>
      <c r="AI1444">
        <v>1179.3963992740025</v>
      </c>
      <c r="AJ1444">
        <v>4981.1382286947455</v>
      </c>
      <c r="AK1444">
        <v>2342.7824924278602</v>
      </c>
      <c r="AL1444">
        <v>146307.703125</v>
      </c>
      <c r="AM1444">
        <v>117328.9453125</v>
      </c>
      <c r="AN1444">
        <v>28978.755859375</v>
      </c>
      <c r="AO1444" s="5" t="s">
        <v>2114</v>
      </c>
    </row>
    <row r="1445" spans="1:41" ht="14.25" x14ac:dyDescent="0.45">
      <c r="A1445">
        <v>2016</v>
      </c>
      <c r="B1445" s="5" t="s">
        <v>1507</v>
      </c>
      <c r="C1445" s="5" t="s">
        <v>277</v>
      </c>
      <c r="D1445" s="5" t="s">
        <v>107</v>
      </c>
      <c r="E1445" s="5" t="s">
        <v>113</v>
      </c>
      <c r="F1445" s="5" t="s">
        <v>113</v>
      </c>
      <c r="G1445" s="5" t="s">
        <v>86</v>
      </c>
      <c r="H1445" s="5" t="s">
        <v>130</v>
      </c>
      <c r="I1445">
        <v>6358.2650218967947</v>
      </c>
      <c r="J1445">
        <v>600.91825629827088</v>
      </c>
      <c r="K1445">
        <v>0</v>
      </c>
      <c r="L1445">
        <v>173.51514650612572</v>
      </c>
      <c r="M1445">
        <v>2302.9237141831045</v>
      </c>
      <c r="N1445">
        <v>3755.7391018641933</v>
      </c>
      <c r="O1445">
        <v>2108.5792386180397</v>
      </c>
      <c r="P1445">
        <v>1979.8110408398391</v>
      </c>
      <c r="Q1445">
        <v>1254.3272274847584</v>
      </c>
      <c r="R1445">
        <v>2392.9395137511033</v>
      </c>
      <c r="S1445">
        <v>2003.4185437658425</v>
      </c>
      <c r="T1445">
        <v>2768.5162522313194</v>
      </c>
      <c r="U1445">
        <v>257.0892608664368</v>
      </c>
      <c r="V1445">
        <v>3127.9941376954639</v>
      </c>
      <c r="W1445">
        <v>1185.7404878742666</v>
      </c>
      <c r="X1445">
        <v>4962.7328773579002</v>
      </c>
      <c r="Y1445">
        <v>17517.840239409416</v>
      </c>
      <c r="Z1445">
        <v>1438.1918728358285</v>
      </c>
      <c r="AA1445">
        <v>15949.965733227489</v>
      </c>
      <c r="AB1445">
        <v>841.28555881757927</v>
      </c>
      <c r="AC1445">
        <v>3001.9021036180507</v>
      </c>
      <c r="AD1445">
        <v>2144.7015820616589</v>
      </c>
      <c r="AE1445">
        <v>3666.294064243204</v>
      </c>
      <c r="AF1445">
        <v>8487.8133547666002</v>
      </c>
      <c r="AG1445">
        <v>45606.255875752388</v>
      </c>
      <c r="AH1445">
        <v>7380.0714996264569</v>
      </c>
      <c r="AI1445">
        <v>1201.8365125965418</v>
      </c>
      <c r="AJ1445">
        <v>4630.6147693079865</v>
      </c>
      <c r="AK1445">
        <v>1735.1514650612573</v>
      </c>
      <c r="AL1445">
        <v>148834.453125</v>
      </c>
      <c r="AM1445">
        <v>120199.484375</v>
      </c>
      <c r="AN1445">
        <v>28634.95703125</v>
      </c>
      <c r="AO1445" s="5" t="s">
        <v>2112</v>
      </c>
    </row>
    <row r="1446" spans="1:41" ht="14.25" x14ac:dyDescent="0.45">
      <c r="A1446">
        <v>2016</v>
      </c>
      <c r="B1446" s="5" t="s">
        <v>589</v>
      </c>
      <c r="C1446" s="5" t="s">
        <v>277</v>
      </c>
      <c r="D1446" s="5" t="s">
        <v>107</v>
      </c>
      <c r="E1446" s="5" t="s">
        <v>113</v>
      </c>
      <c r="F1446" s="5" t="s">
        <v>113</v>
      </c>
      <c r="G1446" s="5" t="s">
        <v>86</v>
      </c>
      <c r="H1446" s="5" t="s">
        <v>130</v>
      </c>
      <c r="I1446">
        <v>4759.1907621931387</v>
      </c>
      <c r="J1446">
        <v>3913.2914115017161</v>
      </c>
      <c r="K1446">
        <v>195.50774617975443</v>
      </c>
      <c r="L1446">
        <v>261.37399221892304</v>
      </c>
      <c r="M1446">
        <v>1821.2562465077083</v>
      </c>
      <c r="N1446">
        <v>3628.5244469791992</v>
      </c>
      <c r="O1446">
        <v>1352.3620504429414</v>
      </c>
      <c r="P1446">
        <v>1847.3913770033482</v>
      </c>
      <c r="Q1446">
        <v>992.52905210051188</v>
      </c>
      <c r="R1446">
        <v>2392.0947767875837</v>
      </c>
      <c r="S1446">
        <v>3539.0038546442183</v>
      </c>
      <c r="T1446">
        <v>2456.9155268578766</v>
      </c>
      <c r="U1446">
        <v>313.64879066270765</v>
      </c>
      <c r="V1446">
        <v>2072.173010311622</v>
      </c>
      <c r="W1446">
        <v>2023.0346997744643</v>
      </c>
      <c r="X1446">
        <v>3015.2103742374961</v>
      </c>
      <c r="Y1446">
        <v>18109.035676895866</v>
      </c>
      <c r="Z1446">
        <v>756.29813376527977</v>
      </c>
      <c r="AA1446">
        <v>11121.355013712962</v>
      </c>
      <c r="AB1446"/>
      <c r="AC1446">
        <v>3255.6744470789054</v>
      </c>
      <c r="AD1446">
        <v>1597.5178404420576</v>
      </c>
      <c r="AE1446">
        <v>4280.2604965770843</v>
      </c>
      <c r="AF1446">
        <v>6584.2536386136044</v>
      </c>
      <c r="AG1446">
        <v>50064.981762226758</v>
      </c>
      <c r="AH1446">
        <v>4890.6734748295485</v>
      </c>
      <c r="AI1446">
        <v>1212.775323895803</v>
      </c>
      <c r="AJ1446">
        <v>4541.9870938427148</v>
      </c>
      <c r="AK1446">
        <v>2567.7380995587</v>
      </c>
      <c r="AL1446">
        <v>143566.0625</v>
      </c>
      <c r="AM1446">
        <v>118894.0625</v>
      </c>
      <c r="AN1446">
        <v>24671.994140625</v>
      </c>
      <c r="AO1446" s="5" t="s">
        <v>742</v>
      </c>
    </row>
    <row r="1447" spans="1:41" ht="14.25" x14ac:dyDescent="0.45">
      <c r="A1447">
        <v>2016</v>
      </c>
      <c r="B1447" s="5" t="s">
        <v>1507</v>
      </c>
      <c r="C1447" s="5" t="s">
        <v>277</v>
      </c>
      <c r="D1447" s="5" t="s">
        <v>107</v>
      </c>
      <c r="E1447" s="5" t="s">
        <v>113</v>
      </c>
      <c r="F1447" s="5" t="s">
        <v>113</v>
      </c>
      <c r="G1447" s="5" t="s">
        <v>87</v>
      </c>
      <c r="H1447" s="5" t="s">
        <v>130</v>
      </c>
      <c r="I1447">
        <v>6172.2004458436841</v>
      </c>
      <c r="J1447">
        <v>585</v>
      </c>
      <c r="K1447"/>
      <c r="L1447">
        <v>171.59733360000001</v>
      </c>
      <c r="M1447">
        <v>2253.4165499999999</v>
      </c>
      <c r="N1447">
        <v>3724</v>
      </c>
      <c r="O1447">
        <v>2116.0900781249989</v>
      </c>
      <c r="P1447">
        <v>2023</v>
      </c>
      <c r="Q1447">
        <v>1112.6179999999999</v>
      </c>
      <c r="R1447">
        <v>2328.5598984058388</v>
      </c>
      <c r="S1447">
        <v>1961.516875</v>
      </c>
      <c r="T1447">
        <v>2778.3778124999999</v>
      </c>
      <c r="U1447">
        <v>228</v>
      </c>
      <c r="V1447">
        <v>3063</v>
      </c>
      <c r="W1447">
        <v>1145.1335999999999</v>
      </c>
      <c r="X1447">
        <v>5053.6504843074308</v>
      </c>
      <c r="Y1447">
        <v>17128</v>
      </c>
      <c r="Z1447">
        <v>1433.4093987839999</v>
      </c>
      <c r="AA1447">
        <v>15876.757906339941</v>
      </c>
      <c r="AB1447">
        <v>784</v>
      </c>
      <c r="AC1447">
        <v>3008.1884677967641</v>
      </c>
      <c r="AD1447">
        <v>2083.4059661146011</v>
      </c>
      <c r="AE1447">
        <v>3594.1044395296358</v>
      </c>
      <c r="AF1447">
        <v>8394</v>
      </c>
      <c r="AG1447">
        <v>44837.583916693817</v>
      </c>
      <c r="AH1447">
        <v>7288.4523918062914</v>
      </c>
      <c r="AI1447">
        <v>1165.248</v>
      </c>
      <c r="AJ1447">
        <v>4613.1888246570261</v>
      </c>
      <c r="AK1447">
        <v>1716</v>
      </c>
      <c r="AL1447">
        <v>146638.5</v>
      </c>
      <c r="AM1447">
        <v>118293.2109375</v>
      </c>
      <c r="AN1447">
        <v>28345.29296875</v>
      </c>
      <c r="AO1447" s="5" t="s">
        <v>2117</v>
      </c>
    </row>
    <row r="1448" spans="1:41" ht="14.25" x14ac:dyDescent="0.45">
      <c r="A1448">
        <v>2016</v>
      </c>
      <c r="B1448" s="5" t="s">
        <v>589</v>
      </c>
      <c r="C1448" s="5" t="s">
        <v>277</v>
      </c>
      <c r="D1448" s="5" t="s">
        <v>107</v>
      </c>
      <c r="E1448" s="5" t="s">
        <v>113</v>
      </c>
      <c r="F1448" s="5" t="s">
        <v>113</v>
      </c>
      <c r="G1448" s="5" t="s">
        <v>87</v>
      </c>
      <c r="H1448" s="5" t="s">
        <v>130</v>
      </c>
      <c r="I1448">
        <v>4552.0890599999993</v>
      </c>
      <c r="J1448">
        <v>3743</v>
      </c>
      <c r="K1448">
        <v>189.43100000000001</v>
      </c>
      <c r="L1448">
        <v>250</v>
      </c>
      <c r="M1448">
        <v>1742</v>
      </c>
      <c r="N1448">
        <v>3470.625</v>
      </c>
      <c r="O1448">
        <v>1293.5124483523809</v>
      </c>
      <c r="P1448">
        <v>1874</v>
      </c>
      <c r="Q1448">
        <v>949.33799999999997</v>
      </c>
      <c r="R1448">
        <v>2288</v>
      </c>
      <c r="S1448">
        <v>3385</v>
      </c>
      <c r="T1448">
        <v>2350</v>
      </c>
      <c r="U1448">
        <v>300</v>
      </c>
      <c r="V1448">
        <v>1982</v>
      </c>
      <c r="W1448">
        <v>1935</v>
      </c>
      <c r="X1448">
        <v>2884</v>
      </c>
      <c r="Y1448">
        <v>17321</v>
      </c>
      <c r="Z1448">
        <v>723.38694388137083</v>
      </c>
      <c r="AA1448">
        <v>10637.396360000001</v>
      </c>
      <c r="AB1448"/>
      <c r="AC1448">
        <v>3114</v>
      </c>
      <c r="AD1448">
        <v>1528</v>
      </c>
      <c r="AE1448">
        <v>4094</v>
      </c>
      <c r="AF1448">
        <v>6297.7322100000001</v>
      </c>
      <c r="AG1448">
        <v>47886.346052644993</v>
      </c>
      <c r="AH1448">
        <v>4677.8501499999966</v>
      </c>
      <c r="AI1448">
        <v>1160</v>
      </c>
      <c r="AJ1448">
        <v>4344.3372610294109</v>
      </c>
      <c r="AK1448">
        <v>2456</v>
      </c>
      <c r="AL1448">
        <v>137428.046875</v>
      </c>
      <c r="AM1448">
        <v>113827.2421875</v>
      </c>
      <c r="AN1448">
        <v>23600.79296875</v>
      </c>
      <c r="AO1448" s="5" t="s">
        <v>744</v>
      </c>
    </row>
    <row r="1449" spans="1:41" ht="14.25" x14ac:dyDescent="0.45">
      <c r="A1449">
        <v>2016</v>
      </c>
      <c r="B1449" s="5" t="s">
        <v>1508</v>
      </c>
      <c r="C1449" s="5" t="s">
        <v>277</v>
      </c>
      <c r="D1449" s="5" t="s">
        <v>107</v>
      </c>
      <c r="E1449" s="5" t="s">
        <v>113</v>
      </c>
      <c r="F1449" s="5" t="s">
        <v>113</v>
      </c>
      <c r="G1449" s="5" t="s">
        <v>87</v>
      </c>
      <c r="H1449" s="5" t="s">
        <v>130</v>
      </c>
      <c r="I1449">
        <v>4309.9716661247894</v>
      </c>
      <c r="J1449">
        <v>4956.5367736285734</v>
      </c>
      <c r="K1449">
        <v>740.24200520249246</v>
      </c>
      <c r="L1449">
        <v>164.916</v>
      </c>
      <c r="M1449">
        <v>1800.8676</v>
      </c>
      <c r="N1449">
        <v>2702.7886079999998</v>
      </c>
      <c r="O1449">
        <v>3517</v>
      </c>
      <c r="P1449">
        <v>2023</v>
      </c>
      <c r="Q1449">
        <v>921.65899999999999</v>
      </c>
      <c r="R1449">
        <v>2587.382043552816</v>
      </c>
      <c r="S1449">
        <v>2602</v>
      </c>
      <c r="T1449">
        <v>2700.8748000000001</v>
      </c>
      <c r="U1449">
        <v>260.10000000000002</v>
      </c>
      <c r="V1449">
        <v>2767</v>
      </c>
      <c r="W1449">
        <v>2048.1293999999998</v>
      </c>
      <c r="X1449">
        <v>2944.77</v>
      </c>
      <c r="Y1449">
        <v>16255</v>
      </c>
      <c r="Z1449">
        <v>2070</v>
      </c>
      <c r="AA1449">
        <v>12446.593256322039</v>
      </c>
      <c r="AB1449">
        <v>784</v>
      </c>
      <c r="AC1449">
        <v>2590.588928000001</v>
      </c>
      <c r="AD1449">
        <v>1706.9290000000001</v>
      </c>
      <c r="AE1449">
        <v>4135.7144041771471</v>
      </c>
      <c r="AF1449">
        <v>7219.6559999999999</v>
      </c>
      <c r="AG1449">
        <v>45755</v>
      </c>
      <c r="AH1449">
        <v>6301.4188643431717</v>
      </c>
      <c r="AI1449">
        <v>1142.4000000000001</v>
      </c>
      <c r="AJ1449">
        <v>5069.913755559689</v>
      </c>
      <c r="AK1449">
        <v>2285.9106999999999</v>
      </c>
      <c r="AL1449">
        <v>144810.34375</v>
      </c>
      <c r="AM1449">
        <v>116235.8203125</v>
      </c>
      <c r="AN1449">
        <v>28574.541015625</v>
      </c>
      <c r="AO1449" s="5" t="s">
        <v>2116</v>
      </c>
    </row>
    <row r="1450" spans="1:41" ht="14.25" x14ac:dyDescent="0.45">
      <c r="A1450">
        <v>2016</v>
      </c>
      <c r="B1450" s="5" t="s">
        <v>1509</v>
      </c>
      <c r="C1450" s="5" t="s">
        <v>277</v>
      </c>
      <c r="D1450" s="5" t="s">
        <v>107</v>
      </c>
      <c r="E1450" s="5" t="s">
        <v>113</v>
      </c>
      <c r="F1450" s="5" t="s">
        <v>113</v>
      </c>
      <c r="G1450" s="5" t="s">
        <v>87</v>
      </c>
      <c r="H1450" s="5" t="s">
        <v>130</v>
      </c>
      <c r="I1450">
        <v>2868</v>
      </c>
      <c r="J1450">
        <v>3949.934804627113</v>
      </c>
      <c r="K1450">
        <v>189.43100000000001</v>
      </c>
      <c r="L1450">
        <v>383</v>
      </c>
      <c r="M1450">
        <v>1801</v>
      </c>
      <c r="N1450">
        <v>3550.433</v>
      </c>
      <c r="O1450">
        <v>1303.651446512381</v>
      </c>
      <c r="P1450">
        <v>2023</v>
      </c>
      <c r="Q1450">
        <v>1080.451</v>
      </c>
      <c r="R1450">
        <v>2404.1006840119571</v>
      </c>
      <c r="S1450">
        <v>3121</v>
      </c>
      <c r="T1450">
        <v>1953.875</v>
      </c>
      <c r="U1450">
        <v>262.64999999999998</v>
      </c>
      <c r="V1450">
        <v>2416</v>
      </c>
      <c r="W1450">
        <v>1935</v>
      </c>
      <c r="X1450">
        <v>2635.68</v>
      </c>
      <c r="Y1450">
        <v>17321</v>
      </c>
      <c r="Z1450">
        <v>608.14315199999999</v>
      </c>
      <c r="AA1450">
        <v>10431.113448351751</v>
      </c>
      <c r="AB1450">
        <v>784</v>
      </c>
      <c r="AC1450">
        <v>3114</v>
      </c>
      <c r="AD1450">
        <v>1598.5350000000001</v>
      </c>
      <c r="AE1450">
        <v>3452</v>
      </c>
      <c r="AF1450">
        <v>6670.8566702241196</v>
      </c>
      <c r="AG1450">
        <v>43287.403052505433</v>
      </c>
      <c r="AH1450">
        <v>3933.521560915809</v>
      </c>
      <c r="AI1450">
        <v>1160</v>
      </c>
      <c r="AJ1450">
        <v>4353.8271431015692</v>
      </c>
      <c r="AK1450">
        <v>2455.623</v>
      </c>
      <c r="AL1450">
        <v>131047.2421875</v>
      </c>
      <c r="AM1450">
        <v>108175.9140625</v>
      </c>
      <c r="AN1450">
        <v>22871.31640625</v>
      </c>
      <c r="AO1450" s="5" t="s">
        <v>2115</v>
      </c>
    </row>
    <row r="1451" spans="1:41" ht="14.25" x14ac:dyDescent="0.45">
      <c r="A1451">
        <v>2016</v>
      </c>
      <c r="B1451" s="5" t="s">
        <v>589</v>
      </c>
      <c r="C1451" s="5" t="s">
        <v>277</v>
      </c>
      <c r="D1451" s="5" t="s">
        <v>107</v>
      </c>
      <c r="E1451" s="5" t="s">
        <v>114</v>
      </c>
      <c r="F1451" s="5" t="s">
        <v>115</v>
      </c>
      <c r="G1451" s="5" t="s">
        <v>86</v>
      </c>
      <c r="H1451" s="5" t="s">
        <v>130</v>
      </c>
      <c r="I1451">
        <v>19666.140906329339</v>
      </c>
      <c r="J1451">
        <v>26367.408335044958</v>
      </c>
      <c r="K1451">
        <v>2947.6801168142651</v>
      </c>
      <c r="L1451">
        <v>3536.912862706467</v>
      </c>
      <c r="M1451">
        <v>12486.56972420242</v>
      </c>
      <c r="N1451">
        <v>10010.344754561063</v>
      </c>
      <c r="O1451">
        <v>10761.605184579834</v>
      </c>
      <c r="P1451">
        <v>7029.9148947201547</v>
      </c>
      <c r="Q1451">
        <v>4558.3655607859255</v>
      </c>
      <c r="R1451">
        <v>9182.6280675546477</v>
      </c>
      <c r="S1451">
        <v>12696.404769405333</v>
      </c>
      <c r="T1451">
        <v>12624.363824173983</v>
      </c>
      <c r="U1451">
        <v>2042.8991231831026</v>
      </c>
      <c r="V1451">
        <v>10745.607568104364</v>
      </c>
      <c r="W1451">
        <v>5140.7036789617787</v>
      </c>
      <c r="X1451">
        <v>14352.568660725503</v>
      </c>
      <c r="Y1451">
        <v>63399.921048590848</v>
      </c>
      <c r="Z1451">
        <v>6394.8927123064968</v>
      </c>
      <c r="AA1451">
        <v>73429.050622975104</v>
      </c>
      <c r="AB1451">
        <v>0</v>
      </c>
      <c r="AC1451">
        <v>10850.427948447872</v>
      </c>
      <c r="AD1451">
        <v>14896.757676493051</v>
      </c>
      <c r="AE1451">
        <v>13873.731506980435</v>
      </c>
      <c r="AF1451">
        <v>38727.86045554468</v>
      </c>
      <c r="AG1451">
        <v>120755.14032853051</v>
      </c>
      <c r="AH1451">
        <v>24649.859737066112</v>
      </c>
      <c r="AI1451">
        <v>5351.8938646746683</v>
      </c>
      <c r="AJ1451">
        <v>30915.42098096685</v>
      </c>
      <c r="AK1451">
        <v>9564.1971232748328</v>
      </c>
      <c r="AL1451">
        <v>576959.25</v>
      </c>
      <c r="AM1451">
        <v>451486.625</v>
      </c>
      <c r="AN1451">
        <v>125472.6015625</v>
      </c>
      <c r="AO1451" s="5" t="s">
        <v>745</v>
      </c>
    </row>
    <row r="1452" spans="1:41" ht="14.25" x14ac:dyDescent="0.45">
      <c r="A1452">
        <v>2016</v>
      </c>
      <c r="B1452" s="5" t="s">
        <v>1509</v>
      </c>
      <c r="C1452" s="5" t="s">
        <v>277</v>
      </c>
      <c r="D1452" s="5" t="s">
        <v>107</v>
      </c>
      <c r="E1452" s="5" t="s">
        <v>114</v>
      </c>
      <c r="F1452" s="5" t="s">
        <v>115</v>
      </c>
      <c r="G1452" s="5" t="s">
        <v>86</v>
      </c>
      <c r="H1452" s="5" t="s">
        <v>130</v>
      </c>
      <c r="I1452">
        <v>14077.611929435796</v>
      </c>
      <c r="J1452">
        <v>21047.115305623975</v>
      </c>
      <c r="K1452">
        <v>2960.1828032660383</v>
      </c>
      <c r="L1452">
        <v>3746.1535829880745</v>
      </c>
      <c r="M1452">
        <v>11262.604215350566</v>
      </c>
      <c r="N1452">
        <v>10731.08951107438</v>
      </c>
      <c r="O1452">
        <v>10729.458079104181</v>
      </c>
      <c r="P1452">
        <v>8097.287390004094</v>
      </c>
      <c r="Q1452">
        <v>5975.1993703375374</v>
      </c>
      <c r="R1452">
        <v>8611.3356372724247</v>
      </c>
      <c r="S1452">
        <v>11803.804888393401</v>
      </c>
      <c r="T1452">
        <v>12242.189349397557</v>
      </c>
      <c r="U1452">
        <v>2170.7415063162521</v>
      </c>
      <c r="V1452">
        <v>10983.322708751959</v>
      </c>
      <c r="W1452">
        <v>5011.6331407786756</v>
      </c>
      <c r="X1452">
        <v>16147.510747683935</v>
      </c>
      <c r="Y1452">
        <v>63668.833991150706</v>
      </c>
      <c r="Z1452">
        <v>6358.9986060285664</v>
      </c>
      <c r="AA1452">
        <v>74775.850853081298</v>
      </c>
      <c r="AB1452">
        <v>2335.0453784785736</v>
      </c>
      <c r="AC1452">
        <v>10896.450411242653</v>
      </c>
      <c r="AD1452">
        <v>14358.83561643047</v>
      </c>
      <c r="AE1452">
        <v>13560.357090052519</v>
      </c>
      <c r="AF1452">
        <v>37411.162194983255</v>
      </c>
      <c r="AG1452">
        <v>108803.99668235952</v>
      </c>
      <c r="AH1452">
        <v>20915.745303735093</v>
      </c>
      <c r="AI1452">
        <v>5374.5941063092705</v>
      </c>
      <c r="AJ1452">
        <v>31887.196180571951</v>
      </c>
      <c r="AK1452">
        <v>9605.0840570998353</v>
      </c>
      <c r="AL1452">
        <v>555549.375</v>
      </c>
      <c r="AM1452">
        <v>432802.6875</v>
      </c>
      <c r="AN1452">
        <v>122746.6875</v>
      </c>
      <c r="AO1452" s="5" t="s">
        <v>2118</v>
      </c>
    </row>
    <row r="1453" spans="1:41" ht="14.25" x14ac:dyDescent="0.45">
      <c r="A1453">
        <v>2016</v>
      </c>
      <c r="B1453" s="5" t="s">
        <v>1508</v>
      </c>
      <c r="C1453" s="5" t="s">
        <v>277</v>
      </c>
      <c r="D1453" s="5" t="s">
        <v>107</v>
      </c>
      <c r="E1453" s="5" t="s">
        <v>114</v>
      </c>
      <c r="F1453" s="5" t="s">
        <v>115</v>
      </c>
      <c r="G1453" s="5" t="s">
        <v>86</v>
      </c>
      <c r="H1453" s="5" t="s">
        <v>130</v>
      </c>
      <c r="I1453">
        <v>15776.608811915708</v>
      </c>
      <c r="J1453">
        <v>22549.487412738661</v>
      </c>
      <c r="K1453">
        <v>2854.9371922204873</v>
      </c>
      <c r="L1453">
        <v>2995.8774606558368</v>
      </c>
      <c r="M1453">
        <v>10532.22466414671</v>
      </c>
      <c r="N1453">
        <v>9566.8002566109935</v>
      </c>
      <c r="O1453">
        <v>11319.046335532368</v>
      </c>
      <c r="P1453">
        <v>6943.0813297460672</v>
      </c>
      <c r="Q1453">
        <v>4883.9338866709249</v>
      </c>
      <c r="R1453">
        <v>8345.1870803935071</v>
      </c>
      <c r="S1453">
        <v>9832.9540697976736</v>
      </c>
      <c r="T1453">
        <v>12531.086742286278</v>
      </c>
      <c r="U1453">
        <v>2471.4775535758399</v>
      </c>
      <c r="V1453">
        <v>10264.96080368123</v>
      </c>
      <c r="W1453">
        <v>4841.6275603571539</v>
      </c>
      <c r="X1453">
        <v>16882.963353612264</v>
      </c>
      <c r="Y1453">
        <v>64628.816615216638</v>
      </c>
      <c r="Z1453">
        <v>7511.2808178763034</v>
      </c>
      <c r="AA1453">
        <v>70027.875985467559</v>
      </c>
      <c r="AB1453">
        <v>2350.3685385531908</v>
      </c>
      <c r="AC1453">
        <v>10817.802865840918</v>
      </c>
      <c r="AD1453">
        <v>14115.827912115819</v>
      </c>
      <c r="AE1453">
        <v>13629.08240412423</v>
      </c>
      <c r="AF1453">
        <v>37706.441965686659</v>
      </c>
      <c r="AG1453">
        <v>119403.35510149924</v>
      </c>
      <c r="AH1453">
        <v>23533.54838774879</v>
      </c>
      <c r="AI1453">
        <v>5139.8516293360772</v>
      </c>
      <c r="AJ1453">
        <v>34852.365815717785</v>
      </c>
      <c r="AK1453">
        <v>9070.7035190632287</v>
      </c>
      <c r="AL1453">
        <v>565379.5625</v>
      </c>
      <c r="AM1453">
        <v>442374.4375</v>
      </c>
      <c r="AN1453">
        <v>123005.140625</v>
      </c>
      <c r="AO1453" s="5" t="s">
        <v>2120</v>
      </c>
    </row>
    <row r="1454" spans="1:41" ht="14.25" x14ac:dyDescent="0.45">
      <c r="A1454">
        <v>2016</v>
      </c>
      <c r="B1454" s="5" t="s">
        <v>1507</v>
      </c>
      <c r="C1454" s="5" t="s">
        <v>277</v>
      </c>
      <c r="D1454" s="5" t="s">
        <v>107</v>
      </c>
      <c r="E1454" s="5" t="s">
        <v>114</v>
      </c>
      <c r="F1454" s="5" t="s">
        <v>115</v>
      </c>
      <c r="G1454" s="5" t="s">
        <v>86</v>
      </c>
      <c r="H1454" s="5" t="s">
        <v>130</v>
      </c>
      <c r="I1454">
        <v>17034.50919962327</v>
      </c>
      <c r="J1454">
        <v>12241.812566226421</v>
      </c>
      <c r="K1454">
        <v>1025.853308966334</v>
      </c>
      <c r="L1454">
        <v>2960.6008459253767</v>
      </c>
      <c r="M1454">
        <v>10719.789301793147</v>
      </c>
      <c r="N1454">
        <v>9076.0118067335279</v>
      </c>
      <c r="O1454">
        <v>9577.1347097536927</v>
      </c>
      <c r="P1454">
        <v>7341.9334099870885</v>
      </c>
      <c r="Q1454">
        <v>5366.9238729845019</v>
      </c>
      <c r="R1454">
        <v>9176.6945475285265</v>
      </c>
      <c r="S1454">
        <v>14928.526395752759</v>
      </c>
      <c r="T1454">
        <v>11911.058294483584</v>
      </c>
      <c r="U1454">
        <v>2418.6687042039775</v>
      </c>
      <c r="V1454">
        <v>10021.384992088486</v>
      </c>
      <c r="W1454">
        <v>3933.7986926835747</v>
      </c>
      <c r="X1454">
        <v>15954.836112865434</v>
      </c>
      <c r="Y1454">
        <v>67916.63978148243</v>
      </c>
      <c r="Z1454">
        <v>6455.1336036337198</v>
      </c>
      <c r="AA1454">
        <v>72829.534775354274</v>
      </c>
      <c r="AB1454">
        <v>2367.1887024892599</v>
      </c>
      <c r="AC1454">
        <v>10624.68807404007</v>
      </c>
      <c r="AD1454">
        <v>13594.773672792406</v>
      </c>
      <c r="AE1454">
        <v>14625.430299734224</v>
      </c>
      <c r="AF1454">
        <v>37305.21397030339</v>
      </c>
      <c r="AG1454">
        <v>113606.61305233228</v>
      </c>
      <c r="AH1454">
        <v>23144.942508351236</v>
      </c>
      <c r="AI1454">
        <v>5249.450196091324</v>
      </c>
      <c r="AJ1454">
        <v>35041.046615998755</v>
      </c>
      <c r="AK1454">
        <v>8991.2394098628793</v>
      </c>
      <c r="AL1454">
        <v>555441.4375</v>
      </c>
      <c r="AM1454">
        <v>434042.84375</v>
      </c>
      <c r="AN1454">
        <v>121398.6015625</v>
      </c>
      <c r="AO1454" s="5" t="s">
        <v>2119</v>
      </c>
    </row>
    <row r="1455" spans="1:41" ht="14.25" x14ac:dyDescent="0.45">
      <c r="A1455">
        <v>2016</v>
      </c>
      <c r="B1455" s="5" t="s">
        <v>1508</v>
      </c>
      <c r="C1455" s="5" t="s">
        <v>277</v>
      </c>
      <c r="D1455" s="5" t="s">
        <v>107</v>
      </c>
      <c r="E1455" s="5" t="s">
        <v>114</v>
      </c>
      <c r="F1455" s="5" t="s">
        <v>115</v>
      </c>
      <c r="G1455" s="5" t="s">
        <v>87</v>
      </c>
      <c r="H1455" s="5" t="s">
        <v>130</v>
      </c>
      <c r="I1455">
        <v>15287.82865698058</v>
      </c>
      <c r="J1455">
        <v>22305.41436321682</v>
      </c>
      <c r="K1455">
        <v>2820.148987290911</v>
      </c>
      <c r="L1455">
        <v>2896.21</v>
      </c>
      <c r="M1455">
        <v>10251.849099999999</v>
      </c>
      <c r="N1455">
        <v>9433.2825599999996</v>
      </c>
      <c r="O1455">
        <v>11293</v>
      </c>
      <c r="P1455">
        <v>7249.4</v>
      </c>
      <c r="Q1455">
        <v>4795.0321828834994</v>
      </c>
      <c r="R1455">
        <v>8260.0746862931155</v>
      </c>
      <c r="S1455">
        <v>9572.5858074440639</v>
      </c>
      <c r="T1455">
        <v>11979.081399999999</v>
      </c>
      <c r="U1455">
        <v>2441.828954304</v>
      </c>
      <c r="V1455">
        <v>10142</v>
      </c>
      <c r="W1455">
        <v>4689.7509</v>
      </c>
      <c r="X1455">
        <v>17033.11</v>
      </c>
      <c r="Y1455">
        <v>63949.516000000018</v>
      </c>
      <c r="Z1455">
        <v>7337.0349999999999</v>
      </c>
      <c r="AA1455">
        <v>69383.989804320212</v>
      </c>
      <c r="AB1455">
        <v>2232</v>
      </c>
      <c r="AC1455">
        <v>11024.490496</v>
      </c>
      <c r="AD1455">
        <v>14310.58067915748</v>
      </c>
      <c r="AE1455">
        <v>13201.55271633508</v>
      </c>
      <c r="AF1455">
        <v>36452.016385721858</v>
      </c>
      <c r="AG1455">
        <v>119435</v>
      </c>
      <c r="AH1455">
        <v>23946.08383263709</v>
      </c>
      <c r="AI1455">
        <v>4978.62</v>
      </c>
      <c r="AJ1455">
        <v>35473.516443491237</v>
      </c>
      <c r="AK1455">
        <v>8887.9443987679988</v>
      </c>
      <c r="AL1455">
        <v>561063</v>
      </c>
      <c r="AM1455">
        <v>439068.1875</v>
      </c>
      <c r="AN1455">
        <v>121994.75</v>
      </c>
      <c r="AO1455" s="5" t="s">
        <v>2123</v>
      </c>
    </row>
    <row r="1456" spans="1:41" ht="14.25" x14ac:dyDescent="0.45">
      <c r="A1456">
        <v>2016</v>
      </c>
      <c r="B1456" s="5" t="s">
        <v>1507</v>
      </c>
      <c r="C1456" s="5" t="s">
        <v>277</v>
      </c>
      <c r="D1456" s="5" t="s">
        <v>107</v>
      </c>
      <c r="E1456" s="5" t="s">
        <v>114</v>
      </c>
      <c r="F1456" s="5" t="s">
        <v>115</v>
      </c>
      <c r="G1456" s="5" t="s">
        <v>87</v>
      </c>
      <c r="H1456" s="5" t="s">
        <v>130</v>
      </c>
      <c r="I1456">
        <v>16536.021212478128</v>
      </c>
      <c r="J1456">
        <v>11219.209647687499</v>
      </c>
      <c r="K1456">
        <v>1043</v>
      </c>
      <c r="L1456">
        <v>2927.87817804</v>
      </c>
      <c r="M1456">
        <v>10489.34034436408</v>
      </c>
      <c r="N1456">
        <v>8999.3120000000017</v>
      </c>
      <c r="O1456">
        <v>9611.2488281249971</v>
      </c>
      <c r="P1456">
        <v>7249.4</v>
      </c>
      <c r="Q1456">
        <v>4906.3889583999999</v>
      </c>
      <c r="R1456">
        <v>8929.8048699099054</v>
      </c>
      <c r="S1456">
        <v>14616.295</v>
      </c>
      <c r="T1456">
        <v>11953.4859375</v>
      </c>
      <c r="U1456">
        <v>2145</v>
      </c>
      <c r="V1456">
        <v>9812</v>
      </c>
      <c r="W1456">
        <v>3799.0817591999999</v>
      </c>
      <c r="X1456">
        <v>16246.4668760078</v>
      </c>
      <c r="Y1456">
        <v>68717</v>
      </c>
      <c r="Z1456">
        <v>6373.5472027200003</v>
      </c>
      <c r="AA1456">
        <v>72495.258698320016</v>
      </c>
      <c r="AB1456">
        <v>2206</v>
      </c>
      <c r="AC1456">
        <v>10646.93751996243</v>
      </c>
      <c r="AD1456">
        <v>13206.23475767974</v>
      </c>
      <c r="AE1456">
        <v>14337.45440197159</v>
      </c>
      <c r="AF1456">
        <v>36892.890191897663</v>
      </c>
      <c r="AG1456">
        <v>111692.2162895154</v>
      </c>
      <c r="AH1456">
        <v>22912.00528025259</v>
      </c>
      <c r="AI1456">
        <v>5089.6368000000002</v>
      </c>
      <c r="AJ1456">
        <v>34909.180034721183</v>
      </c>
      <c r="AK1456">
        <v>8765</v>
      </c>
      <c r="AL1456">
        <v>548727.3125</v>
      </c>
      <c r="AM1456">
        <v>428789.5</v>
      </c>
      <c r="AN1456">
        <v>119937.8046875</v>
      </c>
      <c r="AO1456" s="5" t="s">
        <v>2122</v>
      </c>
    </row>
    <row r="1457" spans="1:41" ht="14.25" x14ac:dyDescent="0.45">
      <c r="A1457">
        <v>2016</v>
      </c>
      <c r="B1457" s="5" t="s">
        <v>1509</v>
      </c>
      <c r="C1457" s="5" t="s">
        <v>277</v>
      </c>
      <c r="D1457" s="5" t="s">
        <v>107</v>
      </c>
      <c r="E1457" s="5" t="s">
        <v>114</v>
      </c>
      <c r="F1457" s="5" t="s">
        <v>115</v>
      </c>
      <c r="G1457" s="5" t="s">
        <v>87</v>
      </c>
      <c r="H1457" s="5" t="s">
        <v>130</v>
      </c>
      <c r="I1457">
        <v>13709</v>
      </c>
      <c r="J1457">
        <v>20380.294621813591</v>
      </c>
      <c r="K1457">
        <v>2856.0607092</v>
      </c>
      <c r="L1457">
        <v>3644</v>
      </c>
      <c r="M1457">
        <v>10727</v>
      </c>
      <c r="N1457">
        <v>10220.762000000001</v>
      </c>
      <c r="O1457">
        <v>10375.56203711238</v>
      </c>
      <c r="P1457">
        <v>7712.212927999999</v>
      </c>
      <c r="Q1457">
        <v>5691.0428902624526</v>
      </c>
      <c r="R1457">
        <v>8459.0258710142771</v>
      </c>
      <c r="S1457">
        <v>11242.463342999999</v>
      </c>
      <c r="T1457">
        <v>11834.9</v>
      </c>
      <c r="U1457">
        <v>2108.8599552000001</v>
      </c>
      <c r="V1457">
        <v>10461</v>
      </c>
      <c r="W1457">
        <v>4773.3</v>
      </c>
      <c r="X1457">
        <v>15379.6</v>
      </c>
      <c r="Y1457">
        <v>60641</v>
      </c>
      <c r="Z1457">
        <v>6056.5901760000006</v>
      </c>
      <c r="AA1457">
        <v>72860.27639711443</v>
      </c>
      <c r="AB1457">
        <v>2224</v>
      </c>
      <c r="AC1457">
        <v>10378.259</v>
      </c>
      <c r="AD1457">
        <v>13675.987073</v>
      </c>
      <c r="AE1457">
        <v>13185.16185824706</v>
      </c>
      <c r="AF1457">
        <v>36391</v>
      </c>
      <c r="AG1457">
        <v>106666.48388298599</v>
      </c>
      <c r="AH1457">
        <v>20323.551319624679</v>
      </c>
      <c r="AI1457">
        <v>5119</v>
      </c>
      <c r="AJ1457">
        <v>30899.22060337869</v>
      </c>
      <c r="AK1457">
        <v>9148.3048423275213</v>
      </c>
      <c r="AL1457">
        <v>537143.9375</v>
      </c>
      <c r="AM1457">
        <v>419464.1875</v>
      </c>
      <c r="AN1457">
        <v>117679.7265625</v>
      </c>
      <c r="AO1457" s="5" t="s">
        <v>2121</v>
      </c>
    </row>
    <row r="1458" spans="1:41" ht="14.25" x14ac:dyDescent="0.45">
      <c r="A1458">
        <v>2016</v>
      </c>
      <c r="B1458" s="5" t="s">
        <v>589</v>
      </c>
      <c r="C1458" s="5" t="s">
        <v>277</v>
      </c>
      <c r="D1458" s="5" t="s">
        <v>107</v>
      </c>
      <c r="E1458" s="5" t="s">
        <v>114</v>
      </c>
      <c r="F1458" s="5" t="s">
        <v>115</v>
      </c>
      <c r="G1458" s="5" t="s">
        <v>87</v>
      </c>
      <c r="H1458" s="5" t="s">
        <v>130</v>
      </c>
      <c r="I1458">
        <v>18810.345990599999</v>
      </c>
      <c r="J1458">
        <v>25220</v>
      </c>
      <c r="K1458">
        <v>2856.0607092</v>
      </c>
      <c r="L1458">
        <v>3383</v>
      </c>
      <c r="M1458">
        <v>11943</v>
      </c>
      <c r="N1458">
        <v>9574.7330000000002</v>
      </c>
      <c r="O1458">
        <v>10293.30146165238</v>
      </c>
      <c r="P1458">
        <v>6852</v>
      </c>
      <c r="Q1458">
        <v>4360.0030000000006</v>
      </c>
      <c r="R1458">
        <v>8783.0353639999994</v>
      </c>
      <c r="S1458">
        <v>12143.906000000001</v>
      </c>
      <c r="T1458">
        <v>12075</v>
      </c>
      <c r="U1458">
        <v>1954</v>
      </c>
      <c r="V1458">
        <v>10278</v>
      </c>
      <c r="W1458">
        <v>4917</v>
      </c>
      <c r="X1458">
        <v>13728</v>
      </c>
      <c r="Y1458">
        <v>60641</v>
      </c>
      <c r="Z1458">
        <v>6116.6115438813704</v>
      </c>
      <c r="AA1458">
        <v>70233.700376615889</v>
      </c>
      <c r="AB1458">
        <v>0</v>
      </c>
      <c r="AC1458">
        <v>10378.259</v>
      </c>
      <c r="AD1458">
        <v>14248.508</v>
      </c>
      <c r="AE1458">
        <v>13270</v>
      </c>
      <c r="AF1458">
        <v>37042.572719999996</v>
      </c>
      <c r="AG1458">
        <v>115500.3404349693</v>
      </c>
      <c r="AH1458">
        <v>23577.19251999999</v>
      </c>
      <c r="AI1458">
        <v>5119</v>
      </c>
      <c r="AJ1458">
        <v>29570.1006042259</v>
      </c>
      <c r="AK1458">
        <v>9148</v>
      </c>
      <c r="AL1458">
        <v>552016.625</v>
      </c>
      <c r="AM1458">
        <v>431967.71875</v>
      </c>
      <c r="AN1458">
        <v>120048.96875</v>
      </c>
      <c r="AO1458" s="5" t="s">
        <v>747</v>
      </c>
    </row>
    <row r="1459" spans="1:41" ht="14.25" x14ac:dyDescent="0.45">
      <c r="A1459">
        <v>2016</v>
      </c>
      <c r="B1459" s="5" t="s">
        <v>1509</v>
      </c>
      <c r="C1459" s="5" t="s">
        <v>277</v>
      </c>
      <c r="D1459" s="5" t="s">
        <v>107</v>
      </c>
      <c r="E1459" s="5" t="s">
        <v>29</v>
      </c>
      <c r="F1459" s="5" t="s">
        <v>29</v>
      </c>
      <c r="G1459" s="5" t="s">
        <v>86</v>
      </c>
      <c r="H1459" s="5" t="s">
        <v>130</v>
      </c>
      <c r="I1459">
        <v>514.67180192873047</v>
      </c>
      <c r="J1459">
        <v>4464.9748863797686</v>
      </c>
      <c r="K1459">
        <v>241.91994059856845</v>
      </c>
      <c r="L1459">
        <v>582.89491809940671</v>
      </c>
      <c r="M1459">
        <v>1076.1787378329757</v>
      </c>
      <c r="N1459">
        <v>470.63028590721319</v>
      </c>
      <c r="O1459">
        <v>1038.3140451488698</v>
      </c>
      <c r="P1459">
        <v>1397.7041467341483</v>
      </c>
      <c r="Q1459">
        <v>1.4721855915533069</v>
      </c>
      <c r="R1459">
        <v>618.68581199894186</v>
      </c>
      <c r="S1459">
        <v>860.94299026638055</v>
      </c>
      <c r="T1459">
        <v>2540.831751761757</v>
      </c>
      <c r="U1459">
        <v>52.496523796730521</v>
      </c>
      <c r="V1459">
        <v>865.14271217011901</v>
      </c>
      <c r="W1459">
        <v>308.67955992477545</v>
      </c>
      <c r="X1459">
        <v>1838.4282633615028</v>
      </c>
      <c r="Y1459">
        <v>3375.5264801297726</v>
      </c>
      <c r="Z1459">
        <v>1020.5324226084414</v>
      </c>
      <c r="AA1459">
        <v>4823.3093185867583</v>
      </c>
      <c r="AB1459">
        <v>392.67399799954427</v>
      </c>
      <c r="AC1459">
        <v>893.80686409360976</v>
      </c>
      <c r="AD1459">
        <v>1368.2043372960429</v>
      </c>
      <c r="AE1459">
        <v>2141.8581709066052</v>
      </c>
      <c r="AF1459">
        <v>1216.748721586906</v>
      </c>
      <c r="AG1459">
        <v>3683.0882446974747</v>
      </c>
      <c r="AH1459">
        <v>1354.3568799939255</v>
      </c>
      <c r="AI1459">
        <v>526.01516844323976</v>
      </c>
      <c r="AJ1459">
        <v>1700.4957942076589</v>
      </c>
      <c r="AK1459">
        <v>577.46177226334044</v>
      </c>
      <c r="AL1459">
        <v>39948.046875</v>
      </c>
      <c r="AM1459">
        <v>27824.037109375</v>
      </c>
      <c r="AN1459">
        <v>12124.0068359375</v>
      </c>
      <c r="AO1459" s="5" t="s">
        <v>2125</v>
      </c>
    </row>
    <row r="1460" spans="1:41" ht="14.25" x14ac:dyDescent="0.45">
      <c r="A1460">
        <v>2016</v>
      </c>
      <c r="B1460" s="5" t="s">
        <v>589</v>
      </c>
      <c r="C1460" s="5" t="s">
        <v>277</v>
      </c>
      <c r="D1460" s="5" t="s">
        <v>107</v>
      </c>
      <c r="E1460" s="5" t="s">
        <v>29</v>
      </c>
      <c r="F1460" s="5" t="s">
        <v>29</v>
      </c>
      <c r="G1460" s="5" t="s">
        <v>86</v>
      </c>
      <c r="H1460" s="5" t="s">
        <v>130</v>
      </c>
      <c r="I1460">
        <v>522.74798443784607</v>
      </c>
      <c r="J1460">
        <v>4844.8283197699575</v>
      </c>
      <c r="K1460">
        <v>240.89816276768639</v>
      </c>
      <c r="L1460">
        <v>543.65790381535999</v>
      </c>
      <c r="M1460">
        <v>1095.6797753817254</v>
      </c>
      <c r="N1460">
        <v>333.02183096597423</v>
      </c>
      <c r="O1460">
        <v>1049.7477090786351</v>
      </c>
      <c r="P1460">
        <v>1254.5951626508306</v>
      </c>
      <c r="Q1460">
        <v>0</v>
      </c>
      <c r="R1460">
        <v>441.87019362876964</v>
      </c>
      <c r="S1460">
        <v>926.72762681141353</v>
      </c>
      <c r="T1460">
        <v>2310.5460912152798</v>
      </c>
      <c r="U1460">
        <v>31.364879066270767</v>
      </c>
      <c r="V1460">
        <v>861.48867835357044</v>
      </c>
      <c r="W1460">
        <v>307.37581484945349</v>
      </c>
      <c r="X1460">
        <v>2164.1766555726831</v>
      </c>
      <c r="Y1460">
        <v>3361.2695399353506</v>
      </c>
      <c r="Z1460">
        <v>1181.6404539426849</v>
      </c>
      <c r="AA1460">
        <v>5147.4875259252658</v>
      </c>
      <c r="AB1460"/>
      <c r="AC1460">
        <v>890.03176379984575</v>
      </c>
      <c r="AD1460">
        <v>1453.2393967372122</v>
      </c>
      <c r="AE1460">
        <v>2205.9964943277105</v>
      </c>
      <c r="AF1460">
        <v>1214.3496606474164</v>
      </c>
      <c r="AG1460">
        <v>4788.1353599113008</v>
      </c>
      <c r="AH1460">
        <v>1365.3717335290235</v>
      </c>
      <c r="AI1460">
        <v>523.79348040672176</v>
      </c>
      <c r="AJ1460">
        <v>1495.6265843347101</v>
      </c>
      <c r="AK1460">
        <v>575.02278288163075</v>
      </c>
      <c r="AL1460">
        <v>41130.6875</v>
      </c>
      <c r="AM1460">
        <v>29118.111328125</v>
      </c>
      <c r="AN1460">
        <v>12012.580078125</v>
      </c>
      <c r="AO1460" s="5" t="s">
        <v>749</v>
      </c>
    </row>
    <row r="1461" spans="1:41" ht="14.25" x14ac:dyDescent="0.45">
      <c r="A1461">
        <v>2016</v>
      </c>
      <c r="B1461" s="5" t="s">
        <v>1508</v>
      </c>
      <c r="C1461" s="5" t="s">
        <v>277</v>
      </c>
      <c r="D1461" s="5" t="s">
        <v>107</v>
      </c>
      <c r="E1461" s="5" t="s">
        <v>29</v>
      </c>
      <c r="F1461" s="5" t="s">
        <v>29</v>
      </c>
      <c r="G1461" s="5" t="s">
        <v>86</v>
      </c>
      <c r="H1461" s="5" t="s">
        <v>130</v>
      </c>
      <c r="I1461">
        <v>117.97543880642907</v>
      </c>
      <c r="J1461">
        <v>4364.6599455812157</v>
      </c>
      <c r="K1461">
        <v>86.875181196522504</v>
      </c>
      <c r="L1461">
        <v>513.87985968367252</v>
      </c>
      <c r="M1461">
        <v>1062.518216105949</v>
      </c>
      <c r="N1461">
        <v>294.84909981850063</v>
      </c>
      <c r="O1461">
        <v>1041.4491418589182</v>
      </c>
      <c r="P1461">
        <v>1184.7879256706835</v>
      </c>
      <c r="Q1461">
        <v>1.5314356941322989</v>
      </c>
      <c r="R1461">
        <v>500.44148013994476</v>
      </c>
      <c r="S1461">
        <v>662.76019669517109</v>
      </c>
      <c r="T1461">
        <v>1895.4584988332183</v>
      </c>
      <c r="U1461">
        <v>36.856137477312579</v>
      </c>
      <c r="V1461">
        <v>988.79751689132888</v>
      </c>
      <c r="W1461">
        <v>263.25812483794698</v>
      </c>
      <c r="X1461">
        <v>1684.8519989628608</v>
      </c>
      <c r="Y1461">
        <v>3085.3852231007386</v>
      </c>
      <c r="Z1461">
        <v>895.07762444901982</v>
      </c>
      <c r="AA1461">
        <v>4761.2670986126004</v>
      </c>
      <c r="AB1461">
        <v>393.83415475756868</v>
      </c>
      <c r="AC1461">
        <v>909.82007943994483</v>
      </c>
      <c r="AD1461">
        <v>1478.4244585661806</v>
      </c>
      <c r="AE1461">
        <v>1583.760879025089</v>
      </c>
      <c r="AF1461">
        <v>969.86452553764934</v>
      </c>
      <c r="AG1461">
        <v>4930.2981619650709</v>
      </c>
      <c r="AH1461">
        <v>1256.6889847264238</v>
      </c>
      <c r="AI1461">
        <v>527.5692821752458</v>
      </c>
      <c r="AJ1461">
        <v>1307.2867734488914</v>
      </c>
      <c r="AK1461">
        <v>511.77379468496895</v>
      </c>
      <c r="AL1461">
        <v>37312</v>
      </c>
      <c r="AM1461">
        <v>26446.541015625</v>
      </c>
      <c r="AN1461">
        <v>10865.462890625</v>
      </c>
      <c r="AO1461" s="5" t="s">
        <v>2124</v>
      </c>
    </row>
    <row r="1462" spans="1:41" ht="14.25" x14ac:dyDescent="0.45">
      <c r="A1462">
        <v>2016</v>
      </c>
      <c r="B1462" s="5" t="s">
        <v>1507</v>
      </c>
      <c r="C1462" s="5" t="s">
        <v>277</v>
      </c>
      <c r="D1462" s="5" t="s">
        <v>107</v>
      </c>
      <c r="E1462" s="5" t="s">
        <v>29</v>
      </c>
      <c r="F1462" s="5" t="s">
        <v>29</v>
      </c>
      <c r="G1462" s="5" t="s">
        <v>86</v>
      </c>
      <c r="H1462" s="5" t="s">
        <v>130</v>
      </c>
      <c r="I1462">
        <v>129.16282855490164</v>
      </c>
      <c r="J1462">
        <v>1511.6798806951592</v>
      </c>
      <c r="K1462">
        <v>90.137738444740634</v>
      </c>
      <c r="L1462">
        <v>493.6114248164368</v>
      </c>
      <c r="M1462">
        <v>946.1296351629519</v>
      </c>
      <c r="N1462">
        <v>300.45912814913544</v>
      </c>
      <c r="O1462">
        <v>1058.0453584108841</v>
      </c>
      <c r="P1462">
        <v>1287.681977782009</v>
      </c>
      <c r="Q1462">
        <v>1.3949888092638432</v>
      </c>
      <c r="R1462">
        <v>455.32434734371839</v>
      </c>
      <c r="S1462">
        <v>930.35022894750159</v>
      </c>
      <c r="T1462">
        <v>1545.2183733384109</v>
      </c>
      <c r="U1462">
        <v>22.551689549687435</v>
      </c>
      <c r="V1462">
        <v>1061.2645633553391</v>
      </c>
      <c r="W1462">
        <v>268.26707870458523</v>
      </c>
      <c r="X1462">
        <v>1536.6338268198642</v>
      </c>
      <c r="Y1462">
        <v>2961.6685488986209</v>
      </c>
      <c r="Z1462">
        <v>912.10806759558977</v>
      </c>
      <c r="AA1462">
        <v>4780.3876880359576</v>
      </c>
      <c r="AB1462">
        <v>401.32754974205949</v>
      </c>
      <c r="AC1462">
        <v>773.12425946031829</v>
      </c>
      <c r="AD1462">
        <v>1346.7007350970177</v>
      </c>
      <c r="AE1462">
        <v>1686.8633908944319</v>
      </c>
      <c r="AF1462">
        <v>1084.7091892683052</v>
      </c>
      <c r="AG1462">
        <v>5008.3194668604765</v>
      </c>
      <c r="AH1462">
        <v>1362.7967598192929</v>
      </c>
      <c r="AI1462">
        <v>537.60722572398879</v>
      </c>
      <c r="AJ1462">
        <v>1326.8448035216836</v>
      </c>
      <c r="AK1462">
        <v>521.51120100171363</v>
      </c>
      <c r="AL1462">
        <v>34341.88671875</v>
      </c>
      <c r="AM1462">
        <v>23797.158203125</v>
      </c>
      <c r="AN1462">
        <v>10544.7255859375</v>
      </c>
      <c r="AO1462" s="5" t="s">
        <v>2126</v>
      </c>
    </row>
    <row r="1463" spans="1:41" ht="14.25" x14ac:dyDescent="0.45">
      <c r="A1463">
        <v>2016</v>
      </c>
      <c r="B1463" s="5" t="s">
        <v>1509</v>
      </c>
      <c r="C1463" s="5" t="s">
        <v>277</v>
      </c>
      <c r="D1463" s="5" t="s">
        <v>107</v>
      </c>
      <c r="E1463" s="5" t="s">
        <v>29</v>
      </c>
      <c r="F1463" s="5" t="s">
        <v>29</v>
      </c>
      <c r="G1463" s="5" t="s">
        <v>87</v>
      </c>
      <c r="H1463" s="5" t="s">
        <v>130</v>
      </c>
      <c r="I1463">
        <v>500</v>
      </c>
      <c r="J1463">
        <v>4333.4387499999993</v>
      </c>
      <c r="K1463">
        <v>233.41059759999999</v>
      </c>
      <c r="L1463">
        <v>567</v>
      </c>
      <c r="M1463">
        <v>1025</v>
      </c>
      <c r="N1463">
        <v>448.24900000000002</v>
      </c>
      <c r="O1463">
        <v>1004.0667208</v>
      </c>
      <c r="P1463">
        <v>1331.234952</v>
      </c>
      <c r="Q1463">
        <v>1.4021743584905659</v>
      </c>
      <c r="R1463">
        <v>607.74303896325546</v>
      </c>
      <c r="S1463">
        <v>820</v>
      </c>
      <c r="T1463">
        <v>2456.3000000000002</v>
      </c>
      <c r="U1463">
        <v>51</v>
      </c>
      <c r="V1463">
        <v>824</v>
      </c>
      <c r="W1463">
        <v>294</v>
      </c>
      <c r="X1463">
        <v>1751</v>
      </c>
      <c r="Y1463">
        <v>3215</v>
      </c>
      <c r="Z1463">
        <v>972.00000000000011</v>
      </c>
      <c r="AA1463">
        <v>4699.747927863632</v>
      </c>
      <c r="AB1463">
        <v>374</v>
      </c>
      <c r="AC1463">
        <v>851.30100000000004</v>
      </c>
      <c r="AD1463">
        <v>1303.1380349999999</v>
      </c>
      <c r="AE1463">
        <v>2082.59609044729</v>
      </c>
      <c r="AF1463">
        <v>1183.5692913385831</v>
      </c>
      <c r="AG1463">
        <v>3610.7320031593408</v>
      </c>
      <c r="AH1463">
        <v>1316.3930638392851</v>
      </c>
      <c r="AI1463">
        <v>501</v>
      </c>
      <c r="AJ1463">
        <v>1647.8085555968009</v>
      </c>
      <c r="AK1463">
        <v>550.00000999999997</v>
      </c>
      <c r="AL1463">
        <v>38555.1328125</v>
      </c>
      <c r="AM1463">
        <v>26926.822265625</v>
      </c>
      <c r="AN1463">
        <v>11628.3076171875</v>
      </c>
      <c r="AO1463" s="5" t="s">
        <v>2127</v>
      </c>
    </row>
    <row r="1464" spans="1:41" ht="14.25" x14ac:dyDescent="0.45">
      <c r="A1464">
        <v>2016</v>
      </c>
      <c r="B1464" s="5" t="s">
        <v>1508</v>
      </c>
      <c r="C1464" s="5" t="s">
        <v>277</v>
      </c>
      <c r="D1464" s="5" t="s">
        <v>107</v>
      </c>
      <c r="E1464" s="5" t="s">
        <v>29</v>
      </c>
      <c r="F1464" s="5" t="s">
        <v>29</v>
      </c>
      <c r="G1464" s="5" t="s">
        <v>87</v>
      </c>
      <c r="H1464" s="5" t="s">
        <v>130</v>
      </c>
      <c r="I1464">
        <v>114.3204040682417</v>
      </c>
      <c r="J1464">
        <v>4333.438878585559</v>
      </c>
      <c r="K1464">
        <v>85.816582914572862</v>
      </c>
      <c r="L1464">
        <v>496.78399999999999</v>
      </c>
      <c r="M1464">
        <v>1034.2331999999999</v>
      </c>
      <c r="N1464">
        <v>290.73408000000001</v>
      </c>
      <c r="O1464">
        <v>1039</v>
      </c>
      <c r="P1464">
        <v>1254</v>
      </c>
      <c r="Q1464">
        <v>1.5052108500000001</v>
      </c>
      <c r="R1464">
        <v>495.33748761448948</v>
      </c>
      <c r="S1464">
        <v>651.41085769124356</v>
      </c>
      <c r="T1464">
        <v>1802.2049999999999</v>
      </c>
      <c r="U1464">
        <v>36.414000000000001</v>
      </c>
      <c r="V1464">
        <v>977</v>
      </c>
      <c r="W1464">
        <v>255</v>
      </c>
      <c r="X1464">
        <v>1718.04</v>
      </c>
      <c r="Y1464">
        <v>3110.4879999999998</v>
      </c>
      <c r="Z1464">
        <v>879.74999999999989</v>
      </c>
      <c r="AA1464">
        <v>4717.488616880777</v>
      </c>
      <c r="AB1464">
        <v>374</v>
      </c>
      <c r="AC1464">
        <v>927.20332799999994</v>
      </c>
      <c r="AD1464">
        <v>1525.7627673750001</v>
      </c>
      <c r="AE1464">
        <v>1534.08</v>
      </c>
      <c r="AF1464">
        <v>937.59887525322335</v>
      </c>
      <c r="AG1464">
        <v>4943</v>
      </c>
      <c r="AH1464">
        <v>1281.1805556468751</v>
      </c>
      <c r="AI1464">
        <v>511.02</v>
      </c>
      <c r="AJ1464">
        <v>1330.585679592057</v>
      </c>
      <c r="AK1464">
        <v>503.98200000000003</v>
      </c>
      <c r="AL1464">
        <v>37161.37890625</v>
      </c>
      <c r="AM1464">
        <v>26379.73046875</v>
      </c>
      <c r="AN1464">
        <v>10781.6513671875</v>
      </c>
      <c r="AO1464" s="5" t="s">
        <v>2128</v>
      </c>
    </row>
    <row r="1465" spans="1:41" ht="14.25" x14ac:dyDescent="0.45">
      <c r="A1465">
        <v>2016</v>
      </c>
      <c r="B1465" s="5" t="s">
        <v>1507</v>
      </c>
      <c r="C1465" s="5" t="s">
        <v>277</v>
      </c>
      <c r="D1465" s="5" t="s">
        <v>107</v>
      </c>
      <c r="E1465" s="5" t="s">
        <v>29</v>
      </c>
      <c r="F1465" s="5" t="s">
        <v>29</v>
      </c>
      <c r="G1465" s="5" t="s">
        <v>87</v>
      </c>
      <c r="H1465" s="5" t="s">
        <v>130</v>
      </c>
      <c r="I1465">
        <v>125.3830825307703</v>
      </c>
      <c r="J1465">
        <v>1378.42</v>
      </c>
      <c r="K1465">
        <v>92</v>
      </c>
      <c r="L1465">
        <v>488.15568000000002</v>
      </c>
      <c r="M1465">
        <v>925.79018800799975</v>
      </c>
      <c r="N1465">
        <v>297.92</v>
      </c>
      <c r="O1465">
        <v>1061.81415625</v>
      </c>
      <c r="P1465">
        <v>1254</v>
      </c>
      <c r="Q1465">
        <v>1.36578</v>
      </c>
      <c r="R1465">
        <v>443.07430668415691</v>
      </c>
      <c r="S1465">
        <v>910.89187499999991</v>
      </c>
      <c r="T1465">
        <v>1550.7225000000001</v>
      </c>
      <c r="U1465">
        <v>20</v>
      </c>
      <c r="V1465">
        <v>1039</v>
      </c>
      <c r="W1465">
        <v>259.08</v>
      </c>
      <c r="X1465">
        <v>1564.8275000000001</v>
      </c>
      <c r="Y1465">
        <v>3122</v>
      </c>
      <c r="Z1465">
        <v>893.01</v>
      </c>
      <c r="AA1465">
        <v>4758.4464625703758</v>
      </c>
      <c r="AB1465">
        <v>374</v>
      </c>
      <c r="AC1465">
        <v>774.74327982893988</v>
      </c>
      <c r="AD1465">
        <v>1308.212</v>
      </c>
      <c r="AE1465">
        <v>1653.648915187377</v>
      </c>
      <c r="AF1465">
        <v>1072.7202112196451</v>
      </c>
      <c r="AG1465">
        <v>4923.9066015143071</v>
      </c>
      <c r="AH1465">
        <v>1355.7249999999999</v>
      </c>
      <c r="AI1465">
        <v>521.24040000000002</v>
      </c>
      <c r="AJ1465">
        <v>1321.8516168157121</v>
      </c>
      <c r="AK1465">
        <v>486</v>
      </c>
      <c r="AL1465">
        <v>33977.94921875</v>
      </c>
      <c r="AM1465">
        <v>23567.64453125</v>
      </c>
      <c r="AN1465">
        <v>10410.3037109375</v>
      </c>
      <c r="AO1465" s="5" t="s">
        <v>2129</v>
      </c>
    </row>
    <row r="1466" spans="1:41" ht="14.25" x14ac:dyDescent="0.45">
      <c r="A1466">
        <v>2016</v>
      </c>
      <c r="B1466" s="5" t="s">
        <v>589</v>
      </c>
      <c r="C1466" s="5" t="s">
        <v>277</v>
      </c>
      <c r="D1466" s="5" t="s">
        <v>107</v>
      </c>
      <c r="E1466" s="5" t="s">
        <v>29</v>
      </c>
      <c r="F1466" s="5" t="s">
        <v>29</v>
      </c>
      <c r="G1466" s="5" t="s">
        <v>87</v>
      </c>
      <c r="H1466" s="5" t="s">
        <v>130</v>
      </c>
      <c r="I1466">
        <v>500</v>
      </c>
      <c r="J1466">
        <v>4634</v>
      </c>
      <c r="K1466">
        <v>233.41059759999999</v>
      </c>
      <c r="L1466">
        <v>520</v>
      </c>
      <c r="M1466">
        <v>1048</v>
      </c>
      <c r="N1466">
        <v>318.52999999999997</v>
      </c>
      <c r="O1466">
        <v>1004.0667208</v>
      </c>
      <c r="P1466">
        <v>1200</v>
      </c>
      <c r="Q1466">
        <v>0</v>
      </c>
      <c r="R1466">
        <v>422.64170000000001</v>
      </c>
      <c r="S1466">
        <v>886.4</v>
      </c>
      <c r="T1466">
        <v>2210</v>
      </c>
      <c r="U1466">
        <v>30</v>
      </c>
      <c r="V1466">
        <v>824</v>
      </c>
      <c r="W1466">
        <v>294</v>
      </c>
      <c r="X1466">
        <v>2070</v>
      </c>
      <c r="Y1466">
        <v>3215</v>
      </c>
      <c r="Z1466">
        <v>1130.22</v>
      </c>
      <c r="AA1466">
        <v>4923.4886400000014</v>
      </c>
      <c r="AB1466"/>
      <c r="AC1466">
        <v>851.30100000000004</v>
      </c>
      <c r="AD1466">
        <v>1390</v>
      </c>
      <c r="AE1466">
        <v>2110</v>
      </c>
      <c r="AF1466">
        <v>1161.50582766312</v>
      </c>
      <c r="AG1466">
        <v>4579.7740999999996</v>
      </c>
      <c r="AH1466">
        <v>1305.9559999999999</v>
      </c>
      <c r="AI1466">
        <v>501</v>
      </c>
      <c r="AJ1466">
        <v>1430.5426600000001</v>
      </c>
      <c r="AK1466">
        <v>550</v>
      </c>
      <c r="AL1466">
        <v>39343.83984375</v>
      </c>
      <c r="AM1466">
        <v>27851.00390625</v>
      </c>
      <c r="AN1466">
        <v>11492.8330078125</v>
      </c>
      <c r="AO1466" s="5" t="s">
        <v>751</v>
      </c>
    </row>
    <row r="1467" spans="1:41" ht="14.25" x14ac:dyDescent="0.45">
      <c r="A1467">
        <v>2016</v>
      </c>
      <c r="B1467" s="5" t="s">
        <v>80</v>
      </c>
      <c r="C1467" s="5" t="s">
        <v>278</v>
      </c>
      <c r="D1467" s="5" t="s">
        <v>107</v>
      </c>
      <c r="E1467" s="5" t="s">
        <v>108</v>
      </c>
      <c r="F1467" s="5" t="s">
        <v>108</v>
      </c>
      <c r="G1467" s="5" t="s">
        <v>86</v>
      </c>
      <c r="H1467" s="5" t="s">
        <v>130</v>
      </c>
      <c r="I1467">
        <v>198.18460083007813</v>
      </c>
      <c r="J1467">
        <v>934.67340087890625</v>
      </c>
      <c r="K1467">
        <v>188.18927001953125</v>
      </c>
      <c r="L1467">
        <v>472.56417846679688</v>
      </c>
      <c r="M1467">
        <v>1188.833251953125</v>
      </c>
      <c r="N1467">
        <v>973.35675048828125</v>
      </c>
      <c r="O1467">
        <v>1889.7550048828125</v>
      </c>
      <c r="P1467">
        <v>1265.0501708984375</v>
      </c>
      <c r="Q1467">
        <v>46.565345764160156</v>
      </c>
      <c r="R1467">
        <v>957.77728271484375</v>
      </c>
      <c r="S1467">
        <v>180.08372497558594</v>
      </c>
      <c r="T1467">
        <v>535.2939453125</v>
      </c>
      <c r="U1467">
        <v>83.556037902832031</v>
      </c>
      <c r="V1467">
        <v>2256.180419921875</v>
      </c>
      <c r="W1467">
        <v>622.39215087890625</v>
      </c>
      <c r="X1467">
        <v>2608.512451171875</v>
      </c>
      <c r="Y1467">
        <v>2670.602294921875</v>
      </c>
      <c r="Z1467">
        <v>652.1605224609375</v>
      </c>
      <c r="AA1467">
        <v>6992.50927734375</v>
      </c>
      <c r="AB1467">
        <v>427.97857666015625</v>
      </c>
      <c r="AC1467">
        <v>277.05642700195313</v>
      </c>
      <c r="AD1467">
        <v>1764.525390625</v>
      </c>
      <c r="AE1467">
        <v>852.08526611328125</v>
      </c>
      <c r="AF1467">
        <v>1954.0487060546875</v>
      </c>
      <c r="AG1467">
        <v>13880.0048828125</v>
      </c>
      <c r="AH1467">
        <v>1670.8265380859375</v>
      </c>
      <c r="AI1467">
        <v>481.9736328125</v>
      </c>
      <c r="AJ1467">
        <v>1207.7353515625</v>
      </c>
      <c r="AK1467">
        <v>260.3284912109375</v>
      </c>
      <c r="AL1467">
        <v>47492.8046875</v>
      </c>
      <c r="AM1467">
        <v>35674.109375</v>
      </c>
      <c r="AN1467">
        <v>11818.69140625</v>
      </c>
      <c r="AO1467" s="5" t="s">
        <v>714</v>
      </c>
    </row>
    <row r="1468" spans="1:41" ht="14.25" x14ac:dyDescent="0.45">
      <c r="A1468">
        <v>2016</v>
      </c>
      <c r="B1468" s="5" t="s">
        <v>80</v>
      </c>
      <c r="C1468" s="5" t="s">
        <v>278</v>
      </c>
      <c r="D1468" s="5" t="s">
        <v>107</v>
      </c>
      <c r="E1468" s="5" t="s">
        <v>108</v>
      </c>
      <c r="F1468" s="5" t="s">
        <v>108</v>
      </c>
      <c r="G1468" s="5" t="s">
        <v>87</v>
      </c>
      <c r="H1468" s="5" t="s">
        <v>130</v>
      </c>
      <c r="I1468">
        <v>189.56037000000001</v>
      </c>
      <c r="J1468">
        <v>894</v>
      </c>
      <c r="K1468">
        <v>180</v>
      </c>
      <c r="L1468">
        <v>452</v>
      </c>
      <c r="M1468">
        <v>1137.0998400000001</v>
      </c>
      <c r="N1468">
        <v>931</v>
      </c>
      <c r="O1468">
        <v>1807.52009</v>
      </c>
      <c r="P1468">
        <v>1210</v>
      </c>
      <c r="Q1468">
        <v>44.538999999999987</v>
      </c>
      <c r="R1468">
        <v>916.09850285309255</v>
      </c>
      <c r="S1468">
        <v>172.24717000000001</v>
      </c>
      <c r="T1468">
        <v>512</v>
      </c>
      <c r="U1468">
        <v>79.92</v>
      </c>
      <c r="V1468">
        <v>2158</v>
      </c>
      <c r="W1468">
        <v>595.30802865552437</v>
      </c>
      <c r="X1468">
        <v>2495</v>
      </c>
      <c r="Y1468">
        <v>2554.3879999999999</v>
      </c>
      <c r="Z1468">
        <v>623.78099999999995</v>
      </c>
      <c r="AA1468">
        <v>6688.2219799999993</v>
      </c>
      <c r="AB1468">
        <v>409.35459494523809</v>
      </c>
      <c r="AC1468">
        <v>265</v>
      </c>
      <c r="AD1468">
        <v>1687.74</v>
      </c>
      <c r="AE1468">
        <v>815.00579000000005</v>
      </c>
      <c r="AF1468">
        <v>1869.0160000000001</v>
      </c>
      <c r="AG1468">
        <v>13276</v>
      </c>
      <c r="AH1468">
        <v>1598.1186</v>
      </c>
      <c r="AI1468">
        <v>461</v>
      </c>
      <c r="AJ1468">
        <v>1155.17932</v>
      </c>
      <c r="AK1468">
        <v>249</v>
      </c>
      <c r="AL1468">
        <v>45426.09765625</v>
      </c>
      <c r="AM1468">
        <v>34121.7109375</v>
      </c>
      <c r="AN1468">
        <v>11304.3876953125</v>
      </c>
      <c r="AO1468" s="5" t="s">
        <v>715</v>
      </c>
    </row>
    <row r="1469" spans="1:41" ht="14.25" x14ac:dyDescent="0.45">
      <c r="A1469">
        <v>2016</v>
      </c>
      <c r="B1469" s="5" t="s">
        <v>80</v>
      </c>
      <c r="C1469" s="5" t="s">
        <v>278</v>
      </c>
      <c r="D1469" s="5" t="s">
        <v>107</v>
      </c>
      <c r="E1469" s="5" t="s">
        <v>30</v>
      </c>
      <c r="F1469" s="5" t="s">
        <v>30</v>
      </c>
      <c r="G1469" s="5" t="s">
        <v>86</v>
      </c>
      <c r="H1469" s="5" t="s">
        <v>130</v>
      </c>
      <c r="I1469">
        <v>5483.20556640625</v>
      </c>
      <c r="J1469">
        <v>6304.3408203125</v>
      </c>
      <c r="K1469">
        <v>1889.211181640625</v>
      </c>
      <c r="L1469">
        <v>1783.6160888671875</v>
      </c>
      <c r="M1469">
        <v>5574.89404296875</v>
      </c>
      <c r="N1469">
        <v>3930.019287109375</v>
      </c>
      <c r="O1469">
        <v>3370.15576171875</v>
      </c>
      <c r="P1469">
        <v>4369.12744140625</v>
      </c>
      <c r="Q1469">
        <v>2213.517822265625</v>
      </c>
      <c r="R1469">
        <v>3343.5947265625</v>
      </c>
      <c r="S1469">
        <v>5792.0478515625</v>
      </c>
      <c r="T1469">
        <v>3635.189453125</v>
      </c>
      <c r="U1469">
        <v>1032.9500732421875</v>
      </c>
      <c r="V1469">
        <v>3166.807373046875</v>
      </c>
      <c r="W1469">
        <v>1434.03515625</v>
      </c>
      <c r="X1469">
        <v>4617.95556640625</v>
      </c>
      <c r="Y1469">
        <v>14111.998046875</v>
      </c>
      <c r="Z1469">
        <v>1607.11962890625</v>
      </c>
      <c r="AA1469">
        <v>30646.623046875</v>
      </c>
      <c r="AB1469">
        <v>1313.8333740234375</v>
      </c>
      <c r="AC1469">
        <v>6010.55615234375</v>
      </c>
      <c r="AD1469">
        <v>3028.833251953125</v>
      </c>
      <c r="AE1469">
        <v>4573.3408203125</v>
      </c>
      <c r="AF1469">
        <v>19976.291015625</v>
      </c>
      <c r="AG1469">
        <v>30038.14453125</v>
      </c>
      <c r="AH1469">
        <v>11411.845703125</v>
      </c>
      <c r="AI1469">
        <v>1935.2130126953125</v>
      </c>
      <c r="AJ1469">
        <v>11962.5</v>
      </c>
      <c r="AK1469">
        <v>1463.6943359375</v>
      </c>
      <c r="AL1469">
        <v>196020.671875</v>
      </c>
      <c r="AM1469">
        <v>150553.75</v>
      </c>
      <c r="AN1469">
        <v>45466.91015625</v>
      </c>
      <c r="AO1469" s="5" t="s">
        <v>717</v>
      </c>
    </row>
    <row r="1470" spans="1:41" ht="14.25" x14ac:dyDescent="0.45">
      <c r="A1470">
        <v>2016</v>
      </c>
      <c r="B1470" s="5" t="s">
        <v>80</v>
      </c>
      <c r="C1470" s="5" t="s">
        <v>278</v>
      </c>
      <c r="D1470" s="5" t="s">
        <v>107</v>
      </c>
      <c r="E1470" s="5" t="s">
        <v>30</v>
      </c>
      <c r="F1470" s="5" t="s">
        <v>30</v>
      </c>
      <c r="G1470" s="5" t="s">
        <v>87</v>
      </c>
      <c r="H1470" s="5" t="s">
        <v>130</v>
      </c>
      <c r="I1470">
        <v>5244.5977399999992</v>
      </c>
      <c r="J1470">
        <v>6030</v>
      </c>
      <c r="K1470">
        <v>1807</v>
      </c>
      <c r="L1470">
        <v>1706</v>
      </c>
      <c r="M1470">
        <v>5332.2961674999988</v>
      </c>
      <c r="N1470">
        <v>3759</v>
      </c>
      <c r="O1470">
        <v>3223.4996000000001</v>
      </c>
      <c r="P1470">
        <v>4179</v>
      </c>
      <c r="Q1470">
        <v>2117.194</v>
      </c>
      <c r="R1470">
        <v>3198.094262095437</v>
      </c>
      <c r="S1470">
        <v>5540</v>
      </c>
      <c r="T1470">
        <v>3477</v>
      </c>
      <c r="U1470">
        <v>988</v>
      </c>
      <c r="V1470">
        <v>3029</v>
      </c>
      <c r="W1470">
        <v>1371.631408</v>
      </c>
      <c r="X1470">
        <v>4417</v>
      </c>
      <c r="Y1470">
        <v>13497.897999999999</v>
      </c>
      <c r="Z1470">
        <v>1537.184</v>
      </c>
      <c r="AA1470">
        <v>29313</v>
      </c>
      <c r="AB1470">
        <v>1256.660336997476</v>
      </c>
      <c r="AC1470">
        <v>5749</v>
      </c>
      <c r="AD1470">
        <v>2897.03</v>
      </c>
      <c r="AE1470">
        <v>4374.3265074606288</v>
      </c>
      <c r="AF1470">
        <v>19107</v>
      </c>
      <c r="AG1470">
        <v>28731</v>
      </c>
      <c r="AH1470">
        <v>10915.24642999999</v>
      </c>
      <c r="AI1470">
        <v>1851</v>
      </c>
      <c r="AJ1470">
        <v>11441.93823738318</v>
      </c>
      <c r="AK1470">
        <v>1400</v>
      </c>
      <c r="AL1470">
        <v>187490.609375</v>
      </c>
      <c r="AM1470">
        <v>144002.234375</v>
      </c>
      <c r="AN1470">
        <v>43488.36328125</v>
      </c>
      <c r="AO1470" s="5" t="s">
        <v>719</v>
      </c>
    </row>
    <row r="1471" spans="1:41" ht="14.25" x14ac:dyDescent="0.45">
      <c r="A1471">
        <v>2016</v>
      </c>
      <c r="B1471" s="5" t="s">
        <v>80</v>
      </c>
      <c r="C1471" s="5" t="s">
        <v>278</v>
      </c>
      <c r="D1471" s="5" t="s">
        <v>107</v>
      </c>
      <c r="E1471" s="5" t="s">
        <v>109</v>
      </c>
      <c r="F1471" s="5" t="s">
        <v>109</v>
      </c>
      <c r="G1471" s="5" t="s">
        <v>86</v>
      </c>
      <c r="H1471" s="5" t="s">
        <v>130</v>
      </c>
      <c r="I1471">
        <v>6948.12646484375</v>
      </c>
      <c r="J1471">
        <v>16100.6376953125</v>
      </c>
      <c r="K1471">
        <v>1278.6416015625</v>
      </c>
      <c r="L1471">
        <v>1372.7362060546875</v>
      </c>
      <c r="M1471">
        <v>4465.07177734375</v>
      </c>
      <c r="N1471">
        <v>3014.164794921875</v>
      </c>
      <c r="O1471">
        <v>5039.18994140625</v>
      </c>
      <c r="P1471">
        <v>5113.52099609375</v>
      </c>
      <c r="Q1471">
        <v>1303.0716552734375</v>
      </c>
      <c r="R1471">
        <v>3700.6240234375</v>
      </c>
      <c r="S1471">
        <v>3611.700439453125</v>
      </c>
      <c r="T1471">
        <v>6646.2177734375</v>
      </c>
      <c r="U1471">
        <v>427.7698974609375</v>
      </c>
      <c r="V1471">
        <v>5658.22412109375</v>
      </c>
      <c r="W1471">
        <v>1934.1292724609375</v>
      </c>
      <c r="X1471">
        <v>9246.3662109375</v>
      </c>
      <c r="Y1471">
        <v>27082.78515625</v>
      </c>
      <c r="Z1471">
        <v>4689.52001953125</v>
      </c>
      <c r="AA1471">
        <v>30599.419921875</v>
      </c>
      <c r="AB1471">
        <v>1435.9111328125</v>
      </c>
      <c r="AC1471">
        <v>3310.040283203125</v>
      </c>
      <c r="AD1471">
        <v>11250.1748046875</v>
      </c>
      <c r="AE1471">
        <v>6477.90625</v>
      </c>
      <c r="AF1471">
        <v>8537.8173828125</v>
      </c>
      <c r="AG1471">
        <v>36856.87109375</v>
      </c>
      <c r="AH1471">
        <v>6887.54736328125</v>
      </c>
      <c r="AI1471">
        <v>2913.79736328125</v>
      </c>
      <c r="AJ1471">
        <v>14207.9150390625</v>
      </c>
      <c r="AK1471">
        <v>4685.9130859375</v>
      </c>
      <c r="AL1471">
        <v>234795.8125</v>
      </c>
      <c r="AM1471">
        <v>175401.15625</v>
      </c>
      <c r="AN1471">
        <v>59394.66015625</v>
      </c>
      <c r="AO1471" s="5" t="s">
        <v>727</v>
      </c>
    </row>
    <row r="1472" spans="1:41" ht="14.25" x14ac:dyDescent="0.45">
      <c r="A1472">
        <v>2016</v>
      </c>
      <c r="B1472" s="5" t="s">
        <v>80</v>
      </c>
      <c r="C1472" s="5" t="s">
        <v>278</v>
      </c>
      <c r="D1472" s="5" t="s">
        <v>107</v>
      </c>
      <c r="E1472" s="5" t="s">
        <v>109</v>
      </c>
      <c r="F1472" s="5" t="s">
        <v>109</v>
      </c>
      <c r="G1472" s="5" t="s">
        <v>87</v>
      </c>
      <c r="H1472" s="5" t="s">
        <v>130</v>
      </c>
      <c r="I1472">
        <v>6645.7707700000001</v>
      </c>
      <c r="J1472">
        <v>15400</v>
      </c>
      <c r="K1472">
        <v>1223</v>
      </c>
      <c r="L1472">
        <v>1313</v>
      </c>
      <c r="M1472">
        <v>4270.7691699999996</v>
      </c>
      <c r="N1472">
        <v>2883</v>
      </c>
      <c r="O1472">
        <v>4819.9038700000001</v>
      </c>
      <c r="P1472">
        <v>4891</v>
      </c>
      <c r="Q1472">
        <v>1246.367</v>
      </c>
      <c r="R1472">
        <v>3539.5870130284538</v>
      </c>
      <c r="S1472">
        <v>3454.5330600000002</v>
      </c>
      <c r="T1472">
        <v>6357</v>
      </c>
      <c r="U1472">
        <v>409.15499999999997</v>
      </c>
      <c r="V1472">
        <v>5412</v>
      </c>
      <c r="W1472">
        <v>1849.96344</v>
      </c>
      <c r="X1472">
        <v>8844</v>
      </c>
      <c r="Y1472">
        <v>25904.246999999999</v>
      </c>
      <c r="Z1472">
        <v>4485.45</v>
      </c>
      <c r="AA1472">
        <v>29267.850299999998</v>
      </c>
      <c r="AB1472">
        <v>1373.4258413298489</v>
      </c>
      <c r="AC1472">
        <v>3166</v>
      </c>
      <c r="AD1472">
        <v>10760.61</v>
      </c>
      <c r="AE1472">
        <v>6196.0124299999998</v>
      </c>
      <c r="AF1472">
        <v>8166.2839999999997</v>
      </c>
      <c r="AG1472">
        <v>35253</v>
      </c>
      <c r="AH1472">
        <v>6587.8276199999991</v>
      </c>
      <c r="AI1472">
        <v>2787</v>
      </c>
      <c r="AJ1472">
        <v>13589.64122420561</v>
      </c>
      <c r="AK1472">
        <v>4482</v>
      </c>
      <c r="AL1472">
        <v>224578.390625</v>
      </c>
      <c r="AM1472">
        <v>167768.375</v>
      </c>
      <c r="AN1472">
        <v>56810.03515625</v>
      </c>
      <c r="AO1472" s="5" t="s">
        <v>728</v>
      </c>
    </row>
    <row r="1473" spans="1:41" ht="14.25" x14ac:dyDescent="0.45">
      <c r="A1473">
        <v>2016</v>
      </c>
      <c r="B1473" s="5" t="s">
        <v>80</v>
      </c>
      <c r="C1473" s="5" t="s">
        <v>278</v>
      </c>
      <c r="D1473" s="5" t="s">
        <v>107</v>
      </c>
      <c r="E1473" s="5" t="s">
        <v>110</v>
      </c>
      <c r="F1473" s="5" t="s">
        <v>110</v>
      </c>
      <c r="G1473" s="5" t="s">
        <v>86</v>
      </c>
      <c r="H1473" s="5" t="s">
        <v>130</v>
      </c>
      <c r="I1473">
        <v>8490.826171875</v>
      </c>
      <c r="J1473">
        <v>10217.6318359375</v>
      </c>
      <c r="K1473">
        <v>1928.9400634765625</v>
      </c>
      <c r="L1473">
        <v>2037.671630859375</v>
      </c>
      <c r="M1473">
        <v>7627.18359375</v>
      </c>
      <c r="N1473">
        <v>7594.48291015625</v>
      </c>
      <c r="O1473">
        <v>4839.0126953125</v>
      </c>
      <c r="P1473">
        <v>5934.2353515625</v>
      </c>
      <c r="Q1473">
        <v>3186.010986328125</v>
      </c>
      <c r="R1473">
        <v>5713.5908203125</v>
      </c>
      <c r="S1473">
        <v>10647.3310546875</v>
      </c>
      <c r="T1473">
        <v>7103.099609375</v>
      </c>
      <c r="U1473">
        <v>1428.6776123046875</v>
      </c>
      <c r="V1473">
        <v>5203.43359375</v>
      </c>
      <c r="W1473">
        <v>2719.871826171875</v>
      </c>
      <c r="X1473">
        <v>7136.5556640625</v>
      </c>
      <c r="Y1473">
        <v>31129.509765625</v>
      </c>
      <c r="Z1473">
        <v>2220.51318359375</v>
      </c>
      <c r="AA1473">
        <v>41921.0546875</v>
      </c>
      <c r="AB1473">
        <v>1789.9063720703125</v>
      </c>
      <c r="AC1473">
        <v>8415.197265625</v>
      </c>
      <c r="AD1473">
        <v>4624.46923828125</v>
      </c>
      <c r="AE1473">
        <v>8624.400390625</v>
      </c>
      <c r="AF1473">
        <v>28645.544921875</v>
      </c>
      <c r="AG1473">
        <v>76969.4140625</v>
      </c>
      <c r="AH1473">
        <v>15395.890625</v>
      </c>
      <c r="AI1473">
        <v>3083.167724609375</v>
      </c>
      <c r="AJ1473">
        <v>16762.029296875</v>
      </c>
      <c r="AK1473">
        <v>3692.691650390625</v>
      </c>
      <c r="AL1473">
        <v>335082.3125</v>
      </c>
      <c r="AM1473">
        <v>264494.25</v>
      </c>
      <c r="AN1473">
        <v>70588.125</v>
      </c>
      <c r="AO1473" s="5" t="s">
        <v>730</v>
      </c>
    </row>
    <row r="1474" spans="1:41" ht="14.25" x14ac:dyDescent="0.45">
      <c r="A1474">
        <v>2016</v>
      </c>
      <c r="B1474" s="5" t="s">
        <v>80</v>
      </c>
      <c r="C1474" s="5" t="s">
        <v>278</v>
      </c>
      <c r="D1474" s="5" t="s">
        <v>107</v>
      </c>
      <c r="E1474" s="5" t="s">
        <v>110</v>
      </c>
      <c r="F1474" s="5" t="s">
        <v>110</v>
      </c>
      <c r="G1474" s="5" t="s">
        <v>87</v>
      </c>
      <c r="H1474" s="5" t="s">
        <v>130</v>
      </c>
      <c r="I1474">
        <v>8121.337569999997</v>
      </c>
      <c r="J1474">
        <v>9773</v>
      </c>
      <c r="K1474">
        <v>1845</v>
      </c>
      <c r="L1474">
        <v>1949</v>
      </c>
      <c r="M1474">
        <v>7295.2779974999994</v>
      </c>
      <c r="N1474">
        <v>7264</v>
      </c>
      <c r="O1474">
        <v>4628.4372300000005</v>
      </c>
      <c r="P1474">
        <v>5676</v>
      </c>
      <c r="Q1474">
        <v>3047.3679999999999</v>
      </c>
      <c r="R1474">
        <v>5464.9573720954359</v>
      </c>
      <c r="S1474">
        <v>10184</v>
      </c>
      <c r="T1474">
        <v>6794</v>
      </c>
      <c r="U1474">
        <v>1366.5070000000001</v>
      </c>
      <c r="V1474">
        <v>4977</v>
      </c>
      <c r="W1474">
        <v>2601.513528</v>
      </c>
      <c r="X1474">
        <v>6826</v>
      </c>
      <c r="Y1474">
        <v>29774.873</v>
      </c>
      <c r="Z1474">
        <v>2123.8850000000002</v>
      </c>
      <c r="AA1474">
        <v>40096.811955419682</v>
      </c>
      <c r="AB1474">
        <v>1712.016475667627</v>
      </c>
      <c r="AC1474">
        <v>8049</v>
      </c>
      <c r="AD1474">
        <v>4423.2299999999996</v>
      </c>
      <c r="AE1474">
        <v>8249.0994518084553</v>
      </c>
      <c r="AF1474">
        <v>27399</v>
      </c>
      <c r="AG1474">
        <v>73620</v>
      </c>
      <c r="AH1474">
        <v>14725.92033999999</v>
      </c>
      <c r="AI1474">
        <v>2949</v>
      </c>
      <c r="AJ1474">
        <v>16032.609305794391</v>
      </c>
      <c r="AK1474">
        <v>3532</v>
      </c>
      <c r="AL1474">
        <v>320500.8125</v>
      </c>
      <c r="AM1474">
        <v>252984.4375</v>
      </c>
      <c r="AN1474">
        <v>67516.390625</v>
      </c>
      <c r="AO1474" s="5" t="s">
        <v>731</v>
      </c>
    </row>
    <row r="1475" spans="1:41" ht="14.25" x14ac:dyDescent="0.45">
      <c r="A1475">
        <v>2016</v>
      </c>
      <c r="B1475" s="5" t="s">
        <v>80</v>
      </c>
      <c r="C1475" s="5" t="s">
        <v>278</v>
      </c>
      <c r="D1475" s="5" t="s">
        <v>107</v>
      </c>
      <c r="E1475" s="5" t="s">
        <v>291</v>
      </c>
      <c r="F1475" s="5" t="s">
        <v>291</v>
      </c>
      <c r="G1475" s="5" t="s">
        <v>86</v>
      </c>
      <c r="H1475" s="5" t="s">
        <v>130</v>
      </c>
      <c r="I1475">
        <v>4403.39453125</v>
      </c>
      <c r="J1475">
        <v>5336.21142578125</v>
      </c>
      <c r="K1475">
        <v>405.65243530273438</v>
      </c>
      <c r="L1475">
        <v>111.86806488037109</v>
      </c>
      <c r="M1475">
        <v>438.261474609375</v>
      </c>
      <c r="N1475">
        <v>647.1619873046875</v>
      </c>
      <c r="O1475">
        <v>1101.30908203125</v>
      </c>
      <c r="P1475">
        <v>581.2957763671875</v>
      </c>
      <c r="Q1475">
        <v>670.31243896484375</v>
      </c>
      <c r="R1475">
        <v>1373.279541015625</v>
      </c>
      <c r="S1475">
        <v>1425.327392578125</v>
      </c>
      <c r="T1475">
        <v>2727.698974609375</v>
      </c>
      <c r="U1475">
        <v>219.4642333984375</v>
      </c>
      <c r="V1475">
        <v>1841.118408203125</v>
      </c>
      <c r="W1475">
        <v>390.79730224609375</v>
      </c>
      <c r="X1475">
        <v>2333.547119140625</v>
      </c>
      <c r="Y1475">
        <v>11905.921875</v>
      </c>
      <c r="Z1475">
        <v>668.32281494140625</v>
      </c>
      <c r="AA1475">
        <v>10268.34765625</v>
      </c>
      <c r="AB1475">
        <v>236.95399475097656</v>
      </c>
      <c r="AC1475">
        <v>949.31036376953125</v>
      </c>
      <c r="AD1475">
        <v>2894.9365234375</v>
      </c>
      <c r="AE1475">
        <v>2016.1025390625</v>
      </c>
      <c r="AF1475">
        <v>2672.517822265625</v>
      </c>
      <c r="AG1475">
        <v>11572.5947265625</v>
      </c>
      <c r="AH1475">
        <v>1508.847900390625</v>
      </c>
      <c r="AI1475">
        <v>992.1756591796875</v>
      </c>
      <c r="AJ1475">
        <v>7199.41943359375</v>
      </c>
      <c r="AK1475">
        <v>3357.087646484375</v>
      </c>
      <c r="AL1475">
        <v>80249.2421875</v>
      </c>
      <c r="AM1475">
        <v>62436.63671875</v>
      </c>
      <c r="AN1475">
        <v>17812.595703125</v>
      </c>
      <c r="AO1475" s="5" t="s">
        <v>733</v>
      </c>
    </row>
    <row r="1476" spans="1:41" ht="14.25" x14ac:dyDescent="0.45">
      <c r="A1476">
        <v>2016</v>
      </c>
      <c r="B1476" s="5" t="s">
        <v>80</v>
      </c>
      <c r="C1476" s="5" t="s">
        <v>278</v>
      </c>
      <c r="D1476" s="5" t="s">
        <v>107</v>
      </c>
      <c r="E1476" s="5" t="s">
        <v>291</v>
      </c>
      <c r="F1476" s="5" t="s">
        <v>291</v>
      </c>
      <c r="G1476" s="5" t="s">
        <v>87</v>
      </c>
      <c r="H1476" s="5" t="s">
        <v>130</v>
      </c>
      <c r="I1476">
        <v>4211.7758800000001</v>
      </c>
      <c r="J1476">
        <v>5104</v>
      </c>
      <c r="K1476">
        <v>388</v>
      </c>
      <c r="L1476">
        <v>107</v>
      </c>
      <c r="M1476">
        <v>419.19000999999997</v>
      </c>
      <c r="N1476">
        <v>619</v>
      </c>
      <c r="O1476">
        <v>1053.38438</v>
      </c>
      <c r="P1476">
        <v>556</v>
      </c>
      <c r="Q1476">
        <v>641.14299999999992</v>
      </c>
      <c r="R1476">
        <v>1313.519713205565</v>
      </c>
      <c r="S1476">
        <v>1363.30261</v>
      </c>
      <c r="T1476">
        <v>2609</v>
      </c>
      <c r="U1476">
        <v>209.91399999999999</v>
      </c>
      <c r="V1476">
        <v>1761</v>
      </c>
      <c r="W1476">
        <v>373.7913050031791</v>
      </c>
      <c r="X1476">
        <v>2232</v>
      </c>
      <c r="Y1476">
        <v>11387.822</v>
      </c>
      <c r="Z1476">
        <v>639.24</v>
      </c>
      <c r="AA1476">
        <v>9821.5089499999995</v>
      </c>
      <c r="AB1476">
        <v>226.64266598187581</v>
      </c>
      <c r="AC1476">
        <v>908</v>
      </c>
      <c r="AD1476">
        <v>2768.96</v>
      </c>
      <c r="AE1476">
        <v>1928.3694599999999</v>
      </c>
      <c r="AF1476">
        <v>2556.2199999999998</v>
      </c>
      <c r="AG1476">
        <v>11069</v>
      </c>
      <c r="AH1476">
        <v>1443.18859</v>
      </c>
      <c r="AI1476">
        <v>949</v>
      </c>
      <c r="AJ1476">
        <v>6886.1284942056091</v>
      </c>
      <c r="AK1476">
        <v>3211</v>
      </c>
      <c r="AL1476">
        <v>76757.1015625</v>
      </c>
      <c r="AM1476">
        <v>59719.640625</v>
      </c>
      <c r="AN1476">
        <v>17037.458984375</v>
      </c>
      <c r="AO1476" s="5" t="s">
        <v>735</v>
      </c>
    </row>
    <row r="1477" spans="1:41" ht="14.25" x14ac:dyDescent="0.45">
      <c r="A1477">
        <v>2016</v>
      </c>
      <c r="B1477" s="5" t="s">
        <v>80</v>
      </c>
      <c r="C1477" s="5" t="s">
        <v>278</v>
      </c>
      <c r="D1477" s="5" t="s">
        <v>107</v>
      </c>
      <c r="E1477" s="5" t="s">
        <v>112</v>
      </c>
      <c r="F1477" s="5" t="s">
        <v>112</v>
      </c>
      <c r="G1477" s="5" t="s">
        <v>86</v>
      </c>
      <c r="H1477" s="5" t="s">
        <v>130</v>
      </c>
      <c r="I1477">
        <v>1597.65576171875</v>
      </c>
      <c r="J1477">
        <v>4344.03564453125</v>
      </c>
      <c r="K1477">
        <v>404.60693359375</v>
      </c>
      <c r="L1477">
        <v>283.32940673828125</v>
      </c>
      <c r="M1477">
        <v>1785.0443115234375</v>
      </c>
      <c r="N1477">
        <v>935.7188720703125</v>
      </c>
      <c r="O1477">
        <v>1047.098388671875</v>
      </c>
      <c r="P1477">
        <v>1936.258544921875</v>
      </c>
      <c r="Q1477">
        <v>585.98687744140625</v>
      </c>
      <c r="R1477">
        <v>824.59344482421875</v>
      </c>
      <c r="S1477">
        <v>1178.85302734375</v>
      </c>
      <c r="T1477">
        <v>912.71795654296875</v>
      </c>
      <c r="U1477">
        <v>87.729660034179688</v>
      </c>
      <c r="V1477">
        <v>641.93450927734375</v>
      </c>
      <c r="W1477">
        <v>569.15789794921875</v>
      </c>
      <c r="X1477">
        <v>2087.85546875</v>
      </c>
      <c r="Y1477">
        <v>9321.8837890625</v>
      </c>
      <c r="Z1477">
        <v>2061.7578125</v>
      </c>
      <c r="AA1477">
        <v>7038.15087890625</v>
      </c>
      <c r="AB1477">
        <v>378.91763305664063</v>
      </c>
      <c r="AC1477">
        <v>1161.5460205078125</v>
      </c>
      <c r="AD1477">
        <v>4970.90478515625</v>
      </c>
      <c r="AE1477">
        <v>1406.8590087890625</v>
      </c>
      <c r="AF1477">
        <v>2795.2880859375</v>
      </c>
      <c r="AG1477">
        <v>7255.7421875</v>
      </c>
      <c r="AH1477">
        <v>2339.091552734375</v>
      </c>
      <c r="AI1477">
        <v>854.17022705078125</v>
      </c>
      <c r="AJ1477">
        <v>4294.251953125</v>
      </c>
      <c r="AK1477">
        <v>517.5205078125</v>
      </c>
      <c r="AL1477">
        <v>63618.66796875</v>
      </c>
      <c r="AM1477">
        <v>46572.7265625</v>
      </c>
      <c r="AN1477">
        <v>17045.9375</v>
      </c>
      <c r="AO1477" s="5" t="s">
        <v>738</v>
      </c>
    </row>
    <row r="1478" spans="1:41" ht="14.25" x14ac:dyDescent="0.45">
      <c r="A1478">
        <v>2016</v>
      </c>
      <c r="B1478" s="5" t="s">
        <v>80</v>
      </c>
      <c r="C1478" s="5" t="s">
        <v>278</v>
      </c>
      <c r="D1478" s="5" t="s">
        <v>107</v>
      </c>
      <c r="E1478" s="5" t="s">
        <v>112</v>
      </c>
      <c r="F1478" s="5" t="s">
        <v>112</v>
      </c>
      <c r="G1478" s="5" t="s">
        <v>87</v>
      </c>
      <c r="H1478" s="5" t="s">
        <v>130</v>
      </c>
      <c r="I1478">
        <v>1528.1319599999999</v>
      </c>
      <c r="J1478">
        <v>4155</v>
      </c>
      <c r="K1478">
        <v>387</v>
      </c>
      <c r="L1478">
        <v>271</v>
      </c>
      <c r="M1478">
        <v>1707.366</v>
      </c>
      <c r="N1478">
        <v>895</v>
      </c>
      <c r="O1478">
        <v>1001.53265</v>
      </c>
      <c r="P1478">
        <v>1852</v>
      </c>
      <c r="Q1478">
        <v>560.48699999999997</v>
      </c>
      <c r="R1478">
        <v>788.71031016636846</v>
      </c>
      <c r="S1478">
        <v>1127.5539000000001</v>
      </c>
      <c r="T1478">
        <v>873</v>
      </c>
      <c r="U1478">
        <v>83.912000000000006</v>
      </c>
      <c r="V1478">
        <v>614</v>
      </c>
      <c r="W1478">
        <v>544.39034401788535</v>
      </c>
      <c r="X1478">
        <v>1997</v>
      </c>
      <c r="Y1478">
        <v>8916.2309999999998</v>
      </c>
      <c r="Z1478">
        <v>1972.038</v>
      </c>
      <c r="AA1478">
        <v>6731.8777099999998</v>
      </c>
      <c r="AB1478">
        <v>362.42858040273518</v>
      </c>
      <c r="AC1478">
        <v>1111</v>
      </c>
      <c r="AD1478">
        <v>4754.59</v>
      </c>
      <c r="AE1478">
        <v>1345.6379199999999</v>
      </c>
      <c r="AF1478">
        <v>2673.6480000000001</v>
      </c>
      <c r="AG1478">
        <v>6940</v>
      </c>
      <c r="AH1478">
        <v>2237.3032600000001</v>
      </c>
      <c r="AI1478">
        <v>817</v>
      </c>
      <c r="AJ1478">
        <v>4107.3827700000002</v>
      </c>
      <c r="AK1478">
        <v>495</v>
      </c>
      <c r="AL1478">
        <v>60850.22265625</v>
      </c>
      <c r="AM1478">
        <v>44546.0546875</v>
      </c>
      <c r="AN1478">
        <v>16304.1650390625</v>
      </c>
      <c r="AO1478" s="5" t="s">
        <v>740</v>
      </c>
    </row>
    <row r="1479" spans="1:41" ht="14.25" x14ac:dyDescent="0.45">
      <c r="A1479">
        <v>2016</v>
      </c>
      <c r="B1479" s="5" t="s">
        <v>80</v>
      </c>
      <c r="C1479" s="5" t="s">
        <v>278</v>
      </c>
      <c r="D1479" s="5" t="s">
        <v>107</v>
      </c>
      <c r="E1479" s="5" t="s">
        <v>113</v>
      </c>
      <c r="F1479" s="5" t="s">
        <v>113</v>
      </c>
      <c r="G1479" s="5" t="s">
        <v>86</v>
      </c>
      <c r="H1479" s="5" t="s">
        <v>130</v>
      </c>
      <c r="I1479">
        <v>3007.619873046875</v>
      </c>
      <c r="J1479">
        <v>3913.29150390625</v>
      </c>
      <c r="K1479">
        <v>39.728847503662109</v>
      </c>
      <c r="L1479">
        <v>254.05552673339844</v>
      </c>
      <c r="M1479">
        <v>2052.28955078125</v>
      </c>
      <c r="N1479">
        <v>3664.46337890625</v>
      </c>
      <c r="O1479">
        <v>1468.856689453125</v>
      </c>
      <c r="P1479">
        <v>1565.107421875</v>
      </c>
      <c r="Q1479">
        <v>972.4931640625</v>
      </c>
      <c r="R1479">
        <v>2369.996337890625</v>
      </c>
      <c r="S1479">
        <v>4855.283203125</v>
      </c>
      <c r="T1479">
        <v>3467.91015625</v>
      </c>
      <c r="U1479">
        <v>395.7275390625</v>
      </c>
      <c r="V1479">
        <v>2036.6260986328125</v>
      </c>
      <c r="W1479">
        <v>1285.8367919921875</v>
      </c>
      <c r="X1479">
        <v>2518.599853515625</v>
      </c>
      <c r="Y1479">
        <v>17017.51171875</v>
      </c>
      <c r="Z1479">
        <v>613.3935546875</v>
      </c>
      <c r="AA1479">
        <v>11274.431640625</v>
      </c>
      <c r="AB1479">
        <v>476.072998046875</v>
      </c>
      <c r="AC1479">
        <v>2404.640625</v>
      </c>
      <c r="AD1479">
        <v>1595.635986328125</v>
      </c>
      <c r="AE1479">
        <v>4051.0595703125</v>
      </c>
      <c r="AF1479">
        <v>8669.2529296875</v>
      </c>
      <c r="AG1479">
        <v>46931.26953125</v>
      </c>
      <c r="AH1479">
        <v>3984.044189453125</v>
      </c>
      <c r="AI1479">
        <v>1147.95458984375</v>
      </c>
      <c r="AJ1479">
        <v>4799.5283203125</v>
      </c>
      <c r="AK1479">
        <v>2228.997314453125</v>
      </c>
      <c r="AL1479">
        <v>139061.6875</v>
      </c>
      <c r="AM1479">
        <v>113940.46875</v>
      </c>
      <c r="AN1479">
        <v>25121.212890625</v>
      </c>
      <c r="AO1479" s="5" t="s">
        <v>741</v>
      </c>
    </row>
    <row r="1480" spans="1:41" ht="14.25" x14ac:dyDescent="0.45">
      <c r="A1480">
        <v>2016</v>
      </c>
      <c r="B1480" s="5" t="s">
        <v>80</v>
      </c>
      <c r="C1480" s="5" t="s">
        <v>278</v>
      </c>
      <c r="D1480" s="5" t="s">
        <v>107</v>
      </c>
      <c r="E1480" s="5" t="s">
        <v>113</v>
      </c>
      <c r="F1480" s="5" t="s">
        <v>113</v>
      </c>
      <c r="G1480" s="5" t="s">
        <v>87</v>
      </c>
      <c r="H1480" s="5" t="s">
        <v>130</v>
      </c>
      <c r="I1480">
        <v>2876.7398299999982</v>
      </c>
      <c r="J1480">
        <v>3743</v>
      </c>
      <c r="K1480">
        <v>38</v>
      </c>
      <c r="L1480">
        <v>243</v>
      </c>
      <c r="M1480">
        <v>1962.9818299999999</v>
      </c>
      <c r="N1480">
        <v>3505</v>
      </c>
      <c r="O1480">
        <v>1404.9376299999999</v>
      </c>
      <c r="P1480">
        <v>1497</v>
      </c>
      <c r="Q1480">
        <v>930.17399999999998</v>
      </c>
      <c r="R1480">
        <v>2266.8631099999998</v>
      </c>
      <c r="S1480">
        <v>4644</v>
      </c>
      <c r="T1480">
        <v>3317</v>
      </c>
      <c r="U1480">
        <v>378.50700000000001</v>
      </c>
      <c r="V1480">
        <v>1948</v>
      </c>
      <c r="W1480">
        <v>1229.88212</v>
      </c>
      <c r="X1480">
        <v>2409</v>
      </c>
      <c r="Y1480">
        <v>16276.975</v>
      </c>
      <c r="Z1480">
        <v>586.70100000000002</v>
      </c>
      <c r="AA1480">
        <v>10783.811955419669</v>
      </c>
      <c r="AB1480">
        <v>455.35613867015093</v>
      </c>
      <c r="AC1480">
        <v>2300</v>
      </c>
      <c r="AD1480">
        <v>1526.2</v>
      </c>
      <c r="AE1480">
        <v>3874.772944347827</v>
      </c>
      <c r="AF1480">
        <v>8292</v>
      </c>
      <c r="AG1480">
        <v>44889</v>
      </c>
      <c r="AH1480">
        <v>3810.67391</v>
      </c>
      <c r="AI1480">
        <v>1098</v>
      </c>
      <c r="AJ1480">
        <v>4590.671068411214</v>
      </c>
      <c r="AK1480">
        <v>2132</v>
      </c>
      <c r="AL1480">
        <v>133010.25</v>
      </c>
      <c r="AM1480">
        <v>108982.21875</v>
      </c>
      <c r="AN1480">
        <v>24028.03125</v>
      </c>
      <c r="AO1480" s="5" t="s">
        <v>743</v>
      </c>
    </row>
    <row r="1481" spans="1:41" ht="14.25" x14ac:dyDescent="0.45">
      <c r="A1481">
        <v>2016</v>
      </c>
      <c r="B1481" s="5" t="s">
        <v>80</v>
      </c>
      <c r="C1481" s="5" t="s">
        <v>278</v>
      </c>
      <c r="D1481" s="5" t="s">
        <v>107</v>
      </c>
      <c r="E1481" s="5" t="s">
        <v>114</v>
      </c>
      <c r="F1481" s="5" t="s">
        <v>115</v>
      </c>
      <c r="G1481" s="5" t="s">
        <v>86</v>
      </c>
      <c r="H1481" s="5" t="s">
        <v>130</v>
      </c>
      <c r="I1481">
        <v>15438.9521484375</v>
      </c>
      <c r="J1481">
        <v>26318.26953125</v>
      </c>
      <c r="K1481">
        <v>3207.58154296875</v>
      </c>
      <c r="L1481">
        <v>3410.407958984375</v>
      </c>
      <c r="M1481">
        <v>12092.255859375</v>
      </c>
      <c r="N1481">
        <v>10608.6474609375</v>
      </c>
      <c r="O1481">
        <v>9878.2021484375</v>
      </c>
      <c r="P1481">
        <v>11047.755859375</v>
      </c>
      <c r="Q1481">
        <v>4489.08251953125</v>
      </c>
      <c r="R1481">
        <v>9414.21484375</v>
      </c>
      <c r="S1481">
        <v>14259.03125</v>
      </c>
      <c r="T1481">
        <v>13749.3173828125</v>
      </c>
      <c r="U1481">
        <v>1856.447509765625</v>
      </c>
      <c r="V1481">
        <v>10861.6572265625</v>
      </c>
      <c r="W1481">
        <v>4654.00146484375</v>
      </c>
      <c r="X1481">
        <v>16382.921875</v>
      </c>
      <c r="Y1481">
        <v>58212.296875</v>
      </c>
      <c r="Z1481">
        <v>6910.033203125</v>
      </c>
      <c r="AA1481">
        <v>72520.4765625</v>
      </c>
      <c r="AB1481">
        <v>3225.8173828125</v>
      </c>
      <c r="AC1481">
        <v>11725.2373046875</v>
      </c>
      <c r="AD1481">
        <v>15874.6435546875</v>
      </c>
      <c r="AE1481">
        <v>15102.306640625</v>
      </c>
      <c r="AF1481">
        <v>37183.359375</v>
      </c>
      <c r="AG1481">
        <v>113826.28125</v>
      </c>
      <c r="AH1481">
        <v>22283.4375</v>
      </c>
      <c r="AI1481">
        <v>5996.96484375</v>
      </c>
      <c r="AJ1481">
        <v>30969.943359375</v>
      </c>
      <c r="AK1481">
        <v>8378.6044921875</v>
      </c>
      <c r="AL1481">
        <v>569878.125</v>
      </c>
      <c r="AM1481">
        <v>439895.34375</v>
      </c>
      <c r="AN1481">
        <v>129982.7734375</v>
      </c>
      <c r="AO1481" s="5" t="s">
        <v>746</v>
      </c>
    </row>
    <row r="1482" spans="1:41" ht="14.25" x14ac:dyDescent="0.45">
      <c r="A1482">
        <v>2016</v>
      </c>
      <c r="B1482" s="5" t="s">
        <v>80</v>
      </c>
      <c r="C1482" s="5" t="s">
        <v>278</v>
      </c>
      <c r="D1482" s="5" t="s">
        <v>107</v>
      </c>
      <c r="E1482" s="5" t="s">
        <v>114</v>
      </c>
      <c r="F1482" s="5" t="s">
        <v>115</v>
      </c>
      <c r="G1482" s="5" t="s">
        <v>87</v>
      </c>
      <c r="H1482" s="5" t="s">
        <v>130</v>
      </c>
      <c r="I1482">
        <v>14767.108340000001</v>
      </c>
      <c r="J1482">
        <v>25173</v>
      </c>
      <c r="K1482">
        <v>3068</v>
      </c>
      <c r="L1482">
        <v>3262</v>
      </c>
      <c r="M1482">
        <v>11566.047167500001</v>
      </c>
      <c r="N1482">
        <v>10147</v>
      </c>
      <c r="O1482">
        <v>9448.3410999999996</v>
      </c>
      <c r="P1482">
        <v>10567</v>
      </c>
      <c r="Q1482">
        <v>4293.7349999999997</v>
      </c>
      <c r="R1482">
        <v>9004.5443851238888</v>
      </c>
      <c r="S1482">
        <v>13638.53306</v>
      </c>
      <c r="T1482">
        <v>13151</v>
      </c>
      <c r="U1482">
        <v>1775.662</v>
      </c>
      <c r="V1482">
        <v>10389</v>
      </c>
      <c r="W1482">
        <v>4451.476967999999</v>
      </c>
      <c r="X1482">
        <v>15670</v>
      </c>
      <c r="Y1482">
        <v>55679.12</v>
      </c>
      <c r="Z1482">
        <v>6609.335</v>
      </c>
      <c r="AA1482">
        <v>69364.66225541968</v>
      </c>
      <c r="AB1482">
        <v>3085.4423169974762</v>
      </c>
      <c r="AC1482">
        <v>11215</v>
      </c>
      <c r="AD1482">
        <v>15183.84</v>
      </c>
      <c r="AE1482">
        <v>14445.111881808451</v>
      </c>
      <c r="AF1482">
        <v>35565.284</v>
      </c>
      <c r="AG1482">
        <v>108873</v>
      </c>
      <c r="AH1482">
        <v>21313.74795999999</v>
      </c>
      <c r="AI1482">
        <v>5736</v>
      </c>
      <c r="AJ1482">
        <v>29622.250530000001</v>
      </c>
      <c r="AK1482">
        <v>8014</v>
      </c>
      <c r="AL1482">
        <v>545079.25</v>
      </c>
      <c r="AM1482">
        <v>420752.8125</v>
      </c>
      <c r="AN1482">
        <v>124326.4375</v>
      </c>
      <c r="AO1482" s="5" t="s">
        <v>748</v>
      </c>
    </row>
    <row r="1483" spans="1:41" ht="14.25" x14ac:dyDescent="0.45">
      <c r="A1483">
        <v>2016</v>
      </c>
      <c r="B1483" s="5" t="s">
        <v>80</v>
      </c>
      <c r="C1483" s="5" t="s">
        <v>278</v>
      </c>
      <c r="D1483" s="5" t="s">
        <v>107</v>
      </c>
      <c r="E1483" s="5" t="s">
        <v>29</v>
      </c>
      <c r="F1483" s="5" t="s">
        <v>29</v>
      </c>
      <c r="G1483" s="5" t="s">
        <v>86</v>
      </c>
      <c r="H1483" s="5" t="s">
        <v>130</v>
      </c>
      <c r="I1483">
        <v>748.89141845703125</v>
      </c>
      <c r="J1483">
        <v>5485.71728515625</v>
      </c>
      <c r="K1483">
        <v>280.19293212890625</v>
      </c>
      <c r="L1483">
        <v>504.97454833984375</v>
      </c>
      <c r="M1483">
        <v>1052.932861328125</v>
      </c>
      <c r="N1483">
        <v>457.92724609375</v>
      </c>
      <c r="O1483">
        <v>1001.0276489257813</v>
      </c>
      <c r="P1483">
        <v>1330.9163818359375</v>
      </c>
      <c r="Q1483">
        <v>0.20700819790363312</v>
      </c>
      <c r="R1483">
        <v>544.9736328125</v>
      </c>
      <c r="S1483">
        <v>827.43621826171875</v>
      </c>
      <c r="T1483">
        <v>2470.507080078125</v>
      </c>
      <c r="U1483">
        <v>37.019966125488281</v>
      </c>
      <c r="V1483">
        <v>918.990966796875</v>
      </c>
      <c r="W1483">
        <v>351.78195190429688</v>
      </c>
      <c r="X1483">
        <v>2216.451416015625</v>
      </c>
      <c r="Y1483">
        <v>3184.3779296875</v>
      </c>
      <c r="Z1483">
        <v>1307.27880859375</v>
      </c>
      <c r="AA1483">
        <v>6300.4111328125</v>
      </c>
      <c r="AB1483">
        <v>392.06097412109375</v>
      </c>
      <c r="AC1483">
        <v>922.12744140625</v>
      </c>
      <c r="AD1483">
        <v>1619.807861328125</v>
      </c>
      <c r="AE1483">
        <v>2202.859130859375</v>
      </c>
      <c r="AF1483">
        <v>1115.96240234375</v>
      </c>
      <c r="AG1483">
        <v>4148.52783203125</v>
      </c>
      <c r="AH1483">
        <v>1368.78125</v>
      </c>
      <c r="AI1483">
        <v>585.47772216796875</v>
      </c>
      <c r="AJ1483">
        <v>1506.508056640625</v>
      </c>
      <c r="AK1483">
        <v>550.97637939453125</v>
      </c>
      <c r="AL1483">
        <v>43435.10546875</v>
      </c>
      <c r="AM1483">
        <v>30717.671875</v>
      </c>
      <c r="AN1483">
        <v>12717.43359375</v>
      </c>
      <c r="AO1483" s="5" t="s">
        <v>750</v>
      </c>
    </row>
    <row r="1484" spans="1:41" ht="14.25" x14ac:dyDescent="0.45">
      <c r="A1484">
        <v>2016</v>
      </c>
      <c r="B1484" s="5" t="s">
        <v>80</v>
      </c>
      <c r="C1484" s="5" t="s">
        <v>278</v>
      </c>
      <c r="D1484" s="5" t="s">
        <v>107</v>
      </c>
      <c r="E1484" s="5" t="s">
        <v>29</v>
      </c>
      <c r="F1484" s="5" t="s">
        <v>29</v>
      </c>
      <c r="G1484" s="5" t="s">
        <v>87</v>
      </c>
      <c r="H1484" s="5" t="s">
        <v>130</v>
      </c>
      <c r="I1484">
        <v>716.30256000000008</v>
      </c>
      <c r="J1484">
        <v>5247</v>
      </c>
      <c r="K1484">
        <v>268</v>
      </c>
      <c r="L1484">
        <v>483</v>
      </c>
      <c r="M1484">
        <v>1007.11332</v>
      </c>
      <c r="N1484">
        <v>438</v>
      </c>
      <c r="O1484">
        <v>957.46675000000027</v>
      </c>
      <c r="P1484">
        <v>1273</v>
      </c>
      <c r="Q1484">
        <v>0.19800000000000001</v>
      </c>
      <c r="R1484">
        <v>521.25848680342801</v>
      </c>
      <c r="S1484">
        <v>791.42938000000004</v>
      </c>
      <c r="T1484">
        <v>2363</v>
      </c>
      <c r="U1484">
        <v>35.408999999999999</v>
      </c>
      <c r="V1484">
        <v>879</v>
      </c>
      <c r="W1484">
        <v>336.47376232341122</v>
      </c>
      <c r="X1484">
        <v>2120</v>
      </c>
      <c r="Y1484">
        <v>3045.806</v>
      </c>
      <c r="Z1484">
        <v>1250.3910000000001</v>
      </c>
      <c r="AA1484">
        <v>6026.2416600000006</v>
      </c>
      <c r="AB1484">
        <v>375</v>
      </c>
      <c r="AC1484">
        <v>882</v>
      </c>
      <c r="AD1484">
        <v>1549.32</v>
      </c>
      <c r="AE1484">
        <v>2106.99926</v>
      </c>
      <c r="AF1484">
        <v>1067.4000000000001</v>
      </c>
      <c r="AG1484">
        <v>3968</v>
      </c>
      <c r="AH1484">
        <v>1309.2171699999999</v>
      </c>
      <c r="AI1484">
        <v>560</v>
      </c>
      <c r="AJ1484">
        <v>1440.95064</v>
      </c>
      <c r="AK1484">
        <v>527</v>
      </c>
      <c r="AL1484">
        <v>41544.98046875</v>
      </c>
      <c r="AM1484">
        <v>29380.958984375</v>
      </c>
      <c r="AN1484">
        <v>12164.0205078125</v>
      </c>
      <c r="AO1484" s="5" t="s">
        <v>752</v>
      </c>
    </row>
    <row r="1485" spans="1:41" ht="14.25" x14ac:dyDescent="0.45">
      <c r="A1485">
        <v>2016</v>
      </c>
      <c r="B1485" s="5" t="s">
        <v>80</v>
      </c>
      <c r="C1485" s="5" t="s">
        <v>3811</v>
      </c>
      <c r="D1485" s="5" t="s">
        <v>3814</v>
      </c>
      <c r="E1485" s="5" t="s">
        <v>3768</v>
      </c>
      <c r="F1485" s="5" t="s">
        <v>19</v>
      </c>
      <c r="G1485" s="5" t="s">
        <v>86</v>
      </c>
      <c r="H1485" s="5" t="s">
        <v>130</v>
      </c>
      <c r="I1485">
        <v>13022.375</v>
      </c>
      <c r="J1485">
        <v>16244.6123046875</v>
      </c>
      <c r="K1485">
        <v>1404.49755859375</v>
      </c>
      <c r="L1485">
        <v>284.50894165039063</v>
      </c>
      <c r="M1485">
        <v>5638.560546875</v>
      </c>
      <c r="N1485">
        <v>19595.3125</v>
      </c>
      <c r="O1485">
        <v>978.510986328125</v>
      </c>
      <c r="P1485">
        <v>13090.2861328125</v>
      </c>
      <c r="Q1485">
        <v>6661.21240234375</v>
      </c>
      <c r="R1485">
        <v>6100.671875</v>
      </c>
      <c r="S1485"/>
      <c r="T1485">
        <v>449.05703735351563</v>
      </c>
      <c r="U1485"/>
      <c r="V1485"/>
      <c r="W1485">
        <v>496.1856689453125</v>
      </c>
      <c r="X1485">
        <v>13980.2177734375</v>
      </c>
      <c r="Y1485">
        <v>24951.859375</v>
      </c>
      <c r="Z1485">
        <v>13622.458984375</v>
      </c>
      <c r="AA1485">
        <v>0</v>
      </c>
      <c r="AB1485"/>
      <c r="AC1485">
        <v>9171.1669921875</v>
      </c>
      <c r="AD1485">
        <v>26009.21484375</v>
      </c>
      <c r="AE1485">
        <v>5212.458984375</v>
      </c>
      <c r="AF1485">
        <v>27524.119140625</v>
      </c>
      <c r="AG1485">
        <v>0</v>
      </c>
      <c r="AH1485"/>
      <c r="AI1485">
        <v>6193.3779296875</v>
      </c>
      <c r="AJ1485">
        <v>2622.532958984375</v>
      </c>
      <c r="AK1485">
        <v>2031.903564453125</v>
      </c>
      <c r="AL1485">
        <v>215285.109375</v>
      </c>
      <c r="AM1485">
        <v>158103.578125</v>
      </c>
      <c r="AN1485">
        <v>57181.5234375</v>
      </c>
      <c r="AO1485" s="5" t="s">
        <v>3864</v>
      </c>
    </row>
    <row r="1486" spans="1:41" ht="14.25" x14ac:dyDescent="0.45">
      <c r="A1486">
        <v>2016</v>
      </c>
      <c r="B1486" s="5" t="s">
        <v>80</v>
      </c>
      <c r="C1486" s="5" t="s">
        <v>3811</v>
      </c>
      <c r="D1486" s="5" t="s">
        <v>3814</v>
      </c>
      <c r="E1486" s="5" t="s">
        <v>3768</v>
      </c>
      <c r="F1486" s="5" t="s">
        <v>19</v>
      </c>
      <c r="G1486" s="5" t="s">
        <v>87</v>
      </c>
      <c r="H1486" s="5" t="s">
        <v>130</v>
      </c>
      <c r="I1486">
        <v>12266.7373046875</v>
      </c>
      <c r="J1486">
        <v>15302</v>
      </c>
      <c r="K1486">
        <v>1323</v>
      </c>
      <c r="L1486">
        <v>268</v>
      </c>
      <c r="M1486">
        <v>5311.37646484375</v>
      </c>
      <c r="N1486">
        <v>18458.271484375</v>
      </c>
      <c r="O1486">
        <v>921.73175048828125</v>
      </c>
      <c r="P1486">
        <v>12330.70703125</v>
      </c>
      <c r="Q1486">
        <v>6274.68798828125</v>
      </c>
      <c r="R1486">
        <v>5746.67333984375</v>
      </c>
      <c r="S1486"/>
      <c r="T1486">
        <v>423</v>
      </c>
      <c r="U1486"/>
      <c r="V1486"/>
      <c r="W1486">
        <v>467.3939208984375</v>
      </c>
      <c r="X1486">
        <v>13169</v>
      </c>
      <c r="Y1486">
        <v>23504</v>
      </c>
      <c r="Z1486">
        <v>12832</v>
      </c>
      <c r="AA1486">
        <v>0</v>
      </c>
      <c r="AB1486"/>
      <c r="AC1486">
        <v>8639</v>
      </c>
      <c r="AD1486">
        <v>24500</v>
      </c>
      <c r="AE1486">
        <v>4910</v>
      </c>
      <c r="AF1486">
        <v>25927</v>
      </c>
      <c r="AG1486">
        <v>0</v>
      </c>
      <c r="AH1486"/>
      <c r="AI1486">
        <v>5834</v>
      </c>
      <c r="AJ1486">
        <v>2470.357421875</v>
      </c>
      <c r="AK1486">
        <v>1914</v>
      </c>
      <c r="AL1486">
        <v>202792.921875</v>
      </c>
      <c r="AM1486">
        <v>148929.4375</v>
      </c>
      <c r="AN1486">
        <v>53863.5</v>
      </c>
      <c r="AO1486" s="5" t="s">
        <v>3865</v>
      </c>
    </row>
    <row r="1487" spans="1:41" ht="14.25" x14ac:dyDescent="0.45">
      <c r="A1487">
        <v>2016</v>
      </c>
      <c r="B1487" s="5" t="s">
        <v>80</v>
      </c>
      <c r="C1487" s="5" t="s">
        <v>3811</v>
      </c>
      <c r="D1487" s="5" t="s">
        <v>3814</v>
      </c>
      <c r="E1487" s="5" t="s">
        <v>3768</v>
      </c>
      <c r="F1487" s="5" t="s">
        <v>3816</v>
      </c>
      <c r="G1487" s="5" t="s">
        <v>86</v>
      </c>
      <c r="H1487" s="5" t="s">
        <v>130</v>
      </c>
      <c r="I1487"/>
      <c r="J1487">
        <v>0</v>
      </c>
      <c r="K1487"/>
      <c r="L1487"/>
      <c r="M1487"/>
      <c r="N1487"/>
      <c r="O1487">
        <v>0</v>
      </c>
      <c r="P1487">
        <v>0</v>
      </c>
      <c r="Q1487"/>
      <c r="R1487">
        <v>0</v>
      </c>
      <c r="S1487"/>
      <c r="T1487"/>
      <c r="U1487"/>
      <c r="V1487"/>
      <c r="W1487"/>
      <c r="X1487"/>
      <c r="Y1487">
        <v>62.636688232421875</v>
      </c>
      <c r="Z1487">
        <v>0</v>
      </c>
      <c r="AA1487">
        <v>0</v>
      </c>
      <c r="AB1487"/>
      <c r="AC1487"/>
      <c r="AD1487">
        <v>0</v>
      </c>
      <c r="AE1487">
        <v>0</v>
      </c>
      <c r="AF1487"/>
      <c r="AG1487">
        <v>2428.455078125</v>
      </c>
      <c r="AH1487"/>
      <c r="AI1487"/>
      <c r="AJ1487">
        <v>0</v>
      </c>
      <c r="AK1487"/>
      <c r="AL1487">
        <v>2491.091796875</v>
      </c>
      <c r="AM1487">
        <v>2491.091796875</v>
      </c>
      <c r="AN1487">
        <v>0</v>
      </c>
      <c r="AO1487" s="5" t="s">
        <v>3866</v>
      </c>
    </row>
    <row r="1488" spans="1:41" ht="14.25" x14ac:dyDescent="0.45">
      <c r="A1488">
        <v>2016</v>
      </c>
      <c r="B1488" s="5" t="s">
        <v>80</v>
      </c>
      <c r="C1488" s="5" t="s">
        <v>3811</v>
      </c>
      <c r="D1488" s="5" t="s">
        <v>3814</v>
      </c>
      <c r="E1488" s="5" t="s">
        <v>3768</v>
      </c>
      <c r="F1488" s="5" t="s">
        <v>3816</v>
      </c>
      <c r="G1488" s="5" t="s">
        <v>87</v>
      </c>
      <c r="H1488" s="5" t="s">
        <v>130</v>
      </c>
      <c r="I1488"/>
      <c r="J1488">
        <v>0</v>
      </c>
      <c r="K1488"/>
      <c r="L1488"/>
      <c r="M1488"/>
      <c r="N1488"/>
      <c r="O1488">
        <v>0</v>
      </c>
      <c r="P1488">
        <v>0</v>
      </c>
      <c r="Q1488"/>
      <c r="R1488">
        <v>0</v>
      </c>
      <c r="S1488"/>
      <c r="T1488"/>
      <c r="U1488"/>
      <c r="V1488"/>
      <c r="W1488"/>
      <c r="X1488"/>
      <c r="Y1488">
        <v>61</v>
      </c>
      <c r="Z1488">
        <v>0</v>
      </c>
      <c r="AA1488">
        <v>0</v>
      </c>
      <c r="AB1488"/>
      <c r="AC1488"/>
      <c r="AD1488">
        <v>0</v>
      </c>
      <c r="AE1488">
        <v>0</v>
      </c>
      <c r="AF1488"/>
      <c r="AG1488">
        <v>2365</v>
      </c>
      <c r="AH1488"/>
      <c r="AI1488"/>
      <c r="AJ1488">
        <v>0</v>
      </c>
      <c r="AK1488"/>
      <c r="AL1488">
        <v>2426</v>
      </c>
      <c r="AM1488">
        <v>2426</v>
      </c>
      <c r="AN1488">
        <v>0</v>
      </c>
      <c r="AO1488" s="5" t="s">
        <v>3867</v>
      </c>
    </row>
    <row r="1489" spans="1:41" ht="14.25" x14ac:dyDescent="0.45">
      <c r="A1489">
        <v>2016</v>
      </c>
      <c r="B1489" s="5" t="s">
        <v>80</v>
      </c>
      <c r="C1489" s="5" t="s">
        <v>3811</v>
      </c>
      <c r="D1489" s="5" t="s">
        <v>3814</v>
      </c>
      <c r="E1489" s="5" t="s">
        <v>3768</v>
      </c>
      <c r="F1489" s="5" t="s">
        <v>115</v>
      </c>
      <c r="G1489" s="5" t="s">
        <v>86</v>
      </c>
      <c r="H1489" s="5" t="s">
        <v>130</v>
      </c>
      <c r="I1489">
        <v>6749.73779296875</v>
      </c>
      <c r="J1489">
        <v>25019.763671875</v>
      </c>
      <c r="K1489">
        <v>1972.8509521484375</v>
      </c>
      <c r="L1489">
        <v>2198.677978515625</v>
      </c>
      <c r="M1489">
        <v>2980.085693359375</v>
      </c>
      <c r="N1489">
        <v>2997.08056640625</v>
      </c>
      <c r="O1489">
        <v>5951.4287109375</v>
      </c>
      <c r="P1489">
        <v>7053.630859375</v>
      </c>
      <c r="Q1489">
        <v>3305.859375</v>
      </c>
      <c r="R1489">
        <v>3217.67578125</v>
      </c>
      <c r="S1489">
        <v>44.956325531005859</v>
      </c>
      <c r="T1489">
        <v>52.274799346923828</v>
      </c>
      <c r="U1489">
        <v>211.190185546875</v>
      </c>
      <c r="V1489"/>
      <c r="W1489">
        <v>106.74416351318359</v>
      </c>
      <c r="X1489">
        <v>9677.1103515625</v>
      </c>
      <c r="Y1489">
        <v>14532.3935546875</v>
      </c>
      <c r="Z1489">
        <v>6272.4990234375</v>
      </c>
      <c r="AA1489">
        <v>0</v>
      </c>
      <c r="AB1489"/>
      <c r="AC1489">
        <v>1548.3795166015625</v>
      </c>
      <c r="AD1489">
        <v>14766.146484375</v>
      </c>
      <c r="AE1489">
        <v>7142.82861328125</v>
      </c>
      <c r="AF1489">
        <v>14383.5703125</v>
      </c>
      <c r="AG1489">
        <v>14996.59375</v>
      </c>
      <c r="AH1489"/>
      <c r="AI1489">
        <v>3318.404296875</v>
      </c>
      <c r="AJ1489">
        <v>12634.1875</v>
      </c>
      <c r="AK1489">
        <v>7328.9267578125</v>
      </c>
      <c r="AL1489">
        <v>168463</v>
      </c>
      <c r="AM1489">
        <v>122264.0703125</v>
      </c>
      <c r="AN1489">
        <v>46198.92578125</v>
      </c>
      <c r="AO1489" s="5" t="s">
        <v>3868</v>
      </c>
    </row>
    <row r="1490" spans="1:41" ht="14.25" x14ac:dyDescent="0.45">
      <c r="A1490">
        <v>2016</v>
      </c>
      <c r="B1490" s="5" t="s">
        <v>80</v>
      </c>
      <c r="C1490" s="5" t="s">
        <v>3811</v>
      </c>
      <c r="D1490" s="5" t="s">
        <v>3814</v>
      </c>
      <c r="E1490" s="5" t="s">
        <v>3768</v>
      </c>
      <c r="F1490" s="5" t="s">
        <v>115</v>
      </c>
      <c r="G1490" s="5" t="s">
        <v>87</v>
      </c>
      <c r="H1490" s="5" t="s">
        <v>130</v>
      </c>
      <c r="I1490">
        <v>6456.01513671875</v>
      </c>
      <c r="J1490">
        <v>23931</v>
      </c>
      <c r="K1490">
        <v>1887</v>
      </c>
      <c r="L1490">
        <v>2103</v>
      </c>
      <c r="M1490">
        <v>2850.40380859375</v>
      </c>
      <c r="N1490">
        <v>2866.6591796875</v>
      </c>
      <c r="O1490">
        <v>5692.4453125</v>
      </c>
      <c r="P1490">
        <v>6746.68408203125</v>
      </c>
      <c r="Q1490">
        <v>3162.0009765625</v>
      </c>
      <c r="R1490">
        <v>3077.65478515625</v>
      </c>
      <c r="S1490">
        <v>43</v>
      </c>
      <c r="T1490">
        <v>50</v>
      </c>
      <c r="U1490">
        <v>202</v>
      </c>
      <c r="V1490"/>
      <c r="W1490">
        <v>102.09906768798828</v>
      </c>
      <c r="X1490">
        <v>9256</v>
      </c>
      <c r="Y1490">
        <v>13900</v>
      </c>
      <c r="Z1490">
        <v>5999.5439453125</v>
      </c>
      <c r="AA1490">
        <v>0</v>
      </c>
      <c r="AB1490"/>
      <c r="AC1490">
        <v>1481</v>
      </c>
      <c r="AD1490">
        <v>14123.580078125</v>
      </c>
      <c r="AE1490">
        <v>6832</v>
      </c>
      <c r="AF1490">
        <v>13757.65234375</v>
      </c>
      <c r="AG1490">
        <v>14344</v>
      </c>
      <c r="AH1490"/>
      <c r="AI1490">
        <v>3174</v>
      </c>
      <c r="AJ1490">
        <v>12084.396484375</v>
      </c>
      <c r="AK1490">
        <v>7010</v>
      </c>
      <c r="AL1490">
        <v>161132.125</v>
      </c>
      <c r="AM1490">
        <v>116943.6171875</v>
      </c>
      <c r="AN1490">
        <v>44188.53125</v>
      </c>
      <c r="AO1490" s="5" t="s">
        <v>3869</v>
      </c>
    </row>
    <row r="1491" spans="1:41" ht="14.25" x14ac:dyDescent="0.45">
      <c r="A1491">
        <v>2016</v>
      </c>
      <c r="B1491" s="5" t="s">
        <v>80</v>
      </c>
      <c r="C1491" s="5" t="s">
        <v>3811</v>
      </c>
      <c r="D1491" s="5" t="s">
        <v>3814</v>
      </c>
      <c r="E1491" s="5" t="s">
        <v>3768</v>
      </c>
      <c r="F1491" s="5" t="s">
        <v>3817</v>
      </c>
      <c r="G1491" s="5" t="s">
        <v>86</v>
      </c>
      <c r="H1491" s="5" t="s">
        <v>130</v>
      </c>
      <c r="I1491"/>
      <c r="J1491">
        <v>0</v>
      </c>
      <c r="K1491"/>
      <c r="L1491"/>
      <c r="M1491"/>
      <c r="N1491"/>
      <c r="O1491">
        <v>0</v>
      </c>
      <c r="P1491">
        <v>0</v>
      </c>
      <c r="Q1491"/>
      <c r="R1491">
        <v>-72.904998779296875</v>
      </c>
      <c r="S1491"/>
      <c r="T1491"/>
      <c r="U1491"/>
      <c r="V1491"/>
      <c r="W1491"/>
      <c r="X1491"/>
      <c r="Y1491"/>
      <c r="Z1491">
        <v>111.41115570068359</v>
      </c>
      <c r="AA1491">
        <v>103.76879119873047</v>
      </c>
      <c r="AB1491"/>
      <c r="AC1491"/>
      <c r="AD1491">
        <v>0</v>
      </c>
      <c r="AE1491">
        <v>74.958656311035156</v>
      </c>
      <c r="AF1491"/>
      <c r="AG1491">
        <v>0</v>
      </c>
      <c r="AH1491"/>
      <c r="AI1491"/>
      <c r="AJ1491">
        <v>0</v>
      </c>
      <c r="AK1491">
        <v>751.6402587890625</v>
      </c>
      <c r="AL1491">
        <v>968.8739013671875</v>
      </c>
      <c r="AM1491">
        <v>217.23361206054688</v>
      </c>
      <c r="AN1491">
        <v>751.6402587890625</v>
      </c>
      <c r="AO1491" s="5" t="s">
        <v>3870</v>
      </c>
    </row>
    <row r="1492" spans="1:41" ht="14.25" x14ac:dyDescent="0.45">
      <c r="A1492">
        <v>2016</v>
      </c>
      <c r="B1492" s="5" t="s">
        <v>80</v>
      </c>
      <c r="C1492" s="5" t="s">
        <v>3811</v>
      </c>
      <c r="D1492" s="5" t="s">
        <v>3814</v>
      </c>
      <c r="E1492" s="5" t="s">
        <v>3768</v>
      </c>
      <c r="F1492" s="5" t="s">
        <v>3817</v>
      </c>
      <c r="G1492" s="5" t="s">
        <v>87</v>
      </c>
      <c r="H1492" s="5" t="s">
        <v>130</v>
      </c>
      <c r="I1492"/>
      <c r="J1492">
        <v>0</v>
      </c>
      <c r="K1492"/>
      <c r="L1492"/>
      <c r="M1492"/>
      <c r="N1492"/>
      <c r="O1492">
        <v>0</v>
      </c>
      <c r="P1492">
        <v>0</v>
      </c>
      <c r="Q1492"/>
      <c r="R1492">
        <v>-71</v>
      </c>
      <c r="S1492"/>
      <c r="T1492"/>
      <c r="U1492"/>
      <c r="V1492"/>
      <c r="W1492"/>
      <c r="X1492"/>
      <c r="Y1492"/>
      <c r="Z1492">
        <v>108.5</v>
      </c>
      <c r="AA1492">
        <v>101.05732727050781</v>
      </c>
      <c r="AB1492"/>
      <c r="AC1492"/>
      <c r="AD1492">
        <v>0</v>
      </c>
      <c r="AE1492">
        <v>73</v>
      </c>
      <c r="AF1492"/>
      <c r="AG1492">
        <v>0</v>
      </c>
      <c r="AH1492"/>
      <c r="AI1492"/>
      <c r="AJ1492">
        <v>0</v>
      </c>
      <c r="AK1492">
        <v>732</v>
      </c>
      <c r="AL1492">
        <v>943.55731201171875</v>
      </c>
      <c r="AM1492">
        <v>211.55732727050781</v>
      </c>
      <c r="AN1492">
        <v>732</v>
      </c>
      <c r="AO1492" s="5" t="s">
        <v>3871</v>
      </c>
    </row>
    <row r="1493" spans="1:41" ht="14.25" x14ac:dyDescent="0.45">
      <c r="A1493">
        <v>2016</v>
      </c>
      <c r="B1493" s="5" t="s">
        <v>80</v>
      </c>
      <c r="C1493" s="5" t="s">
        <v>3811</v>
      </c>
      <c r="D1493" s="5" t="s">
        <v>3814</v>
      </c>
      <c r="E1493" s="5" t="s">
        <v>3768</v>
      </c>
      <c r="F1493" s="5" t="s">
        <v>157</v>
      </c>
      <c r="G1493" s="5" t="s">
        <v>86</v>
      </c>
      <c r="H1493" s="5" t="s">
        <v>130</v>
      </c>
      <c r="I1493"/>
      <c r="J1493">
        <v>236.17111206054688</v>
      </c>
      <c r="K1493">
        <v>1280.4581298828125</v>
      </c>
      <c r="L1493"/>
      <c r="M1493"/>
      <c r="N1493"/>
      <c r="O1493">
        <v>401.86480712890625</v>
      </c>
      <c r="P1493">
        <v>432.29580688476563</v>
      </c>
      <c r="Q1493">
        <v>0</v>
      </c>
      <c r="R1493">
        <v>0</v>
      </c>
      <c r="S1493"/>
      <c r="T1493">
        <v>89.33428955078125</v>
      </c>
      <c r="U1493">
        <v>6.1609854698181152</v>
      </c>
      <c r="V1493">
        <v>63.375347137451172</v>
      </c>
      <c r="W1493"/>
      <c r="X1493"/>
      <c r="Y1493">
        <v>92.414787292480469</v>
      </c>
      <c r="Z1493">
        <v>0</v>
      </c>
      <c r="AA1493">
        <v>0</v>
      </c>
      <c r="AB1493"/>
      <c r="AC1493">
        <v>142.7294921875</v>
      </c>
      <c r="AD1493">
        <v>0</v>
      </c>
      <c r="AE1493">
        <v>74.958656311035156</v>
      </c>
      <c r="AF1493"/>
      <c r="AG1493">
        <v>0</v>
      </c>
      <c r="AH1493"/>
      <c r="AI1493">
        <v>0</v>
      </c>
      <c r="AJ1493">
        <v>3.9124929904937744</v>
      </c>
      <c r="AK1493"/>
      <c r="AL1493">
        <v>2823.676025390625</v>
      </c>
      <c r="AM1493">
        <v>1052.0186767578125</v>
      </c>
      <c r="AN1493">
        <v>1771.6572265625</v>
      </c>
      <c r="AO1493" s="5" t="s">
        <v>3872</v>
      </c>
    </row>
    <row r="1494" spans="1:41" ht="14.25" x14ac:dyDescent="0.45">
      <c r="A1494">
        <v>2016</v>
      </c>
      <c r="B1494" s="5" t="s">
        <v>80</v>
      </c>
      <c r="C1494" s="5" t="s">
        <v>3811</v>
      </c>
      <c r="D1494" s="5" t="s">
        <v>3814</v>
      </c>
      <c r="E1494" s="5" t="s">
        <v>3768</v>
      </c>
      <c r="F1494" s="5" t="s">
        <v>157</v>
      </c>
      <c r="G1494" s="5" t="s">
        <v>87</v>
      </c>
      <c r="H1494" s="5" t="s">
        <v>130</v>
      </c>
      <c r="I1494"/>
      <c r="J1494">
        <v>230</v>
      </c>
      <c r="K1494">
        <v>1247</v>
      </c>
      <c r="L1494"/>
      <c r="M1494"/>
      <c r="N1494"/>
      <c r="O1494">
        <v>391.3641357421875</v>
      </c>
      <c r="P1494">
        <v>421</v>
      </c>
      <c r="Q1494">
        <v>0</v>
      </c>
      <c r="R1494">
        <v>0</v>
      </c>
      <c r="S1494"/>
      <c r="T1494">
        <v>87</v>
      </c>
      <c r="U1494">
        <v>6</v>
      </c>
      <c r="V1494">
        <v>61.7193603515625</v>
      </c>
      <c r="W1494"/>
      <c r="X1494"/>
      <c r="Y1494">
        <v>90</v>
      </c>
      <c r="Z1494">
        <v>0</v>
      </c>
      <c r="AA1494">
        <v>0</v>
      </c>
      <c r="AB1494"/>
      <c r="AC1494">
        <v>139</v>
      </c>
      <c r="AD1494">
        <v>0</v>
      </c>
      <c r="AE1494">
        <v>73</v>
      </c>
      <c r="AF1494"/>
      <c r="AG1494">
        <v>0</v>
      </c>
      <c r="AH1494"/>
      <c r="AI1494">
        <v>0</v>
      </c>
      <c r="AJ1494">
        <v>3.8102600574493408</v>
      </c>
      <c r="AK1494"/>
      <c r="AL1494">
        <v>2749.893798828125</v>
      </c>
      <c r="AM1494">
        <v>1024.5296630859375</v>
      </c>
      <c r="AN1494">
        <v>1725.3641357421875</v>
      </c>
      <c r="AO1494" s="5" t="s">
        <v>3873</v>
      </c>
    </row>
    <row r="1495" spans="1:41" ht="14.25" x14ac:dyDescent="0.45">
      <c r="A1495">
        <v>2016</v>
      </c>
      <c r="B1495" s="5" t="s">
        <v>80</v>
      </c>
      <c r="C1495" s="5" t="s">
        <v>3813</v>
      </c>
      <c r="D1495" s="5" t="s">
        <v>3814</v>
      </c>
      <c r="E1495" s="5" t="s">
        <v>3815</v>
      </c>
      <c r="F1495" s="5" t="s">
        <v>3819</v>
      </c>
      <c r="G1495" s="5" t="s">
        <v>82</v>
      </c>
      <c r="H1495" s="5" t="s">
        <v>3820</v>
      </c>
      <c r="I1495">
        <v>525.07849999999996</v>
      </c>
      <c r="J1495">
        <v>947.49950000000001</v>
      </c>
      <c r="K1495">
        <v>46.4</v>
      </c>
      <c r="L1495">
        <v>99.125</v>
      </c>
      <c r="M1495">
        <v>369.74799999999999</v>
      </c>
      <c r="N1495">
        <v>561.25100000000009</v>
      </c>
      <c r="O1495">
        <v>261.38600000000002</v>
      </c>
      <c r="P1495">
        <v>328.93900000000002</v>
      </c>
      <c r="Q1495">
        <v>153.06</v>
      </c>
      <c r="R1495">
        <v>308.01</v>
      </c>
      <c r="S1495">
        <v>526.27499999999998</v>
      </c>
      <c r="T1495">
        <v>332.69600000000003</v>
      </c>
      <c r="U1495">
        <v>96.5</v>
      </c>
      <c r="V1495">
        <v>439.3</v>
      </c>
      <c r="W1495">
        <v>196.80799999999999</v>
      </c>
      <c r="X1495">
        <v>541</v>
      </c>
      <c r="Y1495">
        <v>2232.9749999999999</v>
      </c>
      <c r="Z1495">
        <v>224.7405</v>
      </c>
      <c r="AA1495">
        <v>3214.06124999957</v>
      </c>
      <c r="AB1495">
        <v>75.856999999999999</v>
      </c>
      <c r="AC1495">
        <v>251.5095</v>
      </c>
      <c r="AD1495">
        <v>465.00349999999997</v>
      </c>
      <c r="AE1495">
        <v>315.82650000000001</v>
      </c>
      <c r="AF1495">
        <v>1124.8119999999999</v>
      </c>
      <c r="AG1495">
        <v>4687.2664999999997</v>
      </c>
      <c r="AH1495">
        <v>899.4325</v>
      </c>
      <c r="AI1495">
        <v>283.3075</v>
      </c>
      <c r="AJ1495">
        <v>1366.4875</v>
      </c>
      <c r="AK1495">
        <v>180.7</v>
      </c>
      <c r="AL1495">
        <v>21055.052734375</v>
      </c>
      <c r="AM1495">
        <v>16876.44140625</v>
      </c>
      <c r="AN1495">
        <v>4178.61376953125</v>
      </c>
      <c r="AO1495" s="5" t="s">
        <v>3874</v>
      </c>
    </row>
    <row r="1496" spans="1:41" ht="14.25" x14ac:dyDescent="0.45">
      <c r="A1496">
        <v>2016</v>
      </c>
      <c r="B1496" s="5" t="s">
        <v>80</v>
      </c>
      <c r="C1496" s="5" t="s">
        <v>3878</v>
      </c>
      <c r="D1496" s="5" t="s">
        <v>3879</v>
      </c>
      <c r="E1496" s="5" t="s">
        <v>1460</v>
      </c>
      <c r="F1496" s="5" t="s">
        <v>187</v>
      </c>
      <c r="G1496" s="5" t="s">
        <v>86</v>
      </c>
      <c r="H1496" s="5" t="s">
        <v>130</v>
      </c>
      <c r="I1496">
        <v>46406.053284274902</v>
      </c>
      <c r="J1496">
        <v>125626</v>
      </c>
      <c r="K1496">
        <v>2148.2307300000002</v>
      </c>
      <c r="L1496">
        <v>4925.4921999999997</v>
      </c>
      <c r="M1496">
        <v>38360.034388577878</v>
      </c>
      <c r="N1496">
        <v>54204.659544756432</v>
      </c>
      <c r="O1496">
        <v>23059.73825013742</v>
      </c>
      <c r="P1496">
        <v>36298.090080000002</v>
      </c>
      <c r="Q1496">
        <v>38232.343814121239</v>
      </c>
      <c r="R1496">
        <v>29003.18887152577</v>
      </c>
      <c r="S1496">
        <v>49424</v>
      </c>
      <c r="T1496">
        <v>44725.587188993479</v>
      </c>
      <c r="U1496">
        <v>15518.01653250126</v>
      </c>
      <c r="V1496">
        <v>51852</v>
      </c>
      <c r="W1496">
        <v>7238</v>
      </c>
      <c r="X1496">
        <v>49367.048648498792</v>
      </c>
      <c r="Y1496">
        <v>327738.11900000012</v>
      </c>
      <c r="Z1496">
        <v>6432</v>
      </c>
      <c r="AA1496">
        <v>312838.46428559988</v>
      </c>
      <c r="AB1496">
        <v>5175.5731318951184</v>
      </c>
      <c r="AC1496">
        <v>18998.676164100671</v>
      </c>
      <c r="AD1496">
        <v>18760.89</v>
      </c>
      <c r="AE1496">
        <v>36392.37780371416</v>
      </c>
      <c r="AF1496">
        <v>134742.42801</v>
      </c>
      <c r="AG1496">
        <v>735901</v>
      </c>
      <c r="AH1496">
        <v>132490.04759</v>
      </c>
      <c r="AI1496">
        <v>18473.356348615082</v>
      </c>
      <c r="AJ1496">
        <v>213108.0179061268</v>
      </c>
      <c r="AK1496">
        <v>6233</v>
      </c>
      <c r="AL1496">
        <v>2583672.25</v>
      </c>
      <c r="AM1496">
        <v>2188217</v>
      </c>
      <c r="AN1496">
        <v>395455.5</v>
      </c>
      <c r="AO1496" s="5" t="s">
        <v>5009</v>
      </c>
    </row>
    <row r="1497" spans="1:41" ht="14.25" x14ac:dyDescent="0.45">
      <c r="A1497">
        <v>2016</v>
      </c>
      <c r="B1497" s="5" t="s">
        <v>80</v>
      </c>
      <c r="C1497" s="5" t="s">
        <v>3878</v>
      </c>
      <c r="D1497" s="5" t="s">
        <v>3879</v>
      </c>
      <c r="E1497" s="5" t="s">
        <v>1460</v>
      </c>
      <c r="F1497" s="5" t="s">
        <v>190</v>
      </c>
      <c r="G1497" s="5" t="s">
        <v>86</v>
      </c>
      <c r="H1497" s="5" t="s">
        <v>130</v>
      </c>
      <c r="I1497">
        <v>36127.95496067738</v>
      </c>
      <c r="J1497">
        <v>52400</v>
      </c>
      <c r="K1497">
        <v>6834.0069800000001</v>
      </c>
      <c r="L1497">
        <v>25712.041649999999</v>
      </c>
      <c r="M1497">
        <v>80861.274674857108</v>
      </c>
      <c r="N1497">
        <v>46625.618515246191</v>
      </c>
      <c r="O1497">
        <v>52220.456519977888</v>
      </c>
      <c r="P1497">
        <v>28941.540649999999</v>
      </c>
      <c r="Q1497">
        <v>1618.866912945178</v>
      </c>
      <c r="R1497">
        <v>24932.79122854512</v>
      </c>
      <c r="S1497">
        <v>57923</v>
      </c>
      <c r="T1497">
        <v>48387.814773621132</v>
      </c>
      <c r="U1497">
        <v>516.65257499024153</v>
      </c>
      <c r="V1497">
        <v>24449</v>
      </c>
      <c r="W1497">
        <v>24729</v>
      </c>
      <c r="X1497">
        <v>101588.0632074348</v>
      </c>
      <c r="Y1497">
        <v>115620.599</v>
      </c>
      <c r="Z1497">
        <v>81005</v>
      </c>
      <c r="AA1497">
        <v>391395.39565690001</v>
      </c>
      <c r="AB1497">
        <v>16072.4109302586</v>
      </c>
      <c r="AC1497">
        <v>65861.423151490293</v>
      </c>
      <c r="AD1497">
        <v>124506.25</v>
      </c>
      <c r="AE1497">
        <v>45093.264095940533</v>
      </c>
      <c r="AF1497">
        <v>111306.448</v>
      </c>
      <c r="AG1497">
        <v>294367</v>
      </c>
      <c r="AH1497">
        <v>98147.05687</v>
      </c>
      <c r="AI1497">
        <v>29307.403073665999</v>
      </c>
      <c r="AJ1497">
        <v>130513.3837849812</v>
      </c>
      <c r="AK1497">
        <v>32768</v>
      </c>
      <c r="AL1497">
        <v>2149831.75</v>
      </c>
      <c r="AM1497">
        <v>1476487</v>
      </c>
      <c r="AN1497">
        <v>673344.6875</v>
      </c>
      <c r="AO1497" s="5" t="s">
        <v>5010</v>
      </c>
    </row>
    <row r="1498" spans="1:41" ht="14.25" x14ac:dyDescent="0.45">
      <c r="A1498">
        <v>2016</v>
      </c>
      <c r="B1498" s="5" t="s">
        <v>80</v>
      </c>
      <c r="C1498" s="5" t="s">
        <v>3878</v>
      </c>
      <c r="D1498" s="5" t="s">
        <v>3879</v>
      </c>
      <c r="E1498" s="5" t="s">
        <v>1460</v>
      </c>
      <c r="F1498" s="5" t="s">
        <v>193</v>
      </c>
      <c r="G1498" s="5" t="s">
        <v>86</v>
      </c>
      <c r="H1498" s="5" t="s">
        <v>130</v>
      </c>
      <c r="I1498">
        <v>20544.355058885511</v>
      </c>
      <c r="J1498">
        <v>51795</v>
      </c>
      <c r="K1498">
        <v>2928.3436999999999</v>
      </c>
      <c r="L1498">
        <v>6906.8340000000007</v>
      </c>
      <c r="M1498">
        <v>37806.105874168912</v>
      </c>
      <c r="N1498">
        <v>54143.080199254902</v>
      </c>
      <c r="O1498">
        <v>16106.79536295051</v>
      </c>
      <c r="P1498">
        <v>25203.920559999999</v>
      </c>
      <c r="Q1498">
        <v>9167.9663593075784</v>
      </c>
      <c r="R1498">
        <v>23689.539832909992</v>
      </c>
      <c r="S1498">
        <v>40309</v>
      </c>
      <c r="T1498">
        <v>22936.089991540041</v>
      </c>
      <c r="U1498">
        <v>3558.5127109549849</v>
      </c>
      <c r="V1498">
        <v>22373</v>
      </c>
      <c r="W1498">
        <v>15900</v>
      </c>
      <c r="X1498">
        <v>28685.198315305559</v>
      </c>
      <c r="Y1498">
        <v>110012.727</v>
      </c>
      <c r="Z1498">
        <v>19691</v>
      </c>
      <c r="AA1498">
        <v>251601.4864466</v>
      </c>
      <c r="AB1498">
        <v>6321.3726895787886</v>
      </c>
      <c r="AC1498">
        <v>30289.298477742661</v>
      </c>
      <c r="AD1498">
        <v>52274.079999999987</v>
      </c>
      <c r="AE1498">
        <v>27674.88938817419</v>
      </c>
      <c r="AF1498">
        <v>89811.688699999984</v>
      </c>
      <c r="AG1498">
        <v>256184</v>
      </c>
      <c r="AH1498">
        <v>57949.722609999997</v>
      </c>
      <c r="AI1498">
        <v>24606.726863212989</v>
      </c>
      <c r="AJ1498">
        <v>87332.186850624421</v>
      </c>
      <c r="AK1498">
        <v>14013</v>
      </c>
      <c r="AL1498">
        <v>1409815.875</v>
      </c>
      <c r="AM1498">
        <v>1089979.5</v>
      </c>
      <c r="AN1498">
        <v>319836.4375</v>
      </c>
      <c r="AO1498" s="5" t="s">
        <v>5011</v>
      </c>
    </row>
    <row r="1499" spans="1:41" ht="14.25" x14ac:dyDescent="0.45">
      <c r="A1499">
        <v>2016</v>
      </c>
      <c r="B1499" s="5" t="s">
        <v>80</v>
      </c>
      <c r="C1499" s="5" t="s">
        <v>3878</v>
      </c>
      <c r="D1499" s="5" t="s">
        <v>3879</v>
      </c>
      <c r="E1499" s="5" t="s">
        <v>1460</v>
      </c>
      <c r="F1499" s="5" t="s">
        <v>196</v>
      </c>
      <c r="G1499" s="5" t="s">
        <v>86</v>
      </c>
      <c r="H1499" s="5" t="s">
        <v>130</v>
      </c>
      <c r="I1499">
        <v>6674.9916391375382</v>
      </c>
      <c r="J1499">
        <v>20091</v>
      </c>
      <c r="K1499">
        <v>2385.8047299999998</v>
      </c>
      <c r="L1499">
        <v>3311.6135300000001</v>
      </c>
      <c r="M1499">
        <v>10023.720892334281</v>
      </c>
      <c r="N1499">
        <v>34382.340309957537</v>
      </c>
      <c r="O1499">
        <v>7080.8172119629762</v>
      </c>
      <c r="P1499">
        <v>9742.3997499999987</v>
      </c>
      <c r="Q1499">
        <v>4036.158415049415</v>
      </c>
      <c r="R1499">
        <v>13358.31340072501</v>
      </c>
      <c r="S1499">
        <v>11179</v>
      </c>
      <c r="T1499">
        <v>16766.60503436939</v>
      </c>
      <c r="U1499">
        <v>2174.7530523267801</v>
      </c>
      <c r="V1499">
        <v>7018</v>
      </c>
      <c r="W1499">
        <v>6645</v>
      </c>
      <c r="X1499">
        <v>7467.4803120123597</v>
      </c>
      <c r="Y1499">
        <v>103188.89</v>
      </c>
      <c r="Z1499">
        <v>6889</v>
      </c>
      <c r="AA1499">
        <v>124374.906281</v>
      </c>
      <c r="AB1499">
        <v>2769.6358466830939</v>
      </c>
      <c r="AC1499">
        <v>15185.55558438198</v>
      </c>
      <c r="AD1499">
        <v>8075.18</v>
      </c>
      <c r="AE1499">
        <v>14924.61117258525</v>
      </c>
      <c r="AF1499">
        <v>48698.428999999996</v>
      </c>
      <c r="AG1499">
        <v>151794</v>
      </c>
      <c r="AH1499">
        <v>23995.137269999999</v>
      </c>
      <c r="AI1499">
        <v>12835.77261455904</v>
      </c>
      <c r="AJ1499">
        <v>31562.936637710049</v>
      </c>
      <c r="AK1499">
        <v>5911</v>
      </c>
      <c r="AL1499">
        <v>712543.0625</v>
      </c>
      <c r="AM1499">
        <v>597407.9375</v>
      </c>
      <c r="AN1499">
        <v>115135.15625</v>
      </c>
      <c r="AO1499" s="5" t="s">
        <v>5012</v>
      </c>
    </row>
    <row r="1500" spans="1:41" ht="14.25" x14ac:dyDescent="0.45">
      <c r="A1500">
        <v>2016</v>
      </c>
      <c r="B1500" s="5" t="s">
        <v>80</v>
      </c>
      <c r="C1500" s="5" t="s">
        <v>3878</v>
      </c>
      <c r="D1500" s="5" t="s">
        <v>3879</v>
      </c>
      <c r="E1500" s="5" t="s">
        <v>1460</v>
      </c>
      <c r="F1500" s="5" t="s">
        <v>90</v>
      </c>
      <c r="G1500" s="5" t="s">
        <v>86</v>
      </c>
      <c r="H1500" s="5" t="s">
        <v>130</v>
      </c>
      <c r="I1500">
        <v>5064.4506742435851</v>
      </c>
      <c r="J1500">
        <v>0</v>
      </c>
      <c r="K1500">
        <v>2394</v>
      </c>
      <c r="L1500">
        <v>2383.4331400000001</v>
      </c>
      <c r="M1500">
        <v>20664.888035223328</v>
      </c>
      <c r="N1500">
        <v>14970.92377633256</v>
      </c>
      <c r="O1500">
        <v>2651.304244152665</v>
      </c>
      <c r="P1500">
        <v>2423.5634300000002</v>
      </c>
      <c r="Q1500">
        <v>0</v>
      </c>
      <c r="R1500">
        <v>3690.30312</v>
      </c>
      <c r="S1500">
        <v>29049</v>
      </c>
      <c r="T1500">
        <v>17308.697401508802</v>
      </c>
      <c r="U1500">
        <v>259.40602319671228</v>
      </c>
      <c r="V1500">
        <v>3133</v>
      </c>
      <c r="W1500">
        <v>2520</v>
      </c>
      <c r="X1500">
        <v>10514.682290515329</v>
      </c>
      <c r="Y1500">
        <v>34964.757999999987</v>
      </c>
      <c r="Z1500">
        <v>1351.5</v>
      </c>
      <c r="AA1500">
        <v>31665.496736116402</v>
      </c>
      <c r="AB1500">
        <v>2797.2128705566329</v>
      </c>
      <c r="AC1500">
        <v>1626</v>
      </c>
      <c r="AD1500">
        <v>7.1</v>
      </c>
      <c r="AE1500">
        <v>4203.1922871549041</v>
      </c>
      <c r="AF1500">
        <v>37786.02334</v>
      </c>
      <c r="AG1500">
        <v>34366</v>
      </c>
      <c r="AH1500">
        <v>32601.408049999998</v>
      </c>
      <c r="AI1500">
        <v>1924.37</v>
      </c>
      <c r="AJ1500">
        <v>9163.7139234438346</v>
      </c>
      <c r="AK1500">
        <v>384</v>
      </c>
      <c r="AL1500">
        <v>309868.4375</v>
      </c>
      <c r="AM1500">
        <v>187051.765625</v>
      </c>
      <c r="AN1500">
        <v>122816.65625</v>
      </c>
      <c r="AO1500" s="5" t="s">
        <v>5013</v>
      </c>
    </row>
    <row r="1501" spans="1:41" ht="14.25" x14ac:dyDescent="0.45">
      <c r="A1501">
        <v>2016</v>
      </c>
      <c r="B1501" s="5" t="s">
        <v>80</v>
      </c>
      <c r="C1501" s="5" t="s">
        <v>3878</v>
      </c>
      <c r="D1501" s="5" t="s">
        <v>3879</v>
      </c>
      <c r="E1501" s="5" t="s">
        <v>1460</v>
      </c>
      <c r="F1501" s="5" t="s">
        <v>199</v>
      </c>
      <c r="G1501" s="5" t="s">
        <v>86</v>
      </c>
      <c r="H1501" s="5" t="s">
        <v>130</v>
      </c>
      <c r="I1501">
        <v>4672.6570045505596</v>
      </c>
      <c r="J1501">
        <v>4236</v>
      </c>
      <c r="K1501">
        <v>2163.588479999999</v>
      </c>
      <c r="L1501">
        <v>1219.54233</v>
      </c>
      <c r="M1501">
        <v>4994.8916735538924</v>
      </c>
      <c r="N1501">
        <v>1230.329839143754</v>
      </c>
      <c r="O1501">
        <v>3709.598688852871</v>
      </c>
      <c r="P1501">
        <v>12525.29891</v>
      </c>
      <c r="Q1501">
        <v>3273.4911495611418</v>
      </c>
      <c r="R1501">
        <v>7772.6759908151625</v>
      </c>
      <c r="S1501">
        <v>12600</v>
      </c>
      <c r="T1501">
        <v>6485.1287209337188</v>
      </c>
      <c r="U1501">
        <v>3470.1468023640759</v>
      </c>
      <c r="V1501">
        <v>14194</v>
      </c>
      <c r="W1501">
        <v>1444</v>
      </c>
      <c r="X1501">
        <v>5293.8070711416149</v>
      </c>
      <c r="Y1501">
        <v>32004.358</v>
      </c>
      <c r="Z1501">
        <v>2147.9699999999998</v>
      </c>
      <c r="AA1501">
        <v>166743.85806610409</v>
      </c>
      <c r="AB1501">
        <v>3426.9557091000261</v>
      </c>
      <c r="AC1501">
        <v>17169.30486650348</v>
      </c>
      <c r="AD1501">
        <v>6397.43</v>
      </c>
      <c r="AE1501">
        <v>5360.6826354910754</v>
      </c>
      <c r="AF1501">
        <v>16578.222000000002</v>
      </c>
      <c r="AG1501">
        <v>506371</v>
      </c>
      <c r="AH1501">
        <v>17103.768540000001</v>
      </c>
      <c r="AI1501">
        <v>4598.7354314997283</v>
      </c>
      <c r="AJ1501">
        <v>9708.20642271625</v>
      </c>
      <c r="AK1501">
        <v>5826</v>
      </c>
      <c r="AL1501">
        <v>882721.6875</v>
      </c>
      <c r="AM1501">
        <v>808677.6875</v>
      </c>
      <c r="AN1501">
        <v>74043.90625</v>
      </c>
      <c r="AO1501" s="5" t="s">
        <v>5014</v>
      </c>
    </row>
    <row r="1502" spans="1:41" ht="14.25" x14ac:dyDescent="0.45">
      <c r="A1502">
        <v>2016</v>
      </c>
      <c r="B1502" s="5" t="s">
        <v>80</v>
      </c>
      <c r="C1502" s="5" t="s">
        <v>3878</v>
      </c>
      <c r="D1502" s="5" t="s">
        <v>3879</v>
      </c>
      <c r="E1502" s="5" t="s">
        <v>1460</v>
      </c>
      <c r="F1502" s="5" t="s">
        <v>3552</v>
      </c>
      <c r="G1502" s="5" t="s">
        <v>86</v>
      </c>
      <c r="H1502" s="5" t="s">
        <v>130</v>
      </c>
      <c r="I1502">
        <v>671.65321606277757</v>
      </c>
      <c r="J1502">
        <v>9082</v>
      </c>
      <c r="K1502">
        <v>0</v>
      </c>
      <c r="L1502">
        <v>367.27928000000003</v>
      </c>
      <c r="M1502">
        <v>233.48170096103411</v>
      </c>
      <c r="N1502">
        <v>875.18297321327782</v>
      </c>
      <c r="O1502">
        <v>1392.297494675702</v>
      </c>
      <c r="P1502">
        <v>10030.92837</v>
      </c>
      <c r="Q1502">
        <v>7074.9183539537453</v>
      </c>
      <c r="R1502">
        <v>726.04286563500011</v>
      </c>
      <c r="S1502">
        <v>768</v>
      </c>
      <c r="T1502">
        <v>8142.5732407531832</v>
      </c>
      <c r="U1502">
        <v>5526.3722609205161</v>
      </c>
      <c r="V1502">
        <v>9516</v>
      </c>
      <c r="W1502">
        <v>875</v>
      </c>
      <c r="X1502">
        <v>9894.2782427096427</v>
      </c>
      <c r="Y1502">
        <v>84004.063999999998</v>
      </c>
      <c r="Z1502">
        <v>1205</v>
      </c>
      <c r="AA1502">
        <v>27863.826421000002</v>
      </c>
      <c r="AB1502">
        <v>0</v>
      </c>
      <c r="AC1502">
        <v>303.36478548244361</v>
      </c>
      <c r="AD1502">
        <v>1847.33</v>
      </c>
      <c r="AE1502">
        <v>7954.1526255087792</v>
      </c>
      <c r="AF1502">
        <v>21662.705000000002</v>
      </c>
      <c r="AG1502">
        <v>384396</v>
      </c>
      <c r="AH1502">
        <v>56709.206120000003</v>
      </c>
      <c r="AI1502">
        <v>0</v>
      </c>
      <c r="AJ1502">
        <v>56565.216792085332</v>
      </c>
      <c r="AK1502">
        <v>0</v>
      </c>
      <c r="AL1502">
        <v>707686.8125</v>
      </c>
      <c r="AM1502">
        <v>627824.6875</v>
      </c>
      <c r="AN1502">
        <v>79862.1640625</v>
      </c>
      <c r="AO1502" s="5" t="s">
        <v>5015</v>
      </c>
    </row>
    <row r="1503" spans="1:41" ht="14.25" x14ac:dyDescent="0.45">
      <c r="A1503">
        <v>2016</v>
      </c>
      <c r="B1503" s="5" t="s">
        <v>80</v>
      </c>
      <c r="C1503" s="5" t="s">
        <v>3878</v>
      </c>
      <c r="D1503" s="5" t="s">
        <v>3879</v>
      </c>
      <c r="E1503" s="5" t="s">
        <v>1460</v>
      </c>
      <c r="F1503" s="5" t="s">
        <v>3553</v>
      </c>
      <c r="G1503" s="5" t="s">
        <v>86</v>
      </c>
      <c r="H1503" s="5" t="s">
        <v>130</v>
      </c>
      <c r="I1503">
        <v>11980.90354054676</v>
      </c>
      <c r="J1503">
        <v>13414</v>
      </c>
      <c r="K1503">
        <v>2520.7612899999999</v>
      </c>
      <c r="L1503">
        <v>2383.1436399999998</v>
      </c>
      <c r="M1503">
        <v>16932.110553624621</v>
      </c>
      <c r="N1503">
        <v>12829.60656898076</v>
      </c>
      <c r="O1503">
        <v>14108.42853463034</v>
      </c>
      <c r="P1503">
        <v>6798.1839900000014</v>
      </c>
      <c r="Q1503">
        <v>57.609612865315057</v>
      </c>
      <c r="R1503">
        <v>4998.1931843399989</v>
      </c>
      <c r="S1503">
        <v>18190</v>
      </c>
      <c r="T1503">
        <v>18884.7660196285</v>
      </c>
      <c r="U1503">
        <v>97.801027421056489</v>
      </c>
      <c r="V1503">
        <v>8170</v>
      </c>
      <c r="W1503">
        <v>8629</v>
      </c>
      <c r="X1503">
        <v>7777.9225366105584</v>
      </c>
      <c r="Y1503">
        <v>58318.525000000001</v>
      </c>
      <c r="Z1503">
        <v>21003</v>
      </c>
      <c r="AA1503">
        <v>68432.113277200013</v>
      </c>
      <c r="AB1503">
        <v>0</v>
      </c>
      <c r="AC1503">
        <v>12412.03265228833</v>
      </c>
      <c r="AD1503">
        <v>50387.669999999991</v>
      </c>
      <c r="AE1503">
        <v>45686.4296614298</v>
      </c>
      <c r="AF1503">
        <v>19870.670999999998</v>
      </c>
      <c r="AG1503">
        <v>78166</v>
      </c>
      <c r="AH1503">
        <v>21470.50302</v>
      </c>
      <c r="AI1503">
        <v>0</v>
      </c>
      <c r="AJ1503">
        <v>2552.7570152713761</v>
      </c>
      <c r="AK1503">
        <v>16685</v>
      </c>
      <c r="AL1503">
        <v>542757.125</v>
      </c>
      <c r="AM1503">
        <v>367170.9375</v>
      </c>
      <c r="AN1503">
        <v>175586.15625</v>
      </c>
      <c r="AO1503" s="5" t="s">
        <v>5016</v>
      </c>
    </row>
    <row r="1504" spans="1:41" ht="14.25" x14ac:dyDescent="0.45">
      <c r="A1504">
        <v>2016</v>
      </c>
      <c r="B1504" s="5" t="s">
        <v>80</v>
      </c>
      <c r="C1504" s="5" t="s">
        <v>3878</v>
      </c>
      <c r="D1504" s="5" t="s">
        <v>3879</v>
      </c>
      <c r="E1504" s="5" t="s">
        <v>1460</v>
      </c>
      <c r="F1504" s="5" t="s">
        <v>307</v>
      </c>
      <c r="G1504" s="5" t="s">
        <v>86</v>
      </c>
      <c r="H1504" s="5" t="s">
        <v>130</v>
      </c>
      <c r="I1504">
        <v>166972.41129323101</v>
      </c>
      <c r="J1504">
        <v>340665</v>
      </c>
      <c r="K1504">
        <v>28465.986669999998</v>
      </c>
      <c r="L1504">
        <v>54427.335150000014</v>
      </c>
      <c r="M1504">
        <v>231077.0958305278</v>
      </c>
      <c r="N1504">
        <v>237257.7282766084</v>
      </c>
      <c r="O1504">
        <v>140585.88471452979</v>
      </c>
      <c r="P1504">
        <v>158038.50657999999</v>
      </c>
      <c r="Q1504">
        <v>77667.045298017911</v>
      </c>
      <c r="R1504">
        <v>114856.7929838211</v>
      </c>
      <c r="S1504">
        <v>247342</v>
      </c>
      <c r="T1504">
        <v>221243.903458924</v>
      </c>
      <c r="U1504">
        <v>41099.746327699082</v>
      </c>
      <c r="V1504">
        <v>163098</v>
      </c>
      <c r="W1504">
        <v>81660</v>
      </c>
      <c r="X1504">
        <v>253531.18000660709</v>
      </c>
      <c r="Y1504">
        <v>986594.79500000016</v>
      </c>
      <c r="Z1504">
        <v>168273.10399999999</v>
      </c>
      <c r="AA1504">
        <v>1528013.0106753621</v>
      </c>
      <c r="AB1504">
        <v>36563.161178072267</v>
      </c>
      <c r="AC1504">
        <v>179553.73212382171</v>
      </c>
      <c r="AD1504">
        <v>339945.66</v>
      </c>
      <c r="AE1504">
        <v>224551.15012445781</v>
      </c>
      <c r="AF1504">
        <v>547997.99904999998</v>
      </c>
      <c r="AG1504">
        <v>2682398</v>
      </c>
      <c r="AH1504">
        <v>508016.4908100001</v>
      </c>
      <c r="AI1504">
        <v>91746.364331552832</v>
      </c>
      <c r="AJ1504">
        <v>591580.07737749163</v>
      </c>
      <c r="AK1504">
        <v>110500</v>
      </c>
      <c r="AL1504">
        <v>10553720</v>
      </c>
      <c r="AM1504">
        <v>8263044</v>
      </c>
      <c r="AN1504">
        <v>2290677.5</v>
      </c>
      <c r="AO1504" s="5" t="s">
        <v>5017</v>
      </c>
    </row>
    <row r="1505" spans="1:41" ht="14.25" x14ac:dyDescent="0.45">
      <c r="A1505">
        <v>2016</v>
      </c>
      <c r="B1505" s="5" t="s">
        <v>80</v>
      </c>
      <c r="C1505" s="5" t="s">
        <v>3878</v>
      </c>
      <c r="D1505" s="5" t="s">
        <v>3879</v>
      </c>
      <c r="E1505" s="5" t="s">
        <v>1460</v>
      </c>
      <c r="F1505" s="5" t="s">
        <v>205</v>
      </c>
      <c r="G1505" s="5" t="s">
        <v>86</v>
      </c>
      <c r="H1505" s="5" t="s">
        <v>130</v>
      </c>
      <c r="I1505">
        <v>34829.391914851964</v>
      </c>
      <c r="J1505">
        <v>64021</v>
      </c>
      <c r="K1505">
        <v>7091.2507599999999</v>
      </c>
      <c r="L1505">
        <v>7217.9553800000003</v>
      </c>
      <c r="M1505">
        <v>21200.58803722672</v>
      </c>
      <c r="N1505">
        <v>17996.272811536979</v>
      </c>
      <c r="O1505">
        <v>20256.448407189419</v>
      </c>
      <c r="P1505">
        <v>26074.580839999999</v>
      </c>
      <c r="Q1505">
        <v>14205.6906802143</v>
      </c>
      <c r="R1505">
        <v>6685.7444893249994</v>
      </c>
      <c r="S1505">
        <v>27900</v>
      </c>
      <c r="T1505">
        <v>37606.641087575787</v>
      </c>
      <c r="U1505">
        <v>9978.0853430234529</v>
      </c>
      <c r="V1505">
        <v>22393</v>
      </c>
      <c r="W1505">
        <v>13680</v>
      </c>
      <c r="X1505">
        <v>32942.699382378392</v>
      </c>
      <c r="Y1505">
        <v>120742.755</v>
      </c>
      <c r="Z1505">
        <v>28548.633999999998</v>
      </c>
      <c r="AA1505">
        <v>153097.45996360001</v>
      </c>
      <c r="AB1505">
        <v>0</v>
      </c>
      <c r="AC1505">
        <v>17708.076441831869</v>
      </c>
      <c r="AD1505">
        <v>77689.73000000001</v>
      </c>
      <c r="AE1505">
        <v>37261.550454459139</v>
      </c>
      <c r="AF1505">
        <v>67541.384000000005</v>
      </c>
      <c r="AG1505">
        <v>240853</v>
      </c>
      <c r="AH1505">
        <v>67549.640740000003</v>
      </c>
      <c r="AI1505">
        <v>0</v>
      </c>
      <c r="AJ1505">
        <v>51073.658044532553</v>
      </c>
      <c r="AK1505">
        <v>28680</v>
      </c>
      <c r="AL1505">
        <v>1254825.25</v>
      </c>
      <c r="AM1505">
        <v>920228.25</v>
      </c>
      <c r="AN1505">
        <v>334597</v>
      </c>
      <c r="AO1505" s="5" t="s">
        <v>5018</v>
      </c>
    </row>
    <row r="1506" spans="1:41" ht="14.25" x14ac:dyDescent="0.45">
      <c r="A1506">
        <v>2016</v>
      </c>
      <c r="B1506" s="5" t="s">
        <v>80</v>
      </c>
      <c r="C1506" s="5" t="s">
        <v>3812</v>
      </c>
      <c r="D1506" s="5" t="s">
        <v>7</v>
      </c>
      <c r="E1506" s="5" t="s">
        <v>9</v>
      </c>
      <c r="F1506" s="5" t="s">
        <v>3818</v>
      </c>
      <c r="G1506" s="5" t="s">
        <v>82</v>
      </c>
      <c r="H1506" s="5" t="s">
        <v>266</v>
      </c>
      <c r="I1506">
        <v>9.8328475280465941</v>
      </c>
      <c r="J1506">
        <v>14.581011763184829</v>
      </c>
      <c r="K1506">
        <v>11.8731448211217</v>
      </c>
      <c r="L1506">
        <v>10.094765037924009</v>
      </c>
      <c r="M1506">
        <v>11.428050442887489</v>
      </c>
      <c r="N1506">
        <v>14.053768063225419</v>
      </c>
      <c r="O1506">
        <v>12.624716865374319</v>
      </c>
      <c r="P1506">
        <v>10.19503546099291</v>
      </c>
      <c r="Q1506">
        <v>6.269359258945018</v>
      </c>
      <c r="R1506">
        <v>9.3892798986868051</v>
      </c>
      <c r="S1506">
        <v>15.20345203048756</v>
      </c>
      <c r="T1506">
        <v>15.42911836421551</v>
      </c>
      <c r="U1506">
        <v>5.4306321595248193</v>
      </c>
      <c r="V1506">
        <v>7.9836405400862791</v>
      </c>
      <c r="W1506">
        <v>18.928571428571431</v>
      </c>
      <c r="X1506">
        <v>11.365710854611869</v>
      </c>
      <c r="Y1506">
        <v>15.607335111500991</v>
      </c>
      <c r="Z1506">
        <v>10.69918179604587</v>
      </c>
      <c r="AA1506">
        <v>17.700031513807701</v>
      </c>
      <c r="AB1506">
        <v>9.4230769230769234</v>
      </c>
      <c r="AC1506">
        <v>27.994531057871189</v>
      </c>
      <c r="AD1506">
        <v>15.489265243864971</v>
      </c>
      <c r="AE1506">
        <v>15.21357140207129</v>
      </c>
      <c r="AF1506">
        <v>10.94146203288072</v>
      </c>
      <c r="AG1506">
        <v>13.17224361905806</v>
      </c>
      <c r="AH1506">
        <v>16.76565390972419</v>
      </c>
      <c r="AI1506">
        <v>11.985318527888101</v>
      </c>
      <c r="AJ1506">
        <v>7.5785388873767889</v>
      </c>
      <c r="AK1506">
        <v>10.048884091168389</v>
      </c>
      <c r="AL1506">
        <v>367.30221557617188</v>
      </c>
      <c r="AM1506">
        <v>206.73725891113281</v>
      </c>
      <c r="AN1506">
        <v>160.56497192382813</v>
      </c>
      <c r="AO1506" s="5" t="s">
        <v>4027</v>
      </c>
    </row>
    <row r="1507" spans="1:41" ht="14.25" x14ac:dyDescent="0.45">
      <c r="A1507">
        <v>2016</v>
      </c>
      <c r="B1507" s="5" t="s">
        <v>80</v>
      </c>
      <c r="C1507" s="5" t="s">
        <v>302</v>
      </c>
      <c r="D1507" s="5" t="s">
        <v>7</v>
      </c>
      <c r="E1507" s="5" t="s">
        <v>3974</v>
      </c>
      <c r="F1507" s="5" t="s">
        <v>116</v>
      </c>
      <c r="G1507" s="5" t="s">
        <v>82</v>
      </c>
      <c r="H1507" s="5" t="s">
        <v>266</v>
      </c>
      <c r="I1507">
        <v>225</v>
      </c>
      <c r="J1507">
        <v>293</v>
      </c>
      <c r="K1507">
        <v>38</v>
      </c>
      <c r="L1507">
        <v>126</v>
      </c>
      <c r="M1507">
        <v>164</v>
      </c>
      <c r="N1507">
        <v>170</v>
      </c>
      <c r="O1507">
        <v>227</v>
      </c>
      <c r="P1507">
        <v>146</v>
      </c>
      <c r="Q1507">
        <v>18</v>
      </c>
      <c r="R1507">
        <v>143</v>
      </c>
      <c r="S1507">
        <v>571</v>
      </c>
      <c r="T1507">
        <v>240</v>
      </c>
      <c r="U1507">
        <v>11</v>
      </c>
      <c r="V1507">
        <v>155</v>
      </c>
      <c r="W1507">
        <v>211</v>
      </c>
      <c r="X1507">
        <v>406</v>
      </c>
      <c r="Y1507">
        <v>571</v>
      </c>
      <c r="Z1507">
        <v>250</v>
      </c>
      <c r="AA1507">
        <v>1544</v>
      </c>
      <c r="AB1507">
        <v>60</v>
      </c>
      <c r="AC1507">
        <v>224</v>
      </c>
      <c r="AD1507">
        <v>637</v>
      </c>
      <c r="AE1507">
        <v>254</v>
      </c>
      <c r="AF1507">
        <v>524</v>
      </c>
      <c r="AG1507">
        <v>1035</v>
      </c>
      <c r="AH1507">
        <v>409</v>
      </c>
      <c r="AI1507">
        <v>87</v>
      </c>
      <c r="AJ1507">
        <v>164</v>
      </c>
      <c r="AK1507">
        <v>113</v>
      </c>
      <c r="AL1507">
        <v>9016</v>
      </c>
      <c r="AM1507">
        <v>5853</v>
      </c>
      <c r="AN1507">
        <v>3163</v>
      </c>
      <c r="AO1507" s="5" t="s">
        <v>3981</v>
      </c>
    </row>
    <row r="1508" spans="1:41" ht="14.25" x14ac:dyDescent="0.45">
      <c r="A1508">
        <v>2016</v>
      </c>
      <c r="B1508" s="5" t="s">
        <v>80</v>
      </c>
      <c r="C1508" s="5" t="s">
        <v>302</v>
      </c>
      <c r="D1508" s="5" t="s">
        <v>7</v>
      </c>
      <c r="E1508" s="5" t="s">
        <v>3974</v>
      </c>
      <c r="F1508" s="5" t="s">
        <v>117</v>
      </c>
      <c r="G1508" s="5" t="s">
        <v>82</v>
      </c>
      <c r="H1508" s="5" t="s">
        <v>266</v>
      </c>
      <c r="I1508">
        <v>191</v>
      </c>
      <c r="J1508">
        <v>563</v>
      </c>
      <c r="K1508">
        <v>38</v>
      </c>
      <c r="L1508">
        <v>63</v>
      </c>
      <c r="M1508">
        <v>200</v>
      </c>
      <c r="N1508">
        <v>253</v>
      </c>
      <c r="O1508">
        <v>270</v>
      </c>
      <c r="P1508">
        <v>84</v>
      </c>
      <c r="Q1508">
        <v>20</v>
      </c>
      <c r="R1508">
        <v>91</v>
      </c>
      <c r="S1508">
        <v>182</v>
      </c>
      <c r="T1508">
        <v>282</v>
      </c>
      <c r="U1508">
        <v>5</v>
      </c>
      <c r="V1508">
        <v>127</v>
      </c>
      <c r="W1508">
        <v>160</v>
      </c>
      <c r="X1508">
        <v>269</v>
      </c>
      <c r="Y1508">
        <v>1161</v>
      </c>
      <c r="Z1508">
        <v>248</v>
      </c>
      <c r="AA1508">
        <v>2830</v>
      </c>
      <c r="AB1508">
        <v>38</v>
      </c>
      <c r="AC1508">
        <v>626</v>
      </c>
      <c r="AD1508">
        <v>733</v>
      </c>
      <c r="AE1508">
        <v>356</v>
      </c>
      <c r="AF1508">
        <v>455</v>
      </c>
      <c r="AG1508">
        <v>1369</v>
      </c>
      <c r="AH1508">
        <v>484</v>
      </c>
      <c r="AI1508">
        <v>165</v>
      </c>
      <c r="AJ1508">
        <v>191</v>
      </c>
      <c r="AK1508">
        <v>114</v>
      </c>
      <c r="AL1508">
        <v>11568</v>
      </c>
      <c r="AM1508">
        <v>8633</v>
      </c>
      <c r="AN1508">
        <v>2935</v>
      </c>
      <c r="AO1508" s="5" t="s">
        <v>3982</v>
      </c>
    </row>
    <row r="1509" spans="1:41" ht="14.25" x14ac:dyDescent="0.45">
      <c r="A1509">
        <v>2016</v>
      </c>
      <c r="B1509" s="5" t="s">
        <v>80</v>
      </c>
      <c r="C1509" s="5" t="s">
        <v>302</v>
      </c>
      <c r="D1509" s="5" t="s">
        <v>7</v>
      </c>
      <c r="E1509" s="5" t="s">
        <v>1</v>
      </c>
      <c r="F1509" s="5" t="s">
        <v>116</v>
      </c>
      <c r="G1509" s="5" t="s">
        <v>82</v>
      </c>
      <c r="H1509" s="5" t="s">
        <v>303</v>
      </c>
      <c r="I1509">
        <v>57.51</v>
      </c>
      <c r="J1509">
        <v>36.25294203193625</v>
      </c>
      <c r="K1509">
        <v>181.72</v>
      </c>
      <c r="L1509">
        <v>69.195129000000037</v>
      </c>
      <c r="M1509">
        <v>38.130000000000003</v>
      </c>
      <c r="N1509">
        <v>78.316119262701704</v>
      </c>
      <c r="O1509">
        <v>77.419965746008629</v>
      </c>
      <c r="P1509">
        <v>19.353000000000002</v>
      </c>
      <c r="Q1509">
        <v>16.547000000000001</v>
      </c>
      <c r="R1509">
        <v>44.484491827727282</v>
      </c>
      <c r="S1509">
        <v>90.29</v>
      </c>
      <c r="T1509">
        <v>63.118433990412584</v>
      </c>
      <c r="U1509">
        <v>0.56463687302549992</v>
      </c>
      <c r="V1509">
        <v>102.83</v>
      </c>
      <c r="W1509">
        <v>35.546600671894851</v>
      </c>
      <c r="X1509">
        <v>66.522074121090299</v>
      </c>
      <c r="Y1509">
        <v>16.536294999999999</v>
      </c>
      <c r="Z1509">
        <v>80.867999999999995</v>
      </c>
      <c r="AA1509">
        <v>48.127930880861868</v>
      </c>
      <c r="AB1509">
        <v>18.93</v>
      </c>
      <c r="AC1509">
        <v>66.349050000000005</v>
      </c>
      <c r="AD1509">
        <v>77.466999999999999</v>
      </c>
      <c r="AE1509">
        <v>183.26848443252021</v>
      </c>
      <c r="AF1509">
        <v>42.912961000000003</v>
      </c>
      <c r="AG1509">
        <v>19.817775724815021</v>
      </c>
      <c r="AH1509">
        <v>39.389677800000001</v>
      </c>
      <c r="AI1509">
        <v>43.51</v>
      </c>
      <c r="AJ1509">
        <v>4.6399999999999997</v>
      </c>
      <c r="AK1509">
        <v>76.67</v>
      </c>
      <c r="AL1509">
        <v>58.492679595947266</v>
      </c>
      <c r="AM1509">
        <v>52.210224151611328</v>
      </c>
      <c r="AN1509">
        <v>67.392807006835938</v>
      </c>
      <c r="AO1509" s="5" t="s">
        <v>753</v>
      </c>
    </row>
    <row r="1510" spans="1:41" ht="14.25" x14ac:dyDescent="0.45">
      <c r="A1510">
        <v>2016</v>
      </c>
      <c r="B1510" s="5" t="s">
        <v>80</v>
      </c>
      <c r="C1510" s="5" t="s">
        <v>302</v>
      </c>
      <c r="D1510" s="5" t="s">
        <v>7</v>
      </c>
      <c r="E1510" s="5" t="s">
        <v>1</v>
      </c>
      <c r="F1510" s="5" t="s">
        <v>117</v>
      </c>
      <c r="G1510" s="5" t="s">
        <v>82</v>
      </c>
      <c r="H1510" s="5" t="s">
        <v>303</v>
      </c>
      <c r="I1510">
        <v>357.22000000000008</v>
      </c>
      <c r="J1510">
        <v>202.91237602163989</v>
      </c>
      <c r="K1510">
        <v>124.41</v>
      </c>
      <c r="L1510">
        <v>38.072720999999987</v>
      </c>
      <c r="M1510">
        <v>103.47</v>
      </c>
      <c r="N1510">
        <v>167.11675630515401</v>
      </c>
      <c r="O1510">
        <v>251.63773451188069</v>
      </c>
      <c r="P1510">
        <v>80.709000000000003</v>
      </c>
      <c r="Q1510">
        <v>21.247</v>
      </c>
      <c r="R1510">
        <v>109.1619339365969</v>
      </c>
      <c r="S1510">
        <v>107.26</v>
      </c>
      <c r="T1510">
        <v>61.064603840536947</v>
      </c>
      <c r="U1510">
        <v>10.391469254374449</v>
      </c>
      <c r="V1510">
        <v>84.28</v>
      </c>
      <c r="W1510">
        <v>151.19999999999999</v>
      </c>
      <c r="X1510">
        <v>67.276508339504204</v>
      </c>
      <c r="Y1510">
        <v>96.534895000000006</v>
      </c>
      <c r="Z1510">
        <v>283.03500000000003</v>
      </c>
      <c r="AA1510">
        <v>171.9012478556497</v>
      </c>
      <c r="AB1510">
        <v>36.450000000000003</v>
      </c>
      <c r="AC1510">
        <v>171.70765000000009</v>
      </c>
      <c r="AD1510">
        <v>259.74400000000003</v>
      </c>
      <c r="AE1510">
        <v>424.3923067323891</v>
      </c>
      <c r="AF1510">
        <v>61.209660000000049</v>
      </c>
      <c r="AG1510">
        <v>114.9170144788866</v>
      </c>
      <c r="AH1510">
        <v>63.929203899999997</v>
      </c>
      <c r="AI1510">
        <v>146.57</v>
      </c>
      <c r="AJ1510">
        <v>27.77</v>
      </c>
      <c r="AK1510">
        <v>63.37</v>
      </c>
      <c r="AL1510">
        <v>133.067626953125</v>
      </c>
      <c r="AM1510">
        <v>142.50465393066406</v>
      </c>
      <c r="AN1510">
        <v>119.69849395751953</v>
      </c>
      <c r="AO1510" s="5" t="s">
        <v>755</v>
      </c>
    </row>
    <row r="1511" spans="1:41" ht="14.25" x14ac:dyDescent="0.45">
      <c r="A1511">
        <v>2016</v>
      </c>
      <c r="B1511" s="5" t="s">
        <v>80</v>
      </c>
      <c r="C1511" s="5" t="s">
        <v>302</v>
      </c>
      <c r="D1511" s="5" t="s">
        <v>7</v>
      </c>
      <c r="E1511" s="5" t="s">
        <v>118</v>
      </c>
      <c r="F1511" s="5" t="s">
        <v>116</v>
      </c>
      <c r="G1511" s="5" t="s">
        <v>82</v>
      </c>
      <c r="H1511" s="5" t="s">
        <v>303</v>
      </c>
      <c r="I1511">
        <v>0.2086215570368507</v>
      </c>
      <c r="J1511">
        <v>0.23027835141502559</v>
      </c>
      <c r="K1511">
        <v>0.65</v>
      </c>
      <c r="L1511">
        <v>0.30308400000000019</v>
      </c>
      <c r="M1511">
        <v>0.20899999999999999</v>
      </c>
      <c r="N1511">
        <v>0.26787112944493802</v>
      </c>
      <c r="O1511">
        <v>0.64905407799673176</v>
      </c>
      <c r="P1511">
        <v>5.8999999999999997E-2</v>
      </c>
      <c r="Q1511">
        <v>9.1800000000000007E-2</v>
      </c>
      <c r="R1511">
        <v>0.3722767488260546</v>
      </c>
      <c r="S1511">
        <v>0.38</v>
      </c>
      <c r="T1511">
        <v>0.22554956247531191</v>
      </c>
      <c r="U1511">
        <v>1.5207611047243E-3</v>
      </c>
      <c r="V1511">
        <v>0.39</v>
      </c>
      <c r="W1511">
        <v>0.1385376011194164</v>
      </c>
      <c r="X1511">
        <v>0.26656440636129602</v>
      </c>
      <c r="Y1511">
        <v>6.0677200000000001E-2</v>
      </c>
      <c r="Z1511">
        <v>0.33360000000000001</v>
      </c>
      <c r="AA1511">
        <v>0.23091553426828151</v>
      </c>
      <c r="AB1511">
        <v>0.1</v>
      </c>
      <c r="AC1511">
        <v>0.39046999999999998</v>
      </c>
      <c r="AD1511">
        <v>0.30969999999999998</v>
      </c>
      <c r="AE1511">
        <v>0.67214700193423571</v>
      </c>
      <c r="AF1511">
        <v>0.22894900000000001</v>
      </c>
      <c r="AG1511">
        <v>0.1055754436324247</v>
      </c>
      <c r="AH1511">
        <v>0.2233821</v>
      </c>
      <c r="AI1511">
        <v>0.16</v>
      </c>
      <c r="AJ1511">
        <v>0.04</v>
      </c>
      <c r="AK1511">
        <v>0.28999999999999998</v>
      </c>
      <c r="AL1511">
        <v>0.26167497038841248</v>
      </c>
      <c r="AM1511">
        <v>0.23451687395572662</v>
      </c>
      <c r="AN1511">
        <v>0.30014896392822266</v>
      </c>
      <c r="AO1511" s="5" t="s">
        <v>758</v>
      </c>
    </row>
    <row r="1512" spans="1:41" ht="14.25" x14ac:dyDescent="0.45">
      <c r="A1512">
        <v>2016</v>
      </c>
      <c r="B1512" s="5" t="s">
        <v>80</v>
      </c>
      <c r="C1512" s="5" t="s">
        <v>302</v>
      </c>
      <c r="D1512" s="5" t="s">
        <v>7</v>
      </c>
      <c r="E1512" s="5" t="s">
        <v>118</v>
      </c>
      <c r="F1512" s="5" t="s">
        <v>117</v>
      </c>
      <c r="G1512" s="5" t="s">
        <v>82</v>
      </c>
      <c r="H1512" s="5" t="s">
        <v>303</v>
      </c>
      <c r="I1512">
        <v>2.6220915608099609</v>
      </c>
      <c r="J1512">
        <v>2.017230447049243</v>
      </c>
      <c r="K1512">
        <v>1.284</v>
      </c>
      <c r="L1512">
        <v>1.258445</v>
      </c>
      <c r="M1512">
        <v>3.2850000000000001</v>
      </c>
      <c r="N1512">
        <v>1.0936765704140801</v>
      </c>
      <c r="O1512">
        <v>3.3464574679607071</v>
      </c>
      <c r="P1512">
        <v>1.0960000000000001</v>
      </c>
      <c r="Q1512">
        <v>0.58169999999999999</v>
      </c>
      <c r="R1512">
        <v>1.388218222858179</v>
      </c>
      <c r="S1512">
        <v>0.8</v>
      </c>
      <c r="T1512">
        <v>0.830143220031902</v>
      </c>
      <c r="U1512">
        <v>0.21616532845724221</v>
      </c>
      <c r="V1512">
        <v>1.2</v>
      </c>
      <c r="W1512">
        <v>1.3</v>
      </c>
      <c r="X1512">
        <v>1.8909693571705599</v>
      </c>
      <c r="Y1512">
        <v>1.1272059000000001</v>
      </c>
      <c r="Z1512">
        <v>3.0270999999999999</v>
      </c>
      <c r="AA1512">
        <v>1.956010329166592</v>
      </c>
      <c r="AB1512">
        <v>0.6</v>
      </c>
      <c r="AC1512">
        <v>3.2480400000000018</v>
      </c>
      <c r="AD1512">
        <v>3.6598000000000002</v>
      </c>
      <c r="AE1512">
        <v>5.6112185686653842</v>
      </c>
      <c r="AF1512">
        <v>1.822438</v>
      </c>
      <c r="AG1512">
        <v>1.077163905248433</v>
      </c>
      <c r="AH1512">
        <v>1.0771259</v>
      </c>
      <c r="AI1512">
        <v>2.0886</v>
      </c>
      <c r="AJ1512">
        <v>0.51</v>
      </c>
      <c r="AK1512">
        <v>1.1499999999999999</v>
      </c>
      <c r="AL1512">
        <v>1.76430344581604</v>
      </c>
      <c r="AM1512">
        <v>1.756041407585144</v>
      </c>
      <c r="AN1512">
        <v>1.7760080099105835</v>
      </c>
      <c r="AO1512" s="5" t="s">
        <v>760</v>
      </c>
    </row>
    <row r="1513" spans="1:41" ht="14.25" x14ac:dyDescent="0.45">
      <c r="A1513">
        <v>2016</v>
      </c>
      <c r="B1513" s="5" t="s">
        <v>80</v>
      </c>
      <c r="C1513" s="5" t="s">
        <v>3885</v>
      </c>
      <c r="D1513" s="5" t="s">
        <v>7</v>
      </c>
      <c r="E1513" s="5" t="s">
        <v>1</v>
      </c>
      <c r="F1513" s="5" t="s">
        <v>3886</v>
      </c>
      <c r="G1513" s="5" t="s">
        <v>82</v>
      </c>
      <c r="H1513" s="5" t="s">
        <v>303</v>
      </c>
      <c r="I1513">
        <v>0</v>
      </c>
      <c r="J1513">
        <v>1.844297722579332</v>
      </c>
      <c r="K1513">
        <v>14.065</v>
      </c>
      <c r="L1513">
        <v>0</v>
      </c>
      <c r="M1513">
        <v>0</v>
      </c>
      <c r="N1513">
        <v>1.05263432718918</v>
      </c>
      <c r="O1513">
        <v>4.183475402090675</v>
      </c>
      <c r="P1513">
        <v>1.506</v>
      </c>
      <c r="Q1513"/>
      <c r="R1513">
        <v>0</v>
      </c>
      <c r="S1513">
        <v>12.05</v>
      </c>
      <c r="T1513">
        <v>2.5910005989351439</v>
      </c>
      <c r="U1513">
        <v>0</v>
      </c>
      <c r="V1513">
        <v>0</v>
      </c>
      <c r="W1513">
        <v>0</v>
      </c>
      <c r="X1513"/>
      <c r="Y1513">
        <v>0</v>
      </c>
      <c r="Z1513">
        <v>2.3099999999999999E-2</v>
      </c>
      <c r="AA1513">
        <v>5.2734947719177274</v>
      </c>
      <c r="AB1513">
        <v>0</v>
      </c>
      <c r="AC1513">
        <v>0</v>
      </c>
      <c r="AD1513">
        <v>6.0299999999999999E-2</v>
      </c>
      <c r="AE1513">
        <v>1.8950209022274911</v>
      </c>
      <c r="AF1513">
        <v>6.3241000000000006E-2</v>
      </c>
      <c r="AG1513"/>
      <c r="AH1513">
        <v>0</v>
      </c>
      <c r="AI1513">
        <v>0</v>
      </c>
      <c r="AJ1513">
        <v>0</v>
      </c>
      <c r="AK1513">
        <v>5.7</v>
      </c>
      <c r="AL1513">
        <v>1.734743595123291</v>
      </c>
      <c r="AM1513">
        <v>0.685752272605896</v>
      </c>
      <c r="AN1513">
        <v>3.2208144664764404</v>
      </c>
      <c r="AO1513" s="5" t="s">
        <v>3949</v>
      </c>
    </row>
    <row r="1514" spans="1:41" ht="14.25" x14ac:dyDescent="0.45">
      <c r="A1514">
        <v>2016</v>
      </c>
      <c r="B1514" s="5" t="s">
        <v>80</v>
      </c>
      <c r="C1514" s="5" t="s">
        <v>3885</v>
      </c>
      <c r="D1514" s="5" t="s">
        <v>7</v>
      </c>
      <c r="E1514" s="5" t="s">
        <v>1</v>
      </c>
      <c r="F1514" s="5" t="s">
        <v>3887</v>
      </c>
      <c r="G1514" s="5" t="s">
        <v>82</v>
      </c>
      <c r="H1514" s="5" t="s">
        <v>303</v>
      </c>
      <c r="I1514">
        <v>273.99364022623041</v>
      </c>
      <c r="J1514">
        <v>86.071062505453597</v>
      </c>
      <c r="K1514">
        <v>25.184000000000001</v>
      </c>
      <c r="L1514">
        <v>0.61366399999999999</v>
      </c>
      <c r="M1514">
        <v>1.8056000000000001</v>
      </c>
      <c r="N1514">
        <v>19.4203435851914</v>
      </c>
      <c r="O1514">
        <v>134.00803197039201</v>
      </c>
      <c r="P1514">
        <v>0.58399999999999996</v>
      </c>
      <c r="Q1514">
        <v>1.6129</v>
      </c>
      <c r="R1514">
        <v>15.816159132590339</v>
      </c>
      <c r="S1514">
        <v>59.88</v>
      </c>
      <c r="T1514">
        <v>5.8163190656245138</v>
      </c>
      <c r="U1514">
        <v>5.4747399770075401E-2</v>
      </c>
      <c r="V1514">
        <v>5.0599999999999996</v>
      </c>
      <c r="W1514">
        <v>84.328412606953052</v>
      </c>
      <c r="X1514">
        <v>10.648577169999999</v>
      </c>
      <c r="Y1514">
        <v>33.338337053716103</v>
      </c>
      <c r="Z1514">
        <v>104.57389999999999</v>
      </c>
      <c r="AA1514">
        <v>3.0762935144364412</v>
      </c>
      <c r="AB1514">
        <v>0</v>
      </c>
      <c r="AC1514">
        <v>32.745109999999997</v>
      </c>
      <c r="AD1514">
        <v>108.2728</v>
      </c>
      <c r="AE1514">
        <v>37.20243963311912</v>
      </c>
      <c r="AF1514">
        <v>0.49590899999999999</v>
      </c>
      <c r="AG1514">
        <v>5.9793842211480843</v>
      </c>
      <c r="AH1514">
        <v>4.3916174000000003</v>
      </c>
      <c r="AI1514">
        <v>0.18</v>
      </c>
      <c r="AJ1514">
        <v>5.2724973436573901</v>
      </c>
      <c r="AK1514">
        <v>0.09</v>
      </c>
      <c r="AL1514">
        <v>36.569507598876953</v>
      </c>
      <c r="AM1514">
        <v>36.818267822265625</v>
      </c>
      <c r="AN1514">
        <v>36.217113494873047</v>
      </c>
      <c r="AO1514" s="5" t="s">
        <v>3950</v>
      </c>
    </row>
    <row r="1515" spans="1:41" ht="14.25" x14ac:dyDescent="0.45">
      <c r="A1515">
        <v>2016</v>
      </c>
      <c r="B1515" s="5" t="s">
        <v>80</v>
      </c>
      <c r="C1515" s="5" t="s">
        <v>3885</v>
      </c>
      <c r="D1515" s="5" t="s">
        <v>7</v>
      </c>
      <c r="E1515" s="5" t="s">
        <v>1</v>
      </c>
      <c r="F1515" s="5" t="s">
        <v>3888</v>
      </c>
      <c r="G1515" s="5" t="s">
        <v>82</v>
      </c>
      <c r="H1515" s="5" t="s">
        <v>303</v>
      </c>
      <c r="I1515">
        <v>6.3324404175694324</v>
      </c>
      <c r="J1515">
        <v>23.262057531776261</v>
      </c>
      <c r="K1515">
        <v>21.794</v>
      </c>
      <c r="L1515">
        <v>10.68749</v>
      </c>
      <c r="M1515">
        <v>14.078099999999999</v>
      </c>
      <c r="N1515">
        <v>19.677719179155101</v>
      </c>
      <c r="O1515">
        <v>11.00541370553379</v>
      </c>
      <c r="P1515">
        <v>3.3260000000000001</v>
      </c>
      <c r="Q1515">
        <v>2.1535000000000002</v>
      </c>
      <c r="R1515">
        <v>16.940043128640241</v>
      </c>
      <c r="S1515">
        <v>3.91</v>
      </c>
      <c r="T1515">
        <v>15.318601302586661</v>
      </c>
      <c r="U1515">
        <v>6.7935657321831071</v>
      </c>
      <c r="V1515">
        <v>31.24</v>
      </c>
      <c r="W1515">
        <v>4.9652492388970959</v>
      </c>
      <c r="X1515">
        <v>6.9332663349999999</v>
      </c>
      <c r="Y1515">
        <v>9.4402936898678558</v>
      </c>
      <c r="Z1515">
        <v>12.2691</v>
      </c>
      <c r="AA1515">
        <v>37.520070715683843</v>
      </c>
      <c r="AB1515">
        <v>0</v>
      </c>
      <c r="AC1515">
        <v>16.58991</v>
      </c>
      <c r="AD1515">
        <v>12.7729</v>
      </c>
      <c r="AE1515">
        <v>99.14073126598862</v>
      </c>
      <c r="AF1515">
        <v>10.808686</v>
      </c>
      <c r="AG1515">
        <v>11.203212153539621</v>
      </c>
      <c r="AH1515">
        <v>2.8498983999999998</v>
      </c>
      <c r="AI1515">
        <v>10.27</v>
      </c>
      <c r="AJ1515">
        <v>2.283946362690485</v>
      </c>
      <c r="AK1515">
        <v>3.4</v>
      </c>
      <c r="AL1515">
        <v>14.722970962524414</v>
      </c>
      <c r="AM1515">
        <v>18.804042816162109</v>
      </c>
      <c r="AN1515">
        <v>8.9414529800415039</v>
      </c>
      <c r="AO1515" s="5" t="s">
        <v>3951</v>
      </c>
    </row>
    <row r="1516" spans="1:41" ht="14.25" x14ac:dyDescent="0.45">
      <c r="A1516">
        <v>2016</v>
      </c>
      <c r="B1516" s="5" t="s">
        <v>80</v>
      </c>
      <c r="C1516" s="5" t="s">
        <v>3885</v>
      </c>
      <c r="D1516" s="5" t="s">
        <v>7</v>
      </c>
      <c r="E1516" s="5" t="s">
        <v>1</v>
      </c>
      <c r="F1516" s="5" t="s">
        <v>3889</v>
      </c>
      <c r="G1516" s="5" t="s">
        <v>82</v>
      </c>
      <c r="H1516" s="5" t="s">
        <v>303</v>
      </c>
      <c r="I1516">
        <v>42.40724781226259</v>
      </c>
      <c r="J1516">
        <v>36.567371513335857</v>
      </c>
      <c r="K1516">
        <v>14.704000000000001</v>
      </c>
      <c r="L1516">
        <v>11.179048999999999</v>
      </c>
      <c r="M1516">
        <v>28.809200000000001</v>
      </c>
      <c r="N1516">
        <v>102.16912954937099</v>
      </c>
      <c r="O1516">
        <v>37.770931354213822</v>
      </c>
      <c r="P1516">
        <v>27.952000000000002</v>
      </c>
      <c r="Q1516">
        <v>15.783155000000001</v>
      </c>
      <c r="R1516">
        <v>48.863661097563437</v>
      </c>
      <c r="S1516">
        <v>11</v>
      </c>
      <c r="T1516">
        <v>19.141626109835592</v>
      </c>
      <c r="U1516">
        <v>0</v>
      </c>
      <c r="V1516">
        <v>26.44</v>
      </c>
      <c r="W1516">
        <v>30.886690306310712</v>
      </c>
      <c r="X1516">
        <v>13.02383723</v>
      </c>
      <c r="Y1516">
        <v>25.904592274566841</v>
      </c>
      <c r="Z1516">
        <v>92.754900000000006</v>
      </c>
      <c r="AA1516">
        <v>70.30201251433769</v>
      </c>
      <c r="AB1516">
        <v>25.76</v>
      </c>
      <c r="AC1516">
        <v>83.506829999999994</v>
      </c>
      <c r="AD1516">
        <v>71.990099999999998</v>
      </c>
      <c r="AE1516">
        <v>139.37012541336489</v>
      </c>
      <c r="AF1516">
        <v>15.282159999999999</v>
      </c>
      <c r="AG1516">
        <v>48.305896952266792</v>
      </c>
      <c r="AH1516">
        <v>17.186810399999999</v>
      </c>
      <c r="AI1516">
        <v>52.08</v>
      </c>
      <c r="AJ1516">
        <v>11.84164945139692</v>
      </c>
      <c r="AK1516">
        <v>20.95</v>
      </c>
      <c r="AL1516">
        <v>39.376995086669922</v>
      </c>
      <c r="AM1516">
        <v>46.978225708007813</v>
      </c>
      <c r="AN1516">
        <v>28.608598709106445</v>
      </c>
      <c r="AO1516" s="5" t="s">
        <v>3952</v>
      </c>
    </row>
    <row r="1517" spans="1:41" ht="14.25" x14ac:dyDescent="0.45">
      <c r="A1517">
        <v>2016</v>
      </c>
      <c r="B1517" s="5" t="s">
        <v>80</v>
      </c>
      <c r="C1517" s="5" t="s">
        <v>3885</v>
      </c>
      <c r="D1517" s="5" t="s">
        <v>7</v>
      </c>
      <c r="E1517" s="5" t="s">
        <v>1</v>
      </c>
      <c r="F1517" s="5" t="s">
        <v>3890</v>
      </c>
      <c r="G1517" s="5" t="s">
        <v>82</v>
      </c>
      <c r="H1517" s="5" t="s">
        <v>303</v>
      </c>
      <c r="I1517">
        <v>9.3076822645544333</v>
      </c>
      <c r="J1517">
        <v>0.88006747913091532</v>
      </c>
      <c r="K1517">
        <v>8.6999999999999994E-2</v>
      </c>
      <c r="L1517">
        <v>0.33841700000000002</v>
      </c>
      <c r="M1517">
        <v>0</v>
      </c>
      <c r="N1517">
        <v>2.4353819643882799</v>
      </c>
      <c r="O1517">
        <v>2.3134830797094321</v>
      </c>
      <c r="P1517">
        <v>0.73199999999999998</v>
      </c>
      <c r="Q1517"/>
      <c r="R1517">
        <v>0.47175477135774602</v>
      </c>
      <c r="S1517">
        <v>1.92</v>
      </c>
      <c r="T1517">
        <v>0.63898996583407519</v>
      </c>
      <c r="U1517">
        <v>2.3680422916421501E-2</v>
      </c>
      <c r="V1517">
        <v>0</v>
      </c>
      <c r="W1517">
        <v>0.15561002609314459</v>
      </c>
      <c r="X1517">
        <v>0.16590853</v>
      </c>
      <c r="Y1517">
        <v>5.5450503353529701</v>
      </c>
      <c r="Z1517">
        <v>0</v>
      </c>
      <c r="AA1517">
        <v>9.7476226689324594</v>
      </c>
      <c r="AB1517">
        <v>0</v>
      </c>
      <c r="AC1517">
        <v>0.84574000000000005</v>
      </c>
      <c r="AD1517">
        <v>0.4798</v>
      </c>
      <c r="AE1517">
        <v>1.6962625569351719</v>
      </c>
      <c r="AF1517">
        <v>1.9618599999999999</v>
      </c>
      <c r="AG1517">
        <v>0.94160604010976034</v>
      </c>
      <c r="AH1517">
        <v>0.21554419999999999</v>
      </c>
      <c r="AI1517">
        <v>4</v>
      </c>
      <c r="AJ1517">
        <v>0.17790281456972759</v>
      </c>
      <c r="AK1517">
        <v>0</v>
      </c>
      <c r="AL1517">
        <v>1.5545297861099243</v>
      </c>
      <c r="AM1517">
        <v>2.0650017261505127</v>
      </c>
      <c r="AN1517">
        <v>0.83136129379272461</v>
      </c>
      <c r="AO1517" s="5" t="s">
        <v>3953</v>
      </c>
    </row>
    <row r="1518" spans="1:41" ht="14.25" x14ac:dyDescent="0.45">
      <c r="A1518">
        <v>2016</v>
      </c>
      <c r="B1518" s="5" t="s">
        <v>80</v>
      </c>
      <c r="C1518" s="5" t="s">
        <v>3885</v>
      </c>
      <c r="D1518" s="5" t="s">
        <v>7</v>
      </c>
      <c r="E1518" s="5" t="s">
        <v>1</v>
      </c>
      <c r="F1518" s="5" t="s">
        <v>3891</v>
      </c>
      <c r="G1518" s="5" t="s">
        <v>82</v>
      </c>
      <c r="H1518" s="5" t="s">
        <v>303</v>
      </c>
      <c r="I1518">
        <v>0.2211328399786151</v>
      </c>
      <c r="J1518">
        <v>5.7316890142811436</v>
      </c>
      <c r="K1518">
        <v>1.0680000000000001</v>
      </c>
      <c r="L1518">
        <v>7.9209000000000002E-2</v>
      </c>
      <c r="M1518">
        <v>4.4006999999999996</v>
      </c>
      <c r="N1518">
        <v>2.03378413659861</v>
      </c>
      <c r="O1518">
        <v>3.2587357521113449</v>
      </c>
      <c r="P1518">
        <v>6.6000000000000003E-2</v>
      </c>
      <c r="Q1518"/>
      <c r="R1518">
        <v>0</v>
      </c>
      <c r="S1518">
        <v>1.46</v>
      </c>
      <c r="T1518">
        <v>1.089605770293679</v>
      </c>
      <c r="U1518">
        <v>0</v>
      </c>
      <c r="V1518">
        <v>0.23</v>
      </c>
      <c r="W1518">
        <v>0.1294486606146123</v>
      </c>
      <c r="X1518">
        <v>0.33506118000000001</v>
      </c>
      <c r="Y1518">
        <v>1.347219305545833</v>
      </c>
      <c r="Z1518">
        <v>6.7765000000000004</v>
      </c>
      <c r="AA1518">
        <v>1.113833957235961</v>
      </c>
      <c r="AB1518">
        <v>0</v>
      </c>
      <c r="AC1518">
        <v>4.46767</v>
      </c>
      <c r="AD1518">
        <v>4.8512000000000004</v>
      </c>
      <c r="AE1518">
        <v>2.6898982966244458</v>
      </c>
      <c r="AF1518">
        <v>0.701654</v>
      </c>
      <c r="AG1518">
        <v>0.39708882546700319</v>
      </c>
      <c r="AH1518">
        <v>2.2053196000000002</v>
      </c>
      <c r="AI1518">
        <v>1.08</v>
      </c>
      <c r="AJ1518">
        <v>0.51816820086460202</v>
      </c>
      <c r="AK1518">
        <v>2.14</v>
      </c>
      <c r="AL1518">
        <v>1.6686868667602539</v>
      </c>
      <c r="AM1518">
        <v>1.5514028072357178</v>
      </c>
      <c r="AN1518">
        <v>1.8348392248153687</v>
      </c>
      <c r="AO1518" s="5" t="s">
        <v>3954</v>
      </c>
    </row>
    <row r="1519" spans="1:41" ht="14.25" x14ac:dyDescent="0.45">
      <c r="A1519">
        <v>2016</v>
      </c>
      <c r="B1519" s="5" t="s">
        <v>80</v>
      </c>
      <c r="C1519" s="5" t="s">
        <v>3885</v>
      </c>
      <c r="D1519" s="5" t="s">
        <v>7</v>
      </c>
      <c r="E1519" s="5" t="s">
        <v>1</v>
      </c>
      <c r="F1519" s="5" t="s">
        <v>3892</v>
      </c>
      <c r="G1519" s="5" t="s">
        <v>82</v>
      </c>
      <c r="H1519" s="5" t="s">
        <v>303</v>
      </c>
      <c r="I1519">
        <v>7.5386195447255133</v>
      </c>
      <c r="J1519">
        <v>8.5066286611791391</v>
      </c>
      <c r="K1519">
        <v>38.274000000000001</v>
      </c>
      <c r="L1519">
        <v>2.7827570000000001</v>
      </c>
      <c r="M1519">
        <v>22.531600000000001</v>
      </c>
      <c r="N1519">
        <v>11.535324526134399</v>
      </c>
      <c r="O1519">
        <v>12.22863554934346</v>
      </c>
      <c r="P1519">
        <v>7.5419999999999998</v>
      </c>
      <c r="Q1519">
        <v>1.6969000000000001</v>
      </c>
      <c r="R1519">
        <v>11.6592031278341</v>
      </c>
      <c r="S1519">
        <v>12.78</v>
      </c>
      <c r="T1519">
        <v>6.3254166494973632</v>
      </c>
      <c r="U1519">
        <v>0</v>
      </c>
      <c r="V1519">
        <v>15.6</v>
      </c>
      <c r="W1519">
        <v>4.4708626950821762</v>
      </c>
      <c r="X1519">
        <v>14.96762932</v>
      </c>
      <c r="Y1519">
        <v>5.6743848405420607</v>
      </c>
      <c r="Z1519">
        <v>12.9373</v>
      </c>
      <c r="AA1519">
        <v>26.009676084673391</v>
      </c>
      <c r="AB1519">
        <v>0.15</v>
      </c>
      <c r="AC1519">
        <v>16.553750000000001</v>
      </c>
      <c r="AD1519">
        <v>27.497499999999999</v>
      </c>
      <c r="AE1519">
        <v>76.369532663630153</v>
      </c>
      <c r="AF1519">
        <v>6.2480290000000007</v>
      </c>
      <c r="AG1519">
        <v>17.960174355195551</v>
      </c>
      <c r="AH1519">
        <v>27.098283599999998</v>
      </c>
      <c r="AI1519">
        <v>45.15</v>
      </c>
      <c r="AJ1519">
        <v>2.7709456686698668</v>
      </c>
      <c r="AK1519">
        <v>14.89</v>
      </c>
      <c r="AL1519">
        <v>15.784454345703125</v>
      </c>
      <c r="AM1519">
        <v>13.610896110534668</v>
      </c>
      <c r="AN1519">
        <v>18.86366081237793</v>
      </c>
      <c r="AO1519" s="5" t="s">
        <v>3955</v>
      </c>
    </row>
    <row r="1520" spans="1:41" ht="14.25" x14ac:dyDescent="0.45">
      <c r="A1520">
        <v>2016</v>
      </c>
      <c r="B1520" s="5" t="s">
        <v>80</v>
      </c>
      <c r="C1520" s="5" t="s">
        <v>3885</v>
      </c>
      <c r="D1520" s="5" t="s">
        <v>7</v>
      </c>
      <c r="E1520" s="5" t="s">
        <v>1</v>
      </c>
      <c r="F1520" s="5" t="s">
        <v>3893</v>
      </c>
      <c r="G1520" s="5" t="s">
        <v>82</v>
      </c>
      <c r="H1520" s="5" t="s">
        <v>303</v>
      </c>
      <c r="I1520">
        <v>9.3177337572807346</v>
      </c>
      <c r="J1520">
        <v>36.476553910590148</v>
      </c>
      <c r="K1520">
        <v>9.23</v>
      </c>
      <c r="L1520">
        <v>8.7596819999999997</v>
      </c>
      <c r="M1520">
        <v>25.591799999999999</v>
      </c>
      <c r="N1520">
        <v>8.7924390371259999</v>
      </c>
      <c r="O1520">
        <v>37.173691359725971</v>
      </c>
      <c r="P1520">
        <v>18.713999999999999</v>
      </c>
      <c r="Q1520"/>
      <c r="R1520">
        <v>9.1839013281202764</v>
      </c>
      <c r="S1520">
        <v>2.89</v>
      </c>
      <c r="T1520">
        <v>2.7877523154872681</v>
      </c>
      <c r="U1520">
        <v>0</v>
      </c>
      <c r="V1520">
        <v>0.91</v>
      </c>
      <c r="W1520">
        <v>25.318762434373379</v>
      </c>
      <c r="X1520">
        <v>14.786945940000001</v>
      </c>
      <c r="Y1520">
        <v>6.5144654185884328</v>
      </c>
      <c r="Z1520">
        <v>53.700400000000002</v>
      </c>
      <c r="AA1520">
        <v>13.2679401234904</v>
      </c>
      <c r="AB1520">
        <v>10.54</v>
      </c>
      <c r="AC1520">
        <v>14.0487</v>
      </c>
      <c r="AD1520">
        <v>33.818899999999999</v>
      </c>
      <c r="AE1520">
        <v>57.690678230486057</v>
      </c>
      <c r="AF1520">
        <v>21.822374</v>
      </c>
      <c r="AG1520">
        <v>24.469481425269421</v>
      </c>
      <c r="AH1520">
        <v>5.3890155999999996</v>
      </c>
      <c r="AI1520">
        <v>25.24</v>
      </c>
      <c r="AJ1520">
        <v>2.9613782625983571</v>
      </c>
      <c r="AK1520">
        <v>4.49</v>
      </c>
      <c r="AL1520">
        <v>16.685745239257813</v>
      </c>
      <c r="AM1520">
        <v>16.860572814941406</v>
      </c>
      <c r="AN1520">
        <v>16.438074111938477</v>
      </c>
      <c r="AO1520" s="5" t="s">
        <v>3956</v>
      </c>
    </row>
    <row r="1521" spans="1:41" ht="14.25" x14ac:dyDescent="0.45">
      <c r="A1521">
        <v>2016</v>
      </c>
      <c r="B1521" s="5" t="s">
        <v>80</v>
      </c>
      <c r="C1521" s="5" t="s">
        <v>3885</v>
      </c>
      <c r="D1521" s="5" t="s">
        <v>7</v>
      </c>
      <c r="E1521" s="5" t="s">
        <v>1</v>
      </c>
      <c r="F1521" s="5" t="s">
        <v>3894</v>
      </c>
      <c r="G1521" s="5" t="s">
        <v>82</v>
      </c>
      <c r="H1521" s="5" t="s">
        <v>303</v>
      </c>
      <c r="I1521">
        <v>8.1015031373983533</v>
      </c>
      <c r="J1521">
        <v>3.5133009511067161</v>
      </c>
      <c r="K1521"/>
      <c r="L1521">
        <v>3.6324529999999999</v>
      </c>
      <c r="M1521">
        <v>6.2545000000000002</v>
      </c>
      <c r="N1521">
        <v>0</v>
      </c>
      <c r="O1521">
        <v>9.6953363387601641</v>
      </c>
      <c r="P1521">
        <v>20.286000000000001</v>
      </c>
      <c r="Q1521"/>
      <c r="R1521">
        <v>6.2272113504907392</v>
      </c>
      <c r="S1521">
        <v>1.37</v>
      </c>
      <c r="T1521">
        <v>7.3552920624426621</v>
      </c>
      <c r="U1521">
        <v>3.5194756995048482</v>
      </c>
      <c r="V1521">
        <v>4.79</v>
      </c>
      <c r="W1521">
        <v>0.95005586630378147</v>
      </c>
      <c r="X1521">
        <v>6.4152826259999998</v>
      </c>
      <c r="Y1521">
        <v>8.7705521981369561</v>
      </c>
      <c r="Z1521">
        <v>0</v>
      </c>
      <c r="AA1521">
        <v>5.5788888082552672</v>
      </c>
      <c r="AB1521">
        <v>0</v>
      </c>
      <c r="AC1521">
        <v>2.9499399999999998</v>
      </c>
      <c r="AD1521">
        <v>0</v>
      </c>
      <c r="AE1521">
        <v>8.337617770013102</v>
      </c>
      <c r="AF1521">
        <v>3.8257470000000011</v>
      </c>
      <c r="AG1521">
        <v>5.6601705058903544</v>
      </c>
      <c r="AH1521">
        <v>4.5927147000000001</v>
      </c>
      <c r="AI1521">
        <v>8.57</v>
      </c>
      <c r="AJ1521">
        <v>1.954899853848926</v>
      </c>
      <c r="AK1521">
        <v>11.56</v>
      </c>
      <c r="AL1521">
        <v>4.9624462127685547</v>
      </c>
      <c r="AM1521">
        <v>5.1263389587402344</v>
      </c>
      <c r="AN1521">
        <v>4.7302651405334473</v>
      </c>
      <c r="AO1521" s="5" t="s">
        <v>3957</v>
      </c>
    </row>
    <row r="1522" spans="1:41" ht="14.25" x14ac:dyDescent="0.45">
      <c r="A1522">
        <v>2016</v>
      </c>
      <c r="B1522" s="5" t="s">
        <v>80</v>
      </c>
      <c r="C1522" s="5" t="s">
        <v>3885</v>
      </c>
      <c r="D1522" s="5" t="s">
        <v>7</v>
      </c>
      <c r="E1522" s="5" t="s">
        <v>118</v>
      </c>
      <c r="F1522" s="5" t="s">
        <v>3886</v>
      </c>
      <c r="G1522" s="5" t="s">
        <v>82</v>
      </c>
      <c r="H1522" s="5" t="s">
        <v>303</v>
      </c>
      <c r="I1522">
        <v>0</v>
      </c>
      <c r="J1522">
        <v>1.52875134521974E-2</v>
      </c>
      <c r="K1522">
        <v>0.193</v>
      </c>
      <c r="L1522">
        <v>0</v>
      </c>
      <c r="M1522">
        <v>0</v>
      </c>
      <c r="N1522">
        <v>1.23753328807895E-2</v>
      </c>
      <c r="O1522">
        <v>2.5355828100084701E-2</v>
      </c>
      <c r="P1522">
        <v>7.0000000000000001E-3</v>
      </c>
      <c r="Q1522"/>
      <c r="R1522">
        <v>0</v>
      </c>
      <c r="S1522">
        <v>0.04</v>
      </c>
      <c r="T1522">
        <v>6.4442732135802996E-3</v>
      </c>
      <c r="U1522">
        <v>0</v>
      </c>
      <c r="V1522">
        <v>0</v>
      </c>
      <c r="W1522">
        <v>0</v>
      </c>
      <c r="X1522"/>
      <c r="Y1522">
        <v>0</v>
      </c>
      <c r="Z1522">
        <v>0</v>
      </c>
      <c r="AA1522">
        <v>7.5110216077939997E-3</v>
      </c>
      <c r="AB1522">
        <v>0</v>
      </c>
      <c r="AC1522">
        <v>0</v>
      </c>
      <c r="AD1522">
        <v>4.0000000000000002E-4</v>
      </c>
      <c r="AE1522">
        <v>1.60978349036002E-2</v>
      </c>
      <c r="AF1522">
        <v>8.2410000000000001E-3</v>
      </c>
      <c r="AG1522"/>
      <c r="AH1522">
        <v>0</v>
      </c>
      <c r="AI1522">
        <v>0</v>
      </c>
      <c r="AJ1522">
        <v>0</v>
      </c>
      <c r="AK1522">
        <v>0.04</v>
      </c>
      <c r="AL1522">
        <v>1.2817682698369026E-2</v>
      </c>
      <c r="AM1522">
        <v>3.9125122129917145E-3</v>
      </c>
      <c r="AN1522">
        <v>2.5433341041207314E-2</v>
      </c>
      <c r="AO1522" s="5" t="s">
        <v>3958</v>
      </c>
    </row>
    <row r="1523" spans="1:41" ht="14.25" x14ac:dyDescent="0.45">
      <c r="A1523">
        <v>2016</v>
      </c>
      <c r="B1523" s="5" t="s">
        <v>80</v>
      </c>
      <c r="C1523" s="5" t="s">
        <v>3885</v>
      </c>
      <c r="D1523" s="5" t="s">
        <v>7</v>
      </c>
      <c r="E1523" s="5" t="s">
        <v>118</v>
      </c>
      <c r="F1523" s="5" t="s">
        <v>3887</v>
      </c>
      <c r="G1523" s="5" t="s">
        <v>82</v>
      </c>
      <c r="H1523" s="5" t="s">
        <v>303</v>
      </c>
      <c r="I1523">
        <v>0.82719154823292662</v>
      </c>
      <c r="J1523">
        <v>0.42275675518454969</v>
      </c>
      <c r="K1523">
        <v>0.24</v>
      </c>
      <c r="L1523">
        <v>1.5592E-2</v>
      </c>
      <c r="M1523">
        <v>7.1199999999999999E-2</v>
      </c>
      <c r="N1523">
        <v>5.3365359511252701E-2</v>
      </c>
      <c r="O1523">
        <v>1.1999921255192241</v>
      </c>
      <c r="P1523">
        <v>3.0000000000000001E-3</v>
      </c>
      <c r="Q1523">
        <v>0.14899999999999999</v>
      </c>
      <c r="R1523">
        <v>0.14675829823253189</v>
      </c>
      <c r="S1523">
        <v>0.27</v>
      </c>
      <c r="T1523">
        <v>7.0202301320440794E-2</v>
      </c>
      <c r="U1523">
        <v>8.6900634555680005E-4</v>
      </c>
      <c r="V1523">
        <v>6.2E-2</v>
      </c>
      <c r="W1523">
        <v>0.2925417141106868</v>
      </c>
      <c r="X1523">
        <v>0.19824394400000001</v>
      </c>
      <c r="Y1523">
        <v>6.0687609699439697E-2</v>
      </c>
      <c r="Z1523">
        <v>0.76590000000000003</v>
      </c>
      <c r="AA1523">
        <v>2.4171943129108499E-2</v>
      </c>
      <c r="AB1523">
        <v>0</v>
      </c>
      <c r="AC1523">
        <v>0.38424999999999998</v>
      </c>
      <c r="AD1523">
        <v>0.91290000000000004</v>
      </c>
      <c r="AE1523">
        <v>0.28982342297373181</v>
      </c>
      <c r="AF1523">
        <v>3.5349999999999999E-3</v>
      </c>
      <c r="AG1523">
        <v>3.9563525450322899E-2</v>
      </c>
      <c r="AH1523">
        <v>0.11778569999999999</v>
      </c>
      <c r="AI1523">
        <v>4.0000000000000001E-3</v>
      </c>
      <c r="AJ1523">
        <v>6.6347386992119298E-2</v>
      </c>
      <c r="AK1523">
        <v>0</v>
      </c>
      <c r="AL1523">
        <v>0.2307475358247757</v>
      </c>
      <c r="AM1523">
        <v>0.1949889212846756</v>
      </c>
      <c r="AN1523">
        <v>0.28140547871589661</v>
      </c>
      <c r="AO1523" s="5" t="s">
        <v>3959</v>
      </c>
    </row>
    <row r="1524" spans="1:41" ht="14.25" x14ac:dyDescent="0.45">
      <c r="A1524">
        <v>2016</v>
      </c>
      <c r="B1524" s="5" t="s">
        <v>80</v>
      </c>
      <c r="C1524" s="5" t="s">
        <v>3885</v>
      </c>
      <c r="D1524" s="5" t="s">
        <v>7</v>
      </c>
      <c r="E1524" s="5" t="s">
        <v>118</v>
      </c>
      <c r="F1524" s="5" t="s">
        <v>3888</v>
      </c>
      <c r="G1524" s="5" t="s">
        <v>82</v>
      </c>
      <c r="H1524" s="5" t="s">
        <v>303</v>
      </c>
      <c r="I1524">
        <v>6.6343856118727201E-2</v>
      </c>
      <c r="J1524">
        <v>0.52354498123963777</v>
      </c>
      <c r="K1524">
        <v>0.23400000000000001</v>
      </c>
      <c r="L1524">
        <v>0.56342999999999999</v>
      </c>
      <c r="M1524">
        <v>0.71920000000000006</v>
      </c>
      <c r="N1524">
        <v>0.15085374131899101</v>
      </c>
      <c r="O1524">
        <v>0.53125184558143201</v>
      </c>
      <c r="P1524">
        <v>7.0000000000000007E-2</v>
      </c>
      <c r="Q1524">
        <v>8.1799999999999998E-2</v>
      </c>
      <c r="R1524">
        <v>0.31657228077954008</v>
      </c>
      <c r="S1524">
        <v>0.04</v>
      </c>
      <c r="T1524">
        <v>0.31931373773290589</v>
      </c>
      <c r="U1524">
        <v>6.2677082673280801E-2</v>
      </c>
      <c r="V1524">
        <v>0.438</v>
      </c>
      <c r="W1524">
        <v>0.102565458134419</v>
      </c>
      <c r="X1524">
        <v>0.57581367500000002</v>
      </c>
      <c r="Y1524">
        <v>0.1197315102161452</v>
      </c>
      <c r="Z1524">
        <v>0.37719999999999998</v>
      </c>
      <c r="AA1524">
        <v>0.64939494548159626</v>
      </c>
      <c r="AB1524">
        <v>0</v>
      </c>
      <c r="AC1524">
        <v>1.01458</v>
      </c>
      <c r="AD1524">
        <v>0.71989999999999998</v>
      </c>
      <c r="AE1524">
        <v>1.4536095339115229</v>
      </c>
      <c r="AF1524">
        <v>0.37535399999999991</v>
      </c>
      <c r="AG1524">
        <v>0.1353489028563678</v>
      </c>
      <c r="AH1524">
        <v>5.5377700000000002E-2</v>
      </c>
      <c r="AI1524">
        <v>0.38019999999999998</v>
      </c>
      <c r="AJ1524">
        <v>4.5126387090352098E-2</v>
      </c>
      <c r="AK1524">
        <v>0.32</v>
      </c>
      <c r="AL1524">
        <v>0.36004102230072021</v>
      </c>
      <c r="AM1524">
        <v>0.37903332710266113</v>
      </c>
      <c r="AN1524">
        <v>0.33313515782356262</v>
      </c>
      <c r="AO1524" s="5" t="s">
        <v>3960</v>
      </c>
    </row>
    <row r="1525" spans="1:41" ht="14.25" x14ac:dyDescent="0.45">
      <c r="A1525">
        <v>2016</v>
      </c>
      <c r="B1525" s="5" t="s">
        <v>80</v>
      </c>
      <c r="C1525" s="5" t="s">
        <v>3885</v>
      </c>
      <c r="D1525" s="5" t="s">
        <v>7</v>
      </c>
      <c r="E1525" s="5" t="s">
        <v>118</v>
      </c>
      <c r="F1525" s="5" t="s">
        <v>3889</v>
      </c>
      <c r="G1525" s="5" t="s">
        <v>82</v>
      </c>
      <c r="H1525" s="5" t="s">
        <v>303</v>
      </c>
      <c r="I1525">
        <v>1.3733492642434919</v>
      </c>
      <c r="J1525">
        <v>0.54582472877461408</v>
      </c>
      <c r="K1525">
        <v>0.20599999999999999</v>
      </c>
      <c r="L1525">
        <v>0.29577100000000001</v>
      </c>
      <c r="M1525">
        <v>0.59789999999999999</v>
      </c>
      <c r="N1525">
        <v>0.49960837554174697</v>
      </c>
      <c r="O1525">
        <v>0.64791227828415043</v>
      </c>
      <c r="P1525">
        <v>0.318</v>
      </c>
      <c r="Q1525">
        <v>0.33829999999999999</v>
      </c>
      <c r="R1525">
        <v>0.39944376146234312</v>
      </c>
      <c r="S1525">
        <v>0.16</v>
      </c>
      <c r="T1525">
        <v>0.13903519458299571</v>
      </c>
      <c r="U1525">
        <v>0</v>
      </c>
      <c r="V1525">
        <v>0.42899999999999999</v>
      </c>
      <c r="W1525">
        <v>0.47159477736564809</v>
      </c>
      <c r="X1525">
        <v>0.36330618100000001</v>
      </c>
      <c r="Y1525">
        <v>0.380707935693119</v>
      </c>
      <c r="Z1525">
        <v>1.0899000000000001</v>
      </c>
      <c r="AA1525">
        <v>0.69927187842063054</v>
      </c>
      <c r="AB1525">
        <v>0.42</v>
      </c>
      <c r="AC1525">
        <v>1.1867099999999999</v>
      </c>
      <c r="AD1525">
        <v>1.0839000000000001</v>
      </c>
      <c r="AE1525">
        <v>1.359237536656891</v>
      </c>
      <c r="AF1525">
        <v>0.40275</v>
      </c>
      <c r="AG1525">
        <v>0.4332961233830625</v>
      </c>
      <c r="AH1525">
        <v>0.25591609999999998</v>
      </c>
      <c r="AI1525">
        <v>0.52080000000000004</v>
      </c>
      <c r="AJ1525">
        <v>0.23445224419195071</v>
      </c>
      <c r="AK1525">
        <v>0.34</v>
      </c>
      <c r="AL1525">
        <v>0.52386164665222168</v>
      </c>
      <c r="AM1525">
        <v>0.58738952875137329</v>
      </c>
      <c r="AN1525">
        <v>0.43386375904083252</v>
      </c>
      <c r="AO1525" s="5" t="s">
        <v>3961</v>
      </c>
    </row>
    <row r="1526" spans="1:41" ht="14.25" x14ac:dyDescent="0.45">
      <c r="A1526">
        <v>2016</v>
      </c>
      <c r="B1526" s="5" t="s">
        <v>80</v>
      </c>
      <c r="C1526" s="5" t="s">
        <v>3885</v>
      </c>
      <c r="D1526" s="5" t="s">
        <v>7</v>
      </c>
      <c r="E1526" s="5" t="s">
        <v>118</v>
      </c>
      <c r="F1526" s="5" t="s">
        <v>3890</v>
      </c>
      <c r="G1526" s="5" t="s">
        <v>82</v>
      </c>
      <c r="H1526" s="5" t="s">
        <v>303</v>
      </c>
      <c r="I1526">
        <v>7.9769840271663894E-2</v>
      </c>
      <c r="J1526">
        <v>8.1766091736714994E-2</v>
      </c>
      <c r="K1526">
        <v>5.0000000000000001E-3</v>
      </c>
      <c r="L1526">
        <v>9.8156999999999994E-2</v>
      </c>
      <c r="M1526">
        <v>0</v>
      </c>
      <c r="N1526">
        <v>0.115189807320767</v>
      </c>
      <c r="O1526">
        <v>9.9494064610114799E-2</v>
      </c>
      <c r="P1526">
        <v>2.1000000000000001E-2</v>
      </c>
      <c r="Q1526"/>
      <c r="R1526">
        <v>8.5773594792317498E-2</v>
      </c>
      <c r="S1526">
        <v>0.04</v>
      </c>
      <c r="T1526">
        <v>9.7872399431251002E-3</v>
      </c>
      <c r="U1526">
        <v>1.1840211458210801E-2</v>
      </c>
      <c r="V1526">
        <v>0</v>
      </c>
      <c r="W1526">
        <v>1.8976832450383E-3</v>
      </c>
      <c r="X1526">
        <v>1.2429915999999999E-2</v>
      </c>
      <c r="Y1526">
        <v>0.25508603547197012</v>
      </c>
      <c r="Z1526">
        <v>0</v>
      </c>
      <c r="AA1526">
        <v>8.6588411739448506E-2</v>
      </c>
      <c r="AB1526">
        <v>0</v>
      </c>
      <c r="AC1526">
        <v>0.12129</v>
      </c>
      <c r="AD1526">
        <v>8.7999999999999995E-2</v>
      </c>
      <c r="AE1526">
        <v>0.43835402757846142</v>
      </c>
      <c r="AF1526">
        <v>0.183529</v>
      </c>
      <c r="AG1526">
        <v>2.75371962027521E-2</v>
      </c>
      <c r="AH1526">
        <v>1.7344999999999999E-3</v>
      </c>
      <c r="AI1526">
        <v>0.104</v>
      </c>
      <c r="AJ1526">
        <v>4.57176045559382E-2</v>
      </c>
      <c r="AK1526">
        <v>0</v>
      </c>
      <c r="AL1526">
        <v>6.9446295499801636E-2</v>
      </c>
      <c r="AM1526">
        <v>9.7152881324291229E-2</v>
      </c>
      <c r="AN1526">
        <v>3.0195286497473717E-2</v>
      </c>
      <c r="AO1526" s="5" t="s">
        <v>3962</v>
      </c>
    </row>
    <row r="1527" spans="1:41" ht="14.25" x14ac:dyDescent="0.45">
      <c r="A1527">
        <v>2016</v>
      </c>
      <c r="B1527" s="5" t="s">
        <v>80</v>
      </c>
      <c r="C1527" s="5" t="s">
        <v>3885</v>
      </c>
      <c r="D1527" s="5" t="s">
        <v>7</v>
      </c>
      <c r="E1527" s="5" t="s">
        <v>118</v>
      </c>
      <c r="F1527" s="5" t="s">
        <v>3891</v>
      </c>
      <c r="G1527" s="5" t="s">
        <v>82</v>
      </c>
      <c r="H1527" s="5" t="s">
        <v>303</v>
      </c>
      <c r="I1527">
        <v>8.1750723179473996E-3</v>
      </c>
      <c r="J1527">
        <v>5.2773334108955502E-2</v>
      </c>
      <c r="K1527">
        <v>5.0000000000000001E-3</v>
      </c>
      <c r="L1527">
        <v>1.6773E-2</v>
      </c>
      <c r="M1527">
        <v>0.27350000000000002</v>
      </c>
      <c r="N1527">
        <v>3.2060988982298602E-2</v>
      </c>
      <c r="O1527">
        <v>2.46471248302065E-2</v>
      </c>
      <c r="P1527">
        <v>1.0999999999999999E-2</v>
      </c>
      <c r="Q1527"/>
      <c r="R1527">
        <v>0</v>
      </c>
      <c r="S1527">
        <v>0.03</v>
      </c>
      <c r="T1527">
        <v>7.5720210259568998E-3</v>
      </c>
      <c r="U1527">
        <v>0</v>
      </c>
      <c r="V1527">
        <v>4.0000000000000001E-3</v>
      </c>
      <c r="W1527">
        <v>2.3666149648389999E-4</v>
      </c>
      <c r="X1527">
        <v>4.3654572000000003E-2</v>
      </c>
      <c r="Y1527">
        <v>1.88015441532953E-2</v>
      </c>
      <c r="Z1527">
        <v>4.5900000000000003E-2</v>
      </c>
      <c r="AA1527">
        <v>2.1568485156358699E-2</v>
      </c>
      <c r="AB1527">
        <v>0</v>
      </c>
      <c r="AC1527">
        <v>6.2129999999999998E-2</v>
      </c>
      <c r="AD1527">
        <v>8.3000000000000004E-2</v>
      </c>
      <c r="AE1527">
        <v>0.23631996006738629</v>
      </c>
      <c r="AF1527">
        <v>4.516E-3</v>
      </c>
      <c r="AG1527">
        <v>3.8346411806001999E-3</v>
      </c>
      <c r="AH1527">
        <v>7.8770099999999996E-2</v>
      </c>
      <c r="AI1527">
        <v>2.1999999999999999E-2</v>
      </c>
      <c r="AJ1527">
        <v>9.1567780721172002E-3</v>
      </c>
      <c r="AK1527">
        <v>0.1</v>
      </c>
      <c r="AL1527">
        <v>4.1220355778932571E-2</v>
      </c>
      <c r="AM1527">
        <v>3.100057877600193E-2</v>
      </c>
      <c r="AN1527">
        <v>5.5698376148939133E-2</v>
      </c>
      <c r="AO1527" s="5" t="s">
        <v>3963</v>
      </c>
    </row>
    <row r="1528" spans="1:41" ht="14.25" x14ac:dyDescent="0.45">
      <c r="A1528">
        <v>2016</v>
      </c>
      <c r="B1528" s="5" t="s">
        <v>80</v>
      </c>
      <c r="C1528" s="5" t="s">
        <v>3885</v>
      </c>
      <c r="D1528" s="5" t="s">
        <v>7</v>
      </c>
      <c r="E1528" s="5" t="s">
        <v>118</v>
      </c>
      <c r="F1528" s="5" t="s">
        <v>3892</v>
      </c>
      <c r="G1528" s="5" t="s">
        <v>82</v>
      </c>
      <c r="H1528" s="5" t="s">
        <v>303</v>
      </c>
      <c r="I1528">
        <v>0.1235064771726827</v>
      </c>
      <c r="J1528">
        <v>0.10088130071842009</v>
      </c>
      <c r="K1528">
        <v>0.313</v>
      </c>
      <c r="L1528">
        <v>5.2326999999999999E-2</v>
      </c>
      <c r="M1528">
        <v>0.28749999999999998</v>
      </c>
      <c r="N1528">
        <v>0.163176857605347</v>
      </c>
      <c r="O1528">
        <v>0.1752859420831939</v>
      </c>
      <c r="P1528">
        <v>0.108</v>
      </c>
      <c r="Q1528">
        <v>1.2500000000000001E-2</v>
      </c>
      <c r="R1528">
        <v>0.15107116225639369</v>
      </c>
      <c r="S1528">
        <v>0.15</v>
      </c>
      <c r="T1528">
        <v>9.9886234810495203E-2</v>
      </c>
      <c r="U1528">
        <v>0</v>
      </c>
      <c r="V1528">
        <v>0.17199999999999999</v>
      </c>
      <c r="W1528">
        <v>7.7045469248227902E-2</v>
      </c>
      <c r="X1528">
        <v>0.30678091600000001</v>
      </c>
      <c r="Y1528">
        <v>0.10276552773694431</v>
      </c>
      <c r="Z1528">
        <v>0.42020000000000002</v>
      </c>
      <c r="AA1528">
        <v>0.24876479374928209</v>
      </c>
      <c r="AB1528">
        <v>0.02</v>
      </c>
      <c r="AC1528">
        <v>0.1862</v>
      </c>
      <c r="AD1528">
        <v>0.3543</v>
      </c>
      <c r="AE1528">
        <v>0.70549697385661692</v>
      </c>
      <c r="AF1528">
        <v>0.18773100000000001</v>
      </c>
      <c r="AG1528">
        <v>0.17760694194697851</v>
      </c>
      <c r="AH1528">
        <v>0.36211969999999999</v>
      </c>
      <c r="AI1528">
        <v>0.53349999999999997</v>
      </c>
      <c r="AJ1528">
        <v>4.1097348771087998E-2</v>
      </c>
      <c r="AK1528">
        <v>0.24</v>
      </c>
      <c r="AL1528">
        <v>0.20250838994979858</v>
      </c>
      <c r="AM1528">
        <v>0.17372502386569977</v>
      </c>
      <c r="AN1528">
        <v>0.24328483641147614</v>
      </c>
      <c r="AO1528" s="5" t="s">
        <v>3964</v>
      </c>
    </row>
    <row r="1529" spans="1:41" ht="14.25" x14ac:dyDescent="0.45">
      <c r="A1529">
        <v>2016</v>
      </c>
      <c r="B1529" s="5" t="s">
        <v>80</v>
      </c>
      <c r="C1529" s="5" t="s">
        <v>3885</v>
      </c>
      <c r="D1529" s="5" t="s">
        <v>7</v>
      </c>
      <c r="E1529" s="5" t="s">
        <v>118</v>
      </c>
      <c r="F1529" s="5" t="s">
        <v>3893</v>
      </c>
      <c r="G1529" s="5" t="s">
        <v>82</v>
      </c>
      <c r="H1529" s="5" t="s">
        <v>303</v>
      </c>
      <c r="I1529">
        <v>9.5302477675764094E-2</v>
      </c>
      <c r="J1529">
        <v>0.2440301329222537</v>
      </c>
      <c r="K1529">
        <v>8.7999999999999995E-2</v>
      </c>
      <c r="L1529">
        <v>0.15390999999999999</v>
      </c>
      <c r="M1529">
        <v>1.0843</v>
      </c>
      <c r="N1529">
        <v>6.7046107252884998E-2</v>
      </c>
      <c r="O1529">
        <v>0.51125066440931544</v>
      </c>
      <c r="P1529">
        <v>0.26700000000000002</v>
      </c>
      <c r="Q1529"/>
      <c r="R1529">
        <v>0.162518390132812</v>
      </c>
      <c r="S1529">
        <v>0.06</v>
      </c>
      <c r="T1529">
        <v>4.61168301846843E-2</v>
      </c>
      <c r="U1529">
        <v>0</v>
      </c>
      <c r="V1529">
        <v>8.9999999999999993E-3</v>
      </c>
      <c r="W1529">
        <v>0.33739438870256222</v>
      </c>
      <c r="X1529">
        <v>0.229662541</v>
      </c>
      <c r="Y1529">
        <v>7.9774339988540693E-2</v>
      </c>
      <c r="Z1529">
        <v>0.32850000000000001</v>
      </c>
      <c r="AA1529">
        <v>0.1231033460936037</v>
      </c>
      <c r="AB1529">
        <v>0.159</v>
      </c>
      <c r="AC1529">
        <v>0.20816000000000001</v>
      </c>
      <c r="AD1529">
        <v>0.41670000000000001</v>
      </c>
      <c r="AE1529">
        <v>0.84797529169526409</v>
      </c>
      <c r="AF1529">
        <v>0.46521299999999999</v>
      </c>
      <c r="AG1529">
        <v>0.19541272800259571</v>
      </c>
      <c r="AH1529">
        <v>9.4335500000000003E-2</v>
      </c>
      <c r="AI1529">
        <v>0.29899999999999999</v>
      </c>
      <c r="AJ1529">
        <v>3.4910139838910198E-2</v>
      </c>
      <c r="AK1529">
        <v>0.04</v>
      </c>
      <c r="AL1529">
        <v>0.22922813892364502</v>
      </c>
      <c r="AM1529">
        <v>0.19305035471916199</v>
      </c>
      <c r="AN1529">
        <v>0.28047999739646912</v>
      </c>
      <c r="AO1529" s="5" t="s">
        <v>3965</v>
      </c>
    </row>
    <row r="1530" spans="1:41" ht="14.25" x14ac:dyDescent="0.45">
      <c r="A1530">
        <v>2016</v>
      </c>
      <c r="B1530" s="5" t="s">
        <v>80</v>
      </c>
      <c r="C1530" s="5" t="s">
        <v>3885</v>
      </c>
      <c r="D1530" s="5" t="s">
        <v>7</v>
      </c>
      <c r="E1530" s="5" t="s">
        <v>118</v>
      </c>
      <c r="F1530" s="5" t="s">
        <v>3894</v>
      </c>
      <c r="G1530" s="5" t="s">
        <v>82</v>
      </c>
      <c r="H1530" s="5" t="s">
        <v>303</v>
      </c>
      <c r="I1530">
        <v>4.84530247767576E-2</v>
      </c>
      <c r="J1530">
        <v>2.8387772316104801E-2</v>
      </c>
      <c r="K1530"/>
      <c r="L1530">
        <v>6.2484999999999999E-2</v>
      </c>
      <c r="M1530">
        <v>0.2516000000000001</v>
      </c>
      <c r="N1530">
        <v>0</v>
      </c>
      <c r="O1530">
        <v>0.13126759454298481</v>
      </c>
      <c r="P1530">
        <v>0.29199999999999998</v>
      </c>
      <c r="Q1530"/>
      <c r="R1530">
        <v>0.12608073520224111</v>
      </c>
      <c r="S1530">
        <v>0.01</v>
      </c>
      <c r="T1530">
        <v>0.13178538721771779</v>
      </c>
      <c r="U1530">
        <v>0.1407790279801939</v>
      </c>
      <c r="V1530">
        <v>8.8999999999999996E-2</v>
      </c>
      <c r="W1530">
        <v>1.9726682990388999E-2</v>
      </c>
      <c r="X1530">
        <v>0.16107761200000001</v>
      </c>
      <c r="Y1530">
        <v>0.10965147661603319</v>
      </c>
      <c r="Z1530">
        <v>0</v>
      </c>
      <c r="AA1530">
        <v>9.5620384985213802E-2</v>
      </c>
      <c r="AB1530">
        <v>0</v>
      </c>
      <c r="AC1530">
        <v>8.4720000000000004E-2</v>
      </c>
      <c r="AD1530">
        <v>0</v>
      </c>
      <c r="AE1530">
        <v>0.26430398702190061</v>
      </c>
      <c r="AF1530">
        <v>0.19156899999999999</v>
      </c>
      <c r="AG1530">
        <v>6.4563846225756297E-2</v>
      </c>
      <c r="AH1530">
        <v>0.11108659999999999</v>
      </c>
      <c r="AI1530">
        <v>0.22539999999999999</v>
      </c>
      <c r="AJ1530">
        <v>2.9140096459509102E-2</v>
      </c>
      <c r="AK1530">
        <v>7.0000000000000007E-2</v>
      </c>
      <c r="AL1530">
        <v>9.4437859952449799E-2</v>
      </c>
      <c r="AM1530">
        <v>9.5691435039043427E-2</v>
      </c>
      <c r="AN1530">
        <v>9.266199916601181E-2</v>
      </c>
      <c r="AO1530" s="5" t="s">
        <v>3966</v>
      </c>
    </row>
    <row r="1531" spans="1:41" ht="14.25" x14ac:dyDescent="0.45">
      <c r="A1531">
        <v>2016</v>
      </c>
      <c r="B1531" s="5" t="s">
        <v>1509</v>
      </c>
      <c r="C1531" s="5" t="s">
        <v>305</v>
      </c>
      <c r="D1531" s="5" t="s">
        <v>7</v>
      </c>
      <c r="E1531" s="5" t="s">
        <v>1</v>
      </c>
      <c r="F1531" s="5" t="s">
        <v>116</v>
      </c>
      <c r="G1531" s="5" t="s">
        <v>82</v>
      </c>
      <c r="H1531" s="5" t="s">
        <v>303</v>
      </c>
      <c r="I1531">
        <v>48.999000000000002</v>
      </c>
      <c r="J1531">
        <v>7.0549999999999997</v>
      </c>
      <c r="K1531">
        <v>158</v>
      </c>
      <c r="L1531">
        <v>69.747220891618767</v>
      </c>
      <c r="M1531">
        <v>25</v>
      </c>
      <c r="N1531">
        <v>87.8</v>
      </c>
      <c r="O1531">
        <v>40</v>
      </c>
      <c r="P1531">
        <v>15</v>
      </c>
      <c r="Q1531">
        <v>2.0299999999999998</v>
      </c>
      <c r="R1531">
        <v>20</v>
      </c>
      <c r="S1531">
        <v>70</v>
      </c>
      <c r="T1531">
        <v>70</v>
      </c>
      <c r="U1531">
        <v>15</v>
      </c>
      <c r="V1531">
        <v>40</v>
      </c>
      <c r="W1531">
        <v>29.128592574318489</v>
      </c>
      <c r="X1531">
        <v>55</v>
      </c>
      <c r="Y1531">
        <v>15.5</v>
      </c>
      <c r="Z1531">
        <v>74</v>
      </c>
      <c r="AA1531">
        <v>40</v>
      </c>
      <c r="AB1531">
        <v>26.46</v>
      </c>
      <c r="AC1531">
        <v>58.9</v>
      </c>
      <c r="AD1531">
        <v>35.73854</v>
      </c>
      <c r="AE1531">
        <v>140</v>
      </c>
      <c r="AF1531">
        <v>32.4</v>
      </c>
      <c r="AG1531">
        <v>20.6</v>
      </c>
      <c r="AH1531">
        <v>30.508285104635139</v>
      </c>
      <c r="AI1531">
        <v>35</v>
      </c>
      <c r="AJ1531">
        <v>1.75</v>
      </c>
      <c r="AK1531">
        <v>49</v>
      </c>
      <c r="AL1531">
        <v>45.262645721435547</v>
      </c>
      <c r="AM1531">
        <v>40.516544342041016</v>
      </c>
      <c r="AN1531">
        <v>51.986282348632813</v>
      </c>
      <c r="AO1531" s="5" t="s">
        <v>2130</v>
      </c>
    </row>
    <row r="1532" spans="1:41" ht="14.25" x14ac:dyDescent="0.45">
      <c r="A1532">
        <v>2016</v>
      </c>
      <c r="B1532" s="5" t="s">
        <v>589</v>
      </c>
      <c r="C1532" s="5" t="s">
        <v>305</v>
      </c>
      <c r="D1532" s="5" t="s">
        <v>7</v>
      </c>
      <c r="E1532" s="5" t="s">
        <v>1</v>
      </c>
      <c r="F1532" s="5" t="s">
        <v>116</v>
      </c>
      <c r="G1532" s="5" t="s">
        <v>82</v>
      </c>
      <c r="H1532" s="5" t="s">
        <v>303</v>
      </c>
      <c r="I1532">
        <v>46.246499999999997</v>
      </c>
      <c r="J1532">
        <v>18.50114120990272</v>
      </c>
      <c r="K1532">
        <v>159</v>
      </c>
      <c r="L1532">
        <v>54.489784619200002</v>
      </c>
      <c r="M1532">
        <v>25</v>
      </c>
      <c r="N1532">
        <v>74</v>
      </c>
      <c r="O1532">
        <v>40</v>
      </c>
      <c r="P1532">
        <v>15</v>
      </c>
      <c r="Q1532">
        <v>2.0265</v>
      </c>
      <c r="R1532">
        <v>20</v>
      </c>
      <c r="S1532">
        <v>85</v>
      </c>
      <c r="T1532">
        <v>65</v>
      </c>
      <c r="U1532">
        <v>0.6</v>
      </c>
      <c r="V1532">
        <v>100</v>
      </c>
      <c r="W1532">
        <v>25.3</v>
      </c>
      <c r="X1532">
        <v>55</v>
      </c>
      <c r="Y1532">
        <v>15.5</v>
      </c>
      <c r="Z1532">
        <v>80.672619643756079</v>
      </c>
      <c r="AA1532">
        <v>23.5</v>
      </c>
      <c r="AB1532">
        <v>26.46</v>
      </c>
      <c r="AC1532">
        <v>39.5</v>
      </c>
      <c r="AD1532">
        <v>81.180000000000007</v>
      </c>
      <c r="AE1532">
        <v>190</v>
      </c>
      <c r="AF1532">
        <v>25.801834757481821</v>
      </c>
      <c r="AG1532">
        <v>10.199999999999999</v>
      </c>
      <c r="AH1532">
        <v>36.843290109478637</v>
      </c>
      <c r="AI1532">
        <v>46</v>
      </c>
      <c r="AJ1532">
        <v>2.9</v>
      </c>
      <c r="AK1532">
        <v>49</v>
      </c>
      <c r="AL1532">
        <v>48.714542388916016</v>
      </c>
      <c r="AM1532">
        <v>42.290496826171875</v>
      </c>
      <c r="AN1532">
        <v>57.815273284912109</v>
      </c>
      <c r="AO1532" s="5" t="s">
        <v>754</v>
      </c>
    </row>
    <row r="1533" spans="1:41" ht="14.25" x14ac:dyDescent="0.45">
      <c r="A1533">
        <v>2016</v>
      </c>
      <c r="B1533" s="5" t="s">
        <v>1508</v>
      </c>
      <c r="C1533" s="5" t="s">
        <v>305</v>
      </c>
      <c r="D1533" s="5" t="s">
        <v>7</v>
      </c>
      <c r="E1533" s="5" t="s">
        <v>1</v>
      </c>
      <c r="F1533" s="5" t="s">
        <v>116</v>
      </c>
      <c r="G1533" s="5" t="s">
        <v>82</v>
      </c>
      <c r="H1533" s="5" t="s">
        <v>303</v>
      </c>
      <c r="I1533">
        <v>49.780487804878049</v>
      </c>
      <c r="J1533">
        <v>14</v>
      </c>
      <c r="K1533">
        <v>159.4</v>
      </c>
      <c r="L1533">
        <v>67.099999999999994</v>
      </c>
      <c r="M1533">
        <v>20</v>
      </c>
      <c r="N1533">
        <v>73</v>
      </c>
      <c r="O1533">
        <v>68.400000000000006</v>
      </c>
      <c r="P1533">
        <v>15</v>
      </c>
      <c r="Q1533">
        <v>4</v>
      </c>
      <c r="R1533">
        <v>20</v>
      </c>
      <c r="S1533">
        <v>70</v>
      </c>
      <c r="T1533">
        <v>65</v>
      </c>
      <c r="U1533">
        <v>15</v>
      </c>
      <c r="V1533">
        <v>40</v>
      </c>
      <c r="W1533">
        <v>29.128592574318489</v>
      </c>
      <c r="X1533">
        <v>55</v>
      </c>
      <c r="Y1533">
        <v>15.5</v>
      </c>
      <c r="Z1533">
        <v>148</v>
      </c>
      <c r="AA1533">
        <v>40</v>
      </c>
      <c r="AB1533">
        <v>24.394159999999999</v>
      </c>
      <c r="AC1533">
        <v>90.7</v>
      </c>
      <c r="AD1533">
        <v>57.9</v>
      </c>
      <c r="AE1533">
        <v>76</v>
      </c>
      <c r="AF1533">
        <v>46.114434663695341</v>
      </c>
      <c r="AG1533">
        <v>19.600000000000001</v>
      </c>
      <c r="AH1533">
        <v>32.759039111765432</v>
      </c>
      <c r="AI1533">
        <v>55</v>
      </c>
      <c r="AJ1533">
        <v>1.3</v>
      </c>
      <c r="AK1533">
        <v>49</v>
      </c>
      <c r="AL1533">
        <v>49.002643585205078</v>
      </c>
      <c r="AM1533">
        <v>43.240875244140625</v>
      </c>
      <c r="AN1533">
        <v>57.165149688720703</v>
      </c>
      <c r="AO1533" s="5" t="s">
        <v>2131</v>
      </c>
    </row>
    <row r="1534" spans="1:41" ht="14.25" x14ac:dyDescent="0.45">
      <c r="A1534">
        <v>2016</v>
      </c>
      <c r="B1534" s="5" t="s">
        <v>1507</v>
      </c>
      <c r="C1534" s="5" t="s">
        <v>305</v>
      </c>
      <c r="D1534" s="5" t="s">
        <v>7</v>
      </c>
      <c r="E1534" s="5" t="s">
        <v>1</v>
      </c>
      <c r="F1534" s="5" t="s">
        <v>116</v>
      </c>
      <c r="G1534" s="5" t="s">
        <v>82</v>
      </c>
      <c r="H1534" s="5" t="s">
        <v>303</v>
      </c>
      <c r="I1534">
        <v>52</v>
      </c>
      <c r="J1534">
        <v>13</v>
      </c>
      <c r="K1534">
        <v>154.9</v>
      </c>
      <c r="L1534">
        <v>67.099999999999994</v>
      </c>
      <c r="M1534">
        <v>20</v>
      </c>
      <c r="N1534">
        <v>53.665888071626597</v>
      </c>
      <c r="O1534">
        <v>60</v>
      </c>
      <c r="P1534">
        <v>0</v>
      </c>
      <c r="Q1534">
        <v>4</v>
      </c>
      <c r="R1534">
        <v>45</v>
      </c>
      <c r="S1534">
        <v>70</v>
      </c>
      <c r="T1534">
        <v>65</v>
      </c>
      <c r="U1534">
        <v>15</v>
      </c>
      <c r="V1534">
        <v>40</v>
      </c>
      <c r="W1534">
        <v>20.27</v>
      </c>
      <c r="X1534">
        <v>55</v>
      </c>
      <c r="Y1534">
        <v>15.5</v>
      </c>
      <c r="Z1534">
        <v>149</v>
      </c>
      <c r="AA1534">
        <v>40</v>
      </c>
      <c r="AB1534">
        <v>28.812000000000001</v>
      </c>
      <c r="AC1534">
        <v>90.69</v>
      </c>
      <c r="AD1534">
        <v>63.511845941250023</v>
      </c>
      <c r="AE1534">
        <v>76</v>
      </c>
      <c r="AF1534">
        <v>15.1929842246237</v>
      </c>
      <c r="AG1534">
        <v>18.899999999999999</v>
      </c>
      <c r="AH1534">
        <v>15</v>
      </c>
      <c r="AI1534">
        <v>38</v>
      </c>
      <c r="AJ1534">
        <v>1.3</v>
      </c>
      <c r="AK1534">
        <v>49</v>
      </c>
      <c r="AL1534">
        <v>46.063545227050781</v>
      </c>
      <c r="AM1534">
        <v>40.961700439453125</v>
      </c>
      <c r="AN1534">
        <v>53.291152954101563</v>
      </c>
      <c r="AO1534" s="5" t="s">
        <v>2132</v>
      </c>
    </row>
    <row r="1535" spans="1:41" ht="14.25" x14ac:dyDescent="0.45">
      <c r="A1535">
        <v>2016</v>
      </c>
      <c r="B1535" s="5" t="s">
        <v>1509</v>
      </c>
      <c r="C1535" s="5" t="s">
        <v>305</v>
      </c>
      <c r="D1535" s="5" t="s">
        <v>7</v>
      </c>
      <c r="E1535" s="5" t="s">
        <v>1</v>
      </c>
      <c r="F1535" s="5" t="s">
        <v>117</v>
      </c>
      <c r="G1535" s="5" t="s">
        <v>82</v>
      </c>
      <c r="H1535" s="5" t="s">
        <v>303</v>
      </c>
      <c r="I1535">
        <v>114.331</v>
      </c>
      <c r="J1535">
        <v>76.31</v>
      </c>
      <c r="K1535">
        <v>130</v>
      </c>
      <c r="L1535">
        <v>84.226389554190618</v>
      </c>
      <c r="M1535">
        <v>70</v>
      </c>
      <c r="N1535">
        <v>119.9</v>
      </c>
      <c r="O1535">
        <v>232</v>
      </c>
      <c r="P1535">
        <v>68</v>
      </c>
      <c r="Q1535">
        <v>22.19</v>
      </c>
      <c r="R1535">
        <v>125</v>
      </c>
      <c r="S1535">
        <v>53.1</v>
      </c>
      <c r="T1535">
        <v>115</v>
      </c>
      <c r="U1535">
        <v>30</v>
      </c>
      <c r="V1535">
        <v>75</v>
      </c>
      <c r="W1535">
        <v>87.371407425681511</v>
      </c>
      <c r="X1535">
        <v>90</v>
      </c>
      <c r="Y1535">
        <v>105.5</v>
      </c>
      <c r="Z1535">
        <v>174</v>
      </c>
      <c r="AA1535">
        <v>226</v>
      </c>
      <c r="AB1535">
        <v>41.16</v>
      </c>
      <c r="AC1535">
        <v>149.9</v>
      </c>
      <c r="AD1535">
        <v>120.2490031</v>
      </c>
      <c r="AE1535">
        <v>284</v>
      </c>
      <c r="AF1535">
        <v>82.9</v>
      </c>
      <c r="AG1535">
        <v>137.80000000000001</v>
      </c>
      <c r="AH1535">
        <v>65.27690130047057</v>
      </c>
      <c r="AI1535">
        <v>134</v>
      </c>
      <c r="AJ1535">
        <v>33.67</v>
      </c>
      <c r="AK1535">
        <v>128</v>
      </c>
      <c r="AL1535">
        <v>109.47877502441406</v>
      </c>
      <c r="AM1535">
        <v>112.27809143066406</v>
      </c>
      <c r="AN1535">
        <v>105.51309967041016</v>
      </c>
      <c r="AO1535" s="5" t="s">
        <v>2135</v>
      </c>
    </row>
    <row r="1536" spans="1:41" ht="14.25" x14ac:dyDescent="0.45">
      <c r="A1536">
        <v>2016</v>
      </c>
      <c r="B1536" s="5" t="s">
        <v>1507</v>
      </c>
      <c r="C1536" s="5" t="s">
        <v>305</v>
      </c>
      <c r="D1536" s="5" t="s">
        <v>7</v>
      </c>
      <c r="E1536" s="5" t="s">
        <v>1</v>
      </c>
      <c r="F1536" s="5" t="s">
        <v>117</v>
      </c>
      <c r="G1536" s="5" t="s">
        <v>82</v>
      </c>
      <c r="H1536" s="5" t="s">
        <v>303</v>
      </c>
      <c r="I1536">
        <v>112</v>
      </c>
      <c r="J1536">
        <v>68</v>
      </c>
      <c r="K1536">
        <v>128</v>
      </c>
      <c r="L1536">
        <v>130.4</v>
      </c>
      <c r="M1536">
        <v>70</v>
      </c>
      <c r="N1536">
        <v>127</v>
      </c>
      <c r="O1536">
        <v>242</v>
      </c>
      <c r="P1536">
        <v>83</v>
      </c>
      <c r="Q1536">
        <v>36</v>
      </c>
      <c r="R1536">
        <v>95</v>
      </c>
      <c r="S1536">
        <v>53</v>
      </c>
      <c r="T1536">
        <v>115</v>
      </c>
      <c r="U1536">
        <v>30</v>
      </c>
      <c r="V1536">
        <v>75</v>
      </c>
      <c r="W1536">
        <v>60.8</v>
      </c>
      <c r="X1536">
        <v>90</v>
      </c>
      <c r="Y1536">
        <v>79.2</v>
      </c>
      <c r="Z1536">
        <v>168.35825287500001</v>
      </c>
      <c r="AA1536">
        <v>170</v>
      </c>
      <c r="AB1536">
        <v>57.624000000000002</v>
      </c>
      <c r="AC1536">
        <v>217</v>
      </c>
      <c r="AD1536">
        <v>154.78803496875</v>
      </c>
      <c r="AE1536">
        <v>234</v>
      </c>
      <c r="AF1536">
        <v>117.90701577537629</v>
      </c>
      <c r="AG1536">
        <v>88.26</v>
      </c>
      <c r="AH1536">
        <v>55</v>
      </c>
      <c r="AI1536">
        <v>130</v>
      </c>
      <c r="AJ1536">
        <v>36.344999999999999</v>
      </c>
      <c r="AK1536">
        <v>128</v>
      </c>
      <c r="AL1536">
        <v>108.67870330810547</v>
      </c>
      <c r="AM1536">
        <v>109.85118865966797</v>
      </c>
      <c r="AN1536">
        <v>107.01766967773438</v>
      </c>
      <c r="AO1536" s="5" t="s">
        <v>2134</v>
      </c>
    </row>
    <row r="1537" spans="1:41" ht="14.25" x14ac:dyDescent="0.45">
      <c r="A1537">
        <v>2016</v>
      </c>
      <c r="B1537" s="5" t="s">
        <v>589</v>
      </c>
      <c r="C1537" s="5" t="s">
        <v>305</v>
      </c>
      <c r="D1537" s="5" t="s">
        <v>7</v>
      </c>
      <c r="E1537" s="5" t="s">
        <v>1</v>
      </c>
      <c r="F1537" s="5" t="s">
        <v>117</v>
      </c>
      <c r="G1537" s="5" t="s">
        <v>82</v>
      </c>
      <c r="H1537" s="5" t="s">
        <v>303</v>
      </c>
      <c r="I1537">
        <v>107.9085</v>
      </c>
      <c r="J1537">
        <v>111.3267427679978</v>
      </c>
      <c r="K1537">
        <v>129.5</v>
      </c>
      <c r="L1537">
        <v>27.181515380800001</v>
      </c>
      <c r="M1537">
        <v>70</v>
      </c>
      <c r="N1537">
        <v>174</v>
      </c>
      <c r="O1537">
        <v>232</v>
      </c>
      <c r="P1537">
        <v>68</v>
      </c>
      <c r="Q1537">
        <v>20.534013850000001</v>
      </c>
      <c r="R1537">
        <v>105</v>
      </c>
      <c r="S1537">
        <v>98</v>
      </c>
      <c r="T1537">
        <v>65</v>
      </c>
      <c r="U1537">
        <v>10.4</v>
      </c>
      <c r="V1537">
        <v>83</v>
      </c>
      <c r="W1537">
        <v>79.400000000000006</v>
      </c>
      <c r="X1537">
        <v>60</v>
      </c>
      <c r="Y1537">
        <v>105.5</v>
      </c>
      <c r="Z1537">
        <v>186.2691508538546</v>
      </c>
      <c r="AA1537">
        <v>144.12</v>
      </c>
      <c r="AB1537">
        <v>41.16</v>
      </c>
      <c r="AC1537">
        <v>169.3</v>
      </c>
      <c r="AD1537">
        <v>187.79</v>
      </c>
      <c r="AE1537">
        <v>360</v>
      </c>
      <c r="AF1537">
        <v>75.998782621259082</v>
      </c>
      <c r="AG1537">
        <v>85.8</v>
      </c>
      <c r="AH1537">
        <v>63.32379864476993</v>
      </c>
      <c r="AI1537">
        <v>144.97</v>
      </c>
      <c r="AJ1537">
        <v>27.38</v>
      </c>
      <c r="AK1537">
        <v>128</v>
      </c>
      <c r="AL1537">
        <v>108.99525451660156</v>
      </c>
      <c r="AM1537">
        <v>109.51287841796875</v>
      </c>
      <c r="AN1537">
        <v>108.26198577880859</v>
      </c>
      <c r="AO1537" s="5" t="s">
        <v>756</v>
      </c>
    </row>
    <row r="1538" spans="1:41" ht="14.25" x14ac:dyDescent="0.45">
      <c r="A1538">
        <v>2016</v>
      </c>
      <c r="B1538" s="5" t="s">
        <v>1508</v>
      </c>
      <c r="C1538" s="5" t="s">
        <v>305</v>
      </c>
      <c r="D1538" s="5" t="s">
        <v>7</v>
      </c>
      <c r="E1538" s="5" t="s">
        <v>1</v>
      </c>
      <c r="F1538" s="5" t="s">
        <v>117</v>
      </c>
      <c r="G1538" s="5" t="s">
        <v>82</v>
      </c>
      <c r="H1538" s="5" t="s">
        <v>303</v>
      </c>
      <c r="I1538">
        <v>107.21951219512199</v>
      </c>
      <c r="J1538">
        <v>68</v>
      </c>
      <c r="K1538">
        <v>127.7</v>
      </c>
      <c r="L1538">
        <v>130.4</v>
      </c>
      <c r="M1538">
        <v>70</v>
      </c>
      <c r="N1538">
        <v>127</v>
      </c>
      <c r="O1538">
        <v>326.89999999999998</v>
      </c>
      <c r="P1538">
        <v>68</v>
      </c>
      <c r="Q1538">
        <v>19.3</v>
      </c>
      <c r="R1538">
        <v>125</v>
      </c>
      <c r="S1538">
        <v>53.134359375000003</v>
      </c>
      <c r="T1538">
        <v>115</v>
      </c>
      <c r="U1538">
        <v>30</v>
      </c>
      <c r="V1538">
        <v>75</v>
      </c>
      <c r="W1538">
        <v>87.371407425681511</v>
      </c>
      <c r="X1538">
        <v>86</v>
      </c>
      <c r="Y1538">
        <v>101.5</v>
      </c>
      <c r="Z1538">
        <v>174</v>
      </c>
      <c r="AA1538">
        <v>227.05792734998099</v>
      </c>
      <c r="AB1538">
        <v>41.009079999999997</v>
      </c>
      <c r="AC1538">
        <v>217</v>
      </c>
      <c r="AD1538">
        <v>131.04</v>
      </c>
      <c r="AE1538">
        <v>234</v>
      </c>
      <c r="AF1538">
        <v>75.885565336304666</v>
      </c>
      <c r="AG1538">
        <v>122.8</v>
      </c>
      <c r="AH1538">
        <v>49.451437725832221</v>
      </c>
      <c r="AI1538">
        <v>114</v>
      </c>
      <c r="AJ1538">
        <v>49.06</v>
      </c>
      <c r="AK1538">
        <v>128</v>
      </c>
      <c r="AL1538">
        <v>113.13204956054688</v>
      </c>
      <c r="AM1538">
        <v>114.77783203125</v>
      </c>
      <c r="AN1538">
        <v>110.80051422119141</v>
      </c>
      <c r="AO1538" s="5" t="s">
        <v>2133</v>
      </c>
    </row>
    <row r="1539" spans="1:41" ht="14.25" x14ac:dyDescent="0.45">
      <c r="A1539">
        <v>2016</v>
      </c>
      <c r="B1539" s="5" t="s">
        <v>1507</v>
      </c>
      <c r="C1539" s="5" t="s">
        <v>305</v>
      </c>
      <c r="D1539" s="5" t="s">
        <v>7</v>
      </c>
      <c r="E1539" s="5" t="s">
        <v>118</v>
      </c>
      <c r="F1539" s="5" t="s">
        <v>116</v>
      </c>
      <c r="G1539" s="5" t="s">
        <v>82</v>
      </c>
      <c r="H1539" s="5" t="s">
        <v>303</v>
      </c>
      <c r="I1539">
        <v>0.3</v>
      </c>
      <c r="J1539">
        <v>0.11</v>
      </c>
      <c r="K1539">
        <v>0.74</v>
      </c>
      <c r="L1539">
        <v>1.21</v>
      </c>
      <c r="M1539">
        <v>0.2</v>
      </c>
      <c r="N1539">
        <v>0.19625813237413101</v>
      </c>
      <c r="O1539">
        <v>0.2</v>
      </c>
      <c r="P1539">
        <v>0</v>
      </c>
      <c r="Q1539">
        <v>0.02</v>
      </c>
      <c r="R1539">
        <v>0.3</v>
      </c>
      <c r="S1539">
        <v>0.4</v>
      </c>
      <c r="T1539">
        <v>0.4</v>
      </c>
      <c r="U1539">
        <v>0.3</v>
      </c>
      <c r="V1539">
        <v>0.28999999999999998</v>
      </c>
      <c r="W1539">
        <v>0.09</v>
      </c>
      <c r="X1539">
        <v>0.24</v>
      </c>
      <c r="Y1539">
        <v>7.0000000000000007E-2</v>
      </c>
      <c r="Z1539">
        <v>0.64</v>
      </c>
      <c r="AA1539">
        <v>0.2</v>
      </c>
      <c r="AB1539">
        <v>0.14405999999999999</v>
      </c>
      <c r="AC1539">
        <v>0.7</v>
      </c>
      <c r="AD1539">
        <v>0.33852600140625011</v>
      </c>
      <c r="AE1539">
        <v>0.5</v>
      </c>
      <c r="AF1539">
        <v>0.19282887947049041</v>
      </c>
      <c r="AG1539">
        <v>7.6999999999999999E-2</v>
      </c>
      <c r="AH1539">
        <v>0.15</v>
      </c>
      <c r="AI1539">
        <v>0.13</v>
      </c>
      <c r="AJ1539">
        <v>0.01</v>
      </c>
      <c r="AK1539">
        <v>0.22</v>
      </c>
      <c r="AL1539">
        <v>0.2885749340057373</v>
      </c>
      <c r="AM1539">
        <v>0.30094629526138306</v>
      </c>
      <c r="AN1539">
        <v>0.27104884386062622</v>
      </c>
      <c r="AO1539" s="5" t="s">
        <v>2136</v>
      </c>
    </row>
    <row r="1540" spans="1:41" ht="14.25" x14ac:dyDescent="0.45">
      <c r="A1540">
        <v>2016</v>
      </c>
      <c r="B1540" s="5" t="s">
        <v>1509</v>
      </c>
      <c r="C1540" s="5" t="s">
        <v>305</v>
      </c>
      <c r="D1540" s="5" t="s">
        <v>7</v>
      </c>
      <c r="E1540" s="5" t="s">
        <v>118</v>
      </c>
      <c r="F1540" s="5" t="s">
        <v>116</v>
      </c>
      <c r="G1540" s="5" t="s">
        <v>82</v>
      </c>
      <c r="H1540" s="5" t="s">
        <v>303</v>
      </c>
      <c r="I1540">
        <v>0.47370000000000001</v>
      </c>
      <c r="J1540">
        <v>4.7E-2</v>
      </c>
      <c r="K1540">
        <v>0.6</v>
      </c>
      <c r="L1540">
        <v>0.3839136362690424</v>
      </c>
      <c r="M1540">
        <v>0.25</v>
      </c>
      <c r="N1540">
        <v>0.31927272727272732</v>
      </c>
      <c r="O1540">
        <v>0.54</v>
      </c>
      <c r="P1540">
        <v>0.06</v>
      </c>
      <c r="Q1540">
        <v>0.01</v>
      </c>
      <c r="R1540">
        <v>0.14000000000000001</v>
      </c>
      <c r="S1540">
        <v>0.4</v>
      </c>
      <c r="T1540">
        <v>0.4</v>
      </c>
      <c r="U1540">
        <v>0.3</v>
      </c>
      <c r="V1540">
        <v>0.28999999999999998</v>
      </c>
      <c r="W1540">
        <v>0.154</v>
      </c>
      <c r="X1540">
        <v>0.24</v>
      </c>
      <c r="Y1540">
        <v>7.0000000000000007E-2</v>
      </c>
      <c r="Z1540">
        <v>0.315</v>
      </c>
      <c r="AA1540">
        <v>0.2</v>
      </c>
      <c r="AB1540">
        <v>0.15679999999999999</v>
      </c>
      <c r="AC1540">
        <v>0.45</v>
      </c>
      <c r="AD1540">
        <v>0.17799999999999999</v>
      </c>
      <c r="AE1540">
        <v>0.5</v>
      </c>
      <c r="AF1540">
        <v>0.32</v>
      </c>
      <c r="AG1540">
        <v>0.12</v>
      </c>
      <c r="AH1540">
        <v>0.27487495224027703</v>
      </c>
      <c r="AI1540">
        <v>0.14000000000000001</v>
      </c>
      <c r="AJ1540">
        <v>1.2999999999999999E-2</v>
      </c>
      <c r="AK1540">
        <v>0.22</v>
      </c>
      <c r="AL1540">
        <v>0.26088139414787292</v>
      </c>
      <c r="AM1540">
        <v>0.23599329590797424</v>
      </c>
      <c r="AN1540">
        <v>0.29613959789276123</v>
      </c>
      <c r="AO1540" s="5" t="s">
        <v>2138</v>
      </c>
    </row>
    <row r="1541" spans="1:41" ht="14.25" x14ac:dyDescent="0.45">
      <c r="A1541">
        <v>2016</v>
      </c>
      <c r="B1541" s="5" t="s">
        <v>1508</v>
      </c>
      <c r="C1541" s="5" t="s">
        <v>305</v>
      </c>
      <c r="D1541" s="5" t="s">
        <v>7</v>
      </c>
      <c r="E1541" s="5" t="s">
        <v>118</v>
      </c>
      <c r="F1541" s="5" t="s">
        <v>116</v>
      </c>
      <c r="G1541" s="5" t="s">
        <v>82</v>
      </c>
      <c r="H1541" s="5" t="s">
        <v>303</v>
      </c>
      <c r="I1541">
        <v>0.28799999999999998</v>
      </c>
      <c r="J1541">
        <v>0.12</v>
      </c>
      <c r="K1541">
        <v>0.59</v>
      </c>
      <c r="L1541">
        <v>1.21</v>
      </c>
      <c r="M1541">
        <v>0.2</v>
      </c>
      <c r="N1541">
        <v>0.26</v>
      </c>
      <c r="O1541">
        <v>0.41</v>
      </c>
      <c r="P1541">
        <v>0.06</v>
      </c>
      <c r="Q1541">
        <v>0.02</v>
      </c>
      <c r="R1541">
        <v>0.14000000000000001</v>
      </c>
      <c r="S1541">
        <v>0.4</v>
      </c>
      <c r="T1541">
        <v>0.4</v>
      </c>
      <c r="U1541">
        <v>0.3</v>
      </c>
      <c r="V1541">
        <v>0.28999999999999998</v>
      </c>
      <c r="W1541">
        <v>0.154</v>
      </c>
      <c r="X1541">
        <v>0.24</v>
      </c>
      <c r="Y1541">
        <v>7.0000000000000007E-2</v>
      </c>
      <c r="Z1541">
        <v>0.63</v>
      </c>
      <c r="AA1541">
        <v>0.2</v>
      </c>
      <c r="AB1541">
        <v>0.14405999999999999</v>
      </c>
      <c r="AC1541">
        <v>0.7</v>
      </c>
      <c r="AD1541">
        <v>0.4</v>
      </c>
      <c r="AE1541">
        <v>0.5</v>
      </c>
      <c r="AF1541">
        <v>0.88071010464270605</v>
      </c>
      <c r="AG1541">
        <v>0.11</v>
      </c>
      <c r="AH1541">
        <v>0.35607651208440688</v>
      </c>
      <c r="AI1541">
        <v>0.17</v>
      </c>
      <c r="AJ1541">
        <v>9.4999999999999998E-3</v>
      </c>
      <c r="AK1541">
        <v>0.22</v>
      </c>
      <c r="AL1541">
        <v>0.32663258910179138</v>
      </c>
      <c r="AM1541">
        <v>0.34048295021057129</v>
      </c>
      <c r="AN1541">
        <v>0.30701136589050293</v>
      </c>
      <c r="AO1541" s="5" t="s">
        <v>2137</v>
      </c>
    </row>
    <row r="1542" spans="1:41" ht="14.25" x14ac:dyDescent="0.45">
      <c r="A1542">
        <v>2016</v>
      </c>
      <c r="B1542" s="5" t="s">
        <v>589</v>
      </c>
      <c r="C1542" s="5" t="s">
        <v>305</v>
      </c>
      <c r="D1542" s="5" t="s">
        <v>7</v>
      </c>
      <c r="E1542" s="5" t="s">
        <v>118</v>
      </c>
      <c r="F1542" s="5" t="s">
        <v>116</v>
      </c>
      <c r="G1542" s="5" t="s">
        <v>82</v>
      </c>
      <c r="H1542" s="5" t="s">
        <v>303</v>
      </c>
      <c r="I1542">
        <v>0.4521</v>
      </c>
      <c r="J1542">
        <v>0.11742544031819049</v>
      </c>
      <c r="K1542">
        <v>0.6</v>
      </c>
      <c r="L1542">
        <v>0.31262255357520002</v>
      </c>
      <c r="M1542">
        <v>0.25</v>
      </c>
      <c r="N1542">
        <v>0.26</v>
      </c>
      <c r="O1542">
        <v>0.54</v>
      </c>
      <c r="P1542">
        <v>0.06</v>
      </c>
      <c r="Q1542">
        <v>8.6999999999999994E-3</v>
      </c>
      <c r="R1542">
        <v>0.18</v>
      </c>
      <c r="S1542">
        <v>0.37</v>
      </c>
      <c r="T1542">
        <v>0.2</v>
      </c>
      <c r="U1542">
        <v>1E-3</v>
      </c>
      <c r="V1542">
        <v>0.38</v>
      </c>
      <c r="W1542">
        <v>0.1</v>
      </c>
      <c r="X1542">
        <v>0.24</v>
      </c>
      <c r="Y1542">
        <v>7.0000000000000007E-2</v>
      </c>
      <c r="Z1542">
        <v>0.32893533228415323</v>
      </c>
      <c r="AA1542">
        <v>0.10100000000000001</v>
      </c>
      <c r="AB1542">
        <v>0.15679999999999999</v>
      </c>
      <c r="AC1542">
        <v>0.25</v>
      </c>
      <c r="AD1542">
        <v>0.32600000000000001</v>
      </c>
      <c r="AE1542">
        <v>1.33</v>
      </c>
      <c r="AF1542">
        <v>0.19827367761521139</v>
      </c>
      <c r="AG1542">
        <v>0.06</v>
      </c>
      <c r="AH1542">
        <v>0.2367345332596312</v>
      </c>
      <c r="AI1542">
        <v>0.17</v>
      </c>
      <c r="AJ1542">
        <v>0.02</v>
      </c>
      <c r="AK1542">
        <v>0.22</v>
      </c>
      <c r="AL1542">
        <v>0.25998586416244507</v>
      </c>
      <c r="AM1542">
        <v>0.24294452369213104</v>
      </c>
      <c r="AN1542">
        <v>0.28412789106369019</v>
      </c>
      <c r="AO1542" s="5" t="s">
        <v>757</v>
      </c>
    </row>
    <row r="1543" spans="1:41" ht="14.25" x14ac:dyDescent="0.45">
      <c r="A1543">
        <v>2016</v>
      </c>
      <c r="B1543" s="5" t="s">
        <v>1508</v>
      </c>
      <c r="C1543" s="5" t="s">
        <v>305</v>
      </c>
      <c r="D1543" s="5" t="s">
        <v>7</v>
      </c>
      <c r="E1543" s="5" t="s">
        <v>118</v>
      </c>
      <c r="F1543" s="5" t="s">
        <v>117</v>
      </c>
      <c r="G1543" s="5" t="s">
        <v>82</v>
      </c>
      <c r="H1543" s="5" t="s">
        <v>303</v>
      </c>
      <c r="I1543">
        <v>1.3344</v>
      </c>
      <c r="J1543">
        <v>1.24</v>
      </c>
      <c r="K1543">
        <v>1.1100000000000001</v>
      </c>
      <c r="L1543">
        <v>3.01</v>
      </c>
      <c r="M1543">
        <v>2.2999999999999998</v>
      </c>
      <c r="N1543">
        <v>1.46</v>
      </c>
      <c r="O1543">
        <v>5.7</v>
      </c>
      <c r="P1543">
        <v>1.6</v>
      </c>
      <c r="Q1543">
        <v>0.49</v>
      </c>
      <c r="R1543">
        <v>1.6</v>
      </c>
      <c r="S1543">
        <v>1.1761197999999999</v>
      </c>
      <c r="T1543">
        <v>1.3</v>
      </c>
      <c r="U1543">
        <v>0.6</v>
      </c>
      <c r="V1543">
        <v>1.07</v>
      </c>
      <c r="W1543">
        <v>1.3859999999999999</v>
      </c>
      <c r="X1543">
        <v>1.9</v>
      </c>
      <c r="Y1543">
        <v>1.43</v>
      </c>
      <c r="Z1543">
        <v>2.06</v>
      </c>
      <c r="AA1543">
        <v>2.61147105675209</v>
      </c>
      <c r="AB1543">
        <v>1.1332720000000001</v>
      </c>
      <c r="AC1543">
        <v>3.45</v>
      </c>
      <c r="AD1543">
        <v>2.48</v>
      </c>
      <c r="AE1543">
        <v>3.6</v>
      </c>
      <c r="AF1543">
        <v>1.4492898953572939</v>
      </c>
      <c r="AG1543">
        <v>1.39</v>
      </c>
      <c r="AH1543">
        <v>1.0620700056849159</v>
      </c>
      <c r="AI1543">
        <v>2.41</v>
      </c>
      <c r="AJ1543">
        <v>0.71</v>
      </c>
      <c r="AK1543">
        <v>2.11</v>
      </c>
      <c r="AL1543">
        <v>1.8335384130477905</v>
      </c>
      <c r="AM1543">
        <v>1.7120683193206787</v>
      </c>
      <c r="AN1543">
        <v>2.0056216716766357</v>
      </c>
      <c r="AO1543" s="5" t="s">
        <v>2140</v>
      </c>
    </row>
    <row r="1544" spans="1:41" ht="14.25" x14ac:dyDescent="0.45">
      <c r="A1544">
        <v>2016</v>
      </c>
      <c r="B1544" s="5" t="s">
        <v>1509</v>
      </c>
      <c r="C1544" s="5" t="s">
        <v>305</v>
      </c>
      <c r="D1544" s="5" t="s">
        <v>7</v>
      </c>
      <c r="E1544" s="5" t="s">
        <v>118</v>
      </c>
      <c r="F1544" s="5" t="s">
        <v>117</v>
      </c>
      <c r="G1544" s="5" t="s">
        <v>82</v>
      </c>
      <c r="H1544" s="5" t="s">
        <v>303</v>
      </c>
      <c r="I1544">
        <v>1.1052999999999999</v>
      </c>
      <c r="J1544">
        <v>1.4</v>
      </c>
      <c r="K1544">
        <v>1.1399999999999999</v>
      </c>
      <c r="L1544">
        <v>3.3280431818654792</v>
      </c>
      <c r="M1544">
        <v>2.2999999999999998</v>
      </c>
      <c r="N1544">
        <v>1.44</v>
      </c>
      <c r="O1544">
        <v>3</v>
      </c>
      <c r="P1544">
        <v>1.6</v>
      </c>
      <c r="Q1544">
        <v>0.59</v>
      </c>
      <c r="R1544">
        <v>1.6</v>
      </c>
      <c r="S1544">
        <v>1.18</v>
      </c>
      <c r="T1544">
        <v>1.27</v>
      </c>
      <c r="U1544">
        <v>0.6</v>
      </c>
      <c r="V1544">
        <v>1.07</v>
      </c>
      <c r="W1544">
        <v>1.3859999999999999</v>
      </c>
      <c r="X1544">
        <v>2</v>
      </c>
      <c r="Y1544">
        <v>1.63</v>
      </c>
      <c r="Z1544">
        <v>2.4</v>
      </c>
      <c r="AA1544">
        <v>2.21</v>
      </c>
      <c r="AB1544">
        <v>0.73499999999999999</v>
      </c>
      <c r="AC1544">
        <v>2.62</v>
      </c>
      <c r="AD1544">
        <v>2.49897875</v>
      </c>
      <c r="AE1544">
        <v>3.6</v>
      </c>
      <c r="AF1544">
        <v>1.78</v>
      </c>
      <c r="AG1544">
        <v>1.38</v>
      </c>
      <c r="AH1544">
        <v>1.2677926368851611</v>
      </c>
      <c r="AI1544">
        <v>2.2799999999999998</v>
      </c>
      <c r="AJ1544">
        <v>0.53400000000000003</v>
      </c>
      <c r="AK1544">
        <v>2.11</v>
      </c>
      <c r="AL1544">
        <v>1.7260383367538452</v>
      </c>
      <c r="AM1544">
        <v>1.6992555856704712</v>
      </c>
      <c r="AN1544">
        <v>1.7639809846878052</v>
      </c>
      <c r="AO1544" s="5" t="s">
        <v>2141</v>
      </c>
    </row>
    <row r="1545" spans="1:41" ht="14.25" x14ac:dyDescent="0.45">
      <c r="A1545">
        <v>2016</v>
      </c>
      <c r="B1545" s="5" t="s">
        <v>1507</v>
      </c>
      <c r="C1545" s="5" t="s">
        <v>305</v>
      </c>
      <c r="D1545" s="5" t="s">
        <v>7</v>
      </c>
      <c r="E1545" s="5" t="s">
        <v>118</v>
      </c>
      <c r="F1545" s="5" t="s">
        <v>117</v>
      </c>
      <c r="G1545" s="5" t="s">
        <v>82</v>
      </c>
      <c r="H1545" s="5" t="s">
        <v>303</v>
      </c>
      <c r="I1545">
        <v>1.39</v>
      </c>
      <c r="J1545">
        <v>1.24</v>
      </c>
      <c r="K1545">
        <v>1.44</v>
      </c>
      <c r="L1545">
        <v>3.01</v>
      </c>
      <c r="M1545">
        <v>2.2999999999999998</v>
      </c>
      <c r="N1545">
        <v>1.46</v>
      </c>
      <c r="O1545">
        <v>3.8</v>
      </c>
      <c r="P1545">
        <v>1.66</v>
      </c>
      <c r="Q1545">
        <v>0.98</v>
      </c>
      <c r="R1545">
        <v>1.5</v>
      </c>
      <c r="S1545">
        <v>1.18</v>
      </c>
      <c r="T1545">
        <v>1.3</v>
      </c>
      <c r="U1545">
        <v>0.6</v>
      </c>
      <c r="V1545">
        <v>1.07</v>
      </c>
      <c r="W1545">
        <v>0.81</v>
      </c>
      <c r="X1545">
        <v>2.2999999999999998</v>
      </c>
      <c r="Y1545">
        <v>1.1399999999999999</v>
      </c>
      <c r="Z1545">
        <v>2.0198825319264619</v>
      </c>
      <c r="AA1545">
        <v>2.6</v>
      </c>
      <c r="AB1545">
        <v>0.81633999999999995</v>
      </c>
      <c r="AC1545">
        <v>3.45</v>
      </c>
      <c r="AD1545">
        <v>2.9075562031250008</v>
      </c>
      <c r="AE1545">
        <v>3.6</v>
      </c>
      <c r="AF1545">
        <v>2.2371711205295099</v>
      </c>
      <c r="AG1545">
        <v>1.1579999999999999</v>
      </c>
      <c r="AH1545">
        <v>1.1499999999999999</v>
      </c>
      <c r="AI1545">
        <v>2.27</v>
      </c>
      <c r="AJ1545">
        <v>0.56499999999999995</v>
      </c>
      <c r="AK1545">
        <v>2.11</v>
      </c>
      <c r="AL1545">
        <v>1.7953085899353027</v>
      </c>
      <c r="AM1545">
        <v>1.7458857297897339</v>
      </c>
      <c r="AN1545">
        <v>1.865324854850769</v>
      </c>
      <c r="AO1545" s="5" t="s">
        <v>2139</v>
      </c>
    </row>
    <row r="1546" spans="1:41" ht="14.25" x14ac:dyDescent="0.45">
      <c r="A1546">
        <v>2016</v>
      </c>
      <c r="B1546" s="5" t="s">
        <v>589</v>
      </c>
      <c r="C1546" s="5" t="s">
        <v>305</v>
      </c>
      <c r="D1546" s="5" t="s">
        <v>7</v>
      </c>
      <c r="E1546" s="5" t="s">
        <v>118</v>
      </c>
      <c r="F1546" s="5" t="s">
        <v>117</v>
      </c>
      <c r="G1546" s="5" t="s">
        <v>82</v>
      </c>
      <c r="H1546" s="5" t="s">
        <v>303</v>
      </c>
      <c r="I1546">
        <v>1.0548999999999999</v>
      </c>
      <c r="J1546">
        <v>1.636745830400042</v>
      </c>
      <c r="K1546">
        <v>1.1200000000000001</v>
      </c>
      <c r="L1546">
        <v>1.2782774464247999</v>
      </c>
      <c r="M1546">
        <v>2.2999999999999998</v>
      </c>
      <c r="N1546">
        <v>1.0900000000000001</v>
      </c>
      <c r="O1546">
        <v>3</v>
      </c>
      <c r="P1546">
        <v>1.6</v>
      </c>
      <c r="Q1546">
        <v>0.56386099999999995</v>
      </c>
      <c r="R1546">
        <v>1.25</v>
      </c>
      <c r="S1546">
        <v>0.91300000000000003</v>
      </c>
      <c r="T1546">
        <v>0.85</v>
      </c>
      <c r="U1546">
        <v>0.22</v>
      </c>
      <c r="V1546">
        <v>1.19</v>
      </c>
      <c r="W1546">
        <v>0.66</v>
      </c>
      <c r="X1546">
        <v>1.5</v>
      </c>
      <c r="Y1546">
        <v>1.63</v>
      </c>
      <c r="Z1546">
        <v>2.690613780580756</v>
      </c>
      <c r="AA1546">
        <v>1.887</v>
      </c>
      <c r="AB1546">
        <v>0.73499999999999999</v>
      </c>
      <c r="AC1546">
        <v>2.82</v>
      </c>
      <c r="AD1546">
        <v>3.226</v>
      </c>
      <c r="AE1546">
        <v>4.95</v>
      </c>
      <c r="AF1546">
        <v>1.939563161192394</v>
      </c>
      <c r="AG1546">
        <v>1.23</v>
      </c>
      <c r="AH1546">
        <v>1.147542003646437</v>
      </c>
      <c r="AI1546">
        <v>2.1</v>
      </c>
      <c r="AJ1546">
        <v>0.55000000000000004</v>
      </c>
      <c r="AK1546">
        <v>2.11</v>
      </c>
      <c r="AL1546">
        <v>1.629051685333252</v>
      </c>
      <c r="AM1546">
        <v>1.6224093437194824</v>
      </c>
      <c r="AN1546">
        <v>1.6384619474411011</v>
      </c>
      <c r="AO1546" s="5" t="s">
        <v>759</v>
      </c>
    </row>
    <row r="1547" spans="1:41" ht="14.25" x14ac:dyDescent="0.45">
      <c r="A1547">
        <v>2016</v>
      </c>
      <c r="B1547" s="5" t="s">
        <v>80</v>
      </c>
      <c r="C1547" s="5" t="s">
        <v>119</v>
      </c>
      <c r="D1547" s="5" t="s">
        <v>120</v>
      </c>
      <c r="E1547" s="5" t="s">
        <v>12</v>
      </c>
      <c r="F1547" s="5" t="s">
        <v>121</v>
      </c>
      <c r="G1547" s="5" t="s">
        <v>82</v>
      </c>
      <c r="H1547" s="5" t="s">
        <v>100</v>
      </c>
      <c r="I1547">
        <v>4.9188501930885302E-2</v>
      </c>
      <c r="J1547">
        <v>4.9853123522453302E-2</v>
      </c>
      <c r="K1547">
        <v>3.2394797897987403E-2</v>
      </c>
      <c r="L1547">
        <v>6.3107819653205902E-2</v>
      </c>
      <c r="M1547">
        <v>6.8989176846198999E-2</v>
      </c>
      <c r="N1547">
        <v>5.7126797533683799E-2</v>
      </c>
      <c r="O1547">
        <v>6.3400597668342606E-2</v>
      </c>
      <c r="P1547">
        <v>7.8814674711875907E-2</v>
      </c>
      <c r="Q1547">
        <v>6.7486907339744606E-2</v>
      </c>
      <c r="R1547">
        <v>6.31577974988973E-2</v>
      </c>
      <c r="S1547">
        <v>7.2236425972633397E-2</v>
      </c>
      <c r="T1547">
        <v>1.7351956463508601E-2</v>
      </c>
      <c r="U1547">
        <v>6.3104028797798195E-2</v>
      </c>
      <c r="V1547">
        <v>7.8321857548408494E-2</v>
      </c>
      <c r="W1547">
        <v>4.7611714697532698E-2</v>
      </c>
      <c r="X1547">
        <v>6.6668523646049499E-2</v>
      </c>
      <c r="Y1547">
        <v>6.2972600556068403E-2</v>
      </c>
      <c r="Z1547">
        <v>5.9339059687309299E-2</v>
      </c>
      <c r="AA1547">
        <v>6.3583500481300403E-2</v>
      </c>
      <c r="AB1547">
        <v>6.5058971739463803E-2</v>
      </c>
      <c r="AC1547">
        <v>4.8300869560890199E-2</v>
      </c>
      <c r="AD1547">
        <v>4.0158064461402902E-2</v>
      </c>
      <c r="AE1547">
        <v>3.8776935434989897E-2</v>
      </c>
      <c r="AF1547">
        <v>6.4796747065238997E-2</v>
      </c>
      <c r="AG1547">
        <v>4.9961848354988098E-2</v>
      </c>
      <c r="AH1547">
        <v>4.6326006746940603E-2</v>
      </c>
      <c r="AI1547">
        <v>5.3493656016044597E-2</v>
      </c>
      <c r="AJ1547">
        <v>5.5302001333885201E-2</v>
      </c>
      <c r="AK1547">
        <v>3.1524182654075597E-2</v>
      </c>
      <c r="AL1547">
        <v>5.5807210505008698E-2</v>
      </c>
      <c r="AM1547">
        <v>5.9599708765745163E-2</v>
      </c>
      <c r="AN1547">
        <v>5.0434503704309464E-2</v>
      </c>
      <c r="AO1547" s="5" t="s">
        <v>775</v>
      </c>
    </row>
    <row r="1548" spans="1:41" ht="14.25" x14ac:dyDescent="0.45">
      <c r="A1548">
        <v>2016</v>
      </c>
      <c r="B1548" s="5" t="s">
        <v>80</v>
      </c>
      <c r="C1548" s="5" t="s">
        <v>119</v>
      </c>
      <c r="D1548" s="5" t="s">
        <v>120</v>
      </c>
      <c r="E1548" s="5" t="s">
        <v>12</v>
      </c>
      <c r="F1548" s="5" t="s">
        <v>123</v>
      </c>
      <c r="G1548" s="5" t="s">
        <v>82</v>
      </c>
      <c r="H1548" s="5" t="s">
        <v>100</v>
      </c>
      <c r="I1548">
        <v>5.56688219308853E-2</v>
      </c>
      <c r="J1548">
        <v>5.63334435224533E-2</v>
      </c>
      <c r="K1548">
        <v>3.88751178979874E-2</v>
      </c>
      <c r="L1548">
        <v>6.9588139653205899E-2</v>
      </c>
      <c r="M1548">
        <v>7.5469496846198997E-2</v>
      </c>
      <c r="N1548">
        <v>6.3607117533683796E-2</v>
      </c>
      <c r="O1548">
        <v>6.9880917668342604E-2</v>
      </c>
      <c r="P1548">
        <v>8.5294994711875904E-2</v>
      </c>
      <c r="Q1548">
        <v>7.3967227339744604E-2</v>
      </c>
      <c r="R1548">
        <v>6.5142992138862599E-2</v>
      </c>
      <c r="S1548">
        <v>7.8716745972633395E-2</v>
      </c>
      <c r="T1548">
        <v>2.3832276463508599E-2</v>
      </c>
      <c r="U1548">
        <v>6.9584348797798207E-2</v>
      </c>
      <c r="V1548">
        <v>8.4802177548408506E-2</v>
      </c>
      <c r="W1548">
        <v>5.4092034697532702E-2</v>
      </c>
      <c r="X1548">
        <v>7.3148843646049497E-2</v>
      </c>
      <c r="Y1548">
        <v>6.9452920556068401E-2</v>
      </c>
      <c r="Z1548">
        <v>6.5819379687309304E-2</v>
      </c>
      <c r="AA1548">
        <v>7.0063820481300401E-2</v>
      </c>
      <c r="AB1548">
        <v>7.1539291739463801E-2</v>
      </c>
      <c r="AC1548">
        <v>5.4781189560890203E-2</v>
      </c>
      <c r="AD1548">
        <v>4.66383844614029E-2</v>
      </c>
      <c r="AE1548">
        <v>4.5257255434989901E-2</v>
      </c>
      <c r="AF1548">
        <v>7.1277067065238994E-2</v>
      </c>
      <c r="AG1548">
        <v>5.6442168354988102E-2</v>
      </c>
      <c r="AH1548">
        <v>5.28063267469406E-2</v>
      </c>
      <c r="AI1548">
        <v>5.9973976016044601E-2</v>
      </c>
      <c r="AJ1548">
        <v>6.1782321333885198E-2</v>
      </c>
      <c r="AK1548">
        <v>3.8004502654075602E-2</v>
      </c>
      <c r="AL1548">
        <v>6.2132526189088821E-2</v>
      </c>
      <c r="AM1548">
        <v>6.581561267375946E-2</v>
      </c>
      <c r="AN1548">
        <v>5.6914824992418289E-2</v>
      </c>
      <c r="AO1548" s="5" t="s">
        <v>776</v>
      </c>
    </row>
    <row r="1549" spans="1:41" ht="14.25" x14ac:dyDescent="0.45">
      <c r="A1549">
        <v>2016</v>
      </c>
      <c r="B1549" s="5" t="s">
        <v>80</v>
      </c>
      <c r="C1549" s="5" t="s">
        <v>127</v>
      </c>
      <c r="D1549" s="5" t="s">
        <v>120</v>
      </c>
      <c r="E1549" s="5" t="s">
        <v>132</v>
      </c>
      <c r="F1549" s="5" t="s">
        <v>115</v>
      </c>
      <c r="G1549" s="5" t="s">
        <v>86</v>
      </c>
      <c r="H1549" s="5" t="s">
        <v>130</v>
      </c>
      <c r="I1549">
        <v>15163.3232421875</v>
      </c>
      <c r="J1549">
        <v>25848.4140625</v>
      </c>
      <c r="K1549">
        <v>3150.3173828125</v>
      </c>
      <c r="L1549">
        <v>3349.5224609375</v>
      </c>
      <c r="M1549">
        <v>11876.375</v>
      </c>
      <c r="N1549">
        <v>10419.25390625</v>
      </c>
      <c r="O1549">
        <v>9701.8486328125</v>
      </c>
      <c r="P1549">
        <v>10850.5224609375</v>
      </c>
      <c r="Q1549">
        <v>4408.93994140625</v>
      </c>
      <c r="R1549">
        <v>9246.14453125</v>
      </c>
      <c r="S1549">
        <v>14004.4677734375</v>
      </c>
      <c r="T1549">
        <v>13503.853515625</v>
      </c>
      <c r="U1549">
        <v>1823.3046875</v>
      </c>
      <c r="V1549">
        <v>10667.74609375</v>
      </c>
      <c r="W1549">
        <v>4570.91455078125</v>
      </c>
      <c r="X1549">
        <v>16090.4404296875</v>
      </c>
      <c r="Y1549">
        <v>57173.04296875</v>
      </c>
      <c r="Z1549">
        <v>6786.66943359375</v>
      </c>
      <c r="AA1549">
        <v>71225.78125</v>
      </c>
      <c r="AB1549">
        <v>3168.227783203125</v>
      </c>
      <c r="AC1549">
        <v>11515.9091796875</v>
      </c>
      <c r="AD1549">
        <v>15591.236328125</v>
      </c>
      <c r="AE1549">
        <v>14832.6884765625</v>
      </c>
      <c r="AF1549">
        <v>36519.53515625</v>
      </c>
      <c r="AG1549">
        <v>111794.1640625</v>
      </c>
      <c r="AH1549">
        <v>21885.615234375</v>
      </c>
      <c r="AI1549">
        <v>5889.90234375</v>
      </c>
      <c r="AJ1549">
        <v>30417.04296875</v>
      </c>
      <c r="AK1549">
        <v>8229.0234375</v>
      </c>
      <c r="AL1549">
        <v>559704.1875</v>
      </c>
      <c r="AM1549">
        <v>432042</v>
      </c>
      <c r="AN1549">
        <v>127662.2109375</v>
      </c>
      <c r="AO1549" s="5" t="s">
        <v>765</v>
      </c>
    </row>
    <row r="1550" spans="1:41" ht="14.25" x14ac:dyDescent="0.45">
      <c r="A1550">
        <v>2016</v>
      </c>
      <c r="B1550" s="5" t="s">
        <v>80</v>
      </c>
      <c r="C1550" s="5" t="s">
        <v>127</v>
      </c>
      <c r="D1550" s="5" t="s">
        <v>120</v>
      </c>
      <c r="E1550" s="5" t="s">
        <v>132</v>
      </c>
      <c r="F1550" s="5" t="s">
        <v>115</v>
      </c>
      <c r="G1550" s="5" t="s">
        <v>87</v>
      </c>
      <c r="H1550" s="5" t="s">
        <v>130</v>
      </c>
      <c r="I1550">
        <v>14767.1083984375</v>
      </c>
      <c r="J1550">
        <v>25173</v>
      </c>
      <c r="K1550">
        <v>3068</v>
      </c>
      <c r="L1550">
        <v>3262</v>
      </c>
      <c r="M1550">
        <v>11566.046875</v>
      </c>
      <c r="N1550">
        <v>10147</v>
      </c>
      <c r="O1550">
        <v>9448.3408203125</v>
      </c>
      <c r="P1550">
        <v>10567</v>
      </c>
      <c r="Q1550">
        <v>4293.73486328125</v>
      </c>
      <c r="R1550">
        <v>9004.5439453125</v>
      </c>
      <c r="S1550">
        <v>13638.533203125</v>
      </c>
      <c r="T1550">
        <v>13151</v>
      </c>
      <c r="U1550">
        <v>1775.6619873046875</v>
      </c>
      <c r="V1550">
        <v>10389</v>
      </c>
      <c r="W1550">
        <v>4451.47705078125</v>
      </c>
      <c r="X1550">
        <v>15670</v>
      </c>
      <c r="Y1550">
        <v>55679.12109375</v>
      </c>
      <c r="Z1550">
        <v>6609.3349609375</v>
      </c>
      <c r="AA1550">
        <v>69364.6640625</v>
      </c>
      <c r="AB1550">
        <v>3085.4423828125</v>
      </c>
      <c r="AC1550">
        <v>11215</v>
      </c>
      <c r="AD1550">
        <v>15183.83984375</v>
      </c>
      <c r="AE1550">
        <v>14445.1123046875</v>
      </c>
      <c r="AF1550">
        <v>35565.28515625</v>
      </c>
      <c r="AG1550">
        <v>108873</v>
      </c>
      <c r="AH1550">
        <v>21313.748046875</v>
      </c>
      <c r="AI1550">
        <v>5736</v>
      </c>
      <c r="AJ1550">
        <v>29622.25</v>
      </c>
      <c r="AK1550">
        <v>8014</v>
      </c>
      <c r="AL1550">
        <v>545079.25</v>
      </c>
      <c r="AM1550">
        <v>420752.8125</v>
      </c>
      <c r="AN1550">
        <v>124326.4375</v>
      </c>
      <c r="AO1550" s="5" t="s">
        <v>766</v>
      </c>
    </row>
    <row r="1551" spans="1:41" ht="14.25" x14ac:dyDescent="0.45">
      <c r="A1551">
        <v>2016</v>
      </c>
      <c r="B1551" s="5" t="s">
        <v>80</v>
      </c>
      <c r="C1551" s="5" t="s">
        <v>127</v>
      </c>
      <c r="D1551" s="5" t="s">
        <v>120</v>
      </c>
      <c r="E1551" s="5" t="s">
        <v>132</v>
      </c>
      <c r="F1551" s="5" t="s">
        <v>135</v>
      </c>
      <c r="G1551" s="5" t="s">
        <v>86</v>
      </c>
      <c r="H1551" s="5" t="s">
        <v>130</v>
      </c>
      <c r="I1551">
        <v>16421.619140625</v>
      </c>
      <c r="J1551">
        <v>35325.0390625</v>
      </c>
      <c r="K1551">
        <v>1755.880859375</v>
      </c>
      <c r="L1551">
        <v>2937.76318359375</v>
      </c>
      <c r="M1551">
        <v>12151.130859375</v>
      </c>
      <c r="N1551">
        <v>7853.203125</v>
      </c>
      <c r="O1551">
        <v>6810.66357421875</v>
      </c>
      <c r="P1551">
        <v>10066.375</v>
      </c>
      <c r="Q1551">
        <v>6346.841796875</v>
      </c>
      <c r="R1551">
        <v>9398.8486328125</v>
      </c>
      <c r="S1551">
        <v>14016.2421875</v>
      </c>
      <c r="T1551">
        <v>8066.78369140625</v>
      </c>
      <c r="U1551">
        <v>3577.992431640625</v>
      </c>
      <c r="V1551">
        <v>12643.369140625</v>
      </c>
      <c r="W1551">
        <v>4913.0322265625</v>
      </c>
      <c r="X1551">
        <v>20581.798828125</v>
      </c>
      <c r="Y1551">
        <v>78051.140625</v>
      </c>
      <c r="Z1551">
        <v>9347.0703125</v>
      </c>
      <c r="AA1551">
        <v>116354.265625</v>
      </c>
      <c r="AB1551">
        <v>2524.97900390625</v>
      </c>
      <c r="AC1551">
        <v>7694.0439453125</v>
      </c>
      <c r="AD1551">
        <v>16420.546875</v>
      </c>
      <c r="AE1551">
        <v>8215.96875</v>
      </c>
      <c r="AF1551">
        <v>41571.203125</v>
      </c>
      <c r="AG1551">
        <v>226824.90625</v>
      </c>
      <c r="AH1551">
        <v>30117.83203125</v>
      </c>
      <c r="AI1551">
        <v>8674.5244140625</v>
      </c>
      <c r="AJ1551">
        <v>69225.625</v>
      </c>
      <c r="AK1551">
        <v>5498.6796875</v>
      </c>
      <c r="AL1551">
        <v>793387.375</v>
      </c>
      <c r="AM1551">
        <v>661855.25</v>
      </c>
      <c r="AN1551">
        <v>131532.09375</v>
      </c>
      <c r="AO1551" s="5" t="s">
        <v>767</v>
      </c>
    </row>
    <row r="1552" spans="1:41" ht="14.25" x14ac:dyDescent="0.45">
      <c r="A1552">
        <v>2016</v>
      </c>
      <c r="B1552" s="5" t="s">
        <v>80</v>
      </c>
      <c r="C1552" s="5" t="s">
        <v>127</v>
      </c>
      <c r="D1552" s="5" t="s">
        <v>120</v>
      </c>
      <c r="E1552" s="5" t="s">
        <v>132</v>
      </c>
      <c r="F1552" s="5" t="s">
        <v>135</v>
      </c>
      <c r="G1552" s="5" t="s">
        <v>87</v>
      </c>
      <c r="H1552" s="5" t="s">
        <v>130</v>
      </c>
      <c r="I1552">
        <v>15992.525390625</v>
      </c>
      <c r="J1552">
        <v>34402</v>
      </c>
      <c r="K1552">
        <v>1710</v>
      </c>
      <c r="L1552">
        <v>2861</v>
      </c>
      <c r="M1552">
        <v>11833.6240234375</v>
      </c>
      <c r="N1552">
        <v>7648</v>
      </c>
      <c r="O1552">
        <v>6632.7021484375</v>
      </c>
      <c r="P1552">
        <v>9803.341796875</v>
      </c>
      <c r="Q1552">
        <v>6181</v>
      </c>
      <c r="R1552">
        <v>9153.2578125</v>
      </c>
      <c r="S1552">
        <v>13650</v>
      </c>
      <c r="T1552">
        <v>7856</v>
      </c>
      <c r="U1552">
        <v>3484.5</v>
      </c>
      <c r="V1552">
        <v>12313</v>
      </c>
      <c r="W1552">
        <v>4784.6552734375</v>
      </c>
      <c r="X1552">
        <v>20044</v>
      </c>
      <c r="Y1552">
        <v>76011.6796875</v>
      </c>
      <c r="Z1552">
        <v>9102.8330078125</v>
      </c>
      <c r="AA1552">
        <v>113313.9453125</v>
      </c>
      <c r="AB1552">
        <v>2459.001708984375</v>
      </c>
      <c r="AC1552">
        <v>7493</v>
      </c>
      <c r="AD1552">
        <v>15991.48046875</v>
      </c>
      <c r="AE1552">
        <v>8001.28662109375</v>
      </c>
      <c r="AF1552">
        <v>40484.953125</v>
      </c>
      <c r="AG1552">
        <v>220898</v>
      </c>
      <c r="AH1552">
        <v>29330.857421875</v>
      </c>
      <c r="AI1552">
        <v>8447.8603515625</v>
      </c>
      <c r="AJ1552">
        <v>67416.7734375</v>
      </c>
      <c r="AK1552">
        <v>5355</v>
      </c>
      <c r="AL1552">
        <v>772656.25</v>
      </c>
      <c r="AM1552">
        <v>644561.0625</v>
      </c>
      <c r="AN1552">
        <v>128095.1875</v>
      </c>
      <c r="AO1552" s="5" t="s">
        <v>768</v>
      </c>
    </row>
    <row r="1553" spans="1:41" ht="14.25" x14ac:dyDescent="0.45">
      <c r="A1553">
        <v>2016</v>
      </c>
      <c r="B1553" s="5" t="s">
        <v>80</v>
      </c>
      <c r="C1553" s="5" t="s">
        <v>127</v>
      </c>
      <c r="D1553" s="5" t="s">
        <v>120</v>
      </c>
      <c r="E1553" s="5" t="s">
        <v>138</v>
      </c>
      <c r="F1553" s="5" t="s">
        <v>138</v>
      </c>
      <c r="G1553" s="5" t="s">
        <v>86</v>
      </c>
      <c r="H1553" s="5" t="s">
        <v>130</v>
      </c>
      <c r="I1553">
        <v>21855.375</v>
      </c>
      <c r="J1553">
        <v>36097.58203125</v>
      </c>
      <c r="K1553">
        <v>2725.43017578125</v>
      </c>
      <c r="L1553">
        <v>7099.26806640625</v>
      </c>
      <c r="M1553">
        <v>25937.880859375</v>
      </c>
      <c r="N1553">
        <v>23824.34375</v>
      </c>
      <c r="O1553">
        <v>17692.50390625</v>
      </c>
      <c r="P1553">
        <v>19632.55859375</v>
      </c>
      <c r="Q1553">
        <v>9858.8173828125</v>
      </c>
      <c r="R1553">
        <v>13262.5439453125</v>
      </c>
      <c r="S1553">
        <v>30622.630859375</v>
      </c>
      <c r="T1553">
        <v>15135.7548828125</v>
      </c>
      <c r="U1553">
        <v>5020.41064453125</v>
      </c>
      <c r="V1553">
        <v>20838.5078125</v>
      </c>
      <c r="W1553">
        <v>8443.5537109375</v>
      </c>
      <c r="X1553">
        <v>31003.927734375</v>
      </c>
      <c r="Y1553">
        <v>119778.34375</v>
      </c>
      <c r="Z1553">
        <v>20071.5859375</v>
      </c>
      <c r="AA1553">
        <v>186189.796875</v>
      </c>
      <c r="AB1553">
        <v>4054.461669921875</v>
      </c>
      <c r="AC1553">
        <v>21436.595703125</v>
      </c>
      <c r="AD1553">
        <v>28641.529296875</v>
      </c>
      <c r="AE1553">
        <v>20498.060546875</v>
      </c>
      <c r="AF1553">
        <v>71826.2890625</v>
      </c>
      <c r="AG1553">
        <v>289517.03125</v>
      </c>
      <c r="AH1553">
        <v>52751.23046875</v>
      </c>
      <c r="AI1553">
        <v>9965.28515625</v>
      </c>
      <c r="AJ1553">
        <v>69468.4609375</v>
      </c>
      <c r="AK1553">
        <v>7957.93994140625</v>
      </c>
      <c r="AL1553">
        <v>1191207.75</v>
      </c>
      <c r="AM1553">
        <v>956275.5625</v>
      </c>
      <c r="AN1553">
        <v>234932.140625</v>
      </c>
      <c r="AO1553" s="5" t="s">
        <v>769</v>
      </c>
    </row>
    <row r="1554" spans="1:41" ht="14.25" x14ac:dyDescent="0.45">
      <c r="A1554">
        <v>2016</v>
      </c>
      <c r="B1554" s="5" t="s">
        <v>80</v>
      </c>
      <c r="C1554" s="5" t="s">
        <v>127</v>
      </c>
      <c r="D1554" s="5" t="s">
        <v>120</v>
      </c>
      <c r="E1554" s="5" t="s">
        <v>138</v>
      </c>
      <c r="F1554" s="5" t="s">
        <v>138</v>
      </c>
      <c r="G1554" s="5" t="s">
        <v>87</v>
      </c>
      <c r="H1554" s="5" t="s">
        <v>130</v>
      </c>
      <c r="I1554">
        <v>21284.296875</v>
      </c>
      <c r="J1554">
        <v>35154.359375</v>
      </c>
      <c r="K1554">
        <v>2654.215087890625</v>
      </c>
      <c r="L1554">
        <v>6913.76513671875</v>
      </c>
      <c r="M1554">
        <v>25260.12890625</v>
      </c>
      <c r="N1554">
        <v>23201.818359375</v>
      </c>
      <c r="O1554">
        <v>17230.201171875</v>
      </c>
      <c r="P1554">
        <v>19119.5625</v>
      </c>
      <c r="Q1554">
        <v>9601.2080078125</v>
      </c>
      <c r="R1554">
        <v>12915.99609375</v>
      </c>
      <c r="S1554">
        <v>29822.466796875</v>
      </c>
      <c r="T1554">
        <v>14740.259765625</v>
      </c>
      <c r="U1554">
        <v>4889.22802734375</v>
      </c>
      <c r="V1554">
        <v>20294</v>
      </c>
      <c r="W1554">
        <v>8222.9248046875</v>
      </c>
      <c r="X1554">
        <v>30193.80078125</v>
      </c>
      <c r="Y1554">
        <v>116648.5546875</v>
      </c>
      <c r="Z1554">
        <v>19547.119140625</v>
      </c>
      <c r="AA1554">
        <v>181324.6875</v>
      </c>
      <c r="AB1554">
        <v>3948.519287109375</v>
      </c>
      <c r="AC1554">
        <v>20876.4609375</v>
      </c>
      <c r="AD1554">
        <v>27893.130859375</v>
      </c>
      <c r="AE1554">
        <v>19962.44921875</v>
      </c>
      <c r="AF1554">
        <v>69949.4765625</v>
      </c>
      <c r="AG1554">
        <v>281952</v>
      </c>
      <c r="AH1554">
        <v>51372.84765625</v>
      </c>
      <c r="AI1554">
        <v>9704.8935546875</v>
      </c>
      <c r="AJ1554">
        <v>67653.2578125</v>
      </c>
      <c r="AK1554">
        <v>7750</v>
      </c>
      <c r="AL1554">
        <v>1160081.625</v>
      </c>
      <c r="AM1554">
        <v>931288.25</v>
      </c>
      <c r="AN1554">
        <v>228793.375</v>
      </c>
      <c r="AO1554" s="5" t="s">
        <v>770</v>
      </c>
    </row>
    <row r="1555" spans="1:41" ht="14.25" x14ac:dyDescent="0.45">
      <c r="A1555">
        <v>2016</v>
      </c>
      <c r="B1555" s="5" t="s">
        <v>80</v>
      </c>
      <c r="C1555" s="5" t="s">
        <v>127</v>
      </c>
      <c r="D1555" s="5" t="s">
        <v>120</v>
      </c>
      <c r="E1555" s="5" t="s">
        <v>141</v>
      </c>
      <c r="F1555" s="5" t="s">
        <v>141</v>
      </c>
      <c r="G1555" s="5" t="s">
        <v>86</v>
      </c>
      <c r="H1555" s="5" t="s">
        <v>130</v>
      </c>
      <c r="I1555">
        <v>9420.134765625</v>
      </c>
      <c r="J1555">
        <v>18501.458984375</v>
      </c>
      <c r="K1555">
        <v>1115.2691650390625</v>
      </c>
      <c r="L1555">
        <v>3704.00244140625</v>
      </c>
      <c r="M1555">
        <v>16763.619140625</v>
      </c>
      <c r="N1555">
        <v>14367.453125</v>
      </c>
      <c r="O1555">
        <v>9625.03125</v>
      </c>
      <c r="P1555">
        <v>12739.0712890625</v>
      </c>
      <c r="Q1555">
        <v>5523.50341796875</v>
      </c>
      <c r="R1555">
        <v>7423.59716796875</v>
      </c>
      <c r="S1555">
        <v>18668.61328125</v>
      </c>
      <c r="T1555">
        <v>5338.5419921875</v>
      </c>
      <c r="U1555">
        <v>2861.96044921875</v>
      </c>
      <c r="V1555">
        <v>13884.970703125</v>
      </c>
      <c r="W1555">
        <v>4194.65283203125</v>
      </c>
      <c r="X1555">
        <v>18026.962890625</v>
      </c>
      <c r="Y1555">
        <v>64543.4140625</v>
      </c>
      <c r="Z1555">
        <v>10690.326171875</v>
      </c>
      <c r="AA1555">
        <v>103771.7265625</v>
      </c>
      <c r="AB1555">
        <v>2555.645751953125</v>
      </c>
      <c r="AC1555">
        <v>9559.748046875</v>
      </c>
      <c r="AD1555">
        <v>15286.2958984375</v>
      </c>
      <c r="AE1555">
        <v>9934.04296875</v>
      </c>
      <c r="AF1555">
        <v>37823.46875</v>
      </c>
      <c r="AG1555">
        <v>150084.359375</v>
      </c>
      <c r="AH1555">
        <v>25480.115234375</v>
      </c>
      <c r="AI1555">
        <v>5443.82470703125</v>
      </c>
      <c r="AJ1555">
        <v>35600.59765625</v>
      </c>
      <c r="AK1555">
        <v>4199.35986328125</v>
      </c>
      <c r="AL1555">
        <v>637131.8125</v>
      </c>
      <c r="AM1555">
        <v>510433.84375</v>
      </c>
      <c r="AN1555">
        <v>126697.9375</v>
      </c>
      <c r="AO1555" s="5" t="s">
        <v>771</v>
      </c>
    </row>
    <row r="1556" spans="1:41" ht="14.25" x14ac:dyDescent="0.45">
      <c r="A1556">
        <v>2016</v>
      </c>
      <c r="B1556" s="5" t="s">
        <v>80</v>
      </c>
      <c r="C1556" s="5" t="s">
        <v>127</v>
      </c>
      <c r="D1556" s="5" t="s">
        <v>120</v>
      </c>
      <c r="E1556" s="5" t="s">
        <v>141</v>
      </c>
      <c r="F1556" s="5" t="s">
        <v>141</v>
      </c>
      <c r="G1556" s="5" t="s">
        <v>87</v>
      </c>
      <c r="H1556" s="5" t="s">
        <v>130</v>
      </c>
      <c r="I1556">
        <v>9173.98828125</v>
      </c>
      <c r="J1556">
        <v>18018.01953125</v>
      </c>
      <c r="K1556">
        <v>1086.1273193359375</v>
      </c>
      <c r="L1556">
        <v>3607.217529296875</v>
      </c>
      <c r="M1556">
        <v>16325.5888671875</v>
      </c>
      <c r="N1556">
        <v>13992.0341796875</v>
      </c>
      <c r="O1556">
        <v>9373.5302734375</v>
      </c>
      <c r="P1556">
        <v>12406.201171875</v>
      </c>
      <c r="Q1556">
        <v>5379.17529296875</v>
      </c>
      <c r="R1556">
        <v>7229.61962890625</v>
      </c>
      <c r="S1556">
        <v>18180.8046875</v>
      </c>
      <c r="T1556">
        <v>5199.046875</v>
      </c>
      <c r="U1556">
        <v>2787.177978515625</v>
      </c>
      <c r="V1556">
        <v>13522.158203125</v>
      </c>
      <c r="W1556">
        <v>4085.047119140625</v>
      </c>
      <c r="X1556">
        <v>17555.921875</v>
      </c>
      <c r="Y1556">
        <v>62856.90625</v>
      </c>
      <c r="Z1556">
        <v>10410.9892578125</v>
      </c>
      <c r="AA1556">
        <v>101060.1875</v>
      </c>
      <c r="AB1556">
        <v>2488.8671875</v>
      </c>
      <c r="AC1556">
        <v>9309.953125</v>
      </c>
      <c r="AD1556">
        <v>14886.8671875</v>
      </c>
      <c r="AE1556">
        <v>9674.4677734375</v>
      </c>
      <c r="AF1556">
        <v>36835.1484375</v>
      </c>
      <c r="AG1556">
        <v>146162.671875</v>
      </c>
      <c r="AH1556">
        <v>24814.32421875</v>
      </c>
      <c r="AI1556">
        <v>5301.57861328125</v>
      </c>
      <c r="AJ1556">
        <v>34670.359375</v>
      </c>
      <c r="AK1556">
        <v>4089.631103515625</v>
      </c>
      <c r="AL1556">
        <v>620483.625</v>
      </c>
      <c r="AM1556">
        <v>497096.3125</v>
      </c>
      <c r="AN1556">
        <v>123387.3359375</v>
      </c>
      <c r="AO1556" s="5" t="s">
        <v>772</v>
      </c>
    </row>
    <row r="1557" spans="1:41" ht="14.25" x14ac:dyDescent="0.45">
      <c r="A1557">
        <v>2016</v>
      </c>
      <c r="B1557" s="5" t="s">
        <v>80</v>
      </c>
      <c r="C1557" s="5" t="s">
        <v>127</v>
      </c>
      <c r="D1557" s="5" t="s">
        <v>120</v>
      </c>
      <c r="E1557" s="5" t="s">
        <v>144</v>
      </c>
      <c r="F1557" s="5" t="s">
        <v>144</v>
      </c>
      <c r="G1557" s="5" t="s">
        <v>86</v>
      </c>
      <c r="H1557" s="5" t="s">
        <v>130</v>
      </c>
      <c r="I1557">
        <v>12662.16015625</v>
      </c>
      <c r="J1557">
        <v>25440.923828125</v>
      </c>
      <c r="K1557">
        <v>1504.3304443359375</v>
      </c>
      <c r="L1557">
        <v>4613.9365234375</v>
      </c>
      <c r="M1557">
        <v>19483.263671875</v>
      </c>
      <c r="N1557">
        <v>17363.57421875</v>
      </c>
      <c r="O1557">
        <v>12710.244140625</v>
      </c>
      <c r="P1557">
        <v>14728.875</v>
      </c>
      <c r="Q1557">
        <v>7441.70849609375</v>
      </c>
      <c r="R1557">
        <v>8268.7099609375</v>
      </c>
      <c r="S1557">
        <v>20218.271484375</v>
      </c>
      <c r="T1557">
        <v>6696.32470703125</v>
      </c>
      <c r="U1557">
        <v>3839.581787109375</v>
      </c>
      <c r="V1557">
        <v>14688.5615234375</v>
      </c>
      <c r="W1557">
        <v>5337.23974609375</v>
      </c>
      <c r="X1557">
        <v>22770.546875</v>
      </c>
      <c r="Y1557">
        <v>87205.4765625</v>
      </c>
      <c r="Z1557">
        <v>13570.2158203125</v>
      </c>
      <c r="AA1557">
        <v>133696.65625</v>
      </c>
      <c r="AB1557">
        <v>2895.02587890625</v>
      </c>
      <c r="AC1557">
        <v>13139.36328125</v>
      </c>
      <c r="AD1557">
        <v>18030.560546875</v>
      </c>
      <c r="AE1557">
        <v>13149.423828125</v>
      </c>
      <c r="AF1557">
        <v>49572.36328125</v>
      </c>
      <c r="AG1557">
        <v>203860.375</v>
      </c>
      <c r="AH1557">
        <v>34737.68359375</v>
      </c>
      <c r="AI1557">
        <v>6991.86572265625</v>
      </c>
      <c r="AJ1557">
        <v>47503.90234375</v>
      </c>
      <c r="AK1557">
        <v>4199.35986328125</v>
      </c>
      <c r="AL1557">
        <v>826320.5625</v>
      </c>
      <c r="AM1557">
        <v>670745.8125</v>
      </c>
      <c r="AN1557">
        <v>155574.703125</v>
      </c>
      <c r="AO1557" s="5" t="s">
        <v>773</v>
      </c>
    </row>
    <row r="1558" spans="1:41" ht="14.25" x14ac:dyDescent="0.45">
      <c r="A1558">
        <v>2016</v>
      </c>
      <c r="B1558" s="5" t="s">
        <v>80</v>
      </c>
      <c r="C1558" s="5" t="s">
        <v>127</v>
      </c>
      <c r="D1558" s="5" t="s">
        <v>120</v>
      </c>
      <c r="E1558" s="5" t="s">
        <v>144</v>
      </c>
      <c r="F1558" s="5" t="s">
        <v>144</v>
      </c>
      <c r="G1558" s="5" t="s">
        <v>87</v>
      </c>
      <c r="H1558" s="5" t="s">
        <v>130</v>
      </c>
      <c r="I1558">
        <v>12331.2998046875</v>
      </c>
      <c r="J1558">
        <v>24776.15625</v>
      </c>
      <c r="K1558">
        <v>1465.0225830078125</v>
      </c>
      <c r="L1558">
        <v>4493.375</v>
      </c>
      <c r="M1558">
        <v>18974.169921875</v>
      </c>
      <c r="N1558">
        <v>16909.8671875</v>
      </c>
      <c r="O1558">
        <v>12378.1279296875</v>
      </c>
      <c r="P1558">
        <v>14344.01171875</v>
      </c>
      <c r="Q1558">
        <v>7247.2578125</v>
      </c>
      <c r="R1558">
        <v>8052.6494140625</v>
      </c>
      <c r="S1558">
        <v>19689.970703125</v>
      </c>
      <c r="T1558">
        <v>6521.3505859375</v>
      </c>
      <c r="U1558">
        <v>3739.254150390625</v>
      </c>
      <c r="V1558">
        <v>14304.751953125</v>
      </c>
      <c r="W1558">
        <v>5197.7783203125</v>
      </c>
      <c r="X1558">
        <v>22175.556640625</v>
      </c>
      <c r="Y1558">
        <v>84926.8125</v>
      </c>
      <c r="Z1558">
        <v>13215.6279296875</v>
      </c>
      <c r="AA1558">
        <v>130203.1875</v>
      </c>
      <c r="AB1558">
        <v>2819.37939453125</v>
      </c>
      <c r="AC1558">
        <v>12796.0341796875</v>
      </c>
      <c r="AD1558">
        <v>17559.42578125</v>
      </c>
      <c r="AE1558">
        <v>12805.8310546875</v>
      </c>
      <c r="AF1558">
        <v>48277.046875</v>
      </c>
      <c r="AG1558">
        <v>198533.53125</v>
      </c>
      <c r="AH1558">
        <v>33829.9921875</v>
      </c>
      <c r="AI1558">
        <v>6809.16943359375</v>
      </c>
      <c r="AJ1558">
        <v>46262.6328125</v>
      </c>
      <c r="AK1558">
        <v>4089.631103515625</v>
      </c>
      <c r="AL1558">
        <v>804728.9375</v>
      </c>
      <c r="AM1558">
        <v>653219.375</v>
      </c>
      <c r="AN1558">
        <v>151509.578125</v>
      </c>
      <c r="AO1558" s="5" t="s">
        <v>774</v>
      </c>
    </row>
    <row r="1559" spans="1:41" ht="14.25" x14ac:dyDescent="0.45">
      <c r="A1559">
        <v>2016</v>
      </c>
      <c r="B1559" s="5" t="s">
        <v>80</v>
      </c>
      <c r="C1559" s="5" t="s">
        <v>127</v>
      </c>
      <c r="D1559" s="5" t="s">
        <v>120</v>
      </c>
      <c r="E1559" s="5" t="s">
        <v>149</v>
      </c>
      <c r="F1559" s="5" t="s">
        <v>150</v>
      </c>
      <c r="G1559" s="5" t="s">
        <v>86</v>
      </c>
      <c r="H1559" s="5" t="s">
        <v>130</v>
      </c>
      <c r="I1559">
        <v>3242.02490234375</v>
      </c>
      <c r="J1559">
        <v>6939.46435546875</v>
      </c>
      <c r="K1559">
        <v>389.06130981445313</v>
      </c>
      <c r="L1559">
        <v>909.9339599609375</v>
      </c>
      <c r="M1559">
        <v>2719.64599609375</v>
      </c>
      <c r="N1559">
        <v>2996.12158203125</v>
      </c>
      <c r="O1559">
        <v>3085.21435546875</v>
      </c>
      <c r="P1559">
        <v>1989.8037109375</v>
      </c>
      <c r="Q1559">
        <v>1918.2049560546875</v>
      </c>
      <c r="R1559">
        <v>845.11260986328125</v>
      </c>
      <c r="S1559">
        <v>1549.6593017578125</v>
      </c>
      <c r="T1559">
        <v>1357.7823486328125</v>
      </c>
      <c r="U1559">
        <v>977.6212158203125</v>
      </c>
      <c r="V1559">
        <v>803.59124755859375</v>
      </c>
      <c r="W1559">
        <v>1142.5867919921875</v>
      </c>
      <c r="X1559">
        <v>4743.583984375</v>
      </c>
      <c r="Y1559">
        <v>22662.060546875</v>
      </c>
      <c r="Z1559">
        <v>2879.88916015625</v>
      </c>
      <c r="AA1559">
        <v>29924.9375</v>
      </c>
      <c r="AB1559">
        <v>339.38021850585938</v>
      </c>
      <c r="AC1559">
        <v>3577.461181640625</v>
      </c>
      <c r="AD1559">
        <v>2744.265869140625</v>
      </c>
      <c r="AE1559">
        <v>3215.380859375</v>
      </c>
      <c r="AF1559">
        <v>11748.892578125</v>
      </c>
      <c r="AG1559">
        <v>53292.5703125</v>
      </c>
      <c r="AH1559">
        <v>9257.5654296875</v>
      </c>
      <c r="AI1559">
        <v>1548.0411376953125</v>
      </c>
      <c r="AJ1559">
        <v>11286.1357421875</v>
      </c>
      <c r="AK1559">
        <v>0</v>
      </c>
      <c r="AL1559">
        <v>188086</v>
      </c>
      <c r="AM1559">
        <v>159209.203125</v>
      </c>
      <c r="AN1559">
        <v>28876.787109375</v>
      </c>
      <c r="AO1559" s="5" t="s">
        <v>777</v>
      </c>
    </row>
    <row r="1560" spans="1:41" ht="14.25" x14ac:dyDescent="0.45">
      <c r="A1560">
        <v>2016</v>
      </c>
      <c r="B1560" s="5" t="s">
        <v>80</v>
      </c>
      <c r="C1560" s="5" t="s">
        <v>127</v>
      </c>
      <c r="D1560" s="5" t="s">
        <v>120</v>
      </c>
      <c r="E1560" s="5" t="s">
        <v>149</v>
      </c>
      <c r="F1560" s="5" t="s">
        <v>150</v>
      </c>
      <c r="G1560" s="5" t="s">
        <v>87</v>
      </c>
      <c r="H1560" s="5" t="s">
        <v>130</v>
      </c>
      <c r="I1560">
        <v>3157.311279296875</v>
      </c>
      <c r="J1560">
        <v>6758.13720703125</v>
      </c>
      <c r="K1560">
        <v>378.89520263671875</v>
      </c>
      <c r="L1560">
        <v>886.15753173828125</v>
      </c>
      <c r="M1560">
        <v>2648.58203125</v>
      </c>
      <c r="N1560">
        <v>2917.83349609375</v>
      </c>
      <c r="O1560">
        <v>3004.59814453125</v>
      </c>
      <c r="P1560">
        <v>1937.8104248046875</v>
      </c>
      <c r="Q1560">
        <v>1868.08251953125</v>
      </c>
      <c r="R1560">
        <v>823.02996826171875</v>
      </c>
      <c r="S1560">
        <v>1509.1669921875</v>
      </c>
      <c r="T1560">
        <v>1322.3037109375</v>
      </c>
      <c r="U1560">
        <v>952.07611083984375</v>
      </c>
      <c r="V1560">
        <v>782.593505859375</v>
      </c>
      <c r="W1560">
        <v>1112.731201171875</v>
      </c>
      <c r="X1560">
        <v>4619.634765625</v>
      </c>
      <c r="Y1560">
        <v>22069.904296875</v>
      </c>
      <c r="Z1560">
        <v>2804.63818359375</v>
      </c>
      <c r="AA1560">
        <v>29143.00390625</v>
      </c>
      <c r="AB1560">
        <v>330.51226806640625</v>
      </c>
      <c r="AC1560">
        <v>3483.982666015625</v>
      </c>
      <c r="AD1560">
        <v>2672.55859375</v>
      </c>
      <c r="AE1560">
        <v>3131.363525390625</v>
      </c>
      <c r="AF1560">
        <v>11441.8955078125</v>
      </c>
      <c r="AG1560">
        <v>51900.04296875</v>
      </c>
      <c r="AH1560">
        <v>9015.6669921875</v>
      </c>
      <c r="AI1560">
        <v>1507.591064453125</v>
      </c>
      <c r="AJ1560">
        <v>10991.23046875</v>
      </c>
      <c r="AK1560">
        <v>0</v>
      </c>
      <c r="AL1560">
        <v>183171.359375</v>
      </c>
      <c r="AM1560">
        <v>155049.109375</v>
      </c>
      <c r="AN1560">
        <v>28122.244140625</v>
      </c>
      <c r="AO1560" s="5" t="s">
        <v>778</v>
      </c>
    </row>
    <row r="1561" spans="1:41" ht="14.25" x14ac:dyDescent="0.45">
      <c r="A1561">
        <v>2016</v>
      </c>
      <c r="B1561" s="5" t="s">
        <v>80</v>
      </c>
      <c r="C1561" s="5" t="s">
        <v>127</v>
      </c>
      <c r="D1561" s="5" t="s">
        <v>120</v>
      </c>
      <c r="E1561" s="5" t="s">
        <v>153</v>
      </c>
      <c r="F1561" s="5" t="s">
        <v>154</v>
      </c>
      <c r="G1561" s="5" t="s">
        <v>86</v>
      </c>
      <c r="H1561" s="5" t="s">
        <v>130</v>
      </c>
      <c r="I1561">
        <v>0</v>
      </c>
      <c r="J1561">
        <v>0</v>
      </c>
      <c r="K1561">
        <v>0</v>
      </c>
      <c r="L1561">
        <v>0</v>
      </c>
      <c r="M1561">
        <v>0</v>
      </c>
      <c r="N1561">
        <v>0</v>
      </c>
      <c r="O1561">
        <v>0</v>
      </c>
      <c r="P1561">
        <v>0</v>
      </c>
      <c r="Q1561">
        <v>0</v>
      </c>
      <c r="R1561">
        <v>0</v>
      </c>
      <c r="S1561">
        <v>0</v>
      </c>
      <c r="T1561">
        <v>0</v>
      </c>
      <c r="U1561">
        <v>0</v>
      </c>
      <c r="V1561">
        <v>0</v>
      </c>
      <c r="W1561">
        <v>0</v>
      </c>
      <c r="X1561">
        <v>0</v>
      </c>
      <c r="Y1561">
        <v>0</v>
      </c>
      <c r="Z1561">
        <v>0</v>
      </c>
      <c r="AA1561">
        <v>0</v>
      </c>
      <c r="AB1561">
        <v>0</v>
      </c>
      <c r="AC1561">
        <v>2.1547462940216064</v>
      </c>
      <c r="AD1561">
        <v>0</v>
      </c>
      <c r="AE1561">
        <v>0</v>
      </c>
      <c r="AF1561">
        <v>0</v>
      </c>
      <c r="AG1561">
        <v>483.4564208984375</v>
      </c>
      <c r="AH1561">
        <v>0</v>
      </c>
      <c r="AI1561">
        <v>0</v>
      </c>
      <c r="AJ1561">
        <v>617.16912841796875</v>
      </c>
      <c r="AK1561">
        <v>0</v>
      </c>
      <c r="AL1561">
        <v>1102.7802734375</v>
      </c>
      <c r="AM1561">
        <v>1102.7802734375</v>
      </c>
      <c r="AN1561">
        <v>0</v>
      </c>
      <c r="AO1561" s="5" t="s">
        <v>779</v>
      </c>
    </row>
    <row r="1562" spans="1:41" ht="14.25" x14ac:dyDescent="0.45">
      <c r="A1562">
        <v>2016</v>
      </c>
      <c r="B1562" s="5" t="s">
        <v>80</v>
      </c>
      <c r="C1562" s="5" t="s">
        <v>127</v>
      </c>
      <c r="D1562" s="5" t="s">
        <v>120</v>
      </c>
      <c r="E1562" s="5" t="s">
        <v>153</v>
      </c>
      <c r="F1562" s="5" t="s">
        <v>154</v>
      </c>
      <c r="G1562" s="5" t="s">
        <v>87</v>
      </c>
      <c r="H1562" s="5" t="s">
        <v>130</v>
      </c>
      <c r="I1562">
        <v>0</v>
      </c>
      <c r="J1562">
        <v>0</v>
      </c>
      <c r="K1562">
        <v>0</v>
      </c>
      <c r="L1562">
        <v>0</v>
      </c>
      <c r="M1562">
        <v>0</v>
      </c>
      <c r="N1562">
        <v>0</v>
      </c>
      <c r="O1562">
        <v>0</v>
      </c>
      <c r="P1562">
        <v>0</v>
      </c>
      <c r="Q1562">
        <v>0</v>
      </c>
      <c r="R1562">
        <v>0</v>
      </c>
      <c r="S1562">
        <v>0</v>
      </c>
      <c r="T1562">
        <v>0</v>
      </c>
      <c r="U1562">
        <v>0</v>
      </c>
      <c r="V1562">
        <v>0</v>
      </c>
      <c r="W1562">
        <v>0</v>
      </c>
      <c r="X1562">
        <v>0</v>
      </c>
      <c r="Y1562">
        <v>0</v>
      </c>
      <c r="Z1562">
        <v>0</v>
      </c>
      <c r="AA1562">
        <v>0</v>
      </c>
      <c r="AB1562">
        <v>0</v>
      </c>
      <c r="AC1562">
        <v>2.0984430313110352</v>
      </c>
      <c r="AD1562">
        <v>0</v>
      </c>
      <c r="AE1562">
        <v>0</v>
      </c>
      <c r="AF1562">
        <v>0</v>
      </c>
      <c r="AG1562">
        <v>470.82379150390625</v>
      </c>
      <c r="AH1562">
        <v>0</v>
      </c>
      <c r="AI1562">
        <v>0</v>
      </c>
      <c r="AJ1562">
        <v>601.0426025390625</v>
      </c>
      <c r="AK1562">
        <v>0</v>
      </c>
      <c r="AL1562">
        <v>1073.96484375</v>
      </c>
      <c r="AM1562">
        <v>1073.96484375</v>
      </c>
      <c r="AN1562">
        <v>0</v>
      </c>
      <c r="AO1562" s="5" t="s">
        <v>780</v>
      </c>
    </row>
    <row r="1563" spans="1:41" ht="14.25" x14ac:dyDescent="0.45">
      <c r="A1563">
        <v>2016</v>
      </c>
      <c r="B1563" s="5" t="s">
        <v>80</v>
      </c>
      <c r="C1563" s="5" t="s">
        <v>127</v>
      </c>
      <c r="D1563" s="5" t="s">
        <v>120</v>
      </c>
      <c r="E1563" s="5" t="s">
        <v>157</v>
      </c>
      <c r="F1563" s="5" t="s">
        <v>158</v>
      </c>
      <c r="G1563" s="5" t="s">
        <v>86</v>
      </c>
      <c r="H1563" s="5" t="s">
        <v>130</v>
      </c>
      <c r="I1563">
        <v>-84.107536315917969</v>
      </c>
      <c r="J1563">
        <v>0</v>
      </c>
      <c r="K1563">
        <v>-236.17111206054688</v>
      </c>
      <c r="L1563">
        <v>10.268309593200684</v>
      </c>
      <c r="M1563">
        <v>-215.53744506835938</v>
      </c>
      <c r="N1563">
        <v>-651.01080322265625</v>
      </c>
      <c r="O1563">
        <v>-90.975875854492188</v>
      </c>
      <c r="P1563">
        <v>-951.88262939453125</v>
      </c>
      <c r="Q1563">
        <v>-29.778097152709961</v>
      </c>
      <c r="R1563">
        <v>40.446273803710938</v>
      </c>
      <c r="S1563">
        <v>7.1878166198730469</v>
      </c>
      <c r="T1563">
        <v>178.6685791015625</v>
      </c>
      <c r="U1563"/>
      <c r="V1563">
        <v>-226.92964172363281</v>
      </c>
      <c r="W1563">
        <v>-207.07380676269531</v>
      </c>
      <c r="X1563"/>
      <c r="Y1563">
        <v>-2787.278076171875</v>
      </c>
      <c r="Z1563">
        <v>-63.314395904541016</v>
      </c>
      <c r="AA1563">
        <v>-11262.328125</v>
      </c>
      <c r="AB1563">
        <v>0</v>
      </c>
      <c r="AC1563">
        <v>9.2414779663085938</v>
      </c>
      <c r="AD1563">
        <v>-380.2354736328125</v>
      </c>
      <c r="AE1563">
        <v>6.1486635208129883</v>
      </c>
      <c r="AF1563">
        <v>-1612.12451171875</v>
      </c>
      <c r="AG1563">
        <v>-7656.05126953125</v>
      </c>
      <c r="AH1563">
        <v>-223.91188049316406</v>
      </c>
      <c r="AI1563">
        <v>-170.47114562988281</v>
      </c>
      <c r="AJ1563">
        <v>0</v>
      </c>
      <c r="AK1563">
        <v>-439.483642578125</v>
      </c>
      <c r="AL1563">
        <v>-27036.705078125</v>
      </c>
      <c r="AM1563">
        <v>-25258.701171875</v>
      </c>
      <c r="AN1563">
        <v>-1778.0040283203125</v>
      </c>
      <c r="AO1563" s="5" t="s">
        <v>781</v>
      </c>
    </row>
    <row r="1564" spans="1:41" ht="14.25" x14ac:dyDescent="0.45">
      <c r="A1564">
        <v>2016</v>
      </c>
      <c r="B1564" s="5" t="s">
        <v>80</v>
      </c>
      <c r="C1564" s="5" t="s">
        <v>127</v>
      </c>
      <c r="D1564" s="5" t="s">
        <v>120</v>
      </c>
      <c r="E1564" s="5" t="s">
        <v>157</v>
      </c>
      <c r="F1564" s="5" t="s">
        <v>158</v>
      </c>
      <c r="G1564" s="5" t="s">
        <v>87</v>
      </c>
      <c r="H1564" s="5" t="s">
        <v>130</v>
      </c>
      <c r="I1564">
        <v>-81.909820556640625</v>
      </c>
      <c r="J1564">
        <v>0</v>
      </c>
      <c r="K1564">
        <v>-230</v>
      </c>
      <c r="L1564">
        <v>10</v>
      </c>
      <c r="M1564">
        <v>-209.90548706054688</v>
      </c>
      <c r="N1564">
        <v>-634</v>
      </c>
      <c r="O1564">
        <v>-88.59869384765625</v>
      </c>
      <c r="P1564">
        <v>-927.01007080078125</v>
      </c>
      <c r="Q1564">
        <v>-29</v>
      </c>
      <c r="R1564">
        <v>39.389419555664063</v>
      </c>
      <c r="S1564">
        <v>7</v>
      </c>
      <c r="T1564">
        <v>174</v>
      </c>
      <c r="U1564"/>
      <c r="V1564">
        <v>-221</v>
      </c>
      <c r="W1564">
        <v>-201.66299438476563</v>
      </c>
      <c r="X1564"/>
      <c r="Y1564">
        <v>-2714.447021484375</v>
      </c>
      <c r="Z1564">
        <v>-61.659999847412109</v>
      </c>
      <c r="AA1564">
        <v>-10968.044921875</v>
      </c>
      <c r="AB1564">
        <v>0</v>
      </c>
      <c r="AC1564">
        <v>9</v>
      </c>
      <c r="AD1564">
        <v>-370.29998779296875</v>
      </c>
      <c r="AE1564">
        <v>5.9879999160766602</v>
      </c>
      <c r="AF1564">
        <v>-1570</v>
      </c>
      <c r="AG1564">
        <v>-7456</v>
      </c>
      <c r="AH1564">
        <v>-218.06109619140625</v>
      </c>
      <c r="AI1564">
        <v>-166.01675415039063</v>
      </c>
      <c r="AJ1564">
        <v>0</v>
      </c>
      <c r="AK1564">
        <v>-428</v>
      </c>
      <c r="AL1564">
        <v>-26330.240234375</v>
      </c>
      <c r="AM1564">
        <v>-24598.6953125</v>
      </c>
      <c r="AN1564">
        <v>-1731.544921875</v>
      </c>
      <c r="AO1564" s="5" t="s">
        <v>782</v>
      </c>
    </row>
    <row r="1565" spans="1:41" ht="14.25" x14ac:dyDescent="0.45">
      <c r="A1565">
        <v>2016</v>
      </c>
      <c r="B1565" s="5" t="s">
        <v>80</v>
      </c>
      <c r="C1565" s="5" t="s">
        <v>127</v>
      </c>
      <c r="D1565" s="5" t="s">
        <v>120</v>
      </c>
      <c r="E1565" s="5" t="s">
        <v>157</v>
      </c>
      <c r="F1565" s="5" t="s">
        <v>13</v>
      </c>
      <c r="G1565" s="5" t="s">
        <v>86</v>
      </c>
      <c r="H1565" s="5" t="s">
        <v>130</v>
      </c>
      <c r="I1565">
        <v>53503.0703125</v>
      </c>
      <c r="J1565">
        <v>93716.1484375</v>
      </c>
      <c r="K1565">
        <v>7708.640625</v>
      </c>
      <c r="L1565">
        <v>13233.5556640625</v>
      </c>
      <c r="M1565">
        <v>49826.97265625</v>
      </c>
      <c r="N1565">
        <v>41961.2578125</v>
      </c>
      <c r="O1565">
        <v>33805.43359375</v>
      </c>
      <c r="P1565">
        <v>40943.76953125</v>
      </c>
      <c r="Q1565">
        <v>20598.169921875</v>
      </c>
      <c r="R1565">
        <v>31497.70703125</v>
      </c>
      <c r="S1565">
        <v>58136.0859375</v>
      </c>
      <c r="T1565">
        <v>35812.01953125</v>
      </c>
      <c r="U1565">
        <v>10411.4384765625</v>
      </c>
      <c r="V1565">
        <v>44286.19140625</v>
      </c>
      <c r="W1565">
        <v>18134.57421875</v>
      </c>
      <c r="X1565">
        <v>67375.3046875</v>
      </c>
      <c r="Y1565">
        <v>253968.078125</v>
      </c>
      <c r="Z1565">
        <v>35685.8671875</v>
      </c>
      <c r="AA1565">
        <v>383977.34375</v>
      </c>
      <c r="AB1565">
        <v>9364.0439453125</v>
      </c>
      <c r="AC1565">
        <v>40637.30859375</v>
      </c>
      <c r="AD1565">
        <v>60495.05859375</v>
      </c>
      <c r="AE1565">
        <v>42886.08984375</v>
      </c>
      <c r="AF1565">
        <v>150061.515625</v>
      </c>
      <c r="AG1565">
        <v>634504.5</v>
      </c>
      <c r="AH1565">
        <v>102148.1171875</v>
      </c>
      <c r="AI1565">
        <v>24598.76171875</v>
      </c>
      <c r="AJ1565">
        <v>168386.546875</v>
      </c>
      <c r="AK1565">
        <v>21370.40625</v>
      </c>
      <c r="AL1565">
        <v>2549033.75</v>
      </c>
      <c r="AM1565">
        <v>2060258.5</v>
      </c>
      <c r="AN1565">
        <v>488775.40625</v>
      </c>
      <c r="AO1565" s="5" t="s">
        <v>783</v>
      </c>
    </row>
    <row r="1566" spans="1:41" ht="14.25" x14ac:dyDescent="0.45">
      <c r="A1566">
        <v>2016</v>
      </c>
      <c r="B1566" s="5" t="s">
        <v>80</v>
      </c>
      <c r="C1566" s="5" t="s">
        <v>127</v>
      </c>
      <c r="D1566" s="5" t="s">
        <v>120</v>
      </c>
      <c r="E1566" s="5" t="s">
        <v>157</v>
      </c>
      <c r="F1566" s="5" t="s">
        <v>13</v>
      </c>
      <c r="G1566" s="5" t="s">
        <v>87</v>
      </c>
      <c r="H1566" s="5" t="s">
        <v>130</v>
      </c>
      <c r="I1566">
        <v>52105.04296875</v>
      </c>
      <c r="J1566">
        <v>91267.359375</v>
      </c>
      <c r="K1566">
        <v>7507.21484375</v>
      </c>
      <c r="L1566">
        <v>12887.7646484375</v>
      </c>
      <c r="M1566">
        <v>48525</v>
      </c>
      <c r="N1566">
        <v>40864.81640625</v>
      </c>
      <c r="O1566">
        <v>32922.1015625</v>
      </c>
      <c r="P1566">
        <v>39873.9140625</v>
      </c>
      <c r="Q1566">
        <v>20059.943359375</v>
      </c>
      <c r="R1566">
        <v>30674.677734375</v>
      </c>
      <c r="S1566">
        <v>56617</v>
      </c>
      <c r="T1566">
        <v>34876.2578125</v>
      </c>
      <c r="U1566">
        <v>10139.3896484375</v>
      </c>
      <c r="V1566">
        <v>43129</v>
      </c>
      <c r="W1566">
        <v>17660.720703125</v>
      </c>
      <c r="X1566">
        <v>65614.796875</v>
      </c>
      <c r="Y1566">
        <v>247331.9375</v>
      </c>
      <c r="Z1566">
        <v>34753.40234375</v>
      </c>
      <c r="AA1566">
        <v>373944.0625</v>
      </c>
      <c r="AB1566">
        <v>9119.36328125</v>
      </c>
      <c r="AC1566">
        <v>39575.4609375</v>
      </c>
      <c r="AD1566">
        <v>58914.33203125</v>
      </c>
      <c r="AE1566">
        <v>41765.484375</v>
      </c>
      <c r="AF1566">
        <v>146140.4375</v>
      </c>
      <c r="AG1566">
        <v>617925</v>
      </c>
      <c r="AH1566">
        <v>99479</v>
      </c>
      <c r="AI1566">
        <v>23956</v>
      </c>
      <c r="AJ1566">
        <v>163986.640625</v>
      </c>
      <c r="AK1566">
        <v>20812</v>
      </c>
      <c r="AL1566">
        <v>2482428.25</v>
      </c>
      <c r="AM1566">
        <v>2006424.375</v>
      </c>
      <c r="AN1566">
        <v>476003.78125</v>
      </c>
      <c r="AO1566" s="5" t="s">
        <v>784</v>
      </c>
    </row>
    <row r="1567" spans="1:41" ht="14.25" x14ac:dyDescent="0.45">
      <c r="A1567">
        <v>2016</v>
      </c>
      <c r="B1567" s="5" t="s">
        <v>80</v>
      </c>
      <c r="C1567" s="5" t="s">
        <v>127</v>
      </c>
      <c r="D1567" s="5" t="s">
        <v>120</v>
      </c>
      <c r="E1567" s="5" t="s">
        <v>157</v>
      </c>
      <c r="F1567" s="5" t="s">
        <v>163</v>
      </c>
      <c r="G1567" s="5" t="s">
        <v>86</v>
      </c>
      <c r="H1567" s="5" t="s">
        <v>130</v>
      </c>
      <c r="I1567">
        <v>21.355495452880859</v>
      </c>
      <c r="J1567">
        <v>3554.888671875</v>
      </c>
      <c r="K1567">
        <v>159.15879821777344</v>
      </c>
      <c r="L1567">
        <v>142.7294921875</v>
      </c>
      <c r="M1567">
        <v>353.95455932617188</v>
      </c>
      <c r="N1567">
        <v>786.552490234375</v>
      </c>
      <c r="O1567">
        <v>490.56201171875</v>
      </c>
      <c r="P1567">
        <v>557.5692138671875</v>
      </c>
      <c r="Q1567">
        <v>46.207393646240234</v>
      </c>
      <c r="R1567">
        <v>369.3837890625</v>
      </c>
      <c r="S1567">
        <v>500.066650390625</v>
      </c>
      <c r="T1567">
        <v>715.701171875</v>
      </c>
      <c r="U1567">
        <v>10.268309593200684</v>
      </c>
      <c r="V1567">
        <v>90.361122131347656</v>
      </c>
      <c r="W1567"/>
      <c r="X1567">
        <v>300.8614501953125</v>
      </c>
      <c r="Y1567">
        <v>3821.7333984375</v>
      </c>
      <c r="Z1567">
        <v>582.7738037109375</v>
      </c>
      <c r="AA1567">
        <v>1054.8392333984375</v>
      </c>
      <c r="AB1567">
        <v>383.62417602539063</v>
      </c>
      <c r="AC1567">
        <v>0</v>
      </c>
      <c r="AD1567">
        <v>538.49066162109375</v>
      </c>
      <c r="AE1567">
        <v>654.47515869140625</v>
      </c>
      <c r="AF1567">
        <v>1467.6217041015625</v>
      </c>
      <c r="AG1567">
        <v>1287.64599609375</v>
      </c>
      <c r="AH1567">
        <v>2830.474365234375</v>
      </c>
      <c r="AI1567">
        <v>101.42008972167969</v>
      </c>
      <c r="AJ1567">
        <v>724.578857421875</v>
      </c>
      <c r="AK1567">
        <v>754.720703125</v>
      </c>
      <c r="AL1567">
        <v>22302.017578125</v>
      </c>
      <c r="AM1567">
        <v>15172.9853515625</v>
      </c>
      <c r="AN1567">
        <v>7129.03466796875</v>
      </c>
      <c r="AO1567" s="5" t="s">
        <v>785</v>
      </c>
    </row>
    <row r="1568" spans="1:41" ht="14.25" x14ac:dyDescent="0.45">
      <c r="A1568">
        <v>2016</v>
      </c>
      <c r="B1568" s="5" t="s">
        <v>80</v>
      </c>
      <c r="C1568" s="5" t="s">
        <v>127</v>
      </c>
      <c r="D1568" s="5" t="s">
        <v>120</v>
      </c>
      <c r="E1568" s="5" t="s">
        <v>157</v>
      </c>
      <c r="F1568" s="5" t="s">
        <v>163</v>
      </c>
      <c r="G1568" s="5" t="s">
        <v>87</v>
      </c>
      <c r="H1568" s="5" t="s">
        <v>130</v>
      </c>
      <c r="I1568">
        <v>20.797479629516602</v>
      </c>
      <c r="J1568">
        <v>3462</v>
      </c>
      <c r="K1568">
        <v>155</v>
      </c>
      <c r="L1568">
        <v>139</v>
      </c>
      <c r="M1568">
        <v>344.70578002929688</v>
      </c>
      <c r="N1568">
        <v>766</v>
      </c>
      <c r="O1568">
        <v>477.74371337890625</v>
      </c>
      <c r="P1568">
        <v>543</v>
      </c>
      <c r="Q1568">
        <v>45</v>
      </c>
      <c r="R1568">
        <v>359.73184204101563</v>
      </c>
      <c r="S1568">
        <v>487</v>
      </c>
      <c r="T1568">
        <v>697</v>
      </c>
      <c r="U1568">
        <v>10</v>
      </c>
      <c r="V1568">
        <v>88</v>
      </c>
      <c r="W1568"/>
      <c r="X1568">
        <v>293</v>
      </c>
      <c r="Y1568">
        <v>3721.8720703125</v>
      </c>
      <c r="Z1568">
        <v>567.5460205078125</v>
      </c>
      <c r="AA1568">
        <v>1027.2764892578125</v>
      </c>
      <c r="AB1568">
        <v>373.60012817382813</v>
      </c>
      <c r="AC1568">
        <v>0</v>
      </c>
      <c r="AD1568">
        <v>524.41998291015625</v>
      </c>
      <c r="AE1568">
        <v>637.37384033203125</v>
      </c>
      <c r="AF1568">
        <v>1429.27294921875</v>
      </c>
      <c r="AG1568">
        <v>1254</v>
      </c>
      <c r="AH1568">
        <v>2756.514404296875</v>
      </c>
      <c r="AI1568">
        <v>98.769996643066406</v>
      </c>
      <c r="AJ1568">
        <v>705.645751953125</v>
      </c>
      <c r="AK1568">
        <v>735</v>
      </c>
      <c r="AL1568">
        <v>21719.26953125</v>
      </c>
      <c r="AM1568">
        <v>14776.5166015625</v>
      </c>
      <c r="AN1568">
        <v>6942.75390625</v>
      </c>
      <c r="AO1568" s="5" t="s">
        <v>786</v>
      </c>
    </row>
    <row r="1569" spans="1:41" ht="14.25" x14ac:dyDescent="0.45">
      <c r="A1569">
        <v>2016</v>
      </c>
      <c r="B1569" s="5" t="s">
        <v>80</v>
      </c>
      <c r="C1569" s="5" t="s">
        <v>127</v>
      </c>
      <c r="D1569" s="5" t="s">
        <v>120</v>
      </c>
      <c r="E1569" s="5" t="s">
        <v>157</v>
      </c>
      <c r="F1569" s="5" t="s">
        <v>157</v>
      </c>
      <c r="G1569" s="5" t="s">
        <v>86</v>
      </c>
      <c r="H1569" s="5" t="s">
        <v>130</v>
      </c>
      <c r="I1569">
        <v>53440.31640625</v>
      </c>
      <c r="J1569">
        <v>97271.0390625</v>
      </c>
      <c r="K1569">
        <v>7631.6279296875</v>
      </c>
      <c r="L1569">
        <v>13386.552734375</v>
      </c>
      <c r="M1569">
        <v>49965.38671875</v>
      </c>
      <c r="N1569">
        <v>42096.80078125</v>
      </c>
      <c r="O1569">
        <v>34205.01953125</v>
      </c>
      <c r="P1569">
        <v>40549.45703125</v>
      </c>
      <c r="Q1569">
        <v>20614.599609375</v>
      </c>
      <c r="R1569">
        <v>31907.537109375</v>
      </c>
      <c r="S1569">
        <v>58643.33984375</v>
      </c>
      <c r="T1569">
        <v>36706.390625</v>
      </c>
      <c r="U1569">
        <v>10421.70703125</v>
      </c>
      <c r="V1569">
        <v>44149.62109375</v>
      </c>
      <c r="W1569">
        <v>17927.5</v>
      </c>
      <c r="X1569">
        <v>67676.1640625</v>
      </c>
      <c r="Y1569">
        <v>255002.53125</v>
      </c>
      <c r="Z1569">
        <v>36205.328125</v>
      </c>
      <c r="AA1569">
        <v>373769.8125</v>
      </c>
      <c r="AB1569">
        <v>9747.66796875</v>
      </c>
      <c r="AC1569">
        <v>40646.55078125</v>
      </c>
      <c r="AD1569">
        <v>60653.3125</v>
      </c>
      <c r="AE1569">
        <v>43546.71484375</v>
      </c>
      <c r="AF1569">
        <v>149917.03125</v>
      </c>
      <c r="AG1569">
        <v>628136.125</v>
      </c>
      <c r="AH1569">
        <v>104754.6796875</v>
      </c>
      <c r="AI1569">
        <v>24529.7109375</v>
      </c>
      <c r="AJ1569">
        <v>169111.125</v>
      </c>
      <c r="AK1569">
        <v>21685.642578125</v>
      </c>
      <c r="AL1569">
        <v>2544299.25</v>
      </c>
      <c r="AM1569">
        <v>2050172.75</v>
      </c>
      <c r="AN1569">
        <v>494126.46875</v>
      </c>
      <c r="AO1569" s="5" t="s">
        <v>787</v>
      </c>
    </row>
    <row r="1570" spans="1:41" ht="14.25" x14ac:dyDescent="0.45">
      <c r="A1570">
        <v>2016</v>
      </c>
      <c r="B1570" s="5" t="s">
        <v>80</v>
      </c>
      <c r="C1570" s="5" t="s">
        <v>127</v>
      </c>
      <c r="D1570" s="5" t="s">
        <v>120</v>
      </c>
      <c r="E1570" s="5" t="s">
        <v>157</v>
      </c>
      <c r="F1570" s="5" t="s">
        <v>157</v>
      </c>
      <c r="G1570" s="5" t="s">
        <v>87</v>
      </c>
      <c r="H1570" s="5" t="s">
        <v>130</v>
      </c>
      <c r="I1570">
        <v>52043.9296875</v>
      </c>
      <c r="J1570">
        <v>94729.359375</v>
      </c>
      <c r="K1570">
        <v>7432.21484375</v>
      </c>
      <c r="L1570">
        <v>13036.7646484375</v>
      </c>
      <c r="M1570">
        <v>48659.80078125</v>
      </c>
      <c r="N1570">
        <v>40996.81640625</v>
      </c>
      <c r="O1570">
        <v>33311.24609375</v>
      </c>
      <c r="P1570">
        <v>39489.90625</v>
      </c>
      <c r="Q1570">
        <v>20075.943359375</v>
      </c>
      <c r="R1570">
        <v>31073.798828125</v>
      </c>
      <c r="S1570">
        <v>57111</v>
      </c>
      <c r="T1570">
        <v>35747.2578125</v>
      </c>
      <c r="U1570">
        <v>10149.3896484375</v>
      </c>
      <c r="V1570">
        <v>42996</v>
      </c>
      <c r="W1570">
        <v>17459.056640625</v>
      </c>
      <c r="X1570">
        <v>65907.796875</v>
      </c>
      <c r="Y1570">
        <v>248339.359375</v>
      </c>
      <c r="Z1570">
        <v>35259.2890625</v>
      </c>
      <c r="AA1570">
        <v>364003.28125</v>
      </c>
      <c r="AB1570">
        <v>9492.962890625</v>
      </c>
      <c r="AC1570">
        <v>39584.4609375</v>
      </c>
      <c r="AD1570">
        <v>59068.44921875</v>
      </c>
      <c r="AE1570">
        <v>42408.84765625</v>
      </c>
      <c r="AF1570">
        <v>145999.71875</v>
      </c>
      <c r="AG1570">
        <v>611723</v>
      </c>
      <c r="AH1570">
        <v>102017.453125</v>
      </c>
      <c r="AI1570">
        <v>23888.75390625</v>
      </c>
      <c r="AJ1570">
        <v>164692.28125</v>
      </c>
      <c r="AK1570">
        <v>21119</v>
      </c>
      <c r="AL1570">
        <v>2477817.5</v>
      </c>
      <c r="AM1570">
        <v>1996602.125</v>
      </c>
      <c r="AN1570">
        <v>481215</v>
      </c>
      <c r="AO1570" s="5" t="s">
        <v>788</v>
      </c>
    </row>
    <row r="1571" spans="1:41" ht="14.25" x14ac:dyDescent="0.45">
      <c r="A1571">
        <v>2016</v>
      </c>
      <c r="B1571" s="5" t="s">
        <v>80</v>
      </c>
      <c r="C1571" s="5" t="s">
        <v>1457</v>
      </c>
      <c r="D1571" s="5" t="s">
        <v>120</v>
      </c>
      <c r="E1571" s="5" t="s">
        <v>1458</v>
      </c>
      <c r="F1571" s="5" t="s">
        <v>1458</v>
      </c>
      <c r="G1571" s="5" t="s">
        <v>86</v>
      </c>
      <c r="H1571" s="5" t="s">
        <v>130</v>
      </c>
      <c r="I1571">
        <v>0</v>
      </c>
      <c r="J1571"/>
      <c r="K1571">
        <v>0</v>
      </c>
      <c r="L1571"/>
      <c r="M1571"/>
      <c r="N1571">
        <v>-2.7939975261688232E-2</v>
      </c>
      <c r="O1571">
        <v>0</v>
      </c>
      <c r="P1571">
        <v>0</v>
      </c>
      <c r="Q1571">
        <v>0.3278900682926178</v>
      </c>
      <c r="R1571">
        <v>1.6496241092681885E-2</v>
      </c>
      <c r="S1571"/>
      <c r="T1571"/>
      <c r="U1571"/>
      <c r="V1571">
        <v>0.25477114319801331</v>
      </c>
      <c r="W1571"/>
      <c r="X1571">
        <v>0</v>
      </c>
      <c r="Y1571">
        <v>0</v>
      </c>
      <c r="Z1571">
        <v>0.3245089054107666</v>
      </c>
      <c r="AA1571">
        <v>145.04420471191406</v>
      </c>
      <c r="AB1571">
        <v>0</v>
      </c>
      <c r="AC1571">
        <v>0</v>
      </c>
      <c r="AD1571">
        <v>0</v>
      </c>
      <c r="AE1571">
        <v>-0.26436230540275574</v>
      </c>
      <c r="AF1571"/>
      <c r="AG1571">
        <v>-34.578689575195313</v>
      </c>
      <c r="AH1571"/>
      <c r="AI1571">
        <v>-0.10510729253292084</v>
      </c>
      <c r="AJ1571">
        <v>0</v>
      </c>
      <c r="AK1571"/>
      <c r="AL1571">
        <v>110.99176788330078</v>
      </c>
      <c r="AM1571">
        <v>111.09687805175781</v>
      </c>
      <c r="AN1571">
        <v>-0.10510729253292084</v>
      </c>
      <c r="AO1571" s="5" t="s">
        <v>1486</v>
      </c>
    </row>
    <row r="1572" spans="1:41" ht="14.25" x14ac:dyDescent="0.45">
      <c r="A1572">
        <v>2016</v>
      </c>
      <c r="B1572" s="5" t="s">
        <v>80</v>
      </c>
      <c r="C1572" s="5" t="s">
        <v>1457</v>
      </c>
      <c r="D1572" s="5" t="s">
        <v>120</v>
      </c>
      <c r="E1572" s="5" t="s">
        <v>1458</v>
      </c>
      <c r="F1572" s="5" t="s">
        <v>1458</v>
      </c>
      <c r="G1572" s="5" t="s">
        <v>87</v>
      </c>
      <c r="H1572" s="5" t="s">
        <v>130</v>
      </c>
      <c r="I1572">
        <v>0</v>
      </c>
      <c r="J1572"/>
      <c r="K1572">
        <v>0</v>
      </c>
      <c r="L1572"/>
      <c r="M1572"/>
      <c r="N1572">
        <v>-2.720990777015686E-2</v>
      </c>
      <c r="O1572">
        <v>0</v>
      </c>
      <c r="P1572">
        <v>0</v>
      </c>
      <c r="Q1572">
        <v>0.31932234764099121</v>
      </c>
      <c r="R1572">
        <v>1.6065197065472603E-2</v>
      </c>
      <c r="S1572"/>
      <c r="T1572"/>
      <c r="U1572"/>
      <c r="V1572">
        <v>0.24811400473117828</v>
      </c>
      <c r="W1572"/>
      <c r="X1572">
        <v>0</v>
      </c>
      <c r="Y1572">
        <v>0</v>
      </c>
      <c r="Z1572">
        <v>0.31602954864501953</v>
      </c>
      <c r="AA1572">
        <v>141.25422668457031</v>
      </c>
      <c r="AB1572">
        <v>0</v>
      </c>
      <c r="AC1572">
        <v>0</v>
      </c>
      <c r="AD1572">
        <v>0</v>
      </c>
      <c r="AE1572">
        <v>-0.25745457410812378</v>
      </c>
      <c r="AF1572"/>
      <c r="AG1572">
        <v>-33.675155639648438</v>
      </c>
      <c r="AH1572"/>
      <c r="AI1572">
        <v>-0.10236085206270218</v>
      </c>
      <c r="AJ1572">
        <v>0</v>
      </c>
      <c r="AK1572"/>
      <c r="AL1572">
        <v>108.09156036376953</v>
      </c>
      <c r="AM1572">
        <v>108.19392395019531</v>
      </c>
      <c r="AN1572">
        <v>-0.10236085206270218</v>
      </c>
      <c r="AO1572" s="5" t="s">
        <v>1487</v>
      </c>
    </row>
    <row r="1573" spans="1:41" ht="14.25" x14ac:dyDescent="0.45">
      <c r="A1573">
        <v>2016</v>
      </c>
      <c r="B1573" s="5" t="s">
        <v>80</v>
      </c>
      <c r="C1573" s="5" t="s">
        <v>1457</v>
      </c>
      <c r="D1573" s="5" t="s">
        <v>120</v>
      </c>
      <c r="E1573" s="5" t="s">
        <v>37</v>
      </c>
      <c r="F1573" s="5" t="s">
        <v>37</v>
      </c>
      <c r="G1573" s="5" t="s">
        <v>86</v>
      </c>
      <c r="H1573" s="5" t="s">
        <v>130</v>
      </c>
      <c r="I1573">
        <v>89.33428955078125</v>
      </c>
      <c r="J1573"/>
      <c r="K1573">
        <v>236.17111206054688</v>
      </c>
      <c r="L1573">
        <v>26.697603225708008</v>
      </c>
      <c r="M1573">
        <v>253.14033508300781</v>
      </c>
      <c r="N1573">
        <v>664.5892333984375</v>
      </c>
      <c r="O1573">
        <v>90.975875854492188</v>
      </c>
      <c r="P1573">
        <v>1026.8070068359375</v>
      </c>
      <c r="Q1573">
        <v>36.976181030273438</v>
      </c>
      <c r="R1573">
        <v>52.483833312988281</v>
      </c>
      <c r="S1573">
        <v>149.91731262207031</v>
      </c>
      <c r="T1573">
        <v>391.22259521484375</v>
      </c>
      <c r="U1573">
        <v>0</v>
      </c>
      <c r="V1573">
        <v>519.57647705078125</v>
      </c>
      <c r="W1573">
        <v>149.91731262207031</v>
      </c>
      <c r="X1573">
        <v>0</v>
      </c>
      <c r="Y1573">
        <v>3137.173828125</v>
      </c>
      <c r="Z1573">
        <v>66.538650512695313</v>
      </c>
      <c r="AA1573">
        <v>11429.9111328125</v>
      </c>
      <c r="AB1573">
        <v>0</v>
      </c>
      <c r="AC1573">
        <v>440.51046752929688</v>
      </c>
      <c r="AD1573">
        <v>403.40078735351563</v>
      </c>
      <c r="AE1573">
        <v>31.803836822509766</v>
      </c>
      <c r="AF1573">
        <v>2890.529052734375</v>
      </c>
      <c r="AG1573">
        <v>11437.7294921875</v>
      </c>
      <c r="AH1573">
        <v>274.76132202148438</v>
      </c>
      <c r="AI1573">
        <v>193.48652648925781</v>
      </c>
      <c r="AJ1573">
        <v>0</v>
      </c>
      <c r="AK1573">
        <v>436.40313720703125</v>
      </c>
      <c r="AL1573">
        <v>34430.05859375</v>
      </c>
      <c r="AM1573">
        <v>31850.66015625</v>
      </c>
      <c r="AN1573">
        <v>2579.396240234375</v>
      </c>
      <c r="AO1573" s="5" t="s">
        <v>1488</v>
      </c>
    </row>
    <row r="1574" spans="1:41" ht="14.25" x14ac:dyDescent="0.45">
      <c r="A1574">
        <v>2016</v>
      </c>
      <c r="B1574" s="5" t="s">
        <v>80</v>
      </c>
      <c r="C1574" s="5" t="s">
        <v>1457</v>
      </c>
      <c r="D1574" s="5" t="s">
        <v>120</v>
      </c>
      <c r="E1574" s="5" t="s">
        <v>37</v>
      </c>
      <c r="F1574" s="5" t="s">
        <v>37</v>
      </c>
      <c r="G1574" s="5" t="s">
        <v>87</v>
      </c>
      <c r="H1574" s="5" t="s">
        <v>130</v>
      </c>
      <c r="I1574">
        <v>87</v>
      </c>
      <c r="J1574"/>
      <c r="K1574">
        <v>230</v>
      </c>
      <c r="L1574">
        <v>26</v>
      </c>
      <c r="M1574">
        <v>246.52581787109375</v>
      </c>
      <c r="N1574">
        <v>647.2236328125</v>
      </c>
      <c r="O1574">
        <v>88.59869384765625</v>
      </c>
      <c r="P1574">
        <v>999.97674560546875</v>
      </c>
      <c r="Q1574">
        <v>36.009998321533203</v>
      </c>
      <c r="R1574">
        <v>51.112438201904297</v>
      </c>
      <c r="S1574">
        <v>146</v>
      </c>
      <c r="T1574">
        <v>381</v>
      </c>
      <c r="U1574">
        <v>0</v>
      </c>
      <c r="V1574">
        <v>506</v>
      </c>
      <c r="W1574">
        <v>146</v>
      </c>
      <c r="X1574">
        <v>0</v>
      </c>
      <c r="Y1574">
        <v>3055.199951171875</v>
      </c>
      <c r="Z1574">
        <v>64.800003051757813</v>
      </c>
      <c r="AA1574">
        <v>11131.2490234375</v>
      </c>
      <c r="AB1574">
        <v>0</v>
      </c>
      <c r="AC1574">
        <v>429</v>
      </c>
      <c r="AD1574">
        <v>392.8599853515625</v>
      </c>
      <c r="AE1574">
        <v>30.972806930541992</v>
      </c>
      <c r="AF1574">
        <v>2815</v>
      </c>
      <c r="AG1574">
        <v>11138.86328125</v>
      </c>
      <c r="AH1574">
        <v>267.58184814453125</v>
      </c>
      <c r="AI1574">
        <v>188.43075561523438</v>
      </c>
      <c r="AJ1574">
        <v>0</v>
      </c>
      <c r="AK1574">
        <v>425</v>
      </c>
      <c r="AL1574">
        <v>33530.40234375</v>
      </c>
      <c r="AM1574">
        <v>31018.40625</v>
      </c>
      <c r="AN1574">
        <v>2511.9970703125</v>
      </c>
      <c r="AO1574" s="5" t="s">
        <v>1489</v>
      </c>
    </row>
    <row r="1575" spans="1:41" ht="14.25" x14ac:dyDescent="0.45">
      <c r="A1575">
        <v>2016</v>
      </c>
      <c r="B1575" s="5" t="s">
        <v>80</v>
      </c>
      <c r="C1575" s="5" t="s">
        <v>1457</v>
      </c>
      <c r="D1575" s="5" t="s">
        <v>120</v>
      </c>
      <c r="E1575" s="5" t="s">
        <v>128</v>
      </c>
      <c r="F1575" s="5" t="s">
        <v>129</v>
      </c>
      <c r="G1575" s="5" t="s">
        <v>86</v>
      </c>
      <c r="H1575" s="5" t="s">
        <v>130</v>
      </c>
      <c r="I1575">
        <v>10182.0556640625</v>
      </c>
      <c r="J1575">
        <v>12648.5029296875</v>
      </c>
      <c r="K1575">
        <v>1342.0679931640625</v>
      </c>
      <c r="L1575">
        <v>2814.54345703125</v>
      </c>
      <c r="M1575">
        <v>7827.28271484375</v>
      </c>
      <c r="N1575">
        <v>7820.05078125</v>
      </c>
      <c r="O1575">
        <v>5818.99072265625</v>
      </c>
      <c r="P1575">
        <v>5781.7412109375</v>
      </c>
      <c r="Q1575">
        <v>2863.775146484375</v>
      </c>
      <c r="R1575">
        <v>5674.68505859375</v>
      </c>
      <c r="S1575">
        <v>11799.314453125</v>
      </c>
      <c r="T1575">
        <v>9749.759765625</v>
      </c>
      <c r="U1575">
        <v>1431.884033203125</v>
      </c>
      <c r="V1575">
        <v>7123.1259765625</v>
      </c>
      <c r="W1575">
        <v>3551.80810546875</v>
      </c>
      <c r="X1575">
        <v>9692.1435546875</v>
      </c>
      <c r="Y1575">
        <v>38019.1640625</v>
      </c>
      <c r="Z1575">
        <v>7486.62451171875</v>
      </c>
      <c r="AA1575">
        <v>61298.5390625</v>
      </c>
      <c r="AB1575">
        <v>1375.9534912109375</v>
      </c>
      <c r="AC1575">
        <v>9357.5107421875</v>
      </c>
      <c r="AD1575">
        <v>12561.458984375</v>
      </c>
      <c r="AE1575">
        <v>8650.837890625</v>
      </c>
      <c r="AF1575">
        <v>25467.4609375</v>
      </c>
      <c r="AG1575">
        <v>97030.390625</v>
      </c>
      <c r="AH1575">
        <v>20934.595703125</v>
      </c>
      <c r="AI1575">
        <v>3521.772705078125</v>
      </c>
      <c r="AJ1575">
        <v>25494.833984375</v>
      </c>
      <c r="AK1575">
        <v>4435.90966796875</v>
      </c>
      <c r="AL1575">
        <v>421756.75</v>
      </c>
      <c r="AM1575">
        <v>329145.71875</v>
      </c>
      <c r="AN1575">
        <v>92611.0546875</v>
      </c>
      <c r="AO1575" s="5" t="s">
        <v>761</v>
      </c>
    </row>
    <row r="1576" spans="1:41" ht="14.25" x14ac:dyDescent="0.45">
      <c r="A1576">
        <v>2016</v>
      </c>
      <c r="B1576" s="5" t="s">
        <v>80</v>
      </c>
      <c r="C1576" s="5" t="s">
        <v>1457</v>
      </c>
      <c r="D1576" s="5" t="s">
        <v>120</v>
      </c>
      <c r="E1576" s="5" t="s">
        <v>128</v>
      </c>
      <c r="F1576" s="5" t="s">
        <v>129</v>
      </c>
      <c r="G1576" s="5" t="s">
        <v>87</v>
      </c>
      <c r="H1576" s="5" t="s">
        <v>130</v>
      </c>
      <c r="I1576">
        <v>9916</v>
      </c>
      <c r="J1576">
        <v>12318</v>
      </c>
      <c r="K1576">
        <v>1307</v>
      </c>
      <c r="L1576">
        <v>2741</v>
      </c>
      <c r="M1576">
        <v>7622.7568359375</v>
      </c>
      <c r="N1576">
        <v>7615.7138671875</v>
      </c>
      <c r="O1576">
        <v>5666.94140625</v>
      </c>
      <c r="P1576">
        <v>5630.6650390625</v>
      </c>
      <c r="Q1576">
        <v>2788.945068359375</v>
      </c>
      <c r="R1576">
        <v>5526.40625</v>
      </c>
      <c r="S1576">
        <v>11491</v>
      </c>
      <c r="T1576">
        <v>9495</v>
      </c>
      <c r="U1576">
        <v>1394.4691162109375</v>
      </c>
      <c r="V1576">
        <v>6937</v>
      </c>
      <c r="W1576">
        <v>3459</v>
      </c>
      <c r="X1576">
        <v>9438.8896484375</v>
      </c>
      <c r="Y1576">
        <v>37025.73046875</v>
      </c>
      <c r="Z1576">
        <v>7291</v>
      </c>
      <c r="AA1576">
        <v>59696.81640625</v>
      </c>
      <c r="AB1576">
        <v>1340</v>
      </c>
      <c r="AC1576">
        <v>9113</v>
      </c>
      <c r="AD1576">
        <v>12233.23046875</v>
      </c>
      <c r="AE1576">
        <v>8424.79296875</v>
      </c>
      <c r="AF1576">
        <v>24802</v>
      </c>
      <c r="AG1576">
        <v>94495</v>
      </c>
      <c r="AH1576">
        <v>20387.578125</v>
      </c>
      <c r="AI1576">
        <v>3429.749267578125</v>
      </c>
      <c r="AJ1576">
        <v>24828.658203125</v>
      </c>
      <c r="AK1576">
        <v>4320</v>
      </c>
      <c r="AL1576">
        <v>410736.34375</v>
      </c>
      <c r="AM1576">
        <v>320545.21875</v>
      </c>
      <c r="AN1576">
        <v>90191.1484375</v>
      </c>
      <c r="AO1576" s="5" t="s">
        <v>762</v>
      </c>
    </row>
    <row r="1577" spans="1:41" ht="14.25" x14ac:dyDescent="0.45">
      <c r="A1577">
        <v>2016</v>
      </c>
      <c r="B1577" s="5" t="s">
        <v>80</v>
      </c>
      <c r="C1577" s="5" t="s">
        <v>1457</v>
      </c>
      <c r="D1577" s="5" t="s">
        <v>120</v>
      </c>
      <c r="E1577" s="5" t="s">
        <v>128</v>
      </c>
      <c r="F1577" s="5" t="s">
        <v>131</v>
      </c>
      <c r="G1577" s="5" t="s">
        <v>86</v>
      </c>
      <c r="H1577" s="5" t="s">
        <v>130</v>
      </c>
      <c r="I1577">
        <v>988.83819580078125</v>
      </c>
      <c r="J1577">
        <v>1992.052001953125</v>
      </c>
      <c r="K1577">
        <v>120.96842193603516</v>
      </c>
      <c r="L1577">
        <v>329.61273193359375</v>
      </c>
      <c r="M1577">
        <v>1372.6663818359375</v>
      </c>
      <c r="N1577">
        <v>1359.2806396484375</v>
      </c>
      <c r="O1577">
        <v>836.7314453125</v>
      </c>
      <c r="P1577">
        <v>878.36444091796875</v>
      </c>
      <c r="Q1577">
        <v>446.6658935546875</v>
      </c>
      <c r="R1577">
        <v>680.8499755859375</v>
      </c>
      <c r="S1577">
        <v>1395.4632568359375</v>
      </c>
      <c r="T1577">
        <v>1310.2362060546875</v>
      </c>
      <c r="U1577">
        <v>251.05543518066406</v>
      </c>
      <c r="V1577">
        <v>973.18096923828125</v>
      </c>
      <c r="W1577">
        <v>445.49398803710938</v>
      </c>
      <c r="X1577">
        <v>1458.8787841796875</v>
      </c>
      <c r="Y1577">
        <v>5446.31103515625</v>
      </c>
      <c r="Z1577">
        <v>985.2520751953125</v>
      </c>
      <c r="AA1577">
        <v>8805.40625</v>
      </c>
      <c r="AB1577">
        <v>215.63449096679688</v>
      </c>
      <c r="AC1577">
        <v>1060.71630859375</v>
      </c>
      <c r="AD1577">
        <v>1950.7529296875</v>
      </c>
      <c r="AE1577">
        <v>1301.89501953125</v>
      </c>
      <c r="AF1577">
        <v>3212.953857421875</v>
      </c>
      <c r="AG1577">
        <v>11373.7314453125</v>
      </c>
      <c r="AH1577">
        <v>2920.30712890625</v>
      </c>
      <c r="AI1577">
        <v>548.353759765625</v>
      </c>
      <c r="AJ1577">
        <v>3530.277099609375</v>
      </c>
      <c r="AK1577">
        <v>677.70843505859375</v>
      </c>
      <c r="AL1577">
        <v>56869.63671875</v>
      </c>
      <c r="AM1577">
        <v>43616.4453125</v>
      </c>
      <c r="AN1577">
        <v>13253.1943359375</v>
      </c>
      <c r="AO1577" s="5" t="s">
        <v>763</v>
      </c>
    </row>
    <row r="1578" spans="1:41" ht="14.25" x14ac:dyDescent="0.45">
      <c r="A1578">
        <v>2016</v>
      </c>
      <c r="B1578" s="5" t="s">
        <v>80</v>
      </c>
      <c r="C1578" s="5" t="s">
        <v>1457</v>
      </c>
      <c r="D1578" s="5" t="s">
        <v>120</v>
      </c>
      <c r="E1578" s="5" t="s">
        <v>128</v>
      </c>
      <c r="F1578" s="5" t="s">
        <v>131</v>
      </c>
      <c r="G1578" s="5" t="s">
        <v>87</v>
      </c>
      <c r="H1578" s="5" t="s">
        <v>130</v>
      </c>
      <c r="I1578">
        <v>963</v>
      </c>
      <c r="J1578">
        <v>1940</v>
      </c>
      <c r="K1578">
        <v>117.80753326416016</v>
      </c>
      <c r="L1578">
        <v>321</v>
      </c>
      <c r="M1578">
        <v>1336.798828125</v>
      </c>
      <c r="N1578">
        <v>1323.7628173828125</v>
      </c>
      <c r="O1578">
        <v>814.8677978515625</v>
      </c>
      <c r="P1578">
        <v>855.41290283203125</v>
      </c>
      <c r="Q1578">
        <v>434.99459838867188</v>
      </c>
      <c r="R1578">
        <v>663.0594482421875</v>
      </c>
      <c r="S1578">
        <v>1359</v>
      </c>
      <c r="T1578">
        <v>1276</v>
      </c>
      <c r="U1578">
        <v>244.49539184570313</v>
      </c>
      <c r="V1578">
        <v>947.75189208984375</v>
      </c>
      <c r="W1578">
        <v>433.85330200195313</v>
      </c>
      <c r="X1578">
        <v>1420.758544921875</v>
      </c>
      <c r="Y1578">
        <v>5304</v>
      </c>
      <c r="Z1578">
        <v>959.507568359375</v>
      </c>
      <c r="AA1578">
        <v>8575.322265625</v>
      </c>
      <c r="AB1578">
        <v>210</v>
      </c>
      <c r="AC1578">
        <v>1033</v>
      </c>
      <c r="AD1578">
        <v>1899.780029296875</v>
      </c>
      <c r="AE1578">
        <v>1267.876708984375</v>
      </c>
      <c r="AF1578">
        <v>3129</v>
      </c>
      <c r="AG1578">
        <v>11076.5380859375</v>
      </c>
      <c r="AH1578">
        <v>2844</v>
      </c>
      <c r="AI1578">
        <v>534.025390625</v>
      </c>
      <c r="AJ1578">
        <v>3438.031494140625</v>
      </c>
      <c r="AK1578">
        <v>660</v>
      </c>
      <c r="AL1578">
        <v>55383.640625</v>
      </c>
      <c r="AM1578">
        <v>42476.75390625</v>
      </c>
      <c r="AN1578">
        <v>12906.8916015625</v>
      </c>
      <c r="AO1578" s="5" t="s">
        <v>764</v>
      </c>
    </row>
    <row r="1579" spans="1:41" ht="14.25" x14ac:dyDescent="0.45">
      <c r="A1579">
        <v>2016</v>
      </c>
      <c r="B1579" s="5" t="s">
        <v>80</v>
      </c>
      <c r="C1579" s="5" t="s">
        <v>1457</v>
      </c>
      <c r="D1579" s="5" t="s">
        <v>120</v>
      </c>
      <c r="E1579" s="5" t="s">
        <v>487</v>
      </c>
      <c r="F1579" s="5" t="s">
        <v>487</v>
      </c>
      <c r="G1579" s="5" t="s">
        <v>86</v>
      </c>
      <c r="H1579" s="5" t="s">
        <v>130</v>
      </c>
      <c r="I1579">
        <v>12175.134765625</v>
      </c>
      <c r="J1579">
        <v>20994.5859375</v>
      </c>
      <c r="K1579">
        <v>1381.087646484375</v>
      </c>
      <c r="L1579">
        <v>2251.84033203125</v>
      </c>
      <c r="M1579">
        <v>9611.7626953125</v>
      </c>
      <c r="N1579">
        <v>18326.837890625</v>
      </c>
      <c r="O1579">
        <v>6533.61767578125</v>
      </c>
      <c r="P1579">
        <v>17603.205078125</v>
      </c>
      <c r="Q1579">
        <v>6026.4970703125</v>
      </c>
      <c r="R1579">
        <v>6662.42333984375</v>
      </c>
      <c r="S1579">
        <v>26642.15625</v>
      </c>
      <c r="T1579">
        <v>12659.798828125</v>
      </c>
      <c r="U1579">
        <v>596.081298828125</v>
      </c>
      <c r="V1579">
        <v>7985.6640625</v>
      </c>
      <c r="W1579">
        <v>10858.7373046875</v>
      </c>
      <c r="X1579">
        <v>19869.943359375</v>
      </c>
      <c r="Y1579">
        <v>116664.8203125</v>
      </c>
      <c r="Z1579">
        <v>11322.919921875</v>
      </c>
      <c r="AA1579">
        <v>116449.984375</v>
      </c>
      <c r="AB1579">
        <v>1859.5908203125</v>
      </c>
      <c r="AC1579">
        <v>11139.0615234375</v>
      </c>
      <c r="AD1579">
        <v>26210.896484375</v>
      </c>
      <c r="AE1579">
        <v>15420.263671875</v>
      </c>
      <c r="AF1579">
        <v>34477.90234375</v>
      </c>
      <c r="AG1579">
        <v>119311.59375</v>
      </c>
      <c r="AH1579">
        <v>40027.03125</v>
      </c>
      <c r="AI1579">
        <v>3718.715087890625</v>
      </c>
      <c r="AJ1579">
        <v>26986.830078125</v>
      </c>
      <c r="AK1579">
        <v>2223.0888671875</v>
      </c>
      <c r="AL1579">
        <v>705991.9375</v>
      </c>
      <c r="AM1579">
        <v>544395.625</v>
      </c>
      <c r="AN1579">
        <v>161596.4375</v>
      </c>
      <c r="AO1579" s="5" t="s">
        <v>1490</v>
      </c>
    </row>
    <row r="1580" spans="1:41" ht="14.25" x14ac:dyDescent="0.45">
      <c r="A1580">
        <v>2016</v>
      </c>
      <c r="B1580" s="5" t="s">
        <v>80</v>
      </c>
      <c r="C1580" s="5" t="s">
        <v>1457</v>
      </c>
      <c r="D1580" s="5" t="s">
        <v>120</v>
      </c>
      <c r="E1580" s="5" t="s">
        <v>487</v>
      </c>
      <c r="F1580" s="5" t="s">
        <v>487</v>
      </c>
      <c r="G1580" s="5" t="s">
        <v>87</v>
      </c>
      <c r="H1580" s="5" t="s">
        <v>130</v>
      </c>
      <c r="I1580">
        <v>11857</v>
      </c>
      <c r="J1580">
        <v>20446</v>
      </c>
      <c r="K1580">
        <v>1345</v>
      </c>
      <c r="L1580">
        <v>2193</v>
      </c>
      <c r="M1580">
        <v>9360.6083984375</v>
      </c>
      <c r="N1580">
        <v>17847.9609375</v>
      </c>
      <c r="O1580">
        <v>6362.8955078125</v>
      </c>
      <c r="P1580">
        <v>17143.236328125</v>
      </c>
      <c r="Q1580">
        <v>5869.02587890625</v>
      </c>
      <c r="R1580">
        <v>6488.33544921875</v>
      </c>
      <c r="S1580">
        <v>25946</v>
      </c>
      <c r="T1580">
        <v>12329</v>
      </c>
      <c r="U1580">
        <v>580.50579833984375</v>
      </c>
      <c r="V1580">
        <v>7777</v>
      </c>
      <c r="W1580">
        <v>10575</v>
      </c>
      <c r="X1580">
        <v>19350.744140625</v>
      </c>
      <c r="Y1580">
        <v>113616.390625</v>
      </c>
      <c r="Z1580">
        <v>11027.0537109375</v>
      </c>
      <c r="AA1580">
        <v>113407.1640625</v>
      </c>
      <c r="AB1580">
        <v>1811</v>
      </c>
      <c r="AC1580">
        <v>10848</v>
      </c>
      <c r="AD1580">
        <v>25526.009765625</v>
      </c>
      <c r="AE1580">
        <v>15017.3349609375</v>
      </c>
      <c r="AF1580">
        <v>33577</v>
      </c>
      <c r="AG1580">
        <v>116194</v>
      </c>
      <c r="AH1580">
        <v>38981.1328125</v>
      </c>
      <c r="AI1580">
        <v>3621.545654296875</v>
      </c>
      <c r="AJ1580">
        <v>26281.66796875</v>
      </c>
      <c r="AK1580">
        <v>2165</v>
      </c>
      <c r="AL1580">
        <v>687544.625</v>
      </c>
      <c r="AM1580">
        <v>530170.6875</v>
      </c>
      <c r="AN1580">
        <v>157373.921875</v>
      </c>
      <c r="AO1580" s="5" t="s">
        <v>1491</v>
      </c>
    </row>
    <row r="1581" spans="1:41" ht="14.25" x14ac:dyDescent="0.45">
      <c r="A1581">
        <v>2016</v>
      </c>
      <c r="B1581" s="5" t="s">
        <v>80</v>
      </c>
      <c r="C1581" s="5" t="s">
        <v>1457</v>
      </c>
      <c r="D1581" s="5" t="s">
        <v>120</v>
      </c>
      <c r="E1581" s="5" t="s">
        <v>1459</v>
      </c>
      <c r="F1581" s="5" t="s">
        <v>1459</v>
      </c>
      <c r="G1581" s="5" t="s">
        <v>86</v>
      </c>
      <c r="H1581" s="5" t="s">
        <v>130</v>
      </c>
      <c r="I1581">
        <v>-2224.11572265625</v>
      </c>
      <c r="J1581"/>
      <c r="K1581">
        <v>0</v>
      </c>
      <c r="L1581"/>
      <c r="M1581"/>
      <c r="N1581">
        <v>0</v>
      </c>
      <c r="O1581"/>
      <c r="P1581">
        <v>0</v>
      </c>
      <c r="Q1581">
        <v>0</v>
      </c>
      <c r="R1581">
        <v>0</v>
      </c>
      <c r="S1581"/>
      <c r="T1581"/>
      <c r="U1581"/>
      <c r="V1581">
        <v>0</v>
      </c>
      <c r="W1581"/>
      <c r="X1581">
        <v>0</v>
      </c>
      <c r="Y1581">
        <v>0</v>
      </c>
      <c r="Z1581">
        <v>0</v>
      </c>
      <c r="AA1581">
        <v>0</v>
      </c>
      <c r="AB1581">
        <v>0</v>
      </c>
      <c r="AC1581">
        <v>0</v>
      </c>
      <c r="AD1581">
        <v>0</v>
      </c>
      <c r="AE1581">
        <v>0</v>
      </c>
      <c r="AF1581"/>
      <c r="AG1581">
        <v>0</v>
      </c>
      <c r="AH1581">
        <v>0</v>
      </c>
      <c r="AI1581">
        <v>0</v>
      </c>
      <c r="AJ1581">
        <v>0</v>
      </c>
      <c r="AK1581"/>
      <c r="AL1581">
        <v>-2224.11572265625</v>
      </c>
      <c r="AM1581">
        <v>-2224.11572265625</v>
      </c>
      <c r="AN1581">
        <v>0</v>
      </c>
      <c r="AO1581" s="5" t="s">
        <v>1492</v>
      </c>
    </row>
    <row r="1582" spans="1:41" ht="14.25" x14ac:dyDescent="0.45">
      <c r="A1582">
        <v>2016</v>
      </c>
      <c r="B1582" s="5" t="s">
        <v>80</v>
      </c>
      <c r="C1582" s="5" t="s">
        <v>1457</v>
      </c>
      <c r="D1582" s="5" t="s">
        <v>120</v>
      </c>
      <c r="E1582" s="5" t="s">
        <v>1459</v>
      </c>
      <c r="F1582" s="5" t="s">
        <v>1459</v>
      </c>
      <c r="G1582" s="5" t="s">
        <v>87</v>
      </c>
      <c r="H1582" s="5" t="s">
        <v>130</v>
      </c>
      <c r="I1582">
        <v>-2166</v>
      </c>
      <c r="J1582"/>
      <c r="K1582">
        <v>0</v>
      </c>
      <c r="L1582"/>
      <c r="M1582"/>
      <c r="N1582">
        <v>0</v>
      </c>
      <c r="O1582"/>
      <c r="P1582">
        <v>0</v>
      </c>
      <c r="Q1582">
        <v>0</v>
      </c>
      <c r="R1582">
        <v>0</v>
      </c>
      <c r="S1582"/>
      <c r="T1582"/>
      <c r="U1582"/>
      <c r="V1582">
        <v>0</v>
      </c>
      <c r="W1582"/>
      <c r="X1582">
        <v>0</v>
      </c>
      <c r="Y1582">
        <v>0</v>
      </c>
      <c r="Z1582">
        <v>0</v>
      </c>
      <c r="AA1582">
        <v>0</v>
      </c>
      <c r="AB1582">
        <v>0</v>
      </c>
      <c r="AC1582">
        <v>0</v>
      </c>
      <c r="AD1582">
        <v>0</v>
      </c>
      <c r="AE1582">
        <v>0</v>
      </c>
      <c r="AF1582"/>
      <c r="AG1582">
        <v>0</v>
      </c>
      <c r="AH1582">
        <v>0</v>
      </c>
      <c r="AI1582">
        <v>0</v>
      </c>
      <c r="AJ1582">
        <v>0</v>
      </c>
      <c r="AK1582"/>
      <c r="AL1582">
        <v>-2166</v>
      </c>
      <c r="AM1582">
        <v>-2166</v>
      </c>
      <c r="AN1582">
        <v>0</v>
      </c>
      <c r="AO1582" s="5" t="s">
        <v>1493</v>
      </c>
    </row>
    <row r="1583" spans="1:41" ht="14.25" x14ac:dyDescent="0.45">
      <c r="A1583">
        <v>2016</v>
      </c>
      <c r="B1583" s="5" t="s">
        <v>80</v>
      </c>
      <c r="C1583" s="5" t="s">
        <v>1457</v>
      </c>
      <c r="D1583" s="5" t="s">
        <v>120</v>
      </c>
      <c r="E1583" s="5" t="s">
        <v>1460</v>
      </c>
      <c r="F1583" s="5" t="s">
        <v>1460</v>
      </c>
      <c r="G1583" s="5" t="s">
        <v>86</v>
      </c>
      <c r="H1583" s="5" t="s">
        <v>130</v>
      </c>
      <c r="I1583">
        <v>171451.59375</v>
      </c>
      <c r="J1583">
        <v>349805.34375</v>
      </c>
      <c r="K1583">
        <v>29229.5703125</v>
      </c>
      <c r="L1583">
        <v>55887.328125</v>
      </c>
      <c r="M1583">
        <v>237277.453125</v>
      </c>
      <c r="N1583">
        <v>243623.53125</v>
      </c>
      <c r="O1583">
        <v>144357.921875</v>
      </c>
      <c r="P1583">
        <v>162279.421875</v>
      </c>
      <c r="Q1583">
        <v>79751.2734375</v>
      </c>
      <c r="R1583">
        <v>117938.5078125</v>
      </c>
      <c r="S1583">
        <v>253978.421875</v>
      </c>
      <c r="T1583">
        <v>227180.1875</v>
      </c>
      <c r="U1583">
        <v>42202.26953125</v>
      </c>
      <c r="V1583">
        <v>167474.078125</v>
      </c>
      <c r="W1583">
        <v>83850.859375</v>
      </c>
      <c r="X1583">
        <v>260333.671875</v>
      </c>
      <c r="Y1583">
        <v>1013066.25</v>
      </c>
      <c r="Z1583">
        <v>172788.03125</v>
      </c>
      <c r="AA1583">
        <v>1569011.125</v>
      </c>
      <c r="AB1583">
        <v>37544.01953125</v>
      </c>
      <c r="AC1583">
        <v>184371.59375</v>
      </c>
      <c r="AD1583">
        <v>349066.59375</v>
      </c>
      <c r="AE1583">
        <v>230575.796875</v>
      </c>
      <c r="AF1583">
        <v>562701.3125</v>
      </c>
      <c r="AG1583">
        <v>2754369.25</v>
      </c>
      <c r="AH1583">
        <v>521646.71875</v>
      </c>
      <c r="AI1583">
        <v>94208.0078125</v>
      </c>
      <c r="AJ1583">
        <v>607452.6875</v>
      </c>
      <c r="AK1583">
        <v>113464.8203125</v>
      </c>
      <c r="AL1583">
        <v>10836888</v>
      </c>
      <c r="AM1583">
        <v>8484750</v>
      </c>
      <c r="AN1583">
        <v>2352138.25</v>
      </c>
      <c r="AO1583" s="5" t="s">
        <v>1494</v>
      </c>
    </row>
    <row r="1584" spans="1:41" ht="14.25" x14ac:dyDescent="0.45">
      <c r="A1584">
        <v>2016</v>
      </c>
      <c r="B1584" s="5" t="s">
        <v>80</v>
      </c>
      <c r="C1584" s="5" t="s">
        <v>1457</v>
      </c>
      <c r="D1584" s="5" t="s">
        <v>120</v>
      </c>
      <c r="E1584" s="5" t="s">
        <v>1460</v>
      </c>
      <c r="F1584" s="5" t="s">
        <v>1460</v>
      </c>
      <c r="G1584" s="5" t="s">
        <v>87</v>
      </c>
      <c r="H1584" s="5" t="s">
        <v>130</v>
      </c>
      <c r="I1584">
        <v>166971.59375</v>
      </c>
      <c r="J1584">
        <v>340665</v>
      </c>
      <c r="K1584">
        <v>28465.806640625</v>
      </c>
      <c r="L1584">
        <v>54427</v>
      </c>
      <c r="M1584">
        <v>231077.4375</v>
      </c>
      <c r="N1584">
        <v>237257.6875</v>
      </c>
      <c r="O1584">
        <v>140585.875</v>
      </c>
      <c r="P1584">
        <v>158039.09375</v>
      </c>
      <c r="Q1584">
        <v>77667.3828125</v>
      </c>
      <c r="R1584">
        <v>114856.796875</v>
      </c>
      <c r="S1584">
        <v>247342</v>
      </c>
      <c r="T1584">
        <v>221244</v>
      </c>
      <c r="U1584">
        <v>41099.53125</v>
      </c>
      <c r="V1584">
        <v>163098</v>
      </c>
      <c r="W1584">
        <v>81659.8515625</v>
      </c>
      <c r="X1584">
        <v>253531.1875</v>
      </c>
      <c r="Y1584">
        <v>986595</v>
      </c>
      <c r="Z1584">
        <v>168273.109375</v>
      </c>
      <c r="AA1584">
        <v>1528013.125</v>
      </c>
      <c r="AB1584">
        <v>36563</v>
      </c>
      <c r="AC1584">
        <v>179554</v>
      </c>
      <c r="AD1584">
        <v>339945.53125</v>
      </c>
      <c r="AE1584">
        <v>224550.890625</v>
      </c>
      <c r="AF1584">
        <v>547998</v>
      </c>
      <c r="AG1584">
        <v>2682398</v>
      </c>
      <c r="AH1584">
        <v>508016.1875</v>
      </c>
      <c r="AI1584">
        <v>91746.3671875</v>
      </c>
      <c r="AJ1584">
        <v>591580.0625</v>
      </c>
      <c r="AK1584">
        <v>110500</v>
      </c>
      <c r="AL1584">
        <v>10553720</v>
      </c>
      <c r="AM1584">
        <v>8263044</v>
      </c>
      <c r="AN1584">
        <v>2290677.25</v>
      </c>
      <c r="AO1584" s="5" t="s">
        <v>1495</v>
      </c>
    </row>
    <row r="1585" spans="1:41" ht="14.25" x14ac:dyDescent="0.45">
      <c r="A1585">
        <v>2016</v>
      </c>
      <c r="B1585" s="5" t="s">
        <v>80</v>
      </c>
      <c r="C1585" s="5" t="s">
        <v>1457</v>
      </c>
      <c r="D1585" s="5" t="s">
        <v>120</v>
      </c>
      <c r="E1585" s="5" t="s">
        <v>1461</v>
      </c>
      <c r="F1585" s="5" t="s">
        <v>1461</v>
      </c>
      <c r="G1585" s="5" t="s">
        <v>86</v>
      </c>
      <c r="H1585" s="5" t="s">
        <v>130</v>
      </c>
      <c r="I1585">
        <v>170783.125</v>
      </c>
      <c r="J1585">
        <v>339467.21875</v>
      </c>
      <c r="K1585">
        <v>29305.75390625</v>
      </c>
      <c r="L1585">
        <v>56147.1171875</v>
      </c>
      <c r="M1585">
        <v>234373.453125</v>
      </c>
      <c r="N1585">
        <v>232422.09375</v>
      </c>
      <c r="O1585">
        <v>142897.546875</v>
      </c>
      <c r="P1585">
        <v>150606.40625</v>
      </c>
      <c r="Q1585">
        <v>76178.53125</v>
      </c>
      <c r="R1585">
        <v>116322.3828125</v>
      </c>
      <c r="S1585">
        <v>237890.03125</v>
      </c>
      <c r="T1585">
        <v>223351.125</v>
      </c>
      <c r="U1585">
        <v>42787.01953125</v>
      </c>
      <c r="V1585">
        <v>166157.671875</v>
      </c>
      <c r="W1585">
        <v>76248.359375</v>
      </c>
      <c r="X1585">
        <v>248696.96875</v>
      </c>
      <c r="Y1585">
        <v>932111.5</v>
      </c>
      <c r="Z1585">
        <v>168032.703125</v>
      </c>
      <c r="AA1585">
        <v>1516339.25</v>
      </c>
      <c r="AB1585">
        <v>36844.74609375</v>
      </c>
      <c r="AC1585">
        <v>181969.84375</v>
      </c>
      <c r="AD1585">
        <v>333869.8125</v>
      </c>
      <c r="AE1585">
        <v>222536.546875</v>
      </c>
      <c r="AF1585">
        <v>553368.4375</v>
      </c>
      <c r="AG1585">
        <v>2732186.5</v>
      </c>
      <c r="AH1585">
        <v>499908.75</v>
      </c>
      <c r="AI1585">
        <v>93656.3046875</v>
      </c>
      <c r="AJ1585">
        <v>602430.5</v>
      </c>
      <c r="AK1585">
        <v>115436.3359375</v>
      </c>
      <c r="AL1585">
        <v>10532326</v>
      </c>
      <c r="AM1585">
        <v>8259847</v>
      </c>
      <c r="AN1585">
        <v>2272479</v>
      </c>
      <c r="AO1585" s="5" t="s">
        <v>1496</v>
      </c>
    </row>
    <row r="1586" spans="1:41" ht="14.25" x14ac:dyDescent="0.45">
      <c r="A1586">
        <v>2016</v>
      </c>
      <c r="B1586" s="5" t="s">
        <v>80</v>
      </c>
      <c r="C1586" s="5" t="s">
        <v>1457</v>
      </c>
      <c r="D1586" s="5" t="s">
        <v>120</v>
      </c>
      <c r="E1586" s="5" t="s">
        <v>1461</v>
      </c>
      <c r="F1586" s="5" t="s">
        <v>1461</v>
      </c>
      <c r="G1586" s="5" t="s">
        <v>87</v>
      </c>
      <c r="H1586" s="5" t="s">
        <v>130</v>
      </c>
      <c r="I1586">
        <v>166320.59375</v>
      </c>
      <c r="J1586">
        <v>330597</v>
      </c>
      <c r="K1586">
        <v>28540</v>
      </c>
      <c r="L1586">
        <v>54680</v>
      </c>
      <c r="M1586">
        <v>228249.3125</v>
      </c>
      <c r="N1586">
        <v>226348.9375</v>
      </c>
      <c r="O1586">
        <v>139163.65625</v>
      </c>
      <c r="P1586">
        <v>146671.078125</v>
      </c>
      <c r="Q1586">
        <v>74188</v>
      </c>
      <c r="R1586">
        <v>113282.8984375</v>
      </c>
      <c r="S1586">
        <v>231674</v>
      </c>
      <c r="T1586">
        <v>217515</v>
      </c>
      <c r="U1586">
        <v>41669</v>
      </c>
      <c r="V1586">
        <v>161816</v>
      </c>
      <c r="W1586">
        <v>74256</v>
      </c>
      <c r="X1586">
        <v>242198.5625</v>
      </c>
      <c r="Y1586">
        <v>907755.5625</v>
      </c>
      <c r="Z1586">
        <v>163642.03125</v>
      </c>
      <c r="AA1586">
        <v>1476717.5</v>
      </c>
      <c r="AB1586">
        <v>35882</v>
      </c>
      <c r="AC1586">
        <v>177215</v>
      </c>
      <c r="AD1586">
        <v>325145.84375</v>
      </c>
      <c r="AE1586">
        <v>216721.703125</v>
      </c>
      <c r="AF1586">
        <v>538909</v>
      </c>
      <c r="AG1586">
        <v>2660795</v>
      </c>
      <c r="AH1586">
        <v>486846.21875</v>
      </c>
      <c r="AI1586">
        <v>91209.078125</v>
      </c>
      <c r="AJ1586">
        <v>586689.0625</v>
      </c>
      <c r="AK1586">
        <v>112420</v>
      </c>
      <c r="AL1586">
        <v>10257118</v>
      </c>
      <c r="AM1586">
        <v>8044018</v>
      </c>
      <c r="AN1586">
        <v>2213099.75</v>
      </c>
      <c r="AO1586" s="5" t="s">
        <v>1497</v>
      </c>
    </row>
    <row r="1587" spans="1:41" ht="14.25" x14ac:dyDescent="0.45">
      <c r="A1587">
        <v>2017</v>
      </c>
      <c r="B1587" s="5" t="s">
        <v>1509</v>
      </c>
      <c r="C1587" s="5" t="s">
        <v>170</v>
      </c>
      <c r="D1587" s="5" t="s">
        <v>83</v>
      </c>
      <c r="E1587" s="5" t="s">
        <v>84</v>
      </c>
      <c r="F1587" s="5" t="s">
        <v>85</v>
      </c>
      <c r="G1587" s="5" t="s">
        <v>86</v>
      </c>
      <c r="H1587" s="5" t="s">
        <v>130</v>
      </c>
      <c r="I1587">
        <v>19874.659774241176</v>
      </c>
      <c r="J1587">
        <v>39840.283365411589</v>
      </c>
      <c r="K1587">
        <v>1209.7999807489946</v>
      </c>
      <c r="L1587">
        <v>3372.9376983038087</v>
      </c>
      <c r="M1587">
        <v>21495.824759215349</v>
      </c>
      <c r="N1587">
        <v>22185.018629423172</v>
      </c>
      <c r="O1587">
        <v>17122.989138432367</v>
      </c>
      <c r="P1587">
        <v>12738.022914108151</v>
      </c>
      <c r="Q1587">
        <v>4900.6362455285171</v>
      </c>
      <c r="R1587">
        <v>8566.8182644194112</v>
      </c>
      <c r="S1587">
        <v>23132.930538403936</v>
      </c>
      <c r="T1587">
        <v>12327.916545912833</v>
      </c>
      <c r="U1587">
        <v>1068.5654128606504</v>
      </c>
      <c r="V1587">
        <v>9596.2867251266398</v>
      </c>
      <c r="W1587">
        <v>11886.695376463198</v>
      </c>
      <c r="X1587">
        <v>19896.885058955388</v>
      </c>
      <c r="Y1587">
        <v>83009.831223890855</v>
      </c>
      <c r="Z1587">
        <v>12630.024950517281</v>
      </c>
      <c r="AA1587">
        <v>142396.96925389851</v>
      </c>
      <c r="AB1587">
        <v>9001.7877300617492</v>
      </c>
      <c r="AC1587">
        <v>19230.299349225814</v>
      </c>
      <c r="AD1587">
        <v>22146.915578020311</v>
      </c>
      <c r="AE1587">
        <v>20909.876968519358</v>
      </c>
      <c r="AF1587">
        <v>47803.776315532894</v>
      </c>
      <c r="AG1587">
        <v>212816.9221151277</v>
      </c>
      <c r="AH1587">
        <v>40789.420444217991</v>
      </c>
      <c r="AI1587">
        <v>5378.2211039210388</v>
      </c>
      <c r="AJ1587">
        <v>35670.271495693036</v>
      </c>
      <c r="AK1587">
        <v>3334.8875487433825</v>
      </c>
      <c r="AL1587">
        <v>884335.5</v>
      </c>
      <c r="AM1587">
        <v>696611.1875</v>
      </c>
      <c r="AN1587">
        <v>187724.28125</v>
      </c>
      <c r="AO1587" s="5" t="s">
        <v>2144</v>
      </c>
    </row>
    <row r="1588" spans="1:41" ht="14.25" x14ac:dyDescent="0.45">
      <c r="A1588">
        <v>2017</v>
      </c>
      <c r="B1588" s="5" t="s">
        <v>589</v>
      </c>
      <c r="C1588" s="5" t="s">
        <v>170</v>
      </c>
      <c r="D1588" s="5" t="s">
        <v>83</v>
      </c>
      <c r="E1588" s="5" t="s">
        <v>84</v>
      </c>
      <c r="F1588" s="5" t="s">
        <v>85</v>
      </c>
      <c r="G1588" s="5" t="s">
        <v>86</v>
      </c>
      <c r="H1588" s="5" t="s">
        <v>130</v>
      </c>
      <c r="I1588">
        <v>29987.243859504033</v>
      </c>
      <c r="J1588">
        <v>22699.408968495289</v>
      </c>
      <c r="K1588">
        <v>1238.0693810014984</v>
      </c>
      <c r="L1588">
        <v>1919.7712923538954</v>
      </c>
      <c r="M1588">
        <v>21806.337481876868</v>
      </c>
      <c r="N1588">
        <v>24857.4677803823</v>
      </c>
      <c r="O1588">
        <v>12671.264504341674</v>
      </c>
      <c r="P1588">
        <v>7756.0729349431422</v>
      </c>
      <c r="Q1588">
        <v>3480.1770085133348</v>
      </c>
      <c r="R1588">
        <v>10651.994747282641</v>
      </c>
      <c r="S1588">
        <v>23058.285088257322</v>
      </c>
      <c r="T1588">
        <v>12719.036530371783</v>
      </c>
      <c r="U1588">
        <v>1116.8038085260926</v>
      </c>
      <c r="V1588">
        <v>8176.447655197685</v>
      </c>
      <c r="W1588">
        <v>10965.272374777576</v>
      </c>
      <c r="X1588">
        <v>12297.636634089169</v>
      </c>
      <c r="Y1588">
        <v>73732.406575447938</v>
      </c>
      <c r="Z1588">
        <v>15643.539982108039</v>
      </c>
      <c r="AA1588">
        <v>152454.45239059979</v>
      </c>
      <c r="AB1588">
        <v>1571.1688561013468</v>
      </c>
      <c r="AC1588">
        <v>15690.522644696546</v>
      </c>
      <c r="AD1588">
        <v>26564.524870219375</v>
      </c>
      <c r="AE1588">
        <v>15671.449589540674</v>
      </c>
      <c r="AF1588">
        <v>43247.819056576001</v>
      </c>
      <c r="AG1588">
        <v>200206.19148871413</v>
      </c>
      <c r="AH1588">
        <v>35249.014046546959</v>
      </c>
      <c r="AI1588">
        <v>6562.8147759584635</v>
      </c>
      <c r="AJ1588">
        <v>38040.777791158878</v>
      </c>
      <c r="AK1588">
        <v>3721.289454118973</v>
      </c>
      <c r="AL1588">
        <v>833757.1875</v>
      </c>
      <c r="AM1588">
        <v>665332.5</v>
      </c>
      <c r="AN1588">
        <v>168424.71875</v>
      </c>
      <c r="AO1588" s="5" t="s">
        <v>789</v>
      </c>
    </row>
    <row r="1589" spans="1:41" ht="14.25" x14ac:dyDescent="0.45">
      <c r="A1589">
        <v>2017</v>
      </c>
      <c r="B1589" s="5" t="s">
        <v>4071</v>
      </c>
      <c r="C1589" s="5" t="s">
        <v>170</v>
      </c>
      <c r="D1589" s="5" t="s">
        <v>83</v>
      </c>
      <c r="E1589" s="5" t="s">
        <v>84</v>
      </c>
      <c r="F1589" s="5" t="s">
        <v>85</v>
      </c>
      <c r="G1589" s="5" t="s">
        <v>86</v>
      </c>
      <c r="H1589" s="5" t="s">
        <v>130</v>
      </c>
      <c r="I1589">
        <v>24493.307767221017</v>
      </c>
      <c r="J1589">
        <v>46350.899047464227</v>
      </c>
      <c r="K1589">
        <v>1199.5160695335114</v>
      </c>
      <c r="L1589">
        <v>1608.4046062675</v>
      </c>
      <c r="M1589">
        <v>19841.829412471092</v>
      </c>
      <c r="N1589">
        <v>21617.770258457909</v>
      </c>
      <c r="O1589">
        <v>12274.88323555555</v>
      </c>
      <c r="P1589">
        <v>12378.234543816847</v>
      </c>
      <c r="Q1589">
        <v>3960.6855551048707</v>
      </c>
      <c r="R1589">
        <v>11308.713837844727</v>
      </c>
      <c r="S1589">
        <v>18242.456142042622</v>
      </c>
      <c r="T1589">
        <v>8272.057483194445</v>
      </c>
      <c r="U1589">
        <v>878.24650495680623</v>
      </c>
      <c r="V1589">
        <v>5914.2806206166188</v>
      </c>
      <c r="W1589">
        <v>10027.847388564189</v>
      </c>
      <c r="X1589">
        <v>10552.327151477504</v>
      </c>
      <c r="Y1589">
        <v>71425.916575257637</v>
      </c>
      <c r="Z1589">
        <v>14322.411094301451</v>
      </c>
      <c r="AA1589">
        <v>152886.87928092337</v>
      </c>
      <c r="AB1589">
        <v>0</v>
      </c>
      <c r="AC1589">
        <v>15199.693235233015</v>
      </c>
      <c r="AD1589">
        <v>21750.612834484276</v>
      </c>
      <c r="AE1589">
        <v>17421.983653949945</v>
      </c>
      <c r="AF1589">
        <v>48882.492932411733</v>
      </c>
      <c r="AG1589">
        <v>213496.17203986287</v>
      </c>
      <c r="AH1589">
        <v>32375.748844781476</v>
      </c>
      <c r="AI1589">
        <v>6357.5174398629697</v>
      </c>
      <c r="AJ1589">
        <v>37787.462914042051</v>
      </c>
      <c r="AK1589">
        <v>3605.5412721060452</v>
      </c>
      <c r="AL1589">
        <v>844433.875</v>
      </c>
      <c r="AM1589">
        <v>699933.5</v>
      </c>
      <c r="AN1589">
        <v>144500.34375</v>
      </c>
      <c r="AO1589" s="5" t="s">
        <v>4074</v>
      </c>
    </row>
    <row r="1590" spans="1:41" ht="14.25" x14ac:dyDescent="0.45">
      <c r="A1590">
        <v>2017</v>
      </c>
      <c r="B1590" s="5" t="s">
        <v>1507</v>
      </c>
      <c r="C1590" s="5" t="s">
        <v>170</v>
      </c>
      <c r="D1590" s="5" t="s">
        <v>83</v>
      </c>
      <c r="E1590" s="5" t="s">
        <v>84</v>
      </c>
      <c r="F1590" s="5" t="s">
        <v>85</v>
      </c>
      <c r="G1590" s="5" t="s">
        <v>86</v>
      </c>
      <c r="H1590" s="5" t="s">
        <v>130</v>
      </c>
      <c r="I1590">
        <v>14941.109653447074</v>
      </c>
      <c r="J1590">
        <v>25163.794588356173</v>
      </c>
      <c r="K1590">
        <v>1091.7540925033636</v>
      </c>
      <c r="L1590">
        <v>3182.0082821087622</v>
      </c>
      <c r="M1590">
        <v>13333.046854697328</v>
      </c>
      <c r="N1590">
        <v>18790.792603868504</v>
      </c>
      <c r="O1590">
        <v>14236.012782486088</v>
      </c>
      <c r="P1590">
        <v>9904.8252798521316</v>
      </c>
      <c r="Q1590">
        <v>2640.6176628309613</v>
      </c>
      <c r="R1590">
        <v>10766.828093672164</v>
      </c>
      <c r="S1590">
        <v>21004.893842226174</v>
      </c>
      <c r="T1590">
        <v>13123.793986967517</v>
      </c>
      <c r="U1590">
        <v>1266.8860967326239</v>
      </c>
      <c r="V1590">
        <v>12245.841737579396</v>
      </c>
      <c r="W1590">
        <v>6655.1509888850878</v>
      </c>
      <c r="X1590">
        <v>13947.604042802584</v>
      </c>
      <c r="Y1590">
        <v>76603.608246806325</v>
      </c>
      <c r="Z1590">
        <v>12022.941943693293</v>
      </c>
      <c r="AA1590">
        <v>120618.95304356125</v>
      </c>
      <c r="AB1590">
        <v>2203.9785742411655</v>
      </c>
      <c r="AC1590">
        <v>11309.79198749016</v>
      </c>
      <c r="AD1590">
        <v>22331.923634928571</v>
      </c>
      <c r="AE1590">
        <v>24885.104194781925</v>
      </c>
      <c r="AF1590">
        <v>40068.237794330911</v>
      </c>
      <c r="AG1590">
        <v>170124.08973124542</v>
      </c>
      <c r="AH1590">
        <v>55460.82351248779</v>
      </c>
      <c r="AI1590">
        <v>5988.7260949194924</v>
      </c>
      <c r="AJ1590">
        <v>40996.79242951543</v>
      </c>
      <c r="AK1590">
        <v>2082.2934826808946</v>
      </c>
      <c r="AL1590">
        <v>766992.25</v>
      </c>
      <c r="AM1590">
        <v>595532.1875</v>
      </c>
      <c r="AN1590">
        <v>171459.984375</v>
      </c>
      <c r="AO1590" s="5" t="s">
        <v>2142</v>
      </c>
    </row>
    <row r="1591" spans="1:41" ht="14.25" x14ac:dyDescent="0.45">
      <c r="A1591">
        <v>2017</v>
      </c>
      <c r="B1591" s="5" t="s">
        <v>1508</v>
      </c>
      <c r="C1591" s="5" t="s">
        <v>170</v>
      </c>
      <c r="D1591" s="5" t="s">
        <v>83</v>
      </c>
      <c r="E1591" s="5" t="s">
        <v>84</v>
      </c>
      <c r="F1591" s="5" t="s">
        <v>85</v>
      </c>
      <c r="G1591" s="5" t="s">
        <v>86</v>
      </c>
      <c r="H1591" s="5" t="s">
        <v>130</v>
      </c>
      <c r="I1591">
        <v>12631.960206914688</v>
      </c>
      <c r="J1591">
        <v>22910.655460328624</v>
      </c>
      <c r="K1591">
        <v>1268.6284448675974</v>
      </c>
      <c r="L1591">
        <v>3452.2411220954532</v>
      </c>
      <c r="M1591">
        <v>23548.43900780323</v>
      </c>
      <c r="N1591">
        <v>25223.148042827379</v>
      </c>
      <c r="O1591">
        <v>17542.998300443433</v>
      </c>
      <c r="P1591">
        <v>9556.866828493823</v>
      </c>
      <c r="Q1591">
        <v>3660.5400331583637</v>
      </c>
      <c r="R1591">
        <v>10654.752604545589</v>
      </c>
      <c r="S1591">
        <v>24116.628394839649</v>
      </c>
      <c r="T1591">
        <v>12770.485451653913</v>
      </c>
      <c r="U1591">
        <v>1185.5501219293653</v>
      </c>
      <c r="V1591">
        <v>15958.896764418494</v>
      </c>
      <c r="W1591">
        <v>7410.81094209824</v>
      </c>
      <c r="X1591">
        <v>15354.894903056753</v>
      </c>
      <c r="Y1591">
        <v>81505.437471850775</v>
      </c>
      <c r="Z1591">
        <v>12505.532962283334</v>
      </c>
      <c r="AA1591">
        <v>132705.8272197943</v>
      </c>
      <c r="AB1591">
        <v>9164.437164118759</v>
      </c>
      <c r="AC1591">
        <v>12453.103804429071</v>
      </c>
      <c r="AD1591">
        <v>24085.997894103544</v>
      </c>
      <c r="AE1591">
        <v>21354.942739220518</v>
      </c>
      <c r="AF1591">
        <v>43338.001398915687</v>
      </c>
      <c r="AG1591">
        <v>214433.01026385484</v>
      </c>
      <c r="AH1591">
        <v>55110.917642474487</v>
      </c>
      <c r="AI1591">
        <v>5193.5178636792089</v>
      </c>
      <c r="AJ1591">
        <v>43518.92793663928</v>
      </c>
      <c r="AK1591">
        <v>2366.210062286279</v>
      </c>
      <c r="AL1591">
        <v>864983.3125</v>
      </c>
      <c r="AM1591">
        <v>667049.375</v>
      </c>
      <c r="AN1591">
        <v>197933.96875</v>
      </c>
      <c r="AO1591" s="5" t="s">
        <v>2143</v>
      </c>
    </row>
    <row r="1592" spans="1:41" ht="14.25" x14ac:dyDescent="0.45">
      <c r="A1592">
        <v>2017</v>
      </c>
      <c r="B1592" s="5" t="s">
        <v>1508</v>
      </c>
      <c r="C1592" s="5" t="s">
        <v>170</v>
      </c>
      <c r="D1592" s="5" t="s">
        <v>83</v>
      </c>
      <c r="E1592" s="5" t="s">
        <v>84</v>
      </c>
      <c r="F1592" s="5" t="s">
        <v>85</v>
      </c>
      <c r="G1592" s="5" t="s">
        <v>87</v>
      </c>
      <c r="H1592" s="5" t="s">
        <v>130</v>
      </c>
      <c r="I1592">
        <v>11476.64424</v>
      </c>
      <c r="J1592">
        <v>22281.48</v>
      </c>
      <c r="K1592">
        <v>1201.8021896929999</v>
      </c>
      <c r="L1592">
        <v>3314.5425000000009</v>
      </c>
      <c r="M1592">
        <v>22027.1893476</v>
      </c>
      <c r="N1592">
        <v>23888.075107074041</v>
      </c>
      <c r="O1592">
        <v>16821</v>
      </c>
      <c r="P1592">
        <v>9072.4500000000007</v>
      </c>
      <c r="Q1592">
        <v>3702.3207886576629</v>
      </c>
      <c r="R1592">
        <v>10168.810531351541</v>
      </c>
      <c r="S1592">
        <v>24468.08358728953</v>
      </c>
      <c r="T1592">
        <v>12146.813899999999</v>
      </c>
      <c r="U1592">
        <v>1109.6490240000001</v>
      </c>
      <c r="V1592">
        <v>15086</v>
      </c>
      <c r="W1592">
        <v>6867.6804000000002</v>
      </c>
      <c r="X1592">
        <v>14935.562749999999</v>
      </c>
      <c r="Y1592">
        <v>78798</v>
      </c>
      <c r="Z1592">
        <v>12820.989</v>
      </c>
      <c r="AA1592">
        <v>126114.6443624392</v>
      </c>
      <c r="AB1592">
        <v>1479</v>
      </c>
      <c r="AC1592">
        <v>11910.2</v>
      </c>
      <c r="AD1592">
        <v>27050.891296122889</v>
      </c>
      <c r="AE1592">
        <v>19789.861438799999</v>
      </c>
      <c r="AF1592">
        <v>41607.629817010711</v>
      </c>
      <c r="AG1592">
        <v>205925</v>
      </c>
      <c r="AH1592">
        <v>54356.865638567782</v>
      </c>
      <c r="AI1592">
        <v>4812.8904000000002</v>
      </c>
      <c r="AJ1592">
        <v>43055.587596617523</v>
      </c>
      <c r="AK1592">
        <v>2301.6001459732161</v>
      </c>
      <c r="AL1592">
        <v>828591.3125</v>
      </c>
      <c r="AM1592">
        <v>640121.8125</v>
      </c>
      <c r="AN1592">
        <v>188469.375</v>
      </c>
      <c r="AO1592" s="5" t="s">
        <v>2145</v>
      </c>
    </row>
    <row r="1593" spans="1:41" ht="14.25" x14ac:dyDescent="0.45">
      <c r="A1593">
        <v>2017</v>
      </c>
      <c r="B1593" s="5" t="s">
        <v>4071</v>
      </c>
      <c r="C1593" s="5" t="s">
        <v>170</v>
      </c>
      <c r="D1593" s="5" t="s">
        <v>83</v>
      </c>
      <c r="E1593" s="5" t="s">
        <v>84</v>
      </c>
      <c r="F1593" s="5" t="s">
        <v>85</v>
      </c>
      <c r="G1593" s="5" t="s">
        <v>87</v>
      </c>
      <c r="H1593" s="5" t="s">
        <v>130</v>
      </c>
      <c r="I1593">
        <v>23817.1</v>
      </c>
      <c r="J1593">
        <v>45081.75</v>
      </c>
      <c r="K1593">
        <v>1166.229</v>
      </c>
      <c r="L1593">
        <v>1564</v>
      </c>
      <c r="M1593">
        <v>19294.039000000001</v>
      </c>
      <c r="N1593">
        <v>21020.94992297297</v>
      </c>
      <c r="O1593">
        <v>11936</v>
      </c>
      <c r="P1593">
        <v>12036.587</v>
      </c>
      <c r="Q1593">
        <v>3851.3395099999998</v>
      </c>
      <c r="R1593">
        <v>10996.50447</v>
      </c>
      <c r="S1593">
        <v>17738.821</v>
      </c>
      <c r="T1593">
        <v>8043.6836933333343</v>
      </c>
      <c r="U1593">
        <v>854</v>
      </c>
      <c r="V1593">
        <v>5751</v>
      </c>
      <c r="W1593">
        <v>9751</v>
      </c>
      <c r="X1593">
        <v>10261</v>
      </c>
      <c r="Y1593">
        <v>69454</v>
      </c>
      <c r="Z1593">
        <v>13928</v>
      </c>
      <c r="AA1593">
        <v>148666</v>
      </c>
      <c r="AB1593">
        <v>0</v>
      </c>
      <c r="AC1593">
        <v>14780.062260000001</v>
      </c>
      <c r="AD1593">
        <v>21150.125</v>
      </c>
      <c r="AE1593">
        <v>16941</v>
      </c>
      <c r="AF1593">
        <v>47532.95199999999</v>
      </c>
      <c r="AG1593">
        <v>207602</v>
      </c>
      <c r="AH1593">
        <v>31482</v>
      </c>
      <c r="AI1593">
        <v>6182</v>
      </c>
      <c r="AJ1593">
        <v>36744.231996891402</v>
      </c>
      <c r="AK1593">
        <v>3505</v>
      </c>
      <c r="AL1593">
        <v>821131.375</v>
      </c>
      <c r="AM1593">
        <v>680621.5</v>
      </c>
      <c r="AN1593">
        <v>140509.90625</v>
      </c>
      <c r="AO1593" s="5" t="s">
        <v>4075</v>
      </c>
    </row>
    <row r="1594" spans="1:41" ht="14.25" x14ac:dyDescent="0.45">
      <c r="A1594">
        <v>2017</v>
      </c>
      <c r="B1594" s="5" t="s">
        <v>1507</v>
      </c>
      <c r="C1594" s="5" t="s">
        <v>170</v>
      </c>
      <c r="D1594" s="5" t="s">
        <v>83</v>
      </c>
      <c r="E1594" s="5" t="s">
        <v>84</v>
      </c>
      <c r="F1594" s="5" t="s">
        <v>85</v>
      </c>
      <c r="G1594" s="5" t="s">
        <v>87</v>
      </c>
      <c r="H1594" s="5" t="s">
        <v>130</v>
      </c>
      <c r="I1594">
        <v>14189.04</v>
      </c>
      <c r="J1594">
        <v>22613.794000000002</v>
      </c>
      <c r="K1594">
        <v>1041</v>
      </c>
      <c r="L1594">
        <v>3028.6451836800002</v>
      </c>
      <c r="M1594">
        <v>12603.3</v>
      </c>
      <c r="N1594">
        <v>17977.131657812501</v>
      </c>
      <c r="O1594">
        <v>13817.524245779299</v>
      </c>
      <c r="P1594">
        <v>9739.1649999999991</v>
      </c>
      <c r="Q1594">
        <v>2503.0567099999998</v>
      </c>
      <c r="R1594">
        <v>10123.18571624586</v>
      </c>
      <c r="S1594">
        <v>19889</v>
      </c>
      <c r="T1594">
        <v>12365.420859375001</v>
      </c>
      <c r="U1594">
        <v>1051</v>
      </c>
      <c r="V1594">
        <v>11595.892750000001</v>
      </c>
      <c r="W1594">
        <v>6224.1707398400004</v>
      </c>
      <c r="X1594">
        <v>13802.761017215</v>
      </c>
      <c r="Y1594">
        <v>74841</v>
      </c>
      <c r="Z1594">
        <v>11395.984048128001</v>
      </c>
      <c r="AA1594">
        <v>115782.57285035119</v>
      </c>
      <c r="AB1594">
        <v>1522</v>
      </c>
      <c r="AC1594">
        <v>10977.324420000001</v>
      </c>
      <c r="AD1594">
        <v>21679.035511699411</v>
      </c>
      <c r="AE1594">
        <v>23608.697135576669</v>
      </c>
      <c r="AF1594">
        <v>38136.835456918561</v>
      </c>
      <c r="AG1594">
        <v>161720.6860826578</v>
      </c>
      <c r="AH1594">
        <v>53102.802879184157</v>
      </c>
      <c r="AI1594">
        <v>5534.3358719999997</v>
      </c>
      <c r="AJ1594">
        <v>39404.838348509358</v>
      </c>
      <c r="AK1594">
        <v>2062</v>
      </c>
      <c r="AL1594">
        <v>732332.125</v>
      </c>
      <c r="AM1594">
        <v>568688.8125</v>
      </c>
      <c r="AN1594">
        <v>163643.34375</v>
      </c>
      <c r="AO1594" s="5" t="s">
        <v>2146</v>
      </c>
    </row>
    <row r="1595" spans="1:41" ht="14.25" x14ac:dyDescent="0.45">
      <c r="A1595">
        <v>2017</v>
      </c>
      <c r="B1595" s="5" t="s">
        <v>589</v>
      </c>
      <c r="C1595" s="5" t="s">
        <v>170</v>
      </c>
      <c r="D1595" s="5" t="s">
        <v>83</v>
      </c>
      <c r="E1595" s="5" t="s">
        <v>84</v>
      </c>
      <c r="F1595" s="5" t="s">
        <v>85</v>
      </c>
      <c r="G1595" s="5" t="s">
        <v>87</v>
      </c>
      <c r="H1595" s="5" t="s">
        <v>130</v>
      </c>
      <c r="I1595">
        <v>28670.907999999999</v>
      </c>
      <c r="J1595">
        <v>21831.277249999999</v>
      </c>
      <c r="K1595">
        <v>1166.229</v>
      </c>
      <c r="L1595">
        <v>1835.5</v>
      </c>
      <c r="M1595">
        <v>20541</v>
      </c>
      <c r="N1595">
        <v>23414.249</v>
      </c>
      <c r="O1595">
        <v>11936</v>
      </c>
      <c r="P1595">
        <v>10899.433000000001</v>
      </c>
      <c r="Q1595">
        <v>3278.2357877054919</v>
      </c>
      <c r="R1595">
        <v>10033.90066240048</v>
      </c>
      <c r="S1595">
        <v>21720.301925600001</v>
      </c>
      <c r="T1595">
        <v>12100.81</v>
      </c>
      <c r="U1595">
        <v>1052</v>
      </c>
      <c r="V1595">
        <v>7702</v>
      </c>
      <c r="W1595">
        <v>8643</v>
      </c>
      <c r="X1595">
        <v>11815.4627773801</v>
      </c>
      <c r="Y1595">
        <v>69454</v>
      </c>
      <c r="Z1595">
        <v>14735.805819732001</v>
      </c>
      <c r="AA1595">
        <v>147355.35437170771</v>
      </c>
      <c r="AB1595">
        <v>1480</v>
      </c>
      <c r="AC1595">
        <v>14780.062260000001</v>
      </c>
      <c r="AD1595">
        <v>25023.088164744451</v>
      </c>
      <c r="AE1595">
        <v>14762.095940516851</v>
      </c>
      <c r="AF1595">
        <v>41349.39</v>
      </c>
      <c r="AG1595">
        <v>192173</v>
      </c>
      <c r="AH1595">
        <v>33950.73212500001</v>
      </c>
      <c r="AI1595">
        <v>6182</v>
      </c>
      <c r="AJ1595">
        <v>36299.252925070847</v>
      </c>
      <c r="AK1595">
        <v>3505.3574100000001</v>
      </c>
      <c r="AL1595">
        <v>797690.5</v>
      </c>
      <c r="AM1595">
        <v>639626.4375</v>
      </c>
      <c r="AN1595">
        <v>158063.96875</v>
      </c>
      <c r="AO1595" s="5" t="s">
        <v>790</v>
      </c>
    </row>
    <row r="1596" spans="1:41" ht="14.25" x14ac:dyDescent="0.45">
      <c r="A1596">
        <v>2017</v>
      </c>
      <c r="B1596" s="5" t="s">
        <v>1509</v>
      </c>
      <c r="C1596" s="5" t="s">
        <v>170</v>
      </c>
      <c r="D1596" s="5" t="s">
        <v>83</v>
      </c>
      <c r="E1596" s="5" t="s">
        <v>84</v>
      </c>
      <c r="F1596" s="5" t="s">
        <v>85</v>
      </c>
      <c r="G1596" s="5" t="s">
        <v>87</v>
      </c>
      <c r="H1596" s="5" t="s">
        <v>130</v>
      </c>
      <c r="I1596">
        <v>18923.43147299999</v>
      </c>
      <c r="J1596">
        <v>38558.425355125</v>
      </c>
      <c r="K1596">
        <v>1219.336139</v>
      </c>
      <c r="L1596">
        <v>3265.291188020934</v>
      </c>
      <c r="M1596">
        <v>20127.46902996326</v>
      </c>
      <c r="N1596">
        <v>21081.856168800001</v>
      </c>
      <c r="O1596">
        <v>16118.278842646931</v>
      </c>
      <c r="P1596">
        <v>11634.8339216</v>
      </c>
      <c r="Q1596">
        <v>3217.3811898869658</v>
      </c>
      <c r="R1596">
        <v>8164.3997171612164</v>
      </c>
      <c r="S1596">
        <v>21635.516696422401</v>
      </c>
      <c r="T1596">
        <v>11597.288500000001</v>
      </c>
      <c r="U1596">
        <v>1005.4752</v>
      </c>
      <c r="V1596">
        <v>8559</v>
      </c>
      <c r="W1596">
        <v>11063.282999999999</v>
      </c>
      <c r="X1596">
        <v>18535.776155339809</v>
      </c>
      <c r="Y1596">
        <v>78583.664810000017</v>
      </c>
      <c r="Z1596">
        <v>11789.728636</v>
      </c>
      <c r="AA1596">
        <v>135918.39761782551</v>
      </c>
      <c r="AB1596">
        <v>1577</v>
      </c>
      <c r="AC1596">
        <v>17786.76282</v>
      </c>
      <c r="AD1596">
        <v>20673.3068045775</v>
      </c>
      <c r="AE1596">
        <v>19926.13455040105</v>
      </c>
      <c r="AF1596">
        <v>46151.054501228457</v>
      </c>
      <c r="AG1596">
        <v>205951.7958345504</v>
      </c>
      <c r="AH1596">
        <v>38951.382153275961</v>
      </c>
      <c r="AI1596">
        <v>5010.57456</v>
      </c>
      <c r="AJ1596">
        <v>33972.009362785997</v>
      </c>
      <c r="AK1596">
        <v>3152.61</v>
      </c>
      <c r="AL1596">
        <v>834151.4375</v>
      </c>
      <c r="AM1596">
        <v>664489.625</v>
      </c>
      <c r="AN1596">
        <v>169661.8125</v>
      </c>
      <c r="AO1596" s="5" t="s">
        <v>2147</v>
      </c>
    </row>
    <row r="1597" spans="1:41" ht="14.25" x14ac:dyDescent="0.45">
      <c r="A1597">
        <v>2017</v>
      </c>
      <c r="B1597" s="5" t="s">
        <v>1508</v>
      </c>
      <c r="C1597" s="5" t="s">
        <v>170</v>
      </c>
      <c r="D1597" s="5" t="s">
        <v>83</v>
      </c>
      <c r="E1597" s="5" t="s">
        <v>27</v>
      </c>
      <c r="F1597" s="5" t="s">
        <v>27</v>
      </c>
      <c r="G1597" s="5" t="s">
        <v>86</v>
      </c>
      <c r="H1597" s="5" t="s">
        <v>130</v>
      </c>
      <c r="I1597">
        <v>0</v>
      </c>
      <c r="J1597">
        <v>1279.6137567881153</v>
      </c>
      <c r="K1597">
        <v>89.814403176467081</v>
      </c>
      <c r="L1597">
        <v>145.94840516175901</v>
      </c>
      <c r="M1597">
        <v>201.38073212223478</v>
      </c>
      <c r="N1597">
        <v>0</v>
      </c>
      <c r="O1597">
        <v>59.502042104409441</v>
      </c>
      <c r="P1597">
        <v>0</v>
      </c>
      <c r="Q1597">
        <v>6.5936963421993369</v>
      </c>
      <c r="R1597">
        <v>21.791253251091515</v>
      </c>
      <c r="S1597">
        <v>0</v>
      </c>
      <c r="T1597">
        <v>224.5360079411677</v>
      </c>
      <c r="U1597">
        <v>0</v>
      </c>
      <c r="V1597">
        <v>1010.4120357352546</v>
      </c>
      <c r="W1597">
        <v>0</v>
      </c>
      <c r="X1597">
        <v>33.680401191175157</v>
      </c>
      <c r="Y1597">
        <v>3704.8441310292669</v>
      </c>
      <c r="Z1597">
        <v>67.360802382350315</v>
      </c>
      <c r="AA1597">
        <v>2678.054653789025</v>
      </c>
      <c r="AB1597">
        <v>156.05252551911155</v>
      </c>
      <c r="AC1597">
        <v>11.788140416911304</v>
      </c>
      <c r="AD1597">
        <v>65.936963421993383</v>
      </c>
      <c r="AE1597">
        <v>0</v>
      </c>
      <c r="AF1597">
        <v>1401.0746348082635</v>
      </c>
      <c r="AG1597">
        <v>23461.767469772611</v>
      </c>
      <c r="AH1597">
        <v>2918.96810323518</v>
      </c>
      <c r="AI1597">
        <v>0</v>
      </c>
      <c r="AJ1597">
        <v>1255.8418659601766</v>
      </c>
      <c r="AK1597">
        <v>0</v>
      </c>
      <c r="AL1597">
        <v>38794.96484375</v>
      </c>
      <c r="AM1597">
        <v>35045.08984375</v>
      </c>
      <c r="AN1597">
        <v>3749.87109375</v>
      </c>
      <c r="AO1597" s="5" t="s">
        <v>2150</v>
      </c>
    </row>
    <row r="1598" spans="1:41" ht="14.25" x14ac:dyDescent="0.45">
      <c r="A1598">
        <v>2017</v>
      </c>
      <c r="B1598" s="5" t="s">
        <v>1509</v>
      </c>
      <c r="C1598" s="5" t="s">
        <v>170</v>
      </c>
      <c r="D1598" s="5" t="s">
        <v>83</v>
      </c>
      <c r="E1598" s="5" t="s">
        <v>27</v>
      </c>
      <c r="F1598" s="5" t="s">
        <v>27</v>
      </c>
      <c r="G1598" s="5" t="s">
        <v>86</v>
      </c>
      <c r="H1598" s="5" t="s">
        <v>130</v>
      </c>
      <c r="I1598">
        <v>0</v>
      </c>
      <c r="J1598">
        <v>315.69857666267029</v>
      </c>
      <c r="K1598">
        <v>87.587328923004137</v>
      </c>
      <c r="L1598">
        <v>142.32940949988173</v>
      </c>
      <c r="M1598">
        <v>196.38721406954835</v>
      </c>
      <c r="N1598">
        <v>0</v>
      </c>
      <c r="O1598">
        <v>60.216288634565345</v>
      </c>
      <c r="P1598">
        <v>0</v>
      </c>
      <c r="Q1598">
        <v>5.929791276767987</v>
      </c>
      <c r="R1598">
        <v>49.201087180886034</v>
      </c>
      <c r="S1598">
        <v>0</v>
      </c>
      <c r="T1598">
        <v>218.96832230751033</v>
      </c>
      <c r="U1598">
        <v>0</v>
      </c>
      <c r="V1598">
        <v>853.97645699929035</v>
      </c>
      <c r="W1598">
        <v>0</v>
      </c>
      <c r="X1598">
        <v>56.336510108242948</v>
      </c>
      <c r="Y1598">
        <v>12207.483968643701</v>
      </c>
      <c r="Z1598">
        <v>316.29974157319867</v>
      </c>
      <c r="AA1598">
        <v>2653.4965750981705</v>
      </c>
      <c r="AB1598">
        <v>152.1829840037197</v>
      </c>
      <c r="AC1598">
        <v>11.725753659567179</v>
      </c>
      <c r="AD1598">
        <v>56.841986787806611</v>
      </c>
      <c r="AE1598">
        <v>0</v>
      </c>
      <c r="AF1598">
        <v>1223.7666271204441</v>
      </c>
      <c r="AG1598">
        <v>18685.250153955705</v>
      </c>
      <c r="AH1598">
        <v>2896.6782265949264</v>
      </c>
      <c r="AI1598">
        <v>106.19963631914251</v>
      </c>
      <c r="AJ1598">
        <v>1144.1094840567416</v>
      </c>
      <c r="AK1598">
        <v>0</v>
      </c>
      <c r="AL1598">
        <v>41440.671875</v>
      </c>
      <c r="AM1598">
        <v>37609.26953125</v>
      </c>
      <c r="AN1598">
        <v>3831.3984375</v>
      </c>
      <c r="AO1598" s="5" t="s">
        <v>2148</v>
      </c>
    </row>
    <row r="1599" spans="1:41" ht="14.25" x14ac:dyDescent="0.45">
      <c r="A1599">
        <v>2017</v>
      </c>
      <c r="B1599" s="5" t="s">
        <v>4071</v>
      </c>
      <c r="C1599" s="5" t="s">
        <v>170</v>
      </c>
      <c r="D1599" s="5" t="s">
        <v>83</v>
      </c>
      <c r="E1599" s="5" t="s">
        <v>27</v>
      </c>
      <c r="F1599" s="5" t="s">
        <v>27</v>
      </c>
      <c r="G1599" s="5" t="s">
        <v>86</v>
      </c>
      <c r="H1599" s="5" t="s">
        <v>130</v>
      </c>
      <c r="I1599">
        <v>442.20842755436377</v>
      </c>
      <c r="J1599">
        <v>1434.3493123987184</v>
      </c>
      <c r="K1599">
        <v>82.271335358951404</v>
      </c>
      <c r="L1599">
        <v>44.220842755436379</v>
      </c>
      <c r="M1599">
        <v>221.10421377718188</v>
      </c>
      <c r="N1599">
        <v>38.866408288020509</v>
      </c>
      <c r="O1599">
        <v>57.589934751265979</v>
      </c>
      <c r="P1599">
        <v>0</v>
      </c>
      <c r="Q1599">
        <v>7.0866265816478373</v>
      </c>
      <c r="R1599">
        <v>9.345890005856921</v>
      </c>
      <c r="S1599">
        <v>0</v>
      </c>
      <c r="T1599">
        <v>157.80652688082873</v>
      </c>
      <c r="U1599">
        <v>120.32182796246643</v>
      </c>
      <c r="V1599">
        <v>1542.5875379803388</v>
      </c>
      <c r="W1599">
        <v>0</v>
      </c>
      <c r="X1599">
        <v>158.37232056598145</v>
      </c>
      <c r="Y1599">
        <v>9767.6642904915043</v>
      </c>
      <c r="Z1599">
        <v>32.90853414358056</v>
      </c>
      <c r="AA1599">
        <v>2762.2600846767932</v>
      </c>
      <c r="AB1599">
        <v>0</v>
      </c>
      <c r="AC1599">
        <v>11.179286146497313</v>
      </c>
      <c r="AD1599">
        <v>151.17357872207319</v>
      </c>
      <c r="AE1599">
        <v>0</v>
      </c>
      <c r="AF1599">
        <v>2683.5971615522758</v>
      </c>
      <c r="AG1599">
        <v>19153.795263255874</v>
      </c>
      <c r="AH1599">
        <v>3549.0651227440258</v>
      </c>
      <c r="AI1599">
        <v>99.753994122728571</v>
      </c>
      <c r="AJ1599">
        <v>3362.4072320080513</v>
      </c>
      <c r="AK1599">
        <v>0</v>
      </c>
      <c r="AL1599">
        <v>45889.9375</v>
      </c>
      <c r="AM1599">
        <v>41412.796875</v>
      </c>
      <c r="AN1599">
        <v>4477.13671875</v>
      </c>
      <c r="AO1599" s="5" t="s">
        <v>4076</v>
      </c>
    </row>
    <row r="1600" spans="1:41" ht="14.25" x14ac:dyDescent="0.45">
      <c r="A1600">
        <v>2017</v>
      </c>
      <c r="B1600" s="5" t="s">
        <v>1507</v>
      </c>
      <c r="C1600" s="5" t="s">
        <v>170</v>
      </c>
      <c r="D1600" s="5" t="s">
        <v>83</v>
      </c>
      <c r="E1600" s="5" t="s">
        <v>27</v>
      </c>
      <c r="F1600" s="5" t="s">
        <v>27</v>
      </c>
      <c r="G1600" s="5" t="s">
        <v>86</v>
      </c>
      <c r="H1600" s="5" t="s">
        <v>130</v>
      </c>
      <c r="I1600">
        <v>0</v>
      </c>
      <c r="J1600">
        <v>2872.6779558994758</v>
      </c>
      <c r="K1600">
        <v>90.979507708613639</v>
      </c>
      <c r="L1600">
        <v>136.46926156292045</v>
      </c>
      <c r="M1600">
        <v>199.01767311259235</v>
      </c>
      <c r="N1600">
        <v>0</v>
      </c>
      <c r="O1600">
        <v>59.705301933777697</v>
      </c>
      <c r="P1600">
        <v>0</v>
      </c>
      <c r="Q1600">
        <v>6.5391521165566049</v>
      </c>
      <c r="R1600">
        <v>22.340052235165469</v>
      </c>
      <c r="S1600">
        <v>0</v>
      </c>
      <c r="T1600">
        <v>227.4487692715341</v>
      </c>
      <c r="U1600">
        <v>0</v>
      </c>
      <c r="V1600">
        <v>1023.5194617219034</v>
      </c>
      <c r="W1600">
        <v>0</v>
      </c>
      <c r="X1600">
        <v>88.705020015898299</v>
      </c>
      <c r="Y1600">
        <v>4099.7640661194018</v>
      </c>
      <c r="Z1600">
        <v>68.234630781460226</v>
      </c>
      <c r="AA1600">
        <v>2544.7634679210678</v>
      </c>
      <c r="AB1600">
        <v>624.34687165036109</v>
      </c>
      <c r="AC1600">
        <v>59.639660218965929</v>
      </c>
      <c r="AD1600">
        <v>65.391521165566047</v>
      </c>
      <c r="AE1600">
        <v>0</v>
      </c>
      <c r="AF1600">
        <v>1601.2393356716</v>
      </c>
      <c r="AG1600">
        <v>20507.740706682078</v>
      </c>
      <c r="AH1600">
        <v>2956.8340005299433</v>
      </c>
      <c r="AI1600">
        <v>953.01034324772786</v>
      </c>
      <c r="AJ1600">
        <v>1294.9237801500162</v>
      </c>
      <c r="AK1600">
        <v>0</v>
      </c>
      <c r="AL1600">
        <v>39503.29296875</v>
      </c>
      <c r="AM1600">
        <v>34237.8515625</v>
      </c>
      <c r="AN1600">
        <v>5265.43896484375</v>
      </c>
      <c r="AO1600" s="5" t="s">
        <v>2149</v>
      </c>
    </row>
    <row r="1601" spans="1:41" ht="14.25" x14ac:dyDescent="0.45">
      <c r="A1601">
        <v>2017</v>
      </c>
      <c r="B1601" s="5" t="s">
        <v>589</v>
      </c>
      <c r="C1601" s="5" t="s">
        <v>170</v>
      </c>
      <c r="D1601" s="5" t="s">
        <v>83</v>
      </c>
      <c r="E1601" s="5" t="s">
        <v>27</v>
      </c>
      <c r="F1601" s="5" t="s">
        <v>27</v>
      </c>
      <c r="G1601" s="5" t="s">
        <v>86</v>
      </c>
      <c r="H1601" s="5" t="s">
        <v>130</v>
      </c>
      <c r="I1601">
        <v>456.48824873214807</v>
      </c>
      <c r="J1601">
        <v>1845.3272054852475</v>
      </c>
      <c r="K1601">
        <v>84.928046275748486</v>
      </c>
      <c r="L1601">
        <v>115.05030899424055</v>
      </c>
      <c r="M1601">
        <v>191.08810412043408</v>
      </c>
      <c r="N1601">
        <v>0</v>
      </c>
      <c r="O1601">
        <v>59.44963239302394</v>
      </c>
      <c r="P1601">
        <v>199.58090874800894</v>
      </c>
      <c r="Q1601">
        <v>5.9392271209391518</v>
      </c>
      <c r="R1601">
        <v>47.707268394823259</v>
      </c>
      <c r="S1601">
        <v>0</v>
      </c>
      <c r="T1601">
        <v>451.18024583991382</v>
      </c>
      <c r="U1601">
        <v>31.84801735340568</v>
      </c>
      <c r="V1601">
        <v>1273.9206941362272</v>
      </c>
      <c r="W1601">
        <v>0</v>
      </c>
      <c r="X1601">
        <v>263.31857485005349</v>
      </c>
      <c r="Y1601">
        <v>10083.082294088239</v>
      </c>
      <c r="Z1601">
        <v>126.72122277609058</v>
      </c>
      <c r="AA1601">
        <v>3024.2054472411073</v>
      </c>
      <c r="AB1601">
        <v>0</v>
      </c>
      <c r="AC1601">
        <v>11.540288328093315</v>
      </c>
      <c r="AD1601">
        <v>57.113677509259951</v>
      </c>
      <c r="AE1601">
        <v>0</v>
      </c>
      <c r="AF1601">
        <v>1445.5029827144467</v>
      </c>
      <c r="AG1601">
        <v>19386.949763596484</v>
      </c>
      <c r="AH1601">
        <v>3089.4052457607554</v>
      </c>
      <c r="AI1601">
        <v>102.97525610934504</v>
      </c>
      <c r="AJ1601">
        <v>1280.2902976069083</v>
      </c>
      <c r="AK1601">
        <v>0</v>
      </c>
      <c r="AL1601">
        <v>43633.6171875</v>
      </c>
      <c r="AM1601">
        <v>39334.15625</v>
      </c>
      <c r="AN1601">
        <v>4299.45849609375</v>
      </c>
      <c r="AO1601" s="5" t="s">
        <v>791</v>
      </c>
    </row>
    <row r="1602" spans="1:41" ht="14.25" x14ac:dyDescent="0.45">
      <c r="A1602">
        <v>2017</v>
      </c>
      <c r="B1602" s="5" t="s">
        <v>1508</v>
      </c>
      <c r="C1602" s="5" t="s">
        <v>170</v>
      </c>
      <c r="D1602" s="5" t="s">
        <v>83</v>
      </c>
      <c r="E1602" s="5" t="s">
        <v>27</v>
      </c>
      <c r="F1602" s="5" t="s">
        <v>27</v>
      </c>
      <c r="G1602" s="5" t="s">
        <v>87</v>
      </c>
      <c r="H1602" s="5" t="s">
        <v>130</v>
      </c>
      <c r="I1602">
        <v>0</v>
      </c>
      <c r="J1602">
        <v>1219</v>
      </c>
      <c r="K1602">
        <v>85.24367379600001</v>
      </c>
      <c r="L1602">
        <v>140.12700000000001</v>
      </c>
      <c r="M1602">
        <v>188.34375</v>
      </c>
      <c r="N1602">
        <v>0</v>
      </c>
      <c r="O1602">
        <v>57</v>
      </c>
      <c r="P1602">
        <v>0</v>
      </c>
      <c r="Q1602">
        <v>6.7573142210507466</v>
      </c>
      <c r="R1602">
        <v>20.797397534740629</v>
      </c>
      <c r="S1602">
        <v>0</v>
      </c>
      <c r="T1602">
        <v>214.6592</v>
      </c>
      <c r="U1602"/>
      <c r="V1602">
        <v>955</v>
      </c>
      <c r="W1602">
        <v>0</v>
      </c>
      <c r="X1602">
        <v>31.827000000000002</v>
      </c>
      <c r="Y1602">
        <v>3677</v>
      </c>
      <c r="Z1602">
        <v>69.06</v>
      </c>
      <c r="AA1602">
        <v>2545.0420476743061</v>
      </c>
      <c r="AB1602">
        <v>139</v>
      </c>
      <c r="AC1602">
        <v>11.3</v>
      </c>
      <c r="AD1602">
        <v>67.57314221050747</v>
      </c>
      <c r="AE1602">
        <v>0</v>
      </c>
      <c r="AF1602">
        <v>1345.1334364617071</v>
      </c>
      <c r="AG1602">
        <v>22512</v>
      </c>
      <c r="AH1602">
        <v>2892.9322958200951</v>
      </c>
      <c r="AI1602">
        <v>0</v>
      </c>
      <c r="AJ1602">
        <v>1244.640353710111</v>
      </c>
      <c r="AK1602">
        <v>0</v>
      </c>
      <c r="AL1602">
        <v>37422.4375</v>
      </c>
      <c r="AM1602">
        <v>33745.859375</v>
      </c>
      <c r="AN1602">
        <v>3676.5791015625</v>
      </c>
      <c r="AO1602" s="5" t="s">
        <v>2152</v>
      </c>
    </row>
    <row r="1603" spans="1:41" ht="14.25" x14ac:dyDescent="0.45">
      <c r="A1603">
        <v>2017</v>
      </c>
      <c r="B1603" s="5" t="s">
        <v>4071</v>
      </c>
      <c r="C1603" s="5" t="s">
        <v>170</v>
      </c>
      <c r="D1603" s="5" t="s">
        <v>83</v>
      </c>
      <c r="E1603" s="5" t="s">
        <v>27</v>
      </c>
      <c r="F1603" s="5" t="s">
        <v>27</v>
      </c>
      <c r="G1603" s="5" t="s">
        <v>87</v>
      </c>
      <c r="H1603" s="5" t="s">
        <v>130</v>
      </c>
      <c r="I1603">
        <v>430</v>
      </c>
      <c r="J1603">
        <v>1394.75</v>
      </c>
      <c r="K1603">
        <v>80</v>
      </c>
      <c r="L1603">
        <v>43</v>
      </c>
      <c r="M1603">
        <v>215</v>
      </c>
      <c r="N1603">
        <v>37.793390000000002</v>
      </c>
      <c r="O1603">
        <v>56</v>
      </c>
      <c r="P1603">
        <v>0</v>
      </c>
      <c r="Q1603">
        <v>6.8909800000000008</v>
      </c>
      <c r="R1603">
        <v>9.0878700000000006</v>
      </c>
      <c r="S1603">
        <v>0</v>
      </c>
      <c r="T1603">
        <v>153.4498266666667</v>
      </c>
      <c r="U1603">
        <v>117</v>
      </c>
      <c r="V1603">
        <v>1500</v>
      </c>
      <c r="W1603">
        <v>0</v>
      </c>
      <c r="X1603">
        <v>154</v>
      </c>
      <c r="Y1603">
        <v>9498</v>
      </c>
      <c r="Z1603">
        <v>32</v>
      </c>
      <c r="AA1603">
        <v>2686</v>
      </c>
      <c r="AB1603"/>
      <c r="AC1603">
        <v>10.870649999999999</v>
      </c>
      <c r="AD1603">
        <v>147</v>
      </c>
      <c r="AE1603">
        <v>0</v>
      </c>
      <c r="AF1603">
        <v>2609.508791701207</v>
      </c>
      <c r="AG1603">
        <v>18625</v>
      </c>
      <c r="AH1603">
        <v>3451</v>
      </c>
      <c r="AI1603">
        <v>97</v>
      </c>
      <c r="AJ1603">
        <v>3269.5783700000052</v>
      </c>
      <c r="AK1603"/>
      <c r="AL1603">
        <v>44622.9296875</v>
      </c>
      <c r="AM1603">
        <v>40269.48046875</v>
      </c>
      <c r="AN1603">
        <v>4353.44970703125</v>
      </c>
      <c r="AO1603" s="5" t="s">
        <v>4077</v>
      </c>
    </row>
    <row r="1604" spans="1:41" ht="14.25" x14ac:dyDescent="0.45">
      <c r="A1604">
        <v>2017</v>
      </c>
      <c r="B1604" s="5" t="s">
        <v>1509</v>
      </c>
      <c r="C1604" s="5" t="s">
        <v>170</v>
      </c>
      <c r="D1604" s="5" t="s">
        <v>83</v>
      </c>
      <c r="E1604" s="5" t="s">
        <v>27</v>
      </c>
      <c r="F1604" s="5" t="s">
        <v>27</v>
      </c>
      <c r="G1604" s="5" t="s">
        <v>87</v>
      </c>
      <c r="H1604" s="5" t="s">
        <v>130</v>
      </c>
      <c r="I1604">
        <v>0</v>
      </c>
      <c r="J1604">
        <v>300</v>
      </c>
      <c r="K1604">
        <v>83.535195999999999</v>
      </c>
      <c r="L1604">
        <v>137.78700000000001</v>
      </c>
      <c r="M1604">
        <v>183.859375</v>
      </c>
      <c r="N1604">
        <v>0</v>
      </c>
      <c r="O1604">
        <v>56.683031404999987</v>
      </c>
      <c r="P1604">
        <v>0</v>
      </c>
      <c r="Q1604">
        <v>5.5352355464521317</v>
      </c>
      <c r="R1604">
        <v>46.886334370515883</v>
      </c>
      <c r="S1604">
        <v>0</v>
      </c>
      <c r="T1604">
        <v>206.04499999999999</v>
      </c>
      <c r="U1604"/>
      <c r="V1604">
        <v>797</v>
      </c>
      <c r="W1604">
        <v>0</v>
      </c>
      <c r="X1604">
        <v>52.485436893203882</v>
      </c>
      <c r="Y1604">
        <v>11573.031000000001</v>
      </c>
      <c r="Z1604">
        <v>295.25580000000008</v>
      </c>
      <c r="AA1604">
        <v>2532.7716205017282</v>
      </c>
      <c r="AB1604">
        <v>139</v>
      </c>
      <c r="AC1604">
        <v>10.87172</v>
      </c>
      <c r="AD1604">
        <v>53.059841588609572</v>
      </c>
      <c r="AE1604">
        <v>0</v>
      </c>
      <c r="AF1604">
        <v>1181.457296014263</v>
      </c>
      <c r="AG1604">
        <v>18082.494505503619</v>
      </c>
      <c r="AH1604">
        <v>2766.1491472641542</v>
      </c>
      <c r="AI1604">
        <v>98.94</v>
      </c>
      <c r="AJ1604">
        <v>1089.645792848173</v>
      </c>
      <c r="AK1604"/>
      <c r="AL1604">
        <v>39692.4921875</v>
      </c>
      <c r="AM1604">
        <v>36052.734375</v>
      </c>
      <c r="AN1604">
        <v>3639.7568359375</v>
      </c>
      <c r="AO1604" s="5" t="s">
        <v>2151</v>
      </c>
    </row>
    <row r="1605" spans="1:41" ht="14.25" x14ac:dyDescent="0.45">
      <c r="A1605">
        <v>2017</v>
      </c>
      <c r="B1605" s="5" t="s">
        <v>589</v>
      </c>
      <c r="C1605" s="5" t="s">
        <v>170</v>
      </c>
      <c r="D1605" s="5" t="s">
        <v>83</v>
      </c>
      <c r="E1605" s="5" t="s">
        <v>27</v>
      </c>
      <c r="F1605" s="5" t="s">
        <v>27</v>
      </c>
      <c r="G1605" s="5" t="s">
        <v>87</v>
      </c>
      <c r="H1605" s="5" t="s">
        <v>130</v>
      </c>
      <c r="I1605">
        <v>436.44999999999987</v>
      </c>
      <c r="J1605">
        <v>1774.75325</v>
      </c>
      <c r="K1605">
        <v>80</v>
      </c>
      <c r="L1605">
        <v>110</v>
      </c>
      <c r="M1605">
        <v>180</v>
      </c>
      <c r="N1605">
        <v>0</v>
      </c>
      <c r="O1605">
        <v>56</v>
      </c>
      <c r="P1605">
        <v>0</v>
      </c>
      <c r="Q1605">
        <v>5.5945967264150953</v>
      </c>
      <c r="R1605">
        <v>44.939</v>
      </c>
      <c r="S1605">
        <v>0</v>
      </c>
      <c r="T1605">
        <v>429.25</v>
      </c>
      <c r="U1605">
        <v>30</v>
      </c>
      <c r="V1605">
        <v>1200</v>
      </c>
      <c r="W1605">
        <v>0</v>
      </c>
      <c r="X1605">
        <v>253</v>
      </c>
      <c r="Y1605">
        <v>9498</v>
      </c>
      <c r="Z1605">
        <v>119.36808000000001</v>
      </c>
      <c r="AA1605">
        <v>2908.6620217496361</v>
      </c>
      <c r="AB1605">
        <v>0</v>
      </c>
      <c r="AC1605">
        <v>10.870649999999999</v>
      </c>
      <c r="AD1605">
        <v>53.799591549600002</v>
      </c>
      <c r="AE1605"/>
      <c r="AF1605">
        <v>1382.0504220162411</v>
      </c>
      <c r="AG1605">
        <v>18609</v>
      </c>
      <c r="AH1605">
        <v>2975.6171275000002</v>
      </c>
      <c r="AI1605">
        <v>97</v>
      </c>
      <c r="AJ1605">
        <v>1221.6780000000001</v>
      </c>
      <c r="AK1605"/>
      <c r="AL1605">
        <v>41476.03125</v>
      </c>
      <c r="AM1605">
        <v>37351.3671875</v>
      </c>
      <c r="AN1605">
        <v>4124.6669921875</v>
      </c>
      <c r="AO1605" s="5" t="s">
        <v>792</v>
      </c>
    </row>
    <row r="1606" spans="1:41" ht="14.25" x14ac:dyDescent="0.45">
      <c r="A1606">
        <v>2017</v>
      </c>
      <c r="B1606" s="5" t="s">
        <v>1507</v>
      </c>
      <c r="C1606" s="5" t="s">
        <v>170</v>
      </c>
      <c r="D1606" s="5" t="s">
        <v>83</v>
      </c>
      <c r="E1606" s="5" t="s">
        <v>27</v>
      </c>
      <c r="F1606" s="5" t="s">
        <v>27</v>
      </c>
      <c r="G1606" s="5" t="s">
        <v>87</v>
      </c>
      <c r="H1606" s="5" t="s">
        <v>130</v>
      </c>
      <c r="I1606">
        <v>0</v>
      </c>
      <c r="J1606">
        <v>2581.5720000000001</v>
      </c>
      <c r="K1606">
        <v>87</v>
      </c>
      <c r="L1606">
        <v>129.8918592</v>
      </c>
      <c r="M1606">
        <v>188.12499999999989</v>
      </c>
      <c r="N1606">
        <v>0</v>
      </c>
      <c r="O1606">
        <v>57.950176757812478</v>
      </c>
      <c r="P1606">
        <v>0</v>
      </c>
      <c r="Q1606">
        <v>6.1985000000000001</v>
      </c>
      <c r="R1606">
        <v>21.0045610201696</v>
      </c>
      <c r="S1606">
        <v>0</v>
      </c>
      <c r="T1606">
        <v>215.37812500000001</v>
      </c>
      <c r="U1606"/>
      <c r="V1606">
        <v>969.20156249999991</v>
      </c>
      <c r="W1606">
        <v>0</v>
      </c>
      <c r="X1606">
        <v>87.41816</v>
      </c>
      <c r="Y1606">
        <v>4460</v>
      </c>
      <c r="Z1606">
        <v>64.676413440000005</v>
      </c>
      <c r="AA1606">
        <v>2442.7226610062189</v>
      </c>
      <c r="AB1606">
        <v>134</v>
      </c>
      <c r="AC1606">
        <v>57.886450000000004</v>
      </c>
      <c r="AD1606">
        <v>61.984999999999992</v>
      </c>
      <c r="AE1606">
        <v>0</v>
      </c>
      <c r="AF1606">
        <v>1524.0644812800001</v>
      </c>
      <c r="AG1606">
        <v>19489.18448018191</v>
      </c>
      <c r="AH1606">
        <v>2834</v>
      </c>
      <c r="AI1606">
        <v>889.29230399999994</v>
      </c>
      <c r="AJ1606">
        <v>1244.640353710111</v>
      </c>
      <c r="AK1606">
        <v>0</v>
      </c>
      <c r="AL1606">
        <v>37546.19140625</v>
      </c>
      <c r="AM1606">
        <v>32991.04296875</v>
      </c>
      <c r="AN1606">
        <v>4555.14892578125</v>
      </c>
      <c r="AO1606" s="5" t="s">
        <v>2153</v>
      </c>
    </row>
    <row r="1607" spans="1:41" ht="14.25" x14ac:dyDescent="0.45">
      <c r="A1607">
        <v>2017</v>
      </c>
      <c r="B1607" s="5" t="s">
        <v>4071</v>
      </c>
      <c r="C1607" s="5" t="s">
        <v>170</v>
      </c>
      <c r="D1607" s="5" t="s">
        <v>83</v>
      </c>
      <c r="E1607" s="5" t="s">
        <v>108</v>
      </c>
      <c r="F1607" s="5" t="s">
        <v>108</v>
      </c>
      <c r="G1607" s="5" t="s">
        <v>86</v>
      </c>
      <c r="H1607" s="5" t="s">
        <v>130</v>
      </c>
      <c r="I1607">
        <v>7343.7450724783994</v>
      </c>
      <c r="J1607">
        <v>30042.149400090093</v>
      </c>
      <c r="K1607">
        <v>708.97323245576365</v>
      </c>
      <c r="L1607">
        <v>740.44201823056255</v>
      </c>
      <c r="M1607">
        <v>5476.1857598302022</v>
      </c>
      <c r="N1607">
        <v>5698.1126869609734</v>
      </c>
      <c r="O1607">
        <v>7885.707494155492</v>
      </c>
      <c r="P1607">
        <v>8763.9539991122983</v>
      </c>
      <c r="Q1607">
        <v>3317.6969365107252</v>
      </c>
      <c r="R1607">
        <v>5041.8064782269357</v>
      </c>
      <c r="S1607">
        <v>5254.8974639401558</v>
      </c>
      <c r="T1607">
        <v>4288.6215351339597</v>
      </c>
      <c r="U1607">
        <v>408.27150171879634</v>
      </c>
      <c r="V1607">
        <v>1730.78321761394</v>
      </c>
      <c r="W1607">
        <v>1885.0419714119739</v>
      </c>
      <c r="X1607">
        <v>7321.1204552546878</v>
      </c>
      <c r="Y1607">
        <v>16608.525825588313</v>
      </c>
      <c r="Z1607">
        <v>5738.4256412868599</v>
      </c>
      <c r="AA1607">
        <v>63367.439276848345</v>
      </c>
      <c r="AB1607">
        <v>0</v>
      </c>
      <c r="AC1607">
        <v>8184.2219797384405</v>
      </c>
      <c r="AD1607">
        <v>10073.53574626409</v>
      </c>
      <c r="AE1607">
        <v>6133.3280510098266</v>
      </c>
      <c r="AF1607">
        <v>18079.051471473394</v>
      </c>
      <c r="AG1607">
        <v>85916.983907044938</v>
      </c>
      <c r="AH1607">
        <v>12956.063924320859</v>
      </c>
      <c r="AI1607">
        <v>757.92467699433973</v>
      </c>
      <c r="AJ1607">
        <v>23370.190532552318</v>
      </c>
      <c r="AK1607">
        <v>1592.9787308876964</v>
      </c>
      <c r="AL1607">
        <v>348686.15625</v>
      </c>
      <c r="AM1607">
        <v>290485.09375</v>
      </c>
      <c r="AN1607">
        <v>58201.05078125</v>
      </c>
      <c r="AO1607" s="5" t="s">
        <v>4078</v>
      </c>
    </row>
    <row r="1608" spans="1:41" ht="14.25" x14ac:dyDescent="0.45">
      <c r="A1608">
        <v>2017</v>
      </c>
      <c r="B1608" s="5" t="s">
        <v>1508</v>
      </c>
      <c r="C1608" s="5" t="s">
        <v>170</v>
      </c>
      <c r="D1608" s="5" t="s">
        <v>83</v>
      </c>
      <c r="E1608" s="5" t="s">
        <v>108</v>
      </c>
      <c r="F1608" s="5" t="s">
        <v>108</v>
      </c>
      <c r="G1608" s="5" t="s">
        <v>86</v>
      </c>
      <c r="H1608" s="5" t="s">
        <v>130</v>
      </c>
      <c r="I1608">
        <v>4586.1479621983499</v>
      </c>
      <c r="J1608">
        <v>9457.1420490199707</v>
      </c>
      <c r="K1608">
        <v>729.74202580879501</v>
      </c>
      <c r="L1608">
        <v>1518.9860937219994</v>
      </c>
      <c r="M1608">
        <v>4593.2769804504824</v>
      </c>
      <c r="N1608">
        <v>3334.3597179263402</v>
      </c>
      <c r="O1608">
        <v>15018.090891145001</v>
      </c>
      <c r="P1608">
        <v>7694.1610138154838</v>
      </c>
      <c r="Q1608">
        <v>2365.5161175422372</v>
      </c>
      <c r="R1608">
        <v>3790.8986543272281</v>
      </c>
      <c r="S1608">
        <v>4230.4727541215398</v>
      </c>
      <c r="T1608">
        <v>6736.0802382350312</v>
      </c>
      <c r="U1608">
        <v>595.02042104409441</v>
      </c>
      <c r="V1608">
        <v>1698.6149000749335</v>
      </c>
      <c r="W1608">
        <v>1594.2056563822907</v>
      </c>
      <c r="X1608">
        <v>9319.3670095981652</v>
      </c>
      <c r="Y1608">
        <v>26832.05294896954</v>
      </c>
      <c r="Z1608">
        <v>9666.2751418672688</v>
      </c>
      <c r="AA1608">
        <v>48332.739510019026</v>
      </c>
      <c r="AB1608">
        <v>441.21325560439453</v>
      </c>
      <c r="AC1608">
        <v>8266.8544723739396</v>
      </c>
      <c r="AD1608">
        <v>10561.085708190412</v>
      </c>
      <c r="AE1608">
        <v>6304.8554669438981</v>
      </c>
      <c r="AF1608">
        <v>16513.613571220467</v>
      </c>
      <c r="AG1608">
        <v>71339.580443067796</v>
      </c>
      <c r="AH1608">
        <v>15537.891749528804</v>
      </c>
      <c r="AI1608">
        <v>707.28842501467818</v>
      </c>
      <c r="AJ1608">
        <v>19666.323400754263</v>
      </c>
      <c r="AK1608">
        <v>950.82295449272681</v>
      </c>
      <c r="AL1608">
        <v>312382.65625</v>
      </c>
      <c r="AM1608">
        <v>241963.140625</v>
      </c>
      <c r="AN1608">
        <v>70419.5390625</v>
      </c>
      <c r="AO1608" s="5" t="s">
        <v>2155</v>
      </c>
    </row>
    <row r="1609" spans="1:41" ht="14.25" x14ac:dyDescent="0.45">
      <c r="A1609">
        <v>2017</v>
      </c>
      <c r="B1609" s="5" t="s">
        <v>1507</v>
      </c>
      <c r="C1609" s="5" t="s">
        <v>170</v>
      </c>
      <c r="D1609" s="5" t="s">
        <v>83</v>
      </c>
      <c r="E1609" s="5" t="s">
        <v>108</v>
      </c>
      <c r="F1609" s="5" t="s">
        <v>108</v>
      </c>
      <c r="G1609" s="5" t="s">
        <v>86</v>
      </c>
      <c r="H1609" s="5" t="s">
        <v>130</v>
      </c>
      <c r="I1609">
        <v>2533.77928968489</v>
      </c>
      <c r="J1609">
        <v>8465.6431922864995</v>
      </c>
      <c r="K1609">
        <v>579.99436164241195</v>
      </c>
      <c r="L1609">
        <v>1421.5548079470882</v>
      </c>
      <c r="M1609">
        <v>4352.2322000108052</v>
      </c>
      <c r="N1609">
        <v>1038.4173561091889</v>
      </c>
      <c r="O1609">
        <v>11706.896192571263</v>
      </c>
      <c r="P1609">
        <v>7073.0881024215314</v>
      </c>
      <c r="Q1609">
        <v>2170.9985026967929</v>
      </c>
      <c r="R1609">
        <v>3216.6495484536804</v>
      </c>
      <c r="S1609">
        <v>4513.7208261935939</v>
      </c>
      <c r="T1609">
        <v>8046.0002129805189</v>
      </c>
      <c r="U1609">
        <v>646.02801890277067</v>
      </c>
      <c r="V1609">
        <v>1720.6499395391554</v>
      </c>
      <c r="W1609">
        <v>1130.4203832795245</v>
      </c>
      <c r="X1609">
        <v>10378.225486976671</v>
      </c>
      <c r="Y1609">
        <v>30862.52350245446</v>
      </c>
      <c r="Z1609">
        <v>8241.6061545540379</v>
      </c>
      <c r="AA1609">
        <v>45927.139550950749</v>
      </c>
      <c r="AB1609">
        <v>624.34687165036109</v>
      </c>
      <c r="AC1609">
        <v>8250.1877397564604</v>
      </c>
      <c r="AD1609">
        <v>9118.3166866212341</v>
      </c>
      <c r="AE1609">
        <v>6766.2381050411532</v>
      </c>
      <c r="AF1609">
        <v>18503.204730775884</v>
      </c>
      <c r="AG1609">
        <v>66302.855603273347</v>
      </c>
      <c r="AH1609">
        <v>13135.166425431094</v>
      </c>
      <c r="AI1609">
        <v>716.4636232053324</v>
      </c>
      <c r="AJ1609">
        <v>20278.341190900373</v>
      </c>
      <c r="AK1609">
        <v>958.69656247951616</v>
      </c>
      <c r="AL1609">
        <v>298679.34375</v>
      </c>
      <c r="AM1609">
        <v>233418.90625</v>
      </c>
      <c r="AN1609">
        <v>65260.48046875</v>
      </c>
      <c r="AO1609" s="5" t="s">
        <v>2156</v>
      </c>
    </row>
    <row r="1610" spans="1:41" ht="14.25" x14ac:dyDescent="0.45">
      <c r="A1610">
        <v>2017</v>
      </c>
      <c r="B1610" s="5" t="s">
        <v>1509</v>
      </c>
      <c r="C1610" s="5" t="s">
        <v>170</v>
      </c>
      <c r="D1610" s="5" t="s">
        <v>83</v>
      </c>
      <c r="E1610" s="5" t="s">
        <v>108</v>
      </c>
      <c r="F1610" s="5" t="s">
        <v>108</v>
      </c>
      <c r="G1610" s="5" t="s">
        <v>86</v>
      </c>
      <c r="H1610" s="5" t="s">
        <v>130</v>
      </c>
      <c r="I1610">
        <v>6791.3025163674329</v>
      </c>
      <c r="J1610">
        <v>18622.80858312676</v>
      </c>
      <c r="K1610">
        <v>695.22442332634535</v>
      </c>
      <c r="L1610">
        <v>1481.3207004103074</v>
      </c>
      <c r="M1610">
        <v>6279.6556602556466</v>
      </c>
      <c r="N1610">
        <v>3109.7880039271004</v>
      </c>
      <c r="O1610">
        <v>14497.558953965317</v>
      </c>
      <c r="P1610">
        <v>9920.8553078957539</v>
      </c>
      <c r="Q1610">
        <v>2150.4146456219819</v>
      </c>
      <c r="R1610">
        <v>4560.75308306841</v>
      </c>
      <c r="S1610">
        <v>4290.2684671980542</v>
      </c>
      <c r="T1610">
        <v>6601.894917571437</v>
      </c>
      <c r="U1610">
        <v>569.31763799952694</v>
      </c>
      <c r="V1610">
        <v>2345.1507319134357</v>
      </c>
      <c r="W1610">
        <v>1636.7882092486398</v>
      </c>
      <c r="X1610">
        <v>10534.307688630241</v>
      </c>
      <c r="Y1610">
        <v>20385.950806829213</v>
      </c>
      <c r="Z1610">
        <v>5706.0473379805044</v>
      </c>
      <c r="AA1610">
        <v>47889.522558284203</v>
      </c>
      <c r="AB1610">
        <v>502.53229969573624</v>
      </c>
      <c r="AC1610">
        <v>8684.5874812630627</v>
      </c>
      <c r="AD1610">
        <v>11250.202430112266</v>
      </c>
      <c r="AE1610">
        <v>6131.7519741747828</v>
      </c>
      <c r="AF1610">
        <v>16192.483977467475</v>
      </c>
      <c r="AG1610">
        <v>76016.481877494545</v>
      </c>
      <c r="AH1610">
        <v>13627.216554961462</v>
      </c>
      <c r="AI1610">
        <v>806.89826770317563</v>
      </c>
      <c r="AJ1610">
        <v>18806.601631191606</v>
      </c>
      <c r="AK1610">
        <v>857.26098183390297</v>
      </c>
      <c r="AL1610">
        <v>320944.9375</v>
      </c>
      <c r="AM1610">
        <v>249365.15625</v>
      </c>
      <c r="AN1610">
        <v>71579.8046875</v>
      </c>
      <c r="AO1610" s="5" t="s">
        <v>2157</v>
      </c>
    </row>
    <row r="1611" spans="1:41" ht="14.25" x14ac:dyDescent="0.45">
      <c r="A1611">
        <v>2017</v>
      </c>
      <c r="B1611" s="5" t="s">
        <v>589</v>
      </c>
      <c r="C1611" s="5" t="s">
        <v>170</v>
      </c>
      <c r="D1611" s="5" t="s">
        <v>83</v>
      </c>
      <c r="E1611" s="5" t="s">
        <v>108</v>
      </c>
      <c r="F1611" s="5" t="s">
        <v>108</v>
      </c>
      <c r="G1611" s="5" t="s">
        <v>86</v>
      </c>
      <c r="H1611" s="5" t="s">
        <v>130</v>
      </c>
      <c r="I1611">
        <v>7527.809701766656</v>
      </c>
      <c r="J1611">
        <v>8726.6221549777674</v>
      </c>
      <c r="K1611">
        <v>731.86743878126254</v>
      </c>
      <c r="L1611">
        <v>838.82134375800831</v>
      </c>
      <c r="M1611">
        <v>6229.4721943261511</v>
      </c>
      <c r="N1611">
        <v>7505.5893400591867</v>
      </c>
      <c r="O1611">
        <v>8140.3532355304924</v>
      </c>
      <c r="P1611">
        <v>5499.3457804935415</v>
      </c>
      <c r="Q1611">
        <v>2872.4340469144895</v>
      </c>
      <c r="R1611">
        <v>4848.0110470337522</v>
      </c>
      <c r="S1611">
        <v>5978.9477991594831</v>
      </c>
      <c r="T1611">
        <v>6337.7554533277307</v>
      </c>
      <c r="U1611">
        <v>567.95630946906795</v>
      </c>
      <c r="V1611">
        <v>3493.7275036686033</v>
      </c>
      <c r="W1611">
        <v>1230.3950704199062</v>
      </c>
      <c r="X1611">
        <v>8024.8816471191194</v>
      </c>
      <c r="Y1611">
        <v>17144.849341916724</v>
      </c>
      <c r="Z1611">
        <v>6086.0750842636726</v>
      </c>
      <c r="AA1611">
        <v>63060.718779039264</v>
      </c>
      <c r="AB1611">
        <v>667.74676384307247</v>
      </c>
      <c r="AC1611">
        <v>8448.5073688620778</v>
      </c>
      <c r="AD1611">
        <v>9696.2140298283339</v>
      </c>
      <c r="AE1611">
        <v>5707.1647097302975</v>
      </c>
      <c r="AF1611">
        <v>15445.450167351339</v>
      </c>
      <c r="AG1611">
        <v>76975.596342603079</v>
      </c>
      <c r="AH1611">
        <v>13882.550764349537</v>
      </c>
      <c r="AI1611">
        <v>782.39962631533285</v>
      </c>
      <c r="AJ1611">
        <v>24135.489150989273</v>
      </c>
      <c r="AK1611">
        <v>1643.737122098476</v>
      </c>
      <c r="AL1611">
        <v>322230.5625</v>
      </c>
      <c r="AM1611">
        <v>258884.171875</v>
      </c>
      <c r="AN1611">
        <v>63346.3203125</v>
      </c>
      <c r="AO1611" s="5" t="s">
        <v>793</v>
      </c>
    </row>
    <row r="1612" spans="1:41" ht="14.25" x14ac:dyDescent="0.45">
      <c r="A1612">
        <v>2017</v>
      </c>
      <c r="B1612" s="5" t="s">
        <v>4071</v>
      </c>
      <c r="C1612" s="5" t="s">
        <v>170</v>
      </c>
      <c r="D1612" s="5" t="s">
        <v>83</v>
      </c>
      <c r="E1612" s="5" t="s">
        <v>108</v>
      </c>
      <c r="F1612" s="5" t="s">
        <v>108</v>
      </c>
      <c r="G1612" s="5" t="s">
        <v>87</v>
      </c>
      <c r="H1612" s="5" t="s">
        <v>130</v>
      </c>
      <c r="I1612">
        <v>7141</v>
      </c>
      <c r="J1612">
        <v>29212.75</v>
      </c>
      <c r="K1612">
        <v>689.4</v>
      </c>
      <c r="L1612">
        <v>720</v>
      </c>
      <c r="M1612">
        <v>5325</v>
      </c>
      <c r="N1612">
        <v>5540.7999999999993</v>
      </c>
      <c r="O1612">
        <v>7668</v>
      </c>
      <c r="P1612">
        <v>8521.9140000000007</v>
      </c>
      <c r="Q1612">
        <v>3226.1024299999999</v>
      </c>
      <c r="R1612">
        <v>4902.6130000000003</v>
      </c>
      <c r="S1612">
        <v>5109.8210000000008</v>
      </c>
      <c r="T1612">
        <v>4170.2218800000001</v>
      </c>
      <c r="U1612">
        <v>397</v>
      </c>
      <c r="V1612">
        <v>1683</v>
      </c>
      <c r="W1612">
        <v>1833</v>
      </c>
      <c r="X1612">
        <v>7119</v>
      </c>
      <c r="Y1612">
        <v>16150</v>
      </c>
      <c r="Z1612">
        <v>5582</v>
      </c>
      <c r="AA1612">
        <v>61618</v>
      </c>
      <c r="AB1612"/>
      <c r="AC1612">
        <v>7958.2731399999993</v>
      </c>
      <c r="AD1612">
        <v>9795.4269999999997</v>
      </c>
      <c r="AE1612">
        <v>5964</v>
      </c>
      <c r="AF1612">
        <v>17579.927582401961</v>
      </c>
      <c r="AG1612">
        <v>83545</v>
      </c>
      <c r="AH1612">
        <v>12598</v>
      </c>
      <c r="AI1612">
        <v>737</v>
      </c>
      <c r="AJ1612">
        <v>22724.98962666668</v>
      </c>
      <c r="AK1612">
        <v>1548</v>
      </c>
      <c r="AL1612">
        <v>339060.25</v>
      </c>
      <c r="AM1612">
        <v>282467.375</v>
      </c>
      <c r="AN1612">
        <v>56592.87109375</v>
      </c>
      <c r="AO1612" s="5" t="s">
        <v>4079</v>
      </c>
    </row>
    <row r="1613" spans="1:41" ht="14.25" x14ac:dyDescent="0.45">
      <c r="A1613">
        <v>2017</v>
      </c>
      <c r="B1613" s="5" t="s">
        <v>1507</v>
      </c>
      <c r="C1613" s="5" t="s">
        <v>170</v>
      </c>
      <c r="D1613" s="5" t="s">
        <v>83</v>
      </c>
      <c r="E1613" s="5" t="s">
        <v>108</v>
      </c>
      <c r="F1613" s="5" t="s">
        <v>108</v>
      </c>
      <c r="G1613" s="5" t="s">
        <v>87</v>
      </c>
      <c r="H1613" s="5" t="s">
        <v>130</v>
      </c>
      <c r="I1613">
        <v>2406.2399999999998</v>
      </c>
      <c r="J1613">
        <v>7607.768</v>
      </c>
      <c r="K1613">
        <v>556</v>
      </c>
      <c r="L1613">
        <v>1353.0401999999999</v>
      </c>
      <c r="M1613">
        <v>4114.0249999999987</v>
      </c>
      <c r="N1613">
        <v>993.45280000000014</v>
      </c>
      <c r="O1613">
        <v>11362.75475831836</v>
      </c>
      <c r="P1613">
        <v>6654.8649999999998</v>
      </c>
      <c r="Q1613">
        <v>2057.902</v>
      </c>
      <c r="R1613">
        <v>3024.3578219859028</v>
      </c>
      <c r="S1613">
        <v>4274</v>
      </c>
      <c r="T1613">
        <v>7619.0011718749993</v>
      </c>
      <c r="U1613">
        <v>530</v>
      </c>
      <c r="V1613">
        <v>1629.335515625</v>
      </c>
      <c r="W1613">
        <v>1051.73422368</v>
      </c>
      <c r="X1613">
        <v>10271.134247215001</v>
      </c>
      <c r="Y1613">
        <v>29726</v>
      </c>
      <c r="Z1613">
        <v>7811.8328033280013</v>
      </c>
      <c r="AA1613">
        <v>44085.537202384148</v>
      </c>
      <c r="AB1613">
        <v>549</v>
      </c>
      <c r="AC1613">
        <v>8007.6615600000014</v>
      </c>
      <c r="AD1613">
        <v>9282.9901689910002</v>
      </c>
      <c r="AE1613">
        <v>6419.1841399888744</v>
      </c>
      <c r="AF1613">
        <v>17611.171243199999</v>
      </c>
      <c r="AG1613">
        <v>63056.700107808079</v>
      </c>
      <c r="AH1613">
        <v>12589.5</v>
      </c>
      <c r="AI1613">
        <v>668.56104000000005</v>
      </c>
      <c r="AJ1613">
        <v>19490.909148006071</v>
      </c>
      <c r="AK1613">
        <v>939</v>
      </c>
      <c r="AL1613">
        <v>285743.65625</v>
      </c>
      <c r="AM1613">
        <v>222465.953125</v>
      </c>
      <c r="AN1613">
        <v>63277.69921875</v>
      </c>
      <c r="AO1613" s="5" t="s">
        <v>2160</v>
      </c>
    </row>
    <row r="1614" spans="1:41" ht="14.25" x14ac:dyDescent="0.45">
      <c r="A1614">
        <v>2017</v>
      </c>
      <c r="B1614" s="5" t="s">
        <v>589</v>
      </c>
      <c r="C1614" s="5" t="s">
        <v>170</v>
      </c>
      <c r="D1614" s="5" t="s">
        <v>83</v>
      </c>
      <c r="E1614" s="5" t="s">
        <v>108</v>
      </c>
      <c r="F1614" s="5" t="s">
        <v>108</v>
      </c>
      <c r="G1614" s="5" t="s">
        <v>87</v>
      </c>
      <c r="H1614" s="5" t="s">
        <v>130</v>
      </c>
      <c r="I1614">
        <v>7197.3649999999989</v>
      </c>
      <c r="J1614">
        <v>8392.8752499999991</v>
      </c>
      <c r="K1614">
        <v>689.4</v>
      </c>
      <c r="L1614">
        <v>801.99999999999977</v>
      </c>
      <c r="M1614">
        <v>5868</v>
      </c>
      <c r="N1614">
        <v>7070</v>
      </c>
      <c r="O1614">
        <v>7668</v>
      </c>
      <c r="P1614">
        <v>8466.0020000000004</v>
      </c>
      <c r="Q1614">
        <v>2705.7578012221138</v>
      </c>
      <c r="R1614">
        <v>4566.6997036931671</v>
      </c>
      <c r="S1614">
        <v>5632.0125672000004</v>
      </c>
      <c r="T1614">
        <v>6029.7</v>
      </c>
      <c r="U1614">
        <v>535</v>
      </c>
      <c r="V1614">
        <v>3291</v>
      </c>
      <c r="W1614">
        <v>1159</v>
      </c>
      <c r="X1614">
        <v>7709.9627773801012</v>
      </c>
      <c r="Y1614">
        <v>16150</v>
      </c>
      <c r="Z1614">
        <v>5732.9236700000001</v>
      </c>
      <c r="AA1614">
        <v>60963.68624565022</v>
      </c>
      <c r="AB1614">
        <v>629</v>
      </c>
      <c r="AC1614">
        <v>7958.2731399999993</v>
      </c>
      <c r="AD1614">
        <v>9133.5802058568024</v>
      </c>
      <c r="AE1614">
        <v>5376</v>
      </c>
      <c r="AF1614">
        <v>14767.448547171651</v>
      </c>
      <c r="AG1614">
        <v>73887</v>
      </c>
      <c r="AH1614">
        <v>13371.2325</v>
      </c>
      <c r="AI1614">
        <v>737</v>
      </c>
      <c r="AJ1614">
        <v>23030.555</v>
      </c>
      <c r="AK1614">
        <v>1548.3574100000001</v>
      </c>
      <c r="AL1614">
        <v>311067.8125</v>
      </c>
      <c r="AM1614">
        <v>250892.59375</v>
      </c>
      <c r="AN1614">
        <v>60175.24609375</v>
      </c>
      <c r="AO1614" s="5" t="s">
        <v>794</v>
      </c>
    </row>
    <row r="1615" spans="1:41" ht="14.25" x14ac:dyDescent="0.45">
      <c r="A1615">
        <v>2017</v>
      </c>
      <c r="B1615" s="5" t="s">
        <v>1508</v>
      </c>
      <c r="C1615" s="5" t="s">
        <v>170</v>
      </c>
      <c r="D1615" s="5" t="s">
        <v>83</v>
      </c>
      <c r="E1615" s="5" t="s">
        <v>108</v>
      </c>
      <c r="F1615" s="5" t="s">
        <v>108</v>
      </c>
      <c r="G1615" s="5" t="s">
        <v>87</v>
      </c>
      <c r="H1615" s="5" t="s">
        <v>130</v>
      </c>
      <c r="I1615">
        <v>4166.7</v>
      </c>
      <c r="J1615">
        <v>9009.56</v>
      </c>
      <c r="K1615">
        <v>690.87657138500015</v>
      </c>
      <c r="L1615">
        <v>1458.3987</v>
      </c>
      <c r="M1615">
        <v>4299.1462499999998</v>
      </c>
      <c r="N1615">
        <v>3157.8705100799998</v>
      </c>
      <c r="O1615">
        <v>14403</v>
      </c>
      <c r="P1615">
        <v>7255</v>
      </c>
      <c r="Q1615">
        <v>2424.2147153323781</v>
      </c>
      <c r="R1615">
        <v>3618.00330708412</v>
      </c>
      <c r="S1615">
        <v>4335.448922668782</v>
      </c>
      <c r="T1615">
        <v>6439.7759999999998</v>
      </c>
      <c r="U1615">
        <v>556.92611999999997</v>
      </c>
      <c r="V1615">
        <v>1606</v>
      </c>
      <c r="W1615">
        <v>1477.3679999999999</v>
      </c>
      <c r="X1615">
        <v>9069.6849999999995</v>
      </c>
      <c r="Y1615">
        <v>25909</v>
      </c>
      <c r="Z1615">
        <v>9910.11</v>
      </c>
      <c r="AA1615">
        <v>45932.167276067157</v>
      </c>
      <c r="AB1615">
        <v>393</v>
      </c>
      <c r="AC1615">
        <v>7906.5</v>
      </c>
      <c r="AD1615">
        <v>11819.805543578839</v>
      </c>
      <c r="AE1615">
        <v>5842.7792387999989</v>
      </c>
      <c r="AF1615">
        <v>15854.26873029952</v>
      </c>
      <c r="AG1615">
        <v>68496</v>
      </c>
      <c r="AH1615">
        <v>15399.301143903889</v>
      </c>
      <c r="AI1615">
        <v>655.452</v>
      </c>
      <c r="AJ1615">
        <v>19490.909148006071</v>
      </c>
      <c r="AK1615">
        <v>924.86051248579997</v>
      </c>
      <c r="AL1615">
        <v>302502.15625</v>
      </c>
      <c r="AM1615">
        <v>232594.40625</v>
      </c>
      <c r="AN1615">
        <v>69907.71875</v>
      </c>
      <c r="AO1615" s="5" t="s">
        <v>2158</v>
      </c>
    </row>
    <row r="1616" spans="1:41" ht="14.25" x14ac:dyDescent="0.45">
      <c r="A1616">
        <v>2017</v>
      </c>
      <c r="B1616" s="5" t="s">
        <v>1509</v>
      </c>
      <c r="C1616" s="5" t="s">
        <v>170</v>
      </c>
      <c r="D1616" s="5" t="s">
        <v>83</v>
      </c>
      <c r="E1616" s="5" t="s">
        <v>108</v>
      </c>
      <c r="F1616" s="5" t="s">
        <v>108</v>
      </c>
      <c r="G1616" s="5" t="s">
        <v>87</v>
      </c>
      <c r="H1616" s="5" t="s">
        <v>130</v>
      </c>
      <c r="I1616">
        <v>6466.2615229999983</v>
      </c>
      <c r="J1616">
        <v>18322.287855125</v>
      </c>
      <c r="K1616">
        <v>739.48935300000005</v>
      </c>
      <c r="L1616">
        <v>1434.0446999999999</v>
      </c>
      <c r="M1616">
        <v>5882.2187499999991</v>
      </c>
      <c r="N1616">
        <v>2955.1520559599999</v>
      </c>
      <c r="O1616">
        <v>13646.898673388931</v>
      </c>
      <c r="P1616">
        <v>9061.4525455999992</v>
      </c>
      <c r="Q1616">
        <v>2859.9156782970872</v>
      </c>
      <c r="R1616">
        <v>4346.1843281621514</v>
      </c>
      <c r="S1616">
        <v>4012.6670964223999</v>
      </c>
      <c r="T1616">
        <v>6212.2567499999986</v>
      </c>
      <c r="U1616">
        <v>535.70400000000006</v>
      </c>
      <c r="V1616">
        <v>2188</v>
      </c>
      <c r="W1616">
        <v>1523.405</v>
      </c>
      <c r="X1616">
        <v>9814.1993592233011</v>
      </c>
      <c r="Y1616">
        <v>19326.442800000001</v>
      </c>
      <c r="Z1616">
        <v>5326.4146320000009</v>
      </c>
      <c r="AA1616">
        <v>45710.714230151993</v>
      </c>
      <c r="AB1616">
        <v>459</v>
      </c>
      <c r="AC1616">
        <v>8052.0549300000021</v>
      </c>
      <c r="AD1616">
        <v>10501.6378299711</v>
      </c>
      <c r="AE1616">
        <v>5843.2727773120787</v>
      </c>
      <c r="AF1616">
        <v>15632.6606003206</v>
      </c>
      <c r="AG1616">
        <v>73564.314341625824</v>
      </c>
      <c r="AH1616">
        <v>13013.151791250681</v>
      </c>
      <c r="AI1616">
        <v>751.74</v>
      </c>
      <c r="AJ1616">
        <v>17911.110317810359</v>
      </c>
      <c r="AK1616">
        <v>810.40499999999997</v>
      </c>
      <c r="AL1616">
        <v>306903.09375</v>
      </c>
      <c r="AM1616">
        <v>239535.96875</v>
      </c>
      <c r="AN1616">
        <v>67367.0703125</v>
      </c>
      <c r="AO1616" s="5" t="s">
        <v>2159</v>
      </c>
    </row>
    <row r="1617" spans="1:41" ht="14.25" x14ac:dyDescent="0.45">
      <c r="A1617">
        <v>2017</v>
      </c>
      <c r="B1617" s="5" t="s">
        <v>1507</v>
      </c>
      <c r="C1617" s="5" t="s">
        <v>170</v>
      </c>
      <c r="D1617" s="5" t="s">
        <v>83</v>
      </c>
      <c r="E1617" s="5" t="s">
        <v>487</v>
      </c>
      <c r="F1617" s="5" t="s">
        <v>487</v>
      </c>
      <c r="G1617" s="5" t="s">
        <v>87</v>
      </c>
      <c r="H1617" s="5" t="s">
        <v>130</v>
      </c>
      <c r="I1617">
        <v>13497.84</v>
      </c>
      <c r="J1617"/>
      <c r="K1617">
        <v>760</v>
      </c>
      <c r="L1617">
        <v>3029</v>
      </c>
      <c r="M1617">
        <v>12603.3</v>
      </c>
      <c r="N1617">
        <v>17979.25814911383</v>
      </c>
      <c r="O1617">
        <v>13238</v>
      </c>
      <c r="P1617"/>
      <c r="Q1617"/>
      <c r="R1617">
        <v>9398.6289088447029</v>
      </c>
      <c r="S1617">
        <v>14826</v>
      </c>
      <c r="T1617">
        <v>12387.4971171875</v>
      </c>
      <c r="U1617">
        <v>1051</v>
      </c>
      <c r="V1617">
        <v>8259</v>
      </c>
      <c r="W1617">
        <v>6200</v>
      </c>
      <c r="X1617">
        <v>13113.10810974392</v>
      </c>
      <c r="Y1617">
        <v>69900</v>
      </c>
      <c r="Z1617">
        <v>10401.484048128001</v>
      </c>
      <c r="AA1617">
        <v>101040.1333963397</v>
      </c>
      <c r="AB1617">
        <v>1522</v>
      </c>
      <c r="AC1617">
        <v>10713.163920000001</v>
      </c>
      <c r="AD1617">
        <v>22090.325859491899</v>
      </c>
      <c r="AE1617">
        <v>54973.620868617552</v>
      </c>
      <c r="AF1617">
        <v>29264.63587776</v>
      </c>
      <c r="AG1617">
        <v>154987.59952135981</v>
      </c>
      <c r="AH1617">
        <v>30144.00517588346</v>
      </c>
      <c r="AI1617">
        <v>5534.3358719999997</v>
      </c>
      <c r="AJ1617">
        <v>35329.794510248168</v>
      </c>
      <c r="AK1617">
        <v>2062</v>
      </c>
      <c r="AL1617">
        <v>654305.6875</v>
      </c>
      <c r="AM1617">
        <v>519825.125</v>
      </c>
      <c r="AN1617">
        <v>134480.578125</v>
      </c>
      <c r="AO1617" s="5" t="s">
        <v>5173</v>
      </c>
    </row>
    <row r="1618" spans="1:41" ht="14.25" x14ac:dyDescent="0.45">
      <c r="A1618">
        <v>2017</v>
      </c>
      <c r="B1618" s="5" t="s">
        <v>1509</v>
      </c>
      <c r="C1618" s="5" t="s">
        <v>170</v>
      </c>
      <c r="D1618" s="5" t="s">
        <v>83</v>
      </c>
      <c r="E1618" s="5" t="s">
        <v>487</v>
      </c>
      <c r="F1618" s="5" t="s">
        <v>487</v>
      </c>
      <c r="G1618" s="5" t="s">
        <v>87</v>
      </c>
      <c r="H1618" s="5" t="s">
        <v>130</v>
      </c>
      <c r="I1618">
        <v>16523.43147299999</v>
      </c>
      <c r="J1618"/>
      <c r="K1618">
        <v>1396.170309854271</v>
      </c>
      <c r="L1618">
        <v>3496.5</v>
      </c>
      <c r="M1618">
        <v>20127.46902996326</v>
      </c>
      <c r="N1618">
        <v>21081.856168800001</v>
      </c>
      <c r="O1618">
        <v>16316.707220245</v>
      </c>
      <c r="P1618"/>
      <c r="Q1618">
        <v>3217.3811898869658</v>
      </c>
      <c r="R1618">
        <v>8235.8773966328336</v>
      </c>
      <c r="S1618">
        <v>17013.623044066801</v>
      </c>
      <c r="T1618">
        <v>11597.288500000001</v>
      </c>
      <c r="U1618">
        <v>1005.4752</v>
      </c>
      <c r="V1618">
        <v>8857</v>
      </c>
      <c r="W1618">
        <v>6714.6118694834922</v>
      </c>
      <c r="X1618">
        <v>14828.620924271851</v>
      </c>
      <c r="Y1618">
        <v>89495</v>
      </c>
      <c r="Z1618">
        <v>11016.368154399999</v>
      </c>
      <c r="AA1618">
        <v>109250.57581622541</v>
      </c>
      <c r="AB1618">
        <v>1577</v>
      </c>
      <c r="AC1618">
        <v>13222.09123</v>
      </c>
      <c r="AD1618">
        <v>8032.6215098898074</v>
      </c>
      <c r="AE1618">
        <v>9499.8518051429328</v>
      </c>
      <c r="AF1618">
        <v>42129.876804937878</v>
      </c>
      <c r="AG1618">
        <v>159600.22415375261</v>
      </c>
      <c r="AH1618">
        <v>33150.638537830433</v>
      </c>
      <c r="AI1618">
        <v>19882.080000000002</v>
      </c>
      <c r="AJ1618">
        <v>28408.341185439869</v>
      </c>
      <c r="AK1618">
        <v>3152.61</v>
      </c>
      <c r="AL1618">
        <v>678829.25</v>
      </c>
      <c r="AM1618">
        <v>525039.8125</v>
      </c>
      <c r="AN1618">
        <v>153789.4375</v>
      </c>
      <c r="AO1618" s="5" t="s">
        <v>2191</v>
      </c>
    </row>
    <row r="1619" spans="1:41" ht="14.25" x14ac:dyDescent="0.45">
      <c r="A1619">
        <v>2017</v>
      </c>
      <c r="B1619" s="5" t="s">
        <v>4071</v>
      </c>
      <c r="C1619" s="5" t="s">
        <v>170</v>
      </c>
      <c r="D1619" s="5" t="s">
        <v>83</v>
      </c>
      <c r="E1619" s="5" t="s">
        <v>487</v>
      </c>
      <c r="F1619" s="5" t="s">
        <v>487</v>
      </c>
      <c r="G1619" s="5" t="s">
        <v>87</v>
      </c>
      <c r="H1619" s="5" t="s">
        <v>130</v>
      </c>
      <c r="I1619">
        <v>19469.865000000002</v>
      </c>
      <c r="J1619">
        <v>45081.75</v>
      </c>
      <c r="K1619">
        <v>1609</v>
      </c>
      <c r="L1619"/>
      <c r="M1619">
        <v>19444.039000000001</v>
      </c>
      <c r="N1619">
        <v>20161.418772972978</v>
      </c>
      <c r="O1619">
        <v>12025.36778014286</v>
      </c>
      <c r="P1619"/>
      <c r="Q1619">
        <v>3770.1625100000001</v>
      </c>
      <c r="R1619">
        <v>9674.07176893</v>
      </c>
      <c r="S1619">
        <v>10832</v>
      </c>
      <c r="T1619">
        <v>8043.6836933333343</v>
      </c>
      <c r="U1619">
        <v>761</v>
      </c>
      <c r="V1619">
        <v>6322</v>
      </c>
      <c r="W1619">
        <v>9527</v>
      </c>
      <c r="X1619"/>
      <c r="Y1619">
        <v>79652</v>
      </c>
      <c r="Z1619">
        <v>13756.807847328</v>
      </c>
      <c r="AA1619">
        <v>110926</v>
      </c>
      <c r="AB1619"/>
      <c r="AC1619">
        <v>11451.92661</v>
      </c>
      <c r="AD1619">
        <v>8770</v>
      </c>
      <c r="AE1619">
        <v>14864</v>
      </c>
      <c r="AF1619">
        <v>39337.95199999999</v>
      </c>
      <c r="AG1619">
        <v>247345</v>
      </c>
      <c r="AH1619">
        <v>32617</v>
      </c>
      <c r="AI1619">
        <v>23313</v>
      </c>
      <c r="AJ1619">
        <v>25667</v>
      </c>
      <c r="AK1619">
        <v>3505</v>
      </c>
      <c r="AL1619">
        <v>777927.0625</v>
      </c>
      <c r="AM1619">
        <v>648241</v>
      </c>
      <c r="AN1619">
        <v>129686.09375</v>
      </c>
      <c r="AO1619" s="5" t="s">
        <v>4080</v>
      </c>
    </row>
    <row r="1620" spans="1:41" ht="14.25" x14ac:dyDescent="0.45">
      <c r="A1620">
        <v>2017</v>
      </c>
      <c r="B1620" s="5" t="s">
        <v>589</v>
      </c>
      <c r="C1620" s="5" t="s">
        <v>170</v>
      </c>
      <c r="D1620" s="5" t="s">
        <v>83</v>
      </c>
      <c r="E1620" s="5" t="s">
        <v>487</v>
      </c>
      <c r="F1620" s="5" t="s">
        <v>487</v>
      </c>
      <c r="G1620" s="5" t="s">
        <v>87</v>
      </c>
      <c r="H1620" s="5" t="s">
        <v>130</v>
      </c>
      <c r="I1620">
        <v>24070.907999999999</v>
      </c>
      <c r="J1620">
        <v>17236.277249999999</v>
      </c>
      <c r="K1620">
        <v>1689</v>
      </c>
      <c r="L1620"/>
      <c r="M1620">
        <v>19608</v>
      </c>
      <c r="N1620">
        <v>22643.460999999999</v>
      </c>
      <c r="O1620">
        <v>11633.0705</v>
      </c>
      <c r="P1620"/>
      <c r="Q1620">
        <v>3303.5842368952899</v>
      </c>
      <c r="R1620">
        <v>9899.0041510116862</v>
      </c>
      <c r="S1620">
        <v>12955.87836576</v>
      </c>
      <c r="T1620">
        <v>12100.81</v>
      </c>
      <c r="U1620">
        <v>1040</v>
      </c>
      <c r="V1620">
        <v>7819</v>
      </c>
      <c r="W1620">
        <v>6500</v>
      </c>
      <c r="X1620">
        <v>9452.3702219040806</v>
      </c>
      <c r="Y1620">
        <v>79652</v>
      </c>
      <c r="Z1620">
        <v>15197.989099732</v>
      </c>
      <c r="AA1620">
        <v>124098.19038364421</v>
      </c>
      <c r="AB1620"/>
      <c r="AC1620">
        <v>11451.92661</v>
      </c>
      <c r="AD1620">
        <v>23572.844430559999</v>
      </c>
      <c r="AE1620">
        <v>8031.0040739999968</v>
      </c>
      <c r="AF1620">
        <v>39563.75499999999</v>
      </c>
      <c r="AG1620">
        <v>158795</v>
      </c>
      <c r="AH1620">
        <v>45444.982102383081</v>
      </c>
      <c r="AI1620">
        <v>23313</v>
      </c>
      <c r="AJ1620">
        <v>31341.623299400751</v>
      </c>
      <c r="AK1620">
        <v>3505.3574100000001</v>
      </c>
      <c r="AL1620">
        <v>723919.125</v>
      </c>
      <c r="AM1620">
        <v>554143.6875</v>
      </c>
      <c r="AN1620">
        <v>169775.3125</v>
      </c>
      <c r="AO1620" s="5" t="s">
        <v>805</v>
      </c>
    </row>
    <row r="1621" spans="1:41" ht="14.25" x14ac:dyDescent="0.45">
      <c r="A1621">
        <v>2017</v>
      </c>
      <c r="B1621" s="5" t="s">
        <v>1508</v>
      </c>
      <c r="C1621" s="5" t="s">
        <v>170</v>
      </c>
      <c r="D1621" s="5" t="s">
        <v>83</v>
      </c>
      <c r="E1621" s="5" t="s">
        <v>487</v>
      </c>
      <c r="F1621" s="5" t="s">
        <v>487</v>
      </c>
      <c r="G1621" s="5" t="s">
        <v>87</v>
      </c>
      <c r="H1621" s="5" t="s">
        <v>130</v>
      </c>
      <c r="I1621">
        <v>10766.1</v>
      </c>
      <c r="J1621"/>
      <c r="K1621">
        <v>1382.3382030933351</v>
      </c>
      <c r="L1621">
        <v>3029</v>
      </c>
      <c r="M1621">
        <v>22027.1893476</v>
      </c>
      <c r="N1621">
        <v>23338.075107074041</v>
      </c>
      <c r="O1621">
        <v>16792</v>
      </c>
      <c r="P1621"/>
      <c r="Q1621">
        <v>3930.4701967483029</v>
      </c>
      <c r="R1621">
        <v>10114.18326945375</v>
      </c>
      <c r="S1621">
        <v>19308</v>
      </c>
      <c r="T1621">
        <v>12146.813899999999</v>
      </c>
      <c r="U1621">
        <v>1109.6490240000001</v>
      </c>
      <c r="V1621">
        <v>10945</v>
      </c>
      <c r="W1621"/>
      <c r="X1621">
        <v>14047.338985</v>
      </c>
      <c r="Y1621">
        <v>73664</v>
      </c>
      <c r="Z1621">
        <v>12024.496999999999</v>
      </c>
      <c r="AA1621">
        <v>114619.6778506463</v>
      </c>
      <c r="AB1621">
        <v>1479</v>
      </c>
      <c r="AC1621">
        <v>10461.5</v>
      </c>
      <c r="AD1621">
        <v>23625.755161172401</v>
      </c>
      <c r="AE1621">
        <v>11101.361438800001</v>
      </c>
      <c r="AF1621">
        <v>39006.698561293182</v>
      </c>
      <c r="AG1621">
        <v>180012</v>
      </c>
      <c r="AH1621">
        <v>57947.203341640488</v>
      </c>
      <c r="AI1621">
        <v>3895.2575999999999</v>
      </c>
      <c r="AJ1621">
        <v>36481.723617010757</v>
      </c>
      <c r="AK1621">
        <v>2301.6001459732161</v>
      </c>
      <c r="AL1621">
        <v>715556.4375</v>
      </c>
      <c r="AM1621">
        <v>540603.9375</v>
      </c>
      <c r="AN1621">
        <v>174952.484375</v>
      </c>
      <c r="AO1621" s="5" t="s">
        <v>5172</v>
      </c>
    </row>
    <row r="1622" spans="1:41" ht="14.25" x14ac:dyDescent="0.45">
      <c r="A1622">
        <v>2017</v>
      </c>
      <c r="B1622" s="5" t="s">
        <v>589</v>
      </c>
      <c r="C1622" s="5" t="s">
        <v>170</v>
      </c>
      <c r="D1622" s="5" t="s">
        <v>83</v>
      </c>
      <c r="E1622" s="5" t="s">
        <v>210</v>
      </c>
      <c r="F1622" s="5" t="s">
        <v>210</v>
      </c>
      <c r="G1622" s="5" t="s">
        <v>87</v>
      </c>
      <c r="H1622" s="5" t="s">
        <v>130</v>
      </c>
      <c r="I1622">
        <v>24070.907999999999</v>
      </c>
      <c r="J1622">
        <v>17236.277249999999</v>
      </c>
      <c r="K1622">
        <v>1069.229</v>
      </c>
      <c r="L1622">
        <v>1570.5</v>
      </c>
      <c r="M1622">
        <v>15737.08</v>
      </c>
      <c r="N1622">
        <v>22643.249</v>
      </c>
      <c r="O1622">
        <v>12086</v>
      </c>
      <c r="P1622">
        <v>11517.566000000001</v>
      </c>
      <c r="Q1622">
        <v>3199.2930368952898</v>
      </c>
      <c r="R1622">
        <v>9899.0041510116862</v>
      </c>
      <c r="S1622">
        <v>17125.840112000002</v>
      </c>
      <c r="T1622">
        <v>12100.81</v>
      </c>
      <c r="U1622">
        <v>1040</v>
      </c>
      <c r="V1622">
        <v>7714</v>
      </c>
      <c r="W1622">
        <v>7817.2960000000003</v>
      </c>
      <c r="X1622">
        <v>10545.225865783819</v>
      </c>
      <c r="Y1622">
        <v>65152</v>
      </c>
      <c r="Z1622">
        <v>13962.738819732</v>
      </c>
      <c r="AA1622">
        <v>133678.7485711308</v>
      </c>
      <c r="AB1622">
        <v>1480</v>
      </c>
      <c r="AC1622">
        <v>14951.841159150001</v>
      </c>
      <c r="AD1622">
        <v>22950.321518904449</v>
      </c>
      <c r="AE1622">
        <v>14066.88382144662</v>
      </c>
      <c r="AF1622">
        <v>37681.754999999997</v>
      </c>
      <c r="AG1622">
        <v>160500</v>
      </c>
      <c r="AH1622">
        <v>29633.21401588721</v>
      </c>
      <c r="AI1622">
        <v>4720</v>
      </c>
      <c r="AJ1622">
        <v>31341.623299400751</v>
      </c>
      <c r="AK1622">
        <v>3505.3574100000001</v>
      </c>
      <c r="AL1622">
        <v>708996.6875</v>
      </c>
      <c r="AM1622">
        <v>570226.375</v>
      </c>
      <c r="AN1622">
        <v>138770.359375</v>
      </c>
      <c r="AO1622" s="5" t="s">
        <v>806</v>
      </c>
    </row>
    <row r="1623" spans="1:41" ht="14.25" x14ac:dyDescent="0.45">
      <c r="A1623">
        <v>2017</v>
      </c>
      <c r="B1623" s="5" t="s">
        <v>1507</v>
      </c>
      <c r="C1623" s="5" t="s">
        <v>170</v>
      </c>
      <c r="D1623" s="5" t="s">
        <v>83</v>
      </c>
      <c r="E1623" s="5" t="s">
        <v>210</v>
      </c>
      <c r="F1623" s="5" t="s">
        <v>210</v>
      </c>
      <c r="G1623" s="5" t="s">
        <v>87</v>
      </c>
      <c r="H1623" s="5" t="s">
        <v>130</v>
      </c>
      <c r="I1623">
        <v>12100.08</v>
      </c>
      <c r="J1623">
        <v>18396.794000000002</v>
      </c>
      <c r="K1623">
        <v>877</v>
      </c>
      <c r="L1623">
        <v>2755.6451836800002</v>
      </c>
      <c r="M1623">
        <v>11976.833000000001</v>
      </c>
      <c r="N1623">
        <v>17979.25814911383</v>
      </c>
      <c r="O1623">
        <v>14207.300566091801</v>
      </c>
      <c r="P1623">
        <v>10357.298000000001</v>
      </c>
      <c r="Q1623">
        <v>2499.6331277499999</v>
      </c>
      <c r="R1623">
        <v>9508.896270236688</v>
      </c>
      <c r="S1623">
        <v>14505</v>
      </c>
      <c r="T1623">
        <v>12939.4035625</v>
      </c>
      <c r="U1623">
        <v>1051</v>
      </c>
      <c r="V1623">
        <v>11595.892750000001</v>
      </c>
      <c r="W1623">
        <v>6287.7093501491208</v>
      </c>
      <c r="X1623">
        <v>12983.275356182099</v>
      </c>
      <c r="Y1623">
        <v>70251</v>
      </c>
      <c r="Z1623">
        <v>10401.484048128001</v>
      </c>
      <c r="AA1623">
        <v>101515.0529306177</v>
      </c>
      <c r="AB1623">
        <v>1522</v>
      </c>
      <c r="AC1623">
        <v>10991.506164771879</v>
      </c>
      <c r="AD1623">
        <v>20227.325859491899</v>
      </c>
      <c r="AE1623">
        <v>25231.815390368909</v>
      </c>
      <c r="AF1623">
        <v>48801.346232278564</v>
      </c>
      <c r="AG1623">
        <v>138533.76944446939</v>
      </c>
      <c r="AH1623">
        <v>50117.072234658037</v>
      </c>
      <c r="AI1623">
        <v>3952.3358720000001</v>
      </c>
      <c r="AJ1623">
        <v>35329.794510248168</v>
      </c>
      <c r="AK1623">
        <v>2062</v>
      </c>
      <c r="AL1623">
        <v>678957.5</v>
      </c>
      <c r="AM1623">
        <v>527300.25</v>
      </c>
      <c r="AN1623">
        <v>151657.25</v>
      </c>
      <c r="AO1623" s="5" t="s">
        <v>2193</v>
      </c>
    </row>
    <row r="1624" spans="1:41" ht="14.25" x14ac:dyDescent="0.45">
      <c r="A1624">
        <v>2017</v>
      </c>
      <c r="B1624" s="5" t="s">
        <v>4071</v>
      </c>
      <c r="C1624" s="5" t="s">
        <v>170</v>
      </c>
      <c r="D1624" s="5" t="s">
        <v>83</v>
      </c>
      <c r="E1624" s="5" t="s">
        <v>210</v>
      </c>
      <c r="F1624" s="5" t="s">
        <v>210</v>
      </c>
      <c r="G1624" s="5" t="s">
        <v>87</v>
      </c>
      <c r="H1624" s="5" t="s">
        <v>130</v>
      </c>
      <c r="I1624">
        <v>20946.766</v>
      </c>
      <c r="J1624">
        <v>45081.75</v>
      </c>
      <c r="K1624">
        <v>1069.229</v>
      </c>
      <c r="L1624">
        <v>1259</v>
      </c>
      <c r="M1624">
        <v>13479.638999999999</v>
      </c>
      <c r="N1624">
        <v>20161.418772972978</v>
      </c>
      <c r="O1624">
        <v>12085.235000000001</v>
      </c>
      <c r="P1624">
        <v>12786.587</v>
      </c>
      <c r="Q1624">
        <v>3737.4425099999999</v>
      </c>
      <c r="R1624">
        <v>10674.07176893</v>
      </c>
      <c r="S1624">
        <v>12406.821</v>
      </c>
      <c r="T1624">
        <v>8043.6836933333343</v>
      </c>
      <c r="U1624">
        <v>761</v>
      </c>
      <c r="V1624">
        <v>5808</v>
      </c>
      <c r="W1624">
        <v>8350.7572</v>
      </c>
      <c r="X1624">
        <v>9570</v>
      </c>
      <c r="Y1624">
        <v>65152</v>
      </c>
      <c r="Z1624">
        <v>13361</v>
      </c>
      <c r="AA1624">
        <v>125471</v>
      </c>
      <c r="AB1624">
        <v>0</v>
      </c>
      <c r="AC1624">
        <v>14951.841159150001</v>
      </c>
      <c r="AD1624">
        <v>20019.125</v>
      </c>
      <c r="AE1624">
        <v>16276.87708</v>
      </c>
      <c r="AF1624">
        <v>41599.95199999999</v>
      </c>
      <c r="AG1624">
        <v>160619</v>
      </c>
      <c r="AH1624">
        <v>25258</v>
      </c>
      <c r="AI1624">
        <v>4720</v>
      </c>
      <c r="AJ1624">
        <v>29722.48724552527</v>
      </c>
      <c r="AK1624">
        <v>3505</v>
      </c>
      <c r="AL1624">
        <v>706877.6875</v>
      </c>
      <c r="AM1624">
        <v>588370.1875</v>
      </c>
      <c r="AN1624">
        <v>118507.4921875</v>
      </c>
      <c r="AO1624" s="5" t="s">
        <v>4081</v>
      </c>
    </row>
    <row r="1625" spans="1:41" ht="14.25" x14ac:dyDescent="0.45">
      <c r="A1625">
        <v>2017</v>
      </c>
      <c r="B1625" s="5" t="s">
        <v>1509</v>
      </c>
      <c r="C1625" s="5" t="s">
        <v>170</v>
      </c>
      <c r="D1625" s="5" t="s">
        <v>83</v>
      </c>
      <c r="E1625" s="5" t="s">
        <v>210</v>
      </c>
      <c r="F1625" s="5" t="s">
        <v>210</v>
      </c>
      <c r="G1625" s="5" t="s">
        <v>87</v>
      </c>
      <c r="H1625" s="5" t="s">
        <v>130</v>
      </c>
      <c r="I1625">
        <v>16523.43147299999</v>
      </c>
      <c r="J1625">
        <v>34596.985355124998</v>
      </c>
      <c r="K1625">
        <v>1042.5019681457291</v>
      </c>
      <c r="L1625">
        <v>3000.291188020934</v>
      </c>
      <c r="M1625">
        <v>17274.24372026289</v>
      </c>
      <c r="N1625">
        <v>20509.6361688</v>
      </c>
      <c r="O1625">
        <v>16272.86892829693</v>
      </c>
      <c r="P1625">
        <v>12252.9669216</v>
      </c>
      <c r="Q1625">
        <v>3183.7641898869661</v>
      </c>
      <c r="R1625">
        <v>8235.8773966328336</v>
      </c>
      <c r="S1625">
        <v>16658.876696422401</v>
      </c>
      <c r="T1625">
        <v>11494.266</v>
      </c>
      <c r="U1625">
        <v>1005.4752</v>
      </c>
      <c r="V1625">
        <v>8354</v>
      </c>
      <c r="W1625">
        <v>10552.829216</v>
      </c>
      <c r="X1625">
        <v>15917.21924541748</v>
      </c>
      <c r="Y1625">
        <v>74294.896730000022</v>
      </c>
      <c r="Z1625">
        <v>11016.368154399999</v>
      </c>
      <c r="AA1625">
        <v>123867.4116742872</v>
      </c>
      <c r="AB1625">
        <v>1577</v>
      </c>
      <c r="AC1625">
        <v>18002.982553369999</v>
      </c>
      <c r="AD1625">
        <v>18622.53375738152</v>
      </c>
      <c r="AE1625">
        <v>18953.75885168574</v>
      </c>
      <c r="AF1625">
        <v>42129.876804937878</v>
      </c>
      <c r="AG1625">
        <v>170333.3285432937</v>
      </c>
      <c r="AH1625">
        <v>35463.307053893623</v>
      </c>
      <c r="AI1625">
        <v>3519.3345599999998</v>
      </c>
      <c r="AJ1625">
        <v>28408.341185439869</v>
      </c>
      <c r="AK1625">
        <v>3152.61</v>
      </c>
      <c r="AL1625">
        <v>746216.9375</v>
      </c>
      <c r="AM1625">
        <v>594669.375</v>
      </c>
      <c r="AN1625">
        <v>151547.578125</v>
      </c>
      <c r="AO1625" s="5" t="s">
        <v>2192</v>
      </c>
    </row>
    <row r="1626" spans="1:41" ht="14.25" x14ac:dyDescent="0.45">
      <c r="A1626">
        <v>2017</v>
      </c>
      <c r="B1626" s="5" t="s">
        <v>1508</v>
      </c>
      <c r="C1626" s="5" t="s">
        <v>170</v>
      </c>
      <c r="D1626" s="5" t="s">
        <v>83</v>
      </c>
      <c r="E1626" s="5" t="s">
        <v>210</v>
      </c>
      <c r="F1626" s="5" t="s">
        <v>210</v>
      </c>
      <c r="G1626" s="5" t="s">
        <v>87</v>
      </c>
      <c r="H1626" s="5" t="s">
        <v>130</v>
      </c>
      <c r="I1626">
        <v>8979.6842399999987</v>
      </c>
      <c r="J1626">
        <v>18215.424599999998</v>
      </c>
      <c r="K1626">
        <v>1021.266176292665</v>
      </c>
      <c r="L1626">
        <v>3041.5425000000009</v>
      </c>
      <c r="M1626">
        <v>18405.379991075999</v>
      </c>
      <c r="N1626">
        <v>23338.075107074041</v>
      </c>
      <c r="O1626">
        <v>17233</v>
      </c>
      <c r="P1626">
        <v>9690.5830000000005</v>
      </c>
      <c r="Q1626">
        <v>3930.4701967483029</v>
      </c>
      <c r="R1626">
        <v>10008.28691846065</v>
      </c>
      <c r="S1626">
        <v>19379.95611888892</v>
      </c>
      <c r="T1626">
        <v>12698.7203453125</v>
      </c>
      <c r="U1626">
        <v>1109.6490240000001</v>
      </c>
      <c r="V1626">
        <v>14984</v>
      </c>
      <c r="W1626">
        <v>6268.7462572800014</v>
      </c>
      <c r="X1626">
        <v>14047.338985</v>
      </c>
      <c r="Y1626">
        <v>73664</v>
      </c>
      <c r="Z1626">
        <v>12024.496999999999</v>
      </c>
      <c r="AA1626">
        <v>114619.6778506463</v>
      </c>
      <c r="AB1626">
        <v>1479</v>
      </c>
      <c r="AC1626">
        <v>11951.6</v>
      </c>
      <c r="AD1626">
        <v>26622.827447967811</v>
      </c>
      <c r="AE1626">
        <v>20105.401269800001</v>
      </c>
      <c r="AF1626">
        <v>39006.698561293182</v>
      </c>
      <c r="AG1626">
        <v>171233</v>
      </c>
      <c r="AH1626">
        <v>51471.582292075043</v>
      </c>
      <c r="AI1626">
        <v>3518.8904000000002</v>
      </c>
      <c r="AJ1626">
        <v>36481.723617010757</v>
      </c>
      <c r="AK1626">
        <v>2301.6001459732161</v>
      </c>
      <c r="AL1626">
        <v>746832.625</v>
      </c>
      <c r="AM1626">
        <v>572384.375</v>
      </c>
      <c r="AN1626">
        <v>174448.3125</v>
      </c>
      <c r="AO1626" s="5" t="s">
        <v>2194</v>
      </c>
    </row>
    <row r="1627" spans="1:41" ht="14.25" x14ac:dyDescent="0.45">
      <c r="A1627">
        <v>2017</v>
      </c>
      <c r="B1627" s="5" t="s">
        <v>4071</v>
      </c>
      <c r="C1627" s="5" t="s">
        <v>170</v>
      </c>
      <c r="D1627" s="5" t="s">
        <v>83</v>
      </c>
      <c r="E1627" s="5" t="s">
        <v>24</v>
      </c>
      <c r="F1627" s="5" t="s">
        <v>24</v>
      </c>
      <c r="G1627" s="5" t="s">
        <v>86</v>
      </c>
      <c r="H1627" s="5" t="s">
        <v>130</v>
      </c>
      <c r="I1627">
        <v>2930.9163221626436</v>
      </c>
      <c r="J1627">
        <v>6478.8676595174229</v>
      </c>
      <c r="K1627">
        <v>102.83916919868925</v>
      </c>
      <c r="L1627">
        <v>514.19584599344626</v>
      </c>
      <c r="M1627">
        <v>8844.1685510872758</v>
      </c>
      <c r="N1627">
        <v>2619.5774558687417</v>
      </c>
      <c r="O1627">
        <v>115.17986950253196</v>
      </c>
      <c r="P1627">
        <v>97.326989729639507</v>
      </c>
      <c r="Q1627">
        <v>231.43070611309909</v>
      </c>
      <c r="R1627">
        <v>271.4954066845396</v>
      </c>
      <c r="S1627">
        <v>7571.0196364075027</v>
      </c>
      <c r="T1627">
        <v>682.89353452042826</v>
      </c>
      <c r="U1627">
        <v>0</v>
      </c>
      <c r="V1627">
        <v>851.50832096514705</v>
      </c>
      <c r="W1627">
        <v>1235.098422076258</v>
      </c>
      <c r="X1627">
        <v>1904.581413559725</v>
      </c>
      <c r="Y1627">
        <v>14091.022963604401</v>
      </c>
      <c r="Z1627">
        <v>4368.6079075603193</v>
      </c>
      <c r="AA1627">
        <v>38161.558906249607</v>
      </c>
      <c r="AB1627">
        <v>0</v>
      </c>
      <c r="AC1627">
        <v>1313.6023164590338</v>
      </c>
      <c r="AD1627">
        <v>1938.5183393952923</v>
      </c>
      <c r="AE1627">
        <v>1512.764178912719</v>
      </c>
      <c r="AF1627">
        <v>11450.014555956375</v>
      </c>
      <c r="AG1627">
        <v>57889.19673363417</v>
      </c>
      <c r="AH1627">
        <v>10968.948318857556</v>
      </c>
      <c r="AI1627">
        <v>2379.6983752576693</v>
      </c>
      <c r="AJ1627">
        <v>8034.8242894935911</v>
      </c>
      <c r="AK1627">
        <v>100.78238581471547</v>
      </c>
      <c r="AL1627">
        <v>186660.65625</v>
      </c>
      <c r="AM1627">
        <v>150816.921875</v>
      </c>
      <c r="AN1627">
        <v>35843.7265625</v>
      </c>
      <c r="AO1627" s="5" t="s">
        <v>4082</v>
      </c>
    </row>
    <row r="1628" spans="1:41" ht="14.25" x14ac:dyDescent="0.45">
      <c r="A1628">
        <v>2017</v>
      </c>
      <c r="B1628" s="5" t="s">
        <v>1509</v>
      </c>
      <c r="C1628" s="5" t="s">
        <v>170</v>
      </c>
      <c r="D1628" s="5" t="s">
        <v>83</v>
      </c>
      <c r="E1628" s="5" t="s">
        <v>24</v>
      </c>
      <c r="F1628" s="5" t="s">
        <v>24</v>
      </c>
      <c r="G1628" s="5" t="s">
        <v>86</v>
      </c>
      <c r="H1628" s="5" t="s">
        <v>130</v>
      </c>
      <c r="I1628">
        <v>3202.4117137473386</v>
      </c>
      <c r="J1628">
        <v>5900.1679719131662</v>
      </c>
      <c r="K1628">
        <v>109.48416115375517</v>
      </c>
      <c r="L1628">
        <v>318.32960211403912</v>
      </c>
      <c r="M1628">
        <v>5133.769304301396</v>
      </c>
      <c r="N1628">
        <v>3961.524524473346</v>
      </c>
      <c r="O1628">
        <v>175.17465784600827</v>
      </c>
      <c r="P1628">
        <v>121.52741888066824</v>
      </c>
      <c r="Q1628">
        <v>240.03795088356802</v>
      </c>
      <c r="R1628">
        <v>491.58388358036069</v>
      </c>
      <c r="S1628">
        <v>8868.6549900987848</v>
      </c>
      <c r="T1628">
        <v>218.96832230751033</v>
      </c>
      <c r="U1628">
        <v>0</v>
      </c>
      <c r="V1628">
        <v>341.59058279971612</v>
      </c>
      <c r="W1628">
        <v>552.89501382646358</v>
      </c>
      <c r="X1628">
        <v>853.97645699929035</v>
      </c>
      <c r="Y1628">
        <v>17064.748778230049</v>
      </c>
      <c r="Z1628">
        <v>1408.2816268214144</v>
      </c>
      <c r="AA1628">
        <v>19558.823503601267</v>
      </c>
      <c r="AB1628">
        <v>7424.1209678361383</v>
      </c>
      <c r="AC1628">
        <v>3572.2163648763776</v>
      </c>
      <c r="AD1628">
        <v>3661.5894734260546</v>
      </c>
      <c r="AE1628">
        <v>1853.1508085206906</v>
      </c>
      <c r="AF1628">
        <v>7550.7593864397668</v>
      </c>
      <c r="AG1628">
        <v>54524.691110232103</v>
      </c>
      <c r="AH1628">
        <v>8771.9769659180638</v>
      </c>
      <c r="AI1628">
        <v>2533.4634890978946</v>
      </c>
      <c r="AJ1628">
        <v>8293.9726282027223</v>
      </c>
      <c r="AK1628">
        <v>107.29447793068006</v>
      </c>
      <c r="AL1628">
        <v>166815.1875</v>
      </c>
      <c r="AM1628">
        <v>128403.8125</v>
      </c>
      <c r="AN1628">
        <v>38411.3671875</v>
      </c>
      <c r="AO1628" s="5" t="s">
        <v>2197</v>
      </c>
    </row>
    <row r="1629" spans="1:41" ht="14.25" x14ac:dyDescent="0.45">
      <c r="A1629">
        <v>2017</v>
      </c>
      <c r="B1629" s="5" t="s">
        <v>1508</v>
      </c>
      <c r="C1629" s="5" t="s">
        <v>170</v>
      </c>
      <c r="D1629" s="5" t="s">
        <v>83</v>
      </c>
      <c r="E1629" s="5" t="s">
        <v>24</v>
      </c>
      <c r="F1629" s="5" t="s">
        <v>24</v>
      </c>
      <c r="G1629" s="5" t="s">
        <v>86</v>
      </c>
      <c r="H1629" s="5" t="s">
        <v>130</v>
      </c>
      <c r="I1629">
        <v>3199.6381131616395</v>
      </c>
      <c r="J1629">
        <v>5313.5364240255067</v>
      </c>
      <c r="K1629">
        <v>112.26800397058385</v>
      </c>
      <c r="L1629">
        <v>319.96381131616397</v>
      </c>
      <c r="M1629">
        <v>9697.2638920019926</v>
      </c>
      <c r="N1629">
        <v>3033.2569312772343</v>
      </c>
      <c r="O1629">
        <v>119.00408420881888</v>
      </c>
      <c r="P1629">
        <v>105.53192373234882</v>
      </c>
      <c r="Q1629">
        <v>224.18567563477748</v>
      </c>
      <c r="R1629">
        <v>435.82506502183031</v>
      </c>
      <c r="S1629">
        <v>8274.8772562056838</v>
      </c>
      <c r="T1629">
        <v>336.80401191175156</v>
      </c>
      <c r="U1629">
        <v>0</v>
      </c>
      <c r="V1629">
        <v>1019.3934760529013</v>
      </c>
      <c r="W1629">
        <v>566.95342005144846</v>
      </c>
      <c r="X1629">
        <v>383.95657357939677</v>
      </c>
      <c r="Y1629">
        <v>13808.964984428816</v>
      </c>
      <c r="Z1629">
        <v>1122.6800397058385</v>
      </c>
      <c r="AA1629">
        <v>19739.840178433118</v>
      </c>
      <c r="AB1629">
        <v>7547.7779069423523</v>
      </c>
      <c r="AC1629">
        <v>900.50165984805301</v>
      </c>
      <c r="AD1629">
        <v>3118.8183698602866</v>
      </c>
      <c r="AE1629">
        <v>1684.0200595587578</v>
      </c>
      <c r="AF1629">
        <v>6383.4472885617961</v>
      </c>
      <c r="AG1629">
        <v>46733.802012834938</v>
      </c>
      <c r="AH1629">
        <v>8476.2342997790802</v>
      </c>
      <c r="AI1629">
        <v>2460.914647035198</v>
      </c>
      <c r="AJ1629">
        <v>8244.264803553544</v>
      </c>
      <c r="AK1629">
        <v>120.341690115326</v>
      </c>
      <c r="AL1629">
        <v>153484.078125</v>
      </c>
      <c r="AM1629">
        <v>112268.8515625</v>
      </c>
      <c r="AN1629">
        <v>41215.2109375</v>
      </c>
      <c r="AO1629" s="5" t="s">
        <v>2195</v>
      </c>
    </row>
    <row r="1630" spans="1:41" ht="14.25" x14ac:dyDescent="0.45">
      <c r="A1630">
        <v>2017</v>
      </c>
      <c r="B1630" s="5" t="s">
        <v>589</v>
      </c>
      <c r="C1630" s="5" t="s">
        <v>170</v>
      </c>
      <c r="D1630" s="5" t="s">
        <v>83</v>
      </c>
      <c r="E1630" s="5" t="s">
        <v>24</v>
      </c>
      <c r="F1630" s="5" t="s">
        <v>24</v>
      </c>
      <c r="G1630" s="5" t="s">
        <v>86</v>
      </c>
      <c r="H1630" s="5" t="s">
        <v>130</v>
      </c>
      <c r="I1630">
        <v>3025.5616485735404</v>
      </c>
      <c r="J1630">
        <v>9016.1737127491451</v>
      </c>
      <c r="K1630">
        <v>106.1600578446856</v>
      </c>
      <c r="L1630">
        <v>313.77356998429241</v>
      </c>
      <c r="M1630">
        <v>6688.0836442151931</v>
      </c>
      <c r="N1630">
        <v>3278.3287463017359</v>
      </c>
      <c r="O1630">
        <v>118.89926478604788</v>
      </c>
      <c r="P1630">
        <v>100.85205495245133</v>
      </c>
      <c r="Q1630">
        <v>286.42957027063466</v>
      </c>
      <c r="R1630">
        <v>477.07268394823262</v>
      </c>
      <c r="S1630">
        <v>8131.860430902917</v>
      </c>
      <c r="T1630">
        <v>530.80028922342797</v>
      </c>
      <c r="U1630">
        <v>0</v>
      </c>
      <c r="V1630">
        <v>552.03230079236516</v>
      </c>
      <c r="W1630">
        <v>536.10829211566227</v>
      </c>
      <c r="X1630">
        <v>835.75025930669153</v>
      </c>
      <c r="Y1630">
        <v>14546.051125878821</v>
      </c>
      <c r="Z1630">
        <v>4833.1285707638954</v>
      </c>
      <c r="AA1630">
        <v>22311.26342785377</v>
      </c>
      <c r="AB1630">
        <v>122.08406652138844</v>
      </c>
      <c r="AC1630">
        <v>1356.021241583323</v>
      </c>
      <c r="AD1630">
        <v>3667.4171170151567</v>
      </c>
      <c r="AE1630">
        <v>1570.7229838583992</v>
      </c>
      <c r="AF1630">
        <v>7698.2609716811448</v>
      </c>
      <c r="AG1630">
        <v>41976.748472367137</v>
      </c>
      <c r="AH1630">
        <v>10649.97700297886</v>
      </c>
      <c r="AI1630">
        <v>2456.5437385260248</v>
      </c>
      <c r="AJ1630">
        <v>6620.1412071945942</v>
      </c>
      <c r="AK1630">
        <v>104.0368566877919</v>
      </c>
      <c r="AL1630">
        <v>151910.28125</v>
      </c>
      <c r="AM1630">
        <v>117962.5625</v>
      </c>
      <c r="AN1630">
        <v>33947.71875</v>
      </c>
      <c r="AO1630" s="5" t="s">
        <v>807</v>
      </c>
    </row>
    <row r="1631" spans="1:41" ht="14.25" x14ac:dyDescent="0.45">
      <c r="A1631">
        <v>2017</v>
      </c>
      <c r="B1631" s="5" t="s">
        <v>1507</v>
      </c>
      <c r="C1631" s="5" t="s">
        <v>170</v>
      </c>
      <c r="D1631" s="5" t="s">
        <v>83</v>
      </c>
      <c r="E1631" s="5" t="s">
        <v>24</v>
      </c>
      <c r="F1631" s="5" t="s">
        <v>24</v>
      </c>
      <c r="G1631" s="5" t="s">
        <v>86</v>
      </c>
      <c r="H1631" s="5" t="s">
        <v>130</v>
      </c>
      <c r="I1631">
        <v>2445.0742696689917</v>
      </c>
      <c r="J1631">
        <v>6257.1156426599027</v>
      </c>
      <c r="K1631">
        <v>113.72438463576705</v>
      </c>
      <c r="L1631">
        <v>284.31096158941762</v>
      </c>
      <c r="M1631">
        <v>2284.7228873325598</v>
      </c>
      <c r="N1631">
        <v>2914.7559782147096</v>
      </c>
      <c r="O1631">
        <v>108.0381654039787</v>
      </c>
      <c r="P1631">
        <v>113.72438463576705</v>
      </c>
      <c r="Q1631">
        <v>215.79201984636796</v>
      </c>
      <c r="R1631">
        <v>893.60208940661869</v>
      </c>
      <c r="S1631">
        <v>7676.3959629142755</v>
      </c>
      <c r="T1631">
        <v>284.31096158941762</v>
      </c>
      <c r="U1631">
        <v>0</v>
      </c>
      <c r="V1631">
        <v>1032.6174124927647</v>
      </c>
      <c r="W1631">
        <v>460.58375777485656</v>
      </c>
      <c r="X1631">
        <v>376.79443113839307</v>
      </c>
      <c r="Y1631">
        <v>15029.814673462974</v>
      </c>
      <c r="Z1631">
        <v>1649.0035772186222</v>
      </c>
      <c r="AA1631">
        <v>18757.35585814315</v>
      </c>
      <c r="AB1631">
        <v>130.78304233113209</v>
      </c>
      <c r="AC1631">
        <v>946.97903874320093</v>
      </c>
      <c r="AD1631">
        <v>3093.0189511312742</v>
      </c>
      <c r="AE1631">
        <v>1188.4198194437656</v>
      </c>
      <c r="AF1631">
        <v>8406.5065122758988</v>
      </c>
      <c r="AG1631">
        <v>26333.518678505192</v>
      </c>
      <c r="AH1631">
        <v>8195.7373194176125</v>
      </c>
      <c r="AI1631">
        <v>1867.3543957192949</v>
      </c>
      <c r="AJ1631">
        <v>8500.8270812925894</v>
      </c>
      <c r="AK1631">
        <v>101.21470232583268</v>
      </c>
      <c r="AL1631">
        <v>119662.0859375</v>
      </c>
      <c r="AM1631">
        <v>94969.421875</v>
      </c>
      <c r="AN1631">
        <v>24692.677734375</v>
      </c>
      <c r="AO1631" s="5" t="s">
        <v>2196</v>
      </c>
    </row>
    <row r="1632" spans="1:41" ht="14.25" x14ac:dyDescent="0.45">
      <c r="A1632">
        <v>2017</v>
      </c>
      <c r="B1632" s="5" t="s">
        <v>1508</v>
      </c>
      <c r="C1632" s="5" t="s">
        <v>170</v>
      </c>
      <c r="D1632" s="5" t="s">
        <v>83</v>
      </c>
      <c r="E1632" s="5" t="s">
        <v>24</v>
      </c>
      <c r="F1632" s="5" t="s">
        <v>24</v>
      </c>
      <c r="G1632" s="5" t="s">
        <v>87</v>
      </c>
      <c r="H1632" s="5" t="s">
        <v>130</v>
      </c>
      <c r="I1632">
        <v>2907</v>
      </c>
      <c r="J1632">
        <v>5061.84</v>
      </c>
      <c r="K1632">
        <v>106.31987449</v>
      </c>
      <c r="L1632">
        <v>307.20150000000001</v>
      </c>
      <c r="M1632">
        <v>9069.4826009999979</v>
      </c>
      <c r="N1632">
        <v>2872.7052337151999</v>
      </c>
      <c r="O1632">
        <v>113</v>
      </c>
      <c r="P1632">
        <v>100</v>
      </c>
      <c r="Q1632">
        <v>229.74868351572539</v>
      </c>
      <c r="R1632">
        <v>415.94795069481262</v>
      </c>
      <c r="S1632">
        <v>8480.2124473343483</v>
      </c>
      <c r="T1632">
        <v>321.98880000000003</v>
      </c>
      <c r="U1632"/>
      <c r="V1632">
        <v>964</v>
      </c>
      <c r="W1632">
        <v>525.40200000000004</v>
      </c>
      <c r="X1632">
        <v>372.90634999999997</v>
      </c>
      <c r="Y1632">
        <v>13364</v>
      </c>
      <c r="Z1632">
        <v>1151</v>
      </c>
      <c r="AA1632">
        <v>18759.40925903176</v>
      </c>
      <c r="AB1632">
        <v>136</v>
      </c>
      <c r="AC1632">
        <v>861.3</v>
      </c>
      <c r="AD1632">
        <v>3196.209626557003</v>
      </c>
      <c r="AE1632">
        <v>1560.6</v>
      </c>
      <c r="AF1632">
        <v>6128.5731497882443</v>
      </c>
      <c r="AG1632">
        <v>44875</v>
      </c>
      <c r="AH1632">
        <v>8400.6303205545046</v>
      </c>
      <c r="AI1632">
        <v>2280.5567999999998</v>
      </c>
      <c r="AJ1632">
        <v>8170.7298819261423</v>
      </c>
      <c r="AK1632">
        <v>117.05573226600001</v>
      </c>
      <c r="AL1632">
        <v>140848.828125</v>
      </c>
      <c r="AM1632">
        <v>107729.0546875</v>
      </c>
      <c r="AN1632">
        <v>33119.765625</v>
      </c>
      <c r="AO1632" s="5" t="s">
        <v>2198</v>
      </c>
    </row>
    <row r="1633" spans="1:41" ht="14.25" x14ac:dyDescent="0.45">
      <c r="A1633">
        <v>2017</v>
      </c>
      <c r="B1633" s="5" t="s">
        <v>4071</v>
      </c>
      <c r="C1633" s="5" t="s">
        <v>170</v>
      </c>
      <c r="D1633" s="5" t="s">
        <v>83</v>
      </c>
      <c r="E1633" s="5" t="s">
        <v>24</v>
      </c>
      <c r="F1633" s="5" t="s">
        <v>24</v>
      </c>
      <c r="G1633" s="5" t="s">
        <v>87</v>
      </c>
      <c r="H1633" s="5" t="s">
        <v>130</v>
      </c>
      <c r="I1633">
        <v>2850</v>
      </c>
      <c r="J1633">
        <v>6310.5</v>
      </c>
      <c r="K1633">
        <v>100</v>
      </c>
      <c r="L1633">
        <v>500</v>
      </c>
      <c r="M1633">
        <v>8600</v>
      </c>
      <c r="N1633">
        <v>2547.2565329729732</v>
      </c>
      <c r="O1633">
        <v>112</v>
      </c>
      <c r="P1633">
        <v>94.64</v>
      </c>
      <c r="Q1633">
        <v>225.04140000000001</v>
      </c>
      <c r="R1633">
        <v>264</v>
      </c>
      <c r="S1633">
        <v>7362</v>
      </c>
      <c r="T1633">
        <v>664.04030666666665</v>
      </c>
      <c r="U1633">
        <v>0</v>
      </c>
      <c r="V1633">
        <v>828</v>
      </c>
      <c r="W1633">
        <v>1201</v>
      </c>
      <c r="X1633">
        <v>1852</v>
      </c>
      <c r="Y1633">
        <v>13702</v>
      </c>
      <c r="Z1633">
        <v>4248</v>
      </c>
      <c r="AA1633">
        <v>37108</v>
      </c>
      <c r="AB1633"/>
      <c r="AC1633">
        <v>1277.3365699999999</v>
      </c>
      <c r="AD1633">
        <v>1885</v>
      </c>
      <c r="AE1633">
        <v>1471</v>
      </c>
      <c r="AF1633">
        <v>11133.904177925149</v>
      </c>
      <c r="AG1633">
        <v>56291</v>
      </c>
      <c r="AH1633">
        <v>10666</v>
      </c>
      <c r="AI1633">
        <v>2314</v>
      </c>
      <c r="AJ1633">
        <v>7813</v>
      </c>
      <c r="AK1633">
        <v>98</v>
      </c>
      <c r="AL1633">
        <v>181517.71875</v>
      </c>
      <c r="AM1633">
        <v>146663.6875</v>
      </c>
      <c r="AN1633">
        <v>34854.0390625</v>
      </c>
      <c r="AO1633" s="5" t="s">
        <v>4083</v>
      </c>
    </row>
    <row r="1634" spans="1:41" ht="14.25" x14ac:dyDescent="0.45">
      <c r="A1634">
        <v>2017</v>
      </c>
      <c r="B1634" s="5" t="s">
        <v>1509</v>
      </c>
      <c r="C1634" s="5" t="s">
        <v>170</v>
      </c>
      <c r="D1634" s="5" t="s">
        <v>83</v>
      </c>
      <c r="E1634" s="5" t="s">
        <v>24</v>
      </c>
      <c r="F1634" s="5" t="s">
        <v>24</v>
      </c>
      <c r="G1634" s="5" t="s">
        <v>87</v>
      </c>
      <c r="H1634" s="5" t="s">
        <v>130</v>
      </c>
      <c r="I1634">
        <v>3049.139924999999</v>
      </c>
      <c r="J1634">
        <v>5502</v>
      </c>
      <c r="K1634">
        <v>104.18398999999999</v>
      </c>
      <c r="L1634">
        <v>308.17018802093429</v>
      </c>
      <c r="M1634">
        <v>4806.278352463265</v>
      </c>
      <c r="N1634">
        <v>3764.5355015999999</v>
      </c>
      <c r="O1634">
        <v>164.89609136000001</v>
      </c>
      <c r="P1634">
        <v>111</v>
      </c>
      <c r="Q1634">
        <v>224.0663349203823</v>
      </c>
      <c r="R1634">
        <v>468.86334370515868</v>
      </c>
      <c r="S1634">
        <v>8294.8096000000005</v>
      </c>
      <c r="T1634">
        <v>203</v>
      </c>
      <c r="U1634"/>
      <c r="V1634">
        <v>319</v>
      </c>
      <c r="W1634">
        <v>514.59499999999991</v>
      </c>
      <c r="X1634">
        <v>795.20388349514565</v>
      </c>
      <c r="Y1634">
        <v>16139.33171</v>
      </c>
      <c r="Z1634">
        <v>1314.5863360000001</v>
      </c>
      <c r="AA1634">
        <v>18668.964401618159</v>
      </c>
      <c r="AB1634">
        <v>136</v>
      </c>
      <c r="AC1634">
        <v>3312.0378300000002</v>
      </c>
      <c r="AD1634">
        <v>3417.9550786599748</v>
      </c>
      <c r="AE1634">
        <v>1765.9660268858361</v>
      </c>
      <c r="AF1634">
        <v>7289.7066890511296</v>
      </c>
      <c r="AG1634">
        <v>52765.813638643078</v>
      </c>
      <c r="AH1634">
        <v>8376.6972739040921</v>
      </c>
      <c r="AI1634">
        <v>2360.2800000000002</v>
      </c>
      <c r="AJ1634">
        <v>7899.1499557141924</v>
      </c>
      <c r="AK1634">
        <v>101.43</v>
      </c>
      <c r="AL1634">
        <v>152177.6875</v>
      </c>
      <c r="AM1634">
        <v>122902.328125</v>
      </c>
      <c r="AN1634">
        <v>29275.328125</v>
      </c>
      <c r="AO1634" s="5" t="s">
        <v>2199</v>
      </c>
    </row>
    <row r="1635" spans="1:41" ht="14.25" x14ac:dyDescent="0.45">
      <c r="A1635">
        <v>2017</v>
      </c>
      <c r="B1635" s="5" t="s">
        <v>589</v>
      </c>
      <c r="C1635" s="5" t="s">
        <v>170</v>
      </c>
      <c r="D1635" s="5" t="s">
        <v>83</v>
      </c>
      <c r="E1635" s="5" t="s">
        <v>24</v>
      </c>
      <c r="F1635" s="5" t="s">
        <v>24</v>
      </c>
      <c r="G1635" s="5" t="s">
        <v>87</v>
      </c>
      <c r="H1635" s="5" t="s">
        <v>130</v>
      </c>
      <c r="I1635">
        <v>2892.7500000000009</v>
      </c>
      <c r="J1635">
        <v>8671.3529999999992</v>
      </c>
      <c r="K1635">
        <v>100</v>
      </c>
      <c r="L1635">
        <v>299.99999999999989</v>
      </c>
      <c r="M1635">
        <v>6300</v>
      </c>
      <c r="N1635">
        <v>3088</v>
      </c>
      <c r="O1635">
        <v>112</v>
      </c>
      <c r="P1635">
        <v>95</v>
      </c>
      <c r="Q1635">
        <v>269.8091693673407</v>
      </c>
      <c r="R1635">
        <v>449.39</v>
      </c>
      <c r="S1635">
        <v>7660</v>
      </c>
      <c r="T1635">
        <v>505</v>
      </c>
      <c r="U1635">
        <v>0</v>
      </c>
      <c r="V1635">
        <v>520</v>
      </c>
      <c r="W1635">
        <v>505</v>
      </c>
      <c r="X1635">
        <v>803</v>
      </c>
      <c r="Y1635">
        <v>13702</v>
      </c>
      <c r="Z1635">
        <v>4552.6808000000001</v>
      </c>
      <c r="AA1635">
        <v>21421.19128765224</v>
      </c>
      <c r="AB1635">
        <v>115</v>
      </c>
      <c r="AC1635">
        <v>1277.3365699999999</v>
      </c>
      <c r="AD1635">
        <v>3454.6110764</v>
      </c>
      <c r="AE1635">
        <v>1479.58</v>
      </c>
      <c r="AF1635">
        <v>7360.3340511438109</v>
      </c>
      <c r="AG1635">
        <v>40292</v>
      </c>
      <c r="AH1635">
        <v>10257.719999999999</v>
      </c>
      <c r="AI1635">
        <v>2314</v>
      </c>
      <c r="AJ1635">
        <v>6317.0679999999993</v>
      </c>
      <c r="AK1635">
        <v>98</v>
      </c>
      <c r="AL1635">
        <v>144912.8125</v>
      </c>
      <c r="AM1635">
        <v>112688.4921875</v>
      </c>
      <c r="AN1635">
        <v>32224.33203125</v>
      </c>
      <c r="AO1635" s="5" t="s">
        <v>808</v>
      </c>
    </row>
    <row r="1636" spans="1:41" ht="14.25" x14ac:dyDescent="0.45">
      <c r="A1636">
        <v>2017</v>
      </c>
      <c r="B1636" s="5" t="s">
        <v>1507</v>
      </c>
      <c r="C1636" s="5" t="s">
        <v>170</v>
      </c>
      <c r="D1636" s="5" t="s">
        <v>83</v>
      </c>
      <c r="E1636" s="5" t="s">
        <v>24</v>
      </c>
      <c r="F1636" s="5" t="s">
        <v>24</v>
      </c>
      <c r="G1636" s="5" t="s">
        <v>87</v>
      </c>
      <c r="H1636" s="5" t="s">
        <v>130</v>
      </c>
      <c r="I1636">
        <v>2322</v>
      </c>
      <c r="J1636">
        <v>5623.0439999999999</v>
      </c>
      <c r="K1636">
        <v>109</v>
      </c>
      <c r="L1636">
        <v>270.60804000000002</v>
      </c>
      <c r="M1636">
        <v>2159.6749999999988</v>
      </c>
      <c r="N1636">
        <v>2788.5439999999999</v>
      </c>
      <c r="O1636">
        <v>104.86222460937501</v>
      </c>
      <c r="P1636">
        <v>107</v>
      </c>
      <c r="Q1636">
        <v>204.5505</v>
      </c>
      <c r="R1636">
        <v>840.18244080678403</v>
      </c>
      <c r="S1636">
        <v>7269</v>
      </c>
      <c r="T1636">
        <v>269.22265624999989</v>
      </c>
      <c r="U1636"/>
      <c r="V1636">
        <v>977.81668749999994</v>
      </c>
      <c r="W1636">
        <v>428.52350159999997</v>
      </c>
      <c r="X1636">
        <v>372.90634999999997</v>
      </c>
      <c r="Y1636">
        <v>14629</v>
      </c>
      <c r="Z1636">
        <v>1563.0133248</v>
      </c>
      <c r="AA1636">
        <v>18005.216906338112</v>
      </c>
      <c r="AB1636">
        <v>115</v>
      </c>
      <c r="AC1636">
        <v>919.14128000000005</v>
      </c>
      <c r="AD1636">
        <v>2931.8905</v>
      </c>
      <c r="AE1636">
        <v>1127.463375984086</v>
      </c>
      <c r="AF1636">
        <v>8001.3385267199992</v>
      </c>
      <c r="AG1636">
        <v>25033.930216809971</v>
      </c>
      <c r="AH1636">
        <v>7855.2666666666673</v>
      </c>
      <c r="AI1636">
        <v>1742.5035359999999</v>
      </c>
      <c r="AJ1636">
        <v>8170.7298819261423</v>
      </c>
      <c r="AK1636">
        <v>108</v>
      </c>
      <c r="AL1636">
        <v>114049.421875</v>
      </c>
      <c r="AM1636">
        <v>90583.578125</v>
      </c>
      <c r="AN1636">
        <v>23465.8515625</v>
      </c>
      <c r="AO1636" s="5" t="s">
        <v>2200</v>
      </c>
    </row>
    <row r="1637" spans="1:41" ht="14.25" x14ac:dyDescent="0.45">
      <c r="A1637">
        <v>2017</v>
      </c>
      <c r="B1637" s="5" t="s">
        <v>1507</v>
      </c>
      <c r="C1637" s="5" t="s">
        <v>170</v>
      </c>
      <c r="D1637" s="5" t="s">
        <v>83</v>
      </c>
      <c r="E1637" s="5" t="s">
        <v>213</v>
      </c>
      <c r="F1637" s="5" t="s">
        <v>213</v>
      </c>
      <c r="G1637" s="5" t="s">
        <v>87</v>
      </c>
      <c r="H1637" s="5" t="s">
        <v>130</v>
      </c>
      <c r="I1637">
        <v>0</v>
      </c>
      <c r="J1637"/>
      <c r="K1637">
        <v>0</v>
      </c>
      <c r="L1637"/>
      <c r="M1637">
        <v>126.033</v>
      </c>
      <c r="N1637">
        <v>552.12649130132809</v>
      </c>
      <c r="O1637">
        <v>191.09</v>
      </c>
      <c r="P1637">
        <v>618.13300000000004</v>
      </c>
      <c r="Q1637">
        <v>62.576417749999997</v>
      </c>
      <c r="R1637">
        <v>80.194444648716185</v>
      </c>
      <c r="S1637">
        <v>0</v>
      </c>
      <c r="T1637">
        <v>22.0762578125</v>
      </c>
      <c r="U1637"/>
      <c r="V1637">
        <v>0</v>
      </c>
      <c r="W1637">
        <v>416.78361030911998</v>
      </c>
      <c r="X1637">
        <v>138.02761017214999</v>
      </c>
      <c r="Y1637">
        <v>66</v>
      </c>
      <c r="Z1637">
        <v>0</v>
      </c>
      <c r="AA1637">
        <v>1700.0591455930669</v>
      </c>
      <c r="AB1637">
        <v>0</v>
      </c>
      <c r="AC1637">
        <v>187.48036859999999</v>
      </c>
      <c r="AD1637">
        <v>541.9758877924852</v>
      </c>
      <c r="AE1637">
        <v>2135.297942292239</v>
      </c>
      <c r="AF1637">
        <v>16189.24452</v>
      </c>
      <c r="AG1637">
        <v>3036.220117539594</v>
      </c>
      <c r="AH1637">
        <v>1331.7160104113759</v>
      </c>
      <c r="AI1637">
        <v>0</v>
      </c>
      <c r="AJ1637">
        <v>393.50999476406241</v>
      </c>
      <c r="AK1637"/>
      <c r="AL1637">
        <v>27788.546875</v>
      </c>
      <c r="AM1637">
        <v>25020.84375</v>
      </c>
      <c r="AN1637">
        <v>2767.702392578125</v>
      </c>
      <c r="AO1637" s="5" t="s">
        <v>2201</v>
      </c>
    </row>
    <row r="1638" spans="1:41" ht="14.25" x14ac:dyDescent="0.45">
      <c r="A1638">
        <v>2017</v>
      </c>
      <c r="B1638" s="5" t="s">
        <v>4071</v>
      </c>
      <c r="C1638" s="5" t="s">
        <v>170</v>
      </c>
      <c r="D1638" s="5" t="s">
        <v>83</v>
      </c>
      <c r="E1638" s="5" t="s">
        <v>213</v>
      </c>
      <c r="F1638" s="5" t="s">
        <v>213</v>
      </c>
      <c r="G1638" s="5" t="s">
        <v>87</v>
      </c>
      <c r="H1638" s="5" t="s">
        <v>130</v>
      </c>
      <c r="I1638">
        <v>0</v>
      </c>
      <c r="J1638"/>
      <c r="K1638"/>
      <c r="L1638"/>
      <c r="M1638">
        <v>185.6</v>
      </c>
      <c r="N1638">
        <v>0</v>
      </c>
      <c r="O1638"/>
      <c r="P1638"/>
      <c r="Q1638">
        <v>0</v>
      </c>
      <c r="R1638">
        <v>119.39729893000001</v>
      </c>
      <c r="S1638">
        <v>0</v>
      </c>
      <c r="T1638"/>
      <c r="U1638"/>
      <c r="V1638">
        <v>0</v>
      </c>
      <c r="W1638">
        <v>557.75720000000001</v>
      </c>
      <c r="X1638">
        <v>210</v>
      </c>
      <c r="Y1638"/>
      <c r="Z1638"/>
      <c r="AA1638">
        <v>1138</v>
      </c>
      <c r="AB1638"/>
      <c r="AC1638">
        <v>171.77889915</v>
      </c>
      <c r="AD1638"/>
      <c r="AE1638">
        <v>354.87707999999998</v>
      </c>
      <c r="AF1638">
        <v>300</v>
      </c>
      <c r="AG1638">
        <v>3787</v>
      </c>
      <c r="AH1638">
        <v>773</v>
      </c>
      <c r="AI1638"/>
      <c r="AJ1638">
        <v>173.22217128983311</v>
      </c>
      <c r="AK1638"/>
      <c r="AL1638">
        <v>7770.63232421875</v>
      </c>
      <c r="AM1638">
        <v>6044.275390625</v>
      </c>
      <c r="AN1638">
        <v>1726.357177734375</v>
      </c>
      <c r="AO1638" s="5" t="s">
        <v>4084</v>
      </c>
    </row>
    <row r="1639" spans="1:41" ht="14.25" x14ac:dyDescent="0.45">
      <c r="A1639">
        <v>2017</v>
      </c>
      <c r="B1639" s="5" t="s">
        <v>1509</v>
      </c>
      <c r="C1639" s="5" t="s">
        <v>170</v>
      </c>
      <c r="D1639" s="5" t="s">
        <v>83</v>
      </c>
      <c r="E1639" s="5" t="s">
        <v>213</v>
      </c>
      <c r="F1639" s="5" t="s">
        <v>213</v>
      </c>
      <c r="G1639" s="5" t="s">
        <v>87</v>
      </c>
      <c r="H1639" s="5" t="s">
        <v>130</v>
      </c>
      <c r="I1639">
        <v>0</v>
      </c>
      <c r="J1639"/>
      <c r="K1639"/>
      <c r="L1639">
        <v>0</v>
      </c>
      <c r="M1639">
        <v>201.2746902996326</v>
      </c>
      <c r="N1639">
        <v>0</v>
      </c>
      <c r="O1639">
        <v>0</v>
      </c>
      <c r="P1639">
        <v>618.13300000000004</v>
      </c>
      <c r="Q1639">
        <v>0</v>
      </c>
      <c r="R1639">
        <v>96.778500773494628</v>
      </c>
      <c r="S1639">
        <v>0</v>
      </c>
      <c r="T1639">
        <v>0</v>
      </c>
      <c r="U1639"/>
      <c r="V1639">
        <v>0</v>
      </c>
      <c r="W1639">
        <v>457.59621600000003</v>
      </c>
      <c r="X1639">
        <v>185.35776155339809</v>
      </c>
      <c r="Y1639">
        <v>0</v>
      </c>
      <c r="Z1639">
        <v>0</v>
      </c>
      <c r="AA1639">
        <v>2366.1945515032448</v>
      </c>
      <c r="AB1639">
        <v>0</v>
      </c>
      <c r="AC1639">
        <v>251.21973337</v>
      </c>
      <c r="AD1639"/>
      <c r="AE1639">
        <v>327.42921651368403</v>
      </c>
      <c r="AF1639">
        <v>323.05738150859918</v>
      </c>
      <c r="AG1639">
        <v>2854.6128240669468</v>
      </c>
      <c r="AH1639">
        <v>557.74738762250968</v>
      </c>
      <c r="AI1639">
        <v>0</v>
      </c>
      <c r="AJ1639">
        <v>638.60088916190909</v>
      </c>
      <c r="AK1639"/>
      <c r="AL1639">
        <v>8878.001953125</v>
      </c>
      <c r="AM1639">
        <v>7476.0263671875</v>
      </c>
      <c r="AN1639">
        <v>1401.97607421875</v>
      </c>
      <c r="AO1639" s="5" t="s">
        <v>2203</v>
      </c>
    </row>
    <row r="1640" spans="1:41" ht="14.25" x14ac:dyDescent="0.45">
      <c r="A1640">
        <v>2017</v>
      </c>
      <c r="B1640" s="5" t="s">
        <v>1508</v>
      </c>
      <c r="C1640" s="5" t="s">
        <v>170</v>
      </c>
      <c r="D1640" s="5" t="s">
        <v>83</v>
      </c>
      <c r="E1640" s="5" t="s">
        <v>213</v>
      </c>
      <c r="F1640" s="5" t="s">
        <v>213</v>
      </c>
      <c r="G1640" s="5" t="s">
        <v>87</v>
      </c>
      <c r="H1640" s="5" t="s">
        <v>130</v>
      </c>
      <c r="I1640">
        <v>0</v>
      </c>
      <c r="J1640"/>
      <c r="K1640"/>
      <c r="L1640">
        <v>0</v>
      </c>
      <c r="M1640">
        <v>220.271893476</v>
      </c>
      <c r="N1640">
        <v>0</v>
      </c>
      <c r="O1640">
        <v>251</v>
      </c>
      <c r="P1640">
        <v>618.13300000000004</v>
      </c>
      <c r="Q1640">
        <v>268.41825717768052</v>
      </c>
      <c r="R1640">
        <v>123.4330708180495</v>
      </c>
      <c r="S1640">
        <v>0</v>
      </c>
      <c r="T1640">
        <v>0</v>
      </c>
      <c r="U1640"/>
      <c r="V1640">
        <v>0</v>
      </c>
      <c r="W1640">
        <v>389.44585727999998</v>
      </c>
      <c r="X1640">
        <v>149.3556275</v>
      </c>
      <c r="Y1640">
        <v>0</v>
      </c>
      <c r="Z1640"/>
      <c r="AA1640">
        <v>3844.2384290354998</v>
      </c>
      <c r="AB1640">
        <v>0</v>
      </c>
      <c r="AC1640">
        <v>214.4</v>
      </c>
      <c r="AD1640">
        <v>1082.0356518449159</v>
      </c>
      <c r="AE1640">
        <v>1566.039831</v>
      </c>
      <c r="AF1640">
        <v>299.57493468247708</v>
      </c>
      <c r="AG1640">
        <v>4350</v>
      </c>
      <c r="AH1640">
        <v>1252.390441513784</v>
      </c>
      <c r="AI1640">
        <v>0</v>
      </c>
      <c r="AJ1640">
        <v>393.50999476406241</v>
      </c>
      <c r="AK1640"/>
      <c r="AL1640">
        <v>15022.2470703125</v>
      </c>
      <c r="AM1640">
        <v>11677.7470703125</v>
      </c>
      <c r="AN1640">
        <v>3344.49951171875</v>
      </c>
      <c r="AO1640" s="5" t="s">
        <v>2202</v>
      </c>
    </row>
    <row r="1641" spans="1:41" ht="14.25" x14ac:dyDescent="0.45">
      <c r="A1641">
        <v>2017</v>
      </c>
      <c r="B1641" s="5" t="s">
        <v>589</v>
      </c>
      <c r="C1641" s="5" t="s">
        <v>170</v>
      </c>
      <c r="D1641" s="5" t="s">
        <v>83</v>
      </c>
      <c r="E1641" s="5" t="s">
        <v>213</v>
      </c>
      <c r="F1641" s="5" t="s">
        <v>213</v>
      </c>
      <c r="G1641" s="5" t="s">
        <v>87</v>
      </c>
      <c r="H1641" s="5" t="s">
        <v>130</v>
      </c>
      <c r="I1641">
        <v>0</v>
      </c>
      <c r="J1641"/>
      <c r="K1641"/>
      <c r="L1641">
        <v>0</v>
      </c>
      <c r="M1641">
        <v>196.08</v>
      </c>
      <c r="N1641">
        <v>0</v>
      </c>
      <c r="O1641">
        <v>0</v>
      </c>
      <c r="P1641">
        <v>618.13300000000004</v>
      </c>
      <c r="Q1641">
        <v>1</v>
      </c>
      <c r="R1641">
        <v>114.6334886112063</v>
      </c>
      <c r="S1641">
        <v>0</v>
      </c>
      <c r="T1641">
        <v>0</v>
      </c>
      <c r="U1641"/>
      <c r="V1641">
        <v>0</v>
      </c>
      <c r="W1641">
        <v>622.29599999999994</v>
      </c>
      <c r="X1641"/>
      <c r="Y1641">
        <v>0</v>
      </c>
      <c r="Z1641"/>
      <c r="AA1641">
        <v>2446.4843944271779</v>
      </c>
      <c r="AB1641"/>
      <c r="AC1641">
        <v>171.77889915</v>
      </c>
      <c r="AD1641"/>
      <c r="AE1641">
        <v>330.90456</v>
      </c>
      <c r="AF1641">
        <v>300</v>
      </c>
      <c r="AG1641">
        <v>4117</v>
      </c>
      <c r="AH1641">
        <v>166.22139088719999</v>
      </c>
      <c r="AI1641"/>
      <c r="AJ1641">
        <v>244.10511432990529</v>
      </c>
      <c r="AK1641"/>
      <c r="AL1641">
        <v>9328.6376953125</v>
      </c>
      <c r="AM1641">
        <v>8344.0400390625</v>
      </c>
      <c r="AN1641">
        <v>984.59735107421875</v>
      </c>
      <c r="AO1641" s="5" t="s">
        <v>809</v>
      </c>
    </row>
    <row r="1642" spans="1:41" ht="14.25" x14ac:dyDescent="0.45">
      <c r="A1642">
        <v>2017</v>
      </c>
      <c r="B1642" s="5" t="s">
        <v>589</v>
      </c>
      <c r="C1642" s="5" t="s">
        <v>170</v>
      </c>
      <c r="D1642" s="5" t="s">
        <v>83</v>
      </c>
      <c r="E1642" s="5" t="s">
        <v>216</v>
      </c>
      <c r="F1642" s="5" t="s">
        <v>217</v>
      </c>
      <c r="G1642" s="5" t="s">
        <v>86</v>
      </c>
      <c r="H1642" s="5" t="s">
        <v>130</v>
      </c>
      <c r="I1642">
        <v>0</v>
      </c>
      <c r="J1642"/>
      <c r="K1642"/>
      <c r="L1642"/>
      <c r="M1642"/>
      <c r="N1642">
        <v>0</v>
      </c>
      <c r="O1642">
        <v>0</v>
      </c>
      <c r="P1642"/>
      <c r="Q1642">
        <v>0</v>
      </c>
      <c r="R1642"/>
      <c r="S1642">
        <v>0</v>
      </c>
      <c r="T1642"/>
      <c r="U1642"/>
      <c r="V1642">
        <v>0</v>
      </c>
      <c r="W1642"/>
      <c r="X1642">
        <v>0</v>
      </c>
      <c r="Y1642">
        <v>0</v>
      </c>
      <c r="Z1642"/>
      <c r="AA1642"/>
      <c r="AB1642">
        <v>0</v>
      </c>
      <c r="AC1642">
        <v>0</v>
      </c>
      <c r="AD1642"/>
      <c r="AE1642"/>
      <c r="AF1642">
        <v>0</v>
      </c>
      <c r="AG1642"/>
      <c r="AH1642">
        <v>256.90733998413913</v>
      </c>
      <c r="AI1642"/>
      <c r="AJ1642"/>
      <c r="AK1642"/>
      <c r="AL1642">
        <v>256.9073486328125</v>
      </c>
      <c r="AM1642">
        <v>0</v>
      </c>
      <c r="AN1642">
        <v>256.9073486328125</v>
      </c>
      <c r="AO1642" s="5" t="s">
        <v>810</v>
      </c>
    </row>
    <row r="1643" spans="1:41" ht="14.25" x14ac:dyDescent="0.45">
      <c r="A1643">
        <v>2017</v>
      </c>
      <c r="B1643" s="5" t="s">
        <v>1507</v>
      </c>
      <c r="C1643" s="5" t="s">
        <v>170</v>
      </c>
      <c r="D1643" s="5" t="s">
        <v>83</v>
      </c>
      <c r="E1643" s="5" t="s">
        <v>216</v>
      </c>
      <c r="F1643" s="5" t="s">
        <v>217</v>
      </c>
      <c r="G1643" s="5" t="s">
        <v>86</v>
      </c>
      <c r="H1643" s="5" t="s">
        <v>130</v>
      </c>
      <c r="I1643"/>
      <c r="J1643"/>
      <c r="K1643"/>
      <c r="L1643"/>
      <c r="M1643"/>
      <c r="N1643">
        <v>0</v>
      </c>
      <c r="O1643"/>
      <c r="P1643"/>
      <c r="Q1643">
        <v>0</v>
      </c>
      <c r="R1643">
        <v>0</v>
      </c>
      <c r="S1643">
        <v>0</v>
      </c>
      <c r="T1643"/>
      <c r="U1643"/>
      <c r="V1643">
        <v>0</v>
      </c>
      <c r="W1643"/>
      <c r="X1643"/>
      <c r="Y1643"/>
      <c r="Z1643"/>
      <c r="AA1643">
        <v>2729.385231258409</v>
      </c>
      <c r="AB1643"/>
      <c r="AC1643"/>
      <c r="AD1643"/>
      <c r="AE1643"/>
      <c r="AF1643"/>
      <c r="AG1643">
        <v>0</v>
      </c>
      <c r="AH1643">
        <v>512.34417952242939</v>
      </c>
      <c r="AI1643"/>
      <c r="AJ1643"/>
      <c r="AK1643"/>
      <c r="AL1643">
        <v>3241.7294921875</v>
      </c>
      <c r="AM1643">
        <v>2729.38525390625</v>
      </c>
      <c r="AN1643">
        <v>512.34417724609375</v>
      </c>
      <c r="AO1643" s="5" t="s">
        <v>2205</v>
      </c>
    </row>
    <row r="1644" spans="1:41" ht="14.25" x14ac:dyDescent="0.45">
      <c r="A1644">
        <v>2017</v>
      </c>
      <c r="B1644" s="5" t="s">
        <v>1508</v>
      </c>
      <c r="C1644" s="5" t="s">
        <v>170</v>
      </c>
      <c r="D1644" s="5" t="s">
        <v>83</v>
      </c>
      <c r="E1644" s="5" t="s">
        <v>216</v>
      </c>
      <c r="F1644" s="5" t="s">
        <v>217</v>
      </c>
      <c r="G1644" s="5" t="s">
        <v>86</v>
      </c>
      <c r="H1644" s="5" t="s">
        <v>130</v>
      </c>
      <c r="I1644">
        <v>0</v>
      </c>
      <c r="J1644"/>
      <c r="K1644"/>
      <c r="L1644"/>
      <c r="M1644"/>
      <c r="N1644"/>
      <c r="O1644">
        <v>0</v>
      </c>
      <c r="P1644"/>
      <c r="Q1644">
        <v>0</v>
      </c>
      <c r="R1644"/>
      <c r="S1644">
        <v>0</v>
      </c>
      <c r="T1644"/>
      <c r="U1644"/>
      <c r="V1644">
        <v>0</v>
      </c>
      <c r="W1644">
        <v>0</v>
      </c>
      <c r="X1644">
        <v>0</v>
      </c>
      <c r="Y1644"/>
      <c r="Z1644"/>
      <c r="AA1644">
        <v>3143.5041111763476</v>
      </c>
      <c r="AB1644"/>
      <c r="AC1644"/>
      <c r="AD1644"/>
      <c r="AE1644"/>
      <c r="AF1644">
        <v>0</v>
      </c>
      <c r="AG1644">
        <v>3077.2659888337034</v>
      </c>
      <c r="AH1644">
        <v>378.71740006076948</v>
      </c>
      <c r="AI1644"/>
      <c r="AJ1644">
        <v>0</v>
      </c>
      <c r="AK1644"/>
      <c r="AL1644">
        <v>6599.4873046875</v>
      </c>
      <c r="AM1644">
        <v>6220.77001953125</v>
      </c>
      <c r="AN1644">
        <v>378.7174072265625</v>
      </c>
      <c r="AO1644" s="5" t="s">
        <v>2204</v>
      </c>
    </row>
    <row r="1645" spans="1:41" ht="14.25" x14ac:dyDescent="0.45">
      <c r="A1645">
        <v>2017</v>
      </c>
      <c r="B1645" s="5" t="s">
        <v>1509</v>
      </c>
      <c r="C1645" s="5" t="s">
        <v>170</v>
      </c>
      <c r="D1645" s="5" t="s">
        <v>83</v>
      </c>
      <c r="E1645" s="5" t="s">
        <v>216</v>
      </c>
      <c r="F1645" s="5" t="s">
        <v>217</v>
      </c>
      <c r="G1645" s="5" t="s">
        <v>86</v>
      </c>
      <c r="H1645" s="5" t="s">
        <v>130</v>
      </c>
      <c r="I1645">
        <v>0</v>
      </c>
      <c r="J1645"/>
      <c r="K1645"/>
      <c r="L1645"/>
      <c r="M1645"/>
      <c r="N1645">
        <v>0</v>
      </c>
      <c r="O1645"/>
      <c r="P1645"/>
      <c r="Q1645">
        <v>0</v>
      </c>
      <c r="R1645"/>
      <c r="S1645">
        <v>0</v>
      </c>
      <c r="T1645"/>
      <c r="U1645"/>
      <c r="V1645">
        <v>0</v>
      </c>
      <c r="W1645">
        <v>0</v>
      </c>
      <c r="X1645"/>
      <c r="Y1645">
        <v>0</v>
      </c>
      <c r="Z1645">
        <v>0</v>
      </c>
      <c r="AA1645">
        <v>3065.5565123051447</v>
      </c>
      <c r="AB1645"/>
      <c r="AC1645"/>
      <c r="AD1645"/>
      <c r="AE1645"/>
      <c r="AF1645">
        <v>0</v>
      </c>
      <c r="AG1645"/>
      <c r="AH1645">
        <v>379.51183704645871</v>
      </c>
      <c r="AI1645">
        <v>0</v>
      </c>
      <c r="AJ1645">
        <v>0</v>
      </c>
      <c r="AK1645"/>
      <c r="AL1645">
        <v>3445.068115234375</v>
      </c>
      <c r="AM1645">
        <v>3065.556396484375</v>
      </c>
      <c r="AN1645">
        <v>379.5118408203125</v>
      </c>
      <c r="AO1645" s="5" t="s">
        <v>2206</v>
      </c>
    </row>
    <row r="1646" spans="1:41" ht="14.25" x14ac:dyDescent="0.45">
      <c r="A1646">
        <v>2017</v>
      </c>
      <c r="B1646" s="5" t="s">
        <v>4071</v>
      </c>
      <c r="C1646" s="5" t="s">
        <v>170</v>
      </c>
      <c r="D1646" s="5" t="s">
        <v>83</v>
      </c>
      <c r="E1646" s="5" t="s">
        <v>216</v>
      </c>
      <c r="F1646" s="5" t="s">
        <v>217</v>
      </c>
      <c r="G1646" s="5" t="s">
        <v>86</v>
      </c>
      <c r="H1646" s="5" t="s">
        <v>130</v>
      </c>
      <c r="I1646">
        <v>0</v>
      </c>
      <c r="J1646"/>
      <c r="K1646"/>
      <c r="L1646"/>
      <c r="M1646">
        <v>0</v>
      </c>
      <c r="N1646">
        <v>0</v>
      </c>
      <c r="O1646"/>
      <c r="P1646"/>
      <c r="Q1646">
        <v>0</v>
      </c>
      <c r="R1646"/>
      <c r="S1646">
        <v>0</v>
      </c>
      <c r="T1646"/>
      <c r="U1646"/>
      <c r="V1646">
        <v>0</v>
      </c>
      <c r="W1646"/>
      <c r="X1646">
        <v>0</v>
      </c>
      <c r="Y1646">
        <v>0</v>
      </c>
      <c r="Z1646"/>
      <c r="AA1646"/>
      <c r="AB1646"/>
      <c r="AC1646">
        <v>0</v>
      </c>
      <c r="AD1646"/>
      <c r="AE1646"/>
      <c r="AF1646">
        <v>0</v>
      </c>
      <c r="AG1646"/>
      <c r="AH1646">
        <v>222.13260546916879</v>
      </c>
      <c r="AI1646"/>
      <c r="AJ1646"/>
      <c r="AK1646"/>
      <c r="AL1646">
        <v>222.13259887695313</v>
      </c>
      <c r="AM1646">
        <v>0</v>
      </c>
      <c r="AN1646">
        <v>222.13259887695313</v>
      </c>
      <c r="AO1646" s="5" t="s">
        <v>4085</v>
      </c>
    </row>
    <row r="1647" spans="1:41" ht="14.25" x14ac:dyDescent="0.45">
      <c r="A1647">
        <v>2017</v>
      </c>
      <c r="B1647" s="5" t="s">
        <v>4071</v>
      </c>
      <c r="C1647" s="5" t="s">
        <v>170</v>
      </c>
      <c r="D1647" s="5" t="s">
        <v>83</v>
      </c>
      <c r="E1647" s="5" t="s">
        <v>216</v>
      </c>
      <c r="F1647" s="5" t="s">
        <v>218</v>
      </c>
      <c r="G1647" s="5" t="s">
        <v>86</v>
      </c>
      <c r="H1647" s="5" t="s">
        <v>130</v>
      </c>
      <c r="I1647">
        <v>442.20842755436377</v>
      </c>
      <c r="J1647"/>
      <c r="K1647">
        <v>83.299727050938287</v>
      </c>
      <c r="L1647"/>
      <c r="M1647">
        <v>308.51750759606773</v>
      </c>
      <c r="N1647">
        <v>3929.4846550819161</v>
      </c>
      <c r="O1647">
        <v>565.61543059279086</v>
      </c>
      <c r="P1647"/>
      <c r="Q1647">
        <v>0</v>
      </c>
      <c r="R1647">
        <v>122.92145818497241</v>
      </c>
      <c r="S1647">
        <v>730.15810131069372</v>
      </c>
      <c r="T1647"/>
      <c r="U1647">
        <v>14.397483687816495</v>
      </c>
      <c r="V1647">
        <v>1542.5875379803388</v>
      </c>
      <c r="W1647"/>
      <c r="X1647">
        <v>0</v>
      </c>
      <c r="Y1647">
        <v>0</v>
      </c>
      <c r="Z1647">
        <v>2.056783383973785</v>
      </c>
      <c r="AA1647"/>
      <c r="AB1647"/>
      <c r="AC1647">
        <v>0</v>
      </c>
      <c r="AD1647"/>
      <c r="AE1647"/>
      <c r="AF1647">
        <v>2791.7268942888436</v>
      </c>
      <c r="AG1647">
        <v>2230.5815799195698</v>
      </c>
      <c r="AH1647">
        <v>9.0837649448082001</v>
      </c>
      <c r="AI1647">
        <v>200.53637993744405</v>
      </c>
      <c r="AJ1647"/>
      <c r="AK1647"/>
      <c r="AL1647">
        <v>12973.17578125</v>
      </c>
      <c r="AM1647">
        <v>11075.96484375</v>
      </c>
      <c r="AN1647">
        <v>1897.2109375</v>
      </c>
      <c r="AO1647" s="5" t="s">
        <v>4086</v>
      </c>
    </row>
    <row r="1648" spans="1:41" ht="14.25" x14ac:dyDescent="0.45">
      <c r="A1648">
        <v>2017</v>
      </c>
      <c r="B1648" s="5" t="s">
        <v>1507</v>
      </c>
      <c r="C1648" s="5" t="s">
        <v>170</v>
      </c>
      <c r="D1648" s="5" t="s">
        <v>83</v>
      </c>
      <c r="E1648" s="5" t="s">
        <v>216</v>
      </c>
      <c r="F1648" s="5" t="s">
        <v>218</v>
      </c>
      <c r="G1648" s="5" t="s">
        <v>86</v>
      </c>
      <c r="H1648" s="5" t="s">
        <v>130</v>
      </c>
      <c r="I1648">
        <v>0</v>
      </c>
      <c r="J1648"/>
      <c r="K1648">
        <v>90.979507708613639</v>
      </c>
      <c r="L1648"/>
      <c r="M1648">
        <v>710.7774039735441</v>
      </c>
      <c r="N1648">
        <v>2265.3897419444797</v>
      </c>
      <c r="O1648">
        <v>179.1159058013331</v>
      </c>
      <c r="P1648"/>
      <c r="Q1648">
        <v>0</v>
      </c>
      <c r="R1648">
        <v>340.06523957974099</v>
      </c>
      <c r="S1648">
        <v>511.75973086095172</v>
      </c>
      <c r="T1648"/>
      <c r="U1648"/>
      <c r="V1648">
        <v>1023.5194617219034</v>
      </c>
      <c r="W1648"/>
      <c r="X1648"/>
      <c r="Y1648"/>
      <c r="Z1648"/>
      <c r="AA1648">
        <v>341.17315390730113</v>
      </c>
      <c r="AB1648"/>
      <c r="AC1648"/>
      <c r="AD1648">
        <v>0</v>
      </c>
      <c r="AE1648"/>
      <c r="AF1648">
        <v>2047.0389234438069</v>
      </c>
      <c r="AG1648">
        <v>14603.368316728865</v>
      </c>
      <c r="AH1648">
        <v>1137.2438463576705</v>
      </c>
      <c r="AI1648">
        <v>221.76255003974575</v>
      </c>
      <c r="AJ1648"/>
      <c r="AK1648"/>
      <c r="AL1648">
        <v>23472.193359375</v>
      </c>
      <c r="AM1648">
        <v>20620.5546875</v>
      </c>
      <c r="AN1648">
        <v>2851.638916015625</v>
      </c>
      <c r="AO1648" s="5" t="s">
        <v>2207</v>
      </c>
    </row>
    <row r="1649" spans="1:41" ht="14.25" x14ac:dyDescent="0.45">
      <c r="A1649">
        <v>2017</v>
      </c>
      <c r="B1649" s="5" t="s">
        <v>1508</v>
      </c>
      <c r="C1649" s="5" t="s">
        <v>170</v>
      </c>
      <c r="D1649" s="5" t="s">
        <v>83</v>
      </c>
      <c r="E1649" s="5" t="s">
        <v>216</v>
      </c>
      <c r="F1649" s="5" t="s">
        <v>218</v>
      </c>
      <c r="G1649" s="5" t="s">
        <v>86</v>
      </c>
      <c r="H1649" s="5" t="s">
        <v>130</v>
      </c>
      <c r="I1649">
        <v>0</v>
      </c>
      <c r="J1649"/>
      <c r="K1649">
        <v>89.814403176467081</v>
      </c>
      <c r="L1649"/>
      <c r="M1649">
        <v>1121.9783646810224</v>
      </c>
      <c r="N1649">
        <v>2237.5013191337362</v>
      </c>
      <c r="O1649">
        <v>413.14625461174853</v>
      </c>
      <c r="P1649"/>
      <c r="Q1649">
        <v>0</v>
      </c>
      <c r="R1649">
        <v>230.70811429491999</v>
      </c>
      <c r="S1649">
        <v>505.20601786762728</v>
      </c>
      <c r="T1649"/>
      <c r="U1649"/>
      <c r="V1649">
        <v>1010.4120357352546</v>
      </c>
      <c r="W1649">
        <v>0</v>
      </c>
      <c r="X1649">
        <v>0</v>
      </c>
      <c r="Y1649">
        <v>3704.8441310292669</v>
      </c>
      <c r="Z1649"/>
      <c r="AA1649">
        <v>336.80401191175156</v>
      </c>
      <c r="AB1649"/>
      <c r="AC1649"/>
      <c r="AD1649"/>
      <c r="AE1649"/>
      <c r="AF1649">
        <v>1791.1465501810183</v>
      </c>
      <c r="AG1649">
        <v>15075.347573169998</v>
      </c>
      <c r="AH1649">
        <v>1122.6800397058385</v>
      </c>
      <c r="AI1649">
        <v>218.92260774263849</v>
      </c>
      <c r="AJ1649">
        <v>0</v>
      </c>
      <c r="AK1649">
        <v>0</v>
      </c>
      <c r="AL1649">
        <v>27858.509765625</v>
      </c>
      <c r="AM1649">
        <v>24386.763671875</v>
      </c>
      <c r="AN1649">
        <v>3471.74755859375</v>
      </c>
      <c r="AO1649" s="5" t="s">
        <v>2208</v>
      </c>
    </row>
    <row r="1650" spans="1:41" ht="14.25" x14ac:dyDescent="0.45">
      <c r="A1650">
        <v>2017</v>
      </c>
      <c r="B1650" s="5" t="s">
        <v>1509</v>
      </c>
      <c r="C1650" s="5" t="s">
        <v>170</v>
      </c>
      <c r="D1650" s="5" t="s">
        <v>83</v>
      </c>
      <c r="E1650" s="5" t="s">
        <v>216</v>
      </c>
      <c r="F1650" s="5" t="s">
        <v>218</v>
      </c>
      <c r="G1650" s="5" t="s">
        <v>86</v>
      </c>
      <c r="H1650" s="5" t="s">
        <v>130</v>
      </c>
      <c r="I1650">
        <v>2189.6832230751033</v>
      </c>
      <c r="J1650"/>
      <c r="K1650">
        <v>87.587328923004137</v>
      </c>
      <c r="L1650">
        <v>328.4524834612655</v>
      </c>
      <c r="M1650">
        <v>1105.653172451485</v>
      </c>
      <c r="N1650">
        <v>4634.9265647985249</v>
      </c>
      <c r="O1650">
        <v>602.16288634565342</v>
      </c>
      <c r="P1650"/>
      <c r="Q1650">
        <v>0</v>
      </c>
      <c r="R1650"/>
      <c r="S1650">
        <v>492.67872519189825</v>
      </c>
      <c r="T1650"/>
      <c r="U1650"/>
      <c r="V1650">
        <v>1423.2940949988172</v>
      </c>
      <c r="W1650">
        <v>0</v>
      </c>
      <c r="X1650"/>
      <c r="Y1650">
        <v>12207.483968643701</v>
      </c>
      <c r="Z1650">
        <v>189.77984494391922</v>
      </c>
      <c r="AA1650">
        <v>328.4524834612655</v>
      </c>
      <c r="AB1650"/>
      <c r="AC1650"/>
      <c r="AD1650"/>
      <c r="AE1650"/>
      <c r="AF1650">
        <v>1756.3405338620942</v>
      </c>
      <c r="AG1650">
        <v>7078.3154220492606</v>
      </c>
      <c r="AH1650">
        <v>1094.8416115375517</v>
      </c>
      <c r="AI1650">
        <v>213.49411424982259</v>
      </c>
      <c r="AJ1650">
        <v>0</v>
      </c>
      <c r="AK1650">
        <v>0</v>
      </c>
      <c r="AL1650">
        <v>33733.140625</v>
      </c>
      <c r="AM1650">
        <v>30136.7265625</v>
      </c>
      <c r="AN1650">
        <v>3596.417724609375</v>
      </c>
      <c r="AO1650" s="5" t="s">
        <v>2209</v>
      </c>
    </row>
    <row r="1651" spans="1:41" ht="14.25" x14ac:dyDescent="0.45">
      <c r="A1651">
        <v>2017</v>
      </c>
      <c r="B1651" s="5" t="s">
        <v>589</v>
      </c>
      <c r="C1651" s="5" t="s">
        <v>170</v>
      </c>
      <c r="D1651" s="5" t="s">
        <v>83</v>
      </c>
      <c r="E1651" s="5" t="s">
        <v>216</v>
      </c>
      <c r="F1651" s="5" t="s">
        <v>218</v>
      </c>
      <c r="G1651" s="5" t="s">
        <v>86</v>
      </c>
      <c r="H1651" s="5" t="s">
        <v>130</v>
      </c>
      <c r="I1651">
        <v>456.48824873214807</v>
      </c>
      <c r="J1651"/>
      <c r="K1651">
        <v>84.928046275748486</v>
      </c>
      <c r="L1651">
        <v>53.080028922342798</v>
      </c>
      <c r="M1651">
        <v>1884.3410267431693</v>
      </c>
      <c r="N1651">
        <v>6642.4348193419783</v>
      </c>
      <c r="O1651">
        <v>583.88031814577084</v>
      </c>
      <c r="P1651"/>
      <c r="Q1651">
        <v>0</v>
      </c>
      <c r="R1651">
        <v>187.94091517189975</v>
      </c>
      <c r="S1651">
        <v>911.57688665879368</v>
      </c>
      <c r="T1651"/>
      <c r="U1651">
        <v>0</v>
      </c>
      <c r="V1651">
        <v>1273.9206941362272</v>
      </c>
      <c r="W1651"/>
      <c r="X1651">
        <v>0</v>
      </c>
      <c r="Y1651">
        <v>10083.082294088239</v>
      </c>
      <c r="Z1651">
        <v>63.360611388045292</v>
      </c>
      <c r="AA1651"/>
      <c r="AB1651">
        <v>0</v>
      </c>
      <c r="AC1651">
        <v>0</v>
      </c>
      <c r="AD1651"/>
      <c r="AE1651"/>
      <c r="AF1651">
        <v>1689.9161053437658</v>
      </c>
      <c r="AG1651">
        <v>3754.8812459665296</v>
      </c>
      <c r="AH1651">
        <v>530.80028922342797</v>
      </c>
      <c r="AI1651">
        <v>207.01211279713692</v>
      </c>
      <c r="AJ1651"/>
      <c r="AK1651"/>
      <c r="AL1651">
        <v>28407.64453125</v>
      </c>
      <c r="AM1651">
        <v>24205.10546875</v>
      </c>
      <c r="AN1651">
        <v>4202.53857421875</v>
      </c>
      <c r="AO1651" s="5" t="s">
        <v>811</v>
      </c>
    </row>
    <row r="1652" spans="1:41" ht="14.25" x14ac:dyDescent="0.45">
      <c r="A1652">
        <v>2017</v>
      </c>
      <c r="B1652" s="5" t="s">
        <v>1507</v>
      </c>
      <c r="C1652" s="5" t="s">
        <v>170</v>
      </c>
      <c r="D1652" s="5" t="s">
        <v>83</v>
      </c>
      <c r="E1652" s="5" t="s">
        <v>216</v>
      </c>
      <c r="F1652" s="5" t="s">
        <v>219</v>
      </c>
      <c r="G1652" s="5" t="s">
        <v>86</v>
      </c>
      <c r="H1652" s="5" t="s">
        <v>130</v>
      </c>
      <c r="I1652"/>
      <c r="J1652"/>
      <c r="K1652"/>
      <c r="L1652"/>
      <c r="M1652"/>
      <c r="N1652">
        <v>0</v>
      </c>
      <c r="O1652"/>
      <c r="P1652"/>
      <c r="Q1652">
        <v>0</v>
      </c>
      <c r="R1652">
        <v>0</v>
      </c>
      <c r="S1652">
        <v>0</v>
      </c>
      <c r="T1652"/>
      <c r="U1652"/>
      <c r="V1652">
        <v>0</v>
      </c>
      <c r="W1652"/>
      <c r="X1652"/>
      <c r="Y1652"/>
      <c r="Z1652"/>
      <c r="AA1652">
        <v>0</v>
      </c>
      <c r="AB1652"/>
      <c r="AC1652"/>
      <c r="AD1652"/>
      <c r="AE1652"/>
      <c r="AF1652"/>
      <c r="AG1652">
        <v>2172.9759490863548</v>
      </c>
      <c r="AH1652"/>
      <c r="AI1652"/>
      <c r="AJ1652"/>
      <c r="AK1652"/>
      <c r="AL1652">
        <v>2172.975830078125</v>
      </c>
      <c r="AM1652">
        <v>2172.975830078125</v>
      </c>
      <c r="AN1652">
        <v>0</v>
      </c>
      <c r="AO1652" s="5" t="s">
        <v>2212</v>
      </c>
    </row>
    <row r="1653" spans="1:41" ht="14.25" x14ac:dyDescent="0.45">
      <c r="A1653">
        <v>2017</v>
      </c>
      <c r="B1653" s="5" t="s">
        <v>1508</v>
      </c>
      <c r="C1653" s="5" t="s">
        <v>170</v>
      </c>
      <c r="D1653" s="5" t="s">
        <v>83</v>
      </c>
      <c r="E1653" s="5" t="s">
        <v>216</v>
      </c>
      <c r="F1653" s="5" t="s">
        <v>219</v>
      </c>
      <c r="G1653" s="5" t="s">
        <v>86</v>
      </c>
      <c r="H1653" s="5" t="s">
        <v>130</v>
      </c>
      <c r="I1653">
        <v>0</v>
      </c>
      <c r="J1653"/>
      <c r="K1653"/>
      <c r="L1653"/>
      <c r="M1653"/>
      <c r="N1653"/>
      <c r="O1653">
        <v>0</v>
      </c>
      <c r="P1653"/>
      <c r="Q1653">
        <v>0</v>
      </c>
      <c r="R1653"/>
      <c r="S1653">
        <v>0</v>
      </c>
      <c r="T1653"/>
      <c r="U1653"/>
      <c r="V1653">
        <v>0</v>
      </c>
      <c r="W1653">
        <v>0</v>
      </c>
      <c r="X1653">
        <v>61.339139587382085</v>
      </c>
      <c r="Y1653"/>
      <c r="Z1653"/>
      <c r="AA1653">
        <v>0</v>
      </c>
      <c r="AB1653"/>
      <c r="AC1653"/>
      <c r="AD1653"/>
      <c r="AE1653"/>
      <c r="AF1653">
        <v>497.54070838361622</v>
      </c>
      <c r="AG1653">
        <v>2124.1106351234462</v>
      </c>
      <c r="AH1653">
        <v>0</v>
      </c>
      <c r="AI1653"/>
      <c r="AJ1653">
        <v>0</v>
      </c>
      <c r="AK1653"/>
      <c r="AL1653">
        <v>2682.990478515625</v>
      </c>
      <c r="AM1653">
        <v>2621.6513671875</v>
      </c>
      <c r="AN1653">
        <v>61.339138031005859</v>
      </c>
      <c r="AO1653" s="5" t="s">
        <v>2210</v>
      </c>
    </row>
    <row r="1654" spans="1:41" ht="14.25" x14ac:dyDescent="0.45">
      <c r="A1654">
        <v>2017</v>
      </c>
      <c r="B1654" s="5" t="s">
        <v>589</v>
      </c>
      <c r="C1654" s="5" t="s">
        <v>170</v>
      </c>
      <c r="D1654" s="5" t="s">
        <v>83</v>
      </c>
      <c r="E1654" s="5" t="s">
        <v>216</v>
      </c>
      <c r="F1654" s="5" t="s">
        <v>219</v>
      </c>
      <c r="G1654" s="5" t="s">
        <v>86</v>
      </c>
      <c r="H1654" s="5" t="s">
        <v>130</v>
      </c>
      <c r="I1654">
        <v>0</v>
      </c>
      <c r="J1654"/>
      <c r="K1654"/>
      <c r="L1654"/>
      <c r="M1654"/>
      <c r="N1654">
        <v>0</v>
      </c>
      <c r="O1654">
        <v>0</v>
      </c>
      <c r="P1654"/>
      <c r="Q1654">
        <v>0</v>
      </c>
      <c r="R1654"/>
      <c r="S1654">
        <v>0</v>
      </c>
      <c r="T1654"/>
      <c r="U1654"/>
      <c r="V1654">
        <v>0</v>
      </c>
      <c r="W1654"/>
      <c r="X1654">
        <v>84.928046275748486</v>
      </c>
      <c r="Y1654">
        <v>0</v>
      </c>
      <c r="Z1654"/>
      <c r="AA1654"/>
      <c r="AB1654">
        <v>0</v>
      </c>
      <c r="AC1654">
        <v>0</v>
      </c>
      <c r="AD1654"/>
      <c r="AE1654"/>
      <c r="AF1654">
        <v>0</v>
      </c>
      <c r="AG1654">
        <v>5822.8791727810049</v>
      </c>
      <c r="AH1654"/>
      <c r="AI1654">
        <v>109.34485958002617</v>
      </c>
      <c r="AJ1654"/>
      <c r="AK1654"/>
      <c r="AL1654">
        <v>6017.15185546875</v>
      </c>
      <c r="AM1654">
        <v>5822.87939453125</v>
      </c>
      <c r="AN1654">
        <v>194.27290344238281</v>
      </c>
      <c r="AO1654" s="5" t="s">
        <v>812</v>
      </c>
    </row>
    <row r="1655" spans="1:41" ht="14.25" x14ac:dyDescent="0.45">
      <c r="A1655">
        <v>2017</v>
      </c>
      <c r="B1655" s="5" t="s">
        <v>1509</v>
      </c>
      <c r="C1655" s="5" t="s">
        <v>170</v>
      </c>
      <c r="D1655" s="5" t="s">
        <v>83</v>
      </c>
      <c r="E1655" s="5" t="s">
        <v>216</v>
      </c>
      <c r="F1655" s="5" t="s">
        <v>219</v>
      </c>
      <c r="G1655" s="5" t="s">
        <v>86</v>
      </c>
      <c r="H1655" s="5" t="s">
        <v>130</v>
      </c>
      <c r="I1655">
        <v>0</v>
      </c>
      <c r="J1655"/>
      <c r="K1655"/>
      <c r="L1655"/>
      <c r="M1655"/>
      <c r="N1655">
        <v>0</v>
      </c>
      <c r="O1655"/>
      <c r="P1655"/>
      <c r="Q1655">
        <v>0</v>
      </c>
      <c r="R1655"/>
      <c r="S1655">
        <v>0</v>
      </c>
      <c r="T1655"/>
      <c r="U1655"/>
      <c r="V1655">
        <v>0</v>
      </c>
      <c r="W1655">
        <v>0</v>
      </c>
      <c r="X1655">
        <v>56.931763799952691</v>
      </c>
      <c r="Y1655">
        <v>0</v>
      </c>
      <c r="Z1655">
        <v>0</v>
      </c>
      <c r="AA1655"/>
      <c r="AB1655"/>
      <c r="AC1655"/>
      <c r="AD1655"/>
      <c r="AE1655"/>
      <c r="AF1655">
        <v>487.87237051724844</v>
      </c>
      <c r="AG1655"/>
      <c r="AH1655">
        <v>0</v>
      </c>
      <c r="AI1655">
        <v>0</v>
      </c>
      <c r="AJ1655">
        <v>0</v>
      </c>
      <c r="AK1655"/>
      <c r="AL1655">
        <v>544.80413818359375</v>
      </c>
      <c r="AM1655">
        <v>487.87237548828125</v>
      </c>
      <c r="AN1655">
        <v>56.9317626953125</v>
      </c>
      <c r="AO1655" s="5" t="s">
        <v>2211</v>
      </c>
    </row>
    <row r="1656" spans="1:41" ht="14.25" x14ac:dyDescent="0.45">
      <c r="A1656">
        <v>2017</v>
      </c>
      <c r="B1656" s="5" t="s">
        <v>4071</v>
      </c>
      <c r="C1656" s="5" t="s">
        <v>170</v>
      </c>
      <c r="D1656" s="5" t="s">
        <v>83</v>
      </c>
      <c r="E1656" s="5" t="s">
        <v>216</v>
      </c>
      <c r="F1656" s="5" t="s">
        <v>219</v>
      </c>
      <c r="G1656" s="5" t="s">
        <v>86</v>
      </c>
      <c r="H1656" s="5" t="s">
        <v>130</v>
      </c>
      <c r="I1656">
        <v>0</v>
      </c>
      <c r="J1656"/>
      <c r="K1656"/>
      <c r="L1656"/>
      <c r="M1656">
        <v>0</v>
      </c>
      <c r="N1656">
        <v>0</v>
      </c>
      <c r="O1656"/>
      <c r="P1656"/>
      <c r="Q1656">
        <v>0</v>
      </c>
      <c r="R1656"/>
      <c r="S1656">
        <v>0</v>
      </c>
      <c r="T1656"/>
      <c r="U1656"/>
      <c r="V1656">
        <v>0</v>
      </c>
      <c r="W1656">
        <v>102839.16919868925</v>
      </c>
      <c r="X1656">
        <v>51.419584599344624</v>
      </c>
      <c r="Y1656">
        <v>0</v>
      </c>
      <c r="Z1656"/>
      <c r="AA1656"/>
      <c r="AB1656"/>
      <c r="AC1656">
        <v>0</v>
      </c>
      <c r="AD1656"/>
      <c r="AE1656"/>
      <c r="AF1656">
        <v>0</v>
      </c>
      <c r="AG1656">
        <v>8628.2062957700273</v>
      </c>
      <c r="AH1656"/>
      <c r="AI1656">
        <v>105.92434427464993</v>
      </c>
      <c r="AJ1656"/>
      <c r="AK1656"/>
      <c r="AL1656">
        <v>111624.71875</v>
      </c>
      <c r="AM1656">
        <v>8628.2060546875</v>
      </c>
      <c r="AN1656">
        <v>102996.515625</v>
      </c>
      <c r="AO1656" s="5" t="s">
        <v>4087</v>
      </c>
    </row>
    <row r="1657" spans="1:41" ht="14.25" x14ac:dyDescent="0.45">
      <c r="A1657">
        <v>2017</v>
      </c>
      <c r="B1657" s="5" t="s">
        <v>1507</v>
      </c>
      <c r="C1657" s="5" t="s">
        <v>170</v>
      </c>
      <c r="D1657" s="5" t="s">
        <v>83</v>
      </c>
      <c r="E1657" s="5" t="s">
        <v>88</v>
      </c>
      <c r="F1657" s="5" t="s">
        <v>89</v>
      </c>
      <c r="G1657" s="5" t="s">
        <v>86</v>
      </c>
      <c r="H1657" s="5" t="s">
        <v>130</v>
      </c>
      <c r="I1657">
        <v>14213.273591778167</v>
      </c>
      <c r="J1657">
        <v>25163.794588356173</v>
      </c>
      <c r="K1657">
        <v>1012.1470232583267</v>
      </c>
      <c r="L1657">
        <v>2934.0891236027896</v>
      </c>
      <c r="M1657">
        <v>13238.655615449643</v>
      </c>
      <c r="N1657">
        <v>18119.818734517477</v>
      </c>
      <c r="O1657">
        <v>14224.640344022511</v>
      </c>
      <c r="P1657">
        <v>9904.8252798521316</v>
      </c>
      <c r="Q1657">
        <v>2407.715809316142</v>
      </c>
      <c r="R1657">
        <v>10147.030197407234</v>
      </c>
      <c r="S1657">
        <v>18218.646418649882</v>
      </c>
      <c r="T1657">
        <v>12208.312690649593</v>
      </c>
      <c r="U1657">
        <v>1180.3427206154602</v>
      </c>
      <c r="V1657">
        <v>11845.531903661496</v>
      </c>
      <c r="W1657">
        <v>5426.9276348188032</v>
      </c>
      <c r="X1657">
        <v>13822.50721970324</v>
      </c>
      <c r="Y1657">
        <v>73927.67347632673</v>
      </c>
      <c r="Z1657">
        <v>12022.941943693293</v>
      </c>
      <c r="AA1657">
        <v>114725.64097509271</v>
      </c>
      <c r="AB1657">
        <v>2203.9785742411655</v>
      </c>
      <c r="AC1657">
        <v>11037.630918375005</v>
      </c>
      <c r="AD1657">
        <v>20448.051774550251</v>
      </c>
      <c r="AE1657">
        <v>24600.793233192508</v>
      </c>
      <c r="AF1657">
        <v>36307.894389351568</v>
      </c>
      <c r="AG1657">
        <v>157016.44690648388</v>
      </c>
      <c r="AH1657">
        <v>50686.67384547829</v>
      </c>
      <c r="AI1657">
        <v>4985.6770224320271</v>
      </c>
      <c r="AJ1657">
        <v>39808.490332854635</v>
      </c>
      <c r="AK1657">
        <v>2082.2934826808946</v>
      </c>
      <c r="AL1657">
        <v>723922.5</v>
      </c>
      <c r="AM1657">
        <v>565363.9375</v>
      </c>
      <c r="AN1657">
        <v>158558.515625</v>
      </c>
      <c r="AO1657" s="5" t="s">
        <v>2215</v>
      </c>
    </row>
    <row r="1658" spans="1:41" ht="14.25" x14ac:dyDescent="0.45">
      <c r="A1658">
        <v>2017</v>
      </c>
      <c r="B1658" s="5" t="s">
        <v>589</v>
      </c>
      <c r="C1658" s="5" t="s">
        <v>170</v>
      </c>
      <c r="D1658" s="5" t="s">
        <v>83</v>
      </c>
      <c r="E1658" s="5" t="s">
        <v>88</v>
      </c>
      <c r="F1658" s="5" t="s">
        <v>89</v>
      </c>
      <c r="G1658" s="5" t="s">
        <v>86</v>
      </c>
      <c r="H1658" s="5" t="s">
        <v>130</v>
      </c>
      <c r="I1658">
        <v>19664.027514571113</v>
      </c>
      <c r="J1658">
        <v>22699.408968495289</v>
      </c>
      <c r="K1658">
        <v>1238.0693810014984</v>
      </c>
      <c r="L1658">
        <v>1790.6011727103614</v>
      </c>
      <c r="M1658">
        <v>19117.303216670982</v>
      </c>
      <c r="N1658">
        <v>22905.981578652947</v>
      </c>
      <c r="O1658">
        <v>10237.014377963033</v>
      </c>
      <c r="P1658">
        <v>7756.0729349431422</v>
      </c>
      <c r="Q1658">
        <v>3480.1770085133348</v>
      </c>
      <c r="R1658">
        <v>9361.1521399259727</v>
      </c>
      <c r="S1658">
        <v>19255.850505979841</v>
      </c>
      <c r="T1658">
        <v>10637.237796037498</v>
      </c>
      <c r="U1658">
        <v>1012.7669518383007</v>
      </c>
      <c r="V1658">
        <v>7697.6657943181526</v>
      </c>
      <c r="W1658">
        <v>9175.4137995161764</v>
      </c>
      <c r="X1658">
        <v>11416.799573744909</v>
      </c>
      <c r="Y1658">
        <v>57496.287328681719</v>
      </c>
      <c r="Z1658">
        <v>15643.539982108039</v>
      </c>
      <c r="AA1658">
        <v>142592.45012968907</v>
      </c>
      <c r="AB1658">
        <v>1571.1688561013468</v>
      </c>
      <c r="AC1658">
        <v>12157.371913506944</v>
      </c>
      <c r="AD1658">
        <v>26564.524870219375</v>
      </c>
      <c r="AE1658">
        <v>15400.741442036726</v>
      </c>
      <c r="AF1658">
        <v>34935.732316633614</v>
      </c>
      <c r="AG1658">
        <v>188375.71464250237</v>
      </c>
      <c r="AH1658">
        <v>31210.685446135121</v>
      </c>
      <c r="AI1658">
        <v>6459.8395198491189</v>
      </c>
      <c r="AJ1658">
        <v>36434.131852296101</v>
      </c>
      <c r="AK1658">
        <v>3721.289454118973</v>
      </c>
      <c r="AL1658">
        <v>750009</v>
      </c>
      <c r="AM1658">
        <v>599403.8125</v>
      </c>
      <c r="AN1658">
        <v>150605.203125</v>
      </c>
      <c r="AO1658" s="5" t="s">
        <v>813</v>
      </c>
    </row>
    <row r="1659" spans="1:41" ht="14.25" x14ac:dyDescent="0.45">
      <c r="A1659">
        <v>2017</v>
      </c>
      <c r="B1659" s="5" t="s">
        <v>4071</v>
      </c>
      <c r="C1659" s="5" t="s">
        <v>170</v>
      </c>
      <c r="D1659" s="5" t="s">
        <v>83</v>
      </c>
      <c r="E1659" s="5" t="s">
        <v>88</v>
      </c>
      <c r="F1659" s="5" t="s">
        <v>89</v>
      </c>
      <c r="G1659" s="5" t="s">
        <v>86</v>
      </c>
      <c r="H1659" s="5" t="s">
        <v>130</v>
      </c>
      <c r="I1659">
        <v>19100.318895272554</v>
      </c>
      <c r="J1659">
        <v>46350.899047464227</v>
      </c>
      <c r="K1659">
        <v>1199.5160695335114</v>
      </c>
      <c r="L1659">
        <v>1421.2373183258856</v>
      </c>
      <c r="M1659">
        <v>17392.200402158316</v>
      </c>
      <c r="N1659">
        <v>20254.842749067684</v>
      </c>
      <c r="O1659">
        <v>9916.7810858296052</v>
      </c>
      <c r="P1659">
        <v>11351.899635213929</v>
      </c>
      <c r="Q1659">
        <v>3960.6855551048707</v>
      </c>
      <c r="R1659">
        <v>9445.1684819451912</v>
      </c>
      <c r="S1659">
        <v>15910.063784616348</v>
      </c>
      <c r="T1659">
        <v>7316.4238726687199</v>
      </c>
      <c r="U1659">
        <v>827.85531204944846</v>
      </c>
      <c r="V1659">
        <v>5597.5359794846563</v>
      </c>
      <c r="W1659">
        <v>8930.5534532141737</v>
      </c>
      <c r="X1659">
        <v>10508.106308722068</v>
      </c>
      <c r="Y1659">
        <v>55697.6940380101</v>
      </c>
      <c r="Z1659">
        <v>14322.411094301451</v>
      </c>
      <c r="AA1659">
        <v>147359.27393649382</v>
      </c>
      <c r="AB1659">
        <v>0</v>
      </c>
      <c r="AC1659">
        <v>11777.066182967619</v>
      </c>
      <c r="AD1659">
        <v>21750.612834484276</v>
      </c>
      <c r="AE1659">
        <v>17159.74377249329</v>
      </c>
      <c r="AF1659">
        <v>41646.517138903415</v>
      </c>
      <c r="AG1659">
        <v>200936.42430562695</v>
      </c>
      <c r="AH1659">
        <v>30085.520546726664</v>
      </c>
      <c r="AI1659">
        <v>6257.763445740241</v>
      </c>
      <c r="AJ1659">
        <v>36605.34658381909</v>
      </c>
      <c r="AK1659">
        <v>3605.5412721060452</v>
      </c>
      <c r="AL1659">
        <v>776688</v>
      </c>
      <c r="AM1659">
        <v>643814.9375</v>
      </c>
      <c r="AN1659">
        <v>132873.09375</v>
      </c>
      <c r="AO1659" s="5" t="s">
        <v>4088</v>
      </c>
    </row>
    <row r="1660" spans="1:41" ht="14.25" x14ac:dyDescent="0.45">
      <c r="A1660">
        <v>2017</v>
      </c>
      <c r="B1660" s="5" t="s">
        <v>1509</v>
      </c>
      <c r="C1660" s="5" t="s">
        <v>170</v>
      </c>
      <c r="D1660" s="5" t="s">
        <v>83</v>
      </c>
      <c r="E1660" s="5" t="s">
        <v>88</v>
      </c>
      <c r="F1660" s="5" t="s">
        <v>89</v>
      </c>
      <c r="G1660" s="5" t="s">
        <v>86</v>
      </c>
      <c r="H1660" s="5" t="s">
        <v>130</v>
      </c>
      <c r="I1660">
        <v>15544.561200610158</v>
      </c>
      <c r="J1660">
        <v>39840.283365411589</v>
      </c>
      <c r="K1660">
        <v>1209.7999807489946</v>
      </c>
      <c r="L1660">
        <v>3079.5201464117449</v>
      </c>
      <c r="M1660">
        <v>20355.584883350424</v>
      </c>
      <c r="N1660">
        <v>21495.268414154514</v>
      </c>
      <c r="O1660">
        <v>16706.949326048096</v>
      </c>
      <c r="P1660">
        <v>12738.022914108151</v>
      </c>
      <c r="Q1660">
        <v>4900.6362455285171</v>
      </c>
      <c r="R1660">
        <v>7811.3775524585008</v>
      </c>
      <c r="S1660">
        <v>19957.889864945038</v>
      </c>
      <c r="T1660">
        <v>10685.654128606504</v>
      </c>
      <c r="U1660">
        <v>963.46061815304552</v>
      </c>
      <c r="V1660">
        <v>9174.772704684683</v>
      </c>
      <c r="W1660">
        <v>6828.5271311597098</v>
      </c>
      <c r="X1660">
        <v>19773.167956851645</v>
      </c>
      <c r="Y1660">
        <v>67198.128670065547</v>
      </c>
      <c r="Z1660">
        <v>12630.024950517281</v>
      </c>
      <c r="AA1660">
        <v>129462.91357143973</v>
      </c>
      <c r="AB1660">
        <v>9001.7877300617492</v>
      </c>
      <c r="AC1660">
        <v>14260.758138233312</v>
      </c>
      <c r="AD1660">
        <v>22146.915578020311</v>
      </c>
      <c r="AE1660">
        <v>20636.166565634972</v>
      </c>
      <c r="AF1660">
        <v>35870.002749773579</v>
      </c>
      <c r="AG1660">
        <v>200766.77369069328</v>
      </c>
      <c r="AH1660">
        <v>38276.868429900467</v>
      </c>
      <c r="AI1660">
        <v>5314.361182403276</v>
      </c>
      <c r="AJ1660">
        <v>33863.958314667558</v>
      </c>
      <c r="AK1660">
        <v>3334.8875487433825</v>
      </c>
      <c r="AL1660">
        <v>803828.9375</v>
      </c>
      <c r="AM1660">
        <v>630236.5625</v>
      </c>
      <c r="AN1660">
        <v>173592.390625</v>
      </c>
      <c r="AO1660" s="5" t="s">
        <v>2213</v>
      </c>
    </row>
    <row r="1661" spans="1:41" ht="14.25" x14ac:dyDescent="0.45">
      <c r="A1661">
        <v>2017</v>
      </c>
      <c r="B1661" s="5" t="s">
        <v>1508</v>
      </c>
      <c r="C1661" s="5" t="s">
        <v>170</v>
      </c>
      <c r="D1661" s="5" t="s">
        <v>83</v>
      </c>
      <c r="E1661" s="5" t="s">
        <v>88</v>
      </c>
      <c r="F1661" s="5" t="s">
        <v>89</v>
      </c>
      <c r="G1661" s="5" t="s">
        <v>86</v>
      </c>
      <c r="H1661" s="5" t="s">
        <v>130</v>
      </c>
      <c r="I1661">
        <v>11849.887819095125</v>
      </c>
      <c r="J1661">
        <v>22910.655460328624</v>
      </c>
      <c r="K1661">
        <v>1268.6284448675974</v>
      </c>
      <c r="L1661">
        <v>3151.3628714542888</v>
      </c>
      <c r="M1661">
        <v>22432.819960920562</v>
      </c>
      <c r="N1661">
        <v>24515.859617812701</v>
      </c>
      <c r="O1661">
        <v>17531.771500046372</v>
      </c>
      <c r="P1661">
        <v>9556.866828493823</v>
      </c>
      <c r="Q1661">
        <v>2712.9980796466361</v>
      </c>
      <c r="R1661">
        <v>9948.5868595706179</v>
      </c>
      <c r="S1661">
        <v>21599.058331944514</v>
      </c>
      <c r="T1661">
        <v>10889.996385146633</v>
      </c>
      <c r="U1661">
        <v>1100.2264389117217</v>
      </c>
      <c r="V1661">
        <v>15477.267027384689</v>
      </c>
      <c r="W1661">
        <v>5471.9425135262563</v>
      </c>
      <c r="X1661">
        <v>15231.40009868911</v>
      </c>
      <c r="Y1661">
        <v>79255.586672280275</v>
      </c>
      <c r="Z1661">
        <v>12505.532962283334</v>
      </c>
      <c r="AA1661">
        <v>120734.81115055281</v>
      </c>
      <c r="AB1661">
        <v>9164.437164118759</v>
      </c>
      <c r="AC1661">
        <v>10938.271626853984</v>
      </c>
      <c r="AD1661">
        <v>23634.680518141799</v>
      </c>
      <c r="AE1661">
        <v>21018.138727308768</v>
      </c>
      <c r="AF1661">
        <v>33654.886056452808</v>
      </c>
      <c r="AG1661">
        <v>203223.05006739206</v>
      </c>
      <c r="AH1661">
        <v>49897.191538080573</v>
      </c>
      <c r="AI1661">
        <v>4203.3140686586594</v>
      </c>
      <c r="AJ1661">
        <v>42031.499042218631</v>
      </c>
      <c r="AK1661">
        <v>2366.210062286279</v>
      </c>
      <c r="AL1661">
        <v>808276.875</v>
      </c>
      <c r="AM1661">
        <v>624585.4375</v>
      </c>
      <c r="AN1661">
        <v>183691.453125</v>
      </c>
      <c r="AO1661" s="5" t="s">
        <v>2214</v>
      </c>
    </row>
    <row r="1662" spans="1:41" ht="14.25" x14ac:dyDescent="0.45">
      <c r="A1662">
        <v>2017</v>
      </c>
      <c r="B1662" s="5" t="s">
        <v>1509</v>
      </c>
      <c r="C1662" s="5" t="s">
        <v>170</v>
      </c>
      <c r="D1662" s="5" t="s">
        <v>83</v>
      </c>
      <c r="E1662" s="5" t="s">
        <v>88</v>
      </c>
      <c r="F1662" s="5" t="s">
        <v>89</v>
      </c>
      <c r="G1662" s="5" t="s">
        <v>87</v>
      </c>
      <c r="H1662" s="5" t="s">
        <v>130</v>
      </c>
      <c r="I1662">
        <v>14800.577317999991</v>
      </c>
      <c r="J1662">
        <v>38558.425355125</v>
      </c>
      <c r="K1662">
        <v>1219.336139</v>
      </c>
      <c r="L1662">
        <v>2981.2379880209351</v>
      </c>
      <c r="M1662">
        <v>19059.966789963259</v>
      </c>
      <c r="N1662">
        <v>20426.4041688</v>
      </c>
      <c r="O1662">
        <v>15726.650625666931</v>
      </c>
      <c r="P1662">
        <v>11634.8339216</v>
      </c>
      <c r="Q1662">
        <v>3217.3811898869658</v>
      </c>
      <c r="R1662">
        <v>7444.5000594995872</v>
      </c>
      <c r="S1662">
        <v>18666.516696422401</v>
      </c>
      <c r="T1662">
        <v>10051.950999999999</v>
      </c>
      <c r="U1662">
        <v>906.57600000000002</v>
      </c>
      <c r="V1662">
        <v>8559</v>
      </c>
      <c r="W1662">
        <v>6355.5029999999997</v>
      </c>
      <c r="X1662">
        <v>18420.776155339809</v>
      </c>
      <c r="Y1662">
        <v>63660.664810000009</v>
      </c>
      <c r="Z1662">
        <v>11789.728636</v>
      </c>
      <c r="AA1662">
        <v>123572.7969195058</v>
      </c>
      <c r="AB1662">
        <v>1577</v>
      </c>
      <c r="AC1662">
        <v>13222.09123</v>
      </c>
      <c r="AD1662">
        <v>20673.3068045775</v>
      </c>
      <c r="AE1662">
        <v>19665.301341103361</v>
      </c>
      <c r="AF1662">
        <v>34629.867752228463</v>
      </c>
      <c r="AG1662">
        <v>194290.3655149136</v>
      </c>
      <c r="AH1662">
        <v>36552.049860150961</v>
      </c>
      <c r="AI1662">
        <v>4951.08</v>
      </c>
      <c r="AJ1662">
        <v>32251.683130289701</v>
      </c>
      <c r="AK1662">
        <v>3152.61</v>
      </c>
      <c r="AL1662">
        <v>758018.25</v>
      </c>
      <c r="AM1662">
        <v>601611.5</v>
      </c>
      <c r="AN1662">
        <v>156406.734375</v>
      </c>
      <c r="AO1662" s="5" t="s">
        <v>2216</v>
      </c>
    </row>
    <row r="1663" spans="1:41" ht="14.25" x14ac:dyDescent="0.45">
      <c r="A1663">
        <v>2017</v>
      </c>
      <c r="B1663" s="5" t="s">
        <v>1507</v>
      </c>
      <c r="C1663" s="5" t="s">
        <v>170</v>
      </c>
      <c r="D1663" s="5" t="s">
        <v>83</v>
      </c>
      <c r="E1663" s="5" t="s">
        <v>88</v>
      </c>
      <c r="F1663" s="5" t="s">
        <v>89</v>
      </c>
      <c r="G1663" s="5" t="s">
        <v>87</v>
      </c>
      <c r="H1663" s="5" t="s">
        <v>130</v>
      </c>
      <c r="I1663">
        <v>13497.84</v>
      </c>
      <c r="J1663">
        <v>22613.794000000002</v>
      </c>
      <c r="K1663">
        <v>971</v>
      </c>
      <c r="L1663">
        <v>2792.6749728</v>
      </c>
      <c r="M1663">
        <v>12514.075000000001</v>
      </c>
      <c r="N1663">
        <v>17335.211657812499</v>
      </c>
      <c r="O1663">
        <v>13806.486116873049</v>
      </c>
      <c r="P1663">
        <v>9319.1649999999991</v>
      </c>
      <c r="Q1663">
        <v>2282.2876999999999</v>
      </c>
      <c r="R1663">
        <v>9540.4394184651828</v>
      </c>
      <c r="S1663">
        <v>17251</v>
      </c>
      <c r="T1663">
        <v>11560.420859375001</v>
      </c>
      <c r="U1663">
        <v>980</v>
      </c>
      <c r="V1663">
        <v>11216.892750000001</v>
      </c>
      <c r="W1663">
        <v>5049.1707398400004</v>
      </c>
      <c r="X1663">
        <v>13678.761017215</v>
      </c>
      <c r="Y1663">
        <v>72240</v>
      </c>
      <c r="Z1663">
        <v>11395.984048128001</v>
      </c>
      <c r="AA1663">
        <v>110125.3324880782</v>
      </c>
      <c r="AB1663">
        <v>1522</v>
      </c>
      <c r="AC1663">
        <v>10713.163920000001</v>
      </c>
      <c r="AD1663">
        <v>20022.511392961002</v>
      </c>
      <c r="AE1663">
        <v>23338.9690551977</v>
      </c>
      <c r="AF1663">
        <v>34557.729140160001</v>
      </c>
      <c r="AG1663">
        <v>149260.63132253691</v>
      </c>
      <c r="AH1663">
        <v>48581.027427424167</v>
      </c>
      <c r="AI1663">
        <v>4652.3358719999997</v>
      </c>
      <c r="AJ1663">
        <v>38262.679431842458</v>
      </c>
      <c r="AK1663">
        <v>2062</v>
      </c>
      <c r="AL1663">
        <v>691143.5</v>
      </c>
      <c r="AM1663">
        <v>539472.75</v>
      </c>
      <c r="AN1663">
        <v>151670.78125</v>
      </c>
      <c r="AO1663" s="5" t="s">
        <v>2217</v>
      </c>
    </row>
    <row r="1664" spans="1:41" ht="14.25" x14ac:dyDescent="0.45">
      <c r="A1664">
        <v>2017</v>
      </c>
      <c r="B1664" s="5" t="s">
        <v>1508</v>
      </c>
      <c r="C1664" s="5" t="s">
        <v>170</v>
      </c>
      <c r="D1664" s="5" t="s">
        <v>83</v>
      </c>
      <c r="E1664" s="5" t="s">
        <v>88</v>
      </c>
      <c r="F1664" s="5" t="s">
        <v>89</v>
      </c>
      <c r="G1664" s="5" t="s">
        <v>87</v>
      </c>
      <c r="H1664" s="5" t="s">
        <v>130</v>
      </c>
      <c r="I1664">
        <v>10766.1</v>
      </c>
      <c r="J1664">
        <v>22281.48</v>
      </c>
      <c r="K1664">
        <v>1201.8021896929999</v>
      </c>
      <c r="L1664">
        <v>3025.665300000001</v>
      </c>
      <c r="M1664">
        <v>20983.793226000002</v>
      </c>
      <c r="N1664">
        <v>23218.22378675405</v>
      </c>
      <c r="O1664">
        <v>16810</v>
      </c>
      <c r="P1664">
        <v>9072.4500000000007</v>
      </c>
      <c r="Q1664">
        <v>2780.3191948576632</v>
      </c>
      <c r="R1664">
        <v>9494.8516013884255</v>
      </c>
      <c r="S1664">
        <v>22135.023587289528</v>
      </c>
      <c r="T1664">
        <v>10410.9712</v>
      </c>
      <c r="U1664">
        <v>1029.78792</v>
      </c>
      <c r="V1664">
        <v>14630</v>
      </c>
      <c r="W1664">
        <v>5070.9096</v>
      </c>
      <c r="X1664">
        <v>14822.562749999999</v>
      </c>
      <c r="Y1664">
        <v>76673</v>
      </c>
      <c r="Z1664">
        <v>12820.989</v>
      </c>
      <c r="AA1664">
        <v>114738.2001937218</v>
      </c>
      <c r="AB1664">
        <v>1479</v>
      </c>
      <c r="AC1664">
        <v>10461.5</v>
      </c>
      <c r="AD1664">
        <v>25217.812298022891</v>
      </c>
      <c r="AE1664">
        <v>19477.7414388</v>
      </c>
      <c r="AF1664">
        <v>32311.13561701071</v>
      </c>
      <c r="AG1664">
        <v>195088</v>
      </c>
      <c r="AH1664">
        <v>49452.132317324009</v>
      </c>
      <c r="AI1664">
        <v>3895.2575999999999</v>
      </c>
      <c r="AJ1664">
        <v>41656.311548092963</v>
      </c>
      <c r="AK1664">
        <v>2301.6001459732161</v>
      </c>
      <c r="AL1664">
        <v>773306.625</v>
      </c>
      <c r="AM1664">
        <v>599525.75</v>
      </c>
      <c r="AN1664">
        <v>173780.84375</v>
      </c>
      <c r="AO1664" s="5" t="s">
        <v>2218</v>
      </c>
    </row>
    <row r="1665" spans="1:41" ht="14.25" x14ac:dyDescent="0.45">
      <c r="A1665">
        <v>2017</v>
      </c>
      <c r="B1665" s="5" t="s">
        <v>4071</v>
      </c>
      <c r="C1665" s="5" t="s">
        <v>170</v>
      </c>
      <c r="D1665" s="5" t="s">
        <v>83</v>
      </c>
      <c r="E1665" s="5" t="s">
        <v>88</v>
      </c>
      <c r="F1665" s="5" t="s">
        <v>89</v>
      </c>
      <c r="G1665" s="5" t="s">
        <v>87</v>
      </c>
      <c r="H1665" s="5" t="s">
        <v>130</v>
      </c>
      <c r="I1665">
        <v>18573</v>
      </c>
      <c r="J1665">
        <v>45081.75</v>
      </c>
      <c r="K1665">
        <v>1166.229</v>
      </c>
      <c r="L1665">
        <v>1382</v>
      </c>
      <c r="M1665">
        <v>16912.039000000001</v>
      </c>
      <c r="N1665">
        <v>19695.649922972971</v>
      </c>
      <c r="O1665">
        <v>9643</v>
      </c>
      <c r="P1665">
        <v>11038.587</v>
      </c>
      <c r="Q1665">
        <v>3851.3395099999998</v>
      </c>
      <c r="R1665">
        <v>9184.4076100000002</v>
      </c>
      <c r="S1665">
        <v>15470.821</v>
      </c>
      <c r="T1665">
        <v>7114.4330800000007</v>
      </c>
      <c r="U1665">
        <v>805</v>
      </c>
      <c r="V1665">
        <v>5443</v>
      </c>
      <c r="W1665">
        <v>8684</v>
      </c>
      <c r="X1665">
        <v>10218</v>
      </c>
      <c r="Y1665">
        <v>54160</v>
      </c>
      <c r="Z1665">
        <v>13928</v>
      </c>
      <c r="AA1665">
        <v>143291</v>
      </c>
      <c r="AB1665">
        <v>0</v>
      </c>
      <c r="AC1665">
        <v>11451.92661</v>
      </c>
      <c r="AD1665">
        <v>21150.125</v>
      </c>
      <c r="AE1665">
        <v>16686</v>
      </c>
      <c r="AF1665">
        <v>40496.745999999992</v>
      </c>
      <c r="AG1665">
        <v>195389</v>
      </c>
      <c r="AH1665">
        <v>29255</v>
      </c>
      <c r="AI1665">
        <v>6085</v>
      </c>
      <c r="AJ1665">
        <v>35594.751366666693</v>
      </c>
      <c r="AK1665">
        <v>3505</v>
      </c>
      <c r="AL1665">
        <v>755255.8125</v>
      </c>
      <c r="AM1665">
        <v>626052.125</v>
      </c>
      <c r="AN1665">
        <v>129203.6484375</v>
      </c>
      <c r="AO1665" s="5" t="s">
        <v>4089</v>
      </c>
    </row>
    <row r="1666" spans="1:41" ht="14.25" x14ac:dyDescent="0.45">
      <c r="A1666">
        <v>2017</v>
      </c>
      <c r="B1666" s="5" t="s">
        <v>589</v>
      </c>
      <c r="C1666" s="5" t="s">
        <v>170</v>
      </c>
      <c r="D1666" s="5" t="s">
        <v>83</v>
      </c>
      <c r="E1666" s="5" t="s">
        <v>88</v>
      </c>
      <c r="F1666" s="5" t="s">
        <v>89</v>
      </c>
      <c r="G1666" s="5" t="s">
        <v>87</v>
      </c>
      <c r="H1666" s="5" t="s">
        <v>130</v>
      </c>
      <c r="I1666">
        <v>18800.845000000001</v>
      </c>
      <c r="J1666">
        <v>21831.277249999999</v>
      </c>
      <c r="K1666">
        <v>1166.229</v>
      </c>
      <c r="L1666">
        <v>1712</v>
      </c>
      <c r="M1666">
        <v>18008</v>
      </c>
      <c r="N1666">
        <v>21576</v>
      </c>
      <c r="O1666">
        <v>9643</v>
      </c>
      <c r="P1666">
        <v>10899.433000000001</v>
      </c>
      <c r="Q1666">
        <v>3278.2357877054919</v>
      </c>
      <c r="R1666">
        <v>8817.9606624004809</v>
      </c>
      <c r="S1666">
        <v>18138.507925599999</v>
      </c>
      <c r="T1666">
        <v>10120.200000000001</v>
      </c>
      <c r="U1666">
        <v>954</v>
      </c>
      <c r="V1666">
        <v>7251</v>
      </c>
      <c r="W1666">
        <v>8643</v>
      </c>
      <c r="X1666">
        <v>10968.9627773801</v>
      </c>
      <c r="Y1666">
        <v>54160</v>
      </c>
      <c r="Z1666">
        <v>14735.805819732001</v>
      </c>
      <c r="AA1666">
        <v>137884.09882357559</v>
      </c>
      <c r="AB1666">
        <v>1480</v>
      </c>
      <c r="AC1666">
        <v>11451.92661</v>
      </c>
      <c r="AD1666">
        <v>25023.088164744451</v>
      </c>
      <c r="AE1666">
        <v>14507.095940516851</v>
      </c>
      <c r="AF1666">
        <v>33402.175000000003</v>
      </c>
      <c r="AG1666">
        <v>180817</v>
      </c>
      <c r="AH1666">
        <v>30061.142125000009</v>
      </c>
      <c r="AI1666">
        <v>6085</v>
      </c>
      <c r="AJ1666">
        <v>34766.160000000003</v>
      </c>
      <c r="AK1666">
        <v>3505.3574100000001</v>
      </c>
      <c r="AL1666">
        <v>719687.5625</v>
      </c>
      <c r="AM1666">
        <v>576845.0625</v>
      </c>
      <c r="AN1666">
        <v>142842.484375</v>
      </c>
      <c r="AO1666" s="5" t="s">
        <v>814</v>
      </c>
    </row>
    <row r="1667" spans="1:41" ht="14.25" x14ac:dyDescent="0.45">
      <c r="A1667">
        <v>2017</v>
      </c>
      <c r="B1667" s="5" t="s">
        <v>1508</v>
      </c>
      <c r="C1667" s="5" t="s">
        <v>170</v>
      </c>
      <c r="D1667" s="5" t="s">
        <v>83</v>
      </c>
      <c r="E1667" s="5" t="s">
        <v>90</v>
      </c>
      <c r="F1667" s="5" t="s">
        <v>91</v>
      </c>
      <c r="G1667" s="5" t="s">
        <v>86</v>
      </c>
      <c r="H1667" s="5" t="s">
        <v>130</v>
      </c>
      <c r="I1667">
        <v>782.07238781956346</v>
      </c>
      <c r="J1667">
        <v>0</v>
      </c>
      <c r="K1667">
        <v>0</v>
      </c>
      <c r="L1667">
        <v>300.8782506411647</v>
      </c>
      <c r="M1667">
        <v>1115.6190468826721</v>
      </c>
      <c r="N1667">
        <v>707.28842501467818</v>
      </c>
      <c r="O1667">
        <v>11.226800397058385</v>
      </c>
      <c r="P1667">
        <v>0</v>
      </c>
      <c r="Q1667">
        <v>947.54195351172768</v>
      </c>
      <c r="R1667">
        <v>706.16574497497243</v>
      </c>
      <c r="S1667">
        <v>2517.5700628951399</v>
      </c>
      <c r="T1667">
        <v>1880.4890665072794</v>
      </c>
      <c r="U1667">
        <v>85.323683017643717</v>
      </c>
      <c r="V1667">
        <v>481.6297370338047</v>
      </c>
      <c r="W1667">
        <v>1938.868428571983</v>
      </c>
      <c r="X1667">
        <v>123.49480436764223</v>
      </c>
      <c r="Y1667">
        <v>2249.8507995705004</v>
      </c>
      <c r="Z1667">
        <v>0</v>
      </c>
      <c r="AA1667">
        <v>11971.016069241547</v>
      </c>
      <c r="AB1667">
        <v>0</v>
      </c>
      <c r="AC1667">
        <v>1514.8321775750878</v>
      </c>
      <c r="AD1667">
        <v>451.31737596174708</v>
      </c>
      <c r="AE1667">
        <v>336.80401191175156</v>
      </c>
      <c r="AF1667">
        <v>9683.1153424628574</v>
      </c>
      <c r="AG1667">
        <v>11209.960196462796</v>
      </c>
      <c r="AH1667">
        <v>5213.7261043939134</v>
      </c>
      <c r="AI1667">
        <v>990.20379502054948</v>
      </c>
      <c r="AJ1667">
        <v>1487.4288944206392</v>
      </c>
      <c r="AK1667">
        <v>0</v>
      </c>
      <c r="AL1667">
        <v>56706.42578125</v>
      </c>
      <c r="AM1667">
        <v>42463.91015625</v>
      </c>
      <c r="AN1667">
        <v>14242.515625</v>
      </c>
      <c r="AO1667" s="5" t="s">
        <v>5175</v>
      </c>
    </row>
    <row r="1668" spans="1:41" ht="14.25" x14ac:dyDescent="0.45">
      <c r="A1668">
        <v>2017</v>
      </c>
      <c r="B1668" s="5" t="s">
        <v>589</v>
      </c>
      <c r="C1668" s="5" t="s">
        <v>170</v>
      </c>
      <c r="D1668" s="5" t="s">
        <v>83</v>
      </c>
      <c r="E1668" s="5" t="s">
        <v>90</v>
      </c>
      <c r="F1668" s="5" t="s">
        <v>91</v>
      </c>
      <c r="G1668" s="5" t="s">
        <v>86</v>
      </c>
      <c r="H1668" s="5" t="s">
        <v>130</v>
      </c>
      <c r="I1668">
        <v>10323.216344932918</v>
      </c>
      <c r="J1668">
        <v>0</v>
      </c>
      <c r="K1668">
        <v>0</v>
      </c>
      <c r="L1668">
        <v>129.17011964353378</v>
      </c>
      <c r="M1668">
        <v>2689.0342652058862</v>
      </c>
      <c r="N1668">
        <v>1951.4862017293547</v>
      </c>
      <c r="O1668">
        <v>2434.2501263786407</v>
      </c>
      <c r="P1668">
        <v>0</v>
      </c>
      <c r="Q1668">
        <v>0</v>
      </c>
      <c r="R1668">
        <v>1290.8426073566702</v>
      </c>
      <c r="S1668">
        <v>3802.4345822774781</v>
      </c>
      <c r="T1668">
        <v>2081.7987343342847</v>
      </c>
      <c r="U1668">
        <v>104.0368566877919</v>
      </c>
      <c r="V1668">
        <v>478.78186087953208</v>
      </c>
      <c r="W1668">
        <v>1789.8585752613992</v>
      </c>
      <c r="X1668">
        <v>880.83706034425791</v>
      </c>
      <c r="Y1668">
        <v>16236.119246766217</v>
      </c>
      <c r="Z1668">
        <v>0</v>
      </c>
      <c r="AA1668">
        <v>9862.0022609107091</v>
      </c>
      <c r="AB1668">
        <v>0</v>
      </c>
      <c r="AC1668">
        <v>3533.1507311896034</v>
      </c>
      <c r="AD1668">
        <v>0</v>
      </c>
      <c r="AE1668">
        <v>270.70814750394828</v>
      </c>
      <c r="AF1668">
        <v>8312.0867399423933</v>
      </c>
      <c r="AG1668">
        <v>11830.476846211763</v>
      </c>
      <c r="AH1668">
        <v>4038.3286004118404</v>
      </c>
      <c r="AI1668">
        <v>102.97525610934504</v>
      </c>
      <c r="AJ1668">
        <v>1606.6459388627809</v>
      </c>
      <c r="AK1668">
        <v>0</v>
      </c>
      <c r="AL1668">
        <v>83748.25</v>
      </c>
      <c r="AM1668">
        <v>65928.7265625</v>
      </c>
      <c r="AN1668">
        <v>17819.515625</v>
      </c>
      <c r="AO1668" s="5" t="s">
        <v>815</v>
      </c>
    </row>
    <row r="1669" spans="1:41" ht="14.25" x14ac:dyDescent="0.45">
      <c r="A1669">
        <v>2017</v>
      </c>
      <c r="B1669" s="5" t="s">
        <v>1507</v>
      </c>
      <c r="C1669" s="5" t="s">
        <v>170</v>
      </c>
      <c r="D1669" s="5" t="s">
        <v>83</v>
      </c>
      <c r="E1669" s="5" t="s">
        <v>90</v>
      </c>
      <c r="F1669" s="5" t="s">
        <v>91</v>
      </c>
      <c r="G1669" s="5" t="s">
        <v>86</v>
      </c>
      <c r="H1669" s="5" t="s">
        <v>130</v>
      </c>
      <c r="I1669">
        <v>727.83606166890911</v>
      </c>
      <c r="J1669">
        <v>0</v>
      </c>
      <c r="K1669">
        <v>79.607069245036939</v>
      </c>
      <c r="L1669">
        <v>247.91915850597218</v>
      </c>
      <c r="M1669">
        <v>94.391239247686656</v>
      </c>
      <c r="N1669">
        <v>670.97386935102554</v>
      </c>
      <c r="O1669">
        <v>11.372438463576705</v>
      </c>
      <c r="P1669">
        <v>0</v>
      </c>
      <c r="Q1669">
        <v>232.90185351481912</v>
      </c>
      <c r="R1669">
        <v>619.79789626493039</v>
      </c>
      <c r="S1669">
        <v>2786.2474235762925</v>
      </c>
      <c r="T1669">
        <v>915.48129631792472</v>
      </c>
      <c r="U1669">
        <v>86.543376117163632</v>
      </c>
      <c r="V1669">
        <v>400.30983391789999</v>
      </c>
      <c r="W1669">
        <v>1228.2233540662842</v>
      </c>
      <c r="X1669">
        <v>125.09682309934375</v>
      </c>
      <c r="Y1669">
        <v>2675.9347704795987</v>
      </c>
      <c r="Z1669">
        <v>0</v>
      </c>
      <c r="AA1669">
        <v>5893.3120684685191</v>
      </c>
      <c r="AB1669">
        <v>0</v>
      </c>
      <c r="AC1669">
        <v>272.16106911515544</v>
      </c>
      <c r="AD1669">
        <v>1883.8718603783141</v>
      </c>
      <c r="AE1669">
        <v>284.31096158941762</v>
      </c>
      <c r="AF1669">
        <v>3760.3434049793382</v>
      </c>
      <c r="AG1669">
        <v>13107.642824761551</v>
      </c>
      <c r="AH1669">
        <v>4774.1496670095003</v>
      </c>
      <c r="AI1669">
        <v>1003.0490724874653</v>
      </c>
      <c r="AJ1669">
        <v>1188.3020966607876</v>
      </c>
      <c r="AK1669">
        <v>0</v>
      </c>
      <c r="AL1669">
        <v>43069.77734375</v>
      </c>
      <c r="AM1669">
        <v>30168.291015625</v>
      </c>
      <c r="AN1669">
        <v>12901.490234375</v>
      </c>
      <c r="AO1669" s="5" t="s">
        <v>5174</v>
      </c>
    </row>
    <row r="1670" spans="1:41" ht="14.25" x14ac:dyDescent="0.45">
      <c r="A1670">
        <v>2017</v>
      </c>
      <c r="B1670" s="5" t="s">
        <v>1509</v>
      </c>
      <c r="C1670" s="5" t="s">
        <v>170</v>
      </c>
      <c r="D1670" s="5" t="s">
        <v>83</v>
      </c>
      <c r="E1670" s="5" t="s">
        <v>90</v>
      </c>
      <c r="F1670" s="5" t="s">
        <v>91</v>
      </c>
      <c r="G1670" s="5" t="s">
        <v>86</v>
      </c>
      <c r="H1670" s="5" t="s">
        <v>130</v>
      </c>
      <c r="I1670">
        <v>4330.0985736310167</v>
      </c>
      <c r="J1670">
        <v>0</v>
      </c>
      <c r="K1670">
        <v>0</v>
      </c>
      <c r="L1670">
        <v>293.41755189206384</v>
      </c>
      <c r="M1670">
        <v>1140.2398758649233</v>
      </c>
      <c r="N1670">
        <v>689.7502152686576</v>
      </c>
      <c r="O1670">
        <v>416.03981238426962</v>
      </c>
      <c r="P1670">
        <v>0</v>
      </c>
      <c r="Q1670">
        <v>0</v>
      </c>
      <c r="R1670">
        <v>755.44071196091068</v>
      </c>
      <c r="S1670">
        <v>3175.0406734589001</v>
      </c>
      <c r="T1670">
        <v>1642.2624173063275</v>
      </c>
      <c r="U1670">
        <v>105.10479470760497</v>
      </c>
      <c r="V1670">
        <v>421.51402044195743</v>
      </c>
      <c r="W1670">
        <v>5058.1682453034891</v>
      </c>
      <c r="X1670">
        <v>123.71710210374334</v>
      </c>
      <c r="Y1670">
        <v>15811.702553825322</v>
      </c>
      <c r="Z1670">
        <v>0</v>
      </c>
      <c r="AA1670">
        <v>12934.055682458767</v>
      </c>
      <c r="AB1670">
        <v>0</v>
      </c>
      <c r="AC1670">
        <v>4969.5412109925037</v>
      </c>
      <c r="AD1670">
        <v>0</v>
      </c>
      <c r="AE1670">
        <v>273.71040288438792</v>
      </c>
      <c r="AF1670">
        <v>11933.773565759313</v>
      </c>
      <c r="AG1670">
        <v>12050.148424434341</v>
      </c>
      <c r="AH1670">
        <v>2512.5520143175277</v>
      </c>
      <c r="AI1670">
        <v>63.859921517762317</v>
      </c>
      <c r="AJ1670">
        <v>1806.3131810254797</v>
      </c>
      <c r="AK1670">
        <v>0</v>
      </c>
      <c r="AL1670">
        <v>80506.453125</v>
      </c>
      <c r="AM1670">
        <v>66374.578125</v>
      </c>
      <c r="AN1670">
        <v>14131.8798828125</v>
      </c>
      <c r="AO1670" s="5" t="s">
        <v>2219</v>
      </c>
    </row>
    <row r="1671" spans="1:41" ht="14.25" x14ac:dyDescent="0.45">
      <c r="A1671">
        <v>2017</v>
      </c>
      <c r="B1671" s="5" t="s">
        <v>4071</v>
      </c>
      <c r="C1671" s="5" t="s">
        <v>170</v>
      </c>
      <c r="D1671" s="5" t="s">
        <v>83</v>
      </c>
      <c r="E1671" s="5" t="s">
        <v>90</v>
      </c>
      <c r="F1671" s="5" t="s">
        <v>91</v>
      </c>
      <c r="G1671" s="5" t="s">
        <v>86</v>
      </c>
      <c r="H1671" s="5" t="s">
        <v>130</v>
      </c>
      <c r="I1671">
        <v>5392.9888719484634</v>
      </c>
      <c r="J1671">
        <v>0</v>
      </c>
      <c r="K1671">
        <v>0</v>
      </c>
      <c r="L1671">
        <v>187.16728794161443</v>
      </c>
      <c r="M1671">
        <v>2449.6290103127781</v>
      </c>
      <c r="N1671">
        <v>1362.9275093902286</v>
      </c>
      <c r="O1671">
        <v>2358.1021497259444</v>
      </c>
      <c r="P1671">
        <v>1026.3349086029186</v>
      </c>
      <c r="Q1671">
        <v>0</v>
      </c>
      <c r="R1671">
        <v>1863.5453558995353</v>
      </c>
      <c r="S1671">
        <v>2332.3923574262722</v>
      </c>
      <c r="T1671">
        <v>955.63361052572429</v>
      </c>
      <c r="U1671">
        <v>50.391192907357734</v>
      </c>
      <c r="V1671">
        <v>316.74464113196291</v>
      </c>
      <c r="W1671">
        <v>1097.2939353500144</v>
      </c>
      <c r="X1671">
        <v>44.220842755436379</v>
      </c>
      <c r="Y1671">
        <v>15728.222537247533</v>
      </c>
      <c r="Z1671">
        <v>0</v>
      </c>
      <c r="AA1671">
        <v>5527.6053444295476</v>
      </c>
      <c r="AB1671">
        <v>0</v>
      </c>
      <c r="AC1671">
        <v>3422.6270522653963</v>
      </c>
      <c r="AD1671">
        <v>0</v>
      </c>
      <c r="AE1671">
        <v>262.2398814566576</v>
      </c>
      <c r="AF1671">
        <v>7235.9757935083253</v>
      </c>
      <c r="AG1671">
        <v>12559.747734235918</v>
      </c>
      <c r="AH1671">
        <v>2290.2282980548098</v>
      </c>
      <c r="AI1671">
        <v>99.753994122728571</v>
      </c>
      <c r="AJ1671">
        <v>1182.1163302229584</v>
      </c>
      <c r="AK1671">
        <v>0</v>
      </c>
      <c r="AL1671">
        <v>67745.890625</v>
      </c>
      <c r="AM1671">
        <v>56118.6328125</v>
      </c>
      <c r="AN1671">
        <v>11627.25390625</v>
      </c>
      <c r="AO1671" s="5" t="s">
        <v>4090</v>
      </c>
    </row>
    <row r="1672" spans="1:41" ht="14.25" x14ac:dyDescent="0.45">
      <c r="A1672">
        <v>2017</v>
      </c>
      <c r="B1672" s="5" t="s">
        <v>1509</v>
      </c>
      <c r="C1672" s="5" t="s">
        <v>170</v>
      </c>
      <c r="D1672" s="5" t="s">
        <v>83</v>
      </c>
      <c r="E1672" s="5" t="s">
        <v>90</v>
      </c>
      <c r="F1672" s="5" t="s">
        <v>91</v>
      </c>
      <c r="G1672" s="5" t="s">
        <v>87</v>
      </c>
      <c r="H1672" s="5" t="s">
        <v>130</v>
      </c>
      <c r="I1672">
        <v>4122.8541549999991</v>
      </c>
      <c r="J1672"/>
      <c r="K1672">
        <v>0</v>
      </c>
      <c r="L1672">
        <v>284.0532</v>
      </c>
      <c r="M1672">
        <v>1067.50224</v>
      </c>
      <c r="N1672">
        <v>655.452</v>
      </c>
      <c r="O1672">
        <v>391.62821697999999</v>
      </c>
      <c r="P1672">
        <v>0</v>
      </c>
      <c r="Q1672">
        <v>0</v>
      </c>
      <c r="R1672">
        <v>719.89965766162913</v>
      </c>
      <c r="S1672">
        <v>2969</v>
      </c>
      <c r="T1672">
        <v>1545.3375000000001</v>
      </c>
      <c r="U1672">
        <v>98.899200000000008</v>
      </c>
      <c r="V1672"/>
      <c r="W1672">
        <v>4707.78</v>
      </c>
      <c r="X1672">
        <v>115</v>
      </c>
      <c r="Y1672">
        <v>14923</v>
      </c>
      <c r="Z1672">
        <v>0</v>
      </c>
      <c r="AA1672">
        <v>12345.600698319609</v>
      </c>
      <c r="AB1672"/>
      <c r="AC1672">
        <v>4564.6715899999999</v>
      </c>
      <c r="AD1672"/>
      <c r="AE1672">
        <v>260.83320929769172</v>
      </c>
      <c r="AF1672">
        <v>11521.186749</v>
      </c>
      <c r="AG1672">
        <v>11661.430319636789</v>
      </c>
      <c r="AH1672">
        <v>2399.332293125</v>
      </c>
      <c r="AI1672">
        <v>59.494560000000007</v>
      </c>
      <c r="AJ1672">
        <v>1720.326232496295</v>
      </c>
      <c r="AK1672"/>
      <c r="AL1672">
        <v>76133.2890625</v>
      </c>
      <c r="AM1672">
        <v>62878.20703125</v>
      </c>
      <c r="AN1672">
        <v>13255.07421875</v>
      </c>
      <c r="AO1672" s="5" t="s">
        <v>2220</v>
      </c>
    </row>
    <row r="1673" spans="1:41" ht="14.25" x14ac:dyDescent="0.45">
      <c r="A1673">
        <v>2017</v>
      </c>
      <c r="B1673" s="5" t="s">
        <v>1507</v>
      </c>
      <c r="C1673" s="5" t="s">
        <v>170</v>
      </c>
      <c r="D1673" s="5" t="s">
        <v>83</v>
      </c>
      <c r="E1673" s="5" t="s">
        <v>90</v>
      </c>
      <c r="F1673" s="5" t="s">
        <v>91</v>
      </c>
      <c r="G1673" s="5" t="s">
        <v>87</v>
      </c>
      <c r="H1673" s="5" t="s">
        <v>130</v>
      </c>
      <c r="I1673">
        <v>691.2</v>
      </c>
      <c r="J1673"/>
      <c r="K1673">
        <v>70</v>
      </c>
      <c r="L1673">
        <v>235.97021088</v>
      </c>
      <c r="M1673">
        <v>89.22499999999998</v>
      </c>
      <c r="N1673">
        <v>641.92000000000007</v>
      </c>
      <c r="O1673">
        <v>11.03812890625</v>
      </c>
      <c r="P1673">
        <v>420</v>
      </c>
      <c r="Q1673">
        <v>220.76901000000001</v>
      </c>
      <c r="R1673">
        <v>582.74629778067094</v>
      </c>
      <c r="S1673">
        <v>2638</v>
      </c>
      <c r="T1673">
        <v>805</v>
      </c>
      <c r="U1673">
        <v>71</v>
      </c>
      <c r="V1673">
        <v>379</v>
      </c>
      <c r="W1673">
        <v>1175</v>
      </c>
      <c r="X1673">
        <v>124</v>
      </c>
      <c r="Y1673">
        <v>2601</v>
      </c>
      <c r="Z1673">
        <v>0</v>
      </c>
      <c r="AA1673">
        <v>5657.2403622729616</v>
      </c>
      <c r="AB1673"/>
      <c r="AC1673">
        <v>264.16050000000001</v>
      </c>
      <c r="AD1673">
        <v>1656.5241187384049</v>
      </c>
      <c r="AE1673">
        <v>269.728080378968</v>
      </c>
      <c r="AF1673">
        <v>3579.1063167585598</v>
      </c>
      <c r="AG1673">
        <v>12460.054760120831</v>
      </c>
      <c r="AH1673">
        <v>4521.7754517599997</v>
      </c>
      <c r="AI1673">
        <v>882</v>
      </c>
      <c r="AJ1673">
        <v>1142.1589166668989</v>
      </c>
      <c r="AK1673"/>
      <c r="AL1673">
        <v>41188.62109375</v>
      </c>
      <c r="AM1673">
        <v>29216.0546875</v>
      </c>
      <c r="AN1673">
        <v>11972.5625</v>
      </c>
      <c r="AO1673" s="5" t="s">
        <v>5177</v>
      </c>
    </row>
    <row r="1674" spans="1:41" ht="14.25" x14ac:dyDescent="0.45">
      <c r="A1674">
        <v>2017</v>
      </c>
      <c r="B1674" s="5" t="s">
        <v>1508</v>
      </c>
      <c r="C1674" s="5" t="s">
        <v>170</v>
      </c>
      <c r="D1674" s="5" t="s">
        <v>83</v>
      </c>
      <c r="E1674" s="5" t="s">
        <v>90</v>
      </c>
      <c r="F1674" s="5" t="s">
        <v>91</v>
      </c>
      <c r="G1674" s="5" t="s">
        <v>87</v>
      </c>
      <c r="H1674" s="5" t="s">
        <v>130</v>
      </c>
      <c r="I1674">
        <v>710.54423999999995</v>
      </c>
      <c r="J1674"/>
      <c r="K1674">
        <v>0</v>
      </c>
      <c r="L1674">
        <v>288.87720000000002</v>
      </c>
      <c r="M1674">
        <v>1043.3961216</v>
      </c>
      <c r="N1674">
        <v>669.85132032000001</v>
      </c>
      <c r="O1674">
        <v>11</v>
      </c>
      <c r="P1674">
        <v>0</v>
      </c>
      <c r="Q1674">
        <v>922.00159379999991</v>
      </c>
      <c r="R1674">
        <v>673.95892996310977</v>
      </c>
      <c r="S1674">
        <v>2333.06</v>
      </c>
      <c r="T1674">
        <v>1735.8426999999999</v>
      </c>
      <c r="U1674">
        <v>79.861104000000012</v>
      </c>
      <c r="V1674">
        <v>456</v>
      </c>
      <c r="W1674">
        <v>1796.7708</v>
      </c>
      <c r="X1674">
        <v>113</v>
      </c>
      <c r="Y1674">
        <v>2125</v>
      </c>
      <c r="Z1674">
        <v>0</v>
      </c>
      <c r="AA1674">
        <v>11376.44416871736</v>
      </c>
      <c r="AB1674"/>
      <c r="AC1674">
        <v>1448.7</v>
      </c>
      <c r="AD1674">
        <v>1833.0789981</v>
      </c>
      <c r="AE1674">
        <v>312.12</v>
      </c>
      <c r="AF1674">
        <v>9296.494200000001</v>
      </c>
      <c r="AG1674">
        <v>10837</v>
      </c>
      <c r="AH1674">
        <v>4904.7333212437734</v>
      </c>
      <c r="AI1674">
        <v>917.63279999999997</v>
      </c>
      <c r="AJ1674">
        <v>1399.2760485245669</v>
      </c>
      <c r="AK1674"/>
      <c r="AL1674">
        <v>55284.64453125</v>
      </c>
      <c r="AM1674">
        <v>40596.12890625</v>
      </c>
      <c r="AN1674">
        <v>14688.5146484375</v>
      </c>
      <c r="AO1674" s="5" t="s">
        <v>5176</v>
      </c>
    </row>
    <row r="1675" spans="1:41" ht="14.25" x14ac:dyDescent="0.45">
      <c r="A1675">
        <v>2017</v>
      </c>
      <c r="B1675" s="5" t="s">
        <v>4071</v>
      </c>
      <c r="C1675" s="5" t="s">
        <v>170</v>
      </c>
      <c r="D1675" s="5" t="s">
        <v>83</v>
      </c>
      <c r="E1675" s="5" t="s">
        <v>90</v>
      </c>
      <c r="F1675" s="5" t="s">
        <v>91</v>
      </c>
      <c r="G1675" s="5" t="s">
        <v>87</v>
      </c>
      <c r="H1675" s="5" t="s">
        <v>130</v>
      </c>
      <c r="I1675">
        <v>5244.1</v>
      </c>
      <c r="J1675"/>
      <c r="K1675"/>
      <c r="L1675">
        <v>182</v>
      </c>
      <c r="M1675">
        <v>2382</v>
      </c>
      <c r="N1675">
        <v>1325.3</v>
      </c>
      <c r="O1675">
        <v>2293</v>
      </c>
      <c r="P1675">
        <v>998</v>
      </c>
      <c r="Q1675">
        <v>0</v>
      </c>
      <c r="R1675">
        <v>1812.0968600000001</v>
      </c>
      <c r="S1675">
        <v>2268</v>
      </c>
      <c r="T1675">
        <v>929.25061333333338</v>
      </c>
      <c r="U1675">
        <v>49</v>
      </c>
      <c r="V1675">
        <v>308</v>
      </c>
      <c r="W1675">
        <v>1067</v>
      </c>
      <c r="X1675">
        <v>43</v>
      </c>
      <c r="Y1675">
        <v>15294</v>
      </c>
      <c r="Z1675">
        <v>0</v>
      </c>
      <c r="AA1675">
        <v>5375</v>
      </c>
      <c r="AB1675"/>
      <c r="AC1675">
        <v>3328.1356500000002</v>
      </c>
      <c r="AD1675">
        <v>0</v>
      </c>
      <c r="AE1675">
        <v>255</v>
      </c>
      <c r="AF1675">
        <v>7036.2060000000001</v>
      </c>
      <c r="AG1675">
        <v>12213</v>
      </c>
      <c r="AH1675">
        <v>2227</v>
      </c>
      <c r="AI1675">
        <v>97</v>
      </c>
      <c r="AJ1675">
        <v>1149.4806302247191</v>
      </c>
      <c r="AK1675"/>
      <c r="AL1675">
        <v>65875.5703125</v>
      </c>
      <c r="AM1675">
        <v>54569.3203125</v>
      </c>
      <c r="AN1675">
        <v>11306.25</v>
      </c>
      <c r="AO1675" s="5" t="s">
        <v>4091</v>
      </c>
    </row>
    <row r="1676" spans="1:41" ht="14.25" x14ac:dyDescent="0.45">
      <c r="A1676">
        <v>2017</v>
      </c>
      <c r="B1676" s="5" t="s">
        <v>589</v>
      </c>
      <c r="C1676" s="5" t="s">
        <v>170</v>
      </c>
      <c r="D1676" s="5" t="s">
        <v>83</v>
      </c>
      <c r="E1676" s="5" t="s">
        <v>90</v>
      </c>
      <c r="F1676" s="5" t="s">
        <v>91</v>
      </c>
      <c r="G1676" s="5" t="s">
        <v>87</v>
      </c>
      <c r="H1676" s="5" t="s">
        <v>130</v>
      </c>
      <c r="I1676">
        <v>9870.0630000000001</v>
      </c>
      <c r="J1676"/>
      <c r="K1676"/>
      <c r="L1676">
        <v>123.5</v>
      </c>
      <c r="M1676">
        <v>2533</v>
      </c>
      <c r="N1676">
        <v>1838.249</v>
      </c>
      <c r="O1676">
        <v>2293</v>
      </c>
      <c r="P1676">
        <v>0</v>
      </c>
      <c r="Q1676">
        <v>0</v>
      </c>
      <c r="R1676">
        <v>1215.94</v>
      </c>
      <c r="S1676">
        <v>3581.7939999999999</v>
      </c>
      <c r="T1676">
        <v>1980.61</v>
      </c>
      <c r="U1676">
        <v>98</v>
      </c>
      <c r="V1676">
        <v>451</v>
      </c>
      <c r="W1676"/>
      <c r="X1676">
        <v>846.5</v>
      </c>
      <c r="Y1676">
        <v>15294</v>
      </c>
      <c r="Z1676"/>
      <c r="AA1676">
        <v>9471.2555481320596</v>
      </c>
      <c r="AB1676">
        <v>0</v>
      </c>
      <c r="AC1676">
        <v>3328.1356500000002</v>
      </c>
      <c r="AD1676">
        <v>0</v>
      </c>
      <c r="AE1676">
        <v>255</v>
      </c>
      <c r="AF1676">
        <v>7947.2149999999983</v>
      </c>
      <c r="AG1676">
        <v>11356</v>
      </c>
      <c r="AH1676">
        <v>3889.59</v>
      </c>
      <c r="AI1676">
        <v>97</v>
      </c>
      <c r="AJ1676">
        <v>1533.09292507085</v>
      </c>
      <c r="AK1676"/>
      <c r="AL1676">
        <v>78002.953125</v>
      </c>
      <c r="AM1676">
        <v>62781.453125</v>
      </c>
      <c r="AN1676">
        <v>15221.494140625</v>
      </c>
      <c r="AO1676" s="5" t="s">
        <v>816</v>
      </c>
    </row>
    <row r="1677" spans="1:41" ht="14.25" x14ac:dyDescent="0.45">
      <c r="A1677">
        <v>2017</v>
      </c>
      <c r="B1677" s="5" t="s">
        <v>1509</v>
      </c>
      <c r="C1677" s="5" t="s">
        <v>170</v>
      </c>
      <c r="D1677" s="5" t="s">
        <v>83</v>
      </c>
      <c r="E1677" s="5" t="s">
        <v>92</v>
      </c>
      <c r="F1677" s="5" t="s">
        <v>224</v>
      </c>
      <c r="G1677" s="5" t="s">
        <v>86</v>
      </c>
      <c r="H1677" s="5" t="s">
        <v>130</v>
      </c>
      <c r="I1677">
        <v>0</v>
      </c>
      <c r="J1677">
        <v>0</v>
      </c>
      <c r="K1677">
        <v>104.00995309606741</v>
      </c>
      <c r="L1677">
        <v>0</v>
      </c>
      <c r="M1677">
        <v>119.33773565759313</v>
      </c>
      <c r="N1677">
        <v>0</v>
      </c>
      <c r="O1677">
        <v>180.64886590369602</v>
      </c>
      <c r="P1677">
        <v>0</v>
      </c>
      <c r="Q1677">
        <v>0</v>
      </c>
      <c r="R1677">
        <v>108.38931954221762</v>
      </c>
      <c r="S1677">
        <v>0</v>
      </c>
      <c r="T1677">
        <v>54.742080576877584</v>
      </c>
      <c r="U1677">
        <v>0</v>
      </c>
      <c r="V1677">
        <v>0</v>
      </c>
      <c r="W1677">
        <v>54.742080576877584</v>
      </c>
      <c r="X1677">
        <v>507.29432922941413</v>
      </c>
      <c r="Y1677">
        <v>0</v>
      </c>
      <c r="Z1677">
        <v>0</v>
      </c>
      <c r="AA1677">
        <v>0</v>
      </c>
      <c r="AB1677">
        <v>108.38931954221762</v>
      </c>
      <c r="AC1677">
        <v>0</v>
      </c>
      <c r="AD1677">
        <v>0</v>
      </c>
      <c r="AE1677">
        <v>0</v>
      </c>
      <c r="AF1677">
        <v>195.14894820689938</v>
      </c>
      <c r="AG1677">
        <v>49.423633888133693</v>
      </c>
      <c r="AH1677">
        <v>273.71040288438792</v>
      </c>
      <c r="AI1677">
        <v>0</v>
      </c>
      <c r="AJ1677">
        <v>0</v>
      </c>
      <c r="AK1677">
        <v>0</v>
      </c>
      <c r="AL1677">
        <v>1755.8365478515625</v>
      </c>
      <c r="AM1677">
        <v>352.9619140625</v>
      </c>
      <c r="AN1677">
        <v>1402.874755859375</v>
      </c>
      <c r="AO1677" s="5" t="s">
        <v>2223</v>
      </c>
    </row>
    <row r="1678" spans="1:41" ht="14.25" x14ac:dyDescent="0.45">
      <c r="A1678">
        <v>2017</v>
      </c>
      <c r="B1678" s="5" t="s">
        <v>1507</v>
      </c>
      <c r="C1678" s="5" t="s">
        <v>170</v>
      </c>
      <c r="D1678" s="5" t="s">
        <v>83</v>
      </c>
      <c r="E1678" s="5" t="s">
        <v>92</v>
      </c>
      <c r="F1678" s="5" t="s">
        <v>224</v>
      </c>
      <c r="G1678" s="5" t="s">
        <v>86</v>
      </c>
      <c r="H1678" s="5" t="s">
        <v>130</v>
      </c>
      <c r="I1678">
        <v>0</v>
      </c>
      <c r="J1678">
        <v>0</v>
      </c>
      <c r="K1678">
        <v>39.80353462251847</v>
      </c>
      <c r="L1678">
        <v>0</v>
      </c>
      <c r="M1678">
        <v>102.35194617219034</v>
      </c>
      <c r="N1678">
        <v>0</v>
      </c>
      <c r="O1678">
        <v>179.1159058013331</v>
      </c>
      <c r="P1678">
        <v>39.80353462251847</v>
      </c>
      <c r="Q1678">
        <v>0</v>
      </c>
      <c r="R1678">
        <v>0</v>
      </c>
      <c r="S1678">
        <v>0</v>
      </c>
      <c r="T1678">
        <v>0</v>
      </c>
      <c r="U1678">
        <v>0</v>
      </c>
      <c r="V1678">
        <v>0</v>
      </c>
      <c r="W1678">
        <v>56.862192317883526</v>
      </c>
      <c r="X1678">
        <v>165.6180358773307</v>
      </c>
      <c r="Y1678">
        <v>0</v>
      </c>
      <c r="Z1678">
        <v>0</v>
      </c>
      <c r="AA1678">
        <v>0</v>
      </c>
      <c r="AB1678">
        <v>229.72325696424943</v>
      </c>
      <c r="AC1678">
        <v>0</v>
      </c>
      <c r="AD1678">
        <v>0</v>
      </c>
      <c r="AE1678">
        <v>0</v>
      </c>
      <c r="AF1678">
        <v>0</v>
      </c>
      <c r="AG1678">
        <v>2723.2056204671121</v>
      </c>
      <c r="AH1678">
        <v>113.72438463576705</v>
      </c>
      <c r="AI1678">
        <v>0</v>
      </c>
      <c r="AJ1678">
        <v>0</v>
      </c>
      <c r="AK1678">
        <v>0</v>
      </c>
      <c r="AL1678">
        <v>3650.208251953125</v>
      </c>
      <c r="AM1678">
        <v>2763.00927734375</v>
      </c>
      <c r="AN1678">
        <v>887.19921875</v>
      </c>
      <c r="AO1678" s="5" t="s">
        <v>2221</v>
      </c>
    </row>
    <row r="1679" spans="1:41" ht="14.25" x14ac:dyDescent="0.45">
      <c r="A1679">
        <v>2017</v>
      </c>
      <c r="B1679" s="5" t="s">
        <v>589</v>
      </c>
      <c r="C1679" s="5" t="s">
        <v>170</v>
      </c>
      <c r="D1679" s="5" t="s">
        <v>83</v>
      </c>
      <c r="E1679" s="5" t="s">
        <v>92</v>
      </c>
      <c r="F1679" s="5" t="s">
        <v>224</v>
      </c>
      <c r="G1679" s="5" t="s">
        <v>86</v>
      </c>
      <c r="H1679" s="5" t="s">
        <v>130</v>
      </c>
      <c r="I1679">
        <v>0</v>
      </c>
      <c r="J1679">
        <v>0</v>
      </c>
      <c r="K1679">
        <v>126.14893513626144</v>
      </c>
      <c r="L1679">
        <v>57.52515449712029</v>
      </c>
      <c r="M1679">
        <v>63.696034706811361</v>
      </c>
      <c r="N1679">
        <v>39.369457451701656</v>
      </c>
      <c r="O1679">
        <v>0</v>
      </c>
      <c r="P1679">
        <v>37.156020245639958</v>
      </c>
      <c r="Q1679">
        <v>0</v>
      </c>
      <c r="R1679">
        <v>105.31801749787313</v>
      </c>
      <c r="S1679">
        <v>0</v>
      </c>
      <c r="T1679">
        <v>355.63619377969678</v>
      </c>
      <c r="U1679">
        <v>0</v>
      </c>
      <c r="V1679">
        <v>0</v>
      </c>
      <c r="W1679">
        <v>53.080028922342798</v>
      </c>
      <c r="X1679">
        <v>0</v>
      </c>
      <c r="Y1679">
        <v>0</v>
      </c>
      <c r="Z1679">
        <v>0</v>
      </c>
      <c r="AA1679">
        <v>0</v>
      </c>
      <c r="AB1679">
        <v>0</v>
      </c>
      <c r="AC1679">
        <v>0</v>
      </c>
      <c r="AD1679">
        <v>0</v>
      </c>
      <c r="AE1679">
        <v>0</v>
      </c>
      <c r="AF1679">
        <v>63.839248447956628</v>
      </c>
      <c r="AG1679">
        <v>84.928046275748486</v>
      </c>
      <c r="AH1679">
        <v>74.312040491279916</v>
      </c>
      <c r="AI1679">
        <v>0</v>
      </c>
      <c r="AJ1679">
        <v>0</v>
      </c>
      <c r="AK1679">
        <v>0</v>
      </c>
      <c r="AL1679">
        <v>1061.0091552734375</v>
      </c>
      <c r="AM1679">
        <v>388.13592529296875</v>
      </c>
      <c r="AN1679">
        <v>672.8731689453125</v>
      </c>
      <c r="AO1679" s="5" t="s">
        <v>817</v>
      </c>
    </row>
    <row r="1680" spans="1:41" ht="14.25" x14ac:dyDescent="0.45">
      <c r="A1680">
        <v>2017</v>
      </c>
      <c r="B1680" s="5" t="s">
        <v>1508</v>
      </c>
      <c r="C1680" s="5" t="s">
        <v>170</v>
      </c>
      <c r="D1680" s="5" t="s">
        <v>83</v>
      </c>
      <c r="E1680" s="5" t="s">
        <v>92</v>
      </c>
      <c r="F1680" s="5" t="s">
        <v>224</v>
      </c>
      <c r="G1680" s="5" t="s">
        <v>86</v>
      </c>
      <c r="H1680" s="5" t="s">
        <v>130</v>
      </c>
      <c r="I1680">
        <v>0</v>
      </c>
      <c r="J1680">
        <v>0</v>
      </c>
      <c r="K1680">
        <v>39.293801389704349</v>
      </c>
      <c r="L1680">
        <v>0</v>
      </c>
      <c r="M1680">
        <v>122.09145431800994</v>
      </c>
      <c r="N1680">
        <v>0</v>
      </c>
      <c r="O1680">
        <v>177.38344627352248</v>
      </c>
      <c r="P1680">
        <v>39.293801389704349</v>
      </c>
      <c r="Q1680">
        <v>0</v>
      </c>
      <c r="R1680">
        <v>0</v>
      </c>
      <c r="S1680">
        <v>0</v>
      </c>
      <c r="T1680">
        <v>0</v>
      </c>
      <c r="U1680">
        <v>0</v>
      </c>
      <c r="V1680">
        <v>0</v>
      </c>
      <c r="W1680">
        <v>56.134001985291924</v>
      </c>
      <c r="X1680">
        <v>410.90089453233685</v>
      </c>
      <c r="Y1680">
        <v>0</v>
      </c>
      <c r="Z1680">
        <v>0</v>
      </c>
      <c r="AA1680">
        <v>0</v>
      </c>
      <c r="AB1680">
        <v>111.14532393087801</v>
      </c>
      <c r="AC1680">
        <v>0</v>
      </c>
      <c r="AD1680">
        <v>0</v>
      </c>
      <c r="AE1680">
        <v>0</v>
      </c>
      <c r="AF1680">
        <v>0</v>
      </c>
      <c r="AG1680">
        <v>1268.6284448675974</v>
      </c>
      <c r="AH1680">
        <v>112.26800397058385</v>
      </c>
      <c r="AI1680">
        <v>0</v>
      </c>
      <c r="AJ1680">
        <v>0</v>
      </c>
      <c r="AK1680">
        <v>0</v>
      </c>
      <c r="AL1680">
        <v>2337.13916015625</v>
      </c>
      <c r="AM1680">
        <v>1307.9222412109375</v>
      </c>
      <c r="AN1680">
        <v>1029.2169189453125</v>
      </c>
      <c r="AO1680" s="5" t="s">
        <v>2222</v>
      </c>
    </row>
    <row r="1681" spans="1:41" ht="14.25" x14ac:dyDescent="0.45">
      <c r="A1681">
        <v>2017</v>
      </c>
      <c r="B1681" s="5" t="s">
        <v>4071</v>
      </c>
      <c r="C1681" s="5" t="s">
        <v>170</v>
      </c>
      <c r="D1681" s="5" t="s">
        <v>83</v>
      </c>
      <c r="E1681" s="5" t="s">
        <v>92</v>
      </c>
      <c r="F1681" s="5" t="s">
        <v>224</v>
      </c>
      <c r="G1681" s="5" t="s">
        <v>86</v>
      </c>
      <c r="H1681" s="5" t="s">
        <v>130</v>
      </c>
      <c r="I1681">
        <v>0</v>
      </c>
      <c r="J1681">
        <v>0</v>
      </c>
      <c r="K1681">
        <v>122.37861134644021</v>
      </c>
      <c r="L1681">
        <v>0</v>
      </c>
      <c r="M1681">
        <v>0</v>
      </c>
      <c r="N1681">
        <v>26.738183991659206</v>
      </c>
      <c r="O1681">
        <v>0</v>
      </c>
      <c r="P1681">
        <v>0</v>
      </c>
      <c r="Q1681">
        <v>0</v>
      </c>
      <c r="R1681">
        <v>0</v>
      </c>
      <c r="S1681">
        <v>0</v>
      </c>
      <c r="T1681">
        <v>0</v>
      </c>
      <c r="U1681">
        <v>0</v>
      </c>
      <c r="V1681">
        <v>107.98112765862372</v>
      </c>
      <c r="W1681">
        <v>79.186160282990727</v>
      </c>
      <c r="X1681">
        <v>60.675109827226656</v>
      </c>
      <c r="Y1681">
        <v>0</v>
      </c>
      <c r="Z1681">
        <v>0</v>
      </c>
      <c r="AA1681">
        <v>0</v>
      </c>
      <c r="AB1681">
        <v>0</v>
      </c>
      <c r="AC1681">
        <v>0</v>
      </c>
      <c r="AD1681">
        <v>0</v>
      </c>
      <c r="AE1681">
        <v>0</v>
      </c>
      <c r="AF1681">
        <v>26.708053484155428</v>
      </c>
      <c r="AG1681">
        <v>885.44524680071447</v>
      </c>
      <c r="AH1681">
        <v>10.963153329397789</v>
      </c>
      <c r="AI1681">
        <v>0</v>
      </c>
      <c r="AJ1681">
        <v>0</v>
      </c>
      <c r="AK1681">
        <v>0</v>
      </c>
      <c r="AL1681">
        <v>1320.0755615234375</v>
      </c>
      <c r="AM1681">
        <v>1046.87255859375</v>
      </c>
      <c r="AN1681">
        <v>273.20303344726563</v>
      </c>
      <c r="AO1681" s="5" t="s">
        <v>4092</v>
      </c>
    </row>
    <row r="1682" spans="1:41" ht="14.25" x14ac:dyDescent="0.45">
      <c r="A1682">
        <v>2017</v>
      </c>
      <c r="B1682" s="5" t="s">
        <v>1509</v>
      </c>
      <c r="C1682" s="5" t="s">
        <v>170</v>
      </c>
      <c r="D1682" s="5" t="s">
        <v>83</v>
      </c>
      <c r="E1682" s="5" t="s">
        <v>92</v>
      </c>
      <c r="F1682" s="5" t="s">
        <v>224</v>
      </c>
      <c r="G1682" s="5" t="s">
        <v>87</v>
      </c>
      <c r="H1682" s="5" t="s">
        <v>130</v>
      </c>
      <c r="I1682">
        <v>0</v>
      </c>
      <c r="J1682"/>
      <c r="K1682">
        <v>99.144498500000012</v>
      </c>
      <c r="L1682">
        <v>0</v>
      </c>
      <c r="M1682">
        <v>111.46875</v>
      </c>
      <c r="N1682">
        <v>0</v>
      </c>
      <c r="O1682">
        <v>170.049094215</v>
      </c>
      <c r="P1682">
        <v>0</v>
      </c>
      <c r="Q1682">
        <v>0</v>
      </c>
      <c r="R1682">
        <v>103.5057329792737</v>
      </c>
      <c r="S1682">
        <v>0</v>
      </c>
      <c r="T1682">
        <v>51.51124999999999</v>
      </c>
      <c r="U1682"/>
      <c r="V1682">
        <v>0</v>
      </c>
      <c r="W1682">
        <v>50.95</v>
      </c>
      <c r="X1682">
        <v>472.61650485436888</v>
      </c>
      <c r="Y1682">
        <v>0</v>
      </c>
      <c r="Z1682">
        <v>0</v>
      </c>
      <c r="AA1682">
        <v>0</v>
      </c>
      <c r="AB1682">
        <v>99</v>
      </c>
      <c r="AC1682">
        <v>0</v>
      </c>
      <c r="AD1682">
        <v>0</v>
      </c>
      <c r="AE1682">
        <v>0</v>
      </c>
      <c r="AF1682">
        <v>188.40205604484001</v>
      </c>
      <c r="AG1682">
        <v>47.829308190182353</v>
      </c>
      <c r="AH1682">
        <v>261.37656249999998</v>
      </c>
      <c r="AI1682">
        <v>0</v>
      </c>
      <c r="AJ1682">
        <v>0</v>
      </c>
      <c r="AK1682"/>
      <c r="AL1682">
        <v>1655.8538818359375</v>
      </c>
      <c r="AM1682">
        <v>339.73709106445313</v>
      </c>
      <c r="AN1682">
        <v>1316.11669921875</v>
      </c>
      <c r="AO1682" s="5" t="s">
        <v>2226</v>
      </c>
    </row>
    <row r="1683" spans="1:41" ht="14.25" x14ac:dyDescent="0.45">
      <c r="A1683">
        <v>2017</v>
      </c>
      <c r="B1683" s="5" t="s">
        <v>1507</v>
      </c>
      <c r="C1683" s="5" t="s">
        <v>170</v>
      </c>
      <c r="D1683" s="5" t="s">
        <v>83</v>
      </c>
      <c r="E1683" s="5" t="s">
        <v>92</v>
      </c>
      <c r="F1683" s="5" t="s">
        <v>224</v>
      </c>
      <c r="G1683" s="5" t="s">
        <v>87</v>
      </c>
      <c r="H1683" s="5" t="s">
        <v>130</v>
      </c>
      <c r="I1683"/>
      <c r="J1683">
        <v>0</v>
      </c>
      <c r="K1683">
        <v>38</v>
      </c>
      <c r="L1683">
        <v>0</v>
      </c>
      <c r="M1683">
        <v>96.749999999999972</v>
      </c>
      <c r="N1683">
        <v>0</v>
      </c>
      <c r="O1683">
        <v>173.8505302734375</v>
      </c>
      <c r="P1683">
        <v>37.450000000000003</v>
      </c>
      <c r="Q1683">
        <v>0</v>
      </c>
      <c r="R1683">
        <v>0</v>
      </c>
      <c r="S1683">
        <v>0</v>
      </c>
      <c r="T1683">
        <v>0</v>
      </c>
      <c r="U1683"/>
      <c r="V1683">
        <v>0</v>
      </c>
      <c r="W1683">
        <v>52.904136000000001</v>
      </c>
      <c r="X1683">
        <v>163.90905000000001</v>
      </c>
      <c r="Y1683">
        <v>0</v>
      </c>
      <c r="Z1683">
        <v>0</v>
      </c>
      <c r="AA1683">
        <v>0</v>
      </c>
      <c r="AB1683">
        <v>202</v>
      </c>
      <c r="AC1683"/>
      <c r="AD1683">
        <v>0</v>
      </c>
      <c r="AE1683">
        <v>0</v>
      </c>
      <c r="AF1683">
        <v>0</v>
      </c>
      <c r="AG1683">
        <v>2585.3968765369341</v>
      </c>
      <c r="AH1683">
        <v>109</v>
      </c>
      <c r="AI1683">
        <v>0</v>
      </c>
      <c r="AJ1683">
        <v>0</v>
      </c>
      <c r="AK1683"/>
      <c r="AL1683">
        <v>3459.260498046875</v>
      </c>
      <c r="AM1683">
        <v>2622.846923828125</v>
      </c>
      <c r="AN1683">
        <v>836.4136962890625</v>
      </c>
      <c r="AO1683" s="5" t="s">
        <v>2224</v>
      </c>
    </row>
    <row r="1684" spans="1:41" ht="14.25" x14ac:dyDescent="0.45">
      <c r="A1684">
        <v>2017</v>
      </c>
      <c r="B1684" s="5" t="s">
        <v>589</v>
      </c>
      <c r="C1684" s="5" t="s">
        <v>170</v>
      </c>
      <c r="D1684" s="5" t="s">
        <v>83</v>
      </c>
      <c r="E1684" s="5" t="s">
        <v>92</v>
      </c>
      <c r="F1684" s="5" t="s">
        <v>224</v>
      </c>
      <c r="G1684" s="5" t="s">
        <v>87</v>
      </c>
      <c r="H1684" s="5" t="s">
        <v>130</v>
      </c>
      <c r="I1684">
        <v>0</v>
      </c>
      <c r="J1684"/>
      <c r="K1684">
        <v>118.82899999999999</v>
      </c>
      <c r="L1684">
        <v>55</v>
      </c>
      <c r="M1684">
        <v>60</v>
      </c>
      <c r="N1684">
        <v>37</v>
      </c>
      <c r="O1684">
        <v>0</v>
      </c>
      <c r="P1684">
        <v>0</v>
      </c>
      <c r="Q1684">
        <v>0</v>
      </c>
      <c r="R1684">
        <v>99.206820000000008</v>
      </c>
      <c r="S1684">
        <v>0</v>
      </c>
      <c r="T1684">
        <v>338.35</v>
      </c>
      <c r="U1684">
        <v>0</v>
      </c>
      <c r="V1684">
        <v>0</v>
      </c>
      <c r="W1684">
        <v>50</v>
      </c>
      <c r="X1684">
        <v>0</v>
      </c>
      <c r="Y1684">
        <v>0</v>
      </c>
      <c r="Z1684"/>
      <c r="AA1684">
        <v>0</v>
      </c>
      <c r="AB1684">
        <v>0</v>
      </c>
      <c r="AC1684"/>
      <c r="AD1684">
        <v>0</v>
      </c>
      <c r="AE1684"/>
      <c r="AF1684">
        <v>61.036927155291409</v>
      </c>
      <c r="AG1684">
        <v>82</v>
      </c>
      <c r="AH1684">
        <v>71.575000000000003</v>
      </c>
      <c r="AI1684">
        <v>0</v>
      </c>
      <c r="AJ1684">
        <v>0</v>
      </c>
      <c r="AK1684"/>
      <c r="AL1684">
        <v>972.99774169921875</v>
      </c>
      <c r="AM1684">
        <v>334.24374389648438</v>
      </c>
      <c r="AN1684">
        <v>638.7540283203125</v>
      </c>
      <c r="AO1684" s="5" t="s">
        <v>818</v>
      </c>
    </row>
    <row r="1685" spans="1:41" ht="14.25" x14ac:dyDescent="0.45">
      <c r="A1685">
        <v>2017</v>
      </c>
      <c r="B1685" s="5" t="s">
        <v>1508</v>
      </c>
      <c r="C1685" s="5" t="s">
        <v>170</v>
      </c>
      <c r="D1685" s="5" t="s">
        <v>83</v>
      </c>
      <c r="E1685" s="5" t="s">
        <v>92</v>
      </c>
      <c r="F1685" s="5" t="s">
        <v>224</v>
      </c>
      <c r="G1685" s="5" t="s">
        <v>87</v>
      </c>
      <c r="H1685" s="5" t="s">
        <v>130</v>
      </c>
      <c r="I1685">
        <v>0</v>
      </c>
      <c r="J1685"/>
      <c r="K1685">
        <v>37.266696722500001</v>
      </c>
      <c r="L1685">
        <v>0</v>
      </c>
      <c r="M1685">
        <v>114.1875</v>
      </c>
      <c r="N1685">
        <v>0</v>
      </c>
      <c r="O1685">
        <v>170</v>
      </c>
      <c r="P1685">
        <v>37.450000000000003</v>
      </c>
      <c r="Q1685">
        <v>0</v>
      </c>
      <c r="R1685">
        <v>0</v>
      </c>
      <c r="S1685">
        <v>0</v>
      </c>
      <c r="T1685">
        <v>0</v>
      </c>
      <c r="U1685"/>
      <c r="V1685">
        <v>0</v>
      </c>
      <c r="W1685">
        <v>52.02</v>
      </c>
      <c r="X1685">
        <v>400</v>
      </c>
      <c r="Y1685">
        <v>0</v>
      </c>
      <c r="Z1685">
        <v>0</v>
      </c>
      <c r="AA1685">
        <v>0</v>
      </c>
      <c r="AB1685">
        <v>0</v>
      </c>
      <c r="AC1685"/>
      <c r="AD1685">
        <v>0</v>
      </c>
      <c r="AE1685">
        <v>0</v>
      </c>
      <c r="AF1685">
        <v>0</v>
      </c>
      <c r="AG1685">
        <v>1212</v>
      </c>
      <c r="AH1685">
        <v>111.2666267623113</v>
      </c>
      <c r="AI1685">
        <v>0</v>
      </c>
      <c r="AJ1685">
        <v>0</v>
      </c>
      <c r="AK1685">
        <v>0</v>
      </c>
      <c r="AL1685">
        <v>2134.19091796875</v>
      </c>
      <c r="AM1685">
        <v>1249.449951171875</v>
      </c>
      <c r="AN1685">
        <v>884.74078369140625</v>
      </c>
      <c r="AO1685" s="5" t="s">
        <v>2225</v>
      </c>
    </row>
    <row r="1686" spans="1:41" ht="14.25" x14ac:dyDescent="0.45">
      <c r="A1686">
        <v>2017</v>
      </c>
      <c r="B1686" s="5" t="s">
        <v>4071</v>
      </c>
      <c r="C1686" s="5" t="s">
        <v>170</v>
      </c>
      <c r="D1686" s="5" t="s">
        <v>83</v>
      </c>
      <c r="E1686" s="5" t="s">
        <v>92</v>
      </c>
      <c r="F1686" s="5" t="s">
        <v>224</v>
      </c>
      <c r="G1686" s="5" t="s">
        <v>87</v>
      </c>
      <c r="H1686" s="5" t="s">
        <v>130</v>
      </c>
      <c r="I1686">
        <v>0</v>
      </c>
      <c r="J1686">
        <v>0</v>
      </c>
      <c r="K1686">
        <v>118.82899999999999</v>
      </c>
      <c r="L1686">
        <v>0</v>
      </c>
      <c r="M1686">
        <v>0</v>
      </c>
      <c r="N1686">
        <v>26</v>
      </c>
      <c r="O1686">
        <v>0</v>
      </c>
      <c r="P1686">
        <v>0</v>
      </c>
      <c r="Q1686">
        <v>0</v>
      </c>
      <c r="R1686">
        <v>0</v>
      </c>
      <c r="S1686">
        <v>0</v>
      </c>
      <c r="T1686">
        <v>0</v>
      </c>
      <c r="U1686"/>
      <c r="V1686">
        <v>105</v>
      </c>
      <c r="W1686">
        <v>77</v>
      </c>
      <c r="X1686">
        <v>59</v>
      </c>
      <c r="Y1686">
        <v>0</v>
      </c>
      <c r="Z1686">
        <v>0</v>
      </c>
      <c r="AA1686">
        <v>0</v>
      </c>
      <c r="AB1686"/>
      <c r="AC1686">
        <v>0</v>
      </c>
      <c r="AD1686">
        <v>0</v>
      </c>
      <c r="AE1686">
        <v>0</v>
      </c>
      <c r="AF1686">
        <v>25.970701331274309</v>
      </c>
      <c r="AG1686">
        <v>861</v>
      </c>
      <c r="AH1686">
        <v>11</v>
      </c>
      <c r="AI1686">
        <v>0</v>
      </c>
      <c r="AJ1686">
        <v>0</v>
      </c>
      <c r="AK1686"/>
      <c r="AL1686">
        <v>1283.7996826171875</v>
      </c>
      <c r="AM1686">
        <v>1017.970703125</v>
      </c>
      <c r="AN1686">
        <v>265.82901000976563</v>
      </c>
      <c r="AO1686" s="5" t="s">
        <v>4093</v>
      </c>
    </row>
    <row r="1687" spans="1:41" ht="14.25" x14ac:dyDescent="0.45">
      <c r="A1687">
        <v>2017</v>
      </c>
      <c r="B1687" s="5" t="s">
        <v>1508</v>
      </c>
      <c r="C1687" s="5" t="s">
        <v>170</v>
      </c>
      <c r="D1687" s="5" t="s">
        <v>83</v>
      </c>
      <c r="E1687" s="5" t="s">
        <v>92</v>
      </c>
      <c r="F1687" s="5" t="s">
        <v>227</v>
      </c>
      <c r="G1687" s="5" t="s">
        <v>86</v>
      </c>
      <c r="H1687" s="5" t="s">
        <v>130</v>
      </c>
      <c r="I1687">
        <v>224.5360079411677</v>
      </c>
      <c r="J1687">
        <v>592.94243011316871</v>
      </c>
      <c r="K1687">
        <v>218.92260774263849</v>
      </c>
      <c r="L1687">
        <v>22.45360079411677</v>
      </c>
      <c r="M1687">
        <v>1506.2156082703455</v>
      </c>
      <c r="N1687">
        <v>684.83482422056147</v>
      </c>
      <c r="O1687">
        <v>478.26169691468721</v>
      </c>
      <c r="P1687">
        <v>336.83993767302212</v>
      </c>
      <c r="Q1687">
        <v>0</v>
      </c>
      <c r="R1687">
        <v>0</v>
      </c>
      <c r="S1687">
        <v>505.20601786762728</v>
      </c>
      <c r="T1687">
        <v>449.07201588233539</v>
      </c>
      <c r="U1687">
        <v>336.80401191175156</v>
      </c>
      <c r="V1687">
        <v>202.08240714705093</v>
      </c>
      <c r="W1687">
        <v>0</v>
      </c>
      <c r="X1687">
        <v>163.91128579705241</v>
      </c>
      <c r="Y1687">
        <v>3137.8907109778183</v>
      </c>
      <c r="Z1687">
        <v>1066.5460377205466</v>
      </c>
      <c r="AA1687">
        <v>6271.4540822610861</v>
      </c>
      <c r="AB1687">
        <v>450.19469592204121</v>
      </c>
      <c r="AC1687">
        <v>775.88417544070501</v>
      </c>
      <c r="AD1687">
        <v>1236.269438083156</v>
      </c>
      <c r="AE1687">
        <v>210.50250744484472</v>
      </c>
      <c r="AF1687">
        <v>840.84379716831143</v>
      </c>
      <c r="AG1687">
        <v>10730.575819508404</v>
      </c>
      <c r="AH1687">
        <v>2822.4176198204777</v>
      </c>
      <c r="AI1687">
        <v>262.70712929116621</v>
      </c>
      <c r="AJ1687">
        <v>4098.1563716062128</v>
      </c>
      <c r="AK1687">
        <v>146.70585205688684</v>
      </c>
      <c r="AL1687">
        <v>37772.23046875</v>
      </c>
      <c r="AM1687">
        <v>29532.345703125</v>
      </c>
      <c r="AN1687">
        <v>8239.8837890625</v>
      </c>
      <c r="AO1687" s="5" t="s">
        <v>2227</v>
      </c>
    </row>
    <row r="1688" spans="1:41" ht="14.25" x14ac:dyDescent="0.45">
      <c r="A1688">
        <v>2017</v>
      </c>
      <c r="B1688" s="5" t="s">
        <v>589</v>
      </c>
      <c r="C1688" s="5" t="s">
        <v>170</v>
      </c>
      <c r="D1688" s="5" t="s">
        <v>83</v>
      </c>
      <c r="E1688" s="5" t="s">
        <v>92</v>
      </c>
      <c r="F1688" s="5" t="s">
        <v>227</v>
      </c>
      <c r="G1688" s="5" t="s">
        <v>86</v>
      </c>
      <c r="H1688" s="5" t="s">
        <v>130</v>
      </c>
      <c r="I1688">
        <v>774.96842226620493</v>
      </c>
      <c r="J1688">
        <v>757.1866125772201</v>
      </c>
      <c r="K1688">
        <v>171.97929370839068</v>
      </c>
      <c r="L1688">
        <v>298.08489148507783</v>
      </c>
      <c r="M1688">
        <v>583.88031814577084</v>
      </c>
      <c r="N1688">
        <v>18.960186331060846</v>
      </c>
      <c r="O1688">
        <v>639.08354822500735</v>
      </c>
      <c r="P1688">
        <v>0</v>
      </c>
      <c r="Q1688">
        <v>164.36082331722466</v>
      </c>
      <c r="R1688">
        <v>1557.3437465174097</v>
      </c>
      <c r="S1688">
        <v>850.14987541361199</v>
      </c>
      <c r="T1688">
        <v>1417.2367722265528</v>
      </c>
      <c r="U1688">
        <v>90.236049167982756</v>
      </c>
      <c r="V1688">
        <v>350.32819088746248</v>
      </c>
      <c r="W1688">
        <v>0</v>
      </c>
      <c r="X1688">
        <v>982.50092750375711</v>
      </c>
      <c r="Y1688">
        <v>1358.8487404119758</v>
      </c>
      <c r="Z1688">
        <v>1573.6285864803006</v>
      </c>
      <c r="AA1688">
        <v>1550.7924945986381</v>
      </c>
      <c r="AB1688">
        <v>136.94647461964442</v>
      </c>
      <c r="AC1688">
        <v>781.39110576580845</v>
      </c>
      <c r="AD1688">
        <v>1704.2384355369884</v>
      </c>
      <c r="AE1688">
        <v>0</v>
      </c>
      <c r="AF1688">
        <v>1054.2595886548265</v>
      </c>
      <c r="AG1688">
        <v>1518.0888271790041</v>
      </c>
      <c r="AH1688">
        <v>1217.1271863904772</v>
      </c>
      <c r="AI1688">
        <v>309.98736890648195</v>
      </c>
      <c r="AJ1688">
        <v>1320.6311195878889</v>
      </c>
      <c r="AK1688">
        <v>342.8969868383345</v>
      </c>
      <c r="AL1688">
        <v>21525.134765625</v>
      </c>
      <c r="AM1688">
        <v>13169.1083984375</v>
      </c>
      <c r="AN1688">
        <v>8356.0263671875</v>
      </c>
      <c r="AO1688" s="5" t="s">
        <v>819</v>
      </c>
    </row>
    <row r="1689" spans="1:41" ht="14.25" x14ac:dyDescent="0.45">
      <c r="A1689">
        <v>2017</v>
      </c>
      <c r="B1689" s="5" t="s">
        <v>4071</v>
      </c>
      <c r="C1689" s="5" t="s">
        <v>170</v>
      </c>
      <c r="D1689" s="5" t="s">
        <v>83</v>
      </c>
      <c r="E1689" s="5" t="s">
        <v>92</v>
      </c>
      <c r="F1689" s="5" t="s">
        <v>227</v>
      </c>
      <c r="G1689" s="5" t="s">
        <v>86</v>
      </c>
      <c r="H1689" s="5" t="s">
        <v>130</v>
      </c>
      <c r="I1689">
        <v>750.7259351504315</v>
      </c>
      <c r="J1689">
        <v>562.78735343982692</v>
      </c>
      <c r="K1689">
        <v>166.59945410187657</v>
      </c>
      <c r="L1689">
        <v>122.37861134644021</v>
      </c>
      <c r="M1689">
        <v>765.6376146842415</v>
      </c>
      <c r="N1689">
        <v>68.902243363121798</v>
      </c>
      <c r="O1689">
        <v>619.09179857610934</v>
      </c>
      <c r="P1689">
        <v>78.15776859100383</v>
      </c>
      <c r="Q1689">
        <v>181.36921558219234</v>
      </c>
      <c r="R1689">
        <v>1111.7205739422986</v>
      </c>
      <c r="S1689">
        <v>969.77336554363967</v>
      </c>
      <c r="T1689">
        <v>850.45751033427473</v>
      </c>
      <c r="U1689">
        <v>86.384902126898965</v>
      </c>
      <c r="V1689">
        <v>63.760284903187333</v>
      </c>
      <c r="W1689">
        <v>0</v>
      </c>
      <c r="X1689">
        <v>377.41975095918957</v>
      </c>
      <c r="Y1689">
        <v>1316.3413657432225</v>
      </c>
      <c r="Z1689">
        <v>1782.2028022132847</v>
      </c>
      <c r="AA1689">
        <v>2533.9571290557033</v>
      </c>
      <c r="AB1689">
        <v>0</v>
      </c>
      <c r="AC1689">
        <v>756.94770488695235</v>
      </c>
      <c r="AD1689">
        <v>1832.5939951206424</v>
      </c>
      <c r="AE1689">
        <v>0</v>
      </c>
      <c r="AF1689">
        <v>1121.8393284942799</v>
      </c>
      <c r="AG1689">
        <v>588.24004781650251</v>
      </c>
      <c r="AH1689">
        <v>573.58637456726365</v>
      </c>
      <c r="AI1689">
        <v>300.29037406017261</v>
      </c>
      <c r="AJ1689">
        <v>539.11589517717425</v>
      </c>
      <c r="AK1689">
        <v>332.17051651176627</v>
      </c>
      <c r="AL1689">
        <v>18452.44921875</v>
      </c>
      <c r="AM1689">
        <v>11664.8310546875</v>
      </c>
      <c r="AN1689">
        <v>6787.62109375</v>
      </c>
      <c r="AO1689" s="5" t="s">
        <v>4094</v>
      </c>
    </row>
    <row r="1690" spans="1:41" ht="14.25" x14ac:dyDescent="0.45">
      <c r="A1690">
        <v>2017</v>
      </c>
      <c r="B1690" s="5" t="s">
        <v>1509</v>
      </c>
      <c r="C1690" s="5" t="s">
        <v>170</v>
      </c>
      <c r="D1690" s="5" t="s">
        <v>83</v>
      </c>
      <c r="E1690" s="5" t="s">
        <v>92</v>
      </c>
      <c r="F1690" s="5" t="s">
        <v>227</v>
      </c>
      <c r="G1690" s="5" t="s">
        <v>86</v>
      </c>
      <c r="H1690" s="5" t="s">
        <v>130</v>
      </c>
      <c r="I1690">
        <v>492.67872519189825</v>
      </c>
      <c r="J1690">
        <v>469.6870513496097</v>
      </c>
      <c r="K1690">
        <v>136.85520144219396</v>
      </c>
      <c r="L1690">
        <v>21.896832230751034</v>
      </c>
      <c r="M1690">
        <v>1094.4310459332251</v>
      </c>
      <c r="N1690">
        <v>633.47535643562742</v>
      </c>
      <c r="O1690">
        <v>488.29935874574807</v>
      </c>
      <c r="P1690">
        <v>388.66877209583083</v>
      </c>
      <c r="Q1690">
        <v>0</v>
      </c>
      <c r="R1690">
        <v>300.06420083022311</v>
      </c>
      <c r="S1690">
        <v>492.67872519189825</v>
      </c>
      <c r="T1690">
        <v>974.40903426842101</v>
      </c>
      <c r="U1690">
        <v>229.91673842288586</v>
      </c>
      <c r="V1690">
        <v>302.17628478436427</v>
      </c>
      <c r="W1690">
        <v>0</v>
      </c>
      <c r="X1690">
        <v>1194.8920646307283</v>
      </c>
      <c r="Y1690">
        <v>1472.5619675180071</v>
      </c>
      <c r="Z1690">
        <v>1387.3258109557798</v>
      </c>
      <c r="AA1690">
        <v>6213.9441047703949</v>
      </c>
      <c r="AB1690">
        <v>367.86678147661735</v>
      </c>
      <c r="AC1690">
        <v>569.04392759664245</v>
      </c>
      <c r="AD1690">
        <v>1075.7964264913392</v>
      </c>
      <c r="AE1690">
        <v>163.67334671680629</v>
      </c>
      <c r="AF1690">
        <v>824.50430617414975</v>
      </c>
      <c r="AG1690">
        <v>11833.491707396608</v>
      </c>
      <c r="AH1690">
        <v>3902.3745896715864</v>
      </c>
      <c r="AI1690">
        <v>319.69375056896507</v>
      </c>
      <c r="AJ1690">
        <v>1081.1560913933322</v>
      </c>
      <c r="AK1690">
        <v>135.7603598306564</v>
      </c>
      <c r="AL1690">
        <v>36567.32421875</v>
      </c>
      <c r="AM1690">
        <v>26384.265625</v>
      </c>
      <c r="AN1690">
        <v>10183.0576171875</v>
      </c>
      <c r="AO1690" s="5" t="s">
        <v>2228</v>
      </c>
    </row>
    <row r="1691" spans="1:41" ht="14.25" x14ac:dyDescent="0.45">
      <c r="A1691">
        <v>2017</v>
      </c>
      <c r="B1691" s="5" t="s">
        <v>1507</v>
      </c>
      <c r="C1691" s="5" t="s">
        <v>170</v>
      </c>
      <c r="D1691" s="5" t="s">
        <v>83</v>
      </c>
      <c r="E1691" s="5" t="s">
        <v>92</v>
      </c>
      <c r="F1691" s="5" t="s">
        <v>227</v>
      </c>
      <c r="G1691" s="5" t="s">
        <v>86</v>
      </c>
      <c r="H1691" s="5" t="s">
        <v>130</v>
      </c>
      <c r="I1691">
        <v>0</v>
      </c>
      <c r="J1691">
        <v>136.46926156292045</v>
      </c>
      <c r="K1691">
        <v>56.862192317883526</v>
      </c>
      <c r="L1691">
        <v>807.44313091394599</v>
      </c>
      <c r="M1691">
        <v>1211.164696370919</v>
      </c>
      <c r="N1691">
        <v>666.42489396559495</v>
      </c>
      <c r="O1691">
        <v>483.61294566359936</v>
      </c>
      <c r="P1691">
        <v>398.0353462251847</v>
      </c>
      <c r="Q1691">
        <v>0</v>
      </c>
      <c r="R1691">
        <v>0</v>
      </c>
      <c r="S1691">
        <v>511.75973086095172</v>
      </c>
      <c r="T1691">
        <v>466.26997700664492</v>
      </c>
      <c r="U1691">
        <v>351.47658315530163</v>
      </c>
      <c r="V1691">
        <v>204.70389234438068</v>
      </c>
      <c r="W1691">
        <v>0</v>
      </c>
      <c r="X1691">
        <v>88.329619134576362</v>
      </c>
      <c r="Y1691">
        <v>494.70107316558665</v>
      </c>
      <c r="Z1691">
        <v>113.72438463576705</v>
      </c>
      <c r="AA1691">
        <v>5959.313495227766</v>
      </c>
      <c r="AB1691">
        <v>327.52622775100912</v>
      </c>
      <c r="AC1691">
        <v>0</v>
      </c>
      <c r="AD1691">
        <v>653.91521165566053</v>
      </c>
      <c r="AE1691">
        <v>119.41060386755539</v>
      </c>
      <c r="AF1691">
        <v>960.97105017223157</v>
      </c>
      <c r="AG1691">
        <v>1538.8680215613504</v>
      </c>
      <c r="AH1691">
        <v>1300.4383383099962</v>
      </c>
      <c r="AI1691">
        <v>444.66234392584914</v>
      </c>
      <c r="AJ1691">
        <v>694.65855499845748</v>
      </c>
      <c r="AK1691">
        <v>163.76311387550456</v>
      </c>
      <c r="AL1691">
        <v>18154.50390625</v>
      </c>
      <c r="AM1691">
        <v>12446.19921875</v>
      </c>
      <c r="AN1691">
        <v>5708.30419921875</v>
      </c>
      <c r="AO1691" s="5" t="s">
        <v>2229</v>
      </c>
    </row>
    <row r="1692" spans="1:41" ht="14.25" x14ac:dyDescent="0.45">
      <c r="A1692">
        <v>2017</v>
      </c>
      <c r="B1692" s="5" t="s">
        <v>589</v>
      </c>
      <c r="C1692" s="5" t="s">
        <v>170</v>
      </c>
      <c r="D1692" s="5" t="s">
        <v>83</v>
      </c>
      <c r="E1692" s="5" t="s">
        <v>92</v>
      </c>
      <c r="F1692" s="5" t="s">
        <v>227</v>
      </c>
      <c r="G1692" s="5" t="s">
        <v>87</v>
      </c>
      <c r="H1692" s="5" t="s">
        <v>130</v>
      </c>
      <c r="I1692">
        <v>740.94999999999993</v>
      </c>
      <c r="J1692">
        <v>728.22824999999989</v>
      </c>
      <c r="K1692">
        <v>162</v>
      </c>
      <c r="L1692">
        <v>285</v>
      </c>
      <c r="M1692">
        <v>550</v>
      </c>
      <c r="N1692">
        <v>18</v>
      </c>
      <c r="O1692">
        <v>602</v>
      </c>
      <c r="P1692">
        <v>0</v>
      </c>
      <c r="Q1692">
        <v>154.8236</v>
      </c>
      <c r="R1692">
        <v>1466.9771080907251</v>
      </c>
      <c r="S1692">
        <v>800.81896400000005</v>
      </c>
      <c r="T1692">
        <v>1348.35</v>
      </c>
      <c r="U1692">
        <v>85</v>
      </c>
      <c r="V1692">
        <v>330</v>
      </c>
      <c r="W1692">
        <v>0</v>
      </c>
      <c r="X1692">
        <v>944</v>
      </c>
      <c r="Y1692">
        <v>1280</v>
      </c>
      <c r="Z1692">
        <v>1482.3170017320001</v>
      </c>
      <c r="AA1692">
        <v>1495.125566736147</v>
      </c>
      <c r="AB1692">
        <v>129</v>
      </c>
      <c r="AC1692">
        <v>736.05</v>
      </c>
      <c r="AD1692">
        <v>1605.3480660591999</v>
      </c>
      <c r="AE1692"/>
      <c r="AF1692">
        <v>1007.9812541645269</v>
      </c>
      <c r="AG1692">
        <v>1457</v>
      </c>
      <c r="AH1692">
        <v>1172.2982950000001</v>
      </c>
      <c r="AI1692">
        <v>292</v>
      </c>
      <c r="AJ1692">
        <v>1260.172</v>
      </c>
      <c r="AK1692">
        <v>323</v>
      </c>
      <c r="AL1692">
        <v>20456.44140625</v>
      </c>
      <c r="AM1692">
        <v>12527.625</v>
      </c>
      <c r="AN1692">
        <v>7928.8154296875</v>
      </c>
      <c r="AO1692" s="5" t="s">
        <v>820</v>
      </c>
    </row>
    <row r="1693" spans="1:41" ht="14.25" x14ac:dyDescent="0.45">
      <c r="A1693">
        <v>2017</v>
      </c>
      <c r="B1693" s="5" t="s">
        <v>1508</v>
      </c>
      <c r="C1693" s="5" t="s">
        <v>170</v>
      </c>
      <c r="D1693" s="5" t="s">
        <v>83</v>
      </c>
      <c r="E1693" s="5" t="s">
        <v>92</v>
      </c>
      <c r="F1693" s="5" t="s">
        <v>227</v>
      </c>
      <c r="G1693" s="5" t="s">
        <v>87</v>
      </c>
      <c r="H1693" s="5" t="s">
        <v>130</v>
      </c>
      <c r="I1693">
        <v>204</v>
      </c>
      <c r="J1693">
        <v>606.28</v>
      </c>
      <c r="K1693">
        <v>207.62873888249999</v>
      </c>
      <c r="L1693">
        <v>21.558</v>
      </c>
      <c r="M1693">
        <v>1408.70625</v>
      </c>
      <c r="N1693">
        <v>648.58619904</v>
      </c>
      <c r="O1693">
        <v>458</v>
      </c>
      <c r="P1693">
        <v>335</v>
      </c>
      <c r="Q1693">
        <v>0</v>
      </c>
      <c r="R1693">
        <v>0</v>
      </c>
      <c r="S1693">
        <v>517.74234540480006</v>
      </c>
      <c r="T1693">
        <v>429.3184</v>
      </c>
      <c r="U1693">
        <v>315.24119999999999</v>
      </c>
      <c r="V1693">
        <v>191</v>
      </c>
      <c r="W1693">
        <v>0</v>
      </c>
      <c r="X1693">
        <v>159.13499999999999</v>
      </c>
      <c r="Y1693">
        <v>3041</v>
      </c>
      <c r="Z1693">
        <v>1093.45</v>
      </c>
      <c r="AA1693">
        <v>5959.9658718057444</v>
      </c>
      <c r="AB1693">
        <v>401</v>
      </c>
      <c r="AC1693">
        <v>742</v>
      </c>
      <c r="AD1693">
        <v>1266.9465837462701</v>
      </c>
      <c r="AE1693">
        <v>195.07499999999999</v>
      </c>
      <c r="AF1693">
        <v>807.27113196743062</v>
      </c>
      <c r="AG1693">
        <v>10296</v>
      </c>
      <c r="AH1693">
        <v>2797.2429968045071</v>
      </c>
      <c r="AI1693">
        <v>243.45359999999999</v>
      </c>
      <c r="AJ1693">
        <v>4061.3162555446802</v>
      </c>
      <c r="AK1693">
        <v>142.700014631416</v>
      </c>
      <c r="AL1693">
        <v>36549.61328125</v>
      </c>
      <c r="AM1693">
        <v>28517.744140625</v>
      </c>
      <c r="AN1693">
        <v>8031.87451171875</v>
      </c>
      <c r="AO1693" s="5" t="s">
        <v>2230</v>
      </c>
    </row>
    <row r="1694" spans="1:41" ht="14.25" x14ac:dyDescent="0.45">
      <c r="A1694">
        <v>2017</v>
      </c>
      <c r="B1694" s="5" t="s">
        <v>4071</v>
      </c>
      <c r="C1694" s="5" t="s">
        <v>170</v>
      </c>
      <c r="D1694" s="5" t="s">
        <v>83</v>
      </c>
      <c r="E1694" s="5" t="s">
        <v>92</v>
      </c>
      <c r="F1694" s="5" t="s">
        <v>227</v>
      </c>
      <c r="G1694" s="5" t="s">
        <v>87</v>
      </c>
      <c r="H1694" s="5" t="s">
        <v>130</v>
      </c>
      <c r="I1694">
        <v>730</v>
      </c>
      <c r="J1694">
        <v>547.25</v>
      </c>
      <c r="K1694">
        <v>162</v>
      </c>
      <c r="L1694">
        <v>119</v>
      </c>
      <c r="M1694">
        <v>744.5</v>
      </c>
      <c r="N1694">
        <v>67</v>
      </c>
      <c r="O1694">
        <v>602</v>
      </c>
      <c r="P1694">
        <v>76.447000000000003</v>
      </c>
      <c r="Q1694">
        <v>176.36199999999999</v>
      </c>
      <c r="R1694">
        <v>1081.02835</v>
      </c>
      <c r="S1694">
        <v>943</v>
      </c>
      <c r="T1694">
        <v>826.9781999999999</v>
      </c>
      <c r="U1694">
        <v>84</v>
      </c>
      <c r="V1694">
        <v>62</v>
      </c>
      <c r="W1694">
        <v>0</v>
      </c>
      <c r="X1694">
        <v>367</v>
      </c>
      <c r="Y1694">
        <v>1280</v>
      </c>
      <c r="Z1694">
        <v>1733</v>
      </c>
      <c r="AA1694">
        <v>2464</v>
      </c>
      <c r="AB1694"/>
      <c r="AC1694">
        <v>736.05</v>
      </c>
      <c r="AD1694">
        <v>1782</v>
      </c>
      <c r="AE1694">
        <v>0</v>
      </c>
      <c r="AF1694">
        <v>1090.867747411342</v>
      </c>
      <c r="AG1694">
        <v>572</v>
      </c>
      <c r="AH1694">
        <v>558</v>
      </c>
      <c r="AI1694">
        <v>292</v>
      </c>
      <c r="AJ1694">
        <v>524.23206000000005</v>
      </c>
      <c r="AK1694">
        <v>323</v>
      </c>
      <c r="AL1694">
        <v>17943.716796875</v>
      </c>
      <c r="AM1694">
        <v>11343.23828125</v>
      </c>
      <c r="AN1694">
        <v>6600.478515625</v>
      </c>
      <c r="AO1694" s="5" t="s">
        <v>4095</v>
      </c>
    </row>
    <row r="1695" spans="1:41" ht="14.25" x14ac:dyDescent="0.45">
      <c r="A1695">
        <v>2017</v>
      </c>
      <c r="B1695" s="5" t="s">
        <v>1509</v>
      </c>
      <c r="C1695" s="5" t="s">
        <v>170</v>
      </c>
      <c r="D1695" s="5" t="s">
        <v>83</v>
      </c>
      <c r="E1695" s="5" t="s">
        <v>92</v>
      </c>
      <c r="F1695" s="5" t="s">
        <v>227</v>
      </c>
      <c r="G1695" s="5" t="s">
        <v>87</v>
      </c>
      <c r="H1695" s="5" t="s">
        <v>130</v>
      </c>
      <c r="I1695">
        <v>469.0984499999999</v>
      </c>
      <c r="J1695">
        <v>466.875</v>
      </c>
      <c r="K1695">
        <v>130.45328749999999</v>
      </c>
      <c r="L1695">
        <v>21.198</v>
      </c>
      <c r="M1695">
        <v>1024.6156249999999</v>
      </c>
      <c r="N1695">
        <v>601.97544000000005</v>
      </c>
      <c r="O1695">
        <v>459.64785466599989</v>
      </c>
      <c r="P1695">
        <v>354.93785600000001</v>
      </c>
      <c r="Q1695">
        <v>0</v>
      </c>
      <c r="R1695">
        <v>285.9471458633347</v>
      </c>
      <c r="S1695">
        <v>460.8</v>
      </c>
      <c r="T1695">
        <v>916.9002499999998</v>
      </c>
      <c r="U1695">
        <v>216.34200000000001</v>
      </c>
      <c r="V1695">
        <v>282</v>
      </c>
      <c r="W1695">
        <v>0</v>
      </c>
      <c r="X1695">
        <v>1113.211165048544</v>
      </c>
      <c r="Y1695">
        <v>1396.0292999999999</v>
      </c>
      <c r="Z1695">
        <v>1295.0247449999999</v>
      </c>
      <c r="AA1695">
        <v>5931.231051000771</v>
      </c>
      <c r="AB1695">
        <v>336</v>
      </c>
      <c r="AC1695">
        <v>527.59825000000001</v>
      </c>
      <c r="AD1695">
        <v>1004.2152147902671</v>
      </c>
      <c r="AE1695">
        <v>155.97304249583371</v>
      </c>
      <c r="AF1695">
        <v>795.99868678944893</v>
      </c>
      <c r="AG1695">
        <v>11451.762594391699</v>
      </c>
      <c r="AH1695">
        <v>3726.527180139874</v>
      </c>
      <c r="AI1695">
        <v>297.83999999999997</v>
      </c>
      <c r="AJ1695">
        <v>1029.6892061603539</v>
      </c>
      <c r="AK1695">
        <v>128.34</v>
      </c>
      <c r="AL1695">
        <v>34880.2265625</v>
      </c>
      <c r="AM1695">
        <v>25281.681640625</v>
      </c>
      <c r="AN1695">
        <v>9598.5498046875</v>
      </c>
      <c r="AO1695" s="5" t="s">
        <v>2231</v>
      </c>
    </row>
    <row r="1696" spans="1:41" ht="14.25" x14ac:dyDescent="0.45">
      <c r="A1696">
        <v>2017</v>
      </c>
      <c r="B1696" s="5" t="s">
        <v>1507</v>
      </c>
      <c r="C1696" s="5" t="s">
        <v>170</v>
      </c>
      <c r="D1696" s="5" t="s">
        <v>83</v>
      </c>
      <c r="E1696" s="5" t="s">
        <v>92</v>
      </c>
      <c r="F1696" s="5" t="s">
        <v>227</v>
      </c>
      <c r="G1696" s="5" t="s">
        <v>87</v>
      </c>
      <c r="H1696" s="5" t="s">
        <v>130</v>
      </c>
      <c r="I1696"/>
      <c r="J1696">
        <v>122.64</v>
      </c>
      <c r="K1696">
        <v>55</v>
      </c>
      <c r="L1696">
        <v>768.52683360000003</v>
      </c>
      <c r="M1696">
        <v>1144.875</v>
      </c>
      <c r="N1696">
        <v>637.5680000000001</v>
      </c>
      <c r="O1696">
        <v>469.39643173828108</v>
      </c>
      <c r="P1696">
        <v>374.5</v>
      </c>
      <c r="Q1696">
        <v>0</v>
      </c>
      <c r="R1696">
        <v>0</v>
      </c>
      <c r="S1696">
        <v>485</v>
      </c>
      <c r="T1696">
        <v>441.52515625000001</v>
      </c>
      <c r="U1696">
        <v>300</v>
      </c>
      <c r="V1696">
        <v>193.84031250000001</v>
      </c>
      <c r="W1696">
        <v>0</v>
      </c>
      <c r="X1696">
        <v>87</v>
      </c>
      <c r="Y1696">
        <v>500</v>
      </c>
      <c r="Z1696">
        <v>107.7940224</v>
      </c>
      <c r="AA1696">
        <v>5720.354878689478</v>
      </c>
      <c r="AB1696">
        <v>287</v>
      </c>
      <c r="AC1696"/>
      <c r="AD1696">
        <v>619.85</v>
      </c>
      <c r="AE1696">
        <v>113.28579375916659</v>
      </c>
      <c r="AF1696">
        <v>914.65517520000003</v>
      </c>
      <c r="AG1696">
        <v>1462.5983709346301</v>
      </c>
      <c r="AH1696">
        <v>1246.415</v>
      </c>
      <c r="AI1696">
        <v>414.93232799999998</v>
      </c>
      <c r="AJ1696">
        <v>667.68413929418386</v>
      </c>
      <c r="AK1696">
        <v>156</v>
      </c>
      <c r="AL1696">
        <v>17290.44140625</v>
      </c>
      <c r="AM1696">
        <v>11883.4482421875</v>
      </c>
      <c r="AN1696">
        <v>5406.99365234375</v>
      </c>
      <c r="AO1696" s="5" t="s">
        <v>2232</v>
      </c>
    </row>
    <row r="1697" spans="1:41" ht="14.25" x14ac:dyDescent="0.45">
      <c r="A1697">
        <v>2017</v>
      </c>
      <c r="B1697" s="5" t="s">
        <v>1507</v>
      </c>
      <c r="C1697" s="5" t="s">
        <v>170</v>
      </c>
      <c r="D1697" s="5" t="s">
        <v>83</v>
      </c>
      <c r="E1697" s="5" t="s">
        <v>92</v>
      </c>
      <c r="F1697" s="5" t="s">
        <v>230</v>
      </c>
      <c r="G1697" s="5" t="s">
        <v>86</v>
      </c>
      <c r="H1697" s="5" t="s">
        <v>130</v>
      </c>
      <c r="I1697">
        <v>557.24948471525852</v>
      </c>
      <c r="J1697">
        <v>341.17315390730113</v>
      </c>
      <c r="K1697">
        <v>85.293288476825282</v>
      </c>
      <c r="L1697">
        <v>45.489753854306819</v>
      </c>
      <c r="M1697">
        <v>511.75973086095172</v>
      </c>
      <c r="N1697">
        <v>3503.0510260516089</v>
      </c>
      <c r="O1697">
        <v>113.44007367417763</v>
      </c>
      <c r="P1697">
        <v>2280.1739119471295</v>
      </c>
      <c r="Q1697">
        <v>14.386134656424533</v>
      </c>
      <c r="R1697">
        <v>1794.650862891626</v>
      </c>
      <c r="S1697">
        <v>1990.1767311259234</v>
      </c>
      <c r="T1697">
        <v>2473.5053658279335</v>
      </c>
      <c r="U1697">
        <v>0</v>
      </c>
      <c r="V1697">
        <v>79.607069245036939</v>
      </c>
      <c r="W1697">
        <v>1427.2410271788765</v>
      </c>
      <c r="X1697">
        <v>166.03760156821988</v>
      </c>
      <c r="Y1697">
        <v>0</v>
      </c>
      <c r="Z1697">
        <v>170.58657695365056</v>
      </c>
      <c r="AA1697">
        <v>12891.499649323629</v>
      </c>
      <c r="AB1697">
        <v>79.607069245036939</v>
      </c>
      <c r="AC1697">
        <v>963.59423957311708</v>
      </c>
      <c r="AD1697">
        <v>782.08259314016982</v>
      </c>
      <c r="AE1697">
        <v>9570.6783273540914</v>
      </c>
      <c r="AF1697">
        <v>773.32581552321597</v>
      </c>
      <c r="AG1697">
        <v>1397.2376150202961</v>
      </c>
      <c r="AH1697">
        <v>682.34630781460226</v>
      </c>
      <c r="AI1697">
        <v>560.66121625433152</v>
      </c>
      <c r="AJ1697">
        <v>28.321207199729226</v>
      </c>
      <c r="AK1697">
        <v>390.07463930068099</v>
      </c>
      <c r="AL1697">
        <v>43673.25</v>
      </c>
      <c r="AM1697">
        <v>34411.0234375</v>
      </c>
      <c r="AN1697">
        <v>9262.2255859375</v>
      </c>
      <c r="AO1697" s="5" t="s">
        <v>2235</v>
      </c>
    </row>
    <row r="1698" spans="1:41" ht="14.25" x14ac:dyDescent="0.45">
      <c r="A1698">
        <v>2017</v>
      </c>
      <c r="B1698" s="5" t="s">
        <v>4071</v>
      </c>
      <c r="C1698" s="5" t="s">
        <v>170</v>
      </c>
      <c r="D1698" s="5" t="s">
        <v>83</v>
      </c>
      <c r="E1698" s="5" t="s">
        <v>92</v>
      </c>
      <c r="F1698" s="5" t="s">
        <v>230</v>
      </c>
      <c r="G1698" s="5" t="s">
        <v>86</v>
      </c>
      <c r="H1698" s="5" t="s">
        <v>130</v>
      </c>
      <c r="I1698">
        <v>863.84902126898976</v>
      </c>
      <c r="J1698">
        <v>2335.7346304252296</v>
      </c>
      <c r="K1698">
        <v>16.45426707179028</v>
      </c>
      <c r="L1698">
        <v>0</v>
      </c>
      <c r="M1698">
        <v>7.753044965889182</v>
      </c>
      <c r="N1698">
        <v>4049.6008047059854</v>
      </c>
      <c r="O1698">
        <v>103.86756089067615</v>
      </c>
      <c r="P1698">
        <v>2202.8150042359239</v>
      </c>
      <c r="Q1698">
        <v>28.516890262119738</v>
      </c>
      <c r="R1698">
        <v>392.33133793774721</v>
      </c>
      <c r="S1698">
        <v>878.24650495680623</v>
      </c>
      <c r="T1698">
        <v>1336.6447657992276</v>
      </c>
      <c r="U1698">
        <v>77.129376899016933</v>
      </c>
      <c r="V1698">
        <v>493.62801215370843</v>
      </c>
      <c r="W1698">
        <v>488.48605369377395</v>
      </c>
      <c r="X1698">
        <v>310.57429098004155</v>
      </c>
      <c r="Y1698">
        <v>0</v>
      </c>
      <c r="Z1698">
        <v>252.98435622877557</v>
      </c>
      <c r="AA1698">
        <v>2967.9384230741716</v>
      </c>
      <c r="AB1698">
        <v>0</v>
      </c>
      <c r="AC1698">
        <v>390.27079064018073</v>
      </c>
      <c r="AD1698">
        <v>3138.6514439439961</v>
      </c>
      <c r="AE1698">
        <v>4624.6774388650556</v>
      </c>
      <c r="AF1698">
        <v>789.83542205567858</v>
      </c>
      <c r="AG1698">
        <v>1553.8998465921945</v>
      </c>
      <c r="AH1698">
        <v>1026.0174833389824</v>
      </c>
      <c r="AI1698">
        <v>2275.8308143669933</v>
      </c>
      <c r="AJ1698">
        <v>759.58165254021981</v>
      </c>
      <c r="AK1698">
        <v>1346.1647248108422</v>
      </c>
      <c r="AL1698">
        <v>32711.484375</v>
      </c>
      <c r="AM1698">
        <v>21782.79296875</v>
      </c>
      <c r="AN1698">
        <v>10928.69140625</v>
      </c>
      <c r="AO1698" s="5" t="s">
        <v>4096</v>
      </c>
    </row>
    <row r="1699" spans="1:41" ht="14.25" x14ac:dyDescent="0.45">
      <c r="A1699">
        <v>2017</v>
      </c>
      <c r="B1699" s="5" t="s">
        <v>1508</v>
      </c>
      <c r="C1699" s="5" t="s">
        <v>170</v>
      </c>
      <c r="D1699" s="5" t="s">
        <v>83</v>
      </c>
      <c r="E1699" s="5" t="s">
        <v>92</v>
      </c>
      <c r="F1699" s="5" t="s">
        <v>230</v>
      </c>
      <c r="G1699" s="5" t="s">
        <v>86</v>
      </c>
      <c r="H1699" s="5" t="s">
        <v>130</v>
      </c>
      <c r="I1699">
        <v>774.64922739702854</v>
      </c>
      <c r="J1699">
        <v>0</v>
      </c>
      <c r="K1699">
        <v>33.680401191175157</v>
      </c>
      <c r="L1699">
        <v>889.16259144702406</v>
      </c>
      <c r="M1699">
        <v>517.83616831431789</v>
      </c>
      <c r="N1699">
        <v>3025.2937617556008</v>
      </c>
      <c r="O1699">
        <v>113.39068401028969</v>
      </c>
      <c r="P1699">
        <v>1381.0401518832637</v>
      </c>
      <c r="Q1699">
        <v>116.70259012742191</v>
      </c>
      <c r="R1699">
        <v>2068.1963451218799</v>
      </c>
      <c r="S1699">
        <v>1740.1540615440497</v>
      </c>
      <c r="T1699">
        <v>2441.8290863601987</v>
      </c>
      <c r="U1699">
        <v>0</v>
      </c>
      <c r="V1699">
        <v>480.50705699409889</v>
      </c>
      <c r="W1699">
        <v>1282.1006053440676</v>
      </c>
      <c r="X1699">
        <v>721.88326553085415</v>
      </c>
      <c r="Y1699">
        <v>0</v>
      </c>
      <c r="Z1699">
        <v>381.71121349998509</v>
      </c>
      <c r="AA1699">
        <v>13566.738545800899</v>
      </c>
      <c r="AB1699">
        <v>267.19784944998958</v>
      </c>
      <c r="AC1699">
        <v>164.36035781293475</v>
      </c>
      <c r="AD1699">
        <v>913.19776774707645</v>
      </c>
      <c r="AE1699">
        <v>10694.650058237818</v>
      </c>
      <c r="AF1699">
        <v>676.65536340171798</v>
      </c>
      <c r="AG1699">
        <v>3414.0700007454548</v>
      </c>
      <c r="AH1699">
        <v>673.60802382350312</v>
      </c>
      <c r="AI1699">
        <v>553.48125957497837</v>
      </c>
      <c r="AJ1699">
        <v>27.466448791165394</v>
      </c>
      <c r="AK1699">
        <v>652.27710306909216</v>
      </c>
      <c r="AL1699">
        <v>47571.83984375</v>
      </c>
      <c r="AM1699">
        <v>37661.203125</v>
      </c>
      <c r="AN1699">
        <v>9910.63671875</v>
      </c>
      <c r="AO1699" s="5" t="s">
        <v>2233</v>
      </c>
    </row>
    <row r="1700" spans="1:41" ht="14.25" x14ac:dyDescent="0.45">
      <c r="A1700">
        <v>2017</v>
      </c>
      <c r="B1700" s="5" t="s">
        <v>1509</v>
      </c>
      <c r="C1700" s="5" t="s">
        <v>170</v>
      </c>
      <c r="D1700" s="5" t="s">
        <v>83</v>
      </c>
      <c r="E1700" s="5" t="s">
        <v>92</v>
      </c>
      <c r="F1700" s="5" t="s">
        <v>230</v>
      </c>
      <c r="G1700" s="5" t="s">
        <v>86</v>
      </c>
      <c r="H1700" s="5" t="s">
        <v>130</v>
      </c>
      <c r="I1700">
        <v>864.92487311466584</v>
      </c>
      <c r="J1700">
        <v>1513.7746750975045</v>
      </c>
      <c r="K1700">
        <v>21.896832230751034</v>
      </c>
      <c r="L1700">
        <v>867.11455633774096</v>
      </c>
      <c r="M1700">
        <v>504.99569332169557</v>
      </c>
      <c r="N1700">
        <v>2946.2362941133365</v>
      </c>
      <c r="O1700">
        <v>114.95836921144293</v>
      </c>
      <c r="P1700">
        <v>2306.9714152358983</v>
      </c>
      <c r="Q1700">
        <v>136.97817849334049</v>
      </c>
      <c r="R1700">
        <v>276.54982852286196</v>
      </c>
      <c r="S1700">
        <v>711.64704749940859</v>
      </c>
      <c r="T1700">
        <v>2616.6714515747485</v>
      </c>
      <c r="U1700">
        <v>0</v>
      </c>
      <c r="V1700">
        <v>90.87185375761679</v>
      </c>
      <c r="W1700">
        <v>861.64034828005322</v>
      </c>
      <c r="X1700">
        <v>999.69456072983382</v>
      </c>
      <c r="Y1700">
        <v>0</v>
      </c>
      <c r="Z1700">
        <v>442.81963820247813</v>
      </c>
      <c r="AA1700">
        <v>13442.329944835777</v>
      </c>
      <c r="AB1700">
        <v>260.5723035459373</v>
      </c>
      <c r="AC1700">
        <v>201.17714612002513</v>
      </c>
      <c r="AD1700">
        <v>794.66082793845737</v>
      </c>
      <c r="AE1700">
        <v>6333.7731336931429</v>
      </c>
      <c r="AF1700">
        <v>663.50642390345797</v>
      </c>
      <c r="AG1700">
        <v>273.23140967934023</v>
      </c>
      <c r="AH1700">
        <v>930.61536980691892</v>
      </c>
      <c r="AI1700">
        <v>1334.6119244642755</v>
      </c>
      <c r="AJ1700">
        <v>1513.6185279506651</v>
      </c>
      <c r="AK1700">
        <v>1998.0859410560317</v>
      </c>
      <c r="AL1700">
        <v>43023.9296875</v>
      </c>
      <c r="AM1700">
        <v>31873.876953125</v>
      </c>
      <c r="AN1700">
        <v>11150.0498046875</v>
      </c>
      <c r="AO1700" s="5" t="s">
        <v>2234</v>
      </c>
    </row>
    <row r="1701" spans="1:41" ht="14.25" x14ac:dyDescent="0.45">
      <c r="A1701">
        <v>2017</v>
      </c>
      <c r="B1701" s="5" t="s">
        <v>589</v>
      </c>
      <c r="C1701" s="5" t="s">
        <v>170</v>
      </c>
      <c r="D1701" s="5" t="s">
        <v>83</v>
      </c>
      <c r="E1701" s="5" t="s">
        <v>92</v>
      </c>
      <c r="F1701" s="5" t="s">
        <v>230</v>
      </c>
      <c r="G1701" s="5" t="s">
        <v>86</v>
      </c>
      <c r="H1701" s="5" t="s">
        <v>130</v>
      </c>
      <c r="I1701">
        <v>891.74448589535905</v>
      </c>
      <c r="J1701">
        <v>1185.0116456913031</v>
      </c>
      <c r="K1701">
        <v>16.985609255149697</v>
      </c>
      <c r="L1701">
        <v>156.8867849921462</v>
      </c>
      <c r="M1701">
        <v>1433.1607809032557</v>
      </c>
      <c r="N1701">
        <v>5418.3583955649865</v>
      </c>
      <c r="O1701">
        <v>107.22165842313245</v>
      </c>
      <c r="P1701">
        <v>1702.7223997824815</v>
      </c>
      <c r="Q1701">
        <v>101.30240756346367</v>
      </c>
      <c r="R1701">
        <v>497.93609140690535</v>
      </c>
      <c r="S1701">
        <v>1368.8642063927409</v>
      </c>
      <c r="T1701">
        <v>1544.6288416401756</v>
      </c>
      <c r="U1701">
        <v>127.39206941362272</v>
      </c>
      <c r="V1701">
        <v>119.96086536449474</v>
      </c>
      <c r="W1701">
        <v>1495.79521503162</v>
      </c>
      <c r="X1701">
        <v>906.52363120314862</v>
      </c>
      <c r="Y1701">
        <v>0</v>
      </c>
      <c r="Z1701">
        <v>443.52427971631704</v>
      </c>
      <c r="AA1701">
        <v>4005.3104984301513</v>
      </c>
      <c r="AB1701">
        <v>500.01387244846916</v>
      </c>
      <c r="AC1701">
        <v>402.87343851841268</v>
      </c>
      <c r="AD1701">
        <v>3066.2263294585987</v>
      </c>
      <c r="AE1701">
        <v>4328.2795854008609</v>
      </c>
      <c r="AF1701">
        <v>455.99463177111869</v>
      </c>
      <c r="AG1701">
        <v>0</v>
      </c>
      <c r="AH1701">
        <v>1327.00072305857</v>
      </c>
      <c r="AI1701">
        <v>2349.3220801028924</v>
      </c>
      <c r="AJ1701">
        <v>1731.4705434468221</v>
      </c>
      <c r="AK1701">
        <v>1389.6351571869345</v>
      </c>
      <c r="AL1701">
        <v>37074.14453125</v>
      </c>
      <c r="AM1701">
        <v>21568.767578125</v>
      </c>
      <c r="AN1701">
        <v>15505.3779296875</v>
      </c>
      <c r="AO1701" s="5" t="s">
        <v>821</v>
      </c>
    </row>
    <row r="1702" spans="1:41" ht="14.25" x14ac:dyDescent="0.45">
      <c r="A1702">
        <v>2017</v>
      </c>
      <c r="B1702" s="5" t="s">
        <v>589</v>
      </c>
      <c r="C1702" s="5" t="s">
        <v>170</v>
      </c>
      <c r="D1702" s="5" t="s">
        <v>83</v>
      </c>
      <c r="E1702" s="5" t="s">
        <v>92</v>
      </c>
      <c r="F1702" s="5" t="s">
        <v>230</v>
      </c>
      <c r="G1702" s="5" t="s">
        <v>87</v>
      </c>
      <c r="H1702" s="5" t="s">
        <v>130</v>
      </c>
      <c r="I1702">
        <v>852.59999999999991</v>
      </c>
      <c r="J1702">
        <v>1139.6912500000001</v>
      </c>
      <c r="K1702">
        <v>16</v>
      </c>
      <c r="L1702">
        <v>150</v>
      </c>
      <c r="M1702">
        <v>1350</v>
      </c>
      <c r="N1702">
        <v>5103</v>
      </c>
      <c r="O1702">
        <v>101</v>
      </c>
      <c r="P1702">
        <v>2134.5729999999999</v>
      </c>
      <c r="Q1702">
        <v>95.424220389622647</v>
      </c>
      <c r="R1702">
        <v>469.0427845615875</v>
      </c>
      <c r="S1702">
        <v>1289.4343071999999</v>
      </c>
      <c r="T1702">
        <v>1469.55</v>
      </c>
      <c r="U1702">
        <v>120</v>
      </c>
      <c r="V1702">
        <v>113</v>
      </c>
      <c r="W1702">
        <v>1409</v>
      </c>
      <c r="X1702">
        <v>871</v>
      </c>
      <c r="Y1702">
        <v>0</v>
      </c>
      <c r="Z1702">
        <v>417.78827999999999</v>
      </c>
      <c r="AA1702">
        <v>3889.9165850673771</v>
      </c>
      <c r="AB1702">
        <v>471</v>
      </c>
      <c r="AC1702">
        <v>379.49624999999997</v>
      </c>
      <c r="AD1702">
        <v>2888.3050666235999</v>
      </c>
      <c r="AE1702">
        <v>4077.1262499999998</v>
      </c>
      <c r="AF1702">
        <v>435.97805110922428</v>
      </c>
      <c r="AG1702">
        <v>0</v>
      </c>
      <c r="AH1702">
        <v>1278.125</v>
      </c>
      <c r="AI1702">
        <v>2213</v>
      </c>
      <c r="AJ1702">
        <v>1652.203</v>
      </c>
      <c r="AK1702">
        <v>1309</v>
      </c>
      <c r="AL1702">
        <v>35695.25390625</v>
      </c>
      <c r="AM1702">
        <v>21029.83984375</v>
      </c>
      <c r="AN1702">
        <v>14665.4140625</v>
      </c>
      <c r="AO1702" s="5" t="s">
        <v>822</v>
      </c>
    </row>
    <row r="1703" spans="1:41" ht="14.25" x14ac:dyDescent="0.45">
      <c r="A1703">
        <v>2017</v>
      </c>
      <c r="B1703" s="5" t="s">
        <v>1508</v>
      </c>
      <c r="C1703" s="5" t="s">
        <v>170</v>
      </c>
      <c r="D1703" s="5" t="s">
        <v>83</v>
      </c>
      <c r="E1703" s="5" t="s">
        <v>92</v>
      </c>
      <c r="F1703" s="5" t="s">
        <v>230</v>
      </c>
      <c r="G1703" s="5" t="s">
        <v>87</v>
      </c>
      <c r="H1703" s="5" t="s">
        <v>130</v>
      </c>
      <c r="I1703">
        <v>703.80000000000007</v>
      </c>
      <c r="J1703">
        <v>414</v>
      </c>
      <c r="K1703">
        <v>31.942882905000008</v>
      </c>
      <c r="L1703">
        <v>853.69680000000005</v>
      </c>
      <c r="M1703">
        <v>484.31249999999989</v>
      </c>
      <c r="N1703">
        <v>2865.1635584532478</v>
      </c>
      <c r="O1703">
        <v>107</v>
      </c>
      <c r="P1703">
        <v>1345</v>
      </c>
      <c r="Q1703">
        <v>119.59848178850881</v>
      </c>
      <c r="R1703">
        <v>1973.8700236179791</v>
      </c>
      <c r="S1703">
        <v>1783.3347452831999</v>
      </c>
      <c r="T1703">
        <v>2334.4187999999999</v>
      </c>
      <c r="U1703"/>
      <c r="V1703">
        <v>454</v>
      </c>
      <c r="W1703">
        <v>1188.1368</v>
      </c>
      <c r="X1703">
        <v>703</v>
      </c>
      <c r="Y1703">
        <v>0</v>
      </c>
      <c r="Z1703">
        <v>391.34</v>
      </c>
      <c r="AA1703">
        <v>12892.91090456854</v>
      </c>
      <c r="AB1703">
        <v>240</v>
      </c>
      <c r="AC1703">
        <v>157.19999999999999</v>
      </c>
      <c r="AD1703">
        <v>935.85811999508132</v>
      </c>
      <c r="AE1703">
        <v>9910.8503999999994</v>
      </c>
      <c r="AF1703">
        <v>649.63830738207423</v>
      </c>
      <c r="AG1703">
        <v>3274</v>
      </c>
      <c r="AH1703">
        <v>667.59976057386802</v>
      </c>
      <c r="AI1703">
        <v>512.91719999999998</v>
      </c>
      <c r="AJ1703">
        <v>27.221461129152068</v>
      </c>
      <c r="AK1703">
        <v>634.46652499999993</v>
      </c>
      <c r="AL1703">
        <v>45655.27734375</v>
      </c>
      <c r="AM1703">
        <v>36032.2890625</v>
      </c>
      <c r="AN1703">
        <v>9622.9873046875</v>
      </c>
      <c r="AO1703" s="5" t="s">
        <v>2237</v>
      </c>
    </row>
    <row r="1704" spans="1:41" ht="14.25" x14ac:dyDescent="0.45">
      <c r="A1704">
        <v>2017</v>
      </c>
      <c r="B1704" s="5" t="s">
        <v>4071</v>
      </c>
      <c r="C1704" s="5" t="s">
        <v>170</v>
      </c>
      <c r="D1704" s="5" t="s">
        <v>83</v>
      </c>
      <c r="E1704" s="5" t="s">
        <v>92</v>
      </c>
      <c r="F1704" s="5" t="s">
        <v>230</v>
      </c>
      <c r="G1704" s="5" t="s">
        <v>87</v>
      </c>
      <c r="H1704" s="5" t="s">
        <v>130</v>
      </c>
      <c r="I1704">
        <v>840</v>
      </c>
      <c r="J1704">
        <v>2271.25</v>
      </c>
      <c r="K1704">
        <v>16</v>
      </c>
      <c r="L1704">
        <v>0</v>
      </c>
      <c r="M1704">
        <v>7.5389999999999997</v>
      </c>
      <c r="N1704">
        <v>3937.8</v>
      </c>
      <c r="O1704">
        <v>101</v>
      </c>
      <c r="P1704">
        <v>2141.7280000000001</v>
      </c>
      <c r="Q1704">
        <v>27.729600000000001</v>
      </c>
      <c r="R1704">
        <v>381.49991</v>
      </c>
      <c r="S1704">
        <v>854</v>
      </c>
      <c r="T1704">
        <v>1299.7428666666669</v>
      </c>
      <c r="U1704">
        <v>75</v>
      </c>
      <c r="V1704">
        <v>480</v>
      </c>
      <c r="W1704">
        <v>475</v>
      </c>
      <c r="X1704">
        <v>302</v>
      </c>
      <c r="Y1704">
        <v>0</v>
      </c>
      <c r="Z1704">
        <v>245</v>
      </c>
      <c r="AA1704">
        <v>2886</v>
      </c>
      <c r="AB1704"/>
      <c r="AC1704">
        <v>379.49624999999997</v>
      </c>
      <c r="AD1704">
        <v>3052</v>
      </c>
      <c r="AE1704">
        <v>4497</v>
      </c>
      <c r="AF1704">
        <v>768.02975773723529</v>
      </c>
      <c r="AG1704">
        <v>1511</v>
      </c>
      <c r="AH1704">
        <v>998</v>
      </c>
      <c r="AI1704">
        <v>2213</v>
      </c>
      <c r="AJ1704">
        <v>738.61122999999998</v>
      </c>
      <c r="AK1704">
        <v>1309</v>
      </c>
      <c r="AL1704">
        <v>31807.42578125</v>
      </c>
      <c r="AM1704">
        <v>21180.14453125</v>
      </c>
      <c r="AN1704">
        <v>10627.2822265625</v>
      </c>
      <c r="AO1704" s="5" t="s">
        <v>4097</v>
      </c>
    </row>
    <row r="1705" spans="1:41" ht="14.25" x14ac:dyDescent="0.45">
      <c r="A1705">
        <v>2017</v>
      </c>
      <c r="B1705" s="5" t="s">
        <v>1507</v>
      </c>
      <c r="C1705" s="5" t="s">
        <v>170</v>
      </c>
      <c r="D1705" s="5" t="s">
        <v>83</v>
      </c>
      <c r="E1705" s="5" t="s">
        <v>92</v>
      </c>
      <c r="F1705" s="5" t="s">
        <v>230</v>
      </c>
      <c r="G1705" s="5" t="s">
        <v>87</v>
      </c>
      <c r="H1705" s="5" t="s">
        <v>130</v>
      </c>
      <c r="I1705">
        <v>529.20000000000005</v>
      </c>
      <c r="J1705">
        <v>306.60000000000002</v>
      </c>
      <c r="K1705">
        <v>82</v>
      </c>
      <c r="L1705">
        <v>43.297286399999997</v>
      </c>
      <c r="M1705">
        <v>483.74999999999989</v>
      </c>
      <c r="N1705">
        <v>3351.3652578124979</v>
      </c>
      <c r="O1705">
        <v>110.1053358398437</v>
      </c>
      <c r="P1705">
        <v>2145.35</v>
      </c>
      <c r="Q1705">
        <v>13.636699999999999</v>
      </c>
      <c r="R1705">
        <v>1687.366401953625</v>
      </c>
      <c r="S1705">
        <v>1885</v>
      </c>
      <c r="T1705">
        <v>2342.2371093749998</v>
      </c>
      <c r="U1705"/>
      <c r="V1705">
        <v>75.38234374999999</v>
      </c>
      <c r="W1705">
        <v>1327.8938135999999</v>
      </c>
      <c r="X1705">
        <v>164</v>
      </c>
      <c r="Y1705">
        <v>0</v>
      </c>
      <c r="Z1705">
        <v>161.6910336</v>
      </c>
      <c r="AA1705">
        <v>12374.57183141757</v>
      </c>
      <c r="AB1705">
        <v>70</v>
      </c>
      <c r="AC1705">
        <v>935.26802999999995</v>
      </c>
      <c r="AD1705">
        <v>741.34059999999999</v>
      </c>
      <c r="AE1705">
        <v>9079.7789811910534</v>
      </c>
      <c r="AF1705">
        <v>736.05386880000003</v>
      </c>
      <c r="AG1705">
        <v>1328.30475378698</v>
      </c>
      <c r="AH1705">
        <v>654</v>
      </c>
      <c r="AI1705">
        <v>523.17554399999995</v>
      </c>
      <c r="AJ1705">
        <v>27.221461129152068</v>
      </c>
      <c r="AK1705">
        <v>366</v>
      </c>
      <c r="AL1705">
        <v>41544.58984375</v>
      </c>
      <c r="AM1705">
        <v>32795.08984375</v>
      </c>
      <c r="AN1705">
        <v>8749.5029296875</v>
      </c>
      <c r="AO1705" s="5" t="s">
        <v>2238</v>
      </c>
    </row>
    <row r="1706" spans="1:41" ht="14.25" x14ac:dyDescent="0.45">
      <c r="A1706">
        <v>2017</v>
      </c>
      <c r="B1706" s="5" t="s">
        <v>1509</v>
      </c>
      <c r="C1706" s="5" t="s">
        <v>170</v>
      </c>
      <c r="D1706" s="5" t="s">
        <v>83</v>
      </c>
      <c r="E1706" s="5" t="s">
        <v>92</v>
      </c>
      <c r="F1706" s="5" t="s">
        <v>230</v>
      </c>
      <c r="G1706" s="5" t="s">
        <v>87</v>
      </c>
      <c r="H1706" s="5" t="s">
        <v>130</v>
      </c>
      <c r="I1706">
        <v>823.52838999999983</v>
      </c>
      <c r="J1706">
        <v>1385.75</v>
      </c>
      <c r="K1706">
        <v>20.872526000000001</v>
      </c>
      <c r="L1706">
        <v>839.44080000000008</v>
      </c>
      <c r="M1706">
        <v>472.78124999999989</v>
      </c>
      <c r="N1706">
        <v>2799.7330464000001</v>
      </c>
      <c r="O1706">
        <v>108.21305995500001</v>
      </c>
      <c r="P1706">
        <v>2107.4435199999998</v>
      </c>
      <c r="Q1706">
        <v>127.8639411230442</v>
      </c>
      <c r="R1706">
        <v>263.5390490978624</v>
      </c>
      <c r="S1706">
        <v>665.6</v>
      </c>
      <c r="T1706">
        <v>2462.2377499999989</v>
      </c>
      <c r="U1706"/>
      <c r="V1706">
        <v>84</v>
      </c>
      <c r="W1706">
        <v>801.95299999999997</v>
      </c>
      <c r="X1706">
        <v>931.3570485436893</v>
      </c>
      <c r="Y1706">
        <v>0</v>
      </c>
      <c r="Z1706">
        <v>413.35811999999999</v>
      </c>
      <c r="AA1706">
        <v>12830.750232432851</v>
      </c>
      <c r="AB1706">
        <v>238</v>
      </c>
      <c r="AC1706">
        <v>186.52463</v>
      </c>
      <c r="AD1706">
        <v>741.78578247959399</v>
      </c>
      <c r="AE1706">
        <v>6035.7894914300732</v>
      </c>
      <c r="AF1706">
        <v>640.5669905524561</v>
      </c>
      <c r="AG1706">
        <v>264.41741071428572</v>
      </c>
      <c r="AH1706">
        <v>888.6803124999999</v>
      </c>
      <c r="AI1706">
        <v>1243.3800000000001</v>
      </c>
      <c r="AJ1706">
        <v>1441.564888624496</v>
      </c>
      <c r="AK1706">
        <v>1888.875</v>
      </c>
      <c r="AL1706">
        <v>40708.0078125</v>
      </c>
      <c r="AM1706">
        <v>30244.26953125</v>
      </c>
      <c r="AN1706">
        <v>10463.7353515625</v>
      </c>
      <c r="AO1706" s="5" t="s">
        <v>2236</v>
      </c>
    </row>
    <row r="1707" spans="1:41" ht="14.25" x14ac:dyDescent="0.45">
      <c r="A1707">
        <v>2017</v>
      </c>
      <c r="B1707" s="5" t="s">
        <v>1507</v>
      </c>
      <c r="C1707" s="5" t="s">
        <v>170</v>
      </c>
      <c r="D1707" s="5" t="s">
        <v>83</v>
      </c>
      <c r="E1707" s="5" t="s">
        <v>92</v>
      </c>
      <c r="F1707" s="5" t="s">
        <v>93</v>
      </c>
      <c r="G1707" s="5" t="s">
        <v>86</v>
      </c>
      <c r="H1707" s="5" t="s">
        <v>130</v>
      </c>
      <c r="I1707">
        <v>557.24948471525852</v>
      </c>
      <c r="J1707">
        <v>477.64241547022158</v>
      </c>
      <c r="K1707">
        <v>181.95901541722728</v>
      </c>
      <c r="L1707">
        <v>852.93288476825285</v>
      </c>
      <c r="M1707">
        <v>1825.2763734040611</v>
      </c>
      <c r="N1707">
        <v>4169.4759200172039</v>
      </c>
      <c r="O1707">
        <v>776.16892513911012</v>
      </c>
      <c r="P1707">
        <v>2718.0127927948324</v>
      </c>
      <c r="Q1707">
        <v>14.386134656424533</v>
      </c>
      <c r="R1707">
        <v>1794.650862891626</v>
      </c>
      <c r="S1707">
        <v>2501.9364619868752</v>
      </c>
      <c r="T1707">
        <v>2939.7753428345782</v>
      </c>
      <c r="U1707">
        <v>351.47658315530163</v>
      </c>
      <c r="V1707">
        <v>284.31096158941762</v>
      </c>
      <c r="W1707">
        <v>1484.1032194967599</v>
      </c>
      <c r="X1707">
        <v>419.98525658012687</v>
      </c>
      <c r="Y1707">
        <v>494.70107316558665</v>
      </c>
      <c r="Z1707">
        <v>284.31096158941762</v>
      </c>
      <c r="AA1707">
        <v>18850.813144551394</v>
      </c>
      <c r="AB1707">
        <v>636.85655396029551</v>
      </c>
      <c r="AC1707">
        <v>963.59423957311708</v>
      </c>
      <c r="AD1707">
        <v>1435.9978047958305</v>
      </c>
      <c r="AE1707">
        <v>9690.0889312216459</v>
      </c>
      <c r="AF1707">
        <v>1734.2968656954474</v>
      </c>
      <c r="AG1707">
        <v>5659.3112570487574</v>
      </c>
      <c r="AH1707">
        <v>2096.5090307603655</v>
      </c>
      <c r="AI1707">
        <v>1005.3235601801807</v>
      </c>
      <c r="AJ1707">
        <v>722.97976219818668</v>
      </c>
      <c r="AK1707">
        <v>553.83775317618552</v>
      </c>
      <c r="AL1707">
        <v>65477.95703125</v>
      </c>
      <c r="AM1707">
        <v>49620.234375</v>
      </c>
      <c r="AN1707">
        <v>15857.7294921875</v>
      </c>
      <c r="AO1707" s="5" t="s">
        <v>2241</v>
      </c>
    </row>
    <row r="1708" spans="1:41" ht="14.25" x14ac:dyDescent="0.45">
      <c r="A1708">
        <v>2017</v>
      </c>
      <c r="B1708" s="5" t="s">
        <v>1508</v>
      </c>
      <c r="C1708" s="5" t="s">
        <v>170</v>
      </c>
      <c r="D1708" s="5" t="s">
        <v>83</v>
      </c>
      <c r="E1708" s="5" t="s">
        <v>92</v>
      </c>
      <c r="F1708" s="5" t="s">
        <v>93</v>
      </c>
      <c r="G1708" s="5" t="s">
        <v>86</v>
      </c>
      <c r="H1708" s="5" t="s">
        <v>130</v>
      </c>
      <c r="I1708">
        <v>999.18523533819621</v>
      </c>
      <c r="J1708">
        <v>592.94243011316871</v>
      </c>
      <c r="K1708">
        <v>291.89681032351803</v>
      </c>
      <c r="L1708">
        <v>911.61619224114088</v>
      </c>
      <c r="M1708">
        <v>2146.1432309026736</v>
      </c>
      <c r="N1708">
        <v>3710.128585976162</v>
      </c>
      <c r="O1708">
        <v>769.03582719849931</v>
      </c>
      <c r="P1708">
        <v>1757.1738909459903</v>
      </c>
      <c r="Q1708">
        <v>116.70259012742191</v>
      </c>
      <c r="R1708">
        <v>2068.1963451218799</v>
      </c>
      <c r="S1708">
        <v>2245.3600794116769</v>
      </c>
      <c r="T1708">
        <v>2890.9011022425339</v>
      </c>
      <c r="U1708">
        <v>336.80401191175156</v>
      </c>
      <c r="V1708">
        <v>682.58946414114973</v>
      </c>
      <c r="W1708">
        <v>1338.2346073293595</v>
      </c>
      <c r="X1708">
        <v>1296.6954458602434</v>
      </c>
      <c r="Y1708">
        <v>3137.8907109778183</v>
      </c>
      <c r="Z1708">
        <v>1448.2572512205315</v>
      </c>
      <c r="AA1708">
        <v>19838.192628061988</v>
      </c>
      <c r="AB1708">
        <v>828.5378693029088</v>
      </c>
      <c r="AC1708">
        <v>940.2445332536397</v>
      </c>
      <c r="AD1708">
        <v>2149.4672058302326</v>
      </c>
      <c r="AE1708">
        <v>10905.152565682662</v>
      </c>
      <c r="AF1708">
        <v>1517.4991605700295</v>
      </c>
      <c r="AG1708">
        <v>15413.274265121456</v>
      </c>
      <c r="AH1708">
        <v>3608.2936476145646</v>
      </c>
      <c r="AI1708">
        <v>816.18838886614458</v>
      </c>
      <c r="AJ1708">
        <v>4125.6228203973778</v>
      </c>
      <c r="AK1708">
        <v>798.98295512597895</v>
      </c>
      <c r="AL1708">
        <v>87681.21875</v>
      </c>
      <c r="AM1708">
        <v>68501.4765625</v>
      </c>
      <c r="AN1708">
        <v>19179.734375</v>
      </c>
      <c r="AO1708" s="5" t="s">
        <v>2240</v>
      </c>
    </row>
    <row r="1709" spans="1:41" ht="14.25" x14ac:dyDescent="0.45">
      <c r="A1709">
        <v>2017</v>
      </c>
      <c r="B1709" s="5" t="s">
        <v>4071</v>
      </c>
      <c r="C1709" s="5" t="s">
        <v>170</v>
      </c>
      <c r="D1709" s="5" t="s">
        <v>83</v>
      </c>
      <c r="E1709" s="5" t="s">
        <v>92</v>
      </c>
      <c r="F1709" s="5" t="s">
        <v>93</v>
      </c>
      <c r="G1709" s="5" t="s">
        <v>86</v>
      </c>
      <c r="H1709" s="5" t="s">
        <v>130</v>
      </c>
      <c r="I1709">
        <v>1614.5749564194211</v>
      </c>
      <c r="J1709">
        <v>2898.5219838650564</v>
      </c>
      <c r="K1709">
        <v>305.43233252010708</v>
      </c>
      <c r="L1709">
        <v>122.37861134644021</v>
      </c>
      <c r="M1709">
        <v>773.3906596501306</v>
      </c>
      <c r="N1709">
        <v>4145.2412320607664</v>
      </c>
      <c r="O1709">
        <v>722.95935946678549</v>
      </c>
      <c r="P1709">
        <v>2280.9727728269277</v>
      </c>
      <c r="Q1709">
        <v>209.88610584431208</v>
      </c>
      <c r="R1709">
        <v>1504.051911880046</v>
      </c>
      <c r="S1709">
        <v>1848.0198705004459</v>
      </c>
      <c r="T1709">
        <v>2187.1022761335025</v>
      </c>
      <c r="U1709">
        <v>163.5142790259159</v>
      </c>
      <c r="V1709">
        <v>665.36942471551947</v>
      </c>
      <c r="W1709">
        <v>567.67221397676462</v>
      </c>
      <c r="X1709">
        <v>748.66915176645773</v>
      </c>
      <c r="Y1709">
        <v>1316.3413657432225</v>
      </c>
      <c r="Z1709">
        <v>2035.1871584420603</v>
      </c>
      <c r="AA1709">
        <v>5501.8955521298749</v>
      </c>
      <c r="AB1709">
        <v>0</v>
      </c>
      <c r="AC1709">
        <v>1147.2184955271332</v>
      </c>
      <c r="AD1709">
        <v>4971.245439064638</v>
      </c>
      <c r="AE1709">
        <v>4624.6774388650556</v>
      </c>
      <c r="AF1709">
        <v>1938.3828040341136</v>
      </c>
      <c r="AG1709">
        <v>3027.5851412094116</v>
      </c>
      <c r="AH1709">
        <v>1610.5670112356433</v>
      </c>
      <c r="AI1709">
        <v>2576.1211884271656</v>
      </c>
      <c r="AJ1709">
        <v>1298.6975477173939</v>
      </c>
      <c r="AK1709">
        <v>1678.3352413226087</v>
      </c>
      <c r="AL1709">
        <v>52484.01171875</v>
      </c>
      <c r="AM1709">
        <v>34494.5</v>
      </c>
      <c r="AN1709">
        <v>17989.515625</v>
      </c>
      <c r="AO1709" s="5" t="s">
        <v>4098</v>
      </c>
    </row>
    <row r="1710" spans="1:41" ht="14.25" x14ac:dyDescent="0.45">
      <c r="A1710">
        <v>2017</v>
      </c>
      <c r="B1710" s="5" t="s">
        <v>589</v>
      </c>
      <c r="C1710" s="5" t="s">
        <v>170</v>
      </c>
      <c r="D1710" s="5" t="s">
        <v>83</v>
      </c>
      <c r="E1710" s="5" t="s">
        <v>92</v>
      </c>
      <c r="F1710" s="5" t="s">
        <v>93</v>
      </c>
      <c r="G1710" s="5" t="s">
        <v>86</v>
      </c>
      <c r="H1710" s="5" t="s">
        <v>130</v>
      </c>
      <c r="I1710">
        <v>1666.712908161564</v>
      </c>
      <c r="J1710">
        <v>1942.198258268523</v>
      </c>
      <c r="K1710">
        <v>315.11383809980185</v>
      </c>
      <c r="L1710">
        <v>512.49683097434433</v>
      </c>
      <c r="M1710">
        <v>2080.7371337558379</v>
      </c>
      <c r="N1710">
        <v>5476.6880393477495</v>
      </c>
      <c r="O1710">
        <v>746.3052066481398</v>
      </c>
      <c r="P1710">
        <v>1739.8784200281214</v>
      </c>
      <c r="Q1710">
        <v>265.66323088068827</v>
      </c>
      <c r="R1710">
        <v>2160.5978554221888</v>
      </c>
      <c r="S1710">
        <v>2219.0140818063533</v>
      </c>
      <c r="T1710">
        <v>3317.5018076464253</v>
      </c>
      <c r="U1710">
        <v>217.62811858160549</v>
      </c>
      <c r="V1710">
        <v>470.28905625195722</v>
      </c>
      <c r="W1710">
        <v>1548.875243953963</v>
      </c>
      <c r="X1710">
        <v>1889.0245587069051</v>
      </c>
      <c r="Y1710">
        <v>1358.8487404119758</v>
      </c>
      <c r="Z1710">
        <v>2017.1528661966177</v>
      </c>
      <c r="AA1710">
        <v>5556.1029930287887</v>
      </c>
      <c r="AB1710">
        <v>636.96034706811361</v>
      </c>
      <c r="AC1710">
        <v>1184.2645442842211</v>
      </c>
      <c r="AD1710">
        <v>4770.4647649955859</v>
      </c>
      <c r="AE1710">
        <v>4328.2795854008609</v>
      </c>
      <c r="AF1710">
        <v>1574.0934688739019</v>
      </c>
      <c r="AG1710">
        <v>1603.0168734547526</v>
      </c>
      <c r="AH1710">
        <v>2618.4399499403271</v>
      </c>
      <c r="AI1710">
        <v>2659.3094490093745</v>
      </c>
      <c r="AJ1710">
        <v>3052.1016630347112</v>
      </c>
      <c r="AK1710">
        <v>1732.532144025269</v>
      </c>
      <c r="AL1710">
        <v>59660.296875</v>
      </c>
      <c r="AM1710">
        <v>35126.015625</v>
      </c>
      <c r="AN1710">
        <v>24534.275390625</v>
      </c>
      <c r="AO1710" s="5" t="s">
        <v>823</v>
      </c>
    </row>
    <row r="1711" spans="1:41" ht="14.25" x14ac:dyDescent="0.45">
      <c r="A1711">
        <v>2017</v>
      </c>
      <c r="B1711" s="5" t="s">
        <v>1509</v>
      </c>
      <c r="C1711" s="5" t="s">
        <v>170</v>
      </c>
      <c r="D1711" s="5" t="s">
        <v>83</v>
      </c>
      <c r="E1711" s="5" t="s">
        <v>92</v>
      </c>
      <c r="F1711" s="5" t="s">
        <v>93</v>
      </c>
      <c r="G1711" s="5" t="s">
        <v>86</v>
      </c>
      <c r="H1711" s="5" t="s">
        <v>130</v>
      </c>
      <c r="I1711">
        <v>1357.6035983065642</v>
      </c>
      <c r="J1711">
        <v>1983.4617264471142</v>
      </c>
      <c r="K1711">
        <v>262.76198676901242</v>
      </c>
      <c r="L1711">
        <v>889.01138856849195</v>
      </c>
      <c r="M1711">
        <v>1718.7644749125141</v>
      </c>
      <c r="N1711">
        <v>3579.7116505489635</v>
      </c>
      <c r="O1711">
        <v>783.90659386088703</v>
      </c>
      <c r="P1711">
        <v>2695.6401873317291</v>
      </c>
      <c r="Q1711">
        <v>136.97817849334049</v>
      </c>
      <c r="R1711">
        <v>685.00334889530257</v>
      </c>
      <c r="S1711">
        <v>1204.3257726913068</v>
      </c>
      <c r="T1711">
        <v>3645.8225664200472</v>
      </c>
      <c r="U1711">
        <v>229.91673842288586</v>
      </c>
      <c r="V1711">
        <v>393.04813854198107</v>
      </c>
      <c r="W1711">
        <v>916.3824288569308</v>
      </c>
      <c r="X1711">
        <v>2701.8809545899767</v>
      </c>
      <c r="Y1711">
        <v>1472.5619675180071</v>
      </c>
      <c r="Z1711">
        <v>1830.1454491582581</v>
      </c>
      <c r="AA1711">
        <v>19656.274049606171</v>
      </c>
      <c r="AB1711">
        <v>736.82840456477231</v>
      </c>
      <c r="AC1711">
        <v>770.22107371666766</v>
      </c>
      <c r="AD1711">
        <v>1870.4572544297966</v>
      </c>
      <c r="AE1711">
        <v>6497.4464804099489</v>
      </c>
      <c r="AF1711">
        <v>1683.159678284507</v>
      </c>
      <c r="AG1711">
        <v>12156.146750964084</v>
      </c>
      <c r="AH1711">
        <v>5106.7003623628934</v>
      </c>
      <c r="AI1711">
        <v>1654.3056750332405</v>
      </c>
      <c r="AJ1711">
        <v>2594.7746193439975</v>
      </c>
      <c r="AK1711">
        <v>2133.8463008866884</v>
      </c>
      <c r="AL1711">
        <v>81347.0859375</v>
      </c>
      <c r="AM1711">
        <v>58611.10546875</v>
      </c>
      <c r="AN1711">
        <v>22735.982421875</v>
      </c>
      <c r="AO1711" s="5" t="s">
        <v>2239</v>
      </c>
    </row>
    <row r="1712" spans="1:41" ht="14.25" x14ac:dyDescent="0.45">
      <c r="A1712">
        <v>2017</v>
      </c>
      <c r="B1712" s="5" t="s">
        <v>1507</v>
      </c>
      <c r="C1712" s="5" t="s">
        <v>170</v>
      </c>
      <c r="D1712" s="5" t="s">
        <v>83</v>
      </c>
      <c r="E1712" s="5" t="s">
        <v>92</v>
      </c>
      <c r="F1712" s="5" t="s">
        <v>93</v>
      </c>
      <c r="G1712" s="5" t="s">
        <v>87</v>
      </c>
      <c r="H1712" s="5" t="s">
        <v>130</v>
      </c>
      <c r="I1712">
        <v>529.20000000000005</v>
      </c>
      <c r="J1712">
        <v>429.24</v>
      </c>
      <c r="K1712">
        <v>175</v>
      </c>
      <c r="L1712">
        <v>811.82411999999999</v>
      </c>
      <c r="M1712">
        <v>1725.375</v>
      </c>
      <c r="N1712">
        <v>3988.9332578124981</v>
      </c>
      <c r="O1712">
        <v>753.3522978515623</v>
      </c>
      <c r="P1712">
        <v>2557.3000000000002</v>
      </c>
      <c r="Q1712">
        <v>13.636699999999999</v>
      </c>
      <c r="R1712">
        <v>1687.366401953625</v>
      </c>
      <c r="S1712">
        <v>2370</v>
      </c>
      <c r="T1712">
        <v>2783.7622656250001</v>
      </c>
      <c r="U1712">
        <v>300</v>
      </c>
      <c r="V1712">
        <v>269.22265625</v>
      </c>
      <c r="W1712">
        <v>1380.7979496</v>
      </c>
      <c r="X1712">
        <v>414.90904999999998</v>
      </c>
      <c r="Y1712">
        <v>500</v>
      </c>
      <c r="Z1712">
        <v>269.48505599999999</v>
      </c>
      <c r="AA1712">
        <v>18094.926710107051</v>
      </c>
      <c r="AB1712">
        <v>559</v>
      </c>
      <c r="AC1712">
        <v>935.26802999999995</v>
      </c>
      <c r="AD1712">
        <v>1361.1905999999999</v>
      </c>
      <c r="AE1712">
        <v>9193.0647749502205</v>
      </c>
      <c r="AF1712">
        <v>1650.7090439999999</v>
      </c>
      <c r="AG1712">
        <v>5376.3000012585444</v>
      </c>
      <c r="AH1712">
        <v>2009.415</v>
      </c>
      <c r="AI1712">
        <v>938.10787200000004</v>
      </c>
      <c r="AJ1712">
        <v>694.90560042333595</v>
      </c>
      <c r="AK1712">
        <v>522</v>
      </c>
      <c r="AL1712">
        <v>62294.30078125</v>
      </c>
      <c r="AM1712">
        <v>47301.38671875</v>
      </c>
      <c r="AN1712">
        <v>14992.91015625</v>
      </c>
      <c r="AO1712" s="5" t="s">
        <v>2242</v>
      </c>
    </row>
    <row r="1713" spans="1:41" ht="14.25" x14ac:dyDescent="0.45">
      <c r="A1713">
        <v>2017</v>
      </c>
      <c r="B1713" s="5" t="s">
        <v>589</v>
      </c>
      <c r="C1713" s="5" t="s">
        <v>170</v>
      </c>
      <c r="D1713" s="5" t="s">
        <v>83</v>
      </c>
      <c r="E1713" s="5" t="s">
        <v>92</v>
      </c>
      <c r="F1713" s="5" t="s">
        <v>93</v>
      </c>
      <c r="G1713" s="5" t="s">
        <v>87</v>
      </c>
      <c r="H1713" s="5" t="s">
        <v>130</v>
      </c>
      <c r="I1713">
        <v>1593.55</v>
      </c>
      <c r="J1713">
        <v>1867.9195</v>
      </c>
      <c r="K1713">
        <v>296.82900000000001</v>
      </c>
      <c r="L1713">
        <v>490</v>
      </c>
      <c r="M1713">
        <v>1960</v>
      </c>
      <c r="N1713">
        <v>5158</v>
      </c>
      <c r="O1713">
        <v>703</v>
      </c>
      <c r="P1713">
        <v>2134.5729999999999</v>
      </c>
      <c r="Q1713">
        <v>250.2478203896226</v>
      </c>
      <c r="R1713">
        <v>2035.2267126523129</v>
      </c>
      <c r="S1713">
        <v>2090.2532712000002</v>
      </c>
      <c r="T1713">
        <v>3156.25</v>
      </c>
      <c r="U1713">
        <v>205</v>
      </c>
      <c r="V1713">
        <v>443</v>
      </c>
      <c r="W1713">
        <v>1459</v>
      </c>
      <c r="X1713">
        <v>1815</v>
      </c>
      <c r="Y1713">
        <v>1280</v>
      </c>
      <c r="Z1713">
        <v>1900.1052817320001</v>
      </c>
      <c r="AA1713">
        <v>5385.0421518035237</v>
      </c>
      <c r="AB1713">
        <v>600</v>
      </c>
      <c r="AC1713">
        <v>1115.5462500000001</v>
      </c>
      <c r="AD1713">
        <v>4493.6531326828008</v>
      </c>
      <c r="AE1713">
        <v>4077.1262499999998</v>
      </c>
      <c r="AF1713">
        <v>1504.996232429042</v>
      </c>
      <c r="AG1713">
        <v>1539</v>
      </c>
      <c r="AH1713">
        <v>2521.9982949999999</v>
      </c>
      <c r="AI1713">
        <v>2505</v>
      </c>
      <c r="AJ1713">
        <v>2912.375</v>
      </c>
      <c r="AK1713">
        <v>1632</v>
      </c>
      <c r="AL1713">
        <v>57124.6953125</v>
      </c>
      <c r="AM1713">
        <v>33891.7109375</v>
      </c>
      <c r="AN1713">
        <v>23232.982421875</v>
      </c>
      <c r="AO1713" s="5" t="s">
        <v>824</v>
      </c>
    </row>
    <row r="1714" spans="1:41" ht="14.25" x14ac:dyDescent="0.45">
      <c r="A1714">
        <v>2017</v>
      </c>
      <c r="B1714" s="5" t="s">
        <v>1509</v>
      </c>
      <c r="C1714" s="5" t="s">
        <v>170</v>
      </c>
      <c r="D1714" s="5" t="s">
        <v>83</v>
      </c>
      <c r="E1714" s="5" t="s">
        <v>92</v>
      </c>
      <c r="F1714" s="5" t="s">
        <v>93</v>
      </c>
      <c r="G1714" s="5" t="s">
        <v>87</v>
      </c>
      <c r="H1714" s="5" t="s">
        <v>130</v>
      </c>
      <c r="I1714">
        <v>1292.6268399999999</v>
      </c>
      <c r="J1714">
        <v>1852.625</v>
      </c>
      <c r="K1714">
        <v>250.47031200000001</v>
      </c>
      <c r="L1714">
        <v>860.63880000000006</v>
      </c>
      <c r="M1714">
        <v>1608.8656249999999</v>
      </c>
      <c r="N1714">
        <v>3401.7084863999999</v>
      </c>
      <c r="O1714">
        <v>737.91000883599986</v>
      </c>
      <c r="P1714">
        <v>2462.3813759999998</v>
      </c>
      <c r="Q1714">
        <v>127.8639411230442</v>
      </c>
      <c r="R1714">
        <v>652.99192794047076</v>
      </c>
      <c r="S1714">
        <v>1126.4000000000001</v>
      </c>
      <c r="T1714">
        <v>3430.649249999999</v>
      </c>
      <c r="U1714">
        <v>216.34200000000001</v>
      </c>
      <c r="V1714">
        <v>366</v>
      </c>
      <c r="W1714">
        <v>852.90300000000002</v>
      </c>
      <c r="X1714">
        <v>2517.1847184466019</v>
      </c>
      <c r="Y1714">
        <v>1396.0292999999999</v>
      </c>
      <c r="Z1714">
        <v>1708.382865</v>
      </c>
      <c r="AA1714">
        <v>18761.981283433619</v>
      </c>
      <c r="AB1714">
        <v>673</v>
      </c>
      <c r="AC1714">
        <v>714.12288000000001</v>
      </c>
      <c r="AD1714">
        <v>1746.000997269861</v>
      </c>
      <c r="AE1714">
        <v>6191.7625339259066</v>
      </c>
      <c r="AF1714">
        <v>1624.9677333867451</v>
      </c>
      <c r="AG1714">
        <v>11764.00931329617</v>
      </c>
      <c r="AH1714">
        <v>4876.5840551398742</v>
      </c>
      <c r="AI1714">
        <v>1541.22</v>
      </c>
      <c r="AJ1714">
        <v>2471.2540947848511</v>
      </c>
      <c r="AK1714">
        <v>2017.2149999999999</v>
      </c>
      <c r="AL1714">
        <v>77244.1015625</v>
      </c>
      <c r="AM1714">
        <v>55865.68359375</v>
      </c>
      <c r="AN1714">
        <v>21378.404296875</v>
      </c>
      <c r="AO1714" s="5" t="s">
        <v>2243</v>
      </c>
    </row>
    <row r="1715" spans="1:41" ht="14.25" x14ac:dyDescent="0.45">
      <c r="A1715">
        <v>2017</v>
      </c>
      <c r="B1715" s="5" t="s">
        <v>1508</v>
      </c>
      <c r="C1715" s="5" t="s">
        <v>170</v>
      </c>
      <c r="D1715" s="5" t="s">
        <v>83</v>
      </c>
      <c r="E1715" s="5" t="s">
        <v>92</v>
      </c>
      <c r="F1715" s="5" t="s">
        <v>93</v>
      </c>
      <c r="G1715" s="5" t="s">
        <v>87</v>
      </c>
      <c r="H1715" s="5" t="s">
        <v>130</v>
      </c>
      <c r="I1715">
        <v>907.80000000000007</v>
      </c>
      <c r="J1715">
        <v>1020.28</v>
      </c>
      <c r="K1715">
        <v>276.83831851000002</v>
      </c>
      <c r="L1715">
        <v>875.25480000000005</v>
      </c>
      <c r="M1715">
        <v>2007.20625</v>
      </c>
      <c r="N1715">
        <v>3513.7497574932481</v>
      </c>
      <c r="O1715">
        <v>735</v>
      </c>
      <c r="P1715">
        <v>1717.45</v>
      </c>
      <c r="Q1715">
        <v>119.59848178850881</v>
      </c>
      <c r="R1715">
        <v>1973.8700236179791</v>
      </c>
      <c r="S1715">
        <v>2301.0770906880002</v>
      </c>
      <c r="T1715">
        <v>2763.7372</v>
      </c>
      <c r="U1715">
        <v>315.24119999999999</v>
      </c>
      <c r="V1715">
        <v>645</v>
      </c>
      <c r="W1715">
        <v>1240.1568</v>
      </c>
      <c r="X1715">
        <v>1262.135</v>
      </c>
      <c r="Y1715">
        <v>3041</v>
      </c>
      <c r="Z1715">
        <v>1484.79</v>
      </c>
      <c r="AA1715">
        <v>18852.876776374291</v>
      </c>
      <c r="AB1715">
        <v>641</v>
      </c>
      <c r="AC1715">
        <v>899.2</v>
      </c>
      <c r="AD1715">
        <v>2202.8047037413512</v>
      </c>
      <c r="AE1715">
        <v>10105.9254</v>
      </c>
      <c r="AF1715">
        <v>1456.909439349505</v>
      </c>
      <c r="AG1715">
        <v>14782</v>
      </c>
      <c r="AH1715">
        <v>3576.109384140686</v>
      </c>
      <c r="AI1715">
        <v>756.37080000000003</v>
      </c>
      <c r="AJ1715">
        <v>4088.5377166738322</v>
      </c>
      <c r="AK1715">
        <v>777.16653963141584</v>
      </c>
      <c r="AL1715">
        <v>84339.078125</v>
      </c>
      <c r="AM1715">
        <v>65799.484375</v>
      </c>
      <c r="AN1715">
        <v>18539.6015625</v>
      </c>
      <c r="AO1715" s="5" t="s">
        <v>2244</v>
      </c>
    </row>
    <row r="1716" spans="1:41" ht="14.25" x14ac:dyDescent="0.45">
      <c r="A1716">
        <v>2017</v>
      </c>
      <c r="B1716" s="5" t="s">
        <v>4071</v>
      </c>
      <c r="C1716" s="5" t="s">
        <v>170</v>
      </c>
      <c r="D1716" s="5" t="s">
        <v>83</v>
      </c>
      <c r="E1716" s="5" t="s">
        <v>92</v>
      </c>
      <c r="F1716" s="5" t="s">
        <v>93</v>
      </c>
      <c r="G1716" s="5" t="s">
        <v>87</v>
      </c>
      <c r="H1716" s="5" t="s">
        <v>130</v>
      </c>
      <c r="I1716">
        <v>1570</v>
      </c>
      <c r="J1716">
        <v>2818.5</v>
      </c>
      <c r="K1716">
        <v>296.82900000000001</v>
      </c>
      <c r="L1716">
        <v>119</v>
      </c>
      <c r="M1716">
        <v>752.03899999999999</v>
      </c>
      <c r="N1716">
        <v>4030.8</v>
      </c>
      <c r="O1716">
        <v>703</v>
      </c>
      <c r="P1716">
        <v>2218.1750000000002</v>
      </c>
      <c r="Q1716">
        <v>204.0916</v>
      </c>
      <c r="R1716">
        <v>1462.52826</v>
      </c>
      <c r="S1716">
        <v>1797</v>
      </c>
      <c r="T1716">
        <v>2126.721066666667</v>
      </c>
      <c r="U1716">
        <v>159</v>
      </c>
      <c r="V1716">
        <v>647</v>
      </c>
      <c r="W1716">
        <v>552</v>
      </c>
      <c r="X1716">
        <v>728</v>
      </c>
      <c r="Y1716">
        <v>1280</v>
      </c>
      <c r="Z1716">
        <v>1978</v>
      </c>
      <c r="AA1716">
        <v>5350</v>
      </c>
      <c r="AB1716">
        <v>0</v>
      </c>
      <c r="AC1716">
        <v>1115.5462500000001</v>
      </c>
      <c r="AD1716">
        <v>4834</v>
      </c>
      <c r="AE1716">
        <v>4497</v>
      </c>
      <c r="AF1716">
        <v>1884.8682064798511</v>
      </c>
      <c r="AG1716">
        <v>2944</v>
      </c>
      <c r="AH1716">
        <v>1567</v>
      </c>
      <c r="AI1716">
        <v>2505</v>
      </c>
      <c r="AJ1716">
        <v>1262.84329</v>
      </c>
      <c r="AK1716">
        <v>1632</v>
      </c>
      <c r="AL1716">
        <v>51034.94140625</v>
      </c>
      <c r="AM1716">
        <v>33541.3515625</v>
      </c>
      <c r="AN1716">
        <v>17493.58984375</v>
      </c>
      <c r="AO1716" s="5" t="s">
        <v>4099</v>
      </c>
    </row>
    <row r="1717" spans="1:41" ht="14.25" x14ac:dyDescent="0.45">
      <c r="A1717">
        <v>2017</v>
      </c>
      <c r="B1717" s="5" t="s">
        <v>1508</v>
      </c>
      <c r="C1717" s="5" t="s">
        <v>170</v>
      </c>
      <c r="D1717" s="5" t="s">
        <v>83</v>
      </c>
      <c r="E1717" s="5" t="s">
        <v>25</v>
      </c>
      <c r="F1717" s="5" t="s">
        <v>25</v>
      </c>
      <c r="G1717" s="5" t="s">
        <v>86</v>
      </c>
      <c r="H1717" s="5" t="s">
        <v>130</v>
      </c>
      <c r="I1717">
        <v>3064.9165083969392</v>
      </c>
      <c r="J1717">
        <v>6267.420800381864</v>
      </c>
      <c r="K1717">
        <v>44.907201588233541</v>
      </c>
      <c r="L1717">
        <v>254.84836901322532</v>
      </c>
      <c r="M1717">
        <v>5794.7551254431746</v>
      </c>
      <c r="N1717">
        <v>14438.114382632964</v>
      </c>
      <c r="O1717">
        <v>1566.1386553896446</v>
      </c>
      <c r="P1717">
        <v>0</v>
      </c>
      <c r="Q1717">
        <v>0</v>
      </c>
      <c r="R1717">
        <v>3631.8755418485862</v>
      </c>
      <c r="S1717">
        <v>6848.348242205615</v>
      </c>
      <c r="T1717">
        <v>701.67502481614906</v>
      </c>
      <c r="U1717">
        <v>168.40200595587578</v>
      </c>
      <c r="V1717">
        <v>11066.257151380451</v>
      </c>
      <c r="W1717">
        <v>1972.5488297631582</v>
      </c>
      <c r="X1717">
        <v>4197.7006684601301</v>
      </c>
      <c r="Y1717">
        <v>31771.833896874832</v>
      </c>
      <c r="Z1717">
        <v>200.95972710734509</v>
      </c>
      <c r="AA1717">
        <v>30145.984180249645</v>
      </c>
      <c r="AB1717">
        <v>190.85560674999255</v>
      </c>
      <c r="AC1717">
        <v>818.88282096143871</v>
      </c>
      <c r="AD1717">
        <v>7739.3722708388741</v>
      </c>
      <c r="AE1717">
        <v>2124.1106351234462</v>
      </c>
      <c r="AF1717">
        <v>7839.2514012922557</v>
      </c>
      <c r="AG1717">
        <v>46274.625876595252</v>
      </c>
      <c r="AH1717">
        <v>19355.803737922943</v>
      </c>
      <c r="AI1717">
        <v>218.92260774263849</v>
      </c>
      <c r="AJ1717">
        <v>8739.4461515532748</v>
      </c>
      <c r="AK1717">
        <v>496.06246255224704</v>
      </c>
      <c r="AL1717">
        <v>215934.03125</v>
      </c>
      <c r="AM1717">
        <v>166806.9375</v>
      </c>
      <c r="AN1717">
        <v>49127.08984375</v>
      </c>
      <c r="AO1717" s="5" t="s">
        <v>2247</v>
      </c>
    </row>
    <row r="1718" spans="1:41" ht="14.25" x14ac:dyDescent="0.45">
      <c r="A1718">
        <v>2017</v>
      </c>
      <c r="B1718" s="5" t="s">
        <v>589</v>
      </c>
      <c r="C1718" s="5" t="s">
        <v>170</v>
      </c>
      <c r="D1718" s="5" t="s">
        <v>83</v>
      </c>
      <c r="E1718" s="5" t="s">
        <v>25</v>
      </c>
      <c r="F1718" s="5" t="s">
        <v>25</v>
      </c>
      <c r="G1718" s="5" t="s">
        <v>86</v>
      </c>
      <c r="H1718" s="5" t="s">
        <v>130</v>
      </c>
      <c r="I1718">
        <v>6987.4550073372066</v>
      </c>
      <c r="J1718">
        <v>1169.0876370146002</v>
      </c>
      <c r="K1718">
        <v>0</v>
      </c>
      <c r="L1718">
        <v>10.459118999476415</v>
      </c>
      <c r="M1718">
        <v>3927.9221402533672</v>
      </c>
      <c r="N1718">
        <v>6645.3754529442767</v>
      </c>
      <c r="O1718">
        <v>1172.0070386053289</v>
      </c>
      <c r="P1718">
        <v>216.41577072101919</v>
      </c>
      <c r="Q1718">
        <v>49.710933326583856</v>
      </c>
      <c r="R1718">
        <v>1827.7632851269746</v>
      </c>
      <c r="S1718">
        <v>2926.0281941110884</v>
      </c>
      <c r="T1718">
        <v>0</v>
      </c>
      <c r="U1718">
        <v>195.33450643422151</v>
      </c>
      <c r="V1718">
        <v>1907.6962394690004</v>
      </c>
      <c r="W1718">
        <v>5860.0351930266452</v>
      </c>
      <c r="X1718">
        <v>403.82453376213738</v>
      </c>
      <c r="Y1718">
        <v>14363.455826385962</v>
      </c>
      <c r="Z1718">
        <v>2580.4622381077634</v>
      </c>
      <c r="AA1718">
        <v>48640.159482526142</v>
      </c>
      <c r="AB1718">
        <v>144.37767866877243</v>
      </c>
      <c r="AC1718">
        <v>1157.0384704492285</v>
      </c>
      <c r="AD1718">
        <v>8373.3152808710438</v>
      </c>
      <c r="AE1718">
        <v>3794.5741630471648</v>
      </c>
      <c r="AF1718">
        <v>8772.4247260127831</v>
      </c>
      <c r="AG1718">
        <v>48433.403190480909</v>
      </c>
      <c r="AH1718">
        <v>970.3124831056324</v>
      </c>
      <c r="AI1718">
        <v>458.61144988904181</v>
      </c>
      <c r="AJ1718">
        <v>1346.1095334706135</v>
      </c>
      <c r="AK1718">
        <v>240.98333130743632</v>
      </c>
      <c r="AL1718">
        <v>172574.328125</v>
      </c>
      <c r="AM1718">
        <v>148096.921875</v>
      </c>
      <c r="AN1718">
        <v>24477.416015625</v>
      </c>
      <c r="AO1718" s="5" t="s">
        <v>825</v>
      </c>
    </row>
    <row r="1719" spans="1:41" ht="14.25" x14ac:dyDescent="0.45">
      <c r="A1719">
        <v>2017</v>
      </c>
      <c r="B1719" s="5" t="s">
        <v>1507</v>
      </c>
      <c r="C1719" s="5" t="s">
        <v>170</v>
      </c>
      <c r="D1719" s="5" t="s">
        <v>83</v>
      </c>
      <c r="E1719" s="5" t="s">
        <v>25</v>
      </c>
      <c r="F1719" s="5" t="s">
        <v>25</v>
      </c>
      <c r="G1719" s="5" t="s">
        <v>86</v>
      </c>
      <c r="H1719" s="5" t="s">
        <v>130</v>
      </c>
      <c r="I1719">
        <v>8677.1705477090254</v>
      </c>
      <c r="J1719">
        <v>7090.7153820400754</v>
      </c>
      <c r="K1719">
        <v>45.489753854306819</v>
      </c>
      <c r="L1719">
        <v>238.82120773511079</v>
      </c>
      <c r="M1719">
        <v>4577.4064815896236</v>
      </c>
      <c r="N1719">
        <v>9997.1694801763751</v>
      </c>
      <c r="O1719">
        <v>1573.8317589743804</v>
      </c>
      <c r="P1719">
        <v>0</v>
      </c>
      <c r="Q1719">
        <v>0</v>
      </c>
      <c r="R1719">
        <v>4219.7876444201447</v>
      </c>
      <c r="S1719">
        <v>3526.593167555136</v>
      </c>
      <c r="T1719">
        <v>710.7774039735441</v>
      </c>
      <c r="U1719">
        <v>182.8381185573879</v>
      </c>
      <c r="V1719">
        <v>7784.4341283182548</v>
      </c>
      <c r="W1719">
        <v>2351.8202742676626</v>
      </c>
      <c r="X1719">
        <v>2558.797024992145</v>
      </c>
      <c r="Y1719">
        <v>23440.870161124305</v>
      </c>
      <c r="Z1719">
        <v>1779.7866195497543</v>
      </c>
      <c r="AA1719">
        <v>28645.568953526381</v>
      </c>
      <c r="AB1719">
        <v>187.64523464901563</v>
      </c>
      <c r="AC1719">
        <v>817.23024008326172</v>
      </c>
      <c r="AD1719">
        <v>6735.3268108363454</v>
      </c>
      <c r="AE1719">
        <v>6956.0463774859409</v>
      </c>
      <c r="AF1719">
        <v>6062.6469449327415</v>
      </c>
      <c r="AG1719">
        <v>38213.020660974529</v>
      </c>
      <c r="AH1719">
        <v>24302.427069339283</v>
      </c>
      <c r="AI1719">
        <v>443.52510007949149</v>
      </c>
      <c r="AJ1719">
        <v>9011.4185183134723</v>
      </c>
      <c r="AK1719">
        <v>468.54446469936022</v>
      </c>
      <c r="AL1719">
        <v>200599.71875</v>
      </c>
      <c r="AM1719">
        <v>153117.53125</v>
      </c>
      <c r="AN1719">
        <v>47482.1796875</v>
      </c>
      <c r="AO1719" s="5" t="s">
        <v>2246</v>
      </c>
    </row>
    <row r="1720" spans="1:41" ht="14.25" x14ac:dyDescent="0.45">
      <c r="A1720">
        <v>2017</v>
      </c>
      <c r="B1720" s="5" t="s">
        <v>1509</v>
      </c>
      <c r="C1720" s="5" t="s">
        <v>170</v>
      </c>
      <c r="D1720" s="5" t="s">
        <v>83</v>
      </c>
      <c r="E1720" s="5" t="s">
        <v>25</v>
      </c>
      <c r="F1720" s="5" t="s">
        <v>25</v>
      </c>
      <c r="G1720" s="5" t="s">
        <v>86</v>
      </c>
      <c r="H1720" s="5" t="s">
        <v>130</v>
      </c>
      <c r="I1720">
        <v>4193.2433721888228</v>
      </c>
      <c r="J1720">
        <v>13018.14650726187</v>
      </c>
      <c r="K1720">
        <v>54.742080576877584</v>
      </c>
      <c r="L1720">
        <v>248.52904581902425</v>
      </c>
      <c r="M1720">
        <v>7027.0082298113239</v>
      </c>
      <c r="N1720">
        <v>10844.244235205104</v>
      </c>
      <c r="O1720">
        <v>1190.0928317413186</v>
      </c>
      <c r="P1720">
        <v>0</v>
      </c>
      <c r="Q1720">
        <v>2367.2756792528589</v>
      </c>
      <c r="R1720">
        <v>2024.8361497335404</v>
      </c>
      <c r="S1720">
        <v>5594.6406349568888</v>
      </c>
      <c r="T1720">
        <v>0</v>
      </c>
      <c r="U1720">
        <v>164.22624173063275</v>
      </c>
      <c r="V1720">
        <v>5241.00679443026</v>
      </c>
      <c r="W1720">
        <v>3722.4614792276757</v>
      </c>
      <c r="X1720">
        <v>5626.6663465238944</v>
      </c>
      <c r="Y1720">
        <v>16067.383148844574</v>
      </c>
      <c r="Z1720">
        <v>3369.250794983906</v>
      </c>
      <c r="AA1720">
        <v>39704.796884849915</v>
      </c>
      <c r="AB1720">
        <v>186.1230739613838</v>
      </c>
      <c r="AC1720">
        <v>1222.0074647176384</v>
      </c>
      <c r="AD1720">
        <v>5307.8244332643826</v>
      </c>
      <c r="AE1720">
        <v>6153.81730252955</v>
      </c>
      <c r="AF1720">
        <v>9219.8330804613834</v>
      </c>
      <c r="AG1720">
        <v>39384.20379804691</v>
      </c>
      <c r="AH1720">
        <v>7874.2963200631193</v>
      </c>
      <c r="AI1720">
        <v>213.49411424982259</v>
      </c>
      <c r="AJ1720">
        <v>3024.4999518724867</v>
      </c>
      <c r="AK1720">
        <v>236.48578809211116</v>
      </c>
      <c r="AL1720">
        <v>193281.140625</v>
      </c>
      <c r="AM1720">
        <v>156247.3125</v>
      </c>
      <c r="AN1720">
        <v>37033.83203125</v>
      </c>
      <c r="AO1720" s="5" t="s">
        <v>2245</v>
      </c>
    </row>
    <row r="1721" spans="1:41" ht="14.25" x14ac:dyDescent="0.45">
      <c r="A1721">
        <v>2017</v>
      </c>
      <c r="B1721" s="5" t="s">
        <v>4071</v>
      </c>
      <c r="C1721" s="5" t="s">
        <v>170</v>
      </c>
      <c r="D1721" s="5" t="s">
        <v>83</v>
      </c>
      <c r="E1721" s="5" t="s">
        <v>25</v>
      </c>
      <c r="F1721" s="5" t="s">
        <v>25</v>
      </c>
      <c r="G1721" s="5" t="s">
        <v>86</v>
      </c>
      <c r="H1721" s="5" t="s">
        <v>130</v>
      </c>
      <c r="I1721">
        <v>6768.8741166577265</v>
      </c>
      <c r="J1721">
        <v>5497.0106915929373</v>
      </c>
      <c r="K1721">
        <v>0</v>
      </c>
      <c r="L1721">
        <v>0</v>
      </c>
      <c r="M1721">
        <v>2077.3512178135229</v>
      </c>
      <c r="N1721">
        <v>7753.044965889183</v>
      </c>
      <c r="O1721">
        <v>1135.3444279535292</v>
      </c>
      <c r="P1721">
        <v>209.64587354506395</v>
      </c>
      <c r="Q1721">
        <v>194.58518005508509</v>
      </c>
      <c r="R1721">
        <v>2618.468795147814</v>
      </c>
      <c r="S1721">
        <v>1236.1268137682448</v>
      </c>
      <c r="T1721">
        <v>0</v>
      </c>
      <c r="U1721">
        <v>135.7477033422698</v>
      </c>
      <c r="V1721">
        <v>807.28747820971057</v>
      </c>
      <c r="W1721">
        <v>5242.7408457491783</v>
      </c>
      <c r="X1721">
        <v>375.36296757521575</v>
      </c>
      <c r="Y1721">
        <v>13914.139592582656</v>
      </c>
      <c r="Z1721">
        <v>2147.2818528686316</v>
      </c>
      <c r="AA1721">
        <v>37566.120116589198</v>
      </c>
      <c r="AB1721">
        <v>0</v>
      </c>
      <c r="AC1721">
        <v>1120.8441050965143</v>
      </c>
      <c r="AD1721">
        <v>4616.1397310381808</v>
      </c>
      <c r="AE1721">
        <v>4888.9741037056874</v>
      </c>
      <c r="AF1721">
        <v>7495.4711458872644</v>
      </c>
      <c r="AG1721">
        <v>34948.863260482554</v>
      </c>
      <c r="AH1721">
        <v>1000.876169568576</v>
      </c>
      <c r="AI1721">
        <v>444.26521093833759</v>
      </c>
      <c r="AJ1721">
        <v>539.22698204774247</v>
      </c>
      <c r="AK1721">
        <v>233.44491408102459</v>
      </c>
      <c r="AL1721">
        <v>142967.234375</v>
      </c>
      <c r="AM1721">
        <v>126605.578125</v>
      </c>
      <c r="AN1721">
        <v>16361.6533203125</v>
      </c>
      <c r="AO1721" s="5" t="s">
        <v>4100</v>
      </c>
    </row>
    <row r="1722" spans="1:41" ht="14.25" x14ac:dyDescent="0.45">
      <c r="A1722">
        <v>2017</v>
      </c>
      <c r="B1722" s="5" t="s">
        <v>1507</v>
      </c>
      <c r="C1722" s="5" t="s">
        <v>170</v>
      </c>
      <c r="D1722" s="5" t="s">
        <v>83</v>
      </c>
      <c r="E1722" s="5" t="s">
        <v>25</v>
      </c>
      <c r="F1722" s="5" t="s">
        <v>25</v>
      </c>
      <c r="G1722" s="5" t="s">
        <v>87</v>
      </c>
      <c r="H1722" s="5" t="s">
        <v>130</v>
      </c>
      <c r="I1722">
        <v>8240.4</v>
      </c>
      <c r="J1722">
        <v>6372.17</v>
      </c>
      <c r="K1722">
        <v>44</v>
      </c>
      <c r="L1722">
        <v>227.3107536</v>
      </c>
      <c r="M1722">
        <v>4326.8749999999991</v>
      </c>
      <c r="N1722">
        <v>9564.2816000000021</v>
      </c>
      <c r="O1722">
        <v>1527.5666593359369</v>
      </c>
      <c r="P1722">
        <v>0</v>
      </c>
      <c r="Q1722">
        <v>0</v>
      </c>
      <c r="R1722">
        <v>3967.5281926987032</v>
      </c>
      <c r="S1722">
        <v>3338</v>
      </c>
      <c r="T1722">
        <v>673.05664062499989</v>
      </c>
      <c r="U1722">
        <v>150</v>
      </c>
      <c r="V1722">
        <v>7371.316328124999</v>
      </c>
      <c r="W1722">
        <v>2188.1150649599999</v>
      </c>
      <c r="X1722">
        <v>2532.3932100000002</v>
      </c>
      <c r="Y1722">
        <v>22925</v>
      </c>
      <c r="Z1722">
        <v>1686.9764505600001</v>
      </c>
      <c r="AA1722">
        <v>27496.929008242689</v>
      </c>
      <c r="AB1722">
        <v>165</v>
      </c>
      <c r="AC1722">
        <v>793.20660000000009</v>
      </c>
      <c r="AD1722">
        <v>6384.4551239700004</v>
      </c>
      <c r="AE1722">
        <v>6599.2567642745171</v>
      </c>
      <c r="AF1722">
        <v>5770.4458449599997</v>
      </c>
      <c r="AG1722">
        <v>36304.516516478412</v>
      </c>
      <c r="AH1722">
        <v>23292.8457607575</v>
      </c>
      <c r="AI1722">
        <v>413.87112000000002</v>
      </c>
      <c r="AJ1722">
        <v>8661.4944477768076</v>
      </c>
      <c r="AK1722">
        <v>493</v>
      </c>
      <c r="AL1722">
        <v>191510.015625</v>
      </c>
      <c r="AM1722">
        <v>146130.828125</v>
      </c>
      <c r="AN1722">
        <v>45379.1796875</v>
      </c>
      <c r="AO1722" s="5" t="s">
        <v>2249</v>
      </c>
    </row>
    <row r="1723" spans="1:41" ht="14.25" x14ac:dyDescent="0.45">
      <c r="A1723">
        <v>2017</v>
      </c>
      <c r="B1723" s="5" t="s">
        <v>1509</v>
      </c>
      <c r="C1723" s="5" t="s">
        <v>170</v>
      </c>
      <c r="D1723" s="5" t="s">
        <v>83</v>
      </c>
      <c r="E1723" s="5" t="s">
        <v>25</v>
      </c>
      <c r="F1723" s="5" t="s">
        <v>25</v>
      </c>
      <c r="G1723" s="5" t="s">
        <v>87</v>
      </c>
      <c r="H1723" s="5" t="s">
        <v>130</v>
      </c>
      <c r="I1723">
        <v>3992.5490299999992</v>
      </c>
      <c r="J1723">
        <v>12581.512500000001</v>
      </c>
      <c r="K1723">
        <v>41.657288000000001</v>
      </c>
      <c r="L1723">
        <v>240.59729999999999</v>
      </c>
      <c r="M1723">
        <v>6578.7446874999996</v>
      </c>
      <c r="N1723">
        <v>10305.00812484</v>
      </c>
      <c r="O1723">
        <v>1120.262820677</v>
      </c>
      <c r="P1723">
        <v>0</v>
      </c>
      <c r="Q1723">
        <v>0</v>
      </c>
      <c r="R1723">
        <v>1929.5741253212909</v>
      </c>
      <c r="S1723">
        <v>5232.6400000000003</v>
      </c>
      <c r="T1723">
        <v>0</v>
      </c>
      <c r="U1723">
        <v>154.53</v>
      </c>
      <c r="V1723">
        <v>4889</v>
      </c>
      <c r="W1723">
        <v>3464.6</v>
      </c>
      <c r="X1723">
        <v>5241.7027572815541</v>
      </c>
      <c r="Y1723">
        <v>15225.83</v>
      </c>
      <c r="Z1723">
        <v>3145.089003</v>
      </c>
      <c r="AA1723">
        <v>37898.365383800337</v>
      </c>
      <c r="AB1723">
        <v>170</v>
      </c>
      <c r="AC1723">
        <v>1133.00387</v>
      </c>
      <c r="AD1723">
        <v>4954.6530570879613</v>
      </c>
      <c r="AE1723">
        <v>5864.3000029795394</v>
      </c>
      <c r="AF1723">
        <v>8901.0754334557241</v>
      </c>
      <c r="AG1723">
        <v>38113.733715844908</v>
      </c>
      <c r="AH1723">
        <v>7519.4675925921574</v>
      </c>
      <c r="AI1723">
        <v>198.9</v>
      </c>
      <c r="AJ1723">
        <v>2880.522969132131</v>
      </c>
      <c r="AK1723">
        <v>223.56</v>
      </c>
      <c r="AL1723">
        <v>182000.875</v>
      </c>
      <c r="AM1723">
        <v>147254.671875</v>
      </c>
      <c r="AN1723">
        <v>34746.18359375</v>
      </c>
      <c r="AO1723" s="5" t="s">
        <v>2250</v>
      </c>
    </row>
    <row r="1724" spans="1:41" ht="14.25" x14ac:dyDescent="0.45">
      <c r="A1724">
        <v>2017</v>
      </c>
      <c r="B1724" s="5" t="s">
        <v>1508</v>
      </c>
      <c r="C1724" s="5" t="s">
        <v>170</v>
      </c>
      <c r="D1724" s="5" t="s">
        <v>83</v>
      </c>
      <c r="E1724" s="5" t="s">
        <v>25</v>
      </c>
      <c r="F1724" s="5" t="s">
        <v>25</v>
      </c>
      <c r="G1724" s="5" t="s">
        <v>87</v>
      </c>
      <c r="H1724" s="5" t="s">
        <v>130</v>
      </c>
      <c r="I1724">
        <v>2784.6</v>
      </c>
      <c r="J1724">
        <v>5970.8</v>
      </c>
      <c r="K1724">
        <v>42.523751511999997</v>
      </c>
      <c r="L1724">
        <v>244.6833</v>
      </c>
      <c r="M1724">
        <v>5419.6143749999992</v>
      </c>
      <c r="N1724">
        <v>13673.898285465601</v>
      </c>
      <c r="O1724">
        <v>1502</v>
      </c>
      <c r="P1724">
        <v>0</v>
      </c>
      <c r="Q1724">
        <v>0</v>
      </c>
      <c r="R1724">
        <v>3466.2329224567729</v>
      </c>
      <c r="S1724">
        <v>7018.2851265984</v>
      </c>
      <c r="T1724">
        <v>670.81000000000006</v>
      </c>
      <c r="U1724">
        <v>157.6206</v>
      </c>
      <c r="V1724">
        <v>10460</v>
      </c>
      <c r="W1724">
        <v>1827.9828</v>
      </c>
      <c r="X1724">
        <v>4086.0093999999999</v>
      </c>
      <c r="Y1724">
        <v>30682</v>
      </c>
      <c r="Z1724">
        <v>206.029</v>
      </c>
      <c r="AA1724">
        <v>28648.70483457427</v>
      </c>
      <c r="AB1724">
        <v>170</v>
      </c>
      <c r="AC1724">
        <v>783.2</v>
      </c>
      <c r="AD1724">
        <v>7931.4192819351856</v>
      </c>
      <c r="AE1724">
        <v>1968.4367999999999</v>
      </c>
      <c r="AF1724">
        <v>7526.2508611117364</v>
      </c>
      <c r="AG1724">
        <v>44423</v>
      </c>
      <c r="AH1724">
        <v>19183.159172904841</v>
      </c>
      <c r="AI1724">
        <v>202.87799999999999</v>
      </c>
      <c r="AJ1724">
        <v>8661.4944477768076</v>
      </c>
      <c r="AK1724">
        <v>482.51736158999978</v>
      </c>
      <c r="AL1724">
        <v>208194.15625</v>
      </c>
      <c r="AM1724">
        <v>159656.96875</v>
      </c>
      <c r="AN1724">
        <v>48537.19921875</v>
      </c>
      <c r="AO1724" s="5" t="s">
        <v>2248</v>
      </c>
    </row>
    <row r="1725" spans="1:41" ht="14.25" x14ac:dyDescent="0.45">
      <c r="A1725">
        <v>2017</v>
      </c>
      <c r="B1725" s="5" t="s">
        <v>4071</v>
      </c>
      <c r="C1725" s="5" t="s">
        <v>170</v>
      </c>
      <c r="D1725" s="5" t="s">
        <v>83</v>
      </c>
      <c r="E1725" s="5" t="s">
        <v>25</v>
      </c>
      <c r="F1725" s="5" t="s">
        <v>25</v>
      </c>
      <c r="G1725" s="5" t="s">
        <v>87</v>
      </c>
      <c r="H1725" s="5" t="s">
        <v>130</v>
      </c>
      <c r="I1725">
        <v>6582</v>
      </c>
      <c r="J1725">
        <v>5345.25</v>
      </c>
      <c r="K1725">
        <v>0</v>
      </c>
      <c r="L1725">
        <v>0</v>
      </c>
      <c r="M1725">
        <v>2020</v>
      </c>
      <c r="N1725">
        <v>7539</v>
      </c>
      <c r="O1725">
        <v>1104</v>
      </c>
      <c r="P1725">
        <v>203.858</v>
      </c>
      <c r="Q1725">
        <v>189.2131</v>
      </c>
      <c r="R1725">
        <v>2546.17848</v>
      </c>
      <c r="S1725">
        <v>1202</v>
      </c>
      <c r="T1725">
        <v>0</v>
      </c>
      <c r="U1725">
        <v>132</v>
      </c>
      <c r="V1725">
        <v>785</v>
      </c>
      <c r="W1725">
        <v>5098</v>
      </c>
      <c r="X1725">
        <v>365</v>
      </c>
      <c r="Y1725">
        <v>13530</v>
      </c>
      <c r="Z1725">
        <v>2088</v>
      </c>
      <c r="AA1725">
        <v>36529</v>
      </c>
      <c r="AB1725"/>
      <c r="AC1725">
        <v>1089.9000000000001</v>
      </c>
      <c r="AD1725">
        <v>4488.6980000000003</v>
      </c>
      <c r="AE1725">
        <v>4754</v>
      </c>
      <c r="AF1725">
        <v>7288.5372414918329</v>
      </c>
      <c r="AG1725">
        <v>33984</v>
      </c>
      <c r="AH1725">
        <v>973</v>
      </c>
      <c r="AI1725">
        <v>432</v>
      </c>
      <c r="AJ1725">
        <v>524.34007999999994</v>
      </c>
      <c r="AK1725">
        <v>227</v>
      </c>
      <c r="AL1725">
        <v>139019.96875</v>
      </c>
      <c r="AM1725">
        <v>123110.28125</v>
      </c>
      <c r="AN1725">
        <v>15909.6982421875</v>
      </c>
      <c r="AO1725" s="5" t="s">
        <v>4101</v>
      </c>
    </row>
    <row r="1726" spans="1:41" ht="14.25" x14ac:dyDescent="0.45">
      <c r="A1726">
        <v>2017</v>
      </c>
      <c r="B1726" s="5" t="s">
        <v>589</v>
      </c>
      <c r="C1726" s="5" t="s">
        <v>170</v>
      </c>
      <c r="D1726" s="5" t="s">
        <v>83</v>
      </c>
      <c r="E1726" s="5" t="s">
        <v>25</v>
      </c>
      <c r="F1726" s="5" t="s">
        <v>25</v>
      </c>
      <c r="G1726" s="5" t="s">
        <v>87</v>
      </c>
      <c r="H1726" s="5" t="s">
        <v>130</v>
      </c>
      <c r="I1726">
        <v>6680.73</v>
      </c>
      <c r="J1726">
        <v>1124.37625</v>
      </c>
      <c r="K1726">
        <v>0</v>
      </c>
      <c r="L1726">
        <v>10</v>
      </c>
      <c r="M1726">
        <v>3700</v>
      </c>
      <c r="N1726">
        <v>6260</v>
      </c>
      <c r="O1726">
        <v>1104</v>
      </c>
      <c r="P1726">
        <v>203.858</v>
      </c>
      <c r="Q1726">
        <v>46.8264</v>
      </c>
      <c r="R1726">
        <v>1721.7052460550001</v>
      </c>
      <c r="S1726">
        <v>2756.2420871999989</v>
      </c>
      <c r="T1726">
        <v>0</v>
      </c>
      <c r="U1726">
        <v>184</v>
      </c>
      <c r="V1726">
        <v>1797</v>
      </c>
      <c r="W1726">
        <v>5520</v>
      </c>
      <c r="X1726">
        <v>388</v>
      </c>
      <c r="Y1726">
        <v>13530</v>
      </c>
      <c r="Z1726">
        <v>2430.7279880000001</v>
      </c>
      <c r="AA1726">
        <v>47205.517116719988</v>
      </c>
      <c r="AB1726">
        <v>136</v>
      </c>
      <c r="AC1726">
        <v>1089.9000000000001</v>
      </c>
      <c r="AD1726">
        <v>7887.4441582552454</v>
      </c>
      <c r="AE1726">
        <v>3574.3896905168481</v>
      </c>
      <c r="AF1726">
        <v>8387.3457472392583</v>
      </c>
      <c r="AG1726">
        <v>46490</v>
      </c>
      <c r="AH1726">
        <v>934.57420249999996</v>
      </c>
      <c r="AI1726">
        <v>432</v>
      </c>
      <c r="AJ1726">
        <v>1284.4839999999999</v>
      </c>
      <c r="AK1726">
        <v>227</v>
      </c>
      <c r="AL1726">
        <v>165106.125</v>
      </c>
      <c r="AM1726">
        <v>142020.859375</v>
      </c>
      <c r="AN1726">
        <v>23085.259765625</v>
      </c>
      <c r="AO1726" s="5" t="s">
        <v>826</v>
      </c>
    </row>
    <row r="1727" spans="1:41" ht="14.25" x14ac:dyDescent="0.45">
      <c r="A1727">
        <v>2017</v>
      </c>
      <c r="B1727" s="5" t="s">
        <v>1508</v>
      </c>
      <c r="C1727" s="5" t="s">
        <v>170</v>
      </c>
      <c r="D1727" s="5" t="s">
        <v>83</v>
      </c>
      <c r="E1727" s="5" t="s">
        <v>260</v>
      </c>
      <c r="F1727" s="5" t="s">
        <v>260</v>
      </c>
      <c r="G1727" s="5" t="s">
        <v>87</v>
      </c>
      <c r="H1727" s="5" t="s">
        <v>130</v>
      </c>
      <c r="I1727">
        <v>2496.96</v>
      </c>
      <c r="J1727">
        <v>4066.0554000000002</v>
      </c>
      <c r="K1727">
        <v>180.53601340033501</v>
      </c>
      <c r="L1727">
        <v>273</v>
      </c>
      <c r="M1727">
        <v>3842.0812499999988</v>
      </c>
      <c r="N1727">
        <v>550</v>
      </c>
      <c r="O1727">
        <v>54</v>
      </c>
      <c r="P1727">
        <v>0</v>
      </c>
      <c r="Q1727">
        <v>40.268849087040003</v>
      </c>
      <c r="R1727">
        <v>283.95668370893878</v>
      </c>
      <c r="S1727">
        <v>5088.1274684006084</v>
      </c>
      <c r="T1727">
        <v>0</v>
      </c>
      <c r="U1727"/>
      <c r="V1727">
        <v>236</v>
      </c>
      <c r="W1727">
        <v>988.38</v>
      </c>
      <c r="X1727">
        <v>1185.80502</v>
      </c>
      <c r="Y1727">
        <v>5134</v>
      </c>
      <c r="Z1727">
        <v>796.49199999999996</v>
      </c>
      <c r="AA1727">
        <v>15339.204940828369</v>
      </c>
      <c r="AB1727">
        <v>0</v>
      </c>
      <c r="AC1727">
        <v>173</v>
      </c>
      <c r="AD1727">
        <v>1510.0995</v>
      </c>
      <c r="AE1727">
        <v>1300.5</v>
      </c>
      <c r="AF1727">
        <v>2900.5061903999999</v>
      </c>
      <c r="AG1727">
        <v>39042</v>
      </c>
      <c r="AH1727">
        <v>4137.6737880065348</v>
      </c>
      <c r="AI1727">
        <v>1294</v>
      </c>
      <c r="AJ1727">
        <v>6967.3739743708284</v>
      </c>
      <c r="AK1727"/>
      <c r="AL1727">
        <v>97880.015625</v>
      </c>
      <c r="AM1727">
        <v>79599.3203125</v>
      </c>
      <c r="AN1727">
        <v>18280.703125</v>
      </c>
      <c r="AO1727" s="5" t="s">
        <v>2253</v>
      </c>
    </row>
    <row r="1728" spans="1:41" ht="14.25" x14ac:dyDescent="0.45">
      <c r="A1728">
        <v>2017</v>
      </c>
      <c r="B1728" s="5" t="s">
        <v>4071</v>
      </c>
      <c r="C1728" s="5" t="s">
        <v>170</v>
      </c>
      <c r="D1728" s="5" t="s">
        <v>83</v>
      </c>
      <c r="E1728" s="5" t="s">
        <v>260</v>
      </c>
      <c r="F1728" s="5" t="s">
        <v>260</v>
      </c>
      <c r="G1728" s="5" t="s">
        <v>87</v>
      </c>
      <c r="H1728" s="5" t="s">
        <v>130</v>
      </c>
      <c r="I1728">
        <v>2870.3339999999998</v>
      </c>
      <c r="J1728"/>
      <c r="K1728">
        <v>115</v>
      </c>
      <c r="L1728">
        <v>305</v>
      </c>
      <c r="M1728">
        <v>6000</v>
      </c>
      <c r="N1728">
        <v>859.53115000000003</v>
      </c>
      <c r="O1728">
        <v>50.765000000000008</v>
      </c>
      <c r="P1728"/>
      <c r="Q1728">
        <v>113.89700000000001</v>
      </c>
      <c r="R1728">
        <v>441.83</v>
      </c>
      <c r="S1728">
        <v>5332</v>
      </c>
      <c r="T1728"/>
      <c r="U1728">
        <v>93</v>
      </c>
      <c r="V1728">
        <v>105</v>
      </c>
      <c r="W1728">
        <v>1958</v>
      </c>
      <c r="X1728">
        <v>1176</v>
      </c>
      <c r="Y1728">
        <v>4302</v>
      </c>
      <c r="Z1728">
        <v>567</v>
      </c>
      <c r="AA1728">
        <v>24333</v>
      </c>
      <c r="AB1728"/>
      <c r="AC1728">
        <v>0</v>
      </c>
      <c r="AD1728">
        <v>1131</v>
      </c>
      <c r="AE1728">
        <v>1045</v>
      </c>
      <c r="AF1728">
        <v>6233</v>
      </c>
      <c r="AG1728">
        <v>50770</v>
      </c>
      <c r="AH1728">
        <v>6997</v>
      </c>
      <c r="AI1728">
        <v>1462</v>
      </c>
      <c r="AJ1728">
        <v>7194.966922655959</v>
      </c>
      <c r="AK1728"/>
      <c r="AL1728">
        <v>123455.328125</v>
      </c>
      <c r="AM1728">
        <v>99233.5625</v>
      </c>
      <c r="AN1728">
        <v>24221.765625</v>
      </c>
      <c r="AO1728" s="5" t="s">
        <v>4102</v>
      </c>
    </row>
    <row r="1729" spans="1:41" ht="14.25" x14ac:dyDescent="0.45">
      <c r="A1729">
        <v>2017</v>
      </c>
      <c r="B1729" s="5" t="s">
        <v>1507</v>
      </c>
      <c r="C1729" s="5" t="s">
        <v>170</v>
      </c>
      <c r="D1729" s="5" t="s">
        <v>83</v>
      </c>
      <c r="E1729" s="5" t="s">
        <v>260</v>
      </c>
      <c r="F1729" s="5" t="s">
        <v>260</v>
      </c>
      <c r="G1729" s="5" t="s">
        <v>87</v>
      </c>
      <c r="H1729" s="5" t="s">
        <v>130</v>
      </c>
      <c r="I1729">
        <v>2088.96</v>
      </c>
      <c r="J1729">
        <v>4217</v>
      </c>
      <c r="K1729">
        <v>219</v>
      </c>
      <c r="L1729">
        <v>273</v>
      </c>
      <c r="M1729">
        <v>752.49999999999977</v>
      </c>
      <c r="N1729">
        <v>550</v>
      </c>
      <c r="O1729">
        <v>77.266902343749962</v>
      </c>
      <c r="P1729">
        <v>0</v>
      </c>
      <c r="Q1729">
        <v>66</v>
      </c>
      <c r="R1729">
        <v>694.48389065788217</v>
      </c>
      <c r="S1729">
        <v>5384</v>
      </c>
      <c r="T1729">
        <v>0</v>
      </c>
      <c r="U1729"/>
      <c r="V1729">
        <v>108</v>
      </c>
      <c r="W1729">
        <v>973.245</v>
      </c>
      <c r="X1729">
        <v>1094.3008813772001</v>
      </c>
      <c r="Y1729">
        <v>4656</v>
      </c>
      <c r="Z1729">
        <v>994.5</v>
      </c>
      <c r="AA1729">
        <v>15967.579065326599</v>
      </c>
      <c r="AB1729">
        <v>0</v>
      </c>
      <c r="AC1729">
        <v>173.29862382812499</v>
      </c>
      <c r="AD1729">
        <v>1993.6855399999999</v>
      </c>
      <c r="AE1729">
        <v>1050.625</v>
      </c>
      <c r="AF1729">
        <v>5524.7337446399997</v>
      </c>
      <c r="AG1729">
        <v>26223.13675572793</v>
      </c>
      <c r="AH1729">
        <v>4317.4466549375011</v>
      </c>
      <c r="AI1729">
        <v>1582</v>
      </c>
      <c r="AJ1729">
        <v>4468.5538330252502</v>
      </c>
      <c r="AK1729"/>
      <c r="AL1729">
        <v>83449.3125</v>
      </c>
      <c r="AM1729">
        <v>67055.8671875</v>
      </c>
      <c r="AN1729">
        <v>16393.4453125</v>
      </c>
      <c r="AO1729" s="5" t="s">
        <v>2251</v>
      </c>
    </row>
    <row r="1730" spans="1:41" ht="14.25" x14ac:dyDescent="0.45">
      <c r="A1730">
        <v>2017</v>
      </c>
      <c r="B1730" s="5" t="s">
        <v>1509</v>
      </c>
      <c r="C1730" s="5" t="s">
        <v>170</v>
      </c>
      <c r="D1730" s="5" t="s">
        <v>83</v>
      </c>
      <c r="E1730" s="5" t="s">
        <v>260</v>
      </c>
      <c r="F1730" s="5" t="s">
        <v>260</v>
      </c>
      <c r="G1730" s="5" t="s">
        <v>87</v>
      </c>
      <c r="H1730" s="5" t="s">
        <v>130</v>
      </c>
      <c r="I1730">
        <v>2400</v>
      </c>
      <c r="J1730">
        <v>3961.44</v>
      </c>
      <c r="K1730">
        <v>176.83417085427141</v>
      </c>
      <c r="L1730">
        <v>265</v>
      </c>
      <c r="M1730">
        <v>3054.5</v>
      </c>
      <c r="N1730">
        <v>572.22</v>
      </c>
      <c r="O1730">
        <v>51.530028549999997</v>
      </c>
      <c r="P1730">
        <v>0</v>
      </c>
      <c r="Q1730">
        <v>33.616999999999997</v>
      </c>
      <c r="R1730">
        <v>448.08015358831869</v>
      </c>
      <c r="S1730">
        <v>4976.6400000000003</v>
      </c>
      <c r="T1730">
        <v>103.02249999999999</v>
      </c>
      <c r="U1730"/>
      <c r="V1730">
        <v>259</v>
      </c>
      <c r="W1730">
        <v>968.05</v>
      </c>
      <c r="X1730">
        <v>3122.5940989631072</v>
      </c>
      <c r="Y1730">
        <v>4288.7680800000007</v>
      </c>
      <c r="Z1730">
        <v>773.36048160000007</v>
      </c>
      <c r="AA1730">
        <v>14417.180495041521</v>
      </c>
      <c r="AB1730">
        <v>0</v>
      </c>
      <c r="AC1730">
        <v>35</v>
      </c>
      <c r="AD1730">
        <v>2050.7730471959849</v>
      </c>
      <c r="AE1730">
        <v>1325.88823615877</v>
      </c>
      <c r="AF1730">
        <v>4344.2350777991833</v>
      </c>
      <c r="AG1730">
        <v>38473.080115323683</v>
      </c>
      <c r="AH1730">
        <v>4045.8224870048498</v>
      </c>
      <c r="AI1730">
        <v>1491.24</v>
      </c>
      <c r="AJ1730">
        <v>6202.2690665080327</v>
      </c>
      <c r="AK1730"/>
      <c r="AL1730">
        <v>97840.140625</v>
      </c>
      <c r="AM1730">
        <v>77799.1328125</v>
      </c>
      <c r="AN1730">
        <v>20041.005859375</v>
      </c>
      <c r="AO1730" s="5" t="s">
        <v>2252</v>
      </c>
    </row>
    <row r="1731" spans="1:41" ht="14.25" x14ac:dyDescent="0.45">
      <c r="A1731">
        <v>2017</v>
      </c>
      <c r="B1731" s="5" t="s">
        <v>589</v>
      </c>
      <c r="C1731" s="5" t="s">
        <v>170</v>
      </c>
      <c r="D1731" s="5" t="s">
        <v>83</v>
      </c>
      <c r="E1731" s="5" t="s">
        <v>260</v>
      </c>
      <c r="F1731" s="5" t="s">
        <v>260</v>
      </c>
      <c r="G1731" s="5" t="s">
        <v>87</v>
      </c>
      <c r="H1731" s="5" t="s">
        <v>130</v>
      </c>
      <c r="I1731">
        <v>4600</v>
      </c>
      <c r="J1731">
        <v>4595</v>
      </c>
      <c r="K1731">
        <v>115</v>
      </c>
      <c r="L1731">
        <v>265</v>
      </c>
      <c r="M1731">
        <v>5000</v>
      </c>
      <c r="N1731">
        <v>771</v>
      </c>
      <c r="O1731">
        <v>50</v>
      </c>
      <c r="P1731">
        <v>0</v>
      </c>
      <c r="Q1731">
        <v>80.942750810202213</v>
      </c>
      <c r="R1731">
        <v>654.75</v>
      </c>
      <c r="S1731">
        <v>4594.4618135999999</v>
      </c>
      <c r="T1731">
        <v>0</v>
      </c>
      <c r="U1731">
        <v>12</v>
      </c>
      <c r="V1731">
        <v>193</v>
      </c>
      <c r="W1731">
        <v>1448</v>
      </c>
      <c r="X1731">
        <v>1541.99255547602</v>
      </c>
      <c r="Y1731">
        <v>4302</v>
      </c>
      <c r="Z1731">
        <v>773.06700000000001</v>
      </c>
      <c r="AA1731">
        <v>16123.090195004021</v>
      </c>
      <c r="AB1731"/>
      <c r="AC1731">
        <v>0</v>
      </c>
      <c r="AD1731">
        <v>2072.7666458399999</v>
      </c>
      <c r="AE1731">
        <v>1052.2</v>
      </c>
      <c r="AF1731">
        <v>3967.6350000000002</v>
      </c>
      <c r="AG1731">
        <v>35790</v>
      </c>
      <c r="AH1731">
        <v>4483.7394999999997</v>
      </c>
      <c r="AI1731">
        <v>1462</v>
      </c>
      <c r="AJ1731">
        <v>5201.734739999999</v>
      </c>
      <c r="AK1731"/>
      <c r="AL1731">
        <v>99149.3828125</v>
      </c>
      <c r="AM1731">
        <v>78381.421875</v>
      </c>
      <c r="AN1731">
        <v>20767.9609375</v>
      </c>
      <c r="AO1731" s="5" t="s">
        <v>827</v>
      </c>
    </row>
    <row r="1732" spans="1:41" ht="14.25" x14ac:dyDescent="0.45">
      <c r="A1732">
        <v>2017</v>
      </c>
      <c r="B1732" s="5" t="s">
        <v>1509</v>
      </c>
      <c r="C1732" s="5" t="s">
        <v>170</v>
      </c>
      <c r="D1732" s="5" t="s">
        <v>83</v>
      </c>
      <c r="E1732" s="5" t="s">
        <v>263</v>
      </c>
      <c r="F1732" s="5" t="s">
        <v>263</v>
      </c>
      <c r="G1732" s="5" t="s">
        <v>87</v>
      </c>
      <c r="H1732" s="5" t="s">
        <v>130</v>
      </c>
      <c r="I1732">
        <v>0</v>
      </c>
      <c r="J1732"/>
      <c r="K1732"/>
      <c r="L1732">
        <v>0</v>
      </c>
      <c r="M1732">
        <v>0</v>
      </c>
      <c r="N1732">
        <v>0</v>
      </c>
      <c r="O1732">
        <v>206.12011419999999</v>
      </c>
      <c r="P1732">
        <v>0</v>
      </c>
      <c r="Q1732">
        <v>0</v>
      </c>
      <c r="R1732">
        <v>422.77933228644258</v>
      </c>
      <c r="S1732">
        <v>0</v>
      </c>
      <c r="T1732">
        <v>0</v>
      </c>
      <c r="U1732"/>
      <c r="V1732">
        <v>54</v>
      </c>
      <c r="W1732">
        <v>0</v>
      </c>
      <c r="X1732">
        <v>318.67942748737869</v>
      </c>
      <c r="Y1732">
        <v>0</v>
      </c>
      <c r="Z1732">
        <v>0</v>
      </c>
      <c r="AA1732">
        <v>0</v>
      </c>
      <c r="AB1732">
        <v>0</v>
      </c>
      <c r="AC1732"/>
      <c r="AD1732"/>
      <c r="AE1732">
        <v>26.083320929769169</v>
      </c>
      <c r="AF1732"/>
      <c r="AG1732"/>
      <c r="AH1732">
        <v>0</v>
      </c>
      <c r="AI1732">
        <v>0</v>
      </c>
      <c r="AJ1732">
        <v>0</v>
      </c>
      <c r="AK1732"/>
      <c r="AL1732">
        <v>1027.6622314453125</v>
      </c>
      <c r="AM1732">
        <v>502.86264038085938</v>
      </c>
      <c r="AN1732">
        <v>524.799560546875</v>
      </c>
      <c r="AO1732" s="5" t="s">
        <v>2254</v>
      </c>
    </row>
    <row r="1733" spans="1:41" ht="14.25" x14ac:dyDescent="0.45">
      <c r="A1733">
        <v>2017</v>
      </c>
      <c r="B1733" s="5" t="s">
        <v>589</v>
      </c>
      <c r="C1733" s="5" t="s">
        <v>170</v>
      </c>
      <c r="D1733" s="5" t="s">
        <v>83</v>
      </c>
      <c r="E1733" s="5" t="s">
        <v>263</v>
      </c>
      <c r="F1733" s="5" t="s">
        <v>263</v>
      </c>
      <c r="G1733" s="5" t="s">
        <v>87</v>
      </c>
      <c r="H1733" s="5" t="s">
        <v>130</v>
      </c>
      <c r="I1733">
        <v>0</v>
      </c>
      <c r="J1733"/>
      <c r="K1733">
        <v>18</v>
      </c>
      <c r="L1733">
        <v>0</v>
      </c>
      <c r="M1733">
        <v>0</v>
      </c>
      <c r="N1733">
        <v>0</v>
      </c>
      <c r="O1733">
        <v>200</v>
      </c>
      <c r="P1733">
        <v>0</v>
      </c>
      <c r="Q1733">
        <v>1</v>
      </c>
      <c r="R1733">
        <v>405.22</v>
      </c>
      <c r="S1733">
        <v>0</v>
      </c>
      <c r="T1733">
        <v>0</v>
      </c>
      <c r="U1733"/>
      <c r="V1733">
        <v>205</v>
      </c>
      <c r="W1733">
        <v>0</v>
      </c>
      <c r="X1733">
        <v>271.75564387974231</v>
      </c>
      <c r="Y1733">
        <v>0</v>
      </c>
      <c r="Z1733"/>
      <c r="AA1733">
        <v>0</v>
      </c>
      <c r="AB1733"/>
      <c r="AC1733">
        <v>0</v>
      </c>
      <c r="AD1733"/>
      <c r="AE1733">
        <v>26.083320929769169</v>
      </c>
      <c r="AF1733">
        <v>0</v>
      </c>
      <c r="AG1733"/>
      <c r="AH1733"/>
      <c r="AI1733"/>
      <c r="AJ1733">
        <v>0</v>
      </c>
      <c r="AK1733"/>
      <c r="AL1733">
        <v>1127.0589599609375</v>
      </c>
      <c r="AM1733">
        <v>637.30328369140625</v>
      </c>
      <c r="AN1733">
        <v>489.75564575195313</v>
      </c>
      <c r="AO1733" s="5" t="s">
        <v>828</v>
      </c>
    </row>
    <row r="1734" spans="1:41" ht="14.25" x14ac:dyDescent="0.45">
      <c r="A1734">
        <v>2017</v>
      </c>
      <c r="B1734" s="5" t="s">
        <v>4071</v>
      </c>
      <c r="C1734" s="5" t="s">
        <v>170</v>
      </c>
      <c r="D1734" s="5" t="s">
        <v>83</v>
      </c>
      <c r="E1734" s="5" t="s">
        <v>263</v>
      </c>
      <c r="F1734" s="5" t="s">
        <v>263</v>
      </c>
      <c r="G1734" s="5" t="s">
        <v>87</v>
      </c>
      <c r="H1734" s="5" t="s">
        <v>130</v>
      </c>
      <c r="I1734"/>
      <c r="J1734"/>
      <c r="K1734">
        <v>18</v>
      </c>
      <c r="L1734"/>
      <c r="M1734"/>
      <c r="N1734">
        <v>0</v>
      </c>
      <c r="O1734">
        <v>200</v>
      </c>
      <c r="P1734">
        <v>750</v>
      </c>
      <c r="Q1734">
        <v>0</v>
      </c>
      <c r="R1734">
        <v>0</v>
      </c>
      <c r="S1734">
        <v>0</v>
      </c>
      <c r="T1734"/>
      <c r="U1734"/>
      <c r="V1734">
        <v>162</v>
      </c>
      <c r="W1734"/>
      <c r="X1734">
        <v>275</v>
      </c>
      <c r="Y1734"/>
      <c r="Z1734"/>
      <c r="AA1734">
        <v>0</v>
      </c>
      <c r="AB1734"/>
      <c r="AC1734">
        <v>0</v>
      </c>
      <c r="AD1734"/>
      <c r="AE1734">
        <v>26</v>
      </c>
      <c r="AF1734">
        <v>0</v>
      </c>
      <c r="AG1734"/>
      <c r="AH1734"/>
      <c r="AI1734"/>
      <c r="AJ1734"/>
      <c r="AK1734"/>
      <c r="AL1734">
        <v>1431</v>
      </c>
      <c r="AM1734">
        <v>938</v>
      </c>
      <c r="AN1734">
        <v>493</v>
      </c>
      <c r="AO1734" s="5" t="s">
        <v>4103</v>
      </c>
    </row>
    <row r="1735" spans="1:41" ht="14.25" x14ac:dyDescent="0.45">
      <c r="A1735">
        <v>2017</v>
      </c>
      <c r="B1735" s="5" t="s">
        <v>1508</v>
      </c>
      <c r="C1735" s="5" t="s">
        <v>170</v>
      </c>
      <c r="D1735" s="5" t="s">
        <v>83</v>
      </c>
      <c r="E1735" s="5" t="s">
        <v>263</v>
      </c>
      <c r="F1735" s="5" t="s">
        <v>263</v>
      </c>
      <c r="G1735" s="5" t="s">
        <v>87</v>
      </c>
      <c r="H1735" s="5" t="s">
        <v>130</v>
      </c>
      <c r="I1735">
        <v>0</v>
      </c>
      <c r="J1735"/>
      <c r="K1735"/>
      <c r="L1735">
        <v>0</v>
      </c>
      <c r="M1735">
        <v>0</v>
      </c>
      <c r="N1735">
        <v>0</v>
      </c>
      <c r="O1735">
        <v>215</v>
      </c>
      <c r="P1735">
        <v>0</v>
      </c>
      <c r="Q1735">
        <v>0</v>
      </c>
      <c r="R1735"/>
      <c r="S1735">
        <v>0</v>
      </c>
      <c r="T1735">
        <v>551.90644531249995</v>
      </c>
      <c r="U1735"/>
      <c r="V1735">
        <v>134</v>
      </c>
      <c r="W1735"/>
      <c r="X1735">
        <v>148.2256275</v>
      </c>
      <c r="Y1735">
        <v>0</v>
      </c>
      <c r="Z1735"/>
      <c r="AA1735">
        <v>0</v>
      </c>
      <c r="AB1735">
        <v>0</v>
      </c>
      <c r="AC1735"/>
      <c r="AD1735">
        <v>0</v>
      </c>
      <c r="AE1735">
        <v>50</v>
      </c>
      <c r="AF1735"/>
      <c r="AG1735">
        <v>0</v>
      </c>
      <c r="AH1735">
        <v>0</v>
      </c>
      <c r="AI1735">
        <v>0</v>
      </c>
      <c r="AJ1735">
        <v>0</v>
      </c>
      <c r="AK1735"/>
      <c r="AL1735">
        <v>1099.132080078125</v>
      </c>
      <c r="AM1735">
        <v>184</v>
      </c>
      <c r="AN1735">
        <v>915.132080078125</v>
      </c>
      <c r="AO1735" s="5" t="s">
        <v>2255</v>
      </c>
    </row>
    <row r="1736" spans="1:41" ht="14.25" x14ac:dyDescent="0.45">
      <c r="A1736">
        <v>2017</v>
      </c>
      <c r="B1736" s="5" t="s">
        <v>1507</v>
      </c>
      <c r="C1736" s="5" t="s">
        <v>170</v>
      </c>
      <c r="D1736" s="5" t="s">
        <v>83</v>
      </c>
      <c r="E1736" s="5" t="s">
        <v>263</v>
      </c>
      <c r="F1736" s="5" t="s">
        <v>263</v>
      </c>
      <c r="G1736" s="5" t="s">
        <v>87</v>
      </c>
      <c r="H1736" s="5" t="s">
        <v>130</v>
      </c>
      <c r="I1736"/>
      <c r="J1736"/>
      <c r="K1736">
        <v>55</v>
      </c>
      <c r="L1736"/>
      <c r="M1736">
        <v>0</v>
      </c>
      <c r="N1736">
        <v>0</v>
      </c>
      <c r="O1736">
        <v>275.95322265624998</v>
      </c>
      <c r="P1736">
        <v>0</v>
      </c>
      <c r="Q1736">
        <v>0</v>
      </c>
      <c r="R1736">
        <v>0</v>
      </c>
      <c r="S1736">
        <v>0</v>
      </c>
      <c r="T1736">
        <v>551.90644531249995</v>
      </c>
      <c r="U1736"/>
      <c r="V1736">
        <v>108</v>
      </c>
      <c r="W1736">
        <v>620</v>
      </c>
      <c r="X1736">
        <v>136.78761017215001</v>
      </c>
      <c r="Y1736">
        <v>0</v>
      </c>
      <c r="Z1736">
        <v>0</v>
      </c>
      <c r="AA1736">
        <v>0</v>
      </c>
      <c r="AB1736">
        <v>0</v>
      </c>
      <c r="AC1736">
        <v>0</v>
      </c>
      <c r="AD1736">
        <v>0</v>
      </c>
      <c r="AE1736">
        <v>538.4453125</v>
      </c>
      <c r="AF1736"/>
      <c r="AG1736">
        <v>0</v>
      </c>
      <c r="AH1736">
        <v>0</v>
      </c>
      <c r="AI1736">
        <v>0</v>
      </c>
      <c r="AJ1736">
        <v>0</v>
      </c>
      <c r="AK1736"/>
      <c r="AL1736">
        <v>2286.092529296875</v>
      </c>
      <c r="AM1736">
        <v>646.4453125</v>
      </c>
      <c r="AN1736">
        <v>1639.647216796875</v>
      </c>
      <c r="AO1736" s="5" t="s">
        <v>2256</v>
      </c>
    </row>
    <row r="1737" spans="1:41" ht="14.25" x14ac:dyDescent="0.45">
      <c r="A1737">
        <v>2017</v>
      </c>
      <c r="B1737" s="5" t="s">
        <v>1507</v>
      </c>
      <c r="C1737" s="5" t="s">
        <v>5027</v>
      </c>
      <c r="D1737" s="5" t="s">
        <v>83</v>
      </c>
      <c r="E1737" s="5" t="s">
        <v>94</v>
      </c>
      <c r="F1737" s="5" t="s">
        <v>5029</v>
      </c>
      <c r="G1737" s="5" t="s">
        <v>86</v>
      </c>
      <c r="H1737" s="5" t="s">
        <v>130</v>
      </c>
      <c r="I1737"/>
      <c r="J1737"/>
      <c r="K1737"/>
      <c r="L1737"/>
      <c r="M1737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  <c r="AD1737"/>
      <c r="AE1737"/>
      <c r="AF1737"/>
      <c r="AG1737"/>
      <c r="AH1737"/>
      <c r="AI1737"/>
      <c r="AJ1737"/>
      <c r="AK1737"/>
      <c r="AL1737">
        <v>0</v>
      </c>
      <c r="AM1737">
        <v>0</v>
      </c>
      <c r="AN1737">
        <v>0</v>
      </c>
      <c r="AO1737" s="5" t="s">
        <v>5178</v>
      </c>
    </row>
    <row r="1738" spans="1:41" ht="14.25" x14ac:dyDescent="0.45">
      <c r="A1738">
        <v>2017</v>
      </c>
      <c r="B1738" s="5" t="s">
        <v>4071</v>
      </c>
      <c r="C1738" s="5" t="s">
        <v>5027</v>
      </c>
      <c r="D1738" s="5" t="s">
        <v>83</v>
      </c>
      <c r="E1738" s="5" t="s">
        <v>94</v>
      </c>
      <c r="F1738" s="5" t="s">
        <v>235</v>
      </c>
      <c r="G1738" s="5" t="s">
        <v>86</v>
      </c>
      <c r="H1738" s="5" t="s">
        <v>130</v>
      </c>
      <c r="I1738">
        <v>1046.0846130814969</v>
      </c>
      <c r="J1738"/>
      <c r="K1738"/>
      <c r="L1738"/>
      <c r="M1738"/>
      <c r="N1738">
        <v>0</v>
      </c>
      <c r="O1738">
        <v>0</v>
      </c>
      <c r="P1738"/>
      <c r="Q1738">
        <v>0</v>
      </c>
      <c r="R1738"/>
      <c r="S1738">
        <v>47.306017831397057</v>
      </c>
      <c r="T1738">
        <v>0</v>
      </c>
      <c r="U1738">
        <v>45.24923444742327</v>
      </c>
      <c r="V1738">
        <v>40.107275987488805</v>
      </c>
      <c r="W1738"/>
      <c r="X1738">
        <v>0</v>
      </c>
      <c r="Y1738"/>
      <c r="Z1738"/>
      <c r="AA1738">
        <v>0</v>
      </c>
      <c r="AB1738"/>
      <c r="AC1738"/>
      <c r="AD1738">
        <v>0</v>
      </c>
      <c r="AE1738"/>
      <c r="AF1738">
        <v>0</v>
      </c>
      <c r="AG1738"/>
      <c r="AH1738"/>
      <c r="AI1738">
        <v>0</v>
      </c>
      <c r="AJ1738">
        <v>2.1596225531683605E-4</v>
      </c>
      <c r="AK1738"/>
      <c r="AL1738">
        <v>1178.7474365234375</v>
      </c>
      <c r="AM1738">
        <v>1131.44140625</v>
      </c>
      <c r="AN1738">
        <v>47.306018829345703</v>
      </c>
      <c r="AO1738" s="5" t="s">
        <v>5179</v>
      </c>
    </row>
    <row r="1739" spans="1:41" ht="14.25" x14ac:dyDescent="0.45">
      <c r="A1739">
        <v>2017</v>
      </c>
      <c r="B1739" s="5" t="s">
        <v>1508</v>
      </c>
      <c r="C1739" s="5" t="s">
        <v>5027</v>
      </c>
      <c r="D1739" s="5" t="s">
        <v>83</v>
      </c>
      <c r="E1739" s="5" t="s">
        <v>94</v>
      </c>
      <c r="F1739" s="5" t="s">
        <v>235</v>
      </c>
      <c r="G1739" s="5" t="s">
        <v>86</v>
      </c>
      <c r="H1739" s="5" t="s">
        <v>130</v>
      </c>
      <c r="I1739">
        <v>725.05674323134258</v>
      </c>
      <c r="J1739"/>
      <c r="K1739"/>
      <c r="L1739"/>
      <c r="M1739">
        <v>0</v>
      </c>
      <c r="N1739">
        <v>0</v>
      </c>
      <c r="O1739">
        <v>0</v>
      </c>
      <c r="P1739">
        <v>0</v>
      </c>
      <c r="Q1739">
        <v>0</v>
      </c>
      <c r="R1739"/>
      <c r="S1739">
        <v>59.579116281178685</v>
      </c>
      <c r="T1739"/>
      <c r="U1739"/>
      <c r="V1739">
        <v>78.587602779408698</v>
      </c>
      <c r="W1739"/>
      <c r="X1739"/>
      <c r="Y1739">
        <v>1518.9860937219994</v>
      </c>
      <c r="Z1739"/>
      <c r="AA1739">
        <v>0</v>
      </c>
      <c r="AB1739"/>
      <c r="AC1739"/>
      <c r="AD1739">
        <v>0</v>
      </c>
      <c r="AE1739"/>
      <c r="AF1739"/>
      <c r="AG1739">
        <v>0</v>
      </c>
      <c r="AH1739">
        <v>0</v>
      </c>
      <c r="AI1739">
        <v>0</v>
      </c>
      <c r="AJ1739">
        <v>0</v>
      </c>
      <c r="AK1739"/>
      <c r="AL1739">
        <v>2382.20947265625</v>
      </c>
      <c r="AM1739">
        <v>2322.63037109375</v>
      </c>
      <c r="AN1739">
        <v>59.579116821289063</v>
      </c>
      <c r="AO1739" s="5" t="s">
        <v>5183</v>
      </c>
    </row>
    <row r="1740" spans="1:41" ht="14.25" x14ac:dyDescent="0.45">
      <c r="A1740">
        <v>2017</v>
      </c>
      <c r="B1740" s="5" t="s">
        <v>1507</v>
      </c>
      <c r="C1740" s="5" t="s">
        <v>5027</v>
      </c>
      <c r="D1740" s="5" t="s">
        <v>83</v>
      </c>
      <c r="E1740" s="5" t="s">
        <v>94</v>
      </c>
      <c r="F1740" s="5" t="s">
        <v>235</v>
      </c>
      <c r="G1740" s="5" t="s">
        <v>86</v>
      </c>
      <c r="H1740" s="5" t="s">
        <v>130</v>
      </c>
      <c r="I1740">
        <v>1450.3330282719032</v>
      </c>
      <c r="J1740"/>
      <c r="K1740">
        <v>51.175973086095169</v>
      </c>
      <c r="L1740"/>
      <c r="M1740">
        <v>0</v>
      </c>
      <c r="N1740">
        <v>0</v>
      </c>
      <c r="O1740"/>
      <c r="P1740">
        <v>0</v>
      </c>
      <c r="Q1740"/>
      <c r="R1740">
        <v>0</v>
      </c>
      <c r="S1740">
        <v>0</v>
      </c>
      <c r="T1740"/>
      <c r="U1740"/>
      <c r="V1740">
        <v>0</v>
      </c>
      <c r="W1740"/>
      <c r="X1740">
        <v>243.08571737425373</v>
      </c>
      <c r="Y1740"/>
      <c r="Z1740">
        <v>0</v>
      </c>
      <c r="AA1740">
        <v>0</v>
      </c>
      <c r="AB1740">
        <v>0</v>
      </c>
      <c r="AC1740"/>
      <c r="AD1740">
        <v>0</v>
      </c>
      <c r="AE1740"/>
      <c r="AF1740"/>
      <c r="AG1740">
        <v>0</v>
      </c>
      <c r="AH1740">
        <v>0</v>
      </c>
      <c r="AI1740">
        <v>0</v>
      </c>
      <c r="AJ1740"/>
      <c r="AK1740"/>
      <c r="AL1740">
        <v>1744.5947265625</v>
      </c>
      <c r="AM1740">
        <v>1450.3330078125</v>
      </c>
      <c r="AN1740">
        <v>294.26168823242188</v>
      </c>
      <c r="AO1740" s="5" t="s">
        <v>5182</v>
      </c>
    </row>
    <row r="1741" spans="1:41" ht="14.25" x14ac:dyDescent="0.45">
      <c r="A1741">
        <v>2017</v>
      </c>
      <c r="B1741" s="5" t="s">
        <v>1509</v>
      </c>
      <c r="C1741" s="5" t="s">
        <v>5027</v>
      </c>
      <c r="D1741" s="5" t="s">
        <v>83</v>
      </c>
      <c r="E1741" s="5" t="s">
        <v>94</v>
      </c>
      <c r="F1741" s="5" t="s">
        <v>235</v>
      </c>
      <c r="G1741" s="5" t="s">
        <v>86</v>
      </c>
      <c r="H1741" s="5" t="s">
        <v>130</v>
      </c>
      <c r="I1741">
        <v>679.95888788837431</v>
      </c>
      <c r="J1741"/>
      <c r="K1741"/>
      <c r="L1741">
        <v>78.718263155122415</v>
      </c>
      <c r="M1741"/>
      <c r="N1741">
        <v>0</v>
      </c>
      <c r="O1741">
        <v>0</v>
      </c>
      <c r="P1741"/>
      <c r="Q1741"/>
      <c r="R1741"/>
      <c r="S1741">
        <v>53.209302320725016</v>
      </c>
      <c r="T1741"/>
      <c r="U1741"/>
      <c r="V1741">
        <v>66.785338303790653</v>
      </c>
      <c r="W1741"/>
      <c r="X1741"/>
      <c r="Y1741">
        <v>0</v>
      </c>
      <c r="Z1741"/>
      <c r="AA1741">
        <v>0</v>
      </c>
      <c r="AB1741"/>
      <c r="AC1741"/>
      <c r="AD1741">
        <v>0</v>
      </c>
      <c r="AE1741"/>
      <c r="AF1741"/>
      <c r="AG1741"/>
      <c r="AH1741">
        <v>0</v>
      </c>
      <c r="AI1741">
        <v>0</v>
      </c>
      <c r="AJ1741">
        <v>0</v>
      </c>
      <c r="AK1741"/>
      <c r="AL1741">
        <v>878.6717529296875</v>
      </c>
      <c r="AM1741">
        <v>825.46246337890625</v>
      </c>
      <c r="AN1741">
        <v>53.209300994873047</v>
      </c>
      <c r="AO1741" s="5" t="s">
        <v>5180</v>
      </c>
    </row>
    <row r="1742" spans="1:41" ht="14.25" x14ac:dyDescent="0.45">
      <c r="A1742">
        <v>2017</v>
      </c>
      <c r="B1742" s="5" t="s">
        <v>589</v>
      </c>
      <c r="C1742" s="5" t="s">
        <v>5027</v>
      </c>
      <c r="D1742" s="5" t="s">
        <v>83</v>
      </c>
      <c r="E1742" s="5" t="s">
        <v>94</v>
      </c>
      <c r="F1742" s="5" t="s">
        <v>235</v>
      </c>
      <c r="G1742" s="5" t="s">
        <v>86</v>
      </c>
      <c r="H1742" s="5" t="s">
        <v>130</v>
      </c>
      <c r="I1742">
        <v>1709.6195960208779</v>
      </c>
      <c r="J1742"/>
      <c r="K1742"/>
      <c r="L1742"/>
      <c r="M1742">
        <v>0</v>
      </c>
      <c r="N1742">
        <v>0</v>
      </c>
      <c r="O1742">
        <v>0</v>
      </c>
      <c r="P1742">
        <v>0</v>
      </c>
      <c r="Q1742">
        <v>0</v>
      </c>
      <c r="R1742"/>
      <c r="S1742">
        <v>48.774833189697517</v>
      </c>
      <c r="T1742">
        <v>0</v>
      </c>
      <c r="U1742"/>
      <c r="V1742">
        <v>8.4928046275748486</v>
      </c>
      <c r="W1742"/>
      <c r="X1742"/>
      <c r="Y1742">
        <v>0</v>
      </c>
      <c r="Z1742"/>
      <c r="AA1742"/>
      <c r="AB1742">
        <v>0</v>
      </c>
      <c r="AC1742"/>
      <c r="AD1742">
        <v>0</v>
      </c>
      <c r="AE1742"/>
      <c r="AF1742">
        <v>0</v>
      </c>
      <c r="AG1742"/>
      <c r="AH1742"/>
      <c r="AI1742">
        <v>0</v>
      </c>
      <c r="AJ1742">
        <v>0</v>
      </c>
      <c r="AK1742"/>
      <c r="AL1742">
        <v>1766.88720703125</v>
      </c>
      <c r="AM1742">
        <v>1718.1124267578125</v>
      </c>
      <c r="AN1742">
        <v>48.774833679199219</v>
      </c>
      <c r="AO1742" s="5" t="s">
        <v>5181</v>
      </c>
    </row>
    <row r="1743" spans="1:41" ht="14.25" x14ac:dyDescent="0.45">
      <c r="A1743">
        <v>2017</v>
      </c>
      <c r="B1743" s="5" t="s">
        <v>1508</v>
      </c>
      <c r="C1743" s="5" t="s">
        <v>5027</v>
      </c>
      <c r="D1743" s="5" t="s">
        <v>83</v>
      </c>
      <c r="E1743" s="5" t="s">
        <v>94</v>
      </c>
      <c r="F1743" s="5" t="s">
        <v>187</v>
      </c>
      <c r="G1743" s="5" t="s">
        <v>86</v>
      </c>
      <c r="H1743" s="5" t="s">
        <v>130</v>
      </c>
      <c r="I1743">
        <v>336.80401191175156</v>
      </c>
      <c r="J1743">
        <v>0</v>
      </c>
      <c r="K1743"/>
      <c r="L1743"/>
      <c r="M1743">
        <v>287.68676017462099</v>
      </c>
      <c r="N1743">
        <v>1514.2708375552349</v>
      </c>
      <c r="O1743">
        <v>542.25445917792001</v>
      </c>
      <c r="P1743">
        <v>0</v>
      </c>
      <c r="Q1743">
        <v>0</v>
      </c>
      <c r="R1743"/>
      <c r="S1743">
        <v>1381.7384588679606</v>
      </c>
      <c r="T1743">
        <v>589.40702084556517</v>
      </c>
      <c r="U1743">
        <v>0</v>
      </c>
      <c r="V1743">
        <v>0</v>
      </c>
      <c r="W1743">
        <v>0</v>
      </c>
      <c r="X1743">
        <v>0</v>
      </c>
      <c r="Y1743">
        <v>6301.2999392581505</v>
      </c>
      <c r="Z1743"/>
      <c r="AA1743">
        <v>470.98244249100787</v>
      </c>
      <c r="AB1743"/>
      <c r="AC1743">
        <v>0</v>
      </c>
      <c r="AD1743">
        <v>0</v>
      </c>
      <c r="AE1743">
        <v>0</v>
      </c>
      <c r="AF1743">
        <v>1249.8222594596439</v>
      </c>
      <c r="AG1743">
        <v>9208.2216856672876</v>
      </c>
      <c r="AH1743">
        <v>2055.5335651721548</v>
      </c>
      <c r="AI1743">
        <v>0</v>
      </c>
      <c r="AJ1743">
        <v>2193.4746582742127</v>
      </c>
      <c r="AK1743"/>
      <c r="AL1743">
        <v>26131.49609375</v>
      </c>
      <c r="AM1743">
        <v>21274.876953125</v>
      </c>
      <c r="AN1743">
        <v>4856.6201171875</v>
      </c>
      <c r="AO1743" s="5" t="s">
        <v>5186</v>
      </c>
    </row>
    <row r="1744" spans="1:41" ht="14.25" x14ac:dyDescent="0.45">
      <c r="A1744">
        <v>2017</v>
      </c>
      <c r="B1744" s="5" t="s">
        <v>589</v>
      </c>
      <c r="C1744" s="5" t="s">
        <v>5027</v>
      </c>
      <c r="D1744" s="5" t="s">
        <v>83</v>
      </c>
      <c r="E1744" s="5" t="s">
        <v>94</v>
      </c>
      <c r="F1744" s="5" t="s">
        <v>187</v>
      </c>
      <c r="G1744" s="5" t="s">
        <v>86</v>
      </c>
      <c r="H1744" s="5" t="s">
        <v>130</v>
      </c>
      <c r="I1744">
        <v>318.4801735340568</v>
      </c>
      <c r="J1744">
        <v>238.8601301505426</v>
      </c>
      <c r="K1744"/>
      <c r="L1744">
        <v>0</v>
      </c>
      <c r="M1744">
        <v>530.80028922342797</v>
      </c>
      <c r="N1744">
        <v>618.0288239526709</v>
      </c>
      <c r="O1744">
        <v>213.38171626781806</v>
      </c>
      <c r="P1744">
        <v>216.41577072101919</v>
      </c>
      <c r="Q1744">
        <v>0</v>
      </c>
      <c r="R1744">
        <v>428.51611797765059</v>
      </c>
      <c r="S1744">
        <v>631.20332826821857</v>
      </c>
      <c r="T1744">
        <v>0</v>
      </c>
      <c r="U1744">
        <v>0</v>
      </c>
      <c r="V1744">
        <v>1093.4485958002617</v>
      </c>
      <c r="W1744">
        <v>0</v>
      </c>
      <c r="X1744">
        <v>62.447092849815057</v>
      </c>
      <c r="Y1744">
        <v>2916.2167889935135</v>
      </c>
      <c r="Z1744">
        <v>265.40014461171398</v>
      </c>
      <c r="AA1744">
        <v>5738.8572898259754</v>
      </c>
      <c r="AB1744"/>
      <c r="AC1744">
        <v>0</v>
      </c>
      <c r="AD1744">
        <v>0</v>
      </c>
      <c r="AE1744">
        <v>15.92400867670284</v>
      </c>
      <c r="AF1744">
        <v>623.80065626289036</v>
      </c>
      <c r="AG1744">
        <v>12855.983004991427</v>
      </c>
      <c r="AH1744">
        <v>0</v>
      </c>
      <c r="AI1744"/>
      <c r="AJ1744">
        <v>0</v>
      </c>
      <c r="AK1744"/>
      <c r="AL1744">
        <v>26767.763671875</v>
      </c>
      <c r="AM1744">
        <v>25329.931640625</v>
      </c>
      <c r="AN1744">
        <v>1437.83251953125</v>
      </c>
      <c r="AO1744" s="5" t="s">
        <v>5187</v>
      </c>
    </row>
    <row r="1745" spans="1:41" ht="14.25" x14ac:dyDescent="0.45">
      <c r="A1745">
        <v>2017</v>
      </c>
      <c r="B1745" s="5" t="s">
        <v>1509</v>
      </c>
      <c r="C1745" s="5" t="s">
        <v>5027</v>
      </c>
      <c r="D1745" s="5" t="s">
        <v>83</v>
      </c>
      <c r="E1745" s="5" t="s">
        <v>94</v>
      </c>
      <c r="F1745" s="5" t="s">
        <v>187</v>
      </c>
      <c r="G1745" s="5" t="s">
        <v>86</v>
      </c>
      <c r="H1745" s="5" t="s">
        <v>130</v>
      </c>
      <c r="I1745">
        <v>328.4524834612655</v>
      </c>
      <c r="J1745">
        <v>433.5593786167338</v>
      </c>
      <c r="K1745"/>
      <c r="L1745"/>
      <c r="M1745">
        <v>1727.1126422004877</v>
      </c>
      <c r="N1745">
        <v>1385.9155454759584</v>
      </c>
      <c r="O1745">
        <v>216.77863908443524</v>
      </c>
      <c r="P1745">
        <v>0</v>
      </c>
      <c r="Q1745">
        <v>0</v>
      </c>
      <c r="R1745"/>
      <c r="S1745">
        <v>1045.8474494212462</v>
      </c>
      <c r="T1745"/>
      <c r="U1745">
        <v>0</v>
      </c>
      <c r="V1745">
        <v>0</v>
      </c>
      <c r="W1745">
        <v>0</v>
      </c>
      <c r="X1745"/>
      <c r="Y1745">
        <v>3744.6637941648778</v>
      </c>
      <c r="Z1745">
        <v>793.38217429834151</v>
      </c>
      <c r="AA1745">
        <v>914.89452643731806</v>
      </c>
      <c r="AB1745"/>
      <c r="AC1745">
        <v>0</v>
      </c>
      <c r="AD1745">
        <v>0</v>
      </c>
      <c r="AE1745">
        <v>697.61938935158378</v>
      </c>
      <c r="AF1745">
        <v>1468.4958320877563</v>
      </c>
      <c r="AG1745">
        <v>8960.7508345139886</v>
      </c>
      <c r="AH1745">
        <v>2597.4611127700441</v>
      </c>
      <c r="AI1745"/>
      <c r="AJ1745">
        <v>930.61536980691892</v>
      </c>
      <c r="AK1745"/>
      <c r="AL1745">
        <v>25245.548828125</v>
      </c>
      <c r="AM1745">
        <v>19658.349609375</v>
      </c>
      <c r="AN1745">
        <v>5587.19970703125</v>
      </c>
      <c r="AO1745" s="5" t="s">
        <v>5185</v>
      </c>
    </row>
    <row r="1746" spans="1:41" ht="14.25" x14ac:dyDescent="0.45">
      <c r="A1746">
        <v>2017</v>
      </c>
      <c r="B1746" s="5" t="s">
        <v>4071</v>
      </c>
      <c r="C1746" s="5" t="s">
        <v>5027</v>
      </c>
      <c r="D1746" s="5" t="s">
        <v>83</v>
      </c>
      <c r="E1746" s="5" t="s">
        <v>94</v>
      </c>
      <c r="F1746" s="5" t="s">
        <v>187</v>
      </c>
      <c r="G1746" s="5" t="s">
        <v>86</v>
      </c>
      <c r="H1746" s="5" t="s">
        <v>130</v>
      </c>
      <c r="I1746">
        <v>308.51750759606773</v>
      </c>
      <c r="J1746">
        <v>244.24302684688698</v>
      </c>
      <c r="K1746"/>
      <c r="L1746"/>
      <c r="M1746">
        <v>263.07968126073683</v>
      </c>
      <c r="N1746">
        <v>1145.6283448733982</v>
      </c>
      <c r="O1746">
        <v>206.70673008936541</v>
      </c>
      <c r="P1746">
        <v>209.64587354506395</v>
      </c>
      <c r="Q1746">
        <v>0</v>
      </c>
      <c r="R1746">
        <v>756.05144095955188</v>
      </c>
      <c r="S1746">
        <v>360.96548388739927</v>
      </c>
      <c r="T1746">
        <v>0</v>
      </c>
      <c r="U1746">
        <v>18.511050455764064</v>
      </c>
      <c r="V1746">
        <v>154.25875379803387</v>
      </c>
      <c r="W1746"/>
      <c r="X1746">
        <v>0</v>
      </c>
      <c r="Y1746">
        <v>2824.9919778879939</v>
      </c>
      <c r="Z1746">
        <v>22.624617223711635</v>
      </c>
      <c r="AA1746">
        <v>4266.7971300536174</v>
      </c>
      <c r="AB1746"/>
      <c r="AC1746">
        <v>0</v>
      </c>
      <c r="AD1746">
        <v>0</v>
      </c>
      <c r="AE1746">
        <v>15.425875379803388</v>
      </c>
      <c r="AF1746">
        <v>799.82645428813771</v>
      </c>
      <c r="AG1746">
        <v>6645.4671136192992</v>
      </c>
      <c r="AH1746">
        <v>34.801826463657825</v>
      </c>
      <c r="AI1746"/>
      <c r="AJ1746">
        <v>0</v>
      </c>
      <c r="AK1746"/>
      <c r="AL1746">
        <v>18277.54296875</v>
      </c>
      <c r="AM1746">
        <v>17411.98828125</v>
      </c>
      <c r="AN1746">
        <v>865.5537109375</v>
      </c>
      <c r="AO1746" s="5" t="s">
        <v>5188</v>
      </c>
    </row>
    <row r="1747" spans="1:41" ht="14.25" x14ac:dyDescent="0.45">
      <c r="A1747">
        <v>2017</v>
      </c>
      <c r="B1747" s="5" t="s">
        <v>1507</v>
      </c>
      <c r="C1747" s="5" t="s">
        <v>5027</v>
      </c>
      <c r="D1747" s="5" t="s">
        <v>83</v>
      </c>
      <c r="E1747" s="5" t="s">
        <v>94</v>
      </c>
      <c r="F1747" s="5" t="s">
        <v>187</v>
      </c>
      <c r="G1747" s="5" t="s">
        <v>86</v>
      </c>
      <c r="H1747" s="5" t="s">
        <v>130</v>
      </c>
      <c r="I1747">
        <v>568.62192317883523</v>
      </c>
      <c r="J1747">
        <v>0</v>
      </c>
      <c r="K1747">
        <v>0</v>
      </c>
      <c r="L1747"/>
      <c r="M1747">
        <v>1421.5548079470882</v>
      </c>
      <c r="N1747">
        <v>629.57819334360636</v>
      </c>
      <c r="O1747">
        <v>501.52453624373265</v>
      </c>
      <c r="P1747">
        <v>0</v>
      </c>
      <c r="Q1747">
        <v>0</v>
      </c>
      <c r="R1747">
        <v>0</v>
      </c>
      <c r="S1747">
        <v>818.81556937752271</v>
      </c>
      <c r="T1747">
        <v>597.05301933777696</v>
      </c>
      <c r="U1747">
        <v>0</v>
      </c>
      <c r="V1747">
        <v>955.28483094044316</v>
      </c>
      <c r="W1747">
        <v>0</v>
      </c>
      <c r="X1747">
        <v>0</v>
      </c>
      <c r="Y1747">
        <v>4084.9798961167526</v>
      </c>
      <c r="Z1747">
        <v>7.8469825398679269</v>
      </c>
      <c r="AA1747">
        <v>447.5408715007398</v>
      </c>
      <c r="AB1747"/>
      <c r="AC1747">
        <v>0</v>
      </c>
      <c r="AD1747">
        <v>0</v>
      </c>
      <c r="AE1747">
        <v>0</v>
      </c>
      <c r="AF1747">
        <v>923.44200324242843</v>
      </c>
      <c r="AG1747">
        <v>9505.1995787169417</v>
      </c>
      <c r="AH1747">
        <v>820.16422065745701</v>
      </c>
      <c r="AI1747">
        <v>0</v>
      </c>
      <c r="AJ1747">
        <v>2261.7357910615938</v>
      </c>
      <c r="AK1747"/>
      <c r="AL1747">
        <v>23543.34375</v>
      </c>
      <c r="AM1747">
        <v>19384.23046875</v>
      </c>
      <c r="AN1747">
        <v>4159.1123046875</v>
      </c>
      <c r="AO1747" s="5" t="s">
        <v>5184</v>
      </c>
    </row>
    <row r="1748" spans="1:41" ht="14.25" x14ac:dyDescent="0.45">
      <c r="A1748">
        <v>2017</v>
      </c>
      <c r="B1748" s="5" t="s">
        <v>1507</v>
      </c>
      <c r="C1748" s="5" t="s">
        <v>5027</v>
      </c>
      <c r="D1748" s="5" t="s">
        <v>83</v>
      </c>
      <c r="E1748" s="5" t="s">
        <v>94</v>
      </c>
      <c r="F1748" s="5" t="s">
        <v>190</v>
      </c>
      <c r="G1748" s="5" t="s">
        <v>86</v>
      </c>
      <c r="H1748" s="5" t="s">
        <v>130</v>
      </c>
      <c r="I1748">
        <v>0</v>
      </c>
      <c r="J1748">
        <v>0</v>
      </c>
      <c r="K1748">
        <v>45.489753854306819</v>
      </c>
      <c r="L1748">
        <v>238.82120773511079</v>
      </c>
      <c r="M1748">
        <v>2592.9159696954889</v>
      </c>
      <c r="N1748">
        <v>1168.4043277478709</v>
      </c>
      <c r="O1748">
        <v>155.23378502782202</v>
      </c>
      <c r="P1748">
        <v>0</v>
      </c>
      <c r="Q1748">
        <v>0</v>
      </c>
      <c r="R1748">
        <v>0</v>
      </c>
      <c r="S1748">
        <v>1074.6954348079987</v>
      </c>
      <c r="T1748">
        <v>113.72438463576705</v>
      </c>
      <c r="U1748">
        <v>0</v>
      </c>
      <c r="V1748">
        <v>0</v>
      </c>
      <c r="W1748">
        <v>147.84170002649716</v>
      </c>
      <c r="X1748">
        <v>869.4943321806702</v>
      </c>
      <c r="Y1748">
        <v>920.03027170335542</v>
      </c>
      <c r="Z1748">
        <v>1667.3132031449807</v>
      </c>
      <c r="AA1748">
        <v>1034.2814018460244</v>
      </c>
      <c r="AB1748"/>
      <c r="AC1748">
        <v>251.41932212653796</v>
      </c>
      <c r="AD1748">
        <v>0</v>
      </c>
      <c r="AE1748">
        <v>699.40496550996738</v>
      </c>
      <c r="AF1748"/>
      <c r="AG1748">
        <v>587.92071814462599</v>
      </c>
      <c r="AH1748">
        <v>2758.3776787207271</v>
      </c>
      <c r="AI1748">
        <v>0</v>
      </c>
      <c r="AJ1748">
        <v>0</v>
      </c>
      <c r="AK1748">
        <v>0</v>
      </c>
      <c r="AL1748">
        <v>14325.369140625</v>
      </c>
      <c r="AM1748">
        <v>6567.595703125</v>
      </c>
      <c r="AN1748">
        <v>7757.77294921875</v>
      </c>
      <c r="AO1748" s="5" t="s">
        <v>5193</v>
      </c>
    </row>
    <row r="1749" spans="1:41" ht="14.25" x14ac:dyDescent="0.45">
      <c r="A1749">
        <v>2017</v>
      </c>
      <c r="B1749" s="5" t="s">
        <v>589</v>
      </c>
      <c r="C1749" s="5" t="s">
        <v>5027</v>
      </c>
      <c r="D1749" s="5" t="s">
        <v>83</v>
      </c>
      <c r="E1749" s="5" t="s">
        <v>94</v>
      </c>
      <c r="F1749" s="5" t="s">
        <v>190</v>
      </c>
      <c r="G1749" s="5" t="s">
        <v>86</v>
      </c>
      <c r="H1749" s="5" t="s">
        <v>130</v>
      </c>
      <c r="I1749">
        <v>214.44331684626491</v>
      </c>
      <c r="J1749">
        <v>0</v>
      </c>
      <c r="K1749"/>
      <c r="L1749">
        <v>0</v>
      </c>
      <c r="M1749">
        <v>1592.400867670284</v>
      </c>
      <c r="N1749">
        <v>243.01205001284825</v>
      </c>
      <c r="O1749">
        <v>153.93208387479413</v>
      </c>
      <c r="P1749">
        <v>0</v>
      </c>
      <c r="Q1749">
        <v>0</v>
      </c>
      <c r="R1749"/>
      <c r="S1749">
        <v>631.20332826821857</v>
      </c>
      <c r="T1749">
        <v>0</v>
      </c>
      <c r="U1749">
        <v>0</v>
      </c>
      <c r="V1749">
        <v>286.63215618065112</v>
      </c>
      <c r="W1749">
        <v>1157.1446305070731</v>
      </c>
      <c r="X1749">
        <v>187.34127854944515</v>
      </c>
      <c r="Y1749">
        <v>255.84573940569231</v>
      </c>
      <c r="Z1749">
        <v>461.59485198152345</v>
      </c>
      <c r="AA1749">
        <v>5275.1785716055656</v>
      </c>
      <c r="AB1749"/>
      <c r="AC1749">
        <v>922.95554290169662</v>
      </c>
      <c r="AD1749">
        <v>477.78594365207499</v>
      </c>
      <c r="AE1749">
        <v>1073.845079518662</v>
      </c>
      <c r="AF1749">
        <v>1823.978527084475</v>
      </c>
      <c r="AG1749">
        <v>819.55564656097283</v>
      </c>
      <c r="AH1749">
        <v>0</v>
      </c>
      <c r="AI1749"/>
      <c r="AJ1749">
        <v>0</v>
      </c>
      <c r="AK1749"/>
      <c r="AL1749">
        <v>15576.8486328125</v>
      </c>
      <c r="AM1749">
        <v>11377.041015625</v>
      </c>
      <c r="AN1749">
        <v>4199.80810546875</v>
      </c>
      <c r="AO1749" s="5" t="s">
        <v>5192</v>
      </c>
    </row>
    <row r="1750" spans="1:41" ht="14.25" x14ac:dyDescent="0.45">
      <c r="A1750">
        <v>2017</v>
      </c>
      <c r="B1750" s="5" t="s">
        <v>4071</v>
      </c>
      <c r="C1750" s="5" t="s">
        <v>5027</v>
      </c>
      <c r="D1750" s="5" t="s">
        <v>83</v>
      </c>
      <c r="E1750" s="5" t="s">
        <v>94</v>
      </c>
      <c r="F1750" s="5" t="s">
        <v>190</v>
      </c>
      <c r="G1750" s="5" t="s">
        <v>86</v>
      </c>
      <c r="H1750" s="5" t="s">
        <v>130</v>
      </c>
      <c r="I1750">
        <v>207.73512178135229</v>
      </c>
      <c r="J1750">
        <v>678.73851671134901</v>
      </c>
      <c r="K1750"/>
      <c r="L1750"/>
      <c r="M1750">
        <v>557.81549170736628</v>
      </c>
      <c r="N1750">
        <v>222.13260546916879</v>
      </c>
      <c r="O1750">
        <v>149.11679533809942</v>
      </c>
      <c r="P1750">
        <v>0</v>
      </c>
      <c r="Q1750">
        <v>0</v>
      </c>
      <c r="R1750">
        <v>0</v>
      </c>
      <c r="S1750">
        <v>360.96548388739927</v>
      </c>
      <c r="T1750">
        <v>0</v>
      </c>
      <c r="U1750"/>
      <c r="V1750">
        <v>197.45120486148338</v>
      </c>
      <c r="W1750">
        <v>1285.4896149836156</v>
      </c>
      <c r="X1750">
        <v>227.27456392910324</v>
      </c>
      <c r="Y1750">
        <v>247.8423977688411</v>
      </c>
      <c r="Z1750">
        <v>465.8614364700623</v>
      </c>
      <c r="AA1750">
        <v>4494.0716939827207</v>
      </c>
      <c r="AB1750"/>
      <c r="AC1750">
        <v>894.08373701340429</v>
      </c>
      <c r="AD1750">
        <v>0</v>
      </c>
      <c r="AE1750">
        <v>1886.070363103961</v>
      </c>
      <c r="AF1750">
        <v>2165.6629093726865</v>
      </c>
      <c r="AG1750">
        <v>171.74141256181105</v>
      </c>
      <c r="AH1750">
        <v>61.492203516985988</v>
      </c>
      <c r="AI1750"/>
      <c r="AJ1750">
        <v>0</v>
      </c>
      <c r="AK1750"/>
      <c r="AL1750">
        <v>14273.5458984375</v>
      </c>
      <c r="AM1750">
        <v>11631.3916015625</v>
      </c>
      <c r="AN1750">
        <v>2642.154296875</v>
      </c>
      <c r="AO1750" s="5" t="s">
        <v>5191</v>
      </c>
    </row>
    <row r="1751" spans="1:41" ht="14.25" x14ac:dyDescent="0.45">
      <c r="A1751">
        <v>2017</v>
      </c>
      <c r="B1751" s="5" t="s">
        <v>1508</v>
      </c>
      <c r="C1751" s="5" t="s">
        <v>5027</v>
      </c>
      <c r="D1751" s="5" t="s">
        <v>83</v>
      </c>
      <c r="E1751" s="5" t="s">
        <v>94</v>
      </c>
      <c r="F1751" s="5" t="s">
        <v>190</v>
      </c>
      <c r="G1751" s="5" t="s">
        <v>86</v>
      </c>
      <c r="H1751" s="5" t="s">
        <v>130</v>
      </c>
      <c r="I1751">
        <v>0</v>
      </c>
      <c r="J1751">
        <v>0</v>
      </c>
      <c r="K1751">
        <v>44.907201588233541</v>
      </c>
      <c r="L1751">
        <v>254.84836901322532</v>
      </c>
      <c r="M1751">
        <v>4973.6550114033171</v>
      </c>
      <c r="N1751">
        <v>2478.5407236585793</v>
      </c>
      <c r="O1751">
        <v>106.65460377205466</v>
      </c>
      <c r="P1751">
        <v>0</v>
      </c>
      <c r="Q1751">
        <v>0</v>
      </c>
      <c r="R1751"/>
      <c r="S1751">
        <v>1381.7384588679606</v>
      </c>
      <c r="T1751">
        <v>112.26800397058385</v>
      </c>
      <c r="U1751">
        <v>0</v>
      </c>
      <c r="V1751">
        <v>1764.8530224175781</v>
      </c>
      <c r="W1751">
        <v>625.33278211615198</v>
      </c>
      <c r="X1751">
        <v>425.49573504851276</v>
      </c>
      <c r="Y1751">
        <v>1239.101959823334</v>
      </c>
      <c r="Z1751">
        <v>144.82572512205317</v>
      </c>
      <c r="AA1751">
        <v>1088.4556291606968</v>
      </c>
      <c r="AB1751"/>
      <c r="AC1751">
        <v>251.92940090999016</v>
      </c>
      <c r="AD1751">
        <v>0</v>
      </c>
      <c r="AE1751">
        <v>92.05976325587875</v>
      </c>
      <c r="AF1751">
        <v>2189.1791168879113</v>
      </c>
      <c r="AG1751">
        <v>0</v>
      </c>
      <c r="AH1751">
        <v>1908.5560674999253</v>
      </c>
      <c r="AI1751">
        <v>0</v>
      </c>
      <c r="AJ1751">
        <v>0</v>
      </c>
      <c r="AK1751"/>
      <c r="AL1751">
        <v>19082.40234375</v>
      </c>
      <c r="AM1751">
        <v>9503.79296875</v>
      </c>
      <c r="AN1751">
        <v>9578.607421875</v>
      </c>
      <c r="AO1751" s="5" t="s">
        <v>5189</v>
      </c>
    </row>
    <row r="1752" spans="1:41" ht="14.25" x14ac:dyDescent="0.45">
      <c r="A1752">
        <v>2017</v>
      </c>
      <c r="B1752" s="5" t="s">
        <v>1509</v>
      </c>
      <c r="C1752" s="5" t="s">
        <v>5027</v>
      </c>
      <c r="D1752" s="5" t="s">
        <v>83</v>
      </c>
      <c r="E1752" s="5" t="s">
        <v>94</v>
      </c>
      <c r="F1752" s="5" t="s">
        <v>190</v>
      </c>
      <c r="G1752" s="5" t="s">
        <v>86</v>
      </c>
      <c r="H1752" s="5" t="s">
        <v>130</v>
      </c>
      <c r="I1752">
        <v>0</v>
      </c>
      <c r="J1752">
        <v>52.616429443778387</v>
      </c>
      <c r="K1752">
        <v>54.742080576877584</v>
      </c>
      <c r="L1752">
        <v>248.52904581902425</v>
      </c>
      <c r="M1752">
        <v>4462.2048995831665</v>
      </c>
      <c r="N1752">
        <v>683.02591705891621</v>
      </c>
      <c r="O1752">
        <v>156.56235044986988</v>
      </c>
      <c r="P1752"/>
      <c r="Q1752">
        <v>0</v>
      </c>
      <c r="R1752"/>
      <c r="S1752">
        <v>1045.8474494212462</v>
      </c>
      <c r="T1752"/>
      <c r="U1752">
        <v>0</v>
      </c>
      <c r="V1752">
        <v>1952.1025933714548</v>
      </c>
      <c r="W1752">
        <v>131.38099338450621</v>
      </c>
      <c r="X1752">
        <v>268.92711429029185</v>
      </c>
      <c r="Y1752">
        <v>5.9516684844792849</v>
      </c>
      <c r="Z1752">
        <v>265.69178292148689</v>
      </c>
      <c r="AA1752">
        <v>1596.020929420182</v>
      </c>
      <c r="AB1752"/>
      <c r="AC1752">
        <v>0</v>
      </c>
      <c r="AD1752">
        <v>0</v>
      </c>
      <c r="AE1752">
        <v>430.2727533342578</v>
      </c>
      <c r="AF1752">
        <v>965.9872936241519</v>
      </c>
      <c r="AG1752">
        <v>139.60200029749771</v>
      </c>
      <c r="AH1752">
        <v>403.49974445438517</v>
      </c>
      <c r="AI1752"/>
      <c r="AJ1752">
        <v>0</v>
      </c>
      <c r="AK1752"/>
      <c r="AL1752">
        <v>12862.9638671875</v>
      </c>
      <c r="AM1752">
        <v>6339.80078125</v>
      </c>
      <c r="AN1752">
        <v>6523.16455078125</v>
      </c>
      <c r="AO1752" s="5" t="s">
        <v>5190</v>
      </c>
    </row>
    <row r="1753" spans="1:41" ht="14.25" x14ac:dyDescent="0.45">
      <c r="A1753">
        <v>2017</v>
      </c>
      <c r="B1753" s="5" t="s">
        <v>589</v>
      </c>
      <c r="C1753" s="5" t="s">
        <v>5027</v>
      </c>
      <c r="D1753" s="5" t="s">
        <v>83</v>
      </c>
      <c r="E1753" s="5" t="s">
        <v>94</v>
      </c>
      <c r="F1753" s="5" t="s">
        <v>193</v>
      </c>
      <c r="G1753" s="5" t="s">
        <v>86</v>
      </c>
      <c r="H1753" s="5" t="s">
        <v>130</v>
      </c>
      <c r="I1753">
        <v>191.08810412043408</v>
      </c>
      <c r="J1753">
        <v>676.23956847064733</v>
      </c>
      <c r="K1753"/>
      <c r="L1753">
        <v>0</v>
      </c>
      <c r="M1753"/>
      <c r="N1753">
        <v>1206.4124517522132</v>
      </c>
      <c r="O1753">
        <v>270.70814750394828</v>
      </c>
      <c r="P1753"/>
      <c r="Q1753">
        <v>0</v>
      </c>
      <c r="R1753"/>
      <c r="S1753">
        <v>220.51002333583898</v>
      </c>
      <c r="T1753">
        <v>0</v>
      </c>
      <c r="U1753">
        <v>89.174448589535899</v>
      </c>
      <c r="V1753">
        <v>169.85609255149697</v>
      </c>
      <c r="W1753">
        <v>84.928046275748486</v>
      </c>
      <c r="X1753">
        <v>0</v>
      </c>
      <c r="Y1753">
        <v>5.3080028922342803</v>
      </c>
      <c r="Z1753">
        <v>0</v>
      </c>
      <c r="AA1753">
        <v>2295.8746571259267</v>
      </c>
      <c r="AB1753">
        <v>144.37767866877243</v>
      </c>
      <c r="AC1753">
        <v>0</v>
      </c>
      <c r="AD1753">
        <v>0</v>
      </c>
      <c r="AE1753"/>
      <c r="AF1753">
        <v>100.31881898964613</v>
      </c>
      <c r="AG1753">
        <v>3340.8570203722561</v>
      </c>
      <c r="AH1753">
        <v>10.616005784468561</v>
      </c>
      <c r="AI1753">
        <v>458.61144988904181</v>
      </c>
      <c r="AJ1753">
        <v>0</v>
      </c>
      <c r="AK1753">
        <v>240.98333130743632</v>
      </c>
      <c r="AL1753">
        <v>9505.8642578125</v>
      </c>
      <c r="AM1753">
        <v>8075.12939453125</v>
      </c>
      <c r="AN1753">
        <v>1430.734619140625</v>
      </c>
      <c r="AO1753" s="5" t="s">
        <v>5197</v>
      </c>
    </row>
    <row r="1754" spans="1:41" ht="14.25" x14ac:dyDescent="0.45">
      <c r="A1754">
        <v>2017</v>
      </c>
      <c r="B1754" s="5" t="s">
        <v>4071</v>
      </c>
      <c r="C1754" s="5" t="s">
        <v>5027</v>
      </c>
      <c r="D1754" s="5" t="s">
        <v>83</v>
      </c>
      <c r="E1754" s="5" t="s">
        <v>94</v>
      </c>
      <c r="F1754" s="5" t="s">
        <v>193</v>
      </c>
      <c r="G1754" s="5" t="s">
        <v>86</v>
      </c>
      <c r="H1754" s="5" t="s">
        <v>130</v>
      </c>
      <c r="I1754">
        <v>185.11050455764064</v>
      </c>
      <c r="J1754">
        <v>368.93551950029769</v>
      </c>
      <c r="K1754"/>
      <c r="L1754"/>
      <c r="M1754">
        <v>1044.3691057290048</v>
      </c>
      <c r="N1754">
        <v>1463.4013776973482</v>
      </c>
      <c r="O1754">
        <v>262.2398814566576</v>
      </c>
      <c r="P1754">
        <v>0</v>
      </c>
      <c r="Q1754">
        <v>0</v>
      </c>
      <c r="R1754">
        <v>0</v>
      </c>
      <c r="S1754">
        <v>113.12308611855818</v>
      </c>
      <c r="T1754">
        <v>0</v>
      </c>
      <c r="U1754">
        <v>117.23665288650575</v>
      </c>
      <c r="V1754">
        <v>106.95273596663682</v>
      </c>
      <c r="W1754">
        <v>38.050492603515025</v>
      </c>
      <c r="X1754">
        <v>21.596225531724741</v>
      </c>
      <c r="Y1754">
        <v>5.1419584599344628</v>
      </c>
      <c r="Z1754">
        <v>0</v>
      </c>
      <c r="AA1754">
        <v>790.83321113792033</v>
      </c>
      <c r="AB1754"/>
      <c r="AC1754">
        <v>0</v>
      </c>
      <c r="AD1754">
        <v>0</v>
      </c>
      <c r="AE1754"/>
      <c r="AF1754">
        <v>404.57463541368509</v>
      </c>
      <c r="AG1754">
        <v>1417.1237515579378</v>
      </c>
      <c r="AH1754">
        <v>15.452043504693794</v>
      </c>
      <c r="AI1754">
        <v>444.26521093833759</v>
      </c>
      <c r="AJ1754">
        <v>51.404671256647163</v>
      </c>
      <c r="AK1754">
        <v>233.44491408102459</v>
      </c>
      <c r="AL1754">
        <v>7083.255859375</v>
      </c>
      <c r="AM1754">
        <v>4910.71484375</v>
      </c>
      <c r="AN1754">
        <v>2172.541015625</v>
      </c>
      <c r="AO1754" s="5" t="s">
        <v>5195</v>
      </c>
    </row>
    <row r="1755" spans="1:41" ht="14.25" x14ac:dyDescent="0.45">
      <c r="A1755">
        <v>2017</v>
      </c>
      <c r="B1755" s="5" t="s">
        <v>1508</v>
      </c>
      <c r="C1755" s="5" t="s">
        <v>5027</v>
      </c>
      <c r="D1755" s="5" t="s">
        <v>83</v>
      </c>
      <c r="E1755" s="5" t="s">
        <v>94</v>
      </c>
      <c r="F1755" s="5" t="s">
        <v>193</v>
      </c>
      <c r="G1755" s="5" t="s">
        <v>86</v>
      </c>
      <c r="H1755" s="5" t="s">
        <v>130</v>
      </c>
      <c r="I1755">
        <v>89.814403176467081</v>
      </c>
      <c r="J1755">
        <v>270.39719940014203</v>
      </c>
      <c r="K1755"/>
      <c r="L1755"/>
      <c r="M1755">
        <v>0</v>
      </c>
      <c r="N1755">
        <v>1408.2898418070038</v>
      </c>
      <c r="O1755">
        <v>268.32052948969539</v>
      </c>
      <c r="P1755"/>
      <c r="Q1755">
        <v>0</v>
      </c>
      <c r="R1755"/>
      <c r="S1755">
        <v>561.34001985291923</v>
      </c>
      <c r="T1755">
        <v>0</v>
      </c>
      <c r="U1755">
        <v>56.134001985291924</v>
      </c>
      <c r="V1755">
        <v>222.29064786175601</v>
      </c>
      <c r="W1755">
        <v>89.814403176467081</v>
      </c>
      <c r="X1755">
        <v>59.502042104409441</v>
      </c>
      <c r="Y1755">
        <v>623.05374163554916</v>
      </c>
      <c r="Z1755"/>
      <c r="AA1755">
        <v>935.43741783014377</v>
      </c>
      <c r="AB1755">
        <v>190.85560674999255</v>
      </c>
      <c r="AC1755">
        <v>0</v>
      </c>
      <c r="AD1755">
        <v>0</v>
      </c>
      <c r="AE1755">
        <v>0</v>
      </c>
      <c r="AF1755">
        <v>199.01628335344648</v>
      </c>
      <c r="AG1755">
        <v>959.89143394849191</v>
      </c>
      <c r="AH1755">
        <v>325.57721151469315</v>
      </c>
      <c r="AI1755">
        <v>218.92260774263849</v>
      </c>
      <c r="AJ1755">
        <v>287.10401286311679</v>
      </c>
      <c r="AK1755">
        <v>496.06246255224704</v>
      </c>
      <c r="AL1755">
        <v>7261.82373046875</v>
      </c>
      <c r="AM1755">
        <v>5051.42919921875</v>
      </c>
      <c r="AN1755">
        <v>2210.394775390625</v>
      </c>
      <c r="AO1755" s="5" t="s">
        <v>5196</v>
      </c>
    </row>
    <row r="1756" spans="1:41" ht="14.25" x14ac:dyDescent="0.45">
      <c r="A1756">
        <v>2017</v>
      </c>
      <c r="B1756" s="5" t="s">
        <v>1507</v>
      </c>
      <c r="C1756" s="5" t="s">
        <v>5027</v>
      </c>
      <c r="D1756" s="5" t="s">
        <v>83</v>
      </c>
      <c r="E1756" s="5" t="s">
        <v>94</v>
      </c>
      <c r="F1756" s="5" t="s">
        <v>193</v>
      </c>
      <c r="G1756" s="5" t="s">
        <v>86</v>
      </c>
      <c r="H1756" s="5" t="s">
        <v>130</v>
      </c>
      <c r="I1756">
        <v>0</v>
      </c>
      <c r="J1756">
        <v>1341.9477387020511</v>
      </c>
      <c r="K1756"/>
      <c r="L1756"/>
      <c r="M1756">
        <v>0</v>
      </c>
      <c r="N1756">
        <v>1412.0019596376835</v>
      </c>
      <c r="O1756">
        <v>260.31511643127078</v>
      </c>
      <c r="P1756"/>
      <c r="Q1756">
        <v>0</v>
      </c>
      <c r="R1756">
        <v>0</v>
      </c>
      <c r="S1756">
        <v>545.8770462516818</v>
      </c>
      <c r="T1756">
        <v>0</v>
      </c>
      <c r="U1756">
        <v>60.946039519129322</v>
      </c>
      <c r="V1756">
        <v>225.17428157881875</v>
      </c>
      <c r="W1756">
        <v>147.84170002649716</v>
      </c>
      <c r="X1756">
        <v>165.6180358773307</v>
      </c>
      <c r="Y1756">
        <v>476.50517162386393</v>
      </c>
      <c r="Z1756">
        <v>47.764241547022159</v>
      </c>
      <c r="AA1756">
        <v>888.87915862829027</v>
      </c>
      <c r="AB1756">
        <v>187.64523464901563</v>
      </c>
      <c r="AC1756">
        <v>0</v>
      </c>
      <c r="AD1756">
        <v>0</v>
      </c>
      <c r="AE1756"/>
      <c r="AF1756">
        <v>876.81500554176398</v>
      </c>
      <c r="AG1756">
        <v>817.96795131155727</v>
      </c>
      <c r="AH1756">
        <v>103.24078774993833</v>
      </c>
      <c r="AI1756">
        <v>221.76255003974575</v>
      </c>
      <c r="AJ1756">
        <v>296.03871610753851</v>
      </c>
      <c r="AK1756">
        <v>468.54446469936022</v>
      </c>
      <c r="AL1756">
        <v>8544.8857421875</v>
      </c>
      <c r="AM1756">
        <v>6444.0400390625</v>
      </c>
      <c r="AN1756">
        <v>2100.844970703125</v>
      </c>
      <c r="AO1756" s="5" t="s">
        <v>5194</v>
      </c>
    </row>
    <row r="1757" spans="1:41" ht="14.25" x14ac:dyDescent="0.45">
      <c r="A1757">
        <v>2017</v>
      </c>
      <c r="B1757" s="5" t="s">
        <v>1509</v>
      </c>
      <c r="C1757" s="5" t="s">
        <v>5027</v>
      </c>
      <c r="D1757" s="5" t="s">
        <v>83</v>
      </c>
      <c r="E1757" s="5" t="s">
        <v>94</v>
      </c>
      <c r="F1757" s="5" t="s">
        <v>193</v>
      </c>
      <c r="G1757" s="5" t="s">
        <v>86</v>
      </c>
      <c r="H1757" s="5" t="s">
        <v>130</v>
      </c>
      <c r="I1757">
        <v>87.587328923004137</v>
      </c>
      <c r="J1757">
        <v>210.46571777511355</v>
      </c>
      <c r="K1757"/>
      <c r="L1757"/>
      <c r="M1757">
        <v>0</v>
      </c>
      <c r="N1757">
        <v>1806.6043837952998</v>
      </c>
      <c r="O1757">
        <v>274.80524449592548</v>
      </c>
      <c r="P1757"/>
      <c r="Q1757">
        <v>0</v>
      </c>
      <c r="R1757"/>
      <c r="S1757">
        <v>351.99157810932286</v>
      </c>
      <c r="T1757"/>
      <c r="U1757">
        <v>54.742080576877584</v>
      </c>
      <c r="V1757">
        <v>144.51909272295683</v>
      </c>
      <c r="W1757">
        <v>87.587328923004137</v>
      </c>
      <c r="X1757">
        <v>61.458880716009403</v>
      </c>
      <c r="Y1757">
        <v>7.4959754228013482</v>
      </c>
      <c r="Z1757">
        <v>245.08494781952999</v>
      </c>
      <c r="AA1757">
        <v>3646.470375550889</v>
      </c>
      <c r="AB1757">
        <v>186.1230739613838</v>
      </c>
      <c r="AC1757">
        <v>779.41774325358301</v>
      </c>
      <c r="AD1757">
        <v>0</v>
      </c>
      <c r="AE1757"/>
      <c r="AF1757">
        <v>390.29789641379875</v>
      </c>
      <c r="AG1757">
        <v>3605.801901878493</v>
      </c>
      <c r="AH1757">
        <v>547.42080576877584</v>
      </c>
      <c r="AI1757">
        <v>213.49411424982259</v>
      </c>
      <c r="AJ1757">
        <v>0</v>
      </c>
      <c r="AK1757">
        <v>236.48578809211116</v>
      </c>
      <c r="AL1757">
        <v>12937.8544921875</v>
      </c>
      <c r="AM1757">
        <v>10978.48828125</v>
      </c>
      <c r="AN1757">
        <v>1959.3668212890625</v>
      </c>
      <c r="AO1757" s="5" t="s">
        <v>5198</v>
      </c>
    </row>
    <row r="1758" spans="1:41" ht="14.25" x14ac:dyDescent="0.45">
      <c r="A1758">
        <v>2017</v>
      </c>
      <c r="B1758" s="5" t="s">
        <v>589</v>
      </c>
      <c r="C1758" s="5" t="s">
        <v>5027</v>
      </c>
      <c r="D1758" s="5" t="s">
        <v>83</v>
      </c>
      <c r="E1758" s="5" t="s">
        <v>94</v>
      </c>
      <c r="F1758" s="5" t="s">
        <v>196</v>
      </c>
      <c r="G1758" s="5" t="s">
        <v>86</v>
      </c>
      <c r="H1758" s="5" t="s">
        <v>130</v>
      </c>
      <c r="I1758">
        <v>0</v>
      </c>
      <c r="J1758">
        <v>205.41971192946664</v>
      </c>
      <c r="K1758"/>
      <c r="L1758">
        <v>0</v>
      </c>
      <c r="M1758"/>
      <c r="N1758">
        <v>92.347572718513561</v>
      </c>
      <c r="O1758">
        <v>0</v>
      </c>
      <c r="P1758"/>
      <c r="Q1758">
        <v>0</v>
      </c>
      <c r="R1758"/>
      <c r="S1758">
        <v>663.64618657295046</v>
      </c>
      <c r="T1758">
        <v>0</v>
      </c>
      <c r="U1758">
        <v>0</v>
      </c>
      <c r="V1758">
        <v>198.51930816956207</v>
      </c>
      <c r="W1758">
        <v>0</v>
      </c>
      <c r="X1758">
        <v>0</v>
      </c>
      <c r="Y1758">
        <v>187.90330238509353</v>
      </c>
      <c r="Z1758">
        <v>0</v>
      </c>
      <c r="AA1758">
        <v>2.3221883687558877</v>
      </c>
      <c r="AB1758"/>
      <c r="AC1758">
        <v>234.08292754753174</v>
      </c>
      <c r="AD1758">
        <v>0</v>
      </c>
      <c r="AE1758"/>
      <c r="AF1758">
        <v>59.279302130245441</v>
      </c>
      <c r="AG1758">
        <v>2599.8598166163506</v>
      </c>
      <c r="AH1758">
        <v>0</v>
      </c>
      <c r="AI1758"/>
      <c r="AJ1758">
        <v>0</v>
      </c>
      <c r="AK1758"/>
      <c r="AL1758">
        <v>4243.38037109375</v>
      </c>
      <c r="AM1758">
        <v>3579.734130859375</v>
      </c>
      <c r="AN1758">
        <v>663.64617919921875</v>
      </c>
      <c r="AO1758" s="5" t="s">
        <v>5200</v>
      </c>
    </row>
    <row r="1759" spans="1:41" ht="14.25" x14ac:dyDescent="0.45">
      <c r="A1759">
        <v>2017</v>
      </c>
      <c r="B1759" s="5" t="s">
        <v>4071</v>
      </c>
      <c r="C1759" s="5" t="s">
        <v>5027</v>
      </c>
      <c r="D1759" s="5" t="s">
        <v>83</v>
      </c>
      <c r="E1759" s="5" t="s">
        <v>94</v>
      </c>
      <c r="F1759" s="5" t="s">
        <v>196</v>
      </c>
      <c r="G1759" s="5" t="s">
        <v>86</v>
      </c>
      <c r="H1759" s="5" t="s">
        <v>130</v>
      </c>
      <c r="I1759">
        <v>0</v>
      </c>
      <c r="J1759">
        <v>198.9937923994637</v>
      </c>
      <c r="K1759"/>
      <c r="L1759"/>
      <c r="M1759">
        <v>0</v>
      </c>
      <c r="N1759">
        <v>32.90853414358056</v>
      </c>
      <c r="O1759">
        <v>0</v>
      </c>
      <c r="P1759">
        <v>0</v>
      </c>
      <c r="Q1759">
        <v>0</v>
      </c>
      <c r="R1759">
        <v>0</v>
      </c>
      <c r="S1759">
        <v>249.89918115281489</v>
      </c>
      <c r="T1759">
        <v>0</v>
      </c>
      <c r="U1759"/>
      <c r="V1759">
        <v>123.40700303842711</v>
      </c>
      <c r="W1759"/>
      <c r="X1759">
        <v>0</v>
      </c>
      <c r="Y1759">
        <v>182.02532948167996</v>
      </c>
      <c r="Z1759">
        <v>0</v>
      </c>
      <c r="AA1759">
        <v>4524.9234447423269</v>
      </c>
      <c r="AB1759"/>
      <c r="AC1759">
        <v>226.7603680831098</v>
      </c>
      <c r="AD1759">
        <v>0</v>
      </c>
      <c r="AE1759"/>
      <c r="AF1759">
        <v>47.072977810788466</v>
      </c>
      <c r="AG1759">
        <v>183.05372117366687</v>
      </c>
      <c r="AH1759">
        <v>0</v>
      </c>
      <c r="AI1759"/>
      <c r="AJ1759">
        <v>0</v>
      </c>
      <c r="AK1759"/>
      <c r="AL1759">
        <v>5769.0439453125</v>
      </c>
      <c r="AM1759">
        <v>5519.14501953125</v>
      </c>
      <c r="AN1759">
        <v>249.89918518066406</v>
      </c>
      <c r="AO1759" s="5" t="s">
        <v>5199</v>
      </c>
    </row>
    <row r="1760" spans="1:41" ht="14.25" x14ac:dyDescent="0.45">
      <c r="A1760">
        <v>2017</v>
      </c>
      <c r="B1760" s="5" t="s">
        <v>1508</v>
      </c>
      <c r="C1760" s="5" t="s">
        <v>5027</v>
      </c>
      <c r="D1760" s="5" t="s">
        <v>83</v>
      </c>
      <c r="E1760" s="5" t="s">
        <v>94</v>
      </c>
      <c r="F1760" s="5" t="s">
        <v>196</v>
      </c>
      <c r="G1760" s="5" t="s">
        <v>86</v>
      </c>
      <c r="H1760" s="5" t="s">
        <v>130</v>
      </c>
      <c r="I1760">
        <v>280.67000992645961</v>
      </c>
      <c r="J1760">
        <v>86.91338552147424</v>
      </c>
      <c r="K1760"/>
      <c r="L1760"/>
      <c r="M1760">
        <v>0</v>
      </c>
      <c r="N1760">
        <v>933.05938099952232</v>
      </c>
      <c r="O1760">
        <v>0</v>
      </c>
      <c r="P1760"/>
      <c r="Q1760">
        <v>0</v>
      </c>
      <c r="R1760"/>
      <c r="S1760">
        <v>464.22819641836418</v>
      </c>
      <c r="T1760">
        <v>0</v>
      </c>
      <c r="U1760">
        <v>0</v>
      </c>
      <c r="V1760">
        <v>209.94116742499179</v>
      </c>
      <c r="W1760">
        <v>0</v>
      </c>
      <c r="X1760">
        <v>0</v>
      </c>
      <c r="Y1760">
        <v>340.32922723642787</v>
      </c>
      <c r="Z1760"/>
      <c r="AA1760">
        <v>19.646451550816334</v>
      </c>
      <c r="AB1760"/>
      <c r="AC1760">
        <v>234.97693231043201</v>
      </c>
      <c r="AD1760">
        <v>0</v>
      </c>
      <c r="AE1760">
        <v>0</v>
      </c>
      <c r="AF1760">
        <v>0</v>
      </c>
      <c r="AG1760">
        <v>575.93486036909508</v>
      </c>
      <c r="AH1760">
        <v>434.46318320375519</v>
      </c>
      <c r="AI1760">
        <v>0</v>
      </c>
      <c r="AJ1760">
        <v>0</v>
      </c>
      <c r="AK1760"/>
      <c r="AL1760">
        <v>3580.162841796875</v>
      </c>
      <c r="AM1760">
        <v>2681.471435546875</v>
      </c>
      <c r="AN1760">
        <v>898.69140625</v>
      </c>
      <c r="AO1760" s="5" t="s">
        <v>5202</v>
      </c>
    </row>
    <row r="1761" spans="1:41" ht="14.25" x14ac:dyDescent="0.45">
      <c r="A1761">
        <v>2017</v>
      </c>
      <c r="B1761" s="5" t="s">
        <v>1507</v>
      </c>
      <c r="C1761" s="5" t="s">
        <v>5027</v>
      </c>
      <c r="D1761" s="5" t="s">
        <v>83</v>
      </c>
      <c r="E1761" s="5" t="s">
        <v>94</v>
      </c>
      <c r="F1761" s="5" t="s">
        <v>196</v>
      </c>
      <c r="G1761" s="5" t="s">
        <v>86</v>
      </c>
      <c r="H1761" s="5" t="s">
        <v>130</v>
      </c>
      <c r="I1761">
        <v>0</v>
      </c>
      <c r="J1761">
        <v>0</v>
      </c>
      <c r="K1761"/>
      <c r="L1761"/>
      <c r="M1761">
        <v>0</v>
      </c>
      <c r="N1761">
        <v>566.57488425539145</v>
      </c>
      <c r="O1761">
        <v>0</v>
      </c>
      <c r="P1761"/>
      <c r="Q1761">
        <v>0</v>
      </c>
      <c r="R1761">
        <v>0</v>
      </c>
      <c r="S1761">
        <v>177.4100400317966</v>
      </c>
      <c r="T1761">
        <v>0</v>
      </c>
      <c r="U1761">
        <v>0</v>
      </c>
      <c r="V1761">
        <v>212.66459926888439</v>
      </c>
      <c r="W1761">
        <v>34.117315390730113</v>
      </c>
      <c r="X1761">
        <v>0</v>
      </c>
      <c r="Y1761">
        <v>129.64579848477445</v>
      </c>
      <c r="Z1761">
        <v>0</v>
      </c>
      <c r="AA1761">
        <v>18.668615336159309</v>
      </c>
      <c r="AB1761"/>
      <c r="AC1761">
        <v>234.47753898126308</v>
      </c>
      <c r="AD1761">
        <v>0</v>
      </c>
      <c r="AE1761"/>
      <c r="AF1761"/>
      <c r="AG1761">
        <v>2405.7567817548365</v>
      </c>
      <c r="AH1761">
        <v>39.647654448387897</v>
      </c>
      <c r="AI1761">
        <v>0</v>
      </c>
      <c r="AJ1761">
        <v>0</v>
      </c>
      <c r="AK1761"/>
      <c r="AL1761">
        <v>3818.963134765625</v>
      </c>
      <c r="AM1761">
        <v>3567.788330078125</v>
      </c>
      <c r="AN1761">
        <v>251.17500305175781</v>
      </c>
      <c r="AO1761" s="5" t="s">
        <v>5203</v>
      </c>
    </row>
    <row r="1762" spans="1:41" ht="14.25" x14ac:dyDescent="0.45">
      <c r="A1762">
        <v>2017</v>
      </c>
      <c r="B1762" s="5" t="s">
        <v>1509</v>
      </c>
      <c r="C1762" s="5" t="s">
        <v>5027</v>
      </c>
      <c r="D1762" s="5" t="s">
        <v>83</v>
      </c>
      <c r="E1762" s="5" t="s">
        <v>94</v>
      </c>
      <c r="F1762" s="5" t="s">
        <v>196</v>
      </c>
      <c r="G1762" s="5" t="s">
        <v>86</v>
      </c>
      <c r="H1762" s="5" t="s">
        <v>130</v>
      </c>
      <c r="I1762">
        <v>0</v>
      </c>
      <c r="J1762">
        <v>115.75614477631241</v>
      </c>
      <c r="K1762"/>
      <c r="L1762"/>
      <c r="M1762">
        <v>0</v>
      </c>
      <c r="N1762">
        <v>592.01151492347719</v>
      </c>
      <c r="O1762">
        <v>0</v>
      </c>
      <c r="P1762"/>
      <c r="Q1762">
        <v>0</v>
      </c>
      <c r="R1762"/>
      <c r="S1762">
        <v>873.13618520119746</v>
      </c>
      <c r="T1762"/>
      <c r="U1762">
        <v>0</v>
      </c>
      <c r="V1762">
        <v>122.6222604922058</v>
      </c>
      <c r="W1762">
        <v>0</v>
      </c>
      <c r="X1762">
        <v>0</v>
      </c>
      <c r="Y1762">
        <v>380.61535806651517</v>
      </c>
      <c r="Z1762">
        <v>318.30302801190953</v>
      </c>
      <c r="AA1762">
        <v>28.873416504119252</v>
      </c>
      <c r="AB1762"/>
      <c r="AC1762">
        <v>0</v>
      </c>
      <c r="AD1762">
        <v>0</v>
      </c>
      <c r="AE1762"/>
      <c r="AF1762">
        <v>219.54256673276177</v>
      </c>
      <c r="AG1762">
        <v>2029.1683050300278</v>
      </c>
      <c r="AH1762">
        <v>0</v>
      </c>
      <c r="AI1762"/>
      <c r="AJ1762">
        <v>0</v>
      </c>
      <c r="AK1762"/>
      <c r="AL1762">
        <v>4680.02880859375</v>
      </c>
      <c r="AM1762">
        <v>3806.892578125</v>
      </c>
      <c r="AN1762">
        <v>873.13616943359375</v>
      </c>
      <c r="AO1762" s="5" t="s">
        <v>5201</v>
      </c>
    </row>
    <row r="1763" spans="1:41" ht="14.25" x14ac:dyDescent="0.45">
      <c r="A1763">
        <v>2017</v>
      </c>
      <c r="B1763" s="5" t="s">
        <v>1507</v>
      </c>
      <c r="C1763" s="5" t="s">
        <v>5027</v>
      </c>
      <c r="D1763" s="5" t="s">
        <v>83</v>
      </c>
      <c r="E1763" s="5" t="s">
        <v>94</v>
      </c>
      <c r="F1763" s="5" t="s">
        <v>199</v>
      </c>
      <c r="G1763" s="5" t="s">
        <v>86</v>
      </c>
      <c r="H1763" s="5" t="s">
        <v>130</v>
      </c>
      <c r="I1763">
        <v>261.56608466226419</v>
      </c>
      <c r="J1763"/>
      <c r="K1763"/>
      <c r="L1763"/>
      <c r="M1763">
        <v>39.80353462251847</v>
      </c>
      <c r="N1763">
        <v>0</v>
      </c>
      <c r="O1763">
        <v>0</v>
      </c>
      <c r="P1763">
        <v>0</v>
      </c>
      <c r="Q1763">
        <v>0</v>
      </c>
      <c r="R1763">
        <v>0</v>
      </c>
      <c r="S1763">
        <v>0</v>
      </c>
      <c r="T1763">
        <v>0</v>
      </c>
      <c r="U1763">
        <v>121.8920790382586</v>
      </c>
      <c r="V1763">
        <v>22.74487692715341</v>
      </c>
      <c r="W1763">
        <v>0</v>
      </c>
      <c r="X1763">
        <v>0</v>
      </c>
      <c r="Y1763">
        <v>1506.8480964239134</v>
      </c>
      <c r="Z1763">
        <v>0</v>
      </c>
      <c r="AA1763">
        <v>4.6671538340398264</v>
      </c>
      <c r="AB1763"/>
      <c r="AC1763">
        <v>0</v>
      </c>
      <c r="AD1763">
        <v>0</v>
      </c>
      <c r="AE1763"/>
      <c r="AF1763">
        <v>682.34630781460226</v>
      </c>
      <c r="AG1763">
        <v>314.98018878998408</v>
      </c>
      <c r="AH1763">
        <v>532.61906779226945</v>
      </c>
      <c r="AI1763">
        <v>221.76255003974575</v>
      </c>
      <c r="AJ1763">
        <v>0</v>
      </c>
      <c r="AK1763"/>
      <c r="AL1763">
        <v>3709.229736328125</v>
      </c>
      <c r="AM1763">
        <v>2915.044677734375</v>
      </c>
      <c r="AN1763">
        <v>794.1851806640625</v>
      </c>
      <c r="AO1763" s="5" t="s">
        <v>5204</v>
      </c>
    </row>
    <row r="1764" spans="1:41" ht="14.25" x14ac:dyDescent="0.45">
      <c r="A1764">
        <v>2017</v>
      </c>
      <c r="B1764" s="5" t="s">
        <v>1508</v>
      </c>
      <c r="C1764" s="5" t="s">
        <v>5027</v>
      </c>
      <c r="D1764" s="5" t="s">
        <v>83</v>
      </c>
      <c r="E1764" s="5" t="s">
        <v>94</v>
      </c>
      <c r="F1764" s="5" t="s">
        <v>199</v>
      </c>
      <c r="G1764" s="5" t="s">
        <v>86</v>
      </c>
      <c r="H1764" s="5" t="s">
        <v>130</v>
      </c>
      <c r="I1764">
        <v>336.80401191175156</v>
      </c>
      <c r="J1764">
        <v>0</v>
      </c>
      <c r="K1764"/>
      <c r="L1764"/>
      <c r="M1764">
        <v>40.276146424446956</v>
      </c>
      <c r="N1764">
        <v>112.38027197455442</v>
      </c>
      <c r="O1764">
        <v>295.26485044263552</v>
      </c>
      <c r="P1764">
        <v>0</v>
      </c>
      <c r="Q1764">
        <v>0</v>
      </c>
      <c r="R1764"/>
      <c r="S1764">
        <v>28.067000992645962</v>
      </c>
      <c r="T1764">
        <v>0</v>
      </c>
      <c r="U1764">
        <v>112.26800397058385</v>
      </c>
      <c r="V1764">
        <v>0</v>
      </c>
      <c r="W1764">
        <v>0</v>
      </c>
      <c r="X1764">
        <v>0</v>
      </c>
      <c r="Y1764">
        <v>0</v>
      </c>
      <c r="Z1764"/>
      <c r="AA1764">
        <v>4.9116128877040817</v>
      </c>
      <c r="AB1764"/>
      <c r="AC1764">
        <v>0</v>
      </c>
      <c r="AD1764">
        <v>0</v>
      </c>
      <c r="AE1764"/>
      <c r="AF1764">
        <v>864.72575117072495</v>
      </c>
      <c r="AG1764">
        <v>5987.252651751237</v>
      </c>
      <c r="AH1764">
        <v>658.96573513628755</v>
      </c>
      <c r="AI1764">
        <v>0</v>
      </c>
      <c r="AJ1764">
        <v>0</v>
      </c>
      <c r="AK1764"/>
      <c r="AL1764">
        <v>8440.916015625</v>
      </c>
      <c r="AM1764">
        <v>7418.34228515625</v>
      </c>
      <c r="AN1764">
        <v>1022.57373046875</v>
      </c>
      <c r="AO1764" s="5" t="s">
        <v>5206</v>
      </c>
    </row>
    <row r="1765" spans="1:41" ht="14.25" x14ac:dyDescent="0.45">
      <c r="A1765">
        <v>2017</v>
      </c>
      <c r="B1765" s="5" t="s">
        <v>4071</v>
      </c>
      <c r="C1765" s="5" t="s">
        <v>5027</v>
      </c>
      <c r="D1765" s="5" t="s">
        <v>83</v>
      </c>
      <c r="E1765" s="5" t="s">
        <v>94</v>
      </c>
      <c r="F1765" s="5" t="s">
        <v>199</v>
      </c>
      <c r="G1765" s="5" t="s">
        <v>86</v>
      </c>
      <c r="H1765" s="5" t="s">
        <v>130</v>
      </c>
      <c r="I1765">
        <v>154.25875379803387</v>
      </c>
      <c r="J1765">
        <v>0</v>
      </c>
      <c r="K1765"/>
      <c r="L1765"/>
      <c r="M1765">
        <v>0</v>
      </c>
      <c r="N1765">
        <v>0</v>
      </c>
      <c r="O1765">
        <v>0</v>
      </c>
      <c r="P1765">
        <v>0</v>
      </c>
      <c r="Q1765">
        <v>0</v>
      </c>
      <c r="R1765">
        <v>0</v>
      </c>
      <c r="S1765">
        <v>77.129376899016933</v>
      </c>
      <c r="T1765">
        <v>0</v>
      </c>
      <c r="U1765"/>
      <c r="V1765">
        <v>98.725602430741688</v>
      </c>
      <c r="W1765"/>
      <c r="X1765">
        <v>113.12308611855818</v>
      </c>
      <c r="Y1765">
        <v>183.05372117366687</v>
      </c>
      <c r="Z1765">
        <v>0</v>
      </c>
      <c r="AA1765">
        <v>5282.8481217366671</v>
      </c>
      <c r="AB1765"/>
      <c r="AC1765">
        <v>0</v>
      </c>
      <c r="AD1765">
        <v>526.84506380488494</v>
      </c>
      <c r="AE1765"/>
      <c r="AF1765">
        <v>0.63153986535196882</v>
      </c>
      <c r="AG1765">
        <v>4611.3083468692257</v>
      </c>
      <c r="AH1765">
        <v>462.38352654657581</v>
      </c>
      <c r="AI1765"/>
      <c r="AJ1765">
        <v>0</v>
      </c>
      <c r="AK1765"/>
      <c r="AL1765">
        <v>11510.3076171875</v>
      </c>
      <c r="AM1765">
        <v>10330.826171875</v>
      </c>
      <c r="AN1765">
        <v>1179.4810791015625</v>
      </c>
      <c r="AO1765" s="5" t="s">
        <v>5208</v>
      </c>
    </row>
    <row r="1766" spans="1:41" ht="14.25" x14ac:dyDescent="0.45">
      <c r="A1766">
        <v>2017</v>
      </c>
      <c r="B1766" s="5" t="s">
        <v>1509</v>
      </c>
      <c r="C1766" s="5" t="s">
        <v>5027</v>
      </c>
      <c r="D1766" s="5" t="s">
        <v>83</v>
      </c>
      <c r="E1766" s="5" t="s">
        <v>94</v>
      </c>
      <c r="F1766" s="5" t="s">
        <v>199</v>
      </c>
      <c r="G1766" s="5" t="s">
        <v>86</v>
      </c>
      <c r="H1766" s="5" t="s">
        <v>130</v>
      </c>
      <c r="I1766">
        <v>273.71040288438792</v>
      </c>
      <c r="J1766"/>
      <c r="K1766"/>
      <c r="L1766"/>
      <c r="M1766">
        <v>39.277442813909666</v>
      </c>
      <c r="N1766">
        <v>0</v>
      </c>
      <c r="O1766">
        <v>0</v>
      </c>
      <c r="P1766"/>
      <c r="Q1766">
        <v>0</v>
      </c>
      <c r="R1766">
        <v>437.52314956489101</v>
      </c>
      <c r="S1766">
        <v>88.134749728772917</v>
      </c>
      <c r="T1766"/>
      <c r="U1766">
        <v>109.48416115375517</v>
      </c>
      <c r="V1766">
        <v>328.4524834612655</v>
      </c>
      <c r="W1766">
        <v>0</v>
      </c>
      <c r="X1766">
        <v>0</v>
      </c>
      <c r="Y1766">
        <v>1065.3762815756511</v>
      </c>
      <c r="Z1766">
        <v>68.467288729515218</v>
      </c>
      <c r="AA1766">
        <v>945.93774583315417</v>
      </c>
      <c r="AB1766"/>
      <c r="AC1766">
        <v>114.95836921144293</v>
      </c>
      <c r="AD1766">
        <v>0</v>
      </c>
      <c r="AE1766"/>
      <c r="AF1766">
        <v>1136.7636489007737</v>
      </c>
      <c r="AG1766">
        <v>824.24257898341739</v>
      </c>
      <c r="AH1766">
        <v>1482.063571101125</v>
      </c>
      <c r="AI1766">
        <v>0</v>
      </c>
      <c r="AJ1766">
        <v>725.33256764362795</v>
      </c>
      <c r="AK1766"/>
      <c r="AL1766">
        <v>7639.72412109375</v>
      </c>
      <c r="AM1766">
        <v>6030.24853515625</v>
      </c>
      <c r="AN1766">
        <v>1609.4757080078125</v>
      </c>
      <c r="AO1766" s="5" t="s">
        <v>5205</v>
      </c>
    </row>
    <row r="1767" spans="1:41" ht="14.25" x14ac:dyDescent="0.45">
      <c r="A1767">
        <v>2017</v>
      </c>
      <c r="B1767" s="5" t="s">
        <v>589</v>
      </c>
      <c r="C1767" s="5" t="s">
        <v>5027</v>
      </c>
      <c r="D1767" s="5" t="s">
        <v>83</v>
      </c>
      <c r="E1767" s="5" t="s">
        <v>94</v>
      </c>
      <c r="F1767" s="5" t="s">
        <v>199</v>
      </c>
      <c r="G1767" s="5" t="s">
        <v>86</v>
      </c>
      <c r="H1767" s="5" t="s">
        <v>130</v>
      </c>
      <c r="I1767">
        <v>159.2400867670284</v>
      </c>
      <c r="J1767"/>
      <c r="K1767"/>
      <c r="L1767">
        <v>10.459118999476415</v>
      </c>
      <c r="M1767">
        <v>1592.400867670284</v>
      </c>
      <c r="N1767">
        <v>187.37781009876232</v>
      </c>
      <c r="O1767">
        <v>0</v>
      </c>
      <c r="P1767">
        <v>0</v>
      </c>
      <c r="Q1767">
        <v>0</v>
      </c>
      <c r="R1767"/>
      <c r="S1767">
        <v>76.629963993250286</v>
      </c>
      <c r="T1767">
        <v>0</v>
      </c>
      <c r="U1767">
        <v>106.1600578446856</v>
      </c>
      <c r="V1767">
        <v>0</v>
      </c>
      <c r="W1767">
        <v>0</v>
      </c>
      <c r="X1767">
        <v>75.977296300608316</v>
      </c>
      <c r="Y1767">
        <v>188.96490296354037</v>
      </c>
      <c r="Z1767">
        <v>124.85803477783331</v>
      </c>
      <c r="AA1767">
        <v>10916.922800014965</v>
      </c>
      <c r="AB1767"/>
      <c r="AC1767">
        <v>0</v>
      </c>
      <c r="AD1767">
        <v>580.06639725755463</v>
      </c>
      <c r="AE1767"/>
      <c r="AF1767">
        <v>661.19221606812209</v>
      </c>
      <c r="AG1767">
        <v>5677.4398935337858</v>
      </c>
      <c r="AH1767">
        <v>902.37004608503366</v>
      </c>
      <c r="AI1767"/>
      <c r="AJ1767">
        <v>0</v>
      </c>
      <c r="AK1767"/>
      <c r="AL1767">
        <v>21260.05859375</v>
      </c>
      <c r="AM1767">
        <v>18032.615234375</v>
      </c>
      <c r="AN1767">
        <v>3227.444580078125</v>
      </c>
      <c r="AO1767" s="5" t="s">
        <v>5207</v>
      </c>
    </row>
    <row r="1768" spans="1:41" ht="14.25" x14ac:dyDescent="0.45">
      <c r="A1768">
        <v>2017</v>
      </c>
      <c r="B1768" s="5" t="s">
        <v>4071</v>
      </c>
      <c r="C1768" s="5" t="s">
        <v>5027</v>
      </c>
      <c r="D1768" s="5" t="s">
        <v>83</v>
      </c>
      <c r="E1768" s="5" t="s">
        <v>94</v>
      </c>
      <c r="F1768" s="5" t="s">
        <v>202</v>
      </c>
      <c r="G1768" s="5" t="s">
        <v>86</v>
      </c>
      <c r="H1768" s="5" t="s">
        <v>130</v>
      </c>
      <c r="I1768">
        <v>4370.6646909442934</v>
      </c>
      <c r="J1768">
        <v>761.78114583929062</v>
      </c>
      <c r="K1768"/>
      <c r="L1768"/>
      <c r="M1768">
        <v>212.08693911641532</v>
      </c>
      <c r="N1768">
        <v>22.624617223711635</v>
      </c>
      <c r="O1768">
        <v>517.28102106940696</v>
      </c>
      <c r="P1768">
        <v>0</v>
      </c>
      <c r="Q1768">
        <v>0</v>
      </c>
      <c r="R1768">
        <v>0</v>
      </c>
      <c r="S1768">
        <v>0</v>
      </c>
      <c r="T1768">
        <v>0</v>
      </c>
      <c r="U1768"/>
      <c r="V1768">
        <v>0</v>
      </c>
      <c r="W1768">
        <v>2917.5472301668142</v>
      </c>
      <c r="X1768">
        <v>0</v>
      </c>
      <c r="Y1768">
        <v>2328.2787906583249</v>
      </c>
      <c r="Z1768">
        <v>68.902243363121798</v>
      </c>
      <c r="AA1768">
        <v>9029.2790556449163</v>
      </c>
      <c r="AB1768"/>
      <c r="AC1768">
        <v>0</v>
      </c>
      <c r="AD1768">
        <v>1403.5057887726475</v>
      </c>
      <c r="AE1768">
        <v>252.98435622877557</v>
      </c>
      <c r="AF1768">
        <v>0</v>
      </c>
      <c r="AG1768">
        <v>842.25279573726493</v>
      </c>
      <c r="AH1768">
        <v>0</v>
      </c>
      <c r="AI1768"/>
      <c r="AJ1768">
        <v>407.25254657925478</v>
      </c>
      <c r="AK1768"/>
      <c r="AL1768">
        <v>23134.439453125</v>
      </c>
      <c r="AM1768">
        <v>18084.01953125</v>
      </c>
      <c r="AN1768">
        <v>5050.4208984375</v>
      </c>
      <c r="AO1768" s="5" t="s">
        <v>5210</v>
      </c>
    </row>
    <row r="1769" spans="1:41" ht="14.25" x14ac:dyDescent="0.45">
      <c r="A1769">
        <v>2017</v>
      </c>
      <c r="B1769" s="5" t="s">
        <v>589</v>
      </c>
      <c r="C1769" s="5" t="s">
        <v>5027</v>
      </c>
      <c r="D1769" s="5" t="s">
        <v>83</v>
      </c>
      <c r="E1769" s="5" t="s">
        <v>94</v>
      </c>
      <c r="F1769" s="5" t="s">
        <v>202</v>
      </c>
      <c r="G1769" s="5" t="s">
        <v>86</v>
      </c>
      <c r="H1769" s="5" t="s">
        <v>130</v>
      </c>
      <c r="I1769">
        <v>4511.8024583991382</v>
      </c>
      <c r="J1769">
        <v>0</v>
      </c>
      <c r="K1769"/>
      <c r="L1769">
        <v>0</v>
      </c>
      <c r="M1769">
        <v>212.32011568937119</v>
      </c>
      <c r="N1769">
        <v>0</v>
      </c>
      <c r="O1769">
        <v>533.98509095876852</v>
      </c>
      <c r="P1769">
        <v>0</v>
      </c>
      <c r="Q1769">
        <v>0</v>
      </c>
      <c r="R1769"/>
      <c r="S1769">
        <v>323.27829391486534</v>
      </c>
      <c r="T1769">
        <v>0</v>
      </c>
      <c r="U1769">
        <v>0</v>
      </c>
      <c r="V1769">
        <v>159.2400867670284</v>
      </c>
      <c r="W1769">
        <v>2707.0814750394829</v>
      </c>
      <c r="X1769">
        <v>0</v>
      </c>
      <c r="Y1769">
        <v>2403.4637096036822</v>
      </c>
      <c r="Z1769">
        <v>0</v>
      </c>
      <c r="AA1769">
        <v>12961.252478623956</v>
      </c>
      <c r="AB1769"/>
      <c r="AC1769">
        <v>0</v>
      </c>
      <c r="AD1769">
        <v>1958.1990610078697</v>
      </c>
      <c r="AE1769">
        <v>340.19849426066014</v>
      </c>
      <c r="AF1769">
        <v>2188.7742325013701</v>
      </c>
      <c r="AG1769">
        <v>3025.5616485735395</v>
      </c>
      <c r="AH1769">
        <v>0</v>
      </c>
      <c r="AI1769"/>
      <c r="AJ1769">
        <v>305.74096659269452</v>
      </c>
      <c r="AK1769"/>
      <c r="AL1769">
        <v>31630.8984375</v>
      </c>
      <c r="AM1769">
        <v>25896.03515625</v>
      </c>
      <c r="AN1769">
        <v>5734.8642578125</v>
      </c>
      <c r="AO1769" s="5" t="s">
        <v>5212</v>
      </c>
    </row>
    <row r="1770" spans="1:41" ht="14.25" x14ac:dyDescent="0.45">
      <c r="A1770">
        <v>2017</v>
      </c>
      <c r="B1770" s="5" t="s">
        <v>1507</v>
      </c>
      <c r="C1770" s="5" t="s">
        <v>5027</v>
      </c>
      <c r="D1770" s="5" t="s">
        <v>83</v>
      </c>
      <c r="E1770" s="5" t="s">
        <v>94</v>
      </c>
      <c r="F1770" s="5" t="s">
        <v>202</v>
      </c>
      <c r="G1770" s="5" t="s">
        <v>86</v>
      </c>
      <c r="H1770" s="5" t="s">
        <v>130</v>
      </c>
      <c r="I1770">
        <v>3525.4559237087783</v>
      </c>
      <c r="J1770">
        <v>0</v>
      </c>
      <c r="K1770">
        <v>0</v>
      </c>
      <c r="L1770"/>
      <c r="M1770">
        <v>489.01485393379829</v>
      </c>
      <c r="N1770">
        <v>5163.0870624638237</v>
      </c>
      <c r="O1770">
        <v>0</v>
      </c>
      <c r="P1770">
        <v>0</v>
      </c>
      <c r="Q1770">
        <v>0</v>
      </c>
      <c r="R1770">
        <v>496.44560522589933</v>
      </c>
      <c r="S1770">
        <v>568.62192317883523</v>
      </c>
      <c r="T1770">
        <v>0</v>
      </c>
      <c r="U1770">
        <v>0</v>
      </c>
      <c r="V1770">
        <v>1819.5901541722728</v>
      </c>
      <c r="W1770">
        <v>2022.019558823938</v>
      </c>
      <c r="X1770">
        <v>0</v>
      </c>
      <c r="Y1770">
        <v>5617.9846010068923</v>
      </c>
      <c r="Z1770">
        <v>0</v>
      </c>
      <c r="AA1770">
        <v>8565.5965761678017</v>
      </c>
      <c r="AB1770">
        <v>0</v>
      </c>
      <c r="AC1770">
        <v>331.33337897546062</v>
      </c>
      <c r="AD1770">
        <v>2157.9201984636798</v>
      </c>
      <c r="AE1770">
        <v>2518.9951196822403</v>
      </c>
      <c r="AF1770">
        <v>1316.9283740821825</v>
      </c>
      <c r="AG1770">
        <v>4154.0919173353259</v>
      </c>
      <c r="AH1770">
        <v>10690.695894218521</v>
      </c>
      <c r="AI1770">
        <v>0</v>
      </c>
      <c r="AJ1770">
        <v>0</v>
      </c>
      <c r="AK1770"/>
      <c r="AL1770">
        <v>49437.78125</v>
      </c>
      <c r="AM1770">
        <v>33509.5078125</v>
      </c>
      <c r="AN1770">
        <v>15928.2724609375</v>
      </c>
      <c r="AO1770" s="5" t="s">
        <v>5213</v>
      </c>
    </row>
    <row r="1771" spans="1:41" ht="14.25" x14ac:dyDescent="0.45">
      <c r="A1771">
        <v>2017</v>
      </c>
      <c r="B1771" s="5" t="s">
        <v>1508</v>
      </c>
      <c r="C1771" s="5" t="s">
        <v>5027</v>
      </c>
      <c r="D1771" s="5" t="s">
        <v>83</v>
      </c>
      <c r="E1771" s="5" t="s">
        <v>94</v>
      </c>
      <c r="F1771" s="5" t="s">
        <v>202</v>
      </c>
      <c r="G1771" s="5" t="s">
        <v>86</v>
      </c>
      <c r="H1771" s="5" t="s">
        <v>130</v>
      </c>
      <c r="I1771">
        <v>0</v>
      </c>
      <c r="J1771">
        <v>0</v>
      </c>
      <c r="K1771"/>
      <c r="L1771"/>
      <c r="M1771">
        <v>493.13720744078944</v>
      </c>
      <c r="N1771">
        <v>5510.787242900079</v>
      </c>
      <c r="O1771">
        <v>353.64421250733909</v>
      </c>
      <c r="P1771">
        <v>0</v>
      </c>
      <c r="Q1771">
        <v>0</v>
      </c>
      <c r="R1771"/>
      <c r="S1771">
        <v>561.34001985291923</v>
      </c>
      <c r="T1771">
        <v>0</v>
      </c>
      <c r="U1771">
        <v>0</v>
      </c>
      <c r="V1771">
        <v>3143.5041111763476</v>
      </c>
      <c r="W1771">
        <v>392.93801389704345</v>
      </c>
      <c r="X1771">
        <v>0</v>
      </c>
      <c r="Y1771">
        <v>7739.6888329296671</v>
      </c>
      <c r="Z1771"/>
      <c r="AA1771">
        <v>9014.2506611923109</v>
      </c>
      <c r="AB1771"/>
      <c r="AC1771">
        <v>331.9764877410164</v>
      </c>
      <c r="AD1771">
        <v>1426.3649904462677</v>
      </c>
      <c r="AE1771">
        <v>943.05123335290432</v>
      </c>
      <c r="AF1771">
        <v>649.78816514900279</v>
      </c>
      <c r="AG1771">
        <v>4037.1574227821952</v>
      </c>
      <c r="AH1771">
        <v>1727.6496879073275</v>
      </c>
      <c r="AI1771">
        <v>0</v>
      </c>
      <c r="AJ1771">
        <v>0</v>
      </c>
      <c r="AK1771"/>
      <c r="AL1771">
        <v>36325.27734375</v>
      </c>
      <c r="AM1771">
        <v>31370.205078125</v>
      </c>
      <c r="AN1771">
        <v>4955.07421875</v>
      </c>
      <c r="AO1771" s="5" t="s">
        <v>5211</v>
      </c>
    </row>
    <row r="1772" spans="1:41" ht="14.25" x14ac:dyDescent="0.45">
      <c r="A1772">
        <v>2017</v>
      </c>
      <c r="B1772" s="5" t="s">
        <v>1509</v>
      </c>
      <c r="C1772" s="5" t="s">
        <v>5027</v>
      </c>
      <c r="D1772" s="5" t="s">
        <v>83</v>
      </c>
      <c r="E1772" s="5" t="s">
        <v>94</v>
      </c>
      <c r="F1772" s="5" t="s">
        <v>202</v>
      </c>
      <c r="G1772" s="5" t="s">
        <v>86</v>
      </c>
      <c r="H1772" s="5" t="s">
        <v>130</v>
      </c>
      <c r="I1772">
        <v>3503.4931569201653</v>
      </c>
      <c r="J1772">
        <v>1652.1558845346412</v>
      </c>
      <c r="K1772"/>
      <c r="L1772"/>
      <c r="M1772">
        <v>798.41324521375952</v>
      </c>
      <c r="N1772">
        <v>2978.9557451582973</v>
      </c>
      <c r="O1772">
        <v>541.94659771108809</v>
      </c>
      <c r="P1772"/>
      <c r="Q1772">
        <v>0</v>
      </c>
      <c r="R1772"/>
      <c r="S1772">
        <v>547.42080576877584</v>
      </c>
      <c r="T1772"/>
      <c r="U1772">
        <v>0</v>
      </c>
      <c r="V1772">
        <v>1970.714900767593</v>
      </c>
      <c r="W1772">
        <v>1642.2624173063275</v>
      </c>
      <c r="X1772">
        <v>931.14684631737396</v>
      </c>
      <c r="Y1772">
        <v>944.96587484915403</v>
      </c>
      <c r="Z1772">
        <v>646.51667177561819</v>
      </c>
      <c r="AA1772">
        <v>14778.479945383999</v>
      </c>
      <c r="AB1772"/>
      <c r="AC1772">
        <v>327.63135225261237</v>
      </c>
      <c r="AD1772">
        <v>1275.9760214088253</v>
      </c>
      <c r="AE1772">
        <v>10.948416115375517</v>
      </c>
      <c r="AF1772">
        <v>637.16131589552651</v>
      </c>
      <c r="AG1772">
        <v>8254.1871847444345</v>
      </c>
      <c r="AH1772">
        <v>2189.6832230751033</v>
      </c>
      <c r="AI1772"/>
      <c r="AJ1772">
        <v>1368.5520144219397</v>
      </c>
      <c r="AK1772"/>
      <c r="AL1772">
        <v>45000.609375</v>
      </c>
      <c r="AM1772">
        <v>37073.76171875</v>
      </c>
      <c r="AN1772">
        <v>7926.84912109375</v>
      </c>
      <c r="AO1772" s="5" t="s">
        <v>5209</v>
      </c>
    </row>
    <row r="1773" spans="1:41" ht="14.25" x14ac:dyDescent="0.45">
      <c r="A1773">
        <v>2017</v>
      </c>
      <c r="B1773" s="5" t="s">
        <v>1507</v>
      </c>
      <c r="C1773" s="5" t="s">
        <v>5027</v>
      </c>
      <c r="D1773" s="5" t="s">
        <v>83</v>
      </c>
      <c r="E1773" s="5" t="s">
        <v>94</v>
      </c>
      <c r="F1773" s="5" t="s">
        <v>236</v>
      </c>
      <c r="G1773" s="5" t="s">
        <v>86</v>
      </c>
      <c r="H1773" s="5" t="s">
        <v>130</v>
      </c>
      <c r="I1773">
        <v>8677.1705477090254</v>
      </c>
      <c r="J1773">
        <v>7090.7153820400754</v>
      </c>
      <c r="K1773">
        <v>45.489753854306819</v>
      </c>
      <c r="L1773">
        <v>238.82120773511079</v>
      </c>
      <c r="M1773">
        <v>4577.4064815896236</v>
      </c>
      <c r="N1773">
        <v>9997.1694801763751</v>
      </c>
      <c r="O1773">
        <v>1573.8317589743804</v>
      </c>
      <c r="P1773">
        <v>0</v>
      </c>
      <c r="Q1773">
        <v>0</v>
      </c>
      <c r="R1773">
        <v>4219.7876444201447</v>
      </c>
      <c r="S1773">
        <v>3526.593167555136</v>
      </c>
      <c r="T1773">
        <v>710.7774039735441</v>
      </c>
      <c r="U1773">
        <v>182.8381185573879</v>
      </c>
      <c r="V1773">
        <v>7784.4341283182548</v>
      </c>
      <c r="W1773">
        <v>2351.8202742676626</v>
      </c>
      <c r="X1773">
        <v>2558.797024992145</v>
      </c>
      <c r="Y1773">
        <v>23440.870161124305</v>
      </c>
      <c r="Z1773">
        <v>1779.7866195497543</v>
      </c>
      <c r="AA1773">
        <v>28645.568953526381</v>
      </c>
      <c r="AB1773">
        <v>187.64523464901563</v>
      </c>
      <c r="AC1773">
        <v>817.23024008326172</v>
      </c>
      <c r="AD1773">
        <v>6735.3268108363454</v>
      </c>
      <c r="AE1773">
        <v>6956.0463774859409</v>
      </c>
      <c r="AF1773">
        <v>6062.6469449327415</v>
      </c>
      <c r="AG1773">
        <v>38213.020660974529</v>
      </c>
      <c r="AH1773">
        <v>24302.427069339283</v>
      </c>
      <c r="AI1773">
        <v>443.52510007949149</v>
      </c>
      <c r="AJ1773">
        <v>9011.4185183134723</v>
      </c>
      <c r="AK1773">
        <v>468.54446469936022</v>
      </c>
      <c r="AL1773">
        <v>200599.71875</v>
      </c>
      <c r="AM1773">
        <v>153117.53125</v>
      </c>
      <c r="AN1773">
        <v>47482.1796875</v>
      </c>
      <c r="AO1773" s="5" t="s">
        <v>5218</v>
      </c>
    </row>
    <row r="1774" spans="1:41" ht="14.25" x14ac:dyDescent="0.45">
      <c r="A1774">
        <v>2017</v>
      </c>
      <c r="B1774" s="5" t="s">
        <v>589</v>
      </c>
      <c r="C1774" s="5" t="s">
        <v>5027</v>
      </c>
      <c r="D1774" s="5" t="s">
        <v>83</v>
      </c>
      <c r="E1774" s="5" t="s">
        <v>94</v>
      </c>
      <c r="F1774" s="5" t="s">
        <v>236</v>
      </c>
      <c r="G1774" s="5" t="s">
        <v>86</v>
      </c>
      <c r="H1774" s="5" t="s">
        <v>130</v>
      </c>
      <c r="I1774">
        <v>6987.4550073372066</v>
      </c>
      <c r="J1774">
        <v>1169.0876370146002</v>
      </c>
      <c r="K1774">
        <v>0</v>
      </c>
      <c r="L1774">
        <v>10.459118999476415</v>
      </c>
      <c r="M1774">
        <v>3927.9221402533672</v>
      </c>
      <c r="N1774">
        <v>6645.3754529442767</v>
      </c>
      <c r="O1774">
        <v>1172.0070386053289</v>
      </c>
      <c r="P1774">
        <v>216.41577072101919</v>
      </c>
      <c r="Q1774">
        <v>49.710933326583856</v>
      </c>
      <c r="R1774">
        <v>1827.7632851269746</v>
      </c>
      <c r="S1774">
        <v>2926.0281941110884</v>
      </c>
      <c r="T1774">
        <v>0</v>
      </c>
      <c r="U1774">
        <v>195.33450643422151</v>
      </c>
      <c r="V1774">
        <v>1907.6962394690004</v>
      </c>
      <c r="W1774">
        <v>5860.0351930266452</v>
      </c>
      <c r="X1774">
        <v>403.82453376213738</v>
      </c>
      <c r="Y1774">
        <v>14363.455826385962</v>
      </c>
      <c r="Z1774">
        <v>2580.4622381077634</v>
      </c>
      <c r="AA1774">
        <v>48640.159482526142</v>
      </c>
      <c r="AB1774">
        <v>144.37767866877243</v>
      </c>
      <c r="AC1774">
        <v>1157.0384704492285</v>
      </c>
      <c r="AD1774">
        <v>8373.3152808710438</v>
      </c>
      <c r="AE1774">
        <v>3794.5741630471648</v>
      </c>
      <c r="AF1774">
        <v>8772.4247260127831</v>
      </c>
      <c r="AG1774">
        <v>48433.403190480909</v>
      </c>
      <c r="AH1774">
        <v>970.3124831056324</v>
      </c>
      <c r="AI1774">
        <v>458.61144988904181</v>
      </c>
      <c r="AJ1774">
        <v>1346.1095334706135</v>
      </c>
      <c r="AK1774">
        <v>240.98333130743632</v>
      </c>
      <c r="AL1774">
        <v>172574.328125</v>
      </c>
      <c r="AM1774">
        <v>148096.921875</v>
      </c>
      <c r="AN1774">
        <v>24477.416015625</v>
      </c>
      <c r="AO1774" s="5" t="s">
        <v>5216</v>
      </c>
    </row>
    <row r="1775" spans="1:41" ht="14.25" x14ac:dyDescent="0.45">
      <c r="A1775">
        <v>2017</v>
      </c>
      <c r="B1775" s="5" t="s">
        <v>1509</v>
      </c>
      <c r="C1775" s="5" t="s">
        <v>5027</v>
      </c>
      <c r="D1775" s="5" t="s">
        <v>83</v>
      </c>
      <c r="E1775" s="5" t="s">
        <v>94</v>
      </c>
      <c r="F1775" s="5" t="s">
        <v>236</v>
      </c>
      <c r="G1775" s="5" t="s">
        <v>86</v>
      </c>
      <c r="H1775" s="5" t="s">
        <v>130</v>
      </c>
      <c r="I1775">
        <v>4193.2433721888228</v>
      </c>
      <c r="J1775">
        <v>13018.14650726187</v>
      </c>
      <c r="K1775">
        <v>54.742080576877584</v>
      </c>
      <c r="L1775">
        <v>248.52904581902425</v>
      </c>
      <c r="M1775">
        <v>7027.0082298113239</v>
      </c>
      <c r="N1775">
        <v>10844.244235205104</v>
      </c>
      <c r="O1775">
        <v>1190.0928317413186</v>
      </c>
      <c r="P1775">
        <v>0</v>
      </c>
      <c r="Q1775">
        <v>2367.2756792528589</v>
      </c>
      <c r="R1775">
        <v>2024.8361497335404</v>
      </c>
      <c r="S1775">
        <v>5594.6406349568888</v>
      </c>
      <c r="T1775">
        <v>0</v>
      </c>
      <c r="U1775">
        <v>164.22624173063275</v>
      </c>
      <c r="V1775">
        <v>5241.00679443026</v>
      </c>
      <c r="W1775">
        <v>3722.4614792276757</v>
      </c>
      <c r="X1775">
        <v>5626.6663465238944</v>
      </c>
      <c r="Y1775">
        <v>16067.383148844574</v>
      </c>
      <c r="Z1775">
        <v>3369.250794983906</v>
      </c>
      <c r="AA1775">
        <v>39704.796884849915</v>
      </c>
      <c r="AB1775">
        <v>186.1230739613838</v>
      </c>
      <c r="AC1775">
        <v>1222.0074647176384</v>
      </c>
      <c r="AD1775">
        <v>5307.8244332643826</v>
      </c>
      <c r="AE1775">
        <v>6153.81730252955</v>
      </c>
      <c r="AF1775">
        <v>9219.8330804613834</v>
      </c>
      <c r="AG1775">
        <v>39384.20379804691</v>
      </c>
      <c r="AH1775">
        <v>7874.2963200631193</v>
      </c>
      <c r="AI1775">
        <v>213.49411424982259</v>
      </c>
      <c r="AJ1775">
        <v>3024.4999518724867</v>
      </c>
      <c r="AK1775">
        <v>236.48578809211116</v>
      </c>
      <c r="AL1775">
        <v>193281.140625</v>
      </c>
      <c r="AM1775">
        <v>156247.3125</v>
      </c>
      <c r="AN1775">
        <v>37033.83203125</v>
      </c>
      <c r="AO1775" s="5" t="s">
        <v>5217</v>
      </c>
    </row>
    <row r="1776" spans="1:41" ht="14.25" x14ac:dyDescent="0.45">
      <c r="A1776">
        <v>2017</v>
      </c>
      <c r="B1776" s="5" t="s">
        <v>4071</v>
      </c>
      <c r="C1776" s="5" t="s">
        <v>5027</v>
      </c>
      <c r="D1776" s="5" t="s">
        <v>83</v>
      </c>
      <c r="E1776" s="5" t="s">
        <v>94</v>
      </c>
      <c r="F1776" s="5" t="s">
        <v>236</v>
      </c>
      <c r="G1776" s="5" t="s">
        <v>86</v>
      </c>
      <c r="H1776" s="5" t="s">
        <v>130</v>
      </c>
      <c r="I1776">
        <v>6768.8741166577265</v>
      </c>
      <c r="J1776">
        <v>5497.0106915929373</v>
      </c>
      <c r="K1776">
        <v>0</v>
      </c>
      <c r="L1776">
        <v>0</v>
      </c>
      <c r="M1776">
        <v>2077.3512178135229</v>
      </c>
      <c r="N1776">
        <v>7753.044965889183</v>
      </c>
      <c r="O1776">
        <v>1135.3444279535292</v>
      </c>
      <c r="P1776">
        <v>209.64587354506395</v>
      </c>
      <c r="Q1776">
        <v>194.58518005508509</v>
      </c>
      <c r="R1776">
        <v>2618.468795147814</v>
      </c>
      <c r="S1776">
        <v>1236.1268137682448</v>
      </c>
      <c r="T1776">
        <v>0</v>
      </c>
      <c r="U1776">
        <v>135.7477033422698</v>
      </c>
      <c r="V1776">
        <v>807.28747820971057</v>
      </c>
      <c r="W1776">
        <v>5242.7408457491783</v>
      </c>
      <c r="X1776">
        <v>375.36296757521575</v>
      </c>
      <c r="Y1776">
        <v>13914.139592582656</v>
      </c>
      <c r="Z1776">
        <v>2147.2818528686316</v>
      </c>
      <c r="AA1776">
        <v>37566.120116589198</v>
      </c>
      <c r="AB1776">
        <v>0</v>
      </c>
      <c r="AC1776">
        <v>1120.8441050965143</v>
      </c>
      <c r="AD1776">
        <v>4616.1397310381808</v>
      </c>
      <c r="AE1776">
        <v>4888.9741037056874</v>
      </c>
      <c r="AF1776">
        <v>7495.4711458872644</v>
      </c>
      <c r="AG1776">
        <v>34948.863260482554</v>
      </c>
      <c r="AH1776">
        <v>1000.876169568576</v>
      </c>
      <c r="AI1776">
        <v>444.26521093833759</v>
      </c>
      <c r="AJ1776">
        <v>539.22698204774247</v>
      </c>
      <c r="AK1776">
        <v>233.44491408102459</v>
      </c>
      <c r="AL1776">
        <v>142967.234375</v>
      </c>
      <c r="AM1776">
        <v>126605.578125</v>
      </c>
      <c r="AN1776">
        <v>16361.6533203125</v>
      </c>
      <c r="AO1776" s="5" t="s">
        <v>5215</v>
      </c>
    </row>
    <row r="1777" spans="1:41" ht="14.25" x14ac:dyDescent="0.45">
      <c r="A1777">
        <v>2017</v>
      </c>
      <c r="B1777" s="5" t="s">
        <v>1508</v>
      </c>
      <c r="C1777" s="5" t="s">
        <v>5027</v>
      </c>
      <c r="D1777" s="5" t="s">
        <v>83</v>
      </c>
      <c r="E1777" s="5" t="s">
        <v>94</v>
      </c>
      <c r="F1777" s="5" t="s">
        <v>236</v>
      </c>
      <c r="G1777" s="5" t="s">
        <v>86</v>
      </c>
      <c r="H1777" s="5" t="s">
        <v>130</v>
      </c>
      <c r="I1777">
        <v>3064.9165083969392</v>
      </c>
      <c r="J1777">
        <v>6267.420800381864</v>
      </c>
      <c r="K1777">
        <v>44.907201588233541</v>
      </c>
      <c r="L1777">
        <v>254.84836901322532</v>
      </c>
      <c r="M1777">
        <v>5794.7551254431746</v>
      </c>
      <c r="N1777">
        <v>14438.114382632964</v>
      </c>
      <c r="O1777">
        <v>1566.1386553896446</v>
      </c>
      <c r="P1777">
        <v>0</v>
      </c>
      <c r="Q1777">
        <v>0</v>
      </c>
      <c r="R1777">
        <v>3631.8755418485862</v>
      </c>
      <c r="S1777">
        <v>6848.348242205615</v>
      </c>
      <c r="T1777">
        <v>701.67502481614906</v>
      </c>
      <c r="U1777">
        <v>168.40200595587578</v>
      </c>
      <c r="V1777">
        <v>11066.257151380451</v>
      </c>
      <c r="W1777">
        <v>1972.5488297631582</v>
      </c>
      <c r="X1777">
        <v>4197.7006684601301</v>
      </c>
      <c r="Y1777">
        <v>31771.833896874832</v>
      </c>
      <c r="Z1777">
        <v>200.95972710734509</v>
      </c>
      <c r="AA1777">
        <v>30145.984180249645</v>
      </c>
      <c r="AB1777">
        <v>190.85560674999255</v>
      </c>
      <c r="AC1777">
        <v>818.88282096143871</v>
      </c>
      <c r="AD1777">
        <v>7739.3722708388741</v>
      </c>
      <c r="AE1777">
        <v>2124.1106351234462</v>
      </c>
      <c r="AF1777">
        <v>7839.2514012922557</v>
      </c>
      <c r="AG1777">
        <v>46274.625876595252</v>
      </c>
      <c r="AH1777">
        <v>19355.803737922943</v>
      </c>
      <c r="AI1777">
        <v>218.92260774263849</v>
      </c>
      <c r="AJ1777">
        <v>8739.4461515532748</v>
      </c>
      <c r="AK1777">
        <v>496.06246255224704</v>
      </c>
      <c r="AL1777">
        <v>215934.03125</v>
      </c>
      <c r="AM1777">
        <v>166806.9375</v>
      </c>
      <c r="AN1777">
        <v>49127.08984375</v>
      </c>
      <c r="AO1777" s="5" t="s">
        <v>5214</v>
      </c>
    </row>
    <row r="1778" spans="1:41" ht="14.25" x14ac:dyDescent="0.45">
      <c r="A1778">
        <v>2017</v>
      </c>
      <c r="B1778" s="5" t="s">
        <v>1507</v>
      </c>
      <c r="C1778" s="5" t="s">
        <v>5027</v>
      </c>
      <c r="D1778" s="5" t="s">
        <v>83</v>
      </c>
      <c r="E1778" s="5" t="s">
        <v>94</v>
      </c>
      <c r="F1778" s="5" t="s">
        <v>237</v>
      </c>
      <c r="G1778" s="5" t="s">
        <v>86</v>
      </c>
      <c r="H1778" s="5" t="s">
        <v>130</v>
      </c>
      <c r="I1778">
        <v>7226.837519437122</v>
      </c>
      <c r="J1778">
        <v>7090.7153820400754</v>
      </c>
      <c r="K1778">
        <v>-5.6862192317883524</v>
      </c>
      <c r="L1778">
        <v>238.82120773511079</v>
      </c>
      <c r="M1778">
        <v>4577.4064815896236</v>
      </c>
      <c r="N1778">
        <v>9997.1694801763751</v>
      </c>
      <c r="O1778">
        <v>1573.8317589743804</v>
      </c>
      <c r="P1778">
        <v>0</v>
      </c>
      <c r="Q1778">
        <v>0</v>
      </c>
      <c r="R1778">
        <v>4219.7876444201447</v>
      </c>
      <c r="S1778">
        <v>3526.593167555136</v>
      </c>
      <c r="T1778">
        <v>710.7774039735441</v>
      </c>
      <c r="U1778">
        <v>182.8381185573879</v>
      </c>
      <c r="V1778">
        <v>7784.4341283182548</v>
      </c>
      <c r="W1778">
        <v>2351.8202742676626</v>
      </c>
      <c r="X1778">
        <v>2315.7113076178903</v>
      </c>
      <c r="Y1778">
        <v>23440.870161124305</v>
      </c>
      <c r="Z1778">
        <v>1779.7866195497543</v>
      </c>
      <c r="AA1778">
        <v>28645.568953526381</v>
      </c>
      <c r="AB1778">
        <v>187.64523464901563</v>
      </c>
      <c r="AC1778">
        <v>817.23024008326172</v>
      </c>
      <c r="AD1778">
        <v>6735.3268108363454</v>
      </c>
      <c r="AE1778">
        <v>6956.0463774859409</v>
      </c>
      <c r="AF1778">
        <v>6062.6469449327415</v>
      </c>
      <c r="AG1778">
        <v>38213.020660974529</v>
      </c>
      <c r="AH1778">
        <v>24302.427069339283</v>
      </c>
      <c r="AI1778">
        <v>443.52510007949149</v>
      </c>
      <c r="AJ1778">
        <v>9011.4185183134723</v>
      </c>
      <c r="AK1778">
        <v>468.54446469936022</v>
      </c>
      <c r="AL1778">
        <v>198855.125</v>
      </c>
      <c r="AM1778">
        <v>151667.1875</v>
      </c>
      <c r="AN1778">
        <v>47187.91796875</v>
      </c>
      <c r="AO1778" s="5" t="s">
        <v>5223</v>
      </c>
    </row>
    <row r="1779" spans="1:41" ht="14.25" x14ac:dyDescent="0.45">
      <c r="A1779">
        <v>2017</v>
      </c>
      <c r="B1779" s="5" t="s">
        <v>589</v>
      </c>
      <c r="C1779" s="5" t="s">
        <v>5027</v>
      </c>
      <c r="D1779" s="5" t="s">
        <v>83</v>
      </c>
      <c r="E1779" s="5" t="s">
        <v>94</v>
      </c>
      <c r="F1779" s="5" t="s">
        <v>237</v>
      </c>
      <c r="G1779" s="5" t="s">
        <v>86</v>
      </c>
      <c r="H1779" s="5" t="s">
        <v>130</v>
      </c>
      <c r="I1779">
        <v>5277.8354113163277</v>
      </c>
      <c r="J1779">
        <v>1169.0876370146002</v>
      </c>
      <c r="K1779">
        <v>0</v>
      </c>
      <c r="L1779">
        <v>10.459118999476415</v>
      </c>
      <c r="M1779">
        <v>3927.9221402533672</v>
      </c>
      <c r="N1779">
        <v>6645.3754529442767</v>
      </c>
      <c r="O1779">
        <v>1172.0070386053289</v>
      </c>
      <c r="P1779">
        <v>216.41577072101919</v>
      </c>
      <c r="Q1779">
        <v>49.710933326583856</v>
      </c>
      <c r="R1779">
        <v>1827.7632851269746</v>
      </c>
      <c r="S1779">
        <v>2877.253360921391</v>
      </c>
      <c r="T1779">
        <v>0</v>
      </c>
      <c r="U1779">
        <v>195.33450643422151</v>
      </c>
      <c r="V1779">
        <v>1899.2034348414254</v>
      </c>
      <c r="W1779">
        <v>5860.0351930266452</v>
      </c>
      <c r="X1779">
        <v>403.82453376213738</v>
      </c>
      <c r="Y1779">
        <v>14363.455826385962</v>
      </c>
      <c r="Z1779">
        <v>2580.4622381077634</v>
      </c>
      <c r="AA1779">
        <v>48640.159482526142</v>
      </c>
      <c r="AB1779">
        <v>144.37767866877243</v>
      </c>
      <c r="AC1779">
        <v>1157.0384704492285</v>
      </c>
      <c r="AD1779">
        <v>8373.3152808710438</v>
      </c>
      <c r="AE1779">
        <v>3794.5741630471648</v>
      </c>
      <c r="AF1779">
        <v>8772.4247260127831</v>
      </c>
      <c r="AG1779">
        <v>48433.403190480909</v>
      </c>
      <c r="AH1779">
        <v>970.3124831056324</v>
      </c>
      <c r="AI1779">
        <v>458.61144988904181</v>
      </c>
      <c r="AJ1779">
        <v>1346.1095334706135</v>
      </c>
      <c r="AK1779">
        <v>240.98333130743632</v>
      </c>
      <c r="AL1779">
        <v>170807.4375</v>
      </c>
      <c r="AM1779">
        <v>146378.796875</v>
      </c>
      <c r="AN1779">
        <v>24428.640625</v>
      </c>
      <c r="AO1779" s="5" t="s">
        <v>5220</v>
      </c>
    </row>
    <row r="1780" spans="1:41" ht="14.25" x14ac:dyDescent="0.45">
      <c r="A1780">
        <v>2017</v>
      </c>
      <c r="B1780" s="5" t="s">
        <v>1508</v>
      </c>
      <c r="C1780" s="5" t="s">
        <v>5027</v>
      </c>
      <c r="D1780" s="5" t="s">
        <v>83</v>
      </c>
      <c r="E1780" s="5" t="s">
        <v>94</v>
      </c>
      <c r="F1780" s="5" t="s">
        <v>237</v>
      </c>
      <c r="G1780" s="5" t="s">
        <v>86</v>
      </c>
      <c r="H1780" s="5" t="s">
        <v>130</v>
      </c>
      <c r="I1780">
        <v>2339.8597651655969</v>
      </c>
      <c r="J1780">
        <v>6267.420800381864</v>
      </c>
      <c r="K1780">
        <v>44.907201588233541</v>
      </c>
      <c r="L1780">
        <v>254.84836901322532</v>
      </c>
      <c r="M1780">
        <v>5794.7551254431746</v>
      </c>
      <c r="N1780">
        <v>14438.114382632964</v>
      </c>
      <c r="O1780">
        <v>1566.1386553896446</v>
      </c>
      <c r="P1780">
        <v>0</v>
      </c>
      <c r="Q1780">
        <v>0</v>
      </c>
      <c r="R1780">
        <v>3631.8755418485862</v>
      </c>
      <c r="S1780">
        <v>6788.7691259244357</v>
      </c>
      <c r="T1780">
        <v>701.67502481614906</v>
      </c>
      <c r="U1780">
        <v>168.40200595587578</v>
      </c>
      <c r="V1780">
        <v>10987.669548601041</v>
      </c>
      <c r="W1780">
        <v>1972.5488297631582</v>
      </c>
      <c r="X1780">
        <v>4197.7006684601301</v>
      </c>
      <c r="Y1780">
        <v>30252.847803152832</v>
      </c>
      <c r="Z1780">
        <v>200.95972710734509</v>
      </c>
      <c r="AA1780">
        <v>30145.984180249645</v>
      </c>
      <c r="AB1780">
        <v>190.85560674999255</v>
      </c>
      <c r="AC1780">
        <v>818.88282096143871</v>
      </c>
      <c r="AD1780">
        <v>7739.3722708388741</v>
      </c>
      <c r="AE1780">
        <v>2124.1106351234462</v>
      </c>
      <c r="AF1780">
        <v>7839.2514012922557</v>
      </c>
      <c r="AG1780">
        <v>46274.625876595252</v>
      </c>
      <c r="AH1780">
        <v>19355.803737922943</v>
      </c>
      <c r="AI1780">
        <v>218.92260774263849</v>
      </c>
      <c r="AJ1780">
        <v>8739.4461515532748</v>
      </c>
      <c r="AK1780">
        <v>496.06246255224704</v>
      </c>
      <c r="AL1780">
        <v>213551.828125</v>
      </c>
      <c r="AM1780">
        <v>164484.3125</v>
      </c>
      <c r="AN1780">
        <v>49067.51171875</v>
      </c>
      <c r="AO1780" s="5" t="s">
        <v>5219</v>
      </c>
    </row>
    <row r="1781" spans="1:41" ht="14.25" x14ac:dyDescent="0.45">
      <c r="A1781">
        <v>2017</v>
      </c>
      <c r="B1781" s="5" t="s">
        <v>1509</v>
      </c>
      <c r="C1781" s="5" t="s">
        <v>5027</v>
      </c>
      <c r="D1781" s="5" t="s">
        <v>83</v>
      </c>
      <c r="E1781" s="5" t="s">
        <v>94</v>
      </c>
      <c r="F1781" s="5" t="s">
        <v>237</v>
      </c>
      <c r="G1781" s="5" t="s">
        <v>86</v>
      </c>
      <c r="H1781" s="5" t="s">
        <v>130</v>
      </c>
      <c r="I1781">
        <v>3513.2844843004491</v>
      </c>
      <c r="J1781">
        <v>13018.14650726187</v>
      </c>
      <c r="K1781">
        <v>54.742080576877584</v>
      </c>
      <c r="L1781">
        <v>169.81078266390188</v>
      </c>
      <c r="M1781">
        <v>7027.0082298113239</v>
      </c>
      <c r="N1781">
        <v>10844.244235205104</v>
      </c>
      <c r="O1781">
        <v>1190.0928317413186</v>
      </c>
      <c r="P1781">
        <v>0</v>
      </c>
      <c r="Q1781">
        <v>2367.2756792528589</v>
      </c>
      <c r="R1781">
        <v>2024.8361497335404</v>
      </c>
      <c r="S1781">
        <v>5541.4313326361635</v>
      </c>
      <c r="T1781">
        <v>0</v>
      </c>
      <c r="U1781">
        <v>164.22624173063275</v>
      </c>
      <c r="V1781">
        <v>5174.2214561264691</v>
      </c>
      <c r="W1781">
        <v>3722.4614792276757</v>
      </c>
      <c r="X1781">
        <v>5626.6663465238944</v>
      </c>
      <c r="Y1781">
        <v>16067.383148844574</v>
      </c>
      <c r="Z1781">
        <v>3369.250794983906</v>
      </c>
      <c r="AA1781">
        <v>39704.796884849915</v>
      </c>
      <c r="AB1781">
        <v>186.1230739613838</v>
      </c>
      <c r="AC1781">
        <v>1222.0074647176384</v>
      </c>
      <c r="AD1781">
        <v>5307.8244332643826</v>
      </c>
      <c r="AE1781">
        <v>6153.81730252955</v>
      </c>
      <c r="AF1781">
        <v>9219.8330804613834</v>
      </c>
      <c r="AG1781">
        <v>39384.20379804691</v>
      </c>
      <c r="AH1781">
        <v>7874.2963200631193</v>
      </c>
      <c r="AI1781">
        <v>213.49411424982259</v>
      </c>
      <c r="AJ1781">
        <v>3024.4999518724867</v>
      </c>
      <c r="AK1781">
        <v>236.48578809211116</v>
      </c>
      <c r="AL1781">
        <v>192402.46875</v>
      </c>
      <c r="AM1781">
        <v>155421.84375</v>
      </c>
      <c r="AN1781">
        <v>36980.62109375</v>
      </c>
      <c r="AO1781" s="5" t="s">
        <v>5221</v>
      </c>
    </row>
    <row r="1782" spans="1:41" ht="14.25" x14ac:dyDescent="0.45">
      <c r="A1782">
        <v>2017</v>
      </c>
      <c r="B1782" s="5" t="s">
        <v>4071</v>
      </c>
      <c r="C1782" s="5" t="s">
        <v>5027</v>
      </c>
      <c r="D1782" s="5" t="s">
        <v>83</v>
      </c>
      <c r="E1782" s="5" t="s">
        <v>94</v>
      </c>
      <c r="F1782" s="5" t="s">
        <v>237</v>
      </c>
      <c r="G1782" s="5" t="s">
        <v>86</v>
      </c>
      <c r="H1782" s="5" t="s">
        <v>130</v>
      </c>
      <c r="I1782">
        <v>5722.7895035762294</v>
      </c>
      <c r="J1782">
        <v>5497.0106915929373</v>
      </c>
      <c r="K1782">
        <v>0</v>
      </c>
      <c r="L1782">
        <v>0</v>
      </c>
      <c r="M1782">
        <v>2077.3512178135229</v>
      </c>
      <c r="N1782">
        <v>7753.044965889183</v>
      </c>
      <c r="O1782">
        <v>1135.3444279535292</v>
      </c>
      <c r="P1782">
        <v>209.64587354506395</v>
      </c>
      <c r="Q1782">
        <v>194.58518005508509</v>
      </c>
      <c r="R1782">
        <v>2618.468795147814</v>
      </c>
      <c r="S1782">
        <v>1188.8207959368478</v>
      </c>
      <c r="T1782">
        <v>0</v>
      </c>
      <c r="U1782">
        <v>90.498468894846539</v>
      </c>
      <c r="V1782">
        <v>767.18020222222185</v>
      </c>
      <c r="W1782">
        <v>5242.7408457491783</v>
      </c>
      <c r="X1782">
        <v>375.36296757521575</v>
      </c>
      <c r="Y1782">
        <v>13914.139592582656</v>
      </c>
      <c r="Z1782">
        <v>2147.2818528686316</v>
      </c>
      <c r="AA1782">
        <v>37566.120116589198</v>
      </c>
      <c r="AB1782">
        <v>0</v>
      </c>
      <c r="AC1782">
        <v>1120.8441050965143</v>
      </c>
      <c r="AD1782">
        <v>4616.1397310381808</v>
      </c>
      <c r="AE1782">
        <v>4888.9741037056874</v>
      </c>
      <c r="AF1782">
        <v>7495.4711458872644</v>
      </c>
      <c r="AG1782">
        <v>34948.863260482554</v>
      </c>
      <c r="AH1782">
        <v>1000.876169568576</v>
      </c>
      <c r="AI1782">
        <v>444.26521093833759</v>
      </c>
      <c r="AJ1782">
        <v>539.22676608548716</v>
      </c>
      <c r="AK1782">
        <v>233.44491408102459</v>
      </c>
      <c r="AL1782">
        <v>141788.484375</v>
      </c>
      <c r="AM1782">
        <v>125474.140625</v>
      </c>
      <c r="AN1782">
        <v>16314.34765625</v>
      </c>
      <c r="AO1782" s="5" t="s">
        <v>5222</v>
      </c>
    </row>
    <row r="1783" spans="1:41" ht="14.25" x14ac:dyDescent="0.45">
      <c r="A1783">
        <v>2017</v>
      </c>
      <c r="B1783" s="5" t="s">
        <v>1509</v>
      </c>
      <c r="C1783" s="5" t="s">
        <v>5027</v>
      </c>
      <c r="D1783" s="5" t="s">
        <v>83</v>
      </c>
      <c r="E1783" s="5" t="s">
        <v>94</v>
      </c>
      <c r="F1783" s="5" t="s">
        <v>205</v>
      </c>
      <c r="G1783" s="5" t="s">
        <v>86</v>
      </c>
      <c r="H1783" s="5" t="s">
        <v>130</v>
      </c>
      <c r="I1783">
        <v>0</v>
      </c>
      <c r="J1783">
        <v>10553.59295211529</v>
      </c>
      <c r="K1783"/>
      <c r="L1783"/>
      <c r="M1783">
        <v>0</v>
      </c>
      <c r="N1783">
        <v>3397.7311287931543</v>
      </c>
      <c r="O1783">
        <v>0</v>
      </c>
      <c r="P1783"/>
      <c r="Q1783">
        <v>2367.2756792528589</v>
      </c>
      <c r="R1783">
        <v>1587.3130001686495</v>
      </c>
      <c r="S1783">
        <v>1642.2624173063275</v>
      </c>
      <c r="T1783"/>
      <c r="U1783">
        <v>0</v>
      </c>
      <c r="V1783">
        <v>722.59546361478408</v>
      </c>
      <c r="W1783">
        <v>1861.2307396138378</v>
      </c>
      <c r="X1783">
        <v>4365.1335052002187</v>
      </c>
      <c r="Y1783">
        <v>9918.3141962810951</v>
      </c>
      <c r="Z1783">
        <v>1031.8049014275045</v>
      </c>
      <c r="AA1783">
        <v>17794.119945720257</v>
      </c>
      <c r="AB1783"/>
      <c r="AC1783">
        <v>0</v>
      </c>
      <c r="AD1783">
        <v>4031.8484118555575</v>
      </c>
      <c r="AE1783">
        <v>5014.9767437283326</v>
      </c>
      <c r="AF1783">
        <v>4401.584526806615</v>
      </c>
      <c r="AG1783">
        <v>15570.450992599057</v>
      </c>
      <c r="AH1783">
        <v>654.16786289368713</v>
      </c>
      <c r="AI1783"/>
      <c r="AJ1783">
        <v>0</v>
      </c>
      <c r="AK1783"/>
      <c r="AL1783">
        <v>84914.3984375</v>
      </c>
      <c r="AM1783">
        <v>72359.7578125</v>
      </c>
      <c r="AN1783">
        <v>12554.642578125</v>
      </c>
      <c r="AO1783" s="5" t="s">
        <v>5227</v>
      </c>
    </row>
    <row r="1784" spans="1:41" ht="14.25" x14ac:dyDescent="0.45">
      <c r="A1784">
        <v>2017</v>
      </c>
      <c r="B1784" s="5" t="s">
        <v>1507</v>
      </c>
      <c r="C1784" s="5" t="s">
        <v>5027</v>
      </c>
      <c r="D1784" s="5" t="s">
        <v>83</v>
      </c>
      <c r="E1784" s="5" t="s">
        <v>94</v>
      </c>
      <c r="F1784" s="5" t="s">
        <v>205</v>
      </c>
      <c r="G1784" s="5" t="s">
        <v>86</v>
      </c>
      <c r="H1784" s="5" t="s">
        <v>130</v>
      </c>
      <c r="I1784">
        <v>4321.526616159148</v>
      </c>
      <c r="J1784">
        <v>5748.7676433380238</v>
      </c>
      <c r="K1784">
        <v>0</v>
      </c>
      <c r="L1784"/>
      <c r="M1784">
        <v>34.117315390730113</v>
      </c>
      <c r="N1784">
        <v>1057.5230527279978</v>
      </c>
      <c r="O1784">
        <v>656.75832127155468</v>
      </c>
      <c r="P1784">
        <v>0</v>
      </c>
      <c r="Q1784">
        <v>0</v>
      </c>
      <c r="R1784">
        <v>3723.342039194245</v>
      </c>
      <c r="S1784">
        <v>341.17315390730113</v>
      </c>
      <c r="T1784">
        <v>0</v>
      </c>
      <c r="U1784">
        <v>0</v>
      </c>
      <c r="V1784">
        <v>4548.9753854306819</v>
      </c>
      <c r="W1784">
        <v>0</v>
      </c>
      <c r="X1784">
        <v>1523.6846569341428</v>
      </c>
      <c r="Y1784">
        <v>10704.876325764752</v>
      </c>
      <c r="Z1784">
        <v>56.862192317883526</v>
      </c>
      <c r="AA1784">
        <v>17685.935176213326</v>
      </c>
      <c r="AB1784">
        <v>0</v>
      </c>
      <c r="AC1784">
        <v>0</v>
      </c>
      <c r="AD1784">
        <v>4577.4066123726661</v>
      </c>
      <c r="AE1784">
        <v>3737.6462922937317</v>
      </c>
      <c r="AF1784">
        <v>2263.1152542517643</v>
      </c>
      <c r="AG1784">
        <v>20427.103524921255</v>
      </c>
      <c r="AH1784">
        <v>9357.6817657519841</v>
      </c>
      <c r="AI1784">
        <v>0</v>
      </c>
      <c r="AJ1784">
        <v>6453.644011144338</v>
      </c>
      <c r="AK1784"/>
      <c r="AL1784">
        <v>97220.1328125</v>
      </c>
      <c r="AM1784">
        <v>80729.3125</v>
      </c>
      <c r="AN1784">
        <v>16490.822265625</v>
      </c>
      <c r="AO1784" s="5" t="s">
        <v>5225</v>
      </c>
    </row>
    <row r="1785" spans="1:41" ht="14.25" x14ac:dyDescent="0.45">
      <c r="A1785">
        <v>2017</v>
      </c>
      <c r="B1785" s="5" t="s">
        <v>589</v>
      </c>
      <c r="C1785" s="5" t="s">
        <v>5027</v>
      </c>
      <c r="D1785" s="5" t="s">
        <v>83</v>
      </c>
      <c r="E1785" s="5" t="s">
        <v>94</v>
      </c>
      <c r="F1785" s="5" t="s">
        <v>205</v>
      </c>
      <c r="G1785" s="5" t="s">
        <v>86</v>
      </c>
      <c r="H1785" s="5" t="s">
        <v>130</v>
      </c>
      <c r="I1785">
        <v>1592.400867670284</v>
      </c>
      <c r="J1785">
        <v>48.56822646394366</v>
      </c>
      <c r="K1785"/>
      <c r="L1785">
        <v>0</v>
      </c>
      <c r="M1785">
        <v>0</v>
      </c>
      <c r="N1785">
        <v>4298.1967444092679</v>
      </c>
      <c r="O1785">
        <v>0</v>
      </c>
      <c r="P1785">
        <v>0</v>
      </c>
      <c r="Q1785">
        <v>49.710933326583856</v>
      </c>
      <c r="R1785">
        <v>1399.247167149324</v>
      </c>
      <c r="S1785">
        <v>379.55706975774723</v>
      </c>
      <c r="T1785">
        <v>0</v>
      </c>
      <c r="U1785">
        <v>0</v>
      </c>
      <c r="V1785">
        <v>0</v>
      </c>
      <c r="W1785">
        <v>1910.8810412043408</v>
      </c>
      <c r="X1785">
        <v>78.05886606226882</v>
      </c>
      <c r="Y1785">
        <v>8405.7533801422051</v>
      </c>
      <c r="Z1785">
        <v>1728.6092067366919</v>
      </c>
      <c r="AA1785">
        <v>11449.751496960995</v>
      </c>
      <c r="AB1785"/>
      <c r="AC1785">
        <v>0</v>
      </c>
      <c r="AD1785">
        <v>5357.263878953544</v>
      </c>
      <c r="AE1785">
        <v>2364.6065805911385</v>
      </c>
      <c r="AF1785">
        <v>3315.0809729760331</v>
      </c>
      <c r="AG1785">
        <v>20114.14615983258</v>
      </c>
      <c r="AH1785">
        <v>57.326431236130226</v>
      </c>
      <c r="AI1785"/>
      <c r="AJ1785">
        <v>1040.368566877919</v>
      </c>
      <c r="AK1785">
        <v>0</v>
      </c>
      <c r="AL1785">
        <v>63589.52734375</v>
      </c>
      <c r="AM1785">
        <v>55806.4375</v>
      </c>
      <c r="AN1785">
        <v>7783.08740234375</v>
      </c>
      <c r="AO1785" s="5" t="s">
        <v>5228</v>
      </c>
    </row>
    <row r="1786" spans="1:41" ht="14.25" x14ac:dyDescent="0.45">
      <c r="A1786">
        <v>2017</v>
      </c>
      <c r="B1786" s="5" t="s">
        <v>4071</v>
      </c>
      <c r="C1786" s="5" t="s">
        <v>5027</v>
      </c>
      <c r="D1786" s="5" t="s">
        <v>83</v>
      </c>
      <c r="E1786" s="5" t="s">
        <v>94</v>
      </c>
      <c r="F1786" s="5" t="s">
        <v>205</v>
      </c>
      <c r="G1786" s="5" t="s">
        <v>86</v>
      </c>
      <c r="H1786" s="5" t="s">
        <v>130</v>
      </c>
      <c r="I1786">
        <v>1542.5875379803388</v>
      </c>
      <c r="J1786">
        <v>3244.318690295649</v>
      </c>
      <c r="K1786"/>
      <c r="L1786"/>
      <c r="M1786">
        <v>0</v>
      </c>
      <c r="N1786">
        <v>4866.349486481975</v>
      </c>
      <c r="O1786">
        <v>0</v>
      </c>
      <c r="P1786">
        <v>0</v>
      </c>
      <c r="Q1786">
        <v>194.58518005508509</v>
      </c>
      <c r="R1786">
        <v>1862.4173541882624</v>
      </c>
      <c r="S1786">
        <v>74.044201823056255</v>
      </c>
      <c r="T1786">
        <v>0</v>
      </c>
      <c r="U1786"/>
      <c r="V1786">
        <v>126.49217811438778</v>
      </c>
      <c r="W1786">
        <v>1001.6535079952333</v>
      </c>
      <c r="X1786">
        <v>13.369091995829603</v>
      </c>
      <c r="Y1786">
        <v>8142.8054171522153</v>
      </c>
      <c r="Z1786">
        <v>1589.8935558117357</v>
      </c>
      <c r="AA1786">
        <v>9177.3674592910284</v>
      </c>
      <c r="AB1786"/>
      <c r="AC1786">
        <v>0</v>
      </c>
      <c r="AD1786">
        <v>2685.788878460648</v>
      </c>
      <c r="AE1786">
        <v>2734.4935089931473</v>
      </c>
      <c r="AF1786">
        <v>4077.7026291366165</v>
      </c>
      <c r="AG1786">
        <v>21077.916118963349</v>
      </c>
      <c r="AH1786">
        <v>426.74656953666266</v>
      </c>
      <c r="AI1786"/>
      <c r="AJ1786">
        <v>80.569764211840649</v>
      </c>
      <c r="AK1786"/>
      <c r="AL1786">
        <v>62919.1015625</v>
      </c>
      <c r="AM1786">
        <v>58717.5</v>
      </c>
      <c r="AN1786">
        <v>4201.60205078125</v>
      </c>
      <c r="AO1786" s="5" t="s">
        <v>5226</v>
      </c>
    </row>
    <row r="1787" spans="1:41" ht="14.25" x14ac:dyDescent="0.45">
      <c r="A1787">
        <v>2017</v>
      </c>
      <c r="B1787" s="5" t="s">
        <v>1508</v>
      </c>
      <c r="C1787" s="5" t="s">
        <v>5027</v>
      </c>
      <c r="D1787" s="5" t="s">
        <v>83</v>
      </c>
      <c r="E1787" s="5" t="s">
        <v>94</v>
      </c>
      <c r="F1787" s="5" t="s">
        <v>205</v>
      </c>
      <c r="G1787" s="5" t="s">
        <v>86</v>
      </c>
      <c r="H1787" s="5" t="s">
        <v>130</v>
      </c>
      <c r="I1787">
        <v>2020.8240714705091</v>
      </c>
      <c r="J1787">
        <v>5910.1102154602486</v>
      </c>
      <c r="K1787"/>
      <c r="L1787"/>
      <c r="M1787">
        <v>0</v>
      </c>
      <c r="N1787">
        <v>2480.7860837379912</v>
      </c>
      <c r="O1787">
        <v>0</v>
      </c>
      <c r="P1787">
        <v>0</v>
      </c>
      <c r="Q1787">
        <v>0</v>
      </c>
      <c r="R1787">
        <v>3631.8755418485862</v>
      </c>
      <c r="S1787">
        <v>2469.8960873528445</v>
      </c>
      <c r="T1787">
        <v>0</v>
      </c>
      <c r="U1787">
        <v>0</v>
      </c>
      <c r="V1787">
        <v>5725.6682024997763</v>
      </c>
      <c r="W1787">
        <v>864.46363057349561</v>
      </c>
      <c r="X1787">
        <v>3712.7028913072077</v>
      </c>
      <c r="Y1787">
        <v>15528.360195991701</v>
      </c>
      <c r="Z1787">
        <v>56.134001985291924</v>
      </c>
      <c r="AA1787">
        <v>18612.299965136968</v>
      </c>
      <c r="AB1787"/>
      <c r="AC1787">
        <v>0</v>
      </c>
      <c r="AD1787">
        <v>6313.0072803926059</v>
      </c>
      <c r="AE1787">
        <v>1088.9996385146633</v>
      </c>
      <c r="AF1787">
        <v>2686.7198252715275</v>
      </c>
      <c r="AG1787">
        <v>25506.167822076943</v>
      </c>
      <c r="AH1787">
        <v>12245.058287488797</v>
      </c>
      <c r="AI1787">
        <v>0</v>
      </c>
      <c r="AJ1787">
        <v>6258.8674804159455</v>
      </c>
      <c r="AK1787"/>
      <c r="AL1787">
        <v>115111.9296875</v>
      </c>
      <c r="AM1787">
        <v>89506.8125</v>
      </c>
      <c r="AN1787">
        <v>25605.126953125</v>
      </c>
      <c r="AO1787" s="5" t="s">
        <v>5224</v>
      </c>
    </row>
    <row r="1788" spans="1:41" ht="14.25" x14ac:dyDescent="0.45">
      <c r="A1788">
        <v>2017</v>
      </c>
      <c r="B1788" s="5" t="s">
        <v>1507</v>
      </c>
      <c r="C1788" s="5" t="s">
        <v>174</v>
      </c>
      <c r="D1788" s="5" t="s">
        <v>83</v>
      </c>
      <c r="E1788" s="5" t="s">
        <v>108</v>
      </c>
      <c r="F1788" s="5" t="s">
        <v>1510</v>
      </c>
      <c r="G1788" s="5" t="s">
        <v>86</v>
      </c>
      <c r="H1788" s="5" t="s">
        <v>130</v>
      </c>
      <c r="I1788"/>
      <c r="J1788"/>
      <c r="K1788"/>
      <c r="L1788"/>
      <c r="M1788"/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  <c r="AD1788"/>
      <c r="AE1788"/>
      <c r="AF1788"/>
      <c r="AG1788"/>
      <c r="AH1788"/>
      <c r="AI1788"/>
      <c r="AJ1788"/>
      <c r="AK1788"/>
      <c r="AL1788">
        <v>0</v>
      </c>
      <c r="AM1788">
        <v>0</v>
      </c>
      <c r="AN1788">
        <v>0</v>
      </c>
      <c r="AO1788" s="5" t="s">
        <v>2154</v>
      </c>
    </row>
    <row r="1789" spans="1:41" ht="14.25" x14ac:dyDescent="0.45">
      <c r="A1789">
        <v>2017</v>
      </c>
      <c r="B1789" s="5" t="s">
        <v>1509</v>
      </c>
      <c r="C1789" s="5" t="s">
        <v>174</v>
      </c>
      <c r="D1789" s="5" t="s">
        <v>83</v>
      </c>
      <c r="E1789" s="5" t="s">
        <v>108</v>
      </c>
      <c r="F1789" s="5" t="s">
        <v>177</v>
      </c>
      <c r="G1789" s="5" t="s">
        <v>86</v>
      </c>
      <c r="H1789" s="5" t="s">
        <v>130</v>
      </c>
      <c r="I1789">
        <v>6791.3025163674329</v>
      </c>
      <c r="J1789">
        <v>18622.80858312676</v>
      </c>
      <c r="K1789">
        <v>695.22442332634535</v>
      </c>
      <c r="L1789">
        <v>1481.3207004103074</v>
      </c>
      <c r="M1789">
        <v>6279.6556602556466</v>
      </c>
      <c r="N1789">
        <v>3109.7880039271004</v>
      </c>
      <c r="O1789">
        <v>14497.558953965317</v>
      </c>
      <c r="P1789">
        <v>9920.8553078957539</v>
      </c>
      <c r="Q1789">
        <v>2150.4146456219819</v>
      </c>
      <c r="R1789">
        <v>4560.75308306841</v>
      </c>
      <c r="S1789">
        <v>4290.2684671980542</v>
      </c>
      <c r="T1789">
        <v>6601.894917571437</v>
      </c>
      <c r="U1789">
        <v>569.31763799952694</v>
      </c>
      <c r="V1789">
        <v>2345.1507319134357</v>
      </c>
      <c r="W1789">
        <v>1636.7882092486398</v>
      </c>
      <c r="X1789">
        <v>10534.307688630241</v>
      </c>
      <c r="Y1789">
        <v>20385.950806829213</v>
      </c>
      <c r="Z1789">
        <v>5706.0473379805044</v>
      </c>
      <c r="AA1789">
        <v>47889.522558284203</v>
      </c>
      <c r="AB1789">
        <v>502.53229969573624</v>
      </c>
      <c r="AC1789">
        <v>8684.5874812630627</v>
      </c>
      <c r="AD1789">
        <v>11250.202430112266</v>
      </c>
      <c r="AE1789">
        <v>6131.7519741747828</v>
      </c>
      <c r="AF1789">
        <v>16192.483977467475</v>
      </c>
      <c r="AG1789">
        <v>76016.481877494545</v>
      </c>
      <c r="AH1789">
        <v>13627.216554961462</v>
      </c>
      <c r="AI1789">
        <v>806.89826770317563</v>
      </c>
      <c r="AJ1789">
        <v>18806.601631191606</v>
      </c>
      <c r="AK1789">
        <v>857.26098183390297</v>
      </c>
      <c r="AL1789">
        <v>320944.9375</v>
      </c>
      <c r="AM1789">
        <v>249365.15625</v>
      </c>
      <c r="AN1789">
        <v>71579.8046875</v>
      </c>
      <c r="AO1789" s="5" t="s">
        <v>2163</v>
      </c>
    </row>
    <row r="1790" spans="1:41" ht="14.25" x14ac:dyDescent="0.45">
      <c r="A1790">
        <v>2017</v>
      </c>
      <c r="B1790" s="5" t="s">
        <v>1507</v>
      </c>
      <c r="C1790" s="5" t="s">
        <v>174</v>
      </c>
      <c r="D1790" s="5" t="s">
        <v>83</v>
      </c>
      <c r="E1790" s="5" t="s">
        <v>108</v>
      </c>
      <c r="F1790" s="5" t="s">
        <v>177</v>
      </c>
      <c r="G1790" s="5" t="s">
        <v>86</v>
      </c>
      <c r="H1790" s="5" t="s">
        <v>130</v>
      </c>
      <c r="I1790">
        <v>2533.77928968489</v>
      </c>
      <c r="J1790">
        <v>8465.6431922864995</v>
      </c>
      <c r="K1790">
        <v>579.99436164241195</v>
      </c>
      <c r="L1790">
        <v>1421.5548079470882</v>
      </c>
      <c r="M1790">
        <v>4352.2322000108052</v>
      </c>
      <c r="N1790">
        <v>1038.4173561091889</v>
      </c>
      <c r="O1790">
        <v>11706.896192571263</v>
      </c>
      <c r="P1790">
        <v>7073.0881024215314</v>
      </c>
      <c r="Q1790">
        <v>2170.9985026967929</v>
      </c>
      <c r="R1790">
        <v>3216.6495484536804</v>
      </c>
      <c r="S1790">
        <v>4513.7208261935939</v>
      </c>
      <c r="T1790">
        <v>8046.0002129805189</v>
      </c>
      <c r="U1790">
        <v>646.02801890277067</v>
      </c>
      <c r="V1790">
        <v>1720.6499395391554</v>
      </c>
      <c r="W1790">
        <v>1130.4203832795245</v>
      </c>
      <c r="X1790">
        <v>10378.225486976671</v>
      </c>
      <c r="Y1790">
        <v>30862.52350245446</v>
      </c>
      <c r="Z1790">
        <v>8241.6061545540379</v>
      </c>
      <c r="AA1790">
        <v>45927.139550950749</v>
      </c>
      <c r="AB1790">
        <v>624.34687165036109</v>
      </c>
      <c r="AC1790">
        <v>8250.1877397564604</v>
      </c>
      <c r="AD1790">
        <v>9118.3166866212341</v>
      </c>
      <c r="AE1790">
        <v>6766.2381050411532</v>
      </c>
      <c r="AF1790">
        <v>18503.204730775884</v>
      </c>
      <c r="AG1790">
        <v>66302.855603273347</v>
      </c>
      <c r="AH1790">
        <v>13135.166425431094</v>
      </c>
      <c r="AI1790">
        <v>716.4636232053324</v>
      </c>
      <c r="AJ1790">
        <v>20278.341190900373</v>
      </c>
      <c r="AK1790">
        <v>958.69656247951616</v>
      </c>
      <c r="AL1790">
        <v>298679.34375</v>
      </c>
      <c r="AM1790">
        <v>233418.90625</v>
      </c>
      <c r="AN1790">
        <v>65260.48046875</v>
      </c>
      <c r="AO1790" s="5" t="s">
        <v>2162</v>
      </c>
    </row>
    <row r="1791" spans="1:41" ht="14.25" x14ac:dyDescent="0.45">
      <c r="A1791">
        <v>2017</v>
      </c>
      <c r="B1791" s="5" t="s">
        <v>4071</v>
      </c>
      <c r="C1791" s="5" t="s">
        <v>174</v>
      </c>
      <c r="D1791" s="5" t="s">
        <v>83</v>
      </c>
      <c r="E1791" s="5" t="s">
        <v>108</v>
      </c>
      <c r="F1791" s="5" t="s">
        <v>177</v>
      </c>
      <c r="G1791" s="5" t="s">
        <v>86</v>
      </c>
      <c r="H1791" s="5" t="s">
        <v>130</v>
      </c>
      <c r="I1791">
        <v>7343.7450724783994</v>
      </c>
      <c r="J1791">
        <v>30042.149400090093</v>
      </c>
      <c r="K1791">
        <v>708.97323245576365</v>
      </c>
      <c r="L1791">
        <v>740.44201823056255</v>
      </c>
      <c r="M1791">
        <v>5476.1857598302022</v>
      </c>
      <c r="N1791">
        <v>5698.1126869609734</v>
      </c>
      <c r="O1791">
        <v>7885.707494155492</v>
      </c>
      <c r="P1791">
        <v>8763.9539991122983</v>
      </c>
      <c r="Q1791">
        <v>3317.6969365107252</v>
      </c>
      <c r="R1791">
        <v>5041.8064782269357</v>
      </c>
      <c r="S1791">
        <v>5254.8974639401558</v>
      </c>
      <c r="T1791">
        <v>4288.6215351339597</v>
      </c>
      <c r="U1791">
        <v>408.27150171879634</v>
      </c>
      <c r="V1791">
        <v>1730.78321761394</v>
      </c>
      <c r="W1791">
        <v>1885.0419714119739</v>
      </c>
      <c r="X1791">
        <v>7321.1204552546878</v>
      </c>
      <c r="Y1791">
        <v>16608.525825588313</v>
      </c>
      <c r="Z1791">
        <v>5738.4256412868599</v>
      </c>
      <c r="AA1791">
        <v>63367.439276848345</v>
      </c>
      <c r="AB1791">
        <v>0</v>
      </c>
      <c r="AC1791">
        <v>8184.2219797384405</v>
      </c>
      <c r="AD1791">
        <v>10073.53574626409</v>
      </c>
      <c r="AE1791">
        <v>6133.3280510098266</v>
      </c>
      <c r="AF1791">
        <v>18079.051471473394</v>
      </c>
      <c r="AG1791">
        <v>85916.983907044938</v>
      </c>
      <c r="AH1791">
        <v>12956.063924320859</v>
      </c>
      <c r="AI1791">
        <v>757.92467699433973</v>
      </c>
      <c r="AJ1791">
        <v>23370.190532552318</v>
      </c>
      <c r="AK1791">
        <v>1592.9787308876964</v>
      </c>
      <c r="AL1791">
        <v>348686.15625</v>
      </c>
      <c r="AM1791">
        <v>290485.09375</v>
      </c>
      <c r="AN1791">
        <v>58201.05078125</v>
      </c>
      <c r="AO1791" s="5" t="s">
        <v>4104</v>
      </c>
    </row>
    <row r="1792" spans="1:41" ht="14.25" x14ac:dyDescent="0.45">
      <c r="A1792">
        <v>2017</v>
      </c>
      <c r="B1792" s="5" t="s">
        <v>1508</v>
      </c>
      <c r="C1792" s="5" t="s">
        <v>174</v>
      </c>
      <c r="D1792" s="5" t="s">
        <v>83</v>
      </c>
      <c r="E1792" s="5" t="s">
        <v>108</v>
      </c>
      <c r="F1792" s="5" t="s">
        <v>177</v>
      </c>
      <c r="G1792" s="5" t="s">
        <v>86</v>
      </c>
      <c r="H1792" s="5" t="s">
        <v>130</v>
      </c>
      <c r="I1792">
        <v>4586.1479621983499</v>
      </c>
      <c r="J1792">
        <v>9457.1420490199707</v>
      </c>
      <c r="K1792">
        <v>729.74202580879501</v>
      </c>
      <c r="L1792">
        <v>1518.9860937219994</v>
      </c>
      <c r="M1792">
        <v>4593.2769804504824</v>
      </c>
      <c r="N1792">
        <v>3334.3597179263402</v>
      </c>
      <c r="O1792">
        <v>15018.090891145001</v>
      </c>
      <c r="P1792">
        <v>7694.1610138154838</v>
      </c>
      <c r="Q1792">
        <v>2365.5161175422372</v>
      </c>
      <c r="R1792">
        <v>3790.8986543272281</v>
      </c>
      <c r="S1792">
        <v>4230.4727541215398</v>
      </c>
      <c r="T1792">
        <v>6736.0802382350312</v>
      </c>
      <c r="U1792">
        <v>595.02042104409441</v>
      </c>
      <c r="V1792">
        <v>1698.6149000749335</v>
      </c>
      <c r="W1792">
        <v>1594.2056563822907</v>
      </c>
      <c r="X1792">
        <v>9319.3670095981652</v>
      </c>
      <c r="Y1792">
        <v>26832.05294896954</v>
      </c>
      <c r="Z1792">
        <v>9666.2751418672688</v>
      </c>
      <c r="AA1792">
        <v>48332.739510019026</v>
      </c>
      <c r="AB1792">
        <v>441.21325560439453</v>
      </c>
      <c r="AC1792">
        <v>8266.8544723739396</v>
      </c>
      <c r="AD1792">
        <v>10561.085708190412</v>
      </c>
      <c r="AE1792">
        <v>6304.8554669438981</v>
      </c>
      <c r="AF1792">
        <v>16513.613571220467</v>
      </c>
      <c r="AG1792">
        <v>71339.580443067796</v>
      </c>
      <c r="AH1792">
        <v>15537.891749528804</v>
      </c>
      <c r="AI1792">
        <v>707.28842501467818</v>
      </c>
      <c r="AJ1792">
        <v>19666.323400754263</v>
      </c>
      <c r="AK1792">
        <v>950.82295449272681</v>
      </c>
      <c r="AL1792">
        <v>312382.65625</v>
      </c>
      <c r="AM1792">
        <v>241963.140625</v>
      </c>
      <c r="AN1792">
        <v>70419.5390625</v>
      </c>
      <c r="AO1792" s="5" t="s">
        <v>2161</v>
      </c>
    </row>
    <row r="1793" spans="1:41" ht="14.25" x14ac:dyDescent="0.45">
      <c r="A1793">
        <v>2017</v>
      </c>
      <c r="B1793" s="5" t="s">
        <v>589</v>
      </c>
      <c r="C1793" s="5" t="s">
        <v>174</v>
      </c>
      <c r="D1793" s="5" t="s">
        <v>83</v>
      </c>
      <c r="E1793" s="5" t="s">
        <v>108</v>
      </c>
      <c r="F1793" s="5" t="s">
        <v>177</v>
      </c>
      <c r="G1793" s="5" t="s">
        <v>86</v>
      </c>
      <c r="H1793" s="5" t="s">
        <v>130</v>
      </c>
      <c r="I1793">
        <v>7527.809701766656</v>
      </c>
      <c r="J1793">
        <v>8726.6221549777674</v>
      </c>
      <c r="K1793">
        <v>731.86743878126254</v>
      </c>
      <c r="L1793">
        <v>838.82134375800831</v>
      </c>
      <c r="M1793">
        <v>6229.4721943261511</v>
      </c>
      <c r="N1793">
        <v>7505.5893400591867</v>
      </c>
      <c r="O1793">
        <v>8140.3532355304924</v>
      </c>
      <c r="P1793">
        <v>5499.3457804935415</v>
      </c>
      <c r="Q1793">
        <v>2872.4340469144895</v>
      </c>
      <c r="R1793">
        <v>4848.0110470337522</v>
      </c>
      <c r="S1793">
        <v>5978.9477991594831</v>
      </c>
      <c r="T1793">
        <v>6337.7554533277307</v>
      </c>
      <c r="U1793">
        <v>567.95630946906795</v>
      </c>
      <c r="V1793">
        <v>3493.7275036686033</v>
      </c>
      <c r="W1793">
        <v>1230.3950704199062</v>
      </c>
      <c r="X1793">
        <v>8024.8816471191194</v>
      </c>
      <c r="Y1793">
        <v>17144.849341916724</v>
      </c>
      <c r="Z1793">
        <v>6086.0750842636726</v>
      </c>
      <c r="AA1793">
        <v>63060.718779039264</v>
      </c>
      <c r="AB1793">
        <v>667.74676384307247</v>
      </c>
      <c r="AC1793">
        <v>8448.5073688620778</v>
      </c>
      <c r="AD1793">
        <v>9696.2140298283339</v>
      </c>
      <c r="AE1793">
        <v>5707.5323950906431</v>
      </c>
      <c r="AF1793">
        <v>15445.450167351339</v>
      </c>
      <c r="AG1793">
        <v>76975.596342603079</v>
      </c>
      <c r="AH1793">
        <v>13882.550764349537</v>
      </c>
      <c r="AI1793">
        <v>782.39962631533285</v>
      </c>
      <c r="AJ1793">
        <v>24135.489150989273</v>
      </c>
      <c r="AK1793">
        <v>1643.737122098476</v>
      </c>
      <c r="AL1793">
        <v>322230.90625</v>
      </c>
      <c r="AM1793">
        <v>258884.53125</v>
      </c>
      <c r="AN1793">
        <v>63346.3203125</v>
      </c>
      <c r="AO1793" s="5" t="s">
        <v>795</v>
      </c>
    </row>
    <row r="1794" spans="1:41" ht="14.25" x14ac:dyDescent="0.45">
      <c r="A1794">
        <v>2017</v>
      </c>
      <c r="B1794" s="5" t="s">
        <v>589</v>
      </c>
      <c r="C1794" s="5" t="s">
        <v>174</v>
      </c>
      <c r="D1794" s="5" t="s">
        <v>83</v>
      </c>
      <c r="E1794" s="5" t="s">
        <v>108</v>
      </c>
      <c r="F1794" s="5" t="s">
        <v>181</v>
      </c>
      <c r="G1794" s="5" t="s">
        <v>86</v>
      </c>
      <c r="H1794" s="5" t="s">
        <v>130</v>
      </c>
      <c r="I1794">
        <v>5685.9816015867636</v>
      </c>
      <c r="J1794">
        <v>8726.6221549777674</v>
      </c>
      <c r="K1794">
        <v>731.86743878126254</v>
      </c>
      <c r="L1794">
        <v>838.82134375800831</v>
      </c>
      <c r="M1794">
        <v>6229.4721943261511</v>
      </c>
      <c r="N1794">
        <v>7505.5893400591867</v>
      </c>
      <c r="O1794">
        <v>8140.3532355304924</v>
      </c>
      <c r="P1794">
        <v>5499.3457804935415</v>
      </c>
      <c r="Q1794">
        <v>2872.4340469144895</v>
      </c>
      <c r="R1794">
        <v>4848.0110470337522</v>
      </c>
      <c r="S1794">
        <v>5978.9477991594831</v>
      </c>
      <c r="T1794">
        <v>6337.7554533277307</v>
      </c>
      <c r="U1794">
        <v>567.95630946906795</v>
      </c>
      <c r="V1794">
        <v>3324.933011695553</v>
      </c>
      <c r="W1794">
        <v>1230.3950704199062</v>
      </c>
      <c r="X1794">
        <v>6451.5895898608787</v>
      </c>
      <c r="Y1794">
        <v>17144.849341916724</v>
      </c>
      <c r="Z1794">
        <v>6086.0750842636726</v>
      </c>
      <c r="AA1794">
        <v>63060.718779039264</v>
      </c>
      <c r="AB1794">
        <v>667.74676384307247</v>
      </c>
      <c r="AC1794">
        <v>8448.5073688620778</v>
      </c>
      <c r="AD1794">
        <v>9696.2140298283339</v>
      </c>
      <c r="AE1794">
        <v>5707.5323950906431</v>
      </c>
      <c r="AF1794">
        <v>15445.450167351339</v>
      </c>
      <c r="AG1794">
        <v>76975.596342603079</v>
      </c>
      <c r="AH1794">
        <v>13691.781140402636</v>
      </c>
      <c r="AI1794">
        <v>782.39962631533285</v>
      </c>
      <c r="AJ1794">
        <v>24135.489150989273</v>
      </c>
      <c r="AK1794">
        <v>1643.737122098476</v>
      </c>
      <c r="AL1794">
        <v>318456.21875</v>
      </c>
      <c r="AM1794">
        <v>256873.90625</v>
      </c>
      <c r="AN1794">
        <v>61582.2578125</v>
      </c>
      <c r="AO1794" s="5" t="s">
        <v>796</v>
      </c>
    </row>
    <row r="1795" spans="1:41" ht="14.25" x14ac:dyDescent="0.45">
      <c r="A1795">
        <v>2017</v>
      </c>
      <c r="B1795" s="5" t="s">
        <v>1508</v>
      </c>
      <c r="C1795" s="5" t="s">
        <v>174</v>
      </c>
      <c r="D1795" s="5" t="s">
        <v>83</v>
      </c>
      <c r="E1795" s="5" t="s">
        <v>108</v>
      </c>
      <c r="F1795" s="5" t="s">
        <v>181</v>
      </c>
      <c r="G1795" s="5" t="s">
        <v>86</v>
      </c>
      <c r="H1795" s="5" t="s">
        <v>130</v>
      </c>
      <c r="I1795">
        <v>3501.2187328576779</v>
      </c>
      <c r="J1795">
        <v>9457.1420490199707</v>
      </c>
      <c r="K1795">
        <v>729.74202580879501</v>
      </c>
      <c r="L1795">
        <v>1518.9860937219994</v>
      </c>
      <c r="M1795">
        <v>4593.2769804504824</v>
      </c>
      <c r="N1795">
        <v>3334.3597179263402</v>
      </c>
      <c r="O1795">
        <v>15018.090891145001</v>
      </c>
      <c r="P1795">
        <v>7694.1610138154838</v>
      </c>
      <c r="Q1795">
        <v>2365.5161175422372</v>
      </c>
      <c r="R1795">
        <v>3790.8986543272281</v>
      </c>
      <c r="S1795">
        <v>4230.4727541215398</v>
      </c>
      <c r="T1795">
        <v>6736.0802382350312</v>
      </c>
      <c r="U1795">
        <v>595.02042104409441</v>
      </c>
      <c r="V1795">
        <v>1667.1798589631701</v>
      </c>
      <c r="W1795">
        <v>1594.2056563822907</v>
      </c>
      <c r="X1795">
        <v>9319.3670095981652</v>
      </c>
      <c r="Y1795">
        <v>26832.05294896954</v>
      </c>
      <c r="Z1795">
        <v>9666.2751418672688</v>
      </c>
      <c r="AA1795">
        <v>48332.739510019026</v>
      </c>
      <c r="AB1795">
        <v>441.21325560439453</v>
      </c>
      <c r="AC1795">
        <v>8266.8544723739396</v>
      </c>
      <c r="AD1795">
        <v>10561.085708190412</v>
      </c>
      <c r="AE1795">
        <v>6304.8554669438981</v>
      </c>
      <c r="AF1795">
        <v>16513.613571220467</v>
      </c>
      <c r="AG1795">
        <v>71339.580443067796</v>
      </c>
      <c r="AH1795">
        <v>15537.891749528804</v>
      </c>
      <c r="AI1795">
        <v>707.28842501467818</v>
      </c>
      <c r="AJ1795">
        <v>19666.323400754263</v>
      </c>
      <c r="AK1795">
        <v>950.82295449272681</v>
      </c>
      <c r="AL1795">
        <v>311266.3125</v>
      </c>
      <c r="AM1795">
        <v>240846.78125</v>
      </c>
      <c r="AN1795">
        <v>70419.5390625</v>
      </c>
      <c r="AO1795" s="5" t="s">
        <v>2165</v>
      </c>
    </row>
    <row r="1796" spans="1:41" ht="14.25" x14ac:dyDescent="0.45">
      <c r="A1796">
        <v>2017</v>
      </c>
      <c r="B1796" s="5" t="s">
        <v>1509</v>
      </c>
      <c r="C1796" s="5" t="s">
        <v>174</v>
      </c>
      <c r="D1796" s="5" t="s">
        <v>83</v>
      </c>
      <c r="E1796" s="5" t="s">
        <v>108</v>
      </c>
      <c r="F1796" s="5" t="s">
        <v>181</v>
      </c>
      <c r="G1796" s="5" t="s">
        <v>86</v>
      </c>
      <c r="H1796" s="5" t="s">
        <v>130</v>
      </c>
      <c r="I1796">
        <v>5690.0531739205435</v>
      </c>
      <c r="J1796">
        <v>18622.80858312676</v>
      </c>
      <c r="K1796">
        <v>695.22442332634535</v>
      </c>
      <c r="L1796">
        <v>1457.3303725916039</v>
      </c>
      <c r="M1796">
        <v>6279.6556602556466</v>
      </c>
      <c r="N1796">
        <v>3109.7880039271004</v>
      </c>
      <c r="O1796">
        <v>14497.558953965317</v>
      </c>
      <c r="P1796">
        <v>9920.8553078957539</v>
      </c>
      <c r="Q1796">
        <v>2150.4146456219819</v>
      </c>
      <c r="R1796">
        <v>4560.75308306841</v>
      </c>
      <c r="S1796">
        <v>4290.2684671980542</v>
      </c>
      <c r="T1796">
        <v>6601.894917571437</v>
      </c>
      <c r="U1796">
        <v>569.31763799952694</v>
      </c>
      <c r="V1796">
        <v>2229.0975210904553</v>
      </c>
      <c r="W1796">
        <v>1636.7882092486398</v>
      </c>
      <c r="X1796">
        <v>10534.307688630241</v>
      </c>
      <c r="Y1796">
        <v>20385.950806829213</v>
      </c>
      <c r="Z1796">
        <v>5706.0473379805044</v>
      </c>
      <c r="AA1796">
        <v>47889.522558284203</v>
      </c>
      <c r="AB1796">
        <v>502.53229969573624</v>
      </c>
      <c r="AC1796">
        <v>8684.5874812630627</v>
      </c>
      <c r="AD1796">
        <v>11250.202430112266</v>
      </c>
      <c r="AE1796">
        <v>6131.7519741747828</v>
      </c>
      <c r="AF1796">
        <v>16192.483977467475</v>
      </c>
      <c r="AG1796">
        <v>76016.481877494545</v>
      </c>
      <c r="AH1796">
        <v>12992.208376476017</v>
      </c>
      <c r="AI1796">
        <v>806.89826770317563</v>
      </c>
      <c r="AJ1796">
        <v>18806.601631191606</v>
      </c>
      <c r="AK1796">
        <v>857.26098183390297</v>
      </c>
      <c r="AL1796">
        <v>319068.625</v>
      </c>
      <c r="AM1796">
        <v>248123.859375</v>
      </c>
      <c r="AN1796">
        <v>70944.796875</v>
      </c>
      <c r="AO1796" s="5" t="s">
        <v>2166</v>
      </c>
    </row>
    <row r="1797" spans="1:41" ht="14.25" x14ac:dyDescent="0.45">
      <c r="A1797">
        <v>2017</v>
      </c>
      <c r="B1797" s="5" t="s">
        <v>4071</v>
      </c>
      <c r="C1797" s="5" t="s">
        <v>174</v>
      </c>
      <c r="D1797" s="5" t="s">
        <v>83</v>
      </c>
      <c r="E1797" s="5" t="s">
        <v>108</v>
      </c>
      <c r="F1797" s="5" t="s">
        <v>181</v>
      </c>
      <c r="G1797" s="5" t="s">
        <v>86</v>
      </c>
      <c r="H1797" s="5" t="s">
        <v>130</v>
      </c>
      <c r="I1797">
        <v>6208.8179649100357</v>
      </c>
      <c r="J1797">
        <v>30042.149400090093</v>
      </c>
      <c r="K1797">
        <v>708.97323245576365</v>
      </c>
      <c r="L1797">
        <v>740.44201823056255</v>
      </c>
      <c r="M1797">
        <v>5476.1857598302022</v>
      </c>
      <c r="N1797">
        <v>5377.2544790610627</v>
      </c>
      <c r="O1797">
        <v>7885.707494155492</v>
      </c>
      <c r="P1797">
        <v>8763.9539991122983</v>
      </c>
      <c r="Q1797">
        <v>3317.6969365107252</v>
      </c>
      <c r="R1797">
        <v>5041.8064782269357</v>
      </c>
      <c r="S1797">
        <v>5254.8974639401558</v>
      </c>
      <c r="T1797">
        <v>4288.6215351339597</v>
      </c>
      <c r="U1797">
        <v>408.27150171879634</v>
      </c>
      <c r="V1797">
        <v>1678.3352413226087</v>
      </c>
      <c r="W1797">
        <v>1885.0419714119739</v>
      </c>
      <c r="X1797">
        <v>7321.1204552546878</v>
      </c>
      <c r="Y1797">
        <v>16608.525825588313</v>
      </c>
      <c r="Z1797">
        <v>5728.1417243669912</v>
      </c>
      <c r="AA1797">
        <v>63367.439276848345</v>
      </c>
      <c r="AB1797">
        <v>0</v>
      </c>
      <c r="AC1797">
        <v>8184.2219797384405</v>
      </c>
      <c r="AD1797">
        <v>10073.53574626409</v>
      </c>
      <c r="AE1797">
        <v>6133.3280510098266</v>
      </c>
      <c r="AF1797">
        <v>18079.051471473394</v>
      </c>
      <c r="AG1797">
        <v>85916.983907044938</v>
      </c>
      <c r="AH1797">
        <v>12668.114250564528</v>
      </c>
      <c r="AI1797">
        <v>757.92467699433973</v>
      </c>
      <c r="AJ1797">
        <v>23044.182211046354</v>
      </c>
      <c r="AK1797">
        <v>1592.9787308876964</v>
      </c>
      <c r="AL1797">
        <v>346553.6875</v>
      </c>
      <c r="AM1797">
        <v>288640.59375</v>
      </c>
      <c r="AN1797">
        <v>57913.1015625</v>
      </c>
      <c r="AO1797" s="5" t="s">
        <v>4105</v>
      </c>
    </row>
    <row r="1798" spans="1:41" ht="14.25" x14ac:dyDescent="0.45">
      <c r="A1798">
        <v>2017</v>
      </c>
      <c r="B1798" s="5" t="s">
        <v>1507</v>
      </c>
      <c r="C1798" s="5" t="s">
        <v>174</v>
      </c>
      <c r="D1798" s="5" t="s">
        <v>83</v>
      </c>
      <c r="E1798" s="5" t="s">
        <v>108</v>
      </c>
      <c r="F1798" s="5" t="s">
        <v>181</v>
      </c>
      <c r="G1798" s="5" t="s">
        <v>86</v>
      </c>
      <c r="H1798" s="5" t="s">
        <v>130</v>
      </c>
      <c r="I1798">
        <v>2110.2744421108659</v>
      </c>
      <c r="J1798">
        <v>8465.6431922864995</v>
      </c>
      <c r="K1798">
        <v>579.99436164241195</v>
      </c>
      <c r="L1798">
        <v>1421.5548079470882</v>
      </c>
      <c r="M1798">
        <v>4352.2322000108052</v>
      </c>
      <c r="N1798">
        <v>1038.4173561091889</v>
      </c>
      <c r="O1798">
        <v>11706.896192571263</v>
      </c>
      <c r="P1798">
        <v>7073.0881024215314</v>
      </c>
      <c r="Q1798">
        <v>2170.9985026967929</v>
      </c>
      <c r="R1798">
        <v>3216.6495484536804</v>
      </c>
      <c r="S1798">
        <v>4513.7208261935939</v>
      </c>
      <c r="T1798">
        <v>8046.0002129805189</v>
      </c>
      <c r="U1798">
        <v>646.02801890277067</v>
      </c>
      <c r="V1798">
        <v>1641.0428702941185</v>
      </c>
      <c r="W1798">
        <v>1130.4203832795245</v>
      </c>
      <c r="X1798">
        <v>9392.2940657138879</v>
      </c>
      <c r="Y1798">
        <v>30862.52350245446</v>
      </c>
      <c r="Z1798">
        <v>8241.6061545540379</v>
      </c>
      <c r="AA1798">
        <v>45927.139550950749</v>
      </c>
      <c r="AB1798">
        <v>624.34687165036109</v>
      </c>
      <c r="AC1798">
        <v>8250.1877397564604</v>
      </c>
      <c r="AD1798">
        <v>9118.3166866212341</v>
      </c>
      <c r="AE1798">
        <v>6766.2381050411532</v>
      </c>
      <c r="AF1798">
        <v>18503.204730775884</v>
      </c>
      <c r="AG1798">
        <v>66302.855603273347</v>
      </c>
      <c r="AH1798">
        <v>12679.700264964848</v>
      </c>
      <c r="AI1798">
        <v>-236.54672004239546</v>
      </c>
      <c r="AJ1798">
        <v>20278.341190900373</v>
      </c>
      <c r="AK1798">
        <v>958.69656247951616</v>
      </c>
      <c r="AL1798">
        <v>295781.875</v>
      </c>
      <c r="AM1798">
        <v>232915.796875</v>
      </c>
      <c r="AN1798">
        <v>62866.0703125</v>
      </c>
      <c r="AO1798" s="5" t="s">
        <v>2164</v>
      </c>
    </row>
    <row r="1799" spans="1:41" ht="14.25" x14ac:dyDescent="0.45">
      <c r="A1799">
        <v>2017</v>
      </c>
      <c r="B1799" s="5" t="s">
        <v>1509</v>
      </c>
      <c r="C1799" s="5" t="s">
        <v>174</v>
      </c>
      <c r="D1799" s="5" t="s">
        <v>83</v>
      </c>
      <c r="E1799" s="5" t="s">
        <v>108</v>
      </c>
      <c r="F1799" s="5" t="s">
        <v>184</v>
      </c>
      <c r="G1799" s="5" t="s">
        <v>86</v>
      </c>
      <c r="H1799" s="5" t="s">
        <v>130</v>
      </c>
      <c r="I1799">
        <v>1101.2493424468892</v>
      </c>
      <c r="J1799"/>
      <c r="K1799"/>
      <c r="L1799">
        <v>23.990327818703978</v>
      </c>
      <c r="M1799"/>
      <c r="N1799">
        <v>0</v>
      </c>
      <c r="O1799">
        <v>0</v>
      </c>
      <c r="P1799"/>
      <c r="Q1799"/>
      <c r="R1799"/>
      <c r="S1799">
        <v>0</v>
      </c>
      <c r="T1799"/>
      <c r="U1799"/>
      <c r="V1799">
        <v>116.05321082298047</v>
      </c>
      <c r="W1799"/>
      <c r="X1799"/>
      <c r="Y1799">
        <v>0</v>
      </c>
      <c r="Z1799"/>
      <c r="AA1799">
        <v>0</v>
      </c>
      <c r="AB1799"/>
      <c r="AC1799"/>
      <c r="AD1799">
        <v>0</v>
      </c>
      <c r="AE1799"/>
      <c r="AF1799"/>
      <c r="AG1799"/>
      <c r="AH1799">
        <v>635.00817848544443</v>
      </c>
      <c r="AI1799">
        <v>0</v>
      </c>
      <c r="AJ1799">
        <v>0</v>
      </c>
      <c r="AK1799"/>
      <c r="AL1799">
        <v>1876.3011474609375</v>
      </c>
      <c r="AM1799">
        <v>1241.29296875</v>
      </c>
      <c r="AN1799">
        <v>635.0081787109375</v>
      </c>
      <c r="AO1799" s="5" t="s">
        <v>2169</v>
      </c>
    </row>
    <row r="1800" spans="1:41" ht="14.25" x14ac:dyDescent="0.45">
      <c r="A1800">
        <v>2017</v>
      </c>
      <c r="B1800" s="5" t="s">
        <v>589</v>
      </c>
      <c r="C1800" s="5" t="s">
        <v>174</v>
      </c>
      <c r="D1800" s="5" t="s">
        <v>83</v>
      </c>
      <c r="E1800" s="5" t="s">
        <v>108</v>
      </c>
      <c r="F1800" s="5" t="s">
        <v>184</v>
      </c>
      <c r="G1800" s="5" t="s">
        <v>86</v>
      </c>
      <c r="H1800" s="5" t="s">
        <v>130</v>
      </c>
      <c r="I1800">
        <v>1841.8281001798923</v>
      </c>
      <c r="J1800"/>
      <c r="K1800"/>
      <c r="L1800"/>
      <c r="M1800">
        <v>0</v>
      </c>
      <c r="N1800">
        <v>0</v>
      </c>
      <c r="O1800">
        <v>0</v>
      </c>
      <c r="P1800">
        <v>0</v>
      </c>
      <c r="Q1800">
        <v>0</v>
      </c>
      <c r="R1800"/>
      <c r="S1800">
        <v>0</v>
      </c>
      <c r="T1800"/>
      <c r="U1800"/>
      <c r="V1800">
        <v>168.7944919730501</v>
      </c>
      <c r="W1800"/>
      <c r="X1800">
        <v>1573.2920572582407</v>
      </c>
      <c r="Y1800">
        <v>0</v>
      </c>
      <c r="Z1800">
        <v>0</v>
      </c>
      <c r="AA1800"/>
      <c r="AB1800"/>
      <c r="AC1800"/>
      <c r="AD1800">
        <v>0</v>
      </c>
      <c r="AE1800"/>
      <c r="AF1800">
        <v>0</v>
      </c>
      <c r="AG1800"/>
      <c r="AH1800">
        <v>190.76962394690003</v>
      </c>
      <c r="AI1800">
        <v>0</v>
      </c>
      <c r="AJ1800">
        <v>0</v>
      </c>
      <c r="AK1800"/>
      <c r="AL1800">
        <v>3774.68408203125</v>
      </c>
      <c r="AM1800">
        <v>2010.62255859375</v>
      </c>
      <c r="AN1800">
        <v>1764.061767578125</v>
      </c>
      <c r="AO1800" s="5" t="s">
        <v>797</v>
      </c>
    </row>
    <row r="1801" spans="1:41" ht="14.25" x14ac:dyDescent="0.45">
      <c r="A1801">
        <v>2017</v>
      </c>
      <c r="B1801" s="5" t="s">
        <v>1508</v>
      </c>
      <c r="C1801" s="5" t="s">
        <v>174</v>
      </c>
      <c r="D1801" s="5" t="s">
        <v>83</v>
      </c>
      <c r="E1801" s="5" t="s">
        <v>108</v>
      </c>
      <c r="F1801" s="5" t="s">
        <v>184</v>
      </c>
      <c r="G1801" s="5" t="s">
        <v>86</v>
      </c>
      <c r="H1801" s="5" t="s">
        <v>130</v>
      </c>
      <c r="I1801">
        <v>1084.929229340672</v>
      </c>
      <c r="J1801"/>
      <c r="K1801"/>
      <c r="L1801"/>
      <c r="M1801">
        <v>0</v>
      </c>
      <c r="N1801">
        <v>0</v>
      </c>
      <c r="O1801">
        <v>0</v>
      </c>
      <c r="P1801">
        <v>0</v>
      </c>
      <c r="Q1801">
        <v>0</v>
      </c>
      <c r="R1801"/>
      <c r="S1801">
        <v>0</v>
      </c>
      <c r="T1801"/>
      <c r="U1801"/>
      <c r="V1801">
        <v>31.435041111763478</v>
      </c>
      <c r="W1801"/>
      <c r="X1801"/>
      <c r="Y1801"/>
      <c r="Z1801"/>
      <c r="AA1801">
        <v>0</v>
      </c>
      <c r="AB1801"/>
      <c r="AC1801"/>
      <c r="AD1801">
        <v>0</v>
      </c>
      <c r="AE1801"/>
      <c r="AF1801"/>
      <c r="AG1801">
        <v>0</v>
      </c>
      <c r="AH1801">
        <v>0</v>
      </c>
      <c r="AI1801">
        <v>0</v>
      </c>
      <c r="AJ1801">
        <v>0</v>
      </c>
      <c r="AK1801"/>
      <c r="AL1801">
        <v>1116.3642578125</v>
      </c>
      <c r="AM1801">
        <v>1116.3642578125</v>
      </c>
      <c r="AN1801">
        <v>0</v>
      </c>
      <c r="AO1801" s="5" t="s">
        <v>2168</v>
      </c>
    </row>
    <row r="1802" spans="1:41" ht="14.25" x14ac:dyDescent="0.45">
      <c r="A1802">
        <v>2017</v>
      </c>
      <c r="B1802" s="5" t="s">
        <v>1507</v>
      </c>
      <c r="C1802" s="5" t="s">
        <v>174</v>
      </c>
      <c r="D1802" s="5" t="s">
        <v>83</v>
      </c>
      <c r="E1802" s="5" t="s">
        <v>108</v>
      </c>
      <c r="F1802" s="5" t="s">
        <v>184</v>
      </c>
      <c r="G1802" s="5" t="s">
        <v>86</v>
      </c>
      <c r="H1802" s="5" t="s">
        <v>130</v>
      </c>
      <c r="I1802">
        <v>423.50484757402359</v>
      </c>
      <c r="J1802"/>
      <c r="K1802">
        <v>0</v>
      </c>
      <c r="L1802"/>
      <c r="M1802">
        <v>0</v>
      </c>
      <c r="N1802">
        <v>0</v>
      </c>
      <c r="O1802">
        <v>0</v>
      </c>
      <c r="P1802">
        <v>0</v>
      </c>
      <c r="Q1802"/>
      <c r="R1802">
        <v>0</v>
      </c>
      <c r="S1802"/>
      <c r="T1802"/>
      <c r="U1802"/>
      <c r="V1802">
        <v>79.607069245036939</v>
      </c>
      <c r="W1802"/>
      <c r="X1802">
        <v>985.93142126278372</v>
      </c>
      <c r="Y1802"/>
      <c r="Z1802"/>
      <c r="AA1802">
        <v>0</v>
      </c>
      <c r="AB1802">
        <v>0</v>
      </c>
      <c r="AC1802"/>
      <c r="AD1802">
        <v>0</v>
      </c>
      <c r="AE1802"/>
      <c r="AF1802"/>
      <c r="AG1802">
        <v>0</v>
      </c>
      <c r="AH1802">
        <v>455.466160466247</v>
      </c>
      <c r="AI1802">
        <v>953.01034324772786</v>
      </c>
      <c r="AJ1802"/>
      <c r="AK1802"/>
      <c r="AL1802">
        <v>2897.519775390625</v>
      </c>
      <c r="AM1802">
        <v>503.11190795898438</v>
      </c>
      <c r="AN1802">
        <v>2394.407958984375</v>
      </c>
      <c r="AO1802" s="5" t="s">
        <v>2167</v>
      </c>
    </row>
    <row r="1803" spans="1:41" ht="14.25" x14ac:dyDescent="0.45">
      <c r="A1803">
        <v>2017</v>
      </c>
      <c r="B1803" s="5" t="s">
        <v>4071</v>
      </c>
      <c r="C1803" s="5" t="s">
        <v>174</v>
      </c>
      <c r="D1803" s="5" t="s">
        <v>83</v>
      </c>
      <c r="E1803" s="5" t="s">
        <v>108</v>
      </c>
      <c r="F1803" s="5" t="s">
        <v>184</v>
      </c>
      <c r="G1803" s="5" t="s">
        <v>86</v>
      </c>
      <c r="H1803" s="5" t="s">
        <v>130</v>
      </c>
      <c r="I1803">
        <v>1134.9271075683635</v>
      </c>
      <c r="J1803"/>
      <c r="K1803"/>
      <c r="L1803"/>
      <c r="M1803"/>
      <c r="N1803">
        <v>320.85820789991044</v>
      </c>
      <c r="O1803">
        <v>0</v>
      </c>
      <c r="P1803"/>
      <c r="Q1803">
        <v>0</v>
      </c>
      <c r="R1803"/>
      <c r="S1803">
        <v>0</v>
      </c>
      <c r="T1803"/>
      <c r="U1803"/>
      <c r="V1803">
        <v>52.447976291331521</v>
      </c>
      <c r="W1803"/>
      <c r="X1803">
        <v>0</v>
      </c>
      <c r="Y1803">
        <v>0</v>
      </c>
      <c r="Z1803">
        <v>10.283916919868926</v>
      </c>
      <c r="AA1803">
        <v>0</v>
      </c>
      <c r="AB1803"/>
      <c r="AC1803"/>
      <c r="AD1803">
        <v>0</v>
      </c>
      <c r="AE1803"/>
      <c r="AF1803">
        <v>0</v>
      </c>
      <c r="AG1803"/>
      <c r="AH1803">
        <v>287.9496737563299</v>
      </c>
      <c r="AI1803">
        <v>0</v>
      </c>
      <c r="AJ1803">
        <v>326.00832150596227</v>
      </c>
      <c r="AK1803"/>
      <c r="AL1803">
        <v>2132.475341796875</v>
      </c>
      <c r="AM1803">
        <v>1844.5255126953125</v>
      </c>
      <c r="AN1803">
        <v>287.94967651367188</v>
      </c>
      <c r="AO1803" s="5" t="s">
        <v>4106</v>
      </c>
    </row>
    <row r="1804" spans="1:41" ht="14.25" x14ac:dyDescent="0.45">
      <c r="A1804">
        <v>2017</v>
      </c>
      <c r="B1804" s="5" t="s">
        <v>589</v>
      </c>
      <c r="C1804" s="5" t="s">
        <v>174</v>
      </c>
      <c r="D1804" s="5" t="s">
        <v>83</v>
      </c>
      <c r="E1804" s="5" t="s">
        <v>108</v>
      </c>
      <c r="F1804" s="5" t="s">
        <v>187</v>
      </c>
      <c r="G1804" s="5" t="s">
        <v>86</v>
      </c>
      <c r="H1804" s="5" t="s">
        <v>130</v>
      </c>
      <c r="I1804">
        <v>318.4801735340568</v>
      </c>
      <c r="J1804">
        <v>377.92980592708074</v>
      </c>
      <c r="K1804">
        <v>0</v>
      </c>
      <c r="L1804">
        <v>36.60691649816745</v>
      </c>
      <c r="M1804">
        <v>1937.4210556655123</v>
      </c>
      <c r="N1804">
        <v>4950.6479671180778</v>
      </c>
      <c r="O1804">
        <v>236.73692899364889</v>
      </c>
      <c r="P1804">
        <v>358.328412846638</v>
      </c>
      <c r="Q1804">
        <v>86.167598790808754</v>
      </c>
      <c r="R1804">
        <v>1615.7961469645188</v>
      </c>
      <c r="S1804">
        <v>397.14829387884708</v>
      </c>
      <c r="T1804">
        <v>318.4801735340568</v>
      </c>
      <c r="U1804">
        <v>461.79625162438236</v>
      </c>
      <c r="V1804">
        <v>636.96034706811361</v>
      </c>
      <c r="W1804">
        <v>0</v>
      </c>
      <c r="X1804">
        <v>217.33555149305715</v>
      </c>
      <c r="Y1804">
        <v>318.4801735340568</v>
      </c>
      <c r="Z1804">
        <v>0</v>
      </c>
      <c r="AA1804">
        <v>6252.7605262155394</v>
      </c>
      <c r="AB1804">
        <v>0</v>
      </c>
      <c r="AC1804">
        <v>0</v>
      </c>
      <c r="AD1804">
        <v>324.10100612458632</v>
      </c>
      <c r="AE1804">
        <v>148.62408098255983</v>
      </c>
      <c r="AF1804">
        <v>4653.8812118560381</v>
      </c>
      <c r="AG1804">
        <v>3233.6353619491233</v>
      </c>
      <c r="AH1804">
        <v>812.99798633950081</v>
      </c>
      <c r="AI1804"/>
      <c r="AJ1804">
        <v>1183.6846449682444</v>
      </c>
      <c r="AK1804"/>
      <c r="AL1804">
        <v>28878.001953125</v>
      </c>
      <c r="AM1804">
        <v>24633.78125</v>
      </c>
      <c r="AN1804">
        <v>4244.220703125</v>
      </c>
      <c r="AO1804" s="5" t="s">
        <v>798</v>
      </c>
    </row>
    <row r="1805" spans="1:41" ht="14.25" x14ac:dyDescent="0.45">
      <c r="A1805">
        <v>2017</v>
      </c>
      <c r="B1805" s="5" t="s">
        <v>4071</v>
      </c>
      <c r="C1805" s="5" t="s">
        <v>174</v>
      </c>
      <c r="D1805" s="5" t="s">
        <v>83</v>
      </c>
      <c r="E1805" s="5" t="s">
        <v>108</v>
      </c>
      <c r="F1805" s="5" t="s">
        <v>187</v>
      </c>
      <c r="G1805" s="5" t="s">
        <v>86</v>
      </c>
      <c r="H1805" s="5" t="s">
        <v>130</v>
      </c>
      <c r="I1805">
        <v>308.51750759606773</v>
      </c>
      <c r="J1805">
        <v>374.59167380622557</v>
      </c>
      <c r="K1805">
        <v>0</v>
      </c>
      <c r="L1805">
        <v>5.1419584599344628</v>
      </c>
      <c r="M1805">
        <v>1703.1422991973627</v>
      </c>
      <c r="N1805">
        <v>1454.145852469466</v>
      </c>
      <c r="O1805">
        <v>229.33134731307703</v>
      </c>
      <c r="P1805"/>
      <c r="Q1805">
        <v>43.584659086939453</v>
      </c>
      <c r="R1805">
        <v>1680.3863274166085</v>
      </c>
      <c r="S1805">
        <v>372.06630991814814</v>
      </c>
      <c r="T1805">
        <v>185.11050455764064</v>
      </c>
      <c r="U1805">
        <v>258.12631468871001</v>
      </c>
      <c r="V1805">
        <v>0</v>
      </c>
      <c r="W1805">
        <v>41.135667679475702</v>
      </c>
      <c r="X1805">
        <v>215.96225531724744</v>
      </c>
      <c r="Y1805">
        <v>308.51750759606773</v>
      </c>
      <c r="Z1805">
        <v>16.45426707179028</v>
      </c>
      <c r="AA1805">
        <v>6261.8770125081883</v>
      </c>
      <c r="AB1805"/>
      <c r="AC1805">
        <v>0</v>
      </c>
      <c r="AD1805">
        <v>532.44979852621361</v>
      </c>
      <c r="AE1805"/>
      <c r="AF1805">
        <v>4530.6294236747626</v>
      </c>
      <c r="AG1805">
        <v>3681.6422573130753</v>
      </c>
      <c r="AH1805">
        <v>785.94106122520122</v>
      </c>
      <c r="AI1805"/>
      <c r="AJ1805">
        <v>4512.5334476118742</v>
      </c>
      <c r="AK1805"/>
      <c r="AL1805">
        <v>27501.2890625</v>
      </c>
      <c r="AM1805">
        <v>23436.1484375</v>
      </c>
      <c r="AN1805">
        <v>4065.139404296875</v>
      </c>
      <c r="AO1805" s="5" t="s">
        <v>4107</v>
      </c>
    </row>
    <row r="1806" spans="1:41" ht="14.25" x14ac:dyDescent="0.45">
      <c r="A1806">
        <v>2017</v>
      </c>
      <c r="B1806" s="5" t="s">
        <v>1507</v>
      </c>
      <c r="C1806" s="5" t="s">
        <v>174</v>
      </c>
      <c r="D1806" s="5" t="s">
        <v>83</v>
      </c>
      <c r="E1806" s="5" t="s">
        <v>108</v>
      </c>
      <c r="F1806" s="5" t="s">
        <v>187</v>
      </c>
      <c r="G1806" s="5" t="s">
        <v>86</v>
      </c>
      <c r="H1806" s="5" t="s">
        <v>130</v>
      </c>
      <c r="I1806"/>
      <c r="J1806">
        <v>170.58657695365056</v>
      </c>
      <c r="K1806">
        <v>0</v>
      </c>
      <c r="L1806">
        <v>170.58657695365056</v>
      </c>
      <c r="M1806">
        <v>318.42827698014776</v>
      </c>
      <c r="N1806">
        <v>0</v>
      </c>
      <c r="O1806">
        <v>238.82120773511079</v>
      </c>
      <c r="P1806">
        <v>363.91803083445456</v>
      </c>
      <c r="Q1806">
        <v>308.64797990147173</v>
      </c>
      <c r="R1806">
        <v>521.81124520211392</v>
      </c>
      <c r="S1806">
        <v>1454.5348794914605</v>
      </c>
      <c r="T1806">
        <v>653.91521165566053</v>
      </c>
      <c r="U1806">
        <v>426.62227663390513</v>
      </c>
      <c r="V1806">
        <v>1319.2028617748977</v>
      </c>
      <c r="W1806">
        <v>0</v>
      </c>
      <c r="X1806">
        <v>353.3184765383055</v>
      </c>
      <c r="Y1806">
        <v>2544.0144843021089</v>
      </c>
      <c r="Z1806">
        <v>10.235194617219035</v>
      </c>
      <c r="AA1806">
        <v>5319.219747167168</v>
      </c>
      <c r="AB1806">
        <v>0</v>
      </c>
      <c r="AC1806">
        <v>0</v>
      </c>
      <c r="AD1806">
        <v>0</v>
      </c>
      <c r="AE1806">
        <v>197.14690698533394</v>
      </c>
      <c r="AF1806">
        <v>8930.0594618235828</v>
      </c>
      <c r="AG1806">
        <v>9325.4151504979709</v>
      </c>
      <c r="AH1806">
        <v>123.95957925298609</v>
      </c>
      <c r="AI1806">
        <v>0</v>
      </c>
      <c r="AJ1806">
        <v>797.38936608849406</v>
      </c>
      <c r="AK1806">
        <v>56.862192317883526</v>
      </c>
      <c r="AL1806">
        <v>33604.6953125</v>
      </c>
      <c r="AM1806">
        <v>30404.85546875</v>
      </c>
      <c r="AN1806">
        <v>3199.83984375</v>
      </c>
      <c r="AO1806" s="5" t="s">
        <v>2172</v>
      </c>
    </row>
    <row r="1807" spans="1:41" ht="14.25" x14ac:dyDescent="0.45">
      <c r="A1807">
        <v>2017</v>
      </c>
      <c r="B1807" s="5" t="s">
        <v>1509</v>
      </c>
      <c r="C1807" s="5" t="s">
        <v>174</v>
      </c>
      <c r="D1807" s="5" t="s">
        <v>83</v>
      </c>
      <c r="E1807" s="5" t="s">
        <v>108</v>
      </c>
      <c r="F1807" s="5" t="s">
        <v>187</v>
      </c>
      <c r="G1807" s="5" t="s">
        <v>86</v>
      </c>
      <c r="H1807" s="5" t="s">
        <v>130</v>
      </c>
      <c r="I1807">
        <v>514.57555742264935</v>
      </c>
      <c r="J1807">
        <v>216.77968930836687</v>
      </c>
      <c r="K1807">
        <v>0</v>
      </c>
      <c r="L1807"/>
      <c r="M1807">
        <v>1321.473825125825</v>
      </c>
      <c r="N1807">
        <v>1648.1875906238076</v>
      </c>
      <c r="O1807">
        <v>240.86515453826138</v>
      </c>
      <c r="P1807">
        <v>388.60073425872349</v>
      </c>
      <c r="Q1807">
        <v>227.73483066156163</v>
      </c>
      <c r="R1807">
        <v>1009.8372176975959</v>
      </c>
      <c r="S1807">
        <v>1270.1971396822744</v>
      </c>
      <c r="T1807">
        <v>656.904966922531</v>
      </c>
      <c r="U1807">
        <v>426.98822849964517</v>
      </c>
      <c r="V1807">
        <v>1248.119437152809</v>
      </c>
      <c r="W1807">
        <v>0</v>
      </c>
      <c r="X1807">
        <v>240.86515453826138</v>
      </c>
      <c r="Y1807">
        <v>164.22624173063275</v>
      </c>
      <c r="Z1807">
        <v>0</v>
      </c>
      <c r="AA1807">
        <v>6313.5841785990442</v>
      </c>
      <c r="AB1807"/>
      <c r="AC1807">
        <v>0</v>
      </c>
      <c r="AD1807">
        <v>307.2877538158171</v>
      </c>
      <c r="AE1807">
        <v>189.79626756809228</v>
      </c>
      <c r="AF1807">
        <v>6439.9152908276783</v>
      </c>
      <c r="AG1807">
        <v>5532.2124897456324</v>
      </c>
      <c r="AH1807">
        <v>751.98235531069497</v>
      </c>
      <c r="AI1807"/>
      <c r="AJ1807">
        <v>1697.0044978832052</v>
      </c>
      <c r="AK1807"/>
      <c r="AL1807">
        <v>30807.140625</v>
      </c>
      <c r="AM1807">
        <v>26017.5625</v>
      </c>
      <c r="AN1807">
        <v>4789.57666015625</v>
      </c>
      <c r="AO1807" s="5" t="s">
        <v>2170</v>
      </c>
    </row>
    <row r="1808" spans="1:41" ht="14.25" x14ac:dyDescent="0.45">
      <c r="A1808">
        <v>2017</v>
      </c>
      <c r="B1808" s="5" t="s">
        <v>1508</v>
      </c>
      <c r="C1808" s="5" t="s">
        <v>174</v>
      </c>
      <c r="D1808" s="5" t="s">
        <v>83</v>
      </c>
      <c r="E1808" s="5" t="s">
        <v>108</v>
      </c>
      <c r="F1808" s="5" t="s">
        <v>187</v>
      </c>
      <c r="G1808" s="5" t="s">
        <v>86</v>
      </c>
      <c r="H1808" s="5" t="s">
        <v>130</v>
      </c>
      <c r="I1808">
        <v>639.92762263232794</v>
      </c>
      <c r="J1808">
        <v>144.85564253579045</v>
      </c>
      <c r="K1808">
        <v>0</v>
      </c>
      <c r="L1808"/>
      <c r="M1808">
        <v>322.20917139557565</v>
      </c>
      <c r="N1808">
        <v>2000.6158307558042</v>
      </c>
      <c r="O1808">
        <v>282.9153700058713</v>
      </c>
      <c r="P1808">
        <v>336.83993767302212</v>
      </c>
      <c r="Q1808">
        <v>310.86976619053473</v>
      </c>
      <c r="R1808">
        <v>1314.5243180427922</v>
      </c>
      <c r="S1808">
        <v>1382.9293213597148</v>
      </c>
      <c r="T1808">
        <v>336.80401191175156</v>
      </c>
      <c r="U1808">
        <v>392.93801389704345</v>
      </c>
      <c r="V1808">
        <v>673.60802382350312</v>
      </c>
      <c r="W1808">
        <v>0</v>
      </c>
      <c r="X1808">
        <v>240.25352849704944</v>
      </c>
      <c r="Y1808">
        <v>2469.8960873528445</v>
      </c>
      <c r="Z1808"/>
      <c r="AA1808">
        <v>5597.833110228129</v>
      </c>
      <c r="AB1808"/>
      <c r="AC1808">
        <v>0</v>
      </c>
      <c r="AD1808">
        <v>353.12507792166838</v>
      </c>
      <c r="AE1808">
        <v>194.62219828320562</v>
      </c>
      <c r="AF1808">
        <v>7297.0836869705126</v>
      </c>
      <c r="AG1808">
        <v>5052.0601786762727</v>
      </c>
      <c r="AH1808">
        <v>86.446363057349558</v>
      </c>
      <c r="AI1808">
        <v>0</v>
      </c>
      <c r="AJ1808">
        <v>773.32346872907488</v>
      </c>
      <c r="AK1808">
        <v>56.134001985291924</v>
      </c>
      <c r="AL1808">
        <v>30259.818359375</v>
      </c>
      <c r="AM1808">
        <v>27198.998046875</v>
      </c>
      <c r="AN1808">
        <v>3060.816650390625</v>
      </c>
      <c r="AO1808" s="5" t="s">
        <v>2171</v>
      </c>
    </row>
    <row r="1809" spans="1:41" ht="14.25" x14ac:dyDescent="0.45">
      <c r="A1809">
        <v>2017</v>
      </c>
      <c r="B1809" s="5" t="s">
        <v>4071</v>
      </c>
      <c r="C1809" s="5" t="s">
        <v>174</v>
      </c>
      <c r="D1809" s="5" t="s">
        <v>83</v>
      </c>
      <c r="E1809" s="5" t="s">
        <v>108</v>
      </c>
      <c r="F1809" s="5" t="s">
        <v>190</v>
      </c>
      <c r="G1809" s="5" t="s">
        <v>86</v>
      </c>
      <c r="H1809" s="5" t="s">
        <v>130</v>
      </c>
      <c r="I1809">
        <v>4155.7308273190329</v>
      </c>
      <c r="J1809">
        <v>15745.448098088315</v>
      </c>
      <c r="K1809">
        <v>353.76674204349104</v>
      </c>
      <c r="L1809">
        <v>336.28408327971385</v>
      </c>
      <c r="M1809">
        <v>1698.4761559118901</v>
      </c>
      <c r="N1809">
        <v>1805.8558111289833</v>
      </c>
      <c r="O1809">
        <v>3467.7367853798014</v>
      </c>
      <c r="P1809">
        <v>3615.8251890259139</v>
      </c>
      <c r="Q1809">
        <v>466.31392881453655</v>
      </c>
      <c r="R1809">
        <v>1705.0405887675424</v>
      </c>
      <c r="S1809">
        <v>3339.233488586131</v>
      </c>
      <c r="T1809">
        <v>1367.760950342567</v>
      </c>
      <c r="U1809"/>
      <c r="V1809">
        <v>786.7196443699728</v>
      </c>
      <c r="W1809">
        <v>1215.5589799285069</v>
      </c>
      <c r="X1809">
        <v>6299.9275051117038</v>
      </c>
      <c r="Y1809">
        <v>2606.9729391867727</v>
      </c>
      <c r="Z1809">
        <v>3854.412061566873</v>
      </c>
      <c r="AA1809">
        <v>24003.690482666058</v>
      </c>
      <c r="AB1809"/>
      <c r="AC1809">
        <v>5656.9192956558272</v>
      </c>
      <c r="AD1809">
        <v>4679.9534923093515</v>
      </c>
      <c r="AE1809">
        <v>2325.1936155823641</v>
      </c>
      <c r="AF1809">
        <v>8078.7715631955589</v>
      </c>
      <c r="AG1809">
        <v>35164.825515799799</v>
      </c>
      <c r="AH1809">
        <v>7479.3949756770116</v>
      </c>
      <c r="AI1809">
        <v>200.53637993744405</v>
      </c>
      <c r="AJ1809">
        <v>8479.5006043156718</v>
      </c>
      <c r="AK1809">
        <v>375.36296757521575</v>
      </c>
      <c r="AL1809">
        <v>149265.203125</v>
      </c>
      <c r="AM1809">
        <v>118787.5078125</v>
      </c>
      <c r="AN1809">
        <v>30477.70703125</v>
      </c>
      <c r="AO1809" s="5" t="s">
        <v>4108</v>
      </c>
    </row>
    <row r="1810" spans="1:41" ht="14.25" x14ac:dyDescent="0.45">
      <c r="A1810">
        <v>2017</v>
      </c>
      <c r="B1810" s="5" t="s">
        <v>589</v>
      </c>
      <c r="C1810" s="5" t="s">
        <v>174</v>
      </c>
      <c r="D1810" s="5" t="s">
        <v>83</v>
      </c>
      <c r="E1810" s="5" t="s">
        <v>108</v>
      </c>
      <c r="F1810" s="5" t="s">
        <v>190</v>
      </c>
      <c r="G1810" s="5" t="s">
        <v>86</v>
      </c>
      <c r="H1810" s="5" t="s">
        <v>130</v>
      </c>
      <c r="I1810">
        <v>4289.9279375037449</v>
      </c>
      <c r="J1810">
        <v>5230.5060500076597</v>
      </c>
      <c r="K1810">
        <v>365.19059898571845</v>
      </c>
      <c r="L1810">
        <v>566.88424977162163</v>
      </c>
      <c r="M1810">
        <v>1932.113052773278</v>
      </c>
      <c r="N1810">
        <v>1402.0580071559195</v>
      </c>
      <c r="O1810">
        <v>3579.7171505227984</v>
      </c>
      <c r="P1810">
        <v>2065.3651573799275</v>
      </c>
      <c r="Q1810">
        <v>124.03763774567926</v>
      </c>
      <c r="R1810">
        <v>1639.5027579006055</v>
      </c>
      <c r="S1810">
        <v>3564.6689839629803</v>
      </c>
      <c r="T1810">
        <v>2792.0095213152313</v>
      </c>
      <c r="U1810">
        <v>0</v>
      </c>
      <c r="V1810">
        <v>1528.7048329634727</v>
      </c>
      <c r="W1810">
        <v>849.28046275748477</v>
      </c>
      <c r="X1810">
        <v>5927.3332225379218</v>
      </c>
      <c r="Y1810">
        <v>2691.1574663627798</v>
      </c>
      <c r="Z1810">
        <v>4318.3628117548315</v>
      </c>
      <c r="AA1810">
        <v>21828.10772493908</v>
      </c>
      <c r="AB1810">
        <v>417.2090273296144</v>
      </c>
      <c r="AC1810">
        <v>5839.5928742799979</v>
      </c>
      <c r="AD1810">
        <v>3626.8960296294722</v>
      </c>
      <c r="AE1810">
        <v>887.49808358157168</v>
      </c>
      <c r="AF1810">
        <v>5408.0963328054686</v>
      </c>
      <c r="AG1810">
        <v>22359.43138324768</v>
      </c>
      <c r="AH1810">
        <v>7692.4597348555608</v>
      </c>
      <c r="AI1810">
        <v>207.01211279713692</v>
      </c>
      <c r="AJ1810">
        <v>9007.6809081215724</v>
      </c>
      <c r="AK1810">
        <v>386.953410843879</v>
      </c>
      <c r="AL1810">
        <v>120527.765625</v>
      </c>
      <c r="AM1810">
        <v>89186.921875</v>
      </c>
      <c r="AN1810">
        <v>31340.84375</v>
      </c>
      <c r="AO1810" s="5" t="s">
        <v>799</v>
      </c>
    </row>
    <row r="1811" spans="1:41" ht="14.25" x14ac:dyDescent="0.45">
      <c r="A1811">
        <v>2017</v>
      </c>
      <c r="B1811" s="5" t="s">
        <v>1508</v>
      </c>
      <c r="C1811" s="5" t="s">
        <v>174</v>
      </c>
      <c r="D1811" s="5" t="s">
        <v>83</v>
      </c>
      <c r="E1811" s="5" t="s">
        <v>108</v>
      </c>
      <c r="F1811" s="5" t="s">
        <v>190</v>
      </c>
      <c r="G1811" s="5" t="s">
        <v>86</v>
      </c>
      <c r="H1811" s="5" t="s">
        <v>130</v>
      </c>
      <c r="I1811">
        <v>2694.4320952940125</v>
      </c>
      <c r="J1811">
        <v>3138.5389216087915</v>
      </c>
      <c r="K1811">
        <v>409.77821449263104</v>
      </c>
      <c r="L1811">
        <v>1126.0480798249559</v>
      </c>
      <c r="M1811">
        <v>1835.4415299140826</v>
      </c>
      <c r="N1811">
        <v>833.58992948158505</v>
      </c>
      <c r="O1811">
        <v>3666.6730096792685</v>
      </c>
      <c r="P1811">
        <v>1821.0409130447758</v>
      </c>
      <c r="Q1811">
        <v>134.85632636946531</v>
      </c>
      <c r="R1811">
        <v>635.20199020424695</v>
      </c>
      <c r="S1811">
        <v>1382.9293213597148</v>
      </c>
      <c r="T1811">
        <v>2469.8960873528445</v>
      </c>
      <c r="U1811">
        <v>0</v>
      </c>
      <c r="V1811">
        <v>651.15442302938629</v>
      </c>
      <c r="W1811">
        <v>1206.8810426837763</v>
      </c>
      <c r="X1811">
        <v>6344.2649043776928</v>
      </c>
      <c r="Y1811">
        <v>2497.9630883454906</v>
      </c>
      <c r="Z1811">
        <v>5882.8434080585939</v>
      </c>
      <c r="AA1811">
        <v>20705.947911618678</v>
      </c>
      <c r="AB1811">
        <v>209.94116742499179</v>
      </c>
      <c r="AC1811">
        <v>5939.4264820597673</v>
      </c>
      <c r="AD1811">
        <v>3674.897091510034</v>
      </c>
      <c r="AE1811">
        <v>1584.5113142394307</v>
      </c>
      <c r="AF1811">
        <v>4369.6234877001516</v>
      </c>
      <c r="AG1811">
        <v>17812.441509972832</v>
      </c>
      <c r="AH1811">
        <v>8758.0269897452454</v>
      </c>
      <c r="AI1811">
        <v>218.92260774263849</v>
      </c>
      <c r="AJ1811">
        <v>4639.9408123744497</v>
      </c>
      <c r="AK1811">
        <v>342.00219114295561</v>
      </c>
      <c r="AL1811">
        <v>104987.2109375</v>
      </c>
      <c r="AM1811">
        <v>74467.5625</v>
      </c>
      <c r="AN1811">
        <v>30519.65234375</v>
      </c>
      <c r="AO1811" s="5" t="s">
        <v>2175</v>
      </c>
    </row>
    <row r="1812" spans="1:41" ht="14.25" x14ac:dyDescent="0.45">
      <c r="A1812">
        <v>2017</v>
      </c>
      <c r="B1812" s="5" t="s">
        <v>1507</v>
      </c>
      <c r="C1812" s="5" t="s">
        <v>174</v>
      </c>
      <c r="D1812" s="5" t="s">
        <v>83</v>
      </c>
      <c r="E1812" s="5" t="s">
        <v>108</v>
      </c>
      <c r="F1812" s="5" t="s">
        <v>190</v>
      </c>
      <c r="G1812" s="5" t="s">
        <v>86</v>
      </c>
      <c r="H1812" s="5" t="s">
        <v>130</v>
      </c>
      <c r="I1812">
        <v>1592.1413849007388</v>
      </c>
      <c r="J1812">
        <v>2274.4876927153409</v>
      </c>
      <c r="K1812">
        <v>162.62587002914688</v>
      </c>
      <c r="L1812">
        <v>352.54559237087784</v>
      </c>
      <c r="M1812">
        <v>1813.9039349404843</v>
      </c>
      <c r="N1812">
        <v>950.73585555501256</v>
      </c>
      <c r="O1812">
        <v>3307.6737271312845</v>
      </c>
      <c r="P1812">
        <v>1694.4933310729291</v>
      </c>
      <c r="Q1812">
        <v>136.01436402437739</v>
      </c>
      <c r="R1812">
        <v>915.58991348487655</v>
      </c>
      <c r="S1812">
        <v>1454.5348794914605</v>
      </c>
      <c r="T1812">
        <v>3411.7315390730114</v>
      </c>
      <c r="U1812">
        <v>0</v>
      </c>
      <c r="V1812">
        <v>22.74487692715341</v>
      </c>
      <c r="W1812">
        <v>766.50235244506996</v>
      </c>
      <c r="X1812">
        <v>5793.6887752691537</v>
      </c>
      <c r="Y1812">
        <v>3379.8887113749965</v>
      </c>
      <c r="Z1812">
        <v>6045.3608384681047</v>
      </c>
      <c r="AA1812">
        <v>19675.378820074951</v>
      </c>
      <c r="AB1812">
        <v>351.40834852452019</v>
      </c>
      <c r="AC1812">
        <v>5927.4418663743099</v>
      </c>
      <c r="AD1812">
        <v>1240.6079395531192</v>
      </c>
      <c r="AE1812">
        <v>1154.7175980569561</v>
      </c>
      <c r="AF1812">
        <v>5036.6795658315532</v>
      </c>
      <c r="AG1812">
        <v>19035.724806463197</v>
      </c>
      <c r="AH1812">
        <v>7753.7285444665977</v>
      </c>
      <c r="AI1812">
        <v>221.76255003974575</v>
      </c>
      <c r="AJ1812">
        <v>4784.3361965309641</v>
      </c>
      <c r="AK1812">
        <v>292.27166851392133</v>
      </c>
      <c r="AL1812">
        <v>99548.7265625</v>
      </c>
      <c r="AM1812">
        <v>72978.28125</v>
      </c>
      <c r="AN1812">
        <v>26570.4375</v>
      </c>
      <c r="AO1812" s="5" t="s">
        <v>2173</v>
      </c>
    </row>
    <row r="1813" spans="1:41" ht="14.25" x14ac:dyDescent="0.45">
      <c r="A1813">
        <v>2017</v>
      </c>
      <c r="B1813" s="5" t="s">
        <v>1509</v>
      </c>
      <c r="C1813" s="5" t="s">
        <v>174</v>
      </c>
      <c r="D1813" s="5" t="s">
        <v>83</v>
      </c>
      <c r="E1813" s="5" t="s">
        <v>108</v>
      </c>
      <c r="F1813" s="5" t="s">
        <v>190</v>
      </c>
      <c r="G1813" s="5" t="s">
        <v>86</v>
      </c>
      <c r="H1813" s="5" t="s">
        <v>130</v>
      </c>
      <c r="I1813">
        <v>2225.8129962558428</v>
      </c>
      <c r="J1813">
        <v>4472.3965027211616</v>
      </c>
      <c r="K1813">
        <v>421.51402044195743</v>
      </c>
      <c r="L1813">
        <v>1098.1261363721644</v>
      </c>
      <c r="M1813">
        <v>2870.5378502500184</v>
      </c>
      <c r="N1813">
        <v>466.46821701168926</v>
      </c>
      <c r="O1813">
        <v>3926.1020189736605</v>
      </c>
      <c r="P1813">
        <v>2981.2962581411443</v>
      </c>
      <c r="Q1813">
        <v>102.87327731895252</v>
      </c>
      <c r="R1813">
        <v>488.74350380590789</v>
      </c>
      <c r="S1813">
        <v>1270.1971396822744</v>
      </c>
      <c r="T1813">
        <v>3541.8126133239798</v>
      </c>
      <c r="U1813">
        <v>0</v>
      </c>
      <c r="V1813">
        <v>702.88831460710821</v>
      </c>
      <c r="W1813">
        <v>1341.1809741335007</v>
      </c>
      <c r="X1813">
        <v>6569.04966922531</v>
      </c>
      <c r="Y1813">
        <v>2556.4551629401831</v>
      </c>
      <c r="Z1813">
        <v>3874.671834271684</v>
      </c>
      <c r="AA1813">
        <v>19424.988523968957</v>
      </c>
      <c r="AB1813">
        <v>204.73538135752216</v>
      </c>
      <c r="AC1813">
        <v>5094.9549234511505</v>
      </c>
      <c r="AD1813">
        <v>3448.980042307307</v>
      </c>
      <c r="AE1813">
        <v>1829.369315939839</v>
      </c>
      <c r="AF1813">
        <v>5844.710998796636</v>
      </c>
      <c r="AG1813">
        <v>22167.664756322341</v>
      </c>
      <c r="AH1813">
        <v>6514.3218814642951</v>
      </c>
      <c r="AI1813">
        <v>213.49411424982259</v>
      </c>
      <c r="AJ1813">
        <v>5843.6769505869934</v>
      </c>
      <c r="AK1813">
        <v>398.52234659966882</v>
      </c>
      <c r="AL1813">
        <v>109895.5390625</v>
      </c>
      <c r="AM1813">
        <v>79175.1015625</v>
      </c>
      <c r="AN1813">
        <v>30720.447265625</v>
      </c>
      <c r="AO1813" s="5" t="s">
        <v>2174</v>
      </c>
    </row>
    <row r="1814" spans="1:41" ht="14.25" x14ac:dyDescent="0.45">
      <c r="A1814">
        <v>2017</v>
      </c>
      <c r="B1814" s="5" t="s">
        <v>4071</v>
      </c>
      <c r="C1814" s="5" t="s">
        <v>174</v>
      </c>
      <c r="D1814" s="5" t="s">
        <v>83</v>
      </c>
      <c r="E1814" s="5" t="s">
        <v>108</v>
      </c>
      <c r="F1814" s="5" t="s">
        <v>193</v>
      </c>
      <c r="G1814" s="5" t="s">
        <v>86</v>
      </c>
      <c r="H1814" s="5" t="s">
        <v>130</v>
      </c>
      <c r="I1814">
        <v>431.92451063449488</v>
      </c>
      <c r="J1814">
        <v>1579.8667368148635</v>
      </c>
      <c r="K1814">
        <v>51.419584599344624</v>
      </c>
      <c r="L1814">
        <v>145.00322857015183</v>
      </c>
      <c r="M1814">
        <v>279.9685971283335</v>
      </c>
      <c r="N1814">
        <v>1211.4454131605594</v>
      </c>
      <c r="O1814">
        <v>424.72576879058659</v>
      </c>
      <c r="P1814">
        <v>2071.1808676616015</v>
      </c>
      <c r="Q1814">
        <v>2131.2138291485176</v>
      </c>
      <c r="R1814">
        <v>527.2402438803648</v>
      </c>
      <c r="S1814">
        <v>70.842530536227301</v>
      </c>
      <c r="T1814">
        <v>154.25875379803387</v>
      </c>
      <c r="U1814">
        <v>57.589934751265979</v>
      </c>
      <c r="V1814">
        <v>254.01274792076245</v>
      </c>
      <c r="W1814">
        <v>270.46701499255272</v>
      </c>
      <c r="X1814">
        <v>452.49234447423271</v>
      </c>
      <c r="Y1814">
        <v>3188.014245159367</v>
      </c>
      <c r="Z1814">
        <v>16.45426707179028</v>
      </c>
      <c r="AA1814">
        <v>5815.5550181858771</v>
      </c>
      <c r="AB1814"/>
      <c r="AC1814">
        <v>372.64287154991047</v>
      </c>
      <c r="AD1814">
        <v>1104.1327401017272</v>
      </c>
      <c r="AE1814">
        <v>265.32505653261825</v>
      </c>
      <c r="AF1814">
        <v>1659.126788870597</v>
      </c>
      <c r="AG1814">
        <v>14519.862299162935</v>
      </c>
      <c r="AH1814">
        <v>1514.4828862159172</v>
      </c>
      <c r="AI1814">
        <v>527.5649379892759</v>
      </c>
      <c r="AJ1814">
        <v>5106.4023325856206</v>
      </c>
      <c r="AK1814">
        <v>30.851750759606777</v>
      </c>
      <c r="AL1814">
        <v>44234.0703125</v>
      </c>
      <c r="AM1814">
        <v>39352.859375</v>
      </c>
      <c r="AN1814">
        <v>4881.20654296875</v>
      </c>
      <c r="AO1814" s="5" t="s">
        <v>4109</v>
      </c>
    </row>
    <row r="1815" spans="1:41" ht="14.25" x14ac:dyDescent="0.45">
      <c r="A1815">
        <v>2017</v>
      </c>
      <c r="B1815" s="5" t="s">
        <v>1508</v>
      </c>
      <c r="C1815" s="5" t="s">
        <v>174</v>
      </c>
      <c r="D1815" s="5" t="s">
        <v>83</v>
      </c>
      <c r="E1815" s="5" t="s">
        <v>108</v>
      </c>
      <c r="F1815" s="5" t="s">
        <v>193</v>
      </c>
      <c r="G1815" s="5" t="s">
        <v>86</v>
      </c>
      <c r="H1815" s="5" t="s">
        <v>130</v>
      </c>
      <c r="I1815">
        <v>426.61841508821863</v>
      </c>
      <c r="J1815">
        <v>357.31058492161645</v>
      </c>
      <c r="K1815">
        <v>56.134001985291924</v>
      </c>
      <c r="L1815">
        <v>224.5360079411677</v>
      </c>
      <c r="M1815">
        <v>2150.7462190654674</v>
      </c>
      <c r="N1815">
        <v>333.43597179263401</v>
      </c>
      <c r="O1815">
        <v>436.72253544557117</v>
      </c>
      <c r="P1815">
        <v>2431.5633000771286</v>
      </c>
      <c r="Q1815">
        <v>1445.4964350544899</v>
      </c>
      <c r="R1815">
        <v>457.93057661870682</v>
      </c>
      <c r="S1815">
        <v>53.085631679023216</v>
      </c>
      <c r="T1815">
        <v>673.60802382350312</v>
      </c>
      <c r="U1815"/>
      <c r="V1815">
        <v>284.03805004557711</v>
      </c>
      <c r="W1815">
        <v>202.08240714705093</v>
      </c>
      <c r="X1815">
        <v>555.72661965438999</v>
      </c>
      <c r="Y1815">
        <v>3081.7567089925265</v>
      </c>
      <c r="Z1815">
        <v>673.60802382350312</v>
      </c>
      <c r="AA1815">
        <v>5829.4270550555884</v>
      </c>
      <c r="AB1815">
        <v>231.27208817940272</v>
      </c>
      <c r="AC1815">
        <v>398.43914609160203</v>
      </c>
      <c r="AD1815">
        <v>2024.1988400917749</v>
      </c>
      <c r="AE1815">
        <v>861.89830668276784</v>
      </c>
      <c r="AF1815">
        <v>1685.8710681129971</v>
      </c>
      <c r="AG1815">
        <v>4565.9397214836454</v>
      </c>
      <c r="AH1815">
        <v>2106.1477544881532</v>
      </c>
      <c r="AI1815">
        <v>357.01225262645664</v>
      </c>
      <c r="AJ1815">
        <v>1688.4229067251465</v>
      </c>
      <c r="AK1815">
        <v>0</v>
      </c>
      <c r="AL1815">
        <v>33593.03125</v>
      </c>
      <c r="AM1815">
        <v>24746.29296875</v>
      </c>
      <c r="AN1815">
        <v>8846.736328125</v>
      </c>
      <c r="AO1815" s="5" t="s">
        <v>2178</v>
      </c>
    </row>
    <row r="1816" spans="1:41" ht="14.25" x14ac:dyDescent="0.45">
      <c r="A1816">
        <v>2017</v>
      </c>
      <c r="B1816" s="5" t="s">
        <v>589</v>
      </c>
      <c r="C1816" s="5" t="s">
        <v>174</v>
      </c>
      <c r="D1816" s="5" t="s">
        <v>83</v>
      </c>
      <c r="E1816" s="5" t="s">
        <v>108</v>
      </c>
      <c r="F1816" s="5" t="s">
        <v>193</v>
      </c>
      <c r="G1816" s="5" t="s">
        <v>86</v>
      </c>
      <c r="H1816" s="5" t="s">
        <v>130</v>
      </c>
      <c r="I1816">
        <v>445.87224294767952</v>
      </c>
      <c r="J1816">
        <v>1053.6385741085046</v>
      </c>
      <c r="K1816">
        <v>53.080028922342798</v>
      </c>
      <c r="L1816">
        <v>31.377356998429242</v>
      </c>
      <c r="M1816">
        <v>318.4801735340568</v>
      </c>
      <c r="N1816">
        <v>701.01838757217536</v>
      </c>
      <c r="O1816">
        <v>438.44103889855154</v>
      </c>
      <c r="P1816">
        <v>2401.2980444236505</v>
      </c>
      <c r="Q1816">
        <v>1943.9280332901151</v>
      </c>
      <c r="R1816">
        <v>506.97434447936507</v>
      </c>
      <c r="S1816">
        <v>73.130172372293458</v>
      </c>
      <c r="T1816">
        <v>477.7202603010852</v>
      </c>
      <c r="U1816">
        <v>0</v>
      </c>
      <c r="V1816">
        <v>268.5849463470546</v>
      </c>
      <c r="W1816">
        <v>169.85609255149697</v>
      </c>
      <c r="X1816">
        <v>503.82332391572339</v>
      </c>
      <c r="Y1816">
        <v>3290.9617931852536</v>
      </c>
      <c r="Z1816">
        <v>0</v>
      </c>
      <c r="AA1816">
        <v>8002.1073618028286</v>
      </c>
      <c r="AB1816">
        <v>223.99772205228663</v>
      </c>
      <c r="AC1816">
        <v>384.67627760311052</v>
      </c>
      <c r="AD1816">
        <v>1557.9089446922624</v>
      </c>
      <c r="AE1816">
        <v>931.66172924553928</v>
      </c>
      <c r="AF1816">
        <v>1010.4841040047991</v>
      </c>
      <c r="AG1816">
        <v>6275.1210191993659</v>
      </c>
      <c r="AH1816">
        <v>1389.0471724423683</v>
      </c>
      <c r="AI1816">
        <v>544.60109674323712</v>
      </c>
      <c r="AJ1816">
        <v>3582.9019522581389</v>
      </c>
      <c r="AK1816">
        <v>31.84801735340568</v>
      </c>
      <c r="AL1816">
        <v>36612.5390625</v>
      </c>
      <c r="AM1816">
        <v>30830.60546875</v>
      </c>
      <c r="AN1816">
        <v>5781.93408203125</v>
      </c>
      <c r="AO1816" s="5" t="s">
        <v>800</v>
      </c>
    </row>
    <row r="1817" spans="1:41" ht="14.25" x14ac:dyDescent="0.45">
      <c r="A1817">
        <v>2017</v>
      </c>
      <c r="B1817" s="5" t="s">
        <v>1507</v>
      </c>
      <c r="C1817" s="5" t="s">
        <v>174</v>
      </c>
      <c r="D1817" s="5" t="s">
        <v>83</v>
      </c>
      <c r="E1817" s="5" t="s">
        <v>108</v>
      </c>
      <c r="F1817" s="5" t="s">
        <v>193</v>
      </c>
      <c r="G1817" s="5" t="s">
        <v>86</v>
      </c>
      <c r="H1817" s="5" t="s">
        <v>130</v>
      </c>
      <c r="I1817">
        <v>363.91803083445456</v>
      </c>
      <c r="J1817">
        <v>420.78022315233807</v>
      </c>
      <c r="K1817">
        <v>125.09682309934375</v>
      </c>
      <c r="L1817">
        <v>227.4487692715341</v>
      </c>
      <c r="M1817">
        <v>1946.9614649643318</v>
      </c>
      <c r="N1817">
        <v>69.940496550996741</v>
      </c>
      <c r="O1817">
        <v>423.9076437298217</v>
      </c>
      <c r="P1817">
        <v>2456.4467081325683</v>
      </c>
      <c r="Q1817">
        <v>1415.0725180228494</v>
      </c>
      <c r="R1817">
        <v>669.38963026761712</v>
      </c>
      <c r="S1817">
        <v>56.862192317883526</v>
      </c>
      <c r="T1817">
        <v>682.34630781460226</v>
      </c>
      <c r="U1817">
        <v>0</v>
      </c>
      <c r="V1817">
        <v>287.72269312849062</v>
      </c>
      <c r="W1817">
        <v>261.56608466226419</v>
      </c>
      <c r="X1817">
        <v>801.40911380681553</v>
      </c>
      <c r="Y1817">
        <v>3087.6170428610753</v>
      </c>
      <c r="Z1817">
        <v>10.235194617219035</v>
      </c>
      <c r="AA1817">
        <v>5539.286880358346</v>
      </c>
      <c r="AB1817">
        <v>272.9385231258409</v>
      </c>
      <c r="AC1817">
        <v>397.5952101117673</v>
      </c>
      <c r="AD1817">
        <v>404.74082025427111</v>
      </c>
      <c r="AE1817">
        <v>873.07915950647907</v>
      </c>
      <c r="AF1817">
        <v>1591.0041410543811</v>
      </c>
      <c r="AG1817">
        <v>4443.1899232886044</v>
      </c>
      <c r="AH1817">
        <v>1861.6681764875066</v>
      </c>
      <c r="AI1817">
        <v>361.6435431417392</v>
      </c>
      <c r="AJ1817">
        <v>1740.9667826265454</v>
      </c>
      <c r="AK1817">
        <v>0</v>
      </c>
      <c r="AL1817">
        <v>30792.833984375</v>
      </c>
      <c r="AM1817">
        <v>23593.693359375</v>
      </c>
      <c r="AN1817">
        <v>7199.140625</v>
      </c>
      <c r="AO1817" s="5" t="s">
        <v>2177</v>
      </c>
    </row>
    <row r="1818" spans="1:41" ht="14.25" x14ac:dyDescent="0.45">
      <c r="A1818">
        <v>2017</v>
      </c>
      <c r="B1818" s="5" t="s">
        <v>1509</v>
      </c>
      <c r="C1818" s="5" t="s">
        <v>174</v>
      </c>
      <c r="D1818" s="5" t="s">
        <v>83</v>
      </c>
      <c r="E1818" s="5" t="s">
        <v>108</v>
      </c>
      <c r="F1818" s="5" t="s">
        <v>193</v>
      </c>
      <c r="G1818" s="5" t="s">
        <v>86</v>
      </c>
      <c r="H1818" s="5" t="s">
        <v>130</v>
      </c>
      <c r="I1818">
        <v>416.03981238426962</v>
      </c>
      <c r="J1818">
        <v>757.67658399040863</v>
      </c>
      <c r="K1818">
        <v>54.742080576877584</v>
      </c>
      <c r="L1818">
        <v>218.96832230751033</v>
      </c>
      <c r="M1818">
        <v>1700.3437647983947</v>
      </c>
      <c r="N1818">
        <v>870.74067175515336</v>
      </c>
      <c r="O1818">
        <v>445.60053589578354</v>
      </c>
      <c r="P1818">
        <v>2969.1524851955587</v>
      </c>
      <c r="Q1818">
        <v>1023.1714065036872</v>
      </c>
      <c r="R1818">
        <v>464.65473312315402</v>
      </c>
      <c r="S1818">
        <v>48.331677205901755</v>
      </c>
      <c r="T1818">
        <v>957.98641009535777</v>
      </c>
      <c r="U1818"/>
      <c r="V1818">
        <v>166.41592495370784</v>
      </c>
      <c r="W1818">
        <v>197.07149007675932</v>
      </c>
      <c r="X1818">
        <v>977.09511655226117</v>
      </c>
      <c r="Y1818">
        <v>3153.1438412281491</v>
      </c>
      <c r="Z1818">
        <v>0</v>
      </c>
      <c r="AA1818">
        <v>4328.510448148103</v>
      </c>
      <c r="AB1818">
        <v>225.53737197673564</v>
      </c>
      <c r="AC1818">
        <v>135.65087566950265</v>
      </c>
      <c r="AD1818">
        <v>1463.0820116493394</v>
      </c>
      <c r="AE1818">
        <v>840.52632780155159</v>
      </c>
      <c r="AF1818">
        <v>1439.2234930258828</v>
      </c>
      <c r="AG1818">
        <v>7573.7800879619135</v>
      </c>
      <c r="AH1818">
        <v>1230.0772410824627</v>
      </c>
      <c r="AI1818">
        <v>593.40415345335305</v>
      </c>
      <c r="AJ1818">
        <v>2545.5067468248076</v>
      </c>
      <c r="AK1818">
        <v>0</v>
      </c>
      <c r="AL1818">
        <v>34796.4296875</v>
      </c>
      <c r="AM1818">
        <v>26903.16015625</v>
      </c>
      <c r="AN1818">
        <v>7893.27197265625</v>
      </c>
      <c r="AO1818" s="5" t="s">
        <v>2176</v>
      </c>
    </row>
    <row r="1819" spans="1:41" ht="14.25" x14ac:dyDescent="0.45">
      <c r="A1819">
        <v>2017</v>
      </c>
      <c r="B1819" s="5" t="s">
        <v>4071</v>
      </c>
      <c r="C1819" s="5" t="s">
        <v>174</v>
      </c>
      <c r="D1819" s="5" t="s">
        <v>83</v>
      </c>
      <c r="E1819" s="5" t="s">
        <v>108</v>
      </c>
      <c r="F1819" s="5" t="s">
        <v>196</v>
      </c>
      <c r="G1819" s="5" t="s">
        <v>86</v>
      </c>
      <c r="H1819" s="5" t="s">
        <v>130</v>
      </c>
      <c r="I1819">
        <v>411.35667679475699</v>
      </c>
      <c r="J1819">
        <v>789.29062359993998</v>
      </c>
      <c r="K1819">
        <v>97.697210738754791</v>
      </c>
      <c r="L1819">
        <v>2.056783383973785</v>
      </c>
      <c r="M1819">
        <v>572.06916679889468</v>
      </c>
      <c r="N1819">
        <v>88.853042187667512</v>
      </c>
      <c r="O1819">
        <v>522.42297952934143</v>
      </c>
      <c r="P1819">
        <v>478.20213677390501</v>
      </c>
      <c r="Q1819">
        <v>0</v>
      </c>
      <c r="R1819">
        <v>120.54377545743102</v>
      </c>
      <c r="S1819">
        <v>860.00090296457779</v>
      </c>
      <c r="T1819">
        <v>267.61001946521009</v>
      </c>
      <c r="U1819">
        <v>20.567833839737851</v>
      </c>
      <c r="V1819">
        <v>269.43862330056584</v>
      </c>
      <c r="W1819">
        <v>219.04743039320812</v>
      </c>
      <c r="X1819">
        <v>31.880142451593667</v>
      </c>
      <c r="Y1819">
        <v>3501.6737112153692</v>
      </c>
      <c r="Z1819">
        <v>16.45426707179028</v>
      </c>
      <c r="AA1819">
        <v>8157.2029008400314</v>
      </c>
      <c r="AB1819"/>
      <c r="AC1819">
        <v>225.15415395114624</v>
      </c>
      <c r="AD1819">
        <v>1737.4677636118549</v>
      </c>
      <c r="AE1819">
        <v>611.89305673220099</v>
      </c>
      <c r="AF1819">
        <v>1561.9063254342689</v>
      </c>
      <c r="AG1819">
        <v>12377.722404754239</v>
      </c>
      <c r="AH1819">
        <v>1505.3671263342892</v>
      </c>
      <c r="AI1819">
        <v>29.823359067619883</v>
      </c>
      <c r="AJ1819">
        <v>3199.9226314510433</v>
      </c>
      <c r="AK1819">
        <v>83.299727050938287</v>
      </c>
      <c r="AL1819">
        <v>37758.921875</v>
      </c>
      <c r="AM1819">
        <v>31832.23828125</v>
      </c>
      <c r="AN1819">
        <v>5926.685546875</v>
      </c>
      <c r="AO1819" s="5" t="s">
        <v>4110</v>
      </c>
    </row>
    <row r="1820" spans="1:41" ht="14.25" x14ac:dyDescent="0.45">
      <c r="A1820">
        <v>2017</v>
      </c>
      <c r="B1820" s="5" t="s">
        <v>1507</v>
      </c>
      <c r="C1820" s="5" t="s">
        <v>174</v>
      </c>
      <c r="D1820" s="5" t="s">
        <v>83</v>
      </c>
      <c r="E1820" s="5" t="s">
        <v>108</v>
      </c>
      <c r="F1820" s="5" t="s">
        <v>196</v>
      </c>
      <c r="G1820" s="5" t="s">
        <v>86</v>
      </c>
      <c r="H1820" s="5" t="s">
        <v>130</v>
      </c>
      <c r="I1820">
        <v>463.99548931392957</v>
      </c>
      <c r="J1820">
        <v>109.17540925033637</v>
      </c>
      <c r="K1820">
        <v>45.489753854306819</v>
      </c>
      <c r="L1820">
        <v>102.35194617219034</v>
      </c>
      <c r="M1820">
        <v>0</v>
      </c>
      <c r="N1820">
        <v>17.741004003179658</v>
      </c>
      <c r="O1820">
        <v>364.20234179604398</v>
      </c>
      <c r="P1820">
        <v>616.38616472585738</v>
      </c>
      <c r="Q1820">
        <v>307.34014947816047</v>
      </c>
      <c r="R1820">
        <v>280.21872186975889</v>
      </c>
      <c r="S1820">
        <v>672.11111319738325</v>
      </c>
      <c r="T1820">
        <v>682.34630781460226</v>
      </c>
      <c r="U1820">
        <v>36.567623711477587</v>
      </c>
      <c r="V1820">
        <v>0</v>
      </c>
      <c r="W1820">
        <v>45.489753854306819</v>
      </c>
      <c r="X1820">
        <v>55.206011959110221</v>
      </c>
      <c r="Y1820">
        <v>13134.029181584736</v>
      </c>
      <c r="Z1820">
        <v>216.07633080795739</v>
      </c>
      <c r="AA1820">
        <v>3227.4020442811657</v>
      </c>
      <c r="AB1820"/>
      <c r="AC1820">
        <v>106.0252210510487</v>
      </c>
      <c r="AD1820">
        <v>413.5359798510396</v>
      </c>
      <c r="AE1820">
        <v>647.4954701429715</v>
      </c>
      <c r="AF1820">
        <v>557.24948471525852</v>
      </c>
      <c r="AG1820">
        <v>5867.7078864678415</v>
      </c>
      <c r="AH1820">
        <v>1523.9067541192785</v>
      </c>
      <c r="AI1820">
        <v>133.05753002384745</v>
      </c>
      <c r="AJ1820">
        <v>6684.7808523752083</v>
      </c>
      <c r="AK1820">
        <v>43.215266161591479</v>
      </c>
      <c r="AL1820">
        <v>36353.1015625</v>
      </c>
      <c r="AM1820">
        <v>32374.54296875</v>
      </c>
      <c r="AN1820">
        <v>3978.56103515625</v>
      </c>
      <c r="AO1820" s="5" t="s">
        <v>2181</v>
      </c>
    </row>
    <row r="1821" spans="1:41" ht="14.25" x14ac:dyDescent="0.45">
      <c r="A1821">
        <v>2017</v>
      </c>
      <c r="B1821" s="5" t="s">
        <v>1508</v>
      </c>
      <c r="C1821" s="5" t="s">
        <v>174</v>
      </c>
      <c r="D1821" s="5" t="s">
        <v>83</v>
      </c>
      <c r="E1821" s="5" t="s">
        <v>108</v>
      </c>
      <c r="F1821" s="5" t="s">
        <v>196</v>
      </c>
      <c r="G1821" s="5" t="s">
        <v>86</v>
      </c>
      <c r="H1821" s="5" t="s">
        <v>130</v>
      </c>
      <c r="I1821">
        <v>404.16481429410186</v>
      </c>
      <c r="J1821">
        <v>92.707611222905868</v>
      </c>
      <c r="K1821">
        <v>44.907201588233541</v>
      </c>
      <c r="L1821"/>
      <c r="M1821">
        <v>0</v>
      </c>
      <c r="N1821">
        <v>166.717985896317</v>
      </c>
      <c r="O1821">
        <v>489.48849731174556</v>
      </c>
      <c r="P1821">
        <v>444.20766780629793</v>
      </c>
      <c r="Q1821">
        <v>308.25044138989705</v>
      </c>
      <c r="R1821">
        <v>145.37167798836384</v>
      </c>
      <c r="S1821">
        <v>659.33285312017608</v>
      </c>
      <c r="T1821">
        <v>673.60802382350312</v>
      </c>
      <c r="U1821">
        <v>33.680401191175157</v>
      </c>
      <c r="V1821">
        <v>0</v>
      </c>
      <c r="W1821">
        <v>129.10820456617142</v>
      </c>
      <c r="X1821">
        <v>20.208240714705092</v>
      </c>
      <c r="Y1821">
        <v>7651.0644705952891</v>
      </c>
      <c r="Z1821">
        <v>168.40200595587578</v>
      </c>
      <c r="AA1821">
        <v>3396.4488933018101</v>
      </c>
      <c r="AB1821"/>
      <c r="AC1821">
        <v>106.20553175617231</v>
      </c>
      <c r="AD1821">
        <v>1342.674056477234</v>
      </c>
      <c r="AE1821">
        <v>194.62219828320562</v>
      </c>
      <c r="AF1821">
        <v>769.93234696998559</v>
      </c>
      <c r="AG1821">
        <v>4707.3974064865806</v>
      </c>
      <c r="AH1821">
        <v>1526.8448539999404</v>
      </c>
      <c r="AI1821">
        <v>131.35356464558311</v>
      </c>
      <c r="AJ1821">
        <v>6483.0284128454114</v>
      </c>
      <c r="AK1821">
        <v>55.011321945586083</v>
      </c>
      <c r="AL1821">
        <v>30144.740234375</v>
      </c>
      <c r="AM1821">
        <v>25072.203125</v>
      </c>
      <c r="AN1821">
        <v>5072.53662109375</v>
      </c>
      <c r="AO1821" s="5" t="s">
        <v>2180</v>
      </c>
    </row>
    <row r="1822" spans="1:41" ht="14.25" x14ac:dyDescent="0.45">
      <c r="A1822">
        <v>2017</v>
      </c>
      <c r="B1822" s="5" t="s">
        <v>1509</v>
      </c>
      <c r="C1822" s="5" t="s">
        <v>174</v>
      </c>
      <c r="D1822" s="5" t="s">
        <v>83</v>
      </c>
      <c r="E1822" s="5" t="s">
        <v>108</v>
      </c>
      <c r="F1822" s="5" t="s">
        <v>196</v>
      </c>
      <c r="G1822" s="5" t="s">
        <v>86</v>
      </c>
      <c r="H1822" s="5" t="s">
        <v>130</v>
      </c>
      <c r="I1822">
        <v>459.83347684577171</v>
      </c>
      <c r="J1822">
        <v>168.37257422009083</v>
      </c>
      <c r="K1822"/>
      <c r="L1822"/>
      <c r="M1822">
        <v>0</v>
      </c>
      <c r="N1822">
        <v>124.39152453645048</v>
      </c>
      <c r="O1822">
        <v>547.9682265745447</v>
      </c>
      <c r="P1822">
        <v>512.46721830369154</v>
      </c>
      <c r="Q1822">
        <v>456.72072609095966</v>
      </c>
      <c r="R1822">
        <v>144.68914191843649</v>
      </c>
      <c r="S1822">
        <v>803.77238916681245</v>
      </c>
      <c r="T1822">
        <v>459.83347684577171</v>
      </c>
      <c r="U1822">
        <v>32.845248346126553</v>
      </c>
      <c r="V1822">
        <v>63.500813469177999</v>
      </c>
      <c r="W1822">
        <v>43.793664461502068</v>
      </c>
      <c r="X1822">
        <v>74.449229584553521</v>
      </c>
      <c r="Y1822">
        <v>4773.5094263037254</v>
      </c>
      <c r="Z1822">
        <v>0</v>
      </c>
      <c r="AA1822">
        <v>3854.3847178063893</v>
      </c>
      <c r="AB1822">
        <v>72.259546361478414</v>
      </c>
      <c r="AC1822">
        <v>733.4343955690058</v>
      </c>
      <c r="AD1822">
        <v>1252.0892653743813</v>
      </c>
      <c r="AE1822">
        <v>189.79626756809228</v>
      </c>
      <c r="AF1822">
        <v>751.32345059656257</v>
      </c>
      <c r="AG1822">
        <v>5298.8144790775932</v>
      </c>
      <c r="AH1822">
        <v>2160.3154536205202</v>
      </c>
      <c r="AI1822"/>
      <c r="AJ1822">
        <v>4494.3248153616496</v>
      </c>
      <c r="AK1822">
        <v>88.682170534541683</v>
      </c>
      <c r="AL1822">
        <v>27561.572265625</v>
      </c>
      <c r="AM1822">
        <v>22058.408203125</v>
      </c>
      <c r="AN1822">
        <v>5503.16357421875</v>
      </c>
      <c r="AO1822" s="5" t="s">
        <v>2179</v>
      </c>
    </row>
    <row r="1823" spans="1:41" ht="14.25" x14ac:dyDescent="0.45">
      <c r="A1823">
        <v>2017</v>
      </c>
      <c r="B1823" s="5" t="s">
        <v>589</v>
      </c>
      <c r="C1823" s="5" t="s">
        <v>174</v>
      </c>
      <c r="D1823" s="5" t="s">
        <v>83</v>
      </c>
      <c r="E1823" s="5" t="s">
        <v>108</v>
      </c>
      <c r="F1823" s="5" t="s">
        <v>196</v>
      </c>
      <c r="G1823" s="5" t="s">
        <v>86</v>
      </c>
      <c r="H1823" s="5" t="s">
        <v>130</v>
      </c>
      <c r="I1823">
        <v>424.64023137874239</v>
      </c>
      <c r="J1823">
        <v>981.18433462950668</v>
      </c>
      <c r="K1823">
        <v>100.85205495245133</v>
      </c>
      <c r="L1823">
        <v>26.147797498691034</v>
      </c>
      <c r="M1823">
        <v>650.76115458792276</v>
      </c>
      <c r="N1823">
        <v>87.678653374504279</v>
      </c>
      <c r="O1823">
        <v>539.29309385100282</v>
      </c>
      <c r="P1823">
        <v>228.93204154090759</v>
      </c>
      <c r="Q1823">
        <v>124.03763774567926</v>
      </c>
      <c r="R1823">
        <v>115.91035421250052</v>
      </c>
      <c r="S1823">
        <v>861.66783819661259</v>
      </c>
      <c r="T1823">
        <v>307.86416774958826</v>
      </c>
      <c r="U1823">
        <v>0</v>
      </c>
      <c r="V1823">
        <v>157.11688561013469</v>
      </c>
      <c r="W1823">
        <v>122.08406652138844</v>
      </c>
      <c r="X1823">
        <v>160.84708246348572</v>
      </c>
      <c r="Y1823">
        <v>3614.7499696115447</v>
      </c>
      <c r="Z1823">
        <v>0</v>
      </c>
      <c r="AA1823">
        <v>8786.632312476213</v>
      </c>
      <c r="AB1823">
        <v>26.540014461171399</v>
      </c>
      <c r="AC1823">
        <v>232.42484545207296</v>
      </c>
      <c r="AD1823">
        <v>1316.9990119180195</v>
      </c>
      <c r="AE1823">
        <v>701.83284753595979</v>
      </c>
      <c r="AF1823">
        <v>1709.9798691416947</v>
      </c>
      <c r="AG1823">
        <v>7116.9702779077224</v>
      </c>
      <c r="AH1823">
        <v>1787.719585684855</v>
      </c>
      <c r="AI1823">
        <v>30.786416774958823</v>
      </c>
      <c r="AJ1823">
        <v>4901.4098706891346</v>
      </c>
      <c r="AK1823">
        <v>85.989646854195342</v>
      </c>
      <c r="AL1823">
        <v>35201.05078125</v>
      </c>
      <c r="AM1823">
        <v>29209.6484375</v>
      </c>
      <c r="AN1823">
        <v>5991.40478515625</v>
      </c>
      <c r="AO1823" s="5" t="s">
        <v>801</v>
      </c>
    </row>
    <row r="1824" spans="1:41" ht="14.25" x14ac:dyDescent="0.45">
      <c r="A1824">
        <v>2017</v>
      </c>
      <c r="B1824" s="5" t="s">
        <v>589</v>
      </c>
      <c r="C1824" s="5" t="s">
        <v>174</v>
      </c>
      <c r="D1824" s="5" t="s">
        <v>83</v>
      </c>
      <c r="E1824" s="5" t="s">
        <v>108</v>
      </c>
      <c r="F1824" s="5" t="s">
        <v>199</v>
      </c>
      <c r="G1824" s="5" t="s">
        <v>86</v>
      </c>
      <c r="H1824" s="5" t="s">
        <v>130</v>
      </c>
      <c r="I1824">
        <v>912.97649746429613</v>
      </c>
      <c r="J1824">
        <v>557.87110397382287</v>
      </c>
      <c r="K1824">
        <v>43.950263947699838</v>
      </c>
      <c r="L1824">
        <v>20.918237998952833</v>
      </c>
      <c r="M1824">
        <v>1072.2165842313245</v>
      </c>
      <c r="N1824">
        <v>0</v>
      </c>
      <c r="O1824">
        <v>130.57687114896328</v>
      </c>
      <c r="P1824">
        <v>345.88645406724083</v>
      </c>
      <c r="Q1824">
        <v>590.27661131409093</v>
      </c>
      <c r="R1824">
        <v>36.818575055796671</v>
      </c>
      <c r="S1824">
        <v>9.6656609466429355</v>
      </c>
      <c r="T1824">
        <v>0</v>
      </c>
      <c r="U1824">
        <v>106.1600578446856</v>
      </c>
      <c r="V1824">
        <v>0</v>
      </c>
      <c r="W1824">
        <v>0</v>
      </c>
      <c r="X1824">
        <v>274.95454981773571</v>
      </c>
      <c r="Y1824">
        <v>3943.8461489300703</v>
      </c>
      <c r="Z1824">
        <v>0</v>
      </c>
      <c r="AA1824">
        <v>953.76956129169514</v>
      </c>
      <c r="AB1824">
        <v>0</v>
      </c>
      <c r="AC1824">
        <v>461.55023630633309</v>
      </c>
      <c r="AD1824">
        <v>224.70522151139031</v>
      </c>
      <c r="AE1824"/>
      <c r="AF1824">
        <v>325.58016708457876</v>
      </c>
      <c r="AG1824">
        <v>6058.5545011962076</v>
      </c>
      <c r="AH1824">
        <v>1143.8989614161101</v>
      </c>
      <c r="AI1824"/>
      <c r="AJ1824">
        <v>4154.0430634625473</v>
      </c>
      <c r="AK1824">
        <v>121.02246594294158</v>
      </c>
      <c r="AL1824">
        <v>21489.2421875</v>
      </c>
      <c r="AM1824">
        <v>18468.251953125</v>
      </c>
      <c r="AN1824">
        <v>3020.99072265625</v>
      </c>
      <c r="AO1824" s="5" t="s">
        <v>802</v>
      </c>
    </row>
    <row r="1825" spans="1:41" ht="14.25" x14ac:dyDescent="0.45">
      <c r="A1825">
        <v>2017</v>
      </c>
      <c r="B1825" s="5" t="s">
        <v>1508</v>
      </c>
      <c r="C1825" s="5" t="s">
        <v>174</v>
      </c>
      <c r="D1825" s="5" t="s">
        <v>83</v>
      </c>
      <c r="E1825" s="5" t="s">
        <v>108</v>
      </c>
      <c r="F1825" s="5" t="s">
        <v>199</v>
      </c>
      <c r="G1825" s="5" t="s">
        <v>86</v>
      </c>
      <c r="H1825" s="5" t="s">
        <v>130</v>
      </c>
      <c r="I1825">
        <v>168.40200595587578</v>
      </c>
      <c r="J1825">
        <v>4188.2594778514858</v>
      </c>
      <c r="K1825">
        <v>89.814403176467081</v>
      </c>
      <c r="L1825"/>
      <c r="M1825">
        <v>284.88006007535648</v>
      </c>
      <c r="N1825">
        <v>0</v>
      </c>
      <c r="O1825">
        <v>130.23088460587726</v>
      </c>
      <c r="P1825">
        <v>376.3133678690794</v>
      </c>
      <c r="Q1825">
        <v>0</v>
      </c>
      <c r="R1825">
        <v>539.69178735390381</v>
      </c>
      <c r="S1825">
        <v>44.907201588233541</v>
      </c>
      <c r="T1825">
        <v>112.26800397058385</v>
      </c>
      <c r="U1825">
        <v>168.40200595587578</v>
      </c>
      <c r="V1825">
        <v>0</v>
      </c>
      <c r="W1825">
        <v>0</v>
      </c>
      <c r="X1825">
        <v>56.134001985291924</v>
      </c>
      <c r="Y1825">
        <v>6971.8430465732572</v>
      </c>
      <c r="Z1825"/>
      <c r="AA1825">
        <v>969.29416747517701</v>
      </c>
      <c r="AB1825"/>
      <c r="AC1825">
        <v>253.05208094969601</v>
      </c>
      <c r="AD1825">
        <v>257.81352697999409</v>
      </c>
      <c r="AE1825"/>
      <c r="AF1825">
        <v>0</v>
      </c>
      <c r="AG1825">
        <v>6248.8371010026967</v>
      </c>
      <c r="AH1825">
        <v>949.78731359113931</v>
      </c>
      <c r="AI1825">
        <v>0</v>
      </c>
      <c r="AJ1825">
        <v>2601.6521907993429</v>
      </c>
      <c r="AK1825">
        <v>0</v>
      </c>
      <c r="AL1825">
        <v>24411.58203125</v>
      </c>
      <c r="AM1825">
        <v>22485.748046875</v>
      </c>
      <c r="AN1825">
        <v>1925.83544921875</v>
      </c>
      <c r="AO1825" s="5" t="s">
        <v>2183</v>
      </c>
    </row>
    <row r="1826" spans="1:41" ht="14.25" x14ac:dyDescent="0.45">
      <c r="A1826">
        <v>2017</v>
      </c>
      <c r="B1826" s="5" t="s">
        <v>4071</v>
      </c>
      <c r="C1826" s="5" t="s">
        <v>174</v>
      </c>
      <c r="D1826" s="5" t="s">
        <v>83</v>
      </c>
      <c r="E1826" s="5" t="s">
        <v>108</v>
      </c>
      <c r="F1826" s="5" t="s">
        <v>199</v>
      </c>
      <c r="G1826" s="5" t="s">
        <v>86</v>
      </c>
      <c r="H1826" s="5" t="s">
        <v>130</v>
      </c>
      <c r="I1826">
        <v>884.41685510872753</v>
      </c>
      <c r="J1826">
        <v>8173.4000699888247</v>
      </c>
      <c r="K1826">
        <v>42.575416048257345</v>
      </c>
      <c r="L1826"/>
      <c r="M1826">
        <v>942.56094366538923</v>
      </c>
      <c r="N1826">
        <v>74.044201823056255</v>
      </c>
      <c r="O1826">
        <v>126.49217811438778</v>
      </c>
      <c r="P1826">
        <v>1103.4642855019356</v>
      </c>
      <c r="Q1826">
        <v>665.37505001807472</v>
      </c>
      <c r="R1826">
        <v>38.290375249587889</v>
      </c>
      <c r="S1826">
        <v>9.3633006772022593</v>
      </c>
      <c r="T1826">
        <v>10.283916919868926</v>
      </c>
      <c r="U1826">
        <v>71.987418439082475</v>
      </c>
      <c r="V1826">
        <v>60.675109827226656</v>
      </c>
      <c r="W1826">
        <v>0</v>
      </c>
      <c r="X1826">
        <v>77.129376899016933</v>
      </c>
      <c r="Y1826">
        <v>3820.4751357313057</v>
      </c>
      <c r="Z1826"/>
      <c r="AA1826">
        <v>976.97210738754791</v>
      </c>
      <c r="AB1826"/>
      <c r="AC1826">
        <v>447.11206652359721</v>
      </c>
      <c r="AD1826">
        <v>192.8028744137026</v>
      </c>
      <c r="AE1826"/>
      <c r="AF1826">
        <v>129.84584866170687</v>
      </c>
      <c r="AG1826">
        <v>2308.7393485105736</v>
      </c>
      <c r="AH1826">
        <v>1324.1601371448389</v>
      </c>
      <c r="AI1826"/>
      <c r="AJ1826">
        <v>1041.8816326695339</v>
      </c>
      <c r="AK1826">
        <v>117.23665288650575</v>
      </c>
      <c r="AL1826">
        <v>22639.28125</v>
      </c>
      <c r="AM1826">
        <v>19796.6796875</v>
      </c>
      <c r="AN1826">
        <v>2842.604736328125</v>
      </c>
      <c r="AO1826" s="5" t="s">
        <v>4111</v>
      </c>
    </row>
    <row r="1827" spans="1:41" ht="14.25" x14ac:dyDescent="0.45">
      <c r="A1827">
        <v>2017</v>
      </c>
      <c r="B1827" s="5" t="s">
        <v>1509</v>
      </c>
      <c r="C1827" s="5" t="s">
        <v>174</v>
      </c>
      <c r="D1827" s="5" t="s">
        <v>83</v>
      </c>
      <c r="E1827" s="5" t="s">
        <v>108</v>
      </c>
      <c r="F1827" s="5" t="s">
        <v>199</v>
      </c>
      <c r="G1827" s="5" t="s">
        <v>86</v>
      </c>
      <c r="H1827" s="5" t="s">
        <v>130</v>
      </c>
      <c r="I1827">
        <v>821.13120865316375</v>
      </c>
      <c r="J1827">
        <v>6745.8471861279395</v>
      </c>
      <c r="K1827">
        <v>87.587328923004137</v>
      </c>
      <c r="L1827"/>
      <c r="M1827">
        <v>387.3002200814089</v>
      </c>
      <c r="N1827">
        <v>0</v>
      </c>
      <c r="O1827">
        <v>132.47583499604374</v>
      </c>
      <c r="P1827">
        <v>434.13988280466759</v>
      </c>
      <c r="Q1827">
        <v>160.73106028277488</v>
      </c>
      <c r="R1827">
        <v>1814.0224278318947</v>
      </c>
      <c r="S1827">
        <v>43.793664461502068</v>
      </c>
      <c r="T1827">
        <v>0</v>
      </c>
      <c r="U1827">
        <v>109.48416115375517</v>
      </c>
      <c r="V1827">
        <v>0</v>
      </c>
      <c r="W1827">
        <v>0</v>
      </c>
      <c r="X1827">
        <v>616.92305199401312</v>
      </c>
      <c r="Y1827">
        <v>6426.7202597254281</v>
      </c>
      <c r="Z1827">
        <v>0</v>
      </c>
      <c r="AA1827">
        <v>1410.9586770635083</v>
      </c>
      <c r="AB1827"/>
      <c r="AC1827">
        <v>1170.3336777570948</v>
      </c>
      <c r="AD1827">
        <v>224.34823872718752</v>
      </c>
      <c r="AE1827"/>
      <c r="AF1827">
        <v>0</v>
      </c>
      <c r="AG1827">
        <v>10115.887313292993</v>
      </c>
      <c r="AH1827">
        <v>1680.796351803443</v>
      </c>
      <c r="AI1827">
        <v>0</v>
      </c>
      <c r="AJ1827">
        <v>1735.3239542870194</v>
      </c>
      <c r="AK1827">
        <v>120.97999807489946</v>
      </c>
      <c r="AL1827">
        <v>34238.78515625</v>
      </c>
      <c r="AM1827">
        <v>30944.580078125</v>
      </c>
      <c r="AN1827">
        <v>3294.20458984375</v>
      </c>
      <c r="AO1827" s="5" t="s">
        <v>2182</v>
      </c>
    </row>
    <row r="1828" spans="1:41" ht="14.25" x14ac:dyDescent="0.45">
      <c r="A1828">
        <v>2017</v>
      </c>
      <c r="B1828" s="5" t="s">
        <v>1507</v>
      </c>
      <c r="C1828" s="5" t="s">
        <v>174</v>
      </c>
      <c r="D1828" s="5" t="s">
        <v>83</v>
      </c>
      <c r="E1828" s="5" t="s">
        <v>108</v>
      </c>
      <c r="F1828" s="5" t="s">
        <v>199</v>
      </c>
      <c r="G1828" s="5" t="s">
        <v>86</v>
      </c>
      <c r="H1828" s="5" t="s">
        <v>130</v>
      </c>
      <c r="I1828">
        <v>56.862192317883526</v>
      </c>
      <c r="J1828">
        <v>4023.5687284134383</v>
      </c>
      <c r="K1828">
        <v>133.05753002384745</v>
      </c>
      <c r="L1828">
        <v>398.0353462251847</v>
      </c>
      <c r="M1828">
        <v>272.9385231258409</v>
      </c>
      <c r="N1828">
        <v>0</v>
      </c>
      <c r="O1828">
        <v>95.528483094044319</v>
      </c>
      <c r="P1828">
        <v>406.5646750728672</v>
      </c>
      <c r="Q1828">
        <v>0</v>
      </c>
      <c r="R1828">
        <v>743.36523812513121</v>
      </c>
      <c r="S1828">
        <v>45.489753854306819</v>
      </c>
      <c r="T1828">
        <v>113.72438463576705</v>
      </c>
      <c r="U1828">
        <v>182.8381185573879</v>
      </c>
      <c r="V1828">
        <v>0</v>
      </c>
      <c r="W1828">
        <v>0</v>
      </c>
      <c r="X1828">
        <v>55.205658309860496</v>
      </c>
      <c r="Y1828">
        <v>8284.8214207156288</v>
      </c>
      <c r="Z1828">
        <v>0</v>
      </c>
      <c r="AA1828">
        <v>921.05080214472525</v>
      </c>
      <c r="AB1828"/>
      <c r="AC1828">
        <v>252.58565667048546</v>
      </c>
      <c r="AD1828">
        <v>209.25286772981136</v>
      </c>
      <c r="AE1828"/>
      <c r="AF1828"/>
      <c r="AG1828">
        <v>3030.1194201560929</v>
      </c>
      <c r="AH1828">
        <v>814.26659399209211</v>
      </c>
      <c r="AI1828">
        <v>0</v>
      </c>
      <c r="AJ1828">
        <v>2682.6158458809391</v>
      </c>
      <c r="AK1828">
        <v>113.72438463576705</v>
      </c>
      <c r="AL1828">
        <v>22835.61328125</v>
      </c>
      <c r="AM1828">
        <v>20982.427734375</v>
      </c>
      <c r="AN1828">
        <v>1853.1881103515625</v>
      </c>
      <c r="AO1828" s="5" t="s">
        <v>2184</v>
      </c>
    </row>
    <row r="1829" spans="1:41" ht="14.25" x14ac:dyDescent="0.45">
      <c r="A1829">
        <v>2017</v>
      </c>
      <c r="B1829" s="5" t="s">
        <v>1507</v>
      </c>
      <c r="C1829" s="5" t="s">
        <v>174</v>
      </c>
      <c r="D1829" s="5" t="s">
        <v>83</v>
      </c>
      <c r="E1829" s="5" t="s">
        <v>108</v>
      </c>
      <c r="F1829" s="5" t="s">
        <v>202</v>
      </c>
      <c r="G1829" s="5" t="s">
        <v>86</v>
      </c>
      <c r="H1829" s="5" t="s">
        <v>130</v>
      </c>
      <c r="I1829"/>
      <c r="J1829">
        <v>443.52510007949149</v>
      </c>
      <c r="K1829">
        <v>90.979507708613639</v>
      </c>
      <c r="L1829">
        <v>170.58657695365056</v>
      </c>
      <c r="M1829">
        <v>0</v>
      </c>
      <c r="N1829">
        <v>0</v>
      </c>
      <c r="O1829">
        <v>859.75634784639885</v>
      </c>
      <c r="P1829">
        <v>454.89753854306821</v>
      </c>
      <c r="Q1829">
        <v>0</v>
      </c>
      <c r="R1829">
        <v>35.376713828397584</v>
      </c>
      <c r="S1829">
        <v>693.71874627817897</v>
      </c>
      <c r="T1829">
        <v>2274.4876927153409</v>
      </c>
      <c r="U1829">
        <v>0</v>
      </c>
      <c r="V1829">
        <v>90.979507708613639</v>
      </c>
      <c r="W1829">
        <v>56.862192317883526</v>
      </c>
      <c r="X1829">
        <v>0</v>
      </c>
      <c r="Y1829">
        <v>432.15266161591478</v>
      </c>
      <c r="Z1829">
        <v>117.3635649441116</v>
      </c>
      <c r="AA1829">
        <v>5530.365193581275</v>
      </c>
      <c r="AB1829">
        <v>0</v>
      </c>
      <c r="AC1829">
        <v>1566.5397855488502</v>
      </c>
      <c r="AD1829">
        <v>5520.6791874812188</v>
      </c>
      <c r="AE1829">
        <v>1934.2868822966757</v>
      </c>
      <c r="AF1829">
        <v>0</v>
      </c>
      <c r="AG1829">
        <v>7147.5561092804346</v>
      </c>
      <c r="AH1829">
        <v>0</v>
      </c>
      <c r="AI1829">
        <v>0</v>
      </c>
      <c r="AJ1829">
        <v>664.49113840707832</v>
      </c>
      <c r="AK1829">
        <v>125.09682309934375</v>
      </c>
      <c r="AL1829">
        <v>28209.703125</v>
      </c>
      <c r="AM1829">
        <v>18588.119140625</v>
      </c>
      <c r="AN1829">
        <v>9621.580078125</v>
      </c>
      <c r="AO1829" s="5" t="s">
        <v>2186</v>
      </c>
    </row>
    <row r="1830" spans="1:41" ht="14.25" x14ac:dyDescent="0.45">
      <c r="A1830">
        <v>2017</v>
      </c>
      <c r="B1830" s="5" t="s">
        <v>4071</v>
      </c>
      <c r="C1830" s="5" t="s">
        <v>174</v>
      </c>
      <c r="D1830" s="5" t="s">
        <v>83</v>
      </c>
      <c r="E1830" s="5" t="s">
        <v>108</v>
      </c>
      <c r="F1830" s="5" t="s">
        <v>202</v>
      </c>
      <c r="G1830" s="5" t="s">
        <v>86</v>
      </c>
      <c r="H1830" s="5" t="s">
        <v>130</v>
      </c>
      <c r="I1830">
        <v>0</v>
      </c>
      <c r="J1830">
        <v>1250.0101016100677</v>
      </c>
      <c r="K1830">
        <v>163.5142790259159</v>
      </c>
      <c r="L1830">
        <v>29.823359067619883</v>
      </c>
      <c r="M1830">
        <v>46.66143285472225</v>
      </c>
      <c r="N1830">
        <v>569.7289973607385</v>
      </c>
      <c r="O1830">
        <v>2051.6414255138507</v>
      </c>
      <c r="P1830">
        <v>346.5680001995828</v>
      </c>
      <c r="Q1830">
        <v>0</v>
      </c>
      <c r="R1830">
        <v>0</v>
      </c>
      <c r="S1830">
        <v>465.11708656340221</v>
      </c>
      <c r="T1830">
        <v>1655.7106240988969</v>
      </c>
      <c r="U1830"/>
      <c r="V1830">
        <v>102.83916919868925</v>
      </c>
      <c r="W1830">
        <v>99.753994122728571</v>
      </c>
      <c r="X1830">
        <v>37.022100911528128</v>
      </c>
      <c r="Y1830">
        <v>843.28118742925187</v>
      </c>
      <c r="Z1830">
        <v>1716.3857339261235</v>
      </c>
      <c r="AA1830">
        <v>10022.705430104254</v>
      </c>
      <c r="AB1830"/>
      <c r="AC1830">
        <v>1336.0251735166946</v>
      </c>
      <c r="AD1830">
        <v>663.60059100530202</v>
      </c>
      <c r="AE1830">
        <v>1682.4488080905562</v>
      </c>
      <c r="AF1830">
        <v>0</v>
      </c>
      <c r="AG1830">
        <v>249.89918115281489</v>
      </c>
      <c r="AH1830">
        <v>75.87119244259641</v>
      </c>
      <c r="AI1830"/>
      <c r="AJ1830">
        <v>14.541789545672511</v>
      </c>
      <c r="AK1830">
        <v>585.1548727405418</v>
      </c>
      <c r="AL1830">
        <v>24008.302734375</v>
      </c>
      <c r="AM1830">
        <v>18164.255859375</v>
      </c>
      <c r="AN1830">
        <v>5844.04736328125</v>
      </c>
      <c r="AO1830" s="5" t="s">
        <v>4112</v>
      </c>
    </row>
    <row r="1831" spans="1:41" ht="14.25" x14ac:dyDescent="0.45">
      <c r="A1831">
        <v>2017</v>
      </c>
      <c r="B1831" s="5" t="s">
        <v>589</v>
      </c>
      <c r="C1831" s="5" t="s">
        <v>174</v>
      </c>
      <c r="D1831" s="5" t="s">
        <v>83</v>
      </c>
      <c r="E1831" s="5" t="s">
        <v>108</v>
      </c>
      <c r="F1831" s="5" t="s">
        <v>202</v>
      </c>
      <c r="G1831" s="5" t="s">
        <v>86</v>
      </c>
      <c r="H1831" s="5" t="s">
        <v>130</v>
      </c>
      <c r="I1831">
        <v>0</v>
      </c>
      <c r="J1831">
        <v>238.8601301505426</v>
      </c>
      <c r="K1831">
        <v>168.7944919730501</v>
      </c>
      <c r="L1831">
        <v>156.8867849921462</v>
      </c>
      <c r="M1831">
        <v>53.080028922342798</v>
      </c>
      <c r="N1831">
        <v>280.53538405863083</v>
      </c>
      <c r="O1831">
        <v>2117.8931540014778</v>
      </c>
      <c r="P1831">
        <v>49.767835117588611</v>
      </c>
      <c r="Q1831">
        <v>0</v>
      </c>
      <c r="R1831"/>
      <c r="S1831">
        <v>885.28273549446874</v>
      </c>
      <c r="T1831">
        <v>1910.8810412043408</v>
      </c>
      <c r="U1831">
        <v>0</v>
      </c>
      <c r="V1831">
        <v>265.40014461171398</v>
      </c>
      <c r="W1831">
        <v>63.696034706811361</v>
      </c>
      <c r="X1831">
        <v>0</v>
      </c>
      <c r="Y1831">
        <v>870.51247432642197</v>
      </c>
      <c r="Z1831">
        <v>1555.7102310369432</v>
      </c>
      <c r="AA1831">
        <v>7112.3629313972642</v>
      </c>
      <c r="AB1831"/>
      <c r="AC1831">
        <v>1379.1681788916683</v>
      </c>
      <c r="AD1831">
        <v>892.46193834482494</v>
      </c>
      <c r="AE1831">
        <v>1653.1883821922956</v>
      </c>
      <c r="AF1831">
        <v>59.279302130245441</v>
      </c>
      <c r="AG1831">
        <v>8524.6526449282537</v>
      </c>
      <c r="AH1831">
        <v>79.327743052005076</v>
      </c>
      <c r="AI1831"/>
      <c r="AJ1831">
        <v>318.4801735340568</v>
      </c>
      <c r="AK1831">
        <v>603.89935550978043</v>
      </c>
      <c r="AL1831">
        <v>29240.12109375</v>
      </c>
      <c r="AM1831">
        <v>22464.8046875</v>
      </c>
      <c r="AN1831">
        <v>6775.31591796875</v>
      </c>
      <c r="AO1831" s="5" t="s">
        <v>803</v>
      </c>
    </row>
    <row r="1832" spans="1:41" ht="14.25" x14ac:dyDescent="0.45">
      <c r="A1832">
        <v>2017</v>
      </c>
      <c r="B1832" s="5" t="s">
        <v>1508</v>
      </c>
      <c r="C1832" s="5" t="s">
        <v>174</v>
      </c>
      <c r="D1832" s="5" t="s">
        <v>83</v>
      </c>
      <c r="E1832" s="5" t="s">
        <v>108</v>
      </c>
      <c r="F1832" s="5" t="s">
        <v>202</v>
      </c>
      <c r="G1832" s="5" t="s">
        <v>86</v>
      </c>
      <c r="H1832" s="5" t="s">
        <v>130</v>
      </c>
      <c r="I1832">
        <v>0</v>
      </c>
      <c r="J1832">
        <v>376.62467059305504</v>
      </c>
      <c r="K1832">
        <v>106.65460377205466</v>
      </c>
      <c r="L1832">
        <v>168.40200595587578</v>
      </c>
      <c r="M1832">
        <v>0</v>
      </c>
      <c r="N1832">
        <v>0</v>
      </c>
      <c r="O1832">
        <v>2063.4859129793313</v>
      </c>
      <c r="P1832">
        <v>421.04992209127767</v>
      </c>
      <c r="Q1832">
        <v>0</v>
      </c>
      <c r="R1832">
        <v>477.10970808118935</v>
      </c>
      <c r="S1832">
        <v>572.56682024997758</v>
      </c>
      <c r="T1832">
        <v>2245.3600794116769</v>
      </c>
      <c r="U1832">
        <v>0</v>
      </c>
      <c r="V1832">
        <v>89.814403176467081</v>
      </c>
      <c r="W1832">
        <v>56.134001985291924</v>
      </c>
      <c r="X1832"/>
      <c r="Y1832">
        <v>449.07201588233539</v>
      </c>
      <c r="Z1832">
        <v>842.0100297793789</v>
      </c>
      <c r="AA1832">
        <v>5820.0380626819651</v>
      </c>
      <c r="AB1832"/>
      <c r="AC1832">
        <v>1569.7312315167035</v>
      </c>
      <c r="AD1832">
        <v>707.99574880411421</v>
      </c>
      <c r="AE1832">
        <v>2425.9487771985596</v>
      </c>
      <c r="AF1832">
        <v>0</v>
      </c>
      <c r="AG1832">
        <v>7368.1491005894177</v>
      </c>
      <c r="AH1832">
        <v>0</v>
      </c>
      <c r="AI1832">
        <v>0</v>
      </c>
      <c r="AJ1832">
        <v>644.43622394089573</v>
      </c>
      <c r="AK1832">
        <v>164.23946762625923</v>
      </c>
      <c r="AL1832">
        <v>26568.822265625</v>
      </c>
      <c r="AM1832">
        <v>20652.38671875</v>
      </c>
      <c r="AN1832">
        <v>5916.43603515625</v>
      </c>
      <c r="AO1832" s="5" t="s">
        <v>2187</v>
      </c>
    </row>
    <row r="1833" spans="1:41" ht="14.25" x14ac:dyDescent="0.45">
      <c r="A1833">
        <v>2017</v>
      </c>
      <c r="B1833" s="5" t="s">
        <v>1509</v>
      </c>
      <c r="C1833" s="5" t="s">
        <v>174</v>
      </c>
      <c r="D1833" s="5" t="s">
        <v>83</v>
      </c>
      <c r="E1833" s="5" t="s">
        <v>108</v>
      </c>
      <c r="F1833" s="5" t="s">
        <v>202</v>
      </c>
      <c r="G1833" s="5" t="s">
        <v>86</v>
      </c>
      <c r="H1833" s="5" t="s">
        <v>130</v>
      </c>
      <c r="I1833">
        <v>0</v>
      </c>
      <c r="J1833">
        <v>737.01095516207033</v>
      </c>
      <c r="K1833">
        <v>104.00995309606741</v>
      </c>
      <c r="L1833">
        <v>164.22624173063275</v>
      </c>
      <c r="M1833">
        <v>0</v>
      </c>
      <c r="N1833">
        <v>0</v>
      </c>
      <c r="O1833">
        <v>2108.6780819206629</v>
      </c>
      <c r="P1833">
        <v>485.75091782340434</v>
      </c>
      <c r="Q1833">
        <v>0</v>
      </c>
      <c r="R1833"/>
      <c r="S1833">
        <v>667.8533830379065</v>
      </c>
      <c r="T1833">
        <v>875.87328923004134</v>
      </c>
      <c r="U1833">
        <v>0</v>
      </c>
      <c r="V1833">
        <v>164.22624173063275</v>
      </c>
      <c r="W1833">
        <v>54.742080576877584</v>
      </c>
      <c r="X1833">
        <v>0</v>
      </c>
      <c r="Y1833">
        <v>459.83347684577171</v>
      </c>
      <c r="Z1833">
        <v>1660.573643259293</v>
      </c>
      <c r="AA1833">
        <v>4842.5735941393987</v>
      </c>
      <c r="AB1833"/>
      <c r="AC1833">
        <v>768.49669817849588</v>
      </c>
      <c r="AD1833">
        <v>666.9926670974512</v>
      </c>
      <c r="AE1833">
        <v>1624.6409415686305</v>
      </c>
      <c r="AF1833">
        <v>0</v>
      </c>
      <c r="AG1833">
        <v>9120.6422466087515</v>
      </c>
      <c r="AH1833">
        <v>72.592972689674269</v>
      </c>
      <c r="AI1833"/>
      <c r="AJ1833">
        <v>547.42080576877584</v>
      </c>
      <c r="AK1833">
        <v>138.4974638595003</v>
      </c>
      <c r="AL1833">
        <v>25264.634765625</v>
      </c>
      <c r="AM1833">
        <v>20575.39453125</v>
      </c>
      <c r="AN1833">
        <v>4689.23974609375</v>
      </c>
      <c r="AO1833" s="5" t="s">
        <v>2185</v>
      </c>
    </row>
    <row r="1834" spans="1:41" ht="14.25" x14ac:dyDescent="0.45">
      <c r="A1834">
        <v>2017</v>
      </c>
      <c r="B1834" s="5" t="s">
        <v>1508</v>
      </c>
      <c r="C1834" s="5" t="s">
        <v>174</v>
      </c>
      <c r="D1834" s="5" t="s">
        <v>83</v>
      </c>
      <c r="E1834" s="5" t="s">
        <v>108</v>
      </c>
      <c r="F1834" s="5" t="s">
        <v>205</v>
      </c>
      <c r="G1834" s="5" t="s">
        <v>86</v>
      </c>
      <c r="H1834" s="5" t="s">
        <v>130</v>
      </c>
      <c r="I1834">
        <v>252.60300893381364</v>
      </c>
      <c r="J1834">
        <v>1158.8451402863229</v>
      </c>
      <c r="K1834">
        <v>22.45360079411677</v>
      </c>
      <c r="L1834"/>
      <c r="M1834">
        <v>0</v>
      </c>
      <c r="N1834">
        <v>0</v>
      </c>
      <c r="O1834">
        <v>7948.5746811173367</v>
      </c>
      <c r="P1834">
        <v>1863.1459052539035</v>
      </c>
      <c r="Q1834">
        <v>166.04314853785004</v>
      </c>
      <c r="R1834">
        <v>221.06859603802616</v>
      </c>
      <c r="S1834">
        <v>134.72160476470063</v>
      </c>
      <c r="T1834">
        <v>224.5360079411677</v>
      </c>
      <c r="U1834">
        <v>0</v>
      </c>
      <c r="V1834">
        <v>0</v>
      </c>
      <c r="W1834">
        <v>0</v>
      </c>
      <c r="X1834">
        <v>2102.7797143690354</v>
      </c>
      <c r="Y1834">
        <v>3710.4575312277962</v>
      </c>
      <c r="Z1834">
        <v>2099.4116742499177</v>
      </c>
      <c r="AA1834">
        <v>6013.7503096576829</v>
      </c>
      <c r="AB1834"/>
      <c r="AC1834">
        <v>0</v>
      </c>
      <c r="AD1834">
        <v>2200.3813664055933</v>
      </c>
      <c r="AE1834">
        <v>1043.25267225673</v>
      </c>
      <c r="AF1834">
        <v>2391.1029814668223</v>
      </c>
      <c r="AG1834">
        <v>25584.755424856354</v>
      </c>
      <c r="AH1834">
        <v>2110.6384746469762</v>
      </c>
      <c r="AI1834">
        <v>0</v>
      </c>
      <c r="AJ1834">
        <v>2835.5193853399414</v>
      </c>
      <c r="AK1834">
        <v>333.43597179263401</v>
      </c>
      <c r="AL1834">
        <v>62417.4765625</v>
      </c>
      <c r="AM1834">
        <v>47339.95703125</v>
      </c>
      <c r="AN1834">
        <v>15077.521484375</v>
      </c>
      <c r="AO1834" s="5" t="s">
        <v>2189</v>
      </c>
    </row>
    <row r="1835" spans="1:41" ht="14.25" x14ac:dyDescent="0.45">
      <c r="A1835">
        <v>2017</v>
      </c>
      <c r="B1835" s="5" t="s">
        <v>4071</v>
      </c>
      <c r="C1835" s="5" t="s">
        <v>174</v>
      </c>
      <c r="D1835" s="5" t="s">
        <v>83</v>
      </c>
      <c r="E1835" s="5" t="s">
        <v>108</v>
      </c>
      <c r="F1835" s="5" t="s">
        <v>205</v>
      </c>
      <c r="G1835" s="5" t="s">
        <v>86</v>
      </c>
      <c r="H1835" s="5" t="s">
        <v>130</v>
      </c>
      <c r="I1835">
        <v>1151.7986950253196</v>
      </c>
      <c r="J1835">
        <v>2129.5420961818577</v>
      </c>
      <c r="K1835"/>
      <c r="L1835">
        <v>222.13260546916879</v>
      </c>
      <c r="M1835">
        <v>233.30716427361116</v>
      </c>
      <c r="N1835">
        <v>494.03936883050312</v>
      </c>
      <c r="O1835">
        <v>1063.3570095144469</v>
      </c>
      <c r="P1835">
        <v>1148.7135199493589</v>
      </c>
      <c r="Q1835">
        <v>11.209469442657129</v>
      </c>
      <c r="R1835">
        <v>970.3051674553999</v>
      </c>
      <c r="S1835">
        <v>138.27384469446642</v>
      </c>
      <c r="T1835">
        <v>647.88676595174229</v>
      </c>
      <c r="U1835"/>
      <c r="V1835">
        <v>257.09792299672313</v>
      </c>
      <c r="W1835">
        <v>39.078884295501915</v>
      </c>
      <c r="X1835">
        <v>206.70673008936541</v>
      </c>
      <c r="Y1835">
        <v>2339.5910992701806</v>
      </c>
      <c r="Z1835">
        <v>118.26504457849263</v>
      </c>
      <c r="AA1835">
        <v>8129.4363251563855</v>
      </c>
      <c r="AB1835"/>
      <c r="AC1835">
        <v>146.36841854126442</v>
      </c>
      <c r="AD1835">
        <v>1163.1284862959392</v>
      </c>
      <c r="AE1835">
        <v>1248.4675140720874</v>
      </c>
      <c r="AF1835">
        <v>2118.7715216364963</v>
      </c>
      <c r="AG1835">
        <v>17614.292900351495</v>
      </c>
      <c r="AH1835">
        <v>270.84654528100373</v>
      </c>
      <c r="AI1835"/>
      <c r="AJ1835">
        <v>1015.4080943728993</v>
      </c>
      <c r="AK1835">
        <v>401.07275987488811</v>
      </c>
      <c r="AL1835">
        <v>43279.09765625</v>
      </c>
      <c r="AM1835">
        <v>39115.4375</v>
      </c>
      <c r="AN1835">
        <v>4163.658203125</v>
      </c>
      <c r="AO1835" s="5" t="s">
        <v>4113</v>
      </c>
    </row>
    <row r="1836" spans="1:41" ht="14.25" x14ac:dyDescent="0.45">
      <c r="A1836">
        <v>2017</v>
      </c>
      <c r="B1836" s="5" t="s">
        <v>589</v>
      </c>
      <c r="C1836" s="5" t="s">
        <v>174</v>
      </c>
      <c r="D1836" s="5" t="s">
        <v>83</v>
      </c>
      <c r="E1836" s="5" t="s">
        <v>108</v>
      </c>
      <c r="F1836" s="5" t="s">
        <v>205</v>
      </c>
      <c r="G1836" s="5" t="s">
        <v>86</v>
      </c>
      <c r="H1836" s="5" t="s">
        <v>130</v>
      </c>
      <c r="I1836">
        <v>1135.9126189381359</v>
      </c>
      <c r="J1836">
        <v>286.63215618065112</v>
      </c>
      <c r="K1836"/>
      <c r="L1836">
        <v>0</v>
      </c>
      <c r="M1836">
        <v>265.40014461171398</v>
      </c>
      <c r="N1836">
        <v>83.650940779876905</v>
      </c>
      <c r="O1836">
        <v>1097.6949981140492</v>
      </c>
      <c r="P1836">
        <v>49.767835117588611</v>
      </c>
      <c r="Q1836">
        <v>3.9865280281167776</v>
      </c>
      <c r="R1836">
        <v>933.00886842096543</v>
      </c>
      <c r="S1836">
        <v>187.38411430763736</v>
      </c>
      <c r="T1836">
        <v>530.80028922342797</v>
      </c>
      <c r="U1836">
        <v>0</v>
      </c>
      <c r="V1836">
        <v>636.96034706811361</v>
      </c>
      <c r="W1836">
        <v>25.478413882724546</v>
      </c>
      <c r="X1836">
        <v>940.5879168911955</v>
      </c>
      <c r="Y1836">
        <v>2415.1413159665976</v>
      </c>
      <c r="Z1836">
        <v>212.00204147189834</v>
      </c>
      <c r="AA1836">
        <v>10124.978360916646</v>
      </c>
      <c r="AB1836"/>
      <c r="AC1836">
        <v>151.09495632889488</v>
      </c>
      <c r="AD1836">
        <v>1753.1418776077783</v>
      </c>
      <c r="AE1836">
        <v>1384.727271552717</v>
      </c>
      <c r="AF1836">
        <v>2278.1491803285089</v>
      </c>
      <c r="AG1836">
        <v>23407.231154174729</v>
      </c>
      <c r="AH1836">
        <v>977.09958055913705</v>
      </c>
      <c r="AI1836"/>
      <c r="AJ1836">
        <v>987.28853795557609</v>
      </c>
      <c r="AK1836">
        <v>414.02422559427384</v>
      </c>
      <c r="AL1836">
        <v>50282.140625</v>
      </c>
      <c r="AM1836">
        <v>44090.53125</v>
      </c>
      <c r="AN1836">
        <v>6191.61181640625</v>
      </c>
      <c r="AO1836" s="5" t="s">
        <v>804</v>
      </c>
    </row>
    <row r="1837" spans="1:41" ht="14.25" x14ac:dyDescent="0.45">
      <c r="A1837">
        <v>2017</v>
      </c>
      <c r="B1837" s="5" t="s">
        <v>1509</v>
      </c>
      <c r="C1837" s="5" t="s">
        <v>174</v>
      </c>
      <c r="D1837" s="5" t="s">
        <v>83</v>
      </c>
      <c r="E1837" s="5" t="s">
        <v>108</v>
      </c>
      <c r="F1837" s="5" t="s">
        <v>205</v>
      </c>
      <c r="G1837" s="5" t="s">
        <v>86</v>
      </c>
      <c r="H1837" s="5" t="s">
        <v>130</v>
      </c>
      <c r="I1837">
        <v>2353.9094648057362</v>
      </c>
      <c r="J1837">
        <v>5524.7250915967297</v>
      </c>
      <c r="K1837">
        <v>27.371040288438792</v>
      </c>
      <c r="L1837"/>
      <c r="M1837">
        <v>0</v>
      </c>
      <c r="N1837">
        <v>0</v>
      </c>
      <c r="O1837">
        <v>7095.8691010663579</v>
      </c>
      <c r="P1837">
        <v>2149.4478113685641</v>
      </c>
      <c r="Q1837">
        <v>179.1833447640461</v>
      </c>
      <c r="R1837">
        <v>638.80605869142096</v>
      </c>
      <c r="S1837">
        <v>186.1230739613838</v>
      </c>
      <c r="T1837">
        <v>109.48416115375517</v>
      </c>
      <c r="U1837">
        <v>0</v>
      </c>
      <c r="V1837">
        <v>0</v>
      </c>
      <c r="W1837">
        <v>0</v>
      </c>
      <c r="X1837">
        <v>2055.9254667358414</v>
      </c>
      <c r="Y1837">
        <v>2852.0623980553223</v>
      </c>
      <c r="Z1837">
        <v>170.80186044952728</v>
      </c>
      <c r="AA1837">
        <v>7714.5224185588013</v>
      </c>
      <c r="AB1837"/>
      <c r="AC1837">
        <v>781.71691063781191</v>
      </c>
      <c r="AD1837">
        <v>3887.4224511407806</v>
      </c>
      <c r="AE1837">
        <v>1457.6228537285772</v>
      </c>
      <c r="AF1837">
        <v>1717.3107442207145</v>
      </c>
      <c r="AG1837">
        <v>16207.480504485318</v>
      </c>
      <c r="AH1837">
        <v>1217.1302989903727</v>
      </c>
      <c r="AI1837"/>
      <c r="AJ1837">
        <v>1943.3438604791543</v>
      </c>
      <c r="AK1837">
        <v>110.57900276529273</v>
      </c>
      <c r="AL1837">
        <v>58380.8359375</v>
      </c>
      <c r="AM1837">
        <v>43690.93359375</v>
      </c>
      <c r="AN1837">
        <v>14689.9052734375</v>
      </c>
      <c r="AO1837" s="5" t="s">
        <v>2188</v>
      </c>
    </row>
    <row r="1838" spans="1:41" ht="14.25" x14ac:dyDescent="0.45">
      <c r="A1838">
        <v>2017</v>
      </c>
      <c r="B1838" s="5" t="s">
        <v>1507</v>
      </c>
      <c r="C1838" s="5" t="s">
        <v>174</v>
      </c>
      <c r="D1838" s="5" t="s">
        <v>83</v>
      </c>
      <c r="E1838" s="5" t="s">
        <v>108</v>
      </c>
      <c r="F1838" s="5" t="s">
        <v>205</v>
      </c>
      <c r="G1838" s="5" t="s">
        <v>86</v>
      </c>
      <c r="H1838" s="5" t="s">
        <v>130</v>
      </c>
      <c r="I1838">
        <v>56.862192317883526</v>
      </c>
      <c r="J1838">
        <v>1023.5194617219034</v>
      </c>
      <c r="K1838">
        <v>22.74487692715341</v>
      </c>
      <c r="L1838"/>
      <c r="M1838">
        <v>0</v>
      </c>
      <c r="N1838">
        <v>0</v>
      </c>
      <c r="O1838">
        <v>6417.00644123856</v>
      </c>
      <c r="P1838">
        <v>1080.381654039787</v>
      </c>
      <c r="Q1838">
        <v>3.9234912699339635</v>
      </c>
      <c r="R1838">
        <v>50.898085675785332</v>
      </c>
      <c r="S1838">
        <v>136.46926156292045</v>
      </c>
      <c r="T1838">
        <v>227.4487692715341</v>
      </c>
      <c r="U1838">
        <v>0</v>
      </c>
      <c r="V1838">
        <v>0</v>
      </c>
      <c r="W1838">
        <v>0</v>
      </c>
      <c r="X1838">
        <v>3319.3974510934268</v>
      </c>
      <c r="Y1838"/>
      <c r="Z1838">
        <v>1842.3350310994263</v>
      </c>
      <c r="AA1838">
        <v>5714.4360633431224</v>
      </c>
      <c r="AB1838">
        <v>0</v>
      </c>
      <c r="AC1838">
        <v>0</v>
      </c>
      <c r="AD1838">
        <v>1329.4998917517748</v>
      </c>
      <c r="AE1838">
        <v>1959.5120880527352</v>
      </c>
      <c r="AF1838">
        <v>2388.2120773511078</v>
      </c>
      <c r="AG1838">
        <v>17453.142307119197</v>
      </c>
      <c r="AH1838">
        <v>1057.6367771126336</v>
      </c>
      <c r="AI1838">
        <v>0</v>
      </c>
      <c r="AJ1838">
        <v>2923.761008991145</v>
      </c>
      <c r="AK1838">
        <v>327.52622775100912</v>
      </c>
      <c r="AL1838">
        <v>47334.71484375</v>
      </c>
      <c r="AM1838">
        <v>34496.984375</v>
      </c>
      <c r="AN1838">
        <v>12837.7294921875</v>
      </c>
      <c r="AO1838" s="5" t="s">
        <v>2190</v>
      </c>
    </row>
    <row r="1839" spans="1:41" ht="14.25" x14ac:dyDescent="0.45">
      <c r="A1839">
        <v>2017</v>
      </c>
      <c r="B1839" s="5" t="s">
        <v>80</v>
      </c>
      <c r="C1839" s="5" t="s">
        <v>168</v>
      </c>
      <c r="D1839" s="5" t="s">
        <v>83</v>
      </c>
      <c r="E1839" s="5" t="s">
        <v>84</v>
      </c>
      <c r="F1839" s="5" t="s">
        <v>85</v>
      </c>
      <c r="G1839" s="5" t="s">
        <v>86</v>
      </c>
      <c r="H1839" s="5" t="s">
        <v>130</v>
      </c>
      <c r="I1839">
        <v>24546.009765625</v>
      </c>
      <c r="J1839">
        <v>30993.66796875</v>
      </c>
      <c r="K1839">
        <v>1586.620361328125</v>
      </c>
      <c r="L1839">
        <v>1983.767578125</v>
      </c>
      <c r="M1839">
        <v>19290.5234375</v>
      </c>
      <c r="N1839">
        <v>21234.07421875</v>
      </c>
      <c r="O1839">
        <v>7890.7880859375</v>
      </c>
      <c r="P1839">
        <v>11425.40234375</v>
      </c>
      <c r="Q1839">
        <v>3869.931640625</v>
      </c>
      <c r="R1839">
        <v>10542.0380859375</v>
      </c>
      <c r="S1839">
        <v>15304.0205078125</v>
      </c>
      <c r="T1839">
        <v>7886.599609375</v>
      </c>
      <c r="U1839">
        <v>832.11273193359375</v>
      </c>
      <c r="V1839">
        <v>6016.09130859375</v>
      </c>
      <c r="W1839">
        <v>9744.1015625</v>
      </c>
      <c r="X1839">
        <v>12960.6171875</v>
      </c>
      <c r="Y1839">
        <v>70550.4296875</v>
      </c>
      <c r="Z1839">
        <v>15366.3779296875</v>
      </c>
      <c r="AA1839">
        <v>157920.28125</v>
      </c>
      <c r="AB1839">
        <v>1922.804931640625</v>
      </c>
      <c r="AC1839">
        <v>10698.314453125</v>
      </c>
      <c r="AD1839">
        <v>24332.015625</v>
      </c>
      <c r="AE1839">
        <v>15362.708984375</v>
      </c>
      <c r="AF1839">
        <v>47502.5234375</v>
      </c>
      <c r="AG1839">
        <v>207668.28125</v>
      </c>
      <c r="AH1839">
        <v>31044.263671875</v>
      </c>
      <c r="AI1839">
        <v>8364.970703125</v>
      </c>
      <c r="AJ1839">
        <v>37474.64453125</v>
      </c>
      <c r="AK1839">
        <v>1882.9852294921875</v>
      </c>
      <c r="AL1839">
        <v>816197</v>
      </c>
      <c r="AM1839">
        <v>673986.625</v>
      </c>
      <c r="AN1839">
        <v>142210.3125</v>
      </c>
      <c r="AO1839" s="5" t="s">
        <v>4114</v>
      </c>
    </row>
    <row r="1840" spans="1:41" ht="14.25" x14ac:dyDescent="0.45">
      <c r="A1840">
        <v>2017</v>
      </c>
      <c r="B1840" s="5" t="s">
        <v>80</v>
      </c>
      <c r="C1840" s="5" t="s">
        <v>168</v>
      </c>
      <c r="D1840" s="5" t="s">
        <v>83</v>
      </c>
      <c r="E1840" s="5" t="s">
        <v>84</v>
      </c>
      <c r="F1840" s="5" t="s">
        <v>85</v>
      </c>
      <c r="G1840" s="5" t="s">
        <v>87</v>
      </c>
      <c r="H1840" s="5" t="s">
        <v>130</v>
      </c>
      <c r="I1840">
        <v>23868.3462</v>
      </c>
      <c r="J1840">
        <v>30138</v>
      </c>
      <c r="K1840">
        <v>1542.8171926474729</v>
      </c>
      <c r="L1840">
        <v>1929</v>
      </c>
      <c r="M1840">
        <v>18757.953218999999</v>
      </c>
      <c r="N1840">
        <v>20647.846409999998</v>
      </c>
      <c r="O1840">
        <v>7672.9402179999997</v>
      </c>
      <c r="P1840">
        <v>11109.971310000001</v>
      </c>
      <c r="Q1840">
        <v>3763.0909999999999</v>
      </c>
      <c r="R1840">
        <v>10250.9946</v>
      </c>
      <c r="S1840">
        <v>14881.509</v>
      </c>
      <c r="T1840">
        <v>7668.8677000000007</v>
      </c>
      <c r="U1840">
        <v>809.13988999999992</v>
      </c>
      <c r="V1840">
        <v>5850</v>
      </c>
      <c r="W1840">
        <v>9475.0876100000005</v>
      </c>
      <c r="X1840">
        <v>12602.802</v>
      </c>
      <c r="Y1840">
        <v>68602.685569999987</v>
      </c>
      <c r="Z1840">
        <v>14942.145</v>
      </c>
      <c r="AA1840">
        <v>153560.4430933432</v>
      </c>
      <c r="AB1840">
        <v>1869.7204506286971</v>
      </c>
      <c r="AC1840">
        <v>10402.95726200002</v>
      </c>
      <c r="AD1840">
        <v>23660.26</v>
      </c>
      <c r="AE1840">
        <v>14938.57778</v>
      </c>
      <c r="AF1840">
        <v>46191.079349999993</v>
      </c>
      <c r="AG1840">
        <v>201935</v>
      </c>
      <c r="AH1840">
        <v>30187.198513290419</v>
      </c>
      <c r="AI1840">
        <v>8134.0321791079878</v>
      </c>
      <c r="AJ1840">
        <v>36440.051080000012</v>
      </c>
      <c r="AK1840">
        <v>1831</v>
      </c>
      <c r="AL1840">
        <v>793663.5625</v>
      </c>
      <c r="AM1840">
        <v>655379.3125</v>
      </c>
      <c r="AN1840">
        <v>138284.1875</v>
      </c>
      <c r="AO1840" s="5" t="s">
        <v>4115</v>
      </c>
    </row>
    <row r="1841" spans="1:41" ht="14.25" x14ac:dyDescent="0.45">
      <c r="A1841">
        <v>2017</v>
      </c>
      <c r="B1841" s="5" t="s">
        <v>80</v>
      </c>
      <c r="C1841" s="5" t="s">
        <v>168</v>
      </c>
      <c r="D1841" s="5" t="s">
        <v>83</v>
      </c>
      <c r="E1841" s="5" t="s">
        <v>27</v>
      </c>
      <c r="F1841" s="5" t="s">
        <v>27</v>
      </c>
      <c r="G1841" s="5" t="s">
        <v>86</v>
      </c>
      <c r="H1841" s="5" t="s">
        <v>130</v>
      </c>
      <c r="I1841">
        <v>60.896881103515625</v>
      </c>
      <c r="J1841">
        <v>2140.0830078125</v>
      </c>
      <c r="K1841">
        <v>89.132957458496094</v>
      </c>
      <c r="L1841">
        <v>29.823358535766602</v>
      </c>
      <c r="M1841">
        <v>206.70672607421875</v>
      </c>
      <c r="N1841">
        <v>42.676681518554688</v>
      </c>
      <c r="O1841">
        <v>25.610160827636719</v>
      </c>
      <c r="P1841">
        <v>24.913713455200195</v>
      </c>
      <c r="Q1841">
        <v>7.0856189727783203</v>
      </c>
      <c r="R1841">
        <v>15.665788650512695</v>
      </c>
      <c r="S1841">
        <v>168.54928588867188</v>
      </c>
      <c r="T1841">
        <v>502.27737426757813</v>
      </c>
      <c r="U1841">
        <v>50.334197998046875</v>
      </c>
      <c r="V1841">
        <v>1138.4295654296875</v>
      </c>
      <c r="W1841">
        <v>0</v>
      </c>
      <c r="X1841">
        <v>140.88966369628906</v>
      </c>
      <c r="Y1841">
        <v>11658.833984375</v>
      </c>
      <c r="Z1841">
        <v>33.877277374267578</v>
      </c>
      <c r="AA1841">
        <v>2587.591796875</v>
      </c>
      <c r="AB1841">
        <v>0</v>
      </c>
      <c r="AC1841">
        <v>0</v>
      </c>
      <c r="AD1841">
        <v>156.61376953125</v>
      </c>
      <c r="AE1841">
        <v>0</v>
      </c>
      <c r="AF1841">
        <v>2797.1318359375</v>
      </c>
      <c r="AG1841">
        <v>18447.291015625</v>
      </c>
      <c r="AH1841">
        <v>3559.202880859375</v>
      </c>
      <c r="AI1841">
        <v>214.76416015625</v>
      </c>
      <c r="AJ1841">
        <v>3329.265625</v>
      </c>
      <c r="AK1841">
        <v>0</v>
      </c>
      <c r="AL1841">
        <v>47427.6484375</v>
      </c>
      <c r="AM1841">
        <v>42363.8984375</v>
      </c>
      <c r="AN1841">
        <v>5063.7470703125</v>
      </c>
      <c r="AO1841" s="5" t="s">
        <v>4116</v>
      </c>
    </row>
    <row r="1842" spans="1:41" ht="14.25" x14ac:dyDescent="0.45">
      <c r="A1842">
        <v>2017</v>
      </c>
      <c r="B1842" s="5" t="s">
        <v>80</v>
      </c>
      <c r="C1842" s="5" t="s">
        <v>168</v>
      </c>
      <c r="D1842" s="5" t="s">
        <v>83</v>
      </c>
      <c r="E1842" s="5" t="s">
        <v>27</v>
      </c>
      <c r="F1842" s="5" t="s">
        <v>27</v>
      </c>
      <c r="G1842" s="5" t="s">
        <v>87</v>
      </c>
      <c r="H1842" s="5" t="s">
        <v>130</v>
      </c>
      <c r="I1842">
        <v>59.215649999999997</v>
      </c>
      <c r="J1842">
        <v>2081</v>
      </c>
      <c r="K1842">
        <v>86.67219085597992</v>
      </c>
      <c r="L1842">
        <v>29</v>
      </c>
      <c r="M1842">
        <v>201</v>
      </c>
      <c r="N1842">
        <v>41.498470000000012</v>
      </c>
      <c r="O1842">
        <v>24.903120000000001</v>
      </c>
      <c r="P1842">
        <v>24.225899999999999</v>
      </c>
      <c r="Q1842">
        <v>6.89</v>
      </c>
      <c r="R1842">
        <v>15.23329</v>
      </c>
      <c r="S1842">
        <v>163.89599999999999</v>
      </c>
      <c r="T1842">
        <v>488.41057999999998</v>
      </c>
      <c r="U1842">
        <v>48.944580000000002</v>
      </c>
      <c r="V1842">
        <v>1107</v>
      </c>
      <c r="W1842">
        <v>0</v>
      </c>
      <c r="X1842">
        <v>137</v>
      </c>
      <c r="Y1842">
        <v>11336.959000000001</v>
      </c>
      <c r="Z1842">
        <v>32.942</v>
      </c>
      <c r="AA1842">
        <v>2516.1540199999999</v>
      </c>
      <c r="AB1842">
        <v>0</v>
      </c>
      <c r="AC1842">
        <v>0</v>
      </c>
      <c r="AD1842">
        <v>152.29</v>
      </c>
      <c r="AE1842">
        <v>0</v>
      </c>
      <c r="AF1842">
        <v>2719.9090000000001</v>
      </c>
      <c r="AG1842">
        <v>17938</v>
      </c>
      <c r="AH1842">
        <v>3460.940805496055</v>
      </c>
      <c r="AI1842">
        <v>208.83498674500009</v>
      </c>
      <c r="AJ1842">
        <v>3237.3517900000052</v>
      </c>
      <c r="AK1842">
        <v>0</v>
      </c>
      <c r="AL1842">
        <v>46118.26953125</v>
      </c>
      <c r="AM1842">
        <v>41194.3203125</v>
      </c>
      <c r="AN1842">
        <v>4923.94775390625</v>
      </c>
      <c r="AO1842" s="5" t="s">
        <v>4117</v>
      </c>
    </row>
    <row r="1843" spans="1:41" ht="14.25" x14ac:dyDescent="0.45">
      <c r="A1843">
        <v>2017</v>
      </c>
      <c r="B1843" s="5" t="s">
        <v>80</v>
      </c>
      <c r="C1843" s="5" t="s">
        <v>168</v>
      </c>
      <c r="D1843" s="5" t="s">
        <v>83</v>
      </c>
      <c r="E1843" s="5" t="s">
        <v>108</v>
      </c>
      <c r="F1843" s="5" t="s">
        <v>108</v>
      </c>
      <c r="G1843" s="5" t="s">
        <v>86</v>
      </c>
      <c r="H1843" s="5" t="s">
        <v>130</v>
      </c>
      <c r="I1843">
        <v>9470.33203125</v>
      </c>
      <c r="J1843">
        <v>18642.685546875</v>
      </c>
      <c r="K1843">
        <v>753.97076416015625</v>
      </c>
      <c r="L1843">
        <v>405.18634033203125</v>
      </c>
      <c r="M1843">
        <v>5903.99658203125</v>
      </c>
      <c r="N1843">
        <v>5720.44140625</v>
      </c>
      <c r="O1843">
        <v>6370.48779296875</v>
      </c>
      <c r="P1843">
        <v>9388.59375</v>
      </c>
      <c r="Q1843">
        <v>3344.193115234375</v>
      </c>
      <c r="R1843">
        <v>5228.8310546875</v>
      </c>
      <c r="S1843">
        <v>3952.37451171875</v>
      </c>
      <c r="T1843">
        <v>3793.835205078125</v>
      </c>
      <c r="U1843">
        <v>539.84356689453125</v>
      </c>
      <c r="V1843">
        <v>2194.587890625</v>
      </c>
      <c r="W1843">
        <v>1884.510498046875</v>
      </c>
      <c r="X1843">
        <v>7897.5224609375</v>
      </c>
      <c r="Y1843">
        <v>16150.5400390625</v>
      </c>
      <c r="Z1843">
        <v>6752.47314453125</v>
      </c>
      <c r="AA1843">
        <v>67834.859375</v>
      </c>
      <c r="AB1843">
        <v>1353.363525390625</v>
      </c>
      <c r="AC1843">
        <v>8556.73046875</v>
      </c>
      <c r="AD1843">
        <v>10493.482421875</v>
      </c>
      <c r="AE1843">
        <v>6721.69580078125</v>
      </c>
      <c r="AF1843">
        <v>17898.5625</v>
      </c>
      <c r="AG1843">
        <v>84532.765625</v>
      </c>
      <c r="AH1843">
        <v>12565.7021484375</v>
      </c>
      <c r="AI1843">
        <v>1047.037841796875</v>
      </c>
      <c r="AJ1843">
        <v>23513.240234375</v>
      </c>
      <c r="AK1843">
        <v>1117.86181640625</v>
      </c>
      <c r="AL1843">
        <v>344029.71875</v>
      </c>
      <c r="AM1843">
        <v>286895.5625</v>
      </c>
      <c r="AN1843">
        <v>57134.15234375</v>
      </c>
      <c r="AO1843" s="5" t="s">
        <v>4118</v>
      </c>
    </row>
    <row r="1844" spans="1:41" ht="14.25" x14ac:dyDescent="0.45">
      <c r="A1844">
        <v>2017</v>
      </c>
      <c r="B1844" s="5" t="s">
        <v>80</v>
      </c>
      <c r="C1844" s="5" t="s">
        <v>168</v>
      </c>
      <c r="D1844" s="5" t="s">
        <v>83</v>
      </c>
      <c r="E1844" s="5" t="s">
        <v>108</v>
      </c>
      <c r="F1844" s="5" t="s">
        <v>108</v>
      </c>
      <c r="G1844" s="5" t="s">
        <v>87</v>
      </c>
      <c r="H1844" s="5" t="s">
        <v>130</v>
      </c>
      <c r="I1844">
        <v>9208.8763299999991</v>
      </c>
      <c r="J1844">
        <v>18128</v>
      </c>
      <c r="K1844">
        <v>733.15522844816473</v>
      </c>
      <c r="L1844">
        <v>394</v>
      </c>
      <c r="M1844">
        <v>5741</v>
      </c>
      <c r="N1844">
        <v>5562.5120700000016</v>
      </c>
      <c r="O1844">
        <v>6194.6121159999993</v>
      </c>
      <c r="P1844">
        <v>9129.3949300000022</v>
      </c>
      <c r="Q1844">
        <v>3251.8670000000002</v>
      </c>
      <c r="R1844">
        <v>5084.4742100000012</v>
      </c>
      <c r="S1844">
        <v>3843.2579999999998</v>
      </c>
      <c r="T1844">
        <v>3689.0954299999999</v>
      </c>
      <c r="U1844">
        <v>524.93963000000008</v>
      </c>
      <c r="V1844">
        <v>2134</v>
      </c>
      <c r="W1844">
        <v>1832.4831799999999</v>
      </c>
      <c r="X1844">
        <v>7679.4889999999987</v>
      </c>
      <c r="Y1844">
        <v>15704.65857</v>
      </c>
      <c r="Z1844">
        <v>6566.0520000000006</v>
      </c>
      <c r="AA1844">
        <v>65962.08463000007</v>
      </c>
      <c r="AB1844">
        <v>1316</v>
      </c>
      <c r="AC1844">
        <v>8320.4972200000193</v>
      </c>
      <c r="AD1844">
        <v>10203.780000000001</v>
      </c>
      <c r="AE1844">
        <v>6536.1239799999967</v>
      </c>
      <c r="AF1844">
        <v>17404.422129999992</v>
      </c>
      <c r="AG1844">
        <v>82199</v>
      </c>
      <c r="AH1844">
        <v>12218.78983830652</v>
      </c>
      <c r="AI1844">
        <v>1018.1313800919399</v>
      </c>
      <c r="AJ1844">
        <v>22864.089459999999</v>
      </c>
      <c r="AK1844">
        <v>1087</v>
      </c>
      <c r="AL1844">
        <v>334531.78125</v>
      </c>
      <c r="AM1844">
        <v>278975</v>
      </c>
      <c r="AN1844">
        <v>55556.79296875</v>
      </c>
      <c r="AO1844" s="5" t="s">
        <v>4119</v>
      </c>
    </row>
    <row r="1845" spans="1:41" ht="14.25" x14ac:dyDescent="0.45">
      <c r="A1845">
        <v>2017</v>
      </c>
      <c r="B1845" s="5" t="s">
        <v>80</v>
      </c>
      <c r="C1845" s="5" t="s">
        <v>168</v>
      </c>
      <c r="D1845" s="5" t="s">
        <v>83</v>
      </c>
      <c r="E1845" s="5" t="s">
        <v>19</v>
      </c>
      <c r="F1845" s="5" t="s">
        <v>19</v>
      </c>
      <c r="G1845" s="5" t="s">
        <v>86</v>
      </c>
      <c r="H1845" s="5" t="s">
        <v>130</v>
      </c>
      <c r="I1845">
        <v>21447.357421875</v>
      </c>
      <c r="J1845">
        <v>27395.326171875</v>
      </c>
      <c r="K1845">
        <v>1384.9058837890625</v>
      </c>
      <c r="L1845">
        <v>1596.06396484375</v>
      </c>
      <c r="M1845">
        <v>12895.9833984375</v>
      </c>
      <c r="N1845">
        <v>20492.5859375</v>
      </c>
      <c r="O1845">
        <v>7890.7880859375</v>
      </c>
      <c r="P1845">
        <v>12078.853515625</v>
      </c>
      <c r="Q1845">
        <v>3820.113037109375</v>
      </c>
      <c r="R1845">
        <v>10602.3701171875</v>
      </c>
      <c r="S1845">
        <v>10805.8349609375</v>
      </c>
      <c r="T1845">
        <v>7582.5537109375</v>
      </c>
      <c r="U1845">
        <v>731.9150390625</v>
      </c>
      <c r="V1845">
        <v>6069.56787109375</v>
      </c>
      <c r="W1845">
        <v>7651.32421875</v>
      </c>
      <c r="X1845">
        <v>10263.6435546875</v>
      </c>
      <c r="Y1845">
        <v>60414.90625</v>
      </c>
      <c r="Z1845">
        <v>14614.6005859375</v>
      </c>
      <c r="AA1845">
        <v>133783.46875</v>
      </c>
      <c r="AB1845">
        <v>1922.804931640625</v>
      </c>
      <c r="AC1845">
        <v>10873.1640625</v>
      </c>
      <c r="AD1845">
        <v>21539.251953125</v>
      </c>
      <c r="AE1845">
        <v>14426.8115234375</v>
      </c>
      <c r="AF1845">
        <v>41688.921875</v>
      </c>
      <c r="AG1845">
        <v>150343.671875</v>
      </c>
      <c r="AH1845">
        <v>24960.19140625</v>
      </c>
      <c r="AI1845">
        <v>6104.52392578125</v>
      </c>
      <c r="AJ1845">
        <v>30122.4921875</v>
      </c>
      <c r="AK1845">
        <v>1882.9852294921875</v>
      </c>
      <c r="AL1845">
        <v>675386.9375</v>
      </c>
      <c r="AM1845">
        <v>560502.1875</v>
      </c>
      <c r="AN1845">
        <v>114884.7890625</v>
      </c>
      <c r="AO1845" s="5" t="s">
        <v>4120</v>
      </c>
    </row>
    <row r="1846" spans="1:41" ht="14.25" x14ac:dyDescent="0.45">
      <c r="A1846">
        <v>2017</v>
      </c>
      <c r="B1846" s="5" t="s">
        <v>80</v>
      </c>
      <c r="C1846" s="5" t="s">
        <v>168</v>
      </c>
      <c r="D1846" s="5" t="s">
        <v>83</v>
      </c>
      <c r="E1846" s="5" t="s">
        <v>19</v>
      </c>
      <c r="F1846" s="5" t="s">
        <v>19</v>
      </c>
      <c r="G1846" s="5" t="s">
        <v>87</v>
      </c>
      <c r="H1846" s="5" t="s">
        <v>130</v>
      </c>
      <c r="I1846">
        <v>20855.24163</v>
      </c>
      <c r="J1846">
        <v>26639</v>
      </c>
      <c r="K1846">
        <v>1346.6716381218189</v>
      </c>
      <c r="L1846">
        <v>1552</v>
      </c>
      <c r="M1846">
        <v>12539.953219000001</v>
      </c>
      <c r="N1846">
        <v>19926.829269999998</v>
      </c>
      <c r="O1846">
        <v>7672.9402179999997</v>
      </c>
      <c r="P1846">
        <v>11745.381869999999</v>
      </c>
      <c r="Q1846">
        <v>3714.6480000000001</v>
      </c>
      <c r="R1846">
        <v>10309.661539999999</v>
      </c>
      <c r="S1846">
        <v>10507.509</v>
      </c>
      <c r="T1846">
        <v>7373.2155300000004</v>
      </c>
      <c r="U1846">
        <v>711.70845999999995</v>
      </c>
      <c r="V1846">
        <v>5902</v>
      </c>
      <c r="W1846">
        <v>7440.0876100000014</v>
      </c>
      <c r="X1846">
        <v>9980.2866850399987</v>
      </c>
      <c r="Y1846">
        <v>58746.980569999992</v>
      </c>
      <c r="Z1846">
        <v>14211.123</v>
      </c>
      <c r="AA1846">
        <v>130089.9886433432</v>
      </c>
      <c r="AB1846">
        <v>1869.7204506286971</v>
      </c>
      <c r="AC1846">
        <v>10572.979052000021</v>
      </c>
      <c r="AD1846">
        <v>20944.599999999999</v>
      </c>
      <c r="AE1846">
        <v>14028.51850349396</v>
      </c>
      <c r="AF1846">
        <v>40537.978349999983</v>
      </c>
      <c r="AG1846">
        <v>146193</v>
      </c>
      <c r="AH1846">
        <v>24271.094703290419</v>
      </c>
      <c r="AI1846">
        <v>5935.9910118239877</v>
      </c>
      <c r="AJ1846">
        <v>29290.874191957519</v>
      </c>
      <c r="AK1846">
        <v>1831</v>
      </c>
      <c r="AL1846">
        <v>656741</v>
      </c>
      <c r="AM1846">
        <v>545027.875</v>
      </c>
      <c r="AN1846">
        <v>111713.0625</v>
      </c>
      <c r="AO1846" s="5" t="s">
        <v>4121</v>
      </c>
    </row>
    <row r="1847" spans="1:41" ht="14.25" x14ac:dyDescent="0.45">
      <c r="A1847">
        <v>2017</v>
      </c>
      <c r="B1847" s="5" t="s">
        <v>80</v>
      </c>
      <c r="C1847" s="5" t="s">
        <v>168</v>
      </c>
      <c r="D1847" s="5" t="s">
        <v>83</v>
      </c>
      <c r="E1847" s="5" t="s">
        <v>24</v>
      </c>
      <c r="F1847" s="5" t="s">
        <v>24</v>
      </c>
      <c r="G1847" s="5" t="s">
        <v>86</v>
      </c>
      <c r="H1847" s="5" t="s">
        <v>130</v>
      </c>
      <c r="I1847">
        <v>4526.07861328125</v>
      </c>
      <c r="J1847">
        <v>7739.67578125</v>
      </c>
      <c r="K1847">
        <v>219.15725708007813</v>
      </c>
      <c r="L1847">
        <v>655.08551025390625</v>
      </c>
      <c r="M1847">
        <v>8939.80859375</v>
      </c>
      <c r="N1847">
        <v>2292.691162109375</v>
      </c>
      <c r="O1847">
        <v>107.56841278076172</v>
      </c>
      <c r="P1847">
        <v>0</v>
      </c>
      <c r="Q1847">
        <v>166.90693664550781</v>
      </c>
      <c r="R1847">
        <v>76.352867126464844</v>
      </c>
      <c r="S1847">
        <v>7584.62744140625</v>
      </c>
      <c r="T1847">
        <v>208.25401306152344</v>
      </c>
      <c r="U1847">
        <v>0</v>
      </c>
      <c r="V1847">
        <v>859.7354736328125</v>
      </c>
      <c r="W1847">
        <v>1235.7647705078125</v>
      </c>
      <c r="X1847">
        <v>3551.03662109375</v>
      </c>
      <c r="Y1847">
        <v>21273.341796875</v>
      </c>
      <c r="Z1847">
        <v>5297.0185546875</v>
      </c>
      <c r="AA1847">
        <v>39606.34375</v>
      </c>
      <c r="AB1847">
        <v>0</v>
      </c>
      <c r="AC1847">
        <v>898.8880615234375</v>
      </c>
      <c r="AD1847">
        <v>2620.79443359375</v>
      </c>
      <c r="AE1847">
        <v>1295.8291015625</v>
      </c>
      <c r="AF1847">
        <v>11993.8701171875</v>
      </c>
      <c r="AG1847">
        <v>57449.046875</v>
      </c>
      <c r="AH1847">
        <v>10902.943359375</v>
      </c>
      <c r="AI1847">
        <v>2991.675048828125</v>
      </c>
      <c r="AJ1847">
        <v>7812.82080078125</v>
      </c>
      <c r="AK1847">
        <v>99.753997802734375</v>
      </c>
      <c r="AL1847">
        <v>200405.0625</v>
      </c>
      <c r="AM1847">
        <v>161943.703125</v>
      </c>
      <c r="AN1847">
        <v>38461.38671875</v>
      </c>
      <c r="AO1847" s="5" t="s">
        <v>4122</v>
      </c>
    </row>
    <row r="1848" spans="1:41" ht="14.25" x14ac:dyDescent="0.45">
      <c r="A1848">
        <v>2017</v>
      </c>
      <c r="B1848" s="5" t="s">
        <v>80</v>
      </c>
      <c r="C1848" s="5" t="s">
        <v>168</v>
      </c>
      <c r="D1848" s="5" t="s">
        <v>83</v>
      </c>
      <c r="E1848" s="5" t="s">
        <v>24</v>
      </c>
      <c r="F1848" s="5" t="s">
        <v>24</v>
      </c>
      <c r="G1848" s="5" t="s">
        <v>87</v>
      </c>
      <c r="H1848" s="5" t="s">
        <v>130</v>
      </c>
      <c r="I1848">
        <v>4401.1231799999996</v>
      </c>
      <c r="J1848">
        <v>7526</v>
      </c>
      <c r="K1848">
        <v>213.10679266745981</v>
      </c>
      <c r="L1848">
        <v>637</v>
      </c>
      <c r="M1848">
        <v>8693</v>
      </c>
      <c r="N1848">
        <v>2229.3948500000001</v>
      </c>
      <c r="O1848">
        <v>104.598681</v>
      </c>
      <c r="P1848">
        <v>0</v>
      </c>
      <c r="Q1848">
        <v>162.29900000000001</v>
      </c>
      <c r="R1848">
        <v>74.244930000000011</v>
      </c>
      <c r="S1848">
        <v>7375.232</v>
      </c>
      <c r="T1848">
        <v>202.50457</v>
      </c>
      <c r="U1848">
        <v>0</v>
      </c>
      <c r="V1848">
        <v>836</v>
      </c>
      <c r="W1848">
        <v>1201.6479999999999</v>
      </c>
      <c r="X1848">
        <v>3453</v>
      </c>
      <c r="Y1848">
        <v>20686.030999999999</v>
      </c>
      <c r="Z1848">
        <v>5150.7790000000014</v>
      </c>
      <c r="AA1848">
        <v>38512.897270000023</v>
      </c>
      <c r="AB1848">
        <v>0</v>
      </c>
      <c r="AC1848">
        <v>874.07167000000015</v>
      </c>
      <c r="AD1848">
        <v>2548.44</v>
      </c>
      <c r="AE1848">
        <v>1260.0540900000001</v>
      </c>
      <c r="AF1848">
        <v>11662.745000000001</v>
      </c>
      <c r="AG1848">
        <v>55863</v>
      </c>
      <c r="AH1848">
        <v>10601.93673028038</v>
      </c>
      <c r="AI1848">
        <v>2909.0813916061788</v>
      </c>
      <c r="AJ1848">
        <v>7597.1255699999992</v>
      </c>
      <c r="AK1848">
        <v>97</v>
      </c>
      <c r="AL1848">
        <v>194872.296875</v>
      </c>
      <c r="AM1848">
        <v>157472.75</v>
      </c>
      <c r="AN1848">
        <v>37399.546875</v>
      </c>
      <c r="AO1848" s="5" t="s">
        <v>4123</v>
      </c>
    </row>
    <row r="1849" spans="1:41" ht="14.25" x14ac:dyDescent="0.45">
      <c r="A1849">
        <v>2017</v>
      </c>
      <c r="B1849" s="5" t="s">
        <v>80</v>
      </c>
      <c r="C1849" s="5" t="s">
        <v>168</v>
      </c>
      <c r="D1849" s="5" t="s">
        <v>83</v>
      </c>
      <c r="E1849" s="5" t="s">
        <v>213</v>
      </c>
      <c r="F1849" s="5" t="s">
        <v>213</v>
      </c>
      <c r="G1849" s="5" t="s">
        <v>86</v>
      </c>
      <c r="H1849" s="5" t="s">
        <v>130</v>
      </c>
      <c r="I1849">
        <v>0</v>
      </c>
      <c r="J1849">
        <v>0</v>
      </c>
      <c r="K1849">
        <v>0</v>
      </c>
      <c r="L1849"/>
      <c r="M1849"/>
      <c r="N1849"/>
      <c r="O1849">
        <v>0</v>
      </c>
      <c r="P1849">
        <v>229.02957153320313</v>
      </c>
      <c r="Q1849">
        <v>0</v>
      </c>
      <c r="R1849">
        <v>94.071601867675781</v>
      </c>
      <c r="S1849"/>
      <c r="T1849">
        <v>0</v>
      </c>
      <c r="U1849">
        <v>0</v>
      </c>
      <c r="V1849">
        <v>0</v>
      </c>
      <c r="W1849"/>
      <c r="X1849">
        <v>20.567832946777344</v>
      </c>
      <c r="Y1849">
        <v>0</v>
      </c>
      <c r="Z1849">
        <v>0</v>
      </c>
      <c r="AA1849">
        <v>2137.4091796875</v>
      </c>
      <c r="AB1849">
        <v>0</v>
      </c>
      <c r="AC1849">
        <v>174.8489990234375</v>
      </c>
      <c r="AD1849">
        <v>0</v>
      </c>
      <c r="AE1849">
        <v>109.76491546630859</v>
      </c>
      <c r="AF1849">
        <v>726.2481689453125</v>
      </c>
      <c r="AG1849">
        <v>3197.269775390625</v>
      </c>
      <c r="AH1849">
        <v>761.00714111328125</v>
      </c>
      <c r="AI1849">
        <v>197.40255737304688</v>
      </c>
      <c r="AJ1849">
        <v>172.81442260742188</v>
      </c>
      <c r="AK1849"/>
      <c r="AL1849">
        <v>7820.43408203125</v>
      </c>
      <c r="AM1849">
        <v>6841.45703125</v>
      </c>
      <c r="AN1849">
        <v>978.9775390625</v>
      </c>
      <c r="AO1849" s="5" t="s">
        <v>4124</v>
      </c>
    </row>
    <row r="1850" spans="1:41" ht="14.25" x14ac:dyDescent="0.45">
      <c r="A1850">
        <v>2017</v>
      </c>
      <c r="B1850" s="5" t="s">
        <v>80</v>
      </c>
      <c r="C1850" s="5" t="s">
        <v>168</v>
      </c>
      <c r="D1850" s="5" t="s">
        <v>83</v>
      </c>
      <c r="E1850" s="5" t="s">
        <v>213</v>
      </c>
      <c r="F1850" s="5" t="s">
        <v>213</v>
      </c>
      <c r="G1850" s="5" t="s">
        <v>87</v>
      </c>
      <c r="H1850" s="5" t="s">
        <v>130</v>
      </c>
      <c r="I1850">
        <v>0</v>
      </c>
      <c r="J1850">
        <v>0</v>
      </c>
      <c r="K1850">
        <v>0</v>
      </c>
      <c r="L1850"/>
      <c r="M1850"/>
      <c r="N1850"/>
      <c r="O1850">
        <v>0</v>
      </c>
      <c r="P1850">
        <v>222.70656</v>
      </c>
      <c r="Q1850">
        <v>0</v>
      </c>
      <c r="R1850">
        <v>91.474490000000003</v>
      </c>
      <c r="S1850"/>
      <c r="T1850">
        <v>0</v>
      </c>
      <c r="U1850">
        <v>0</v>
      </c>
      <c r="V1850">
        <v>0</v>
      </c>
      <c r="W1850"/>
      <c r="X1850">
        <v>20</v>
      </c>
      <c r="Y1850">
        <v>0</v>
      </c>
      <c r="Z1850">
        <v>0</v>
      </c>
      <c r="AA1850">
        <v>2078.4</v>
      </c>
      <c r="AB1850">
        <v>0</v>
      </c>
      <c r="AC1850">
        <v>170.02179000000001</v>
      </c>
      <c r="AD1850">
        <v>0</v>
      </c>
      <c r="AE1850">
        <v>106.7345434939636</v>
      </c>
      <c r="AF1850">
        <v>706.19799999999998</v>
      </c>
      <c r="AG1850">
        <v>3109</v>
      </c>
      <c r="AH1850">
        <v>739.99733999999989</v>
      </c>
      <c r="AI1850">
        <v>191.95269999999999</v>
      </c>
      <c r="AJ1850">
        <v>168.0433919575114</v>
      </c>
      <c r="AK1850"/>
      <c r="AL1850">
        <v>7604.52880859375</v>
      </c>
      <c r="AM1850">
        <v>6652.57861328125</v>
      </c>
      <c r="AN1850">
        <v>951.95001220703125</v>
      </c>
      <c r="AO1850" s="5" t="s">
        <v>4125</v>
      </c>
    </row>
    <row r="1851" spans="1:41" ht="14.25" x14ac:dyDescent="0.45">
      <c r="A1851">
        <v>2017</v>
      </c>
      <c r="B1851" s="5" t="s">
        <v>80</v>
      </c>
      <c r="C1851" s="5" t="s">
        <v>168</v>
      </c>
      <c r="D1851" s="5" t="s">
        <v>83</v>
      </c>
      <c r="E1851" s="5" t="s">
        <v>88</v>
      </c>
      <c r="F1851" s="5" t="s">
        <v>89</v>
      </c>
      <c r="G1851" s="5" t="s">
        <v>86</v>
      </c>
      <c r="H1851" s="5" t="s">
        <v>130</v>
      </c>
      <c r="I1851">
        <v>20499.8203125</v>
      </c>
      <c r="J1851">
        <v>30993.66796875</v>
      </c>
      <c r="K1851">
        <v>1421.7310791015625</v>
      </c>
      <c r="L1851">
        <v>1761.635009765625</v>
      </c>
      <c r="M1851">
        <v>18919.322265625</v>
      </c>
      <c r="N1851">
        <v>19945.154296875</v>
      </c>
      <c r="O1851">
        <v>7348.72265625</v>
      </c>
      <c r="P1851">
        <v>10689.2080078125</v>
      </c>
      <c r="Q1851">
        <v>3869.931640625</v>
      </c>
      <c r="R1851">
        <v>9273.001953125</v>
      </c>
      <c r="S1851">
        <v>14637.6220703125</v>
      </c>
      <c r="T1851">
        <v>6902.42919921875</v>
      </c>
      <c r="U1851">
        <v>798.17706298828125</v>
      </c>
      <c r="V1851">
        <v>5835.09423828125</v>
      </c>
      <c r="W1851">
        <v>8965.6083984375</v>
      </c>
      <c r="X1851">
        <v>12768.3076171875</v>
      </c>
      <c r="Y1851">
        <v>63424.66796875</v>
      </c>
      <c r="Z1851">
        <v>15366.3779296875</v>
      </c>
      <c r="AA1851">
        <v>153865.140625</v>
      </c>
      <c r="AB1851">
        <v>1720.558349609375</v>
      </c>
      <c r="AC1851">
        <v>10384.0029296875</v>
      </c>
      <c r="AD1851">
        <v>24332.015625</v>
      </c>
      <c r="AE1851">
        <v>14875.8681640625</v>
      </c>
      <c r="AF1851">
        <v>41802.9140625</v>
      </c>
      <c r="AG1851">
        <v>194831.890625</v>
      </c>
      <c r="AH1851">
        <v>29509.8515625</v>
      </c>
      <c r="AI1851">
        <v>8230.251953125</v>
      </c>
      <c r="AJ1851">
        <v>36506.4453125</v>
      </c>
      <c r="AK1851">
        <v>1876.8148193359375</v>
      </c>
      <c r="AL1851">
        <v>771356.25</v>
      </c>
      <c r="AM1851">
        <v>634723</v>
      </c>
      <c r="AN1851">
        <v>136633.234375</v>
      </c>
      <c r="AO1851" s="5" t="s">
        <v>4126</v>
      </c>
    </row>
    <row r="1852" spans="1:41" ht="14.25" x14ac:dyDescent="0.45">
      <c r="A1852">
        <v>2017</v>
      </c>
      <c r="B1852" s="5" t="s">
        <v>80</v>
      </c>
      <c r="C1852" s="5" t="s">
        <v>168</v>
      </c>
      <c r="D1852" s="5" t="s">
        <v>83</v>
      </c>
      <c r="E1852" s="5" t="s">
        <v>88</v>
      </c>
      <c r="F1852" s="5" t="s">
        <v>89</v>
      </c>
      <c r="G1852" s="5" t="s">
        <v>87</v>
      </c>
      <c r="H1852" s="5" t="s">
        <v>130</v>
      </c>
      <c r="I1852">
        <v>19933.863939999999</v>
      </c>
      <c r="J1852">
        <v>30138</v>
      </c>
      <c r="K1852">
        <v>1382.4800926474729</v>
      </c>
      <c r="L1852">
        <v>1713</v>
      </c>
      <c r="M1852">
        <v>18397</v>
      </c>
      <c r="N1852">
        <v>19394.511640000001</v>
      </c>
      <c r="O1852">
        <v>7145.8399980000004</v>
      </c>
      <c r="P1852">
        <v>10394.101479999999</v>
      </c>
      <c r="Q1852">
        <v>3763.0909999999999</v>
      </c>
      <c r="R1852">
        <v>9016.9946000000018</v>
      </c>
      <c r="S1852">
        <v>14233.509</v>
      </c>
      <c r="T1852">
        <v>6711.8677000000007</v>
      </c>
      <c r="U1852">
        <v>776.14108999999996</v>
      </c>
      <c r="V1852">
        <v>5674</v>
      </c>
      <c r="W1852">
        <v>8718.0876100000005</v>
      </c>
      <c r="X1852">
        <v>12415.802</v>
      </c>
      <c r="Y1852">
        <v>61673.64856999999</v>
      </c>
      <c r="Z1852">
        <v>14942.145</v>
      </c>
      <c r="AA1852">
        <v>149617.2553800001</v>
      </c>
      <c r="AB1852">
        <v>1673.0574506286971</v>
      </c>
      <c r="AC1852">
        <v>10097.32281000002</v>
      </c>
      <c r="AD1852">
        <v>23660.26</v>
      </c>
      <c r="AE1852">
        <v>14465.17742</v>
      </c>
      <c r="AF1852">
        <v>40648.826339999992</v>
      </c>
      <c r="AG1852">
        <v>189453</v>
      </c>
      <c r="AH1852">
        <v>28695.146983290419</v>
      </c>
      <c r="AI1852">
        <v>8003.0321791079878</v>
      </c>
      <c r="AJ1852">
        <v>35498.580440000012</v>
      </c>
      <c r="AK1852">
        <v>1825</v>
      </c>
      <c r="AL1852">
        <v>750060.75</v>
      </c>
      <c r="AM1852">
        <v>617199.625</v>
      </c>
      <c r="AN1852">
        <v>132861.078125</v>
      </c>
      <c r="AO1852" s="5" t="s">
        <v>4127</v>
      </c>
    </row>
    <row r="1853" spans="1:41" ht="14.25" x14ac:dyDescent="0.45">
      <c r="A1853">
        <v>2017</v>
      </c>
      <c r="B1853" s="5" t="s">
        <v>80</v>
      </c>
      <c r="C1853" s="5" t="s">
        <v>168</v>
      </c>
      <c r="D1853" s="5" t="s">
        <v>83</v>
      </c>
      <c r="E1853" s="5" t="s">
        <v>90</v>
      </c>
      <c r="F1853" s="5" t="s">
        <v>91</v>
      </c>
      <c r="G1853" s="5" t="s">
        <v>86</v>
      </c>
      <c r="H1853" s="5" t="s">
        <v>130</v>
      </c>
      <c r="I1853">
        <v>4046.18896484375</v>
      </c>
      <c r="J1853">
        <v>0</v>
      </c>
      <c r="K1853">
        <v>164.88934326171875</v>
      </c>
      <c r="L1853">
        <v>222.13259887695313</v>
      </c>
      <c r="M1853">
        <v>371.2012939453125</v>
      </c>
      <c r="N1853">
        <v>1288.9190673828125</v>
      </c>
      <c r="O1853">
        <v>542.06549072265625</v>
      </c>
      <c r="P1853">
        <v>736.194580078125</v>
      </c>
      <c r="Q1853">
        <v>0</v>
      </c>
      <c r="R1853">
        <v>1269.035400390625</v>
      </c>
      <c r="S1853">
        <v>666.3978271484375</v>
      </c>
      <c r="T1853">
        <v>984.17083740234375</v>
      </c>
      <c r="U1853">
        <v>33.935691833496094</v>
      </c>
      <c r="V1853">
        <v>180.99693298339844</v>
      </c>
      <c r="W1853">
        <v>778.49249267578125</v>
      </c>
      <c r="X1853">
        <v>192.30924987792969</v>
      </c>
      <c r="Y1853">
        <v>7125.76416015625</v>
      </c>
      <c r="Z1853">
        <v>0</v>
      </c>
      <c r="AA1853">
        <v>4055.1416015625</v>
      </c>
      <c r="AB1853">
        <v>202.24659729003906</v>
      </c>
      <c r="AC1853">
        <v>314.31192016601563</v>
      </c>
      <c r="AD1853">
        <v>0</v>
      </c>
      <c r="AE1853">
        <v>486.84100341796875</v>
      </c>
      <c r="AF1853">
        <v>5699.60693359375</v>
      </c>
      <c r="AG1853">
        <v>12836.384765625</v>
      </c>
      <c r="AH1853">
        <v>1534.4134521484375</v>
      </c>
      <c r="AI1853">
        <v>134.71931457519531</v>
      </c>
      <c r="AJ1853">
        <v>968.2005615234375</v>
      </c>
      <c r="AK1853">
        <v>6.1703500747680664</v>
      </c>
      <c r="AL1853">
        <v>44840.73046875</v>
      </c>
      <c r="AM1853">
        <v>39263.65234375</v>
      </c>
      <c r="AN1853">
        <v>5577.076171875</v>
      </c>
      <c r="AO1853" s="5" t="s">
        <v>4128</v>
      </c>
    </row>
    <row r="1854" spans="1:41" ht="14.25" x14ac:dyDescent="0.45">
      <c r="A1854">
        <v>2017</v>
      </c>
      <c r="B1854" s="5" t="s">
        <v>80</v>
      </c>
      <c r="C1854" s="5" t="s">
        <v>168</v>
      </c>
      <c r="D1854" s="5" t="s">
        <v>83</v>
      </c>
      <c r="E1854" s="5" t="s">
        <v>90</v>
      </c>
      <c r="F1854" s="5" t="s">
        <v>91</v>
      </c>
      <c r="G1854" s="5" t="s">
        <v>87</v>
      </c>
      <c r="H1854" s="5" t="s">
        <v>130</v>
      </c>
      <c r="I1854">
        <v>3934.4822600000002</v>
      </c>
      <c r="J1854">
        <v>0</v>
      </c>
      <c r="K1854">
        <v>160.33709999999999</v>
      </c>
      <c r="L1854">
        <v>216</v>
      </c>
      <c r="M1854">
        <v>360.9532190000001</v>
      </c>
      <c r="N1854">
        <v>1253.3347699999999</v>
      </c>
      <c r="O1854">
        <v>527.10022000000004</v>
      </c>
      <c r="P1854">
        <v>715.86982999999998</v>
      </c>
      <c r="Q1854">
        <v>0</v>
      </c>
      <c r="R1854">
        <v>1234</v>
      </c>
      <c r="S1854">
        <v>648</v>
      </c>
      <c r="T1854">
        <v>957</v>
      </c>
      <c r="U1854">
        <v>32.998800000000003</v>
      </c>
      <c r="V1854">
        <v>176</v>
      </c>
      <c r="W1854">
        <v>757</v>
      </c>
      <c r="X1854">
        <v>187</v>
      </c>
      <c r="Y1854">
        <v>6929.0370000000003</v>
      </c>
      <c r="Z1854">
        <v>0</v>
      </c>
      <c r="AA1854">
        <v>3943.187713343169</v>
      </c>
      <c r="AB1854">
        <v>196.66300000000001</v>
      </c>
      <c r="AC1854">
        <v>305.63445200000001</v>
      </c>
      <c r="AD1854">
        <v>0</v>
      </c>
      <c r="AE1854">
        <v>473.40035999999998</v>
      </c>
      <c r="AF1854">
        <v>5542.2530100000004</v>
      </c>
      <c r="AG1854">
        <v>12482</v>
      </c>
      <c r="AH1854">
        <v>1492.05153</v>
      </c>
      <c r="AI1854">
        <v>131</v>
      </c>
      <c r="AJ1854">
        <v>941.47064</v>
      </c>
      <c r="AK1854">
        <v>6</v>
      </c>
      <c r="AL1854">
        <v>43602.76953125</v>
      </c>
      <c r="AM1854">
        <v>38179.66796875</v>
      </c>
      <c r="AN1854">
        <v>5423.10546875</v>
      </c>
      <c r="AO1854" s="5" t="s">
        <v>4129</v>
      </c>
    </row>
    <row r="1855" spans="1:41" ht="14.25" x14ac:dyDescent="0.45">
      <c r="A1855">
        <v>2017</v>
      </c>
      <c r="B1855" s="5" t="s">
        <v>80</v>
      </c>
      <c r="C1855" s="5" t="s">
        <v>168</v>
      </c>
      <c r="D1855" s="5" t="s">
        <v>83</v>
      </c>
      <c r="E1855" s="5" t="s">
        <v>92</v>
      </c>
      <c r="F1855" s="5" t="s">
        <v>224</v>
      </c>
      <c r="G1855" s="5" t="s">
        <v>86</v>
      </c>
      <c r="H1855" s="5" t="s">
        <v>130</v>
      </c>
      <c r="I1855">
        <v>0</v>
      </c>
      <c r="J1855">
        <v>0</v>
      </c>
      <c r="K1855">
        <v>218.23912048339844</v>
      </c>
      <c r="L1855">
        <v>56.561542510986328</v>
      </c>
      <c r="M1855">
        <v>887.50201416015625</v>
      </c>
      <c r="N1855">
        <v>73.561477661132813</v>
      </c>
      <c r="O1855">
        <v>0</v>
      </c>
      <c r="P1855">
        <v>0</v>
      </c>
      <c r="Q1855">
        <v>0</v>
      </c>
      <c r="R1855">
        <v>0</v>
      </c>
      <c r="S1855">
        <v>0</v>
      </c>
      <c r="T1855">
        <v>0</v>
      </c>
      <c r="U1855">
        <v>0</v>
      </c>
      <c r="V1855">
        <v>2.0567834377288818</v>
      </c>
      <c r="W1855">
        <v>79.375381469726563</v>
      </c>
      <c r="X1855">
        <v>0</v>
      </c>
      <c r="Y1855">
        <v>0</v>
      </c>
      <c r="Z1855">
        <v>0</v>
      </c>
      <c r="AA1855">
        <v>0</v>
      </c>
      <c r="AB1855">
        <v>5.9081748127937317E-2</v>
      </c>
      <c r="AC1855">
        <v>0</v>
      </c>
      <c r="AD1855">
        <v>0</v>
      </c>
      <c r="AE1855">
        <v>0</v>
      </c>
      <c r="AF1855">
        <v>0</v>
      </c>
      <c r="AG1855">
        <v>838.13922119140625</v>
      </c>
      <c r="AH1855">
        <v>52.624725341796875</v>
      </c>
      <c r="AI1855">
        <v>0</v>
      </c>
      <c r="AJ1855">
        <v>0</v>
      </c>
      <c r="AK1855">
        <v>0</v>
      </c>
      <c r="AL1855">
        <v>2208.119384765625</v>
      </c>
      <c r="AM1855">
        <v>970.31903076171875</v>
      </c>
      <c r="AN1855">
        <v>1237.80029296875</v>
      </c>
      <c r="AO1855" s="5" t="s">
        <v>4130</v>
      </c>
    </row>
    <row r="1856" spans="1:41" ht="14.25" x14ac:dyDescent="0.45">
      <c r="A1856">
        <v>2017</v>
      </c>
      <c r="B1856" s="5" t="s">
        <v>80</v>
      </c>
      <c r="C1856" s="5" t="s">
        <v>168</v>
      </c>
      <c r="D1856" s="5" t="s">
        <v>83</v>
      </c>
      <c r="E1856" s="5" t="s">
        <v>92</v>
      </c>
      <c r="F1856" s="5" t="s">
        <v>224</v>
      </c>
      <c r="G1856" s="5" t="s">
        <v>87</v>
      </c>
      <c r="H1856" s="5" t="s">
        <v>130</v>
      </c>
      <c r="I1856">
        <v>0</v>
      </c>
      <c r="J1856">
        <v>0</v>
      </c>
      <c r="K1856">
        <v>212.214</v>
      </c>
      <c r="L1856">
        <v>55</v>
      </c>
      <c r="M1856">
        <v>863</v>
      </c>
      <c r="N1856">
        <v>71.530599999999993</v>
      </c>
      <c r="O1856">
        <v>0</v>
      </c>
      <c r="P1856">
        <v>0</v>
      </c>
      <c r="Q1856">
        <v>0</v>
      </c>
      <c r="R1856">
        <v>0</v>
      </c>
      <c r="S1856">
        <v>0</v>
      </c>
      <c r="T1856">
        <v>0</v>
      </c>
      <c r="U1856">
        <v>0</v>
      </c>
      <c r="V1856">
        <v>2</v>
      </c>
      <c r="W1856">
        <v>77.183999999999997</v>
      </c>
      <c r="X1856">
        <v>0</v>
      </c>
      <c r="Y1856">
        <v>0</v>
      </c>
      <c r="Z1856">
        <v>0</v>
      </c>
      <c r="AA1856">
        <v>0</v>
      </c>
      <c r="AB1856">
        <v>5.74506286967542E-2</v>
      </c>
      <c r="AC1856">
        <v>0</v>
      </c>
      <c r="AD1856">
        <v>0</v>
      </c>
      <c r="AE1856">
        <v>0</v>
      </c>
      <c r="AF1856">
        <v>0</v>
      </c>
      <c r="AG1856">
        <v>815</v>
      </c>
      <c r="AH1856">
        <v>51.171870944644311</v>
      </c>
      <c r="AI1856">
        <v>0</v>
      </c>
      <c r="AJ1856">
        <v>0</v>
      </c>
      <c r="AK1856">
        <v>0</v>
      </c>
      <c r="AL1856">
        <v>2147.157958984375</v>
      </c>
      <c r="AM1856">
        <v>943.5306396484375</v>
      </c>
      <c r="AN1856">
        <v>1203.6273193359375</v>
      </c>
      <c r="AO1856" s="5" t="s">
        <v>4131</v>
      </c>
    </row>
    <row r="1857" spans="1:41" ht="14.25" x14ac:dyDescent="0.45">
      <c r="A1857">
        <v>2017</v>
      </c>
      <c r="B1857" s="5" t="s">
        <v>80</v>
      </c>
      <c r="C1857" s="5" t="s">
        <v>168</v>
      </c>
      <c r="D1857" s="5" t="s">
        <v>83</v>
      </c>
      <c r="E1857" s="5" t="s">
        <v>92</v>
      </c>
      <c r="F1857" s="5" t="s">
        <v>227</v>
      </c>
      <c r="G1857" s="5" t="s">
        <v>86</v>
      </c>
      <c r="H1857" s="5" t="s">
        <v>130</v>
      </c>
      <c r="I1857">
        <v>1342.6357421875</v>
      </c>
      <c r="J1857">
        <v>846.3663330078125</v>
      </c>
      <c r="K1857">
        <v>131.83042907714844</v>
      </c>
      <c r="L1857">
        <v>285.89288330078125</v>
      </c>
      <c r="M1857">
        <v>0</v>
      </c>
      <c r="N1857">
        <v>14.367701530456543</v>
      </c>
      <c r="O1857">
        <v>392.54721069335938</v>
      </c>
      <c r="P1857">
        <v>365.8040771484375</v>
      </c>
      <c r="Q1857">
        <v>164.13954162597656</v>
      </c>
      <c r="R1857">
        <v>1247.9713134765625</v>
      </c>
      <c r="S1857">
        <v>1186.021484375</v>
      </c>
      <c r="T1857">
        <v>565.39837646484375</v>
      </c>
      <c r="U1857">
        <v>35.938331604003906</v>
      </c>
      <c r="V1857">
        <v>186.13890075683594</v>
      </c>
      <c r="W1857">
        <v>33.553108215332031</v>
      </c>
      <c r="X1857">
        <v>449.10894775390625</v>
      </c>
      <c r="Y1857">
        <v>3577.540283203125</v>
      </c>
      <c r="Z1857">
        <v>917.5753173828125</v>
      </c>
      <c r="AA1857">
        <v>3190.2890625</v>
      </c>
      <c r="AB1857">
        <v>16.454267501831055</v>
      </c>
      <c r="AC1857">
        <v>638.4298095703125</v>
      </c>
      <c r="AD1857">
        <v>1843.3818359375</v>
      </c>
      <c r="AE1857">
        <v>4265.865234375</v>
      </c>
      <c r="AF1857">
        <v>757.60382080078125</v>
      </c>
      <c r="AG1857">
        <v>399.0159912109375</v>
      </c>
      <c r="AH1857">
        <v>311.62802124023438</v>
      </c>
      <c r="AI1857">
        <v>363.72647094726563</v>
      </c>
      <c r="AJ1857">
        <v>506.5621337890625</v>
      </c>
      <c r="AK1857">
        <v>166.59945678710938</v>
      </c>
      <c r="AL1857">
        <v>24202.384765625</v>
      </c>
      <c r="AM1857">
        <v>18742.134765625</v>
      </c>
      <c r="AN1857">
        <v>5460.25</v>
      </c>
      <c r="AO1857" s="5" t="s">
        <v>4132</v>
      </c>
    </row>
    <row r="1858" spans="1:41" ht="14.25" x14ac:dyDescent="0.45">
      <c r="A1858">
        <v>2017</v>
      </c>
      <c r="B1858" s="5" t="s">
        <v>80</v>
      </c>
      <c r="C1858" s="5" t="s">
        <v>168</v>
      </c>
      <c r="D1858" s="5" t="s">
        <v>83</v>
      </c>
      <c r="E1858" s="5" t="s">
        <v>92</v>
      </c>
      <c r="F1858" s="5" t="s">
        <v>227</v>
      </c>
      <c r="G1858" s="5" t="s">
        <v>87</v>
      </c>
      <c r="H1858" s="5" t="s">
        <v>130</v>
      </c>
      <c r="I1858">
        <v>1305.56846</v>
      </c>
      <c r="J1858">
        <v>823</v>
      </c>
      <c r="K1858">
        <v>128.19088067586901</v>
      </c>
      <c r="L1858">
        <v>278</v>
      </c>
      <c r="M1858">
        <v>0</v>
      </c>
      <c r="N1858">
        <v>13.971040000000009</v>
      </c>
      <c r="O1858">
        <v>381.70982299999997</v>
      </c>
      <c r="P1858">
        <v>355.70499999999998</v>
      </c>
      <c r="Q1858">
        <v>159.608</v>
      </c>
      <c r="R1858">
        <v>1213.517520000001</v>
      </c>
      <c r="S1858">
        <v>1153.278</v>
      </c>
      <c r="T1858">
        <v>549.78895</v>
      </c>
      <c r="U1858">
        <v>34.946150000000003</v>
      </c>
      <c r="V1858">
        <v>181</v>
      </c>
      <c r="W1858">
        <v>32.626779999999997</v>
      </c>
      <c r="X1858">
        <v>436.71</v>
      </c>
      <c r="Y1858">
        <v>3478.7719999999999</v>
      </c>
      <c r="Z1858">
        <v>892.24300000000005</v>
      </c>
      <c r="AA1858">
        <v>3102.2119500000008</v>
      </c>
      <c r="AB1858">
        <v>16</v>
      </c>
      <c r="AC1858">
        <v>620.80410999999992</v>
      </c>
      <c r="AD1858">
        <v>1792.49</v>
      </c>
      <c r="AE1858">
        <v>4148.0938600000027</v>
      </c>
      <c r="AF1858">
        <v>736.68799999999999</v>
      </c>
      <c r="AG1858">
        <v>388</v>
      </c>
      <c r="AH1858">
        <v>303.02462994787322</v>
      </c>
      <c r="AI1858">
        <v>353.68474844500003</v>
      </c>
      <c r="AJ1858">
        <v>492.57704000000001</v>
      </c>
      <c r="AK1858">
        <v>162</v>
      </c>
      <c r="AL1858">
        <v>23534.208984375</v>
      </c>
      <c r="AM1858">
        <v>18224.705078125</v>
      </c>
      <c r="AN1858">
        <v>5309.50341796875</v>
      </c>
      <c r="AO1858" s="5" t="s">
        <v>4133</v>
      </c>
    </row>
    <row r="1859" spans="1:41" ht="14.25" x14ac:dyDescent="0.45">
      <c r="A1859">
        <v>2017</v>
      </c>
      <c r="B1859" s="5" t="s">
        <v>80</v>
      </c>
      <c r="C1859" s="5" t="s">
        <v>168</v>
      </c>
      <c r="D1859" s="5" t="s">
        <v>83</v>
      </c>
      <c r="E1859" s="5" t="s">
        <v>92</v>
      </c>
      <c r="F1859" s="5" t="s">
        <v>230</v>
      </c>
      <c r="G1859" s="5" t="s">
        <v>86</v>
      </c>
      <c r="H1859" s="5" t="s">
        <v>130</v>
      </c>
      <c r="I1859">
        <v>482.121826171875</v>
      </c>
      <c r="J1859">
        <v>1347.193115234375</v>
      </c>
      <c r="K1859">
        <v>9.4005289077758789</v>
      </c>
      <c r="L1859">
        <v>192.30924987792969</v>
      </c>
      <c r="M1859">
        <v>9.2555255889892578</v>
      </c>
      <c r="N1859">
        <v>6837.9287109375</v>
      </c>
      <c r="O1859">
        <v>30.07292366027832</v>
      </c>
      <c r="P1859">
        <v>818.3402099609375</v>
      </c>
      <c r="Q1859">
        <v>23.982093811035156</v>
      </c>
      <c r="R1859">
        <v>214.86961364746094</v>
      </c>
      <c r="S1859">
        <v>475.77615356445313</v>
      </c>
      <c r="T1859">
        <v>1832.6640625</v>
      </c>
      <c r="U1859">
        <v>0</v>
      </c>
      <c r="V1859">
        <v>427.81094360351563</v>
      </c>
      <c r="W1859">
        <v>488.85751342773438</v>
      </c>
      <c r="X1859">
        <v>190.87258911132813</v>
      </c>
      <c r="Y1859">
        <v>0</v>
      </c>
      <c r="Z1859">
        <v>268.80923461914063</v>
      </c>
      <c r="AA1859">
        <v>5380.55810546875</v>
      </c>
      <c r="AB1859">
        <v>41.135665893554688</v>
      </c>
      <c r="AC1859">
        <v>199.77827453613281</v>
      </c>
      <c r="AD1859">
        <v>3299.5537109375</v>
      </c>
      <c r="AE1859">
        <v>92.769920349121094</v>
      </c>
      <c r="AF1859">
        <v>1072.09521484375</v>
      </c>
      <c r="AG1859">
        <v>1413.0101318359375</v>
      </c>
      <c r="AH1859">
        <v>257.90713500976563</v>
      </c>
      <c r="AI1859">
        <v>3082.619384765625</v>
      </c>
      <c r="AJ1859">
        <v>1186.2154541015625</v>
      </c>
      <c r="AK1859">
        <v>218.01904296875</v>
      </c>
      <c r="AL1859">
        <v>29893.923828125</v>
      </c>
      <c r="AM1859">
        <v>19957.7890625</v>
      </c>
      <c r="AN1859">
        <v>9936.134765625</v>
      </c>
      <c r="AO1859" s="5" t="s">
        <v>4134</v>
      </c>
    </row>
    <row r="1860" spans="1:41" ht="14.25" x14ac:dyDescent="0.45">
      <c r="A1860">
        <v>2017</v>
      </c>
      <c r="B1860" s="5" t="s">
        <v>80</v>
      </c>
      <c r="C1860" s="5" t="s">
        <v>168</v>
      </c>
      <c r="D1860" s="5" t="s">
        <v>83</v>
      </c>
      <c r="E1860" s="5" t="s">
        <v>92</v>
      </c>
      <c r="F1860" s="5" t="s">
        <v>230</v>
      </c>
      <c r="G1860" s="5" t="s">
        <v>87</v>
      </c>
      <c r="H1860" s="5" t="s">
        <v>130</v>
      </c>
      <c r="I1860">
        <v>468.8114700000001</v>
      </c>
      <c r="J1860">
        <v>1310</v>
      </c>
      <c r="K1860">
        <v>9.141</v>
      </c>
      <c r="L1860">
        <v>187</v>
      </c>
      <c r="M1860">
        <v>9</v>
      </c>
      <c r="N1860">
        <v>6649.1479299999992</v>
      </c>
      <c r="O1860">
        <v>29.242674999999998</v>
      </c>
      <c r="P1860">
        <v>795.74756000000002</v>
      </c>
      <c r="Q1860">
        <v>23.32</v>
      </c>
      <c r="R1860">
        <v>208.93752000000009</v>
      </c>
      <c r="S1860">
        <v>462.64100000000002</v>
      </c>
      <c r="T1860">
        <v>1782.06817</v>
      </c>
      <c r="U1860">
        <v>0</v>
      </c>
      <c r="V1860">
        <v>416</v>
      </c>
      <c r="W1860">
        <v>475.36119000000008</v>
      </c>
      <c r="X1860">
        <v>185.60300000000001</v>
      </c>
      <c r="Y1860">
        <v>0</v>
      </c>
      <c r="Z1860">
        <v>261.38799999999998</v>
      </c>
      <c r="AA1860">
        <v>5232.0125499999967</v>
      </c>
      <c r="AB1860">
        <v>40</v>
      </c>
      <c r="AC1860">
        <v>194.26283000000001</v>
      </c>
      <c r="AD1860">
        <v>3208.46</v>
      </c>
      <c r="AE1860">
        <v>90.208740000000091</v>
      </c>
      <c r="AF1860">
        <v>1042.4970000000001</v>
      </c>
      <c r="AG1860">
        <v>1374</v>
      </c>
      <c r="AH1860">
        <v>250.78686984091081</v>
      </c>
      <c r="AI1860">
        <v>2997.514963635987</v>
      </c>
      <c r="AJ1860">
        <v>1153.4666400000001</v>
      </c>
      <c r="AK1860">
        <v>212</v>
      </c>
      <c r="AL1860">
        <v>29068.62109375</v>
      </c>
      <c r="AM1860">
        <v>19406.80078125</v>
      </c>
      <c r="AN1860">
        <v>9661.8193359375</v>
      </c>
      <c r="AO1860" s="5" t="s">
        <v>4135</v>
      </c>
    </row>
    <row r="1861" spans="1:41" ht="14.25" x14ac:dyDescent="0.45">
      <c r="A1861">
        <v>2017</v>
      </c>
      <c r="B1861" s="5" t="s">
        <v>80</v>
      </c>
      <c r="C1861" s="5" t="s">
        <v>168</v>
      </c>
      <c r="D1861" s="5" t="s">
        <v>83</v>
      </c>
      <c r="E1861" s="5" t="s">
        <v>92</v>
      </c>
      <c r="F1861" s="5" t="s">
        <v>93</v>
      </c>
      <c r="G1861" s="5" t="s">
        <v>86</v>
      </c>
      <c r="H1861" s="5" t="s">
        <v>130</v>
      </c>
      <c r="I1861">
        <v>1824.757568359375</v>
      </c>
      <c r="J1861">
        <v>2193.5595703125</v>
      </c>
      <c r="K1861">
        <v>359.4700927734375</v>
      </c>
      <c r="L1861">
        <v>534.763671875</v>
      </c>
      <c r="M1861">
        <v>896.757568359375</v>
      </c>
      <c r="N1861">
        <v>6925.85791015625</v>
      </c>
      <c r="O1861">
        <v>422.62014770507813</v>
      </c>
      <c r="P1861">
        <v>1184.144287109375</v>
      </c>
      <c r="Q1861">
        <v>188.12162780761719</v>
      </c>
      <c r="R1861">
        <v>1462.8409423828125</v>
      </c>
      <c r="S1861">
        <v>1661.7977294921875</v>
      </c>
      <c r="T1861">
        <v>2398.0625</v>
      </c>
      <c r="U1861">
        <v>35.938331604003906</v>
      </c>
      <c r="V1861">
        <v>616.00665283203125</v>
      </c>
      <c r="W1861">
        <v>601.7860107421875</v>
      </c>
      <c r="X1861">
        <v>639.98150634765625</v>
      </c>
      <c r="Y1861">
        <v>3577.540283203125</v>
      </c>
      <c r="Z1861">
        <v>1186.384521484375</v>
      </c>
      <c r="AA1861">
        <v>8570.84765625</v>
      </c>
      <c r="AB1861">
        <v>57.649017333984375</v>
      </c>
      <c r="AC1861">
        <v>838.20806884765625</v>
      </c>
      <c r="AD1861">
        <v>5142.935546875</v>
      </c>
      <c r="AE1861">
        <v>4358.63525390625</v>
      </c>
      <c r="AF1861">
        <v>1829.6990966796875</v>
      </c>
      <c r="AG1861">
        <v>2650.165283203125</v>
      </c>
      <c r="AH1861">
        <v>622.15985107421875</v>
      </c>
      <c r="AI1861">
        <v>3446.345947265625</v>
      </c>
      <c r="AJ1861">
        <v>1692.777587890625</v>
      </c>
      <c r="AK1861">
        <v>384.61849975585938</v>
      </c>
      <c r="AL1861">
        <v>56304.43359375</v>
      </c>
      <c r="AM1861">
        <v>39670.25</v>
      </c>
      <c r="AN1861">
        <v>16634.185546875</v>
      </c>
      <c r="AO1861" s="5" t="s">
        <v>4136</v>
      </c>
    </row>
    <row r="1862" spans="1:41" ht="14.25" x14ac:dyDescent="0.45">
      <c r="A1862">
        <v>2017</v>
      </c>
      <c r="B1862" s="5" t="s">
        <v>80</v>
      </c>
      <c r="C1862" s="5" t="s">
        <v>168</v>
      </c>
      <c r="D1862" s="5" t="s">
        <v>83</v>
      </c>
      <c r="E1862" s="5" t="s">
        <v>92</v>
      </c>
      <c r="F1862" s="5" t="s">
        <v>93</v>
      </c>
      <c r="G1862" s="5" t="s">
        <v>87</v>
      </c>
      <c r="H1862" s="5" t="s">
        <v>130</v>
      </c>
      <c r="I1862">
        <v>1774.3799300000001</v>
      </c>
      <c r="J1862">
        <v>2133</v>
      </c>
      <c r="K1862">
        <v>349.54588067586889</v>
      </c>
      <c r="L1862">
        <v>520</v>
      </c>
      <c r="M1862">
        <v>872</v>
      </c>
      <c r="N1862">
        <v>6734.6495699999996</v>
      </c>
      <c r="O1862">
        <v>410.95249799999999</v>
      </c>
      <c r="P1862">
        <v>1151.4525599999999</v>
      </c>
      <c r="Q1862">
        <v>182.928</v>
      </c>
      <c r="R1862">
        <v>1422.455040000001</v>
      </c>
      <c r="S1862">
        <v>1615.9190000000001</v>
      </c>
      <c r="T1862">
        <v>2331.8571200000001</v>
      </c>
      <c r="U1862">
        <v>34.946150000000003</v>
      </c>
      <c r="V1862">
        <v>599</v>
      </c>
      <c r="W1862">
        <v>585.1719700000001</v>
      </c>
      <c r="X1862">
        <v>622.3130000000001</v>
      </c>
      <c r="Y1862">
        <v>3478.7719999999999</v>
      </c>
      <c r="Z1862">
        <v>1153.6310000000001</v>
      </c>
      <c r="AA1862">
        <v>8334.2244999999984</v>
      </c>
      <c r="AB1862">
        <v>56.057450628696763</v>
      </c>
      <c r="AC1862">
        <v>815.06693999999993</v>
      </c>
      <c r="AD1862">
        <v>5000.95</v>
      </c>
      <c r="AE1862">
        <v>4238.3026000000027</v>
      </c>
      <c r="AF1862">
        <v>1779.1849999999999</v>
      </c>
      <c r="AG1862">
        <v>2577</v>
      </c>
      <c r="AH1862">
        <v>604.98337073342827</v>
      </c>
      <c r="AI1862">
        <v>3351.199712080987</v>
      </c>
      <c r="AJ1862">
        <v>1646.04368</v>
      </c>
      <c r="AK1862">
        <v>374</v>
      </c>
      <c r="AL1862">
        <v>54749.98046875</v>
      </c>
      <c r="AM1862">
        <v>38575.03515625</v>
      </c>
      <c r="AN1862">
        <v>16174.9501953125</v>
      </c>
      <c r="AO1862" s="5" t="s">
        <v>4137</v>
      </c>
    </row>
    <row r="1863" spans="1:41" ht="14.25" x14ac:dyDescent="0.45">
      <c r="A1863">
        <v>2017</v>
      </c>
      <c r="B1863" s="5" t="s">
        <v>80</v>
      </c>
      <c r="C1863" s="5" t="s">
        <v>168</v>
      </c>
      <c r="D1863" s="5" t="s">
        <v>83</v>
      </c>
      <c r="E1863" s="5" t="s">
        <v>25</v>
      </c>
      <c r="F1863" s="5" t="s">
        <v>25</v>
      </c>
      <c r="G1863" s="5" t="s">
        <v>86</v>
      </c>
      <c r="H1863" s="5" t="s">
        <v>130</v>
      </c>
      <c r="I1863">
        <v>4617.75537109375</v>
      </c>
      <c r="J1863">
        <v>277.665771484375</v>
      </c>
      <c r="K1863">
        <v>0</v>
      </c>
      <c r="L1863">
        <v>136.77609252929688</v>
      </c>
      <c r="M1863">
        <v>2972.052001953125</v>
      </c>
      <c r="N1863">
        <v>4963.48779296875</v>
      </c>
      <c r="O1863">
        <v>422.43612670898438</v>
      </c>
      <c r="P1863">
        <v>91.555747985839844</v>
      </c>
      <c r="Q1863">
        <v>163.62431335449219</v>
      </c>
      <c r="R1863">
        <v>2489.311767578125</v>
      </c>
      <c r="S1863">
        <v>1270.2735595703125</v>
      </c>
      <c r="T1863">
        <v>0</v>
      </c>
      <c r="U1863">
        <v>172.06095886230469</v>
      </c>
      <c r="V1863">
        <v>1026.3349609375</v>
      </c>
      <c r="W1863">
        <v>5243.54736328125</v>
      </c>
      <c r="X1863">
        <v>538.87725830078125</v>
      </c>
      <c r="Y1863">
        <v>10764.41015625</v>
      </c>
      <c r="Z1863">
        <v>2096.624267578125</v>
      </c>
      <c r="AA1863">
        <v>35265.5</v>
      </c>
      <c r="AB1863">
        <v>309.5458984375</v>
      </c>
      <c r="AC1863">
        <v>90.176559448242188</v>
      </c>
      <c r="AD1863">
        <v>5918.1884765625</v>
      </c>
      <c r="AE1863">
        <v>2499.708251953125</v>
      </c>
      <c r="AF1863">
        <v>7283.6513671875</v>
      </c>
      <c r="AG1863">
        <v>31752.62109375</v>
      </c>
      <c r="AH1863">
        <v>1859.842529296875</v>
      </c>
      <c r="AI1863">
        <v>530.4287109375</v>
      </c>
      <c r="AJ1863">
        <v>158.34140014648438</v>
      </c>
      <c r="AK1863">
        <v>274.58059692382813</v>
      </c>
      <c r="AL1863">
        <v>123189.3828125</v>
      </c>
      <c r="AM1863">
        <v>103849.609375</v>
      </c>
      <c r="AN1863">
        <v>19339.771484375</v>
      </c>
      <c r="AO1863" s="5" t="s">
        <v>4138</v>
      </c>
    </row>
    <row r="1864" spans="1:41" ht="14.25" x14ac:dyDescent="0.45">
      <c r="A1864">
        <v>2017</v>
      </c>
      <c r="B1864" s="5" t="s">
        <v>80</v>
      </c>
      <c r="C1864" s="5" t="s">
        <v>168</v>
      </c>
      <c r="D1864" s="5" t="s">
        <v>83</v>
      </c>
      <c r="E1864" s="5" t="s">
        <v>25</v>
      </c>
      <c r="F1864" s="5" t="s">
        <v>25</v>
      </c>
      <c r="G1864" s="5" t="s">
        <v>87</v>
      </c>
      <c r="H1864" s="5" t="s">
        <v>130</v>
      </c>
      <c r="I1864">
        <v>4490.2688500000004</v>
      </c>
      <c r="J1864">
        <v>270</v>
      </c>
      <c r="K1864">
        <v>0</v>
      </c>
      <c r="L1864">
        <v>133</v>
      </c>
      <c r="M1864">
        <v>2890</v>
      </c>
      <c r="N1864">
        <v>4826.4566799999993</v>
      </c>
      <c r="O1864">
        <v>410.77358299999997</v>
      </c>
      <c r="P1864">
        <v>89.028090000000006</v>
      </c>
      <c r="Q1864">
        <v>159.107</v>
      </c>
      <c r="R1864">
        <v>2420.5871300000008</v>
      </c>
      <c r="S1864">
        <v>1235.204</v>
      </c>
      <c r="T1864">
        <v>0</v>
      </c>
      <c r="U1864">
        <v>167.31073000000001</v>
      </c>
      <c r="V1864">
        <v>998</v>
      </c>
      <c r="W1864">
        <v>5098.7844600000008</v>
      </c>
      <c r="X1864">
        <v>524</v>
      </c>
      <c r="Y1864">
        <v>10467.227999999999</v>
      </c>
      <c r="Z1864">
        <v>2038.741</v>
      </c>
      <c r="AA1864">
        <v>34291.894960000012</v>
      </c>
      <c r="AB1864">
        <v>301</v>
      </c>
      <c r="AC1864">
        <v>87.686980000000005</v>
      </c>
      <c r="AD1864">
        <v>5754.8</v>
      </c>
      <c r="AE1864">
        <v>2430.6967500000028</v>
      </c>
      <c r="AF1864">
        <v>7082.5652099999998</v>
      </c>
      <c r="AG1864">
        <v>30876</v>
      </c>
      <c r="AH1864">
        <v>1808.4962384740379</v>
      </c>
      <c r="AI1864">
        <v>515.78470858388232</v>
      </c>
      <c r="AJ1864">
        <v>153.96994000000001</v>
      </c>
      <c r="AK1864">
        <v>267</v>
      </c>
      <c r="AL1864">
        <v>119788.3828125</v>
      </c>
      <c r="AM1864">
        <v>100982.5390625</v>
      </c>
      <c r="AN1864">
        <v>18805.84375</v>
      </c>
      <c r="AO1864" s="5" t="s">
        <v>4139</v>
      </c>
    </row>
    <row r="1865" spans="1:41" ht="14.25" x14ac:dyDescent="0.45">
      <c r="A1865">
        <v>2017</v>
      </c>
      <c r="B1865" s="5" t="s">
        <v>80</v>
      </c>
      <c r="C1865" s="5" t="s">
        <v>168</v>
      </c>
      <c r="D1865" s="5" t="s">
        <v>83</v>
      </c>
      <c r="E1865" s="5" t="s">
        <v>260</v>
      </c>
      <c r="F1865" s="5" t="s">
        <v>260</v>
      </c>
      <c r="G1865" s="5" t="s">
        <v>86</v>
      </c>
      <c r="H1865" s="5" t="s">
        <v>130</v>
      </c>
      <c r="I1865">
        <v>3098.651611328125</v>
      </c>
      <c r="J1865">
        <v>3598.342529296875</v>
      </c>
      <c r="K1865">
        <v>201.71446228027344</v>
      </c>
      <c r="L1865">
        <v>387.70367431640625</v>
      </c>
      <c r="M1865">
        <v>6394.53955078125</v>
      </c>
      <c r="N1865">
        <v>741.488037109375</v>
      </c>
      <c r="O1865">
        <v>0</v>
      </c>
      <c r="P1865">
        <v>0</v>
      </c>
      <c r="Q1865">
        <v>49.818378448486328</v>
      </c>
      <c r="R1865">
        <v>33.739013671875</v>
      </c>
      <c r="S1865">
        <v>4498.18505859375</v>
      </c>
      <c r="T1865">
        <v>304.04623413085938</v>
      </c>
      <c r="U1865">
        <v>100.19766998291016</v>
      </c>
      <c r="V1865">
        <v>107.98112487792969</v>
      </c>
      <c r="W1865">
        <v>2092.777099609375</v>
      </c>
      <c r="X1865">
        <v>2717.540771484375</v>
      </c>
      <c r="Y1865">
        <v>10135.525390625</v>
      </c>
      <c r="Z1865">
        <v>751.7769775390625</v>
      </c>
      <c r="AA1865">
        <v>26274.23046875</v>
      </c>
      <c r="AB1865">
        <v>0</v>
      </c>
      <c r="AC1865">
        <v>0</v>
      </c>
      <c r="AD1865">
        <v>2792.76220703125</v>
      </c>
      <c r="AE1865">
        <v>1045.662353515625</v>
      </c>
      <c r="AF1865">
        <v>6539.85009765625</v>
      </c>
      <c r="AG1865">
        <v>60521.87890625</v>
      </c>
      <c r="AH1865">
        <v>6845.0791015625</v>
      </c>
      <c r="AI1865">
        <v>2457.849853515625</v>
      </c>
      <c r="AJ1865">
        <v>7524.96875</v>
      </c>
      <c r="AK1865">
        <v>0</v>
      </c>
      <c r="AL1865">
        <v>149216.296875</v>
      </c>
      <c r="AM1865">
        <v>120911.8125</v>
      </c>
      <c r="AN1865">
        <v>28304.494140625</v>
      </c>
      <c r="AO1865" s="5" t="s">
        <v>4140</v>
      </c>
    </row>
    <row r="1866" spans="1:41" ht="14.25" x14ac:dyDescent="0.45">
      <c r="A1866">
        <v>2017</v>
      </c>
      <c r="B1866" s="5" t="s">
        <v>80</v>
      </c>
      <c r="C1866" s="5" t="s">
        <v>168</v>
      </c>
      <c r="D1866" s="5" t="s">
        <v>83</v>
      </c>
      <c r="E1866" s="5" t="s">
        <v>260</v>
      </c>
      <c r="F1866" s="5" t="s">
        <v>260</v>
      </c>
      <c r="G1866" s="5" t="s">
        <v>87</v>
      </c>
      <c r="H1866" s="5" t="s">
        <v>130</v>
      </c>
      <c r="I1866">
        <v>3013.10457</v>
      </c>
      <c r="J1866">
        <v>3499</v>
      </c>
      <c r="K1866">
        <v>196.14555452565449</v>
      </c>
      <c r="L1866">
        <v>377</v>
      </c>
      <c r="M1866">
        <v>6218</v>
      </c>
      <c r="N1866">
        <v>721.01714000000015</v>
      </c>
      <c r="O1866">
        <v>0</v>
      </c>
      <c r="P1866">
        <v>0</v>
      </c>
      <c r="Q1866">
        <v>48.442999999999998</v>
      </c>
      <c r="R1866">
        <v>32.807549999999999</v>
      </c>
      <c r="S1866">
        <v>4374</v>
      </c>
      <c r="T1866">
        <v>295.65217000000001</v>
      </c>
      <c r="U1866">
        <v>97.431429999999992</v>
      </c>
      <c r="V1866">
        <v>105</v>
      </c>
      <c r="W1866">
        <v>2035</v>
      </c>
      <c r="X1866">
        <v>2642.5153149600001</v>
      </c>
      <c r="Y1866">
        <v>9855.7049999999999</v>
      </c>
      <c r="Z1866">
        <v>731.02200000000005</v>
      </c>
      <c r="AA1866">
        <v>25548.854449999999</v>
      </c>
      <c r="AB1866">
        <v>0</v>
      </c>
      <c r="AC1866">
        <v>0</v>
      </c>
      <c r="AD1866">
        <v>2715.66</v>
      </c>
      <c r="AE1866">
        <v>1016.79382</v>
      </c>
      <c r="AF1866">
        <v>6359.299</v>
      </c>
      <c r="AG1866">
        <v>58851</v>
      </c>
      <c r="AH1866">
        <v>6656.1011500000004</v>
      </c>
      <c r="AI1866">
        <v>2389.993867283999</v>
      </c>
      <c r="AJ1866">
        <v>7317.2202799999941</v>
      </c>
      <c r="AK1866">
        <v>0</v>
      </c>
      <c r="AL1866">
        <v>145096.765625</v>
      </c>
      <c r="AM1866">
        <v>117573.6953125</v>
      </c>
      <c r="AN1866">
        <v>27523.068359375</v>
      </c>
      <c r="AO1866" s="5" t="s">
        <v>4141</v>
      </c>
    </row>
    <row r="1867" spans="1:41" ht="14.25" x14ac:dyDescent="0.45">
      <c r="A1867">
        <v>2017</v>
      </c>
      <c r="B1867" s="5" t="s">
        <v>80</v>
      </c>
      <c r="C1867" s="5" t="s">
        <v>168</v>
      </c>
      <c r="D1867" s="5" t="s">
        <v>83</v>
      </c>
      <c r="E1867" s="5" t="s">
        <v>263</v>
      </c>
      <c r="F1867" s="5" t="s">
        <v>263</v>
      </c>
      <c r="G1867" s="5" t="s">
        <v>86</v>
      </c>
      <c r="H1867" s="5" t="s">
        <v>130</v>
      </c>
      <c r="I1867">
        <v>0</v>
      </c>
      <c r="J1867">
        <v>0</v>
      </c>
      <c r="K1867">
        <v>0</v>
      </c>
      <c r="L1867"/>
      <c r="M1867"/>
      <c r="N1867"/>
      <c r="O1867">
        <v>0</v>
      </c>
      <c r="P1867">
        <v>424.42135620117188</v>
      </c>
      <c r="Q1867">
        <v>0</v>
      </c>
      <c r="R1867">
        <v>0</v>
      </c>
      <c r="S1867"/>
      <c r="T1867">
        <v>0</v>
      </c>
      <c r="U1867">
        <v>0</v>
      </c>
      <c r="V1867">
        <v>161.45748901367188</v>
      </c>
      <c r="W1867"/>
      <c r="X1867"/>
      <c r="Y1867">
        <v>0</v>
      </c>
      <c r="Z1867">
        <v>0</v>
      </c>
      <c r="AA1867">
        <v>0</v>
      </c>
      <c r="AB1867">
        <v>0</v>
      </c>
      <c r="AC1867"/>
      <c r="AD1867">
        <v>0</v>
      </c>
      <c r="AE1867">
        <v>0</v>
      </c>
      <c r="AF1867"/>
      <c r="AG1867">
        <v>0</v>
      </c>
      <c r="AH1867"/>
      <c r="AI1867"/>
      <c r="AJ1867">
        <v>0</v>
      </c>
      <c r="AK1867"/>
      <c r="AL1867">
        <v>585.87884521484375</v>
      </c>
      <c r="AM1867">
        <v>585.87884521484375</v>
      </c>
      <c r="AN1867">
        <v>0</v>
      </c>
      <c r="AO1867" s="5" t="s">
        <v>4142</v>
      </c>
    </row>
    <row r="1868" spans="1:41" ht="14.25" x14ac:dyDescent="0.45">
      <c r="A1868">
        <v>2017</v>
      </c>
      <c r="B1868" s="5" t="s">
        <v>80</v>
      </c>
      <c r="C1868" s="5" t="s">
        <v>168</v>
      </c>
      <c r="D1868" s="5" t="s">
        <v>83</v>
      </c>
      <c r="E1868" s="5" t="s">
        <v>263</v>
      </c>
      <c r="F1868" s="5" t="s">
        <v>263</v>
      </c>
      <c r="G1868" s="5" t="s">
        <v>87</v>
      </c>
      <c r="H1868" s="5" t="s">
        <v>130</v>
      </c>
      <c r="I1868">
        <v>0</v>
      </c>
      <c r="J1868">
        <v>0</v>
      </c>
      <c r="K1868">
        <v>0</v>
      </c>
      <c r="L1868"/>
      <c r="M1868"/>
      <c r="N1868"/>
      <c r="O1868">
        <v>0</v>
      </c>
      <c r="P1868">
        <v>412.70400000000001</v>
      </c>
      <c r="Q1868">
        <v>0</v>
      </c>
      <c r="R1868">
        <v>0</v>
      </c>
      <c r="S1868"/>
      <c r="T1868">
        <v>0</v>
      </c>
      <c r="U1868">
        <v>0</v>
      </c>
      <c r="V1868">
        <v>157</v>
      </c>
      <c r="W1868"/>
      <c r="X1868"/>
      <c r="Y1868">
        <v>0</v>
      </c>
      <c r="Z1868">
        <v>0</v>
      </c>
      <c r="AA1868">
        <v>0</v>
      </c>
      <c r="AB1868">
        <v>0</v>
      </c>
      <c r="AC1868"/>
      <c r="AD1868">
        <v>0</v>
      </c>
      <c r="AE1868">
        <v>0</v>
      </c>
      <c r="AF1868"/>
      <c r="AG1868">
        <v>0</v>
      </c>
      <c r="AH1868"/>
      <c r="AI1868"/>
      <c r="AJ1868">
        <v>0</v>
      </c>
      <c r="AK1868"/>
      <c r="AL1868">
        <v>569.7039794921875</v>
      </c>
      <c r="AM1868">
        <v>569.7039794921875</v>
      </c>
      <c r="AN1868">
        <v>0</v>
      </c>
      <c r="AO1868" s="5" t="s">
        <v>4143</v>
      </c>
    </row>
    <row r="1869" spans="1:41" ht="14.25" x14ac:dyDescent="0.45">
      <c r="A1869">
        <v>2017</v>
      </c>
      <c r="B1869" s="5" t="s">
        <v>80</v>
      </c>
      <c r="C1869" s="5" t="s">
        <v>178</v>
      </c>
      <c r="D1869" s="5" t="s">
        <v>83</v>
      </c>
      <c r="E1869" s="5" t="s">
        <v>108</v>
      </c>
      <c r="F1869" s="5" t="s">
        <v>177</v>
      </c>
      <c r="G1869" s="5" t="s">
        <v>86</v>
      </c>
      <c r="H1869" s="5" t="s">
        <v>130</v>
      </c>
      <c r="I1869">
        <v>9470.33203125</v>
      </c>
      <c r="J1869">
        <v>18642.685546875</v>
      </c>
      <c r="K1869">
        <v>753.97076416015625</v>
      </c>
      <c r="L1869">
        <v>405.18634033203125</v>
      </c>
      <c r="M1869">
        <v>5903.99658203125</v>
      </c>
      <c r="N1869">
        <v>5720.44140625</v>
      </c>
      <c r="O1869">
        <v>6370.48779296875</v>
      </c>
      <c r="P1869">
        <v>9388.59375</v>
      </c>
      <c r="Q1869">
        <v>3344.193115234375</v>
      </c>
      <c r="R1869">
        <v>5228.8310546875</v>
      </c>
      <c r="S1869">
        <v>3952.37451171875</v>
      </c>
      <c r="T1869">
        <v>3793.835205078125</v>
      </c>
      <c r="U1869">
        <v>539.84356689453125</v>
      </c>
      <c r="V1869">
        <v>2194.587890625</v>
      </c>
      <c r="W1869">
        <v>1884.510498046875</v>
      </c>
      <c r="X1869">
        <v>7897.5224609375</v>
      </c>
      <c r="Y1869">
        <v>16150.5400390625</v>
      </c>
      <c r="Z1869">
        <v>6752.47314453125</v>
      </c>
      <c r="AA1869">
        <v>67834.859375</v>
      </c>
      <c r="AB1869">
        <v>1353.363525390625</v>
      </c>
      <c r="AC1869">
        <v>8556.73046875</v>
      </c>
      <c r="AD1869">
        <v>10493.482421875</v>
      </c>
      <c r="AE1869">
        <v>6721.69580078125</v>
      </c>
      <c r="AF1869">
        <v>17898.5625</v>
      </c>
      <c r="AG1869">
        <v>84532.765625</v>
      </c>
      <c r="AH1869">
        <v>12565.7021484375</v>
      </c>
      <c r="AI1869">
        <v>1047.037841796875</v>
      </c>
      <c r="AJ1869">
        <v>23513.240234375</v>
      </c>
      <c r="AK1869">
        <v>1117.86181640625</v>
      </c>
      <c r="AL1869">
        <v>344029.71875</v>
      </c>
      <c r="AM1869">
        <v>286895.5625</v>
      </c>
      <c r="AN1869">
        <v>57134.15234375</v>
      </c>
      <c r="AO1869" s="5" t="s">
        <v>4144</v>
      </c>
    </row>
    <row r="1870" spans="1:41" ht="14.25" x14ac:dyDescent="0.45">
      <c r="A1870">
        <v>2017</v>
      </c>
      <c r="B1870" s="5" t="s">
        <v>80</v>
      </c>
      <c r="C1870" s="5" t="s">
        <v>178</v>
      </c>
      <c r="D1870" s="5" t="s">
        <v>83</v>
      </c>
      <c r="E1870" s="5" t="s">
        <v>108</v>
      </c>
      <c r="F1870" s="5" t="s">
        <v>177</v>
      </c>
      <c r="G1870" s="5" t="s">
        <v>87</v>
      </c>
      <c r="H1870" s="5" t="s">
        <v>130</v>
      </c>
      <c r="I1870">
        <v>9208.8763299999991</v>
      </c>
      <c r="J1870">
        <v>18128</v>
      </c>
      <c r="K1870">
        <v>733.15522844816473</v>
      </c>
      <c r="L1870">
        <v>394</v>
      </c>
      <c r="M1870">
        <v>5741</v>
      </c>
      <c r="N1870">
        <v>5562.5120700000016</v>
      </c>
      <c r="O1870">
        <v>6194.6121159999993</v>
      </c>
      <c r="P1870">
        <v>9129.3949300000022</v>
      </c>
      <c r="Q1870">
        <v>3251.8670000000002</v>
      </c>
      <c r="R1870">
        <v>5084.4742100000012</v>
      </c>
      <c r="S1870">
        <v>3843.2579999999998</v>
      </c>
      <c r="T1870">
        <v>3689.0954299999999</v>
      </c>
      <c r="U1870">
        <v>524.93963000000008</v>
      </c>
      <c r="V1870">
        <v>2134</v>
      </c>
      <c r="W1870">
        <v>1832.4831799999999</v>
      </c>
      <c r="X1870">
        <v>7679.4889999999987</v>
      </c>
      <c r="Y1870">
        <v>15704.65857</v>
      </c>
      <c r="Z1870">
        <v>6566.0520000000006</v>
      </c>
      <c r="AA1870">
        <v>65962.08463000007</v>
      </c>
      <c r="AB1870">
        <v>1316</v>
      </c>
      <c r="AC1870">
        <v>8320.4972200000193</v>
      </c>
      <c r="AD1870">
        <v>10203.780000000001</v>
      </c>
      <c r="AE1870">
        <v>6536.1239799999967</v>
      </c>
      <c r="AF1870">
        <v>17404.422129999992</v>
      </c>
      <c r="AG1870">
        <v>82199</v>
      </c>
      <c r="AH1870">
        <v>12218.78983830652</v>
      </c>
      <c r="AI1870">
        <v>1018.1313800919399</v>
      </c>
      <c r="AJ1870">
        <v>22864.089459999999</v>
      </c>
      <c r="AK1870">
        <v>1087</v>
      </c>
      <c r="AL1870">
        <v>334531.78125</v>
      </c>
      <c r="AM1870">
        <v>278975</v>
      </c>
      <c r="AN1870">
        <v>55556.79296875</v>
      </c>
      <c r="AO1870" s="5" t="s">
        <v>4145</v>
      </c>
    </row>
    <row r="1871" spans="1:41" ht="14.25" x14ac:dyDescent="0.45">
      <c r="A1871">
        <v>2017</v>
      </c>
      <c r="B1871" s="5" t="s">
        <v>80</v>
      </c>
      <c r="C1871" s="5" t="s">
        <v>178</v>
      </c>
      <c r="D1871" s="5" t="s">
        <v>83</v>
      </c>
      <c r="E1871" s="5" t="s">
        <v>108</v>
      </c>
      <c r="F1871" s="5" t="s">
        <v>181</v>
      </c>
      <c r="G1871" s="5" t="s">
        <v>86</v>
      </c>
      <c r="H1871" s="5" t="s">
        <v>130</v>
      </c>
      <c r="I1871">
        <v>8038.84326171875</v>
      </c>
      <c r="J1871">
        <v>18615.947265625</v>
      </c>
      <c r="K1871">
        <v>726.9857177734375</v>
      </c>
      <c r="L1871">
        <v>405.18634033203125</v>
      </c>
      <c r="M1871">
        <v>5903.99658203125</v>
      </c>
      <c r="N1871">
        <v>5396.228515625</v>
      </c>
      <c r="O1871">
        <v>6370.48779296875</v>
      </c>
      <c r="P1871">
        <v>9388.59375</v>
      </c>
      <c r="Q1871">
        <v>3344.193115234375</v>
      </c>
      <c r="R1871">
        <v>5198.2294921875</v>
      </c>
      <c r="S1871">
        <v>3952.37451171875</v>
      </c>
      <c r="T1871">
        <v>3793.835205078125</v>
      </c>
      <c r="U1871">
        <v>476.84902954101563</v>
      </c>
      <c r="V1871">
        <v>2115.401611328125</v>
      </c>
      <c r="W1871">
        <v>1443.3304443359375</v>
      </c>
      <c r="X1871">
        <v>7897.5224609375</v>
      </c>
      <c r="Y1871">
        <v>16150.5400390625</v>
      </c>
      <c r="Z1871">
        <v>6752.47314453125</v>
      </c>
      <c r="AA1871">
        <v>67826.65625</v>
      </c>
      <c r="AB1871">
        <v>1353.363525390625</v>
      </c>
      <c r="AC1871">
        <v>8556.73046875</v>
      </c>
      <c r="AD1871">
        <v>10435.8828125</v>
      </c>
      <c r="AE1871">
        <v>6721.69580078125</v>
      </c>
      <c r="AF1871">
        <v>17620.525390625</v>
      </c>
      <c r="AG1871">
        <v>84526.6015625</v>
      </c>
      <c r="AH1871">
        <v>12150.4677734375</v>
      </c>
      <c r="AI1871">
        <v>726.58270263671875</v>
      </c>
      <c r="AJ1871">
        <v>23501.583984375</v>
      </c>
      <c r="AK1871">
        <v>1117.86181640625</v>
      </c>
      <c r="AL1871">
        <v>340509.03125</v>
      </c>
      <c r="AM1871">
        <v>284636.3125</v>
      </c>
      <c r="AN1871">
        <v>55872.6953125</v>
      </c>
      <c r="AO1871" s="5" t="s">
        <v>4146</v>
      </c>
    </row>
    <row r="1872" spans="1:41" ht="14.25" x14ac:dyDescent="0.45">
      <c r="A1872">
        <v>2017</v>
      </c>
      <c r="B1872" s="5" t="s">
        <v>80</v>
      </c>
      <c r="C1872" s="5" t="s">
        <v>178</v>
      </c>
      <c r="D1872" s="5" t="s">
        <v>83</v>
      </c>
      <c r="E1872" s="5" t="s">
        <v>108</v>
      </c>
      <c r="F1872" s="5" t="s">
        <v>181</v>
      </c>
      <c r="G1872" s="5" t="s">
        <v>87</v>
      </c>
      <c r="H1872" s="5" t="s">
        <v>130</v>
      </c>
      <c r="I1872">
        <v>7816.9079972168547</v>
      </c>
      <c r="J1872">
        <v>18102</v>
      </c>
      <c r="K1872">
        <v>706.91522844816473</v>
      </c>
      <c r="L1872">
        <v>394</v>
      </c>
      <c r="M1872">
        <v>5741</v>
      </c>
      <c r="N1872">
        <v>5247.2503900000011</v>
      </c>
      <c r="O1872">
        <v>6194.6121159999993</v>
      </c>
      <c r="P1872">
        <v>9129.3949300000022</v>
      </c>
      <c r="Q1872">
        <v>3251.8670000000002</v>
      </c>
      <c r="R1872">
        <v>5054.7176200000013</v>
      </c>
      <c r="S1872">
        <v>3843.2579999999998</v>
      </c>
      <c r="T1872">
        <v>3689.0954299999999</v>
      </c>
      <c r="U1872">
        <v>463.68426000000011</v>
      </c>
      <c r="V1872">
        <v>2057</v>
      </c>
      <c r="W1872">
        <v>1403.4831799999999</v>
      </c>
      <c r="X1872">
        <v>7679.4889999999987</v>
      </c>
      <c r="Y1872">
        <v>15704.65857</v>
      </c>
      <c r="Z1872">
        <v>6566.0520000000006</v>
      </c>
      <c r="AA1872">
        <v>65954.106850000069</v>
      </c>
      <c r="AB1872">
        <v>1316</v>
      </c>
      <c r="AC1872">
        <v>8320.4972200000193</v>
      </c>
      <c r="AD1872">
        <v>10147.77</v>
      </c>
      <c r="AE1872">
        <v>6536.1239799999967</v>
      </c>
      <c r="AF1872">
        <v>17134.061129999991</v>
      </c>
      <c r="AG1872">
        <v>82193</v>
      </c>
      <c r="AH1872">
        <v>11815.01968830652</v>
      </c>
      <c r="AI1872">
        <v>706.52330567193962</v>
      </c>
      <c r="AJ1872">
        <v>22852.75503</v>
      </c>
      <c r="AK1872">
        <v>1087</v>
      </c>
      <c r="AL1872">
        <v>331108.25</v>
      </c>
      <c r="AM1872">
        <v>276778.09375</v>
      </c>
      <c r="AN1872">
        <v>54330.1640625</v>
      </c>
      <c r="AO1872" s="5" t="s">
        <v>4147</v>
      </c>
    </row>
    <row r="1873" spans="1:41" ht="14.25" x14ac:dyDescent="0.45">
      <c r="A1873">
        <v>2017</v>
      </c>
      <c r="B1873" s="5" t="s">
        <v>80</v>
      </c>
      <c r="C1873" s="5" t="s">
        <v>178</v>
      </c>
      <c r="D1873" s="5" t="s">
        <v>83</v>
      </c>
      <c r="E1873" s="5" t="s">
        <v>108</v>
      </c>
      <c r="F1873" s="5" t="s">
        <v>184</v>
      </c>
      <c r="G1873" s="5" t="s">
        <v>86</v>
      </c>
      <c r="H1873" s="5" t="s">
        <v>130</v>
      </c>
      <c r="I1873">
        <v>1431.4886474609375</v>
      </c>
      <c r="J1873">
        <v>26.738183975219727</v>
      </c>
      <c r="K1873">
        <v>26.98499870300293</v>
      </c>
      <c r="L1873"/>
      <c r="M1873"/>
      <c r="N1873">
        <v>324.21249389648438</v>
      </c>
      <c r="O1873">
        <v>0</v>
      </c>
      <c r="P1873">
        <v>0</v>
      </c>
      <c r="Q1873">
        <v>0</v>
      </c>
      <c r="R1873">
        <v>30.601428985595703</v>
      </c>
      <c r="S1873"/>
      <c r="T1873"/>
      <c r="U1873">
        <v>62.994514465332031</v>
      </c>
      <c r="V1873">
        <v>79.1861572265625</v>
      </c>
      <c r="W1873">
        <v>441.18002319335938</v>
      </c>
      <c r="X1873"/>
      <c r="Y1873">
        <v>0</v>
      </c>
      <c r="Z1873">
        <v>0</v>
      </c>
      <c r="AA1873">
        <v>8.2042827606201172</v>
      </c>
      <c r="AB1873">
        <v>0</v>
      </c>
      <c r="AC1873"/>
      <c r="AD1873">
        <v>57.6002197265625</v>
      </c>
      <c r="AE1873"/>
      <c r="AF1873">
        <v>278.03701782226563</v>
      </c>
      <c r="AG1873">
        <v>6.1703500747680664</v>
      </c>
      <c r="AH1873">
        <v>415.23385620117188</v>
      </c>
      <c r="AI1873">
        <v>320.45516967773438</v>
      </c>
      <c r="AJ1873">
        <v>11.656233787536621</v>
      </c>
      <c r="AK1873"/>
      <c r="AL1873">
        <v>3520.74365234375</v>
      </c>
      <c r="AM1873">
        <v>2259.289306640625</v>
      </c>
      <c r="AN1873">
        <v>1261.454345703125</v>
      </c>
      <c r="AO1873" s="5" t="s">
        <v>4148</v>
      </c>
    </row>
    <row r="1874" spans="1:41" ht="14.25" x14ac:dyDescent="0.45">
      <c r="A1874">
        <v>2017</v>
      </c>
      <c r="B1874" s="5" t="s">
        <v>80</v>
      </c>
      <c r="C1874" s="5" t="s">
        <v>178</v>
      </c>
      <c r="D1874" s="5" t="s">
        <v>83</v>
      </c>
      <c r="E1874" s="5" t="s">
        <v>108</v>
      </c>
      <c r="F1874" s="5" t="s">
        <v>184</v>
      </c>
      <c r="G1874" s="5" t="s">
        <v>87</v>
      </c>
      <c r="H1874" s="5" t="s">
        <v>130</v>
      </c>
      <c r="I1874">
        <v>1391.968332783144</v>
      </c>
      <c r="J1874">
        <v>26</v>
      </c>
      <c r="K1874">
        <v>26.24</v>
      </c>
      <c r="L1874"/>
      <c r="M1874"/>
      <c r="N1874">
        <v>315.26168000000013</v>
      </c>
      <c r="O1874">
        <v>0</v>
      </c>
      <c r="P1874">
        <v>0</v>
      </c>
      <c r="Q1874">
        <v>0</v>
      </c>
      <c r="R1874">
        <v>29.756589999999999</v>
      </c>
      <c r="S1874"/>
      <c r="T1874"/>
      <c r="U1874">
        <v>61.255369999999992</v>
      </c>
      <c r="V1874">
        <v>77</v>
      </c>
      <c r="W1874">
        <v>429</v>
      </c>
      <c r="X1874"/>
      <c r="Y1874">
        <v>0</v>
      </c>
      <c r="Z1874">
        <v>0</v>
      </c>
      <c r="AA1874">
        <v>7.977780000000001</v>
      </c>
      <c r="AB1874">
        <v>0</v>
      </c>
      <c r="AC1874"/>
      <c r="AD1874">
        <v>56.01</v>
      </c>
      <c r="AE1874"/>
      <c r="AF1874">
        <v>270.36099999999999</v>
      </c>
      <c r="AG1874">
        <v>6</v>
      </c>
      <c r="AH1874">
        <v>403.77015</v>
      </c>
      <c r="AI1874">
        <v>311.60807441999998</v>
      </c>
      <c r="AJ1874">
        <v>11.33443000000001</v>
      </c>
      <c r="AK1874"/>
      <c r="AL1874">
        <v>3423.543701171875</v>
      </c>
      <c r="AM1874">
        <v>2196.915283203125</v>
      </c>
      <c r="AN1874">
        <v>1226.628173828125</v>
      </c>
      <c r="AO1874" s="5" t="s">
        <v>4149</v>
      </c>
    </row>
    <row r="1875" spans="1:41" ht="14.25" x14ac:dyDescent="0.45">
      <c r="A1875">
        <v>2017</v>
      </c>
      <c r="B1875" s="5" t="s">
        <v>80</v>
      </c>
      <c r="C1875" s="5" t="s">
        <v>178</v>
      </c>
      <c r="D1875" s="5" t="s">
        <v>83</v>
      </c>
      <c r="E1875" s="5" t="s">
        <v>108</v>
      </c>
      <c r="F1875" s="5" t="s">
        <v>187</v>
      </c>
      <c r="G1875" s="5" t="s">
        <v>86</v>
      </c>
      <c r="H1875" s="5" t="s">
        <v>130</v>
      </c>
      <c r="I1875">
        <v>1095.3023681640625</v>
      </c>
      <c r="J1875">
        <v>908.06988525390625</v>
      </c>
      <c r="K1875">
        <v>4.2279305458068848</v>
      </c>
      <c r="L1875">
        <v>6.1703500747680664</v>
      </c>
      <c r="M1875">
        <v>2786.94140625</v>
      </c>
      <c r="N1875">
        <v>3523.773681640625</v>
      </c>
      <c r="O1875">
        <v>154.15690612792969</v>
      </c>
      <c r="P1875">
        <v>476.97195434570313</v>
      </c>
      <c r="Q1875">
        <v>854.50811767578125</v>
      </c>
      <c r="R1875">
        <v>1692.2635498046875</v>
      </c>
      <c r="S1875"/>
      <c r="T1875">
        <v>147.85565185546875</v>
      </c>
      <c r="U1875">
        <v>121.31936645507813</v>
      </c>
      <c r="V1875">
        <v>0</v>
      </c>
      <c r="W1875">
        <v>139.5526123046875</v>
      </c>
      <c r="X1875">
        <v>208.35523986816406</v>
      </c>
      <c r="Y1875">
        <v>288.21990966796875</v>
      </c>
      <c r="Z1875">
        <v>0</v>
      </c>
      <c r="AA1875">
        <v>3876.55810546875</v>
      </c>
      <c r="AB1875">
        <v>0</v>
      </c>
      <c r="AC1875">
        <v>44.798984527587891</v>
      </c>
      <c r="AD1875">
        <v>493.28094482421875</v>
      </c>
      <c r="AE1875">
        <v>0</v>
      </c>
      <c r="AF1875">
        <v>4218.31103515625</v>
      </c>
      <c r="AG1875">
        <v>4902.34326171875</v>
      </c>
      <c r="AH1875">
        <v>1264.5128173828125</v>
      </c>
      <c r="AI1875">
        <v>414.36544799804688</v>
      </c>
      <c r="AJ1875">
        <v>477.2734375</v>
      </c>
      <c r="AK1875"/>
      <c r="AL1875">
        <v>28099.1328125</v>
      </c>
      <c r="AM1875">
        <v>22485.884765625</v>
      </c>
      <c r="AN1875">
        <v>5613.2490234375</v>
      </c>
      <c r="AO1875" s="5" t="s">
        <v>4150</v>
      </c>
    </row>
    <row r="1876" spans="1:41" ht="14.25" x14ac:dyDescent="0.45">
      <c r="A1876">
        <v>2017</v>
      </c>
      <c r="B1876" s="5" t="s">
        <v>80</v>
      </c>
      <c r="C1876" s="5" t="s">
        <v>178</v>
      </c>
      <c r="D1876" s="5" t="s">
        <v>83</v>
      </c>
      <c r="E1876" s="5" t="s">
        <v>108</v>
      </c>
      <c r="F1876" s="5" t="s">
        <v>187</v>
      </c>
      <c r="G1876" s="5" t="s">
        <v>87</v>
      </c>
      <c r="H1876" s="5" t="s">
        <v>130</v>
      </c>
      <c r="I1876">
        <v>1065.0633800000001</v>
      </c>
      <c r="J1876">
        <v>883</v>
      </c>
      <c r="K1876">
        <v>4.1112066517066959</v>
      </c>
      <c r="L1876">
        <v>6</v>
      </c>
      <c r="M1876">
        <v>2710</v>
      </c>
      <c r="N1876">
        <v>3426.4898700000008</v>
      </c>
      <c r="O1876">
        <v>149.900971</v>
      </c>
      <c r="P1876">
        <v>463.80378999999999</v>
      </c>
      <c r="Q1876">
        <v>830.91700000000003</v>
      </c>
      <c r="R1876">
        <v>1645.5437999999999</v>
      </c>
      <c r="S1876"/>
      <c r="T1876">
        <v>143.77368000000001</v>
      </c>
      <c r="U1876">
        <v>117.97</v>
      </c>
      <c r="V1876">
        <v>0</v>
      </c>
      <c r="W1876">
        <v>135.69986</v>
      </c>
      <c r="X1876">
        <v>202.60300000000001</v>
      </c>
      <c r="Y1876">
        <v>280.26278000000002</v>
      </c>
      <c r="Z1876">
        <v>0</v>
      </c>
      <c r="AA1876">
        <v>3769.5345600000069</v>
      </c>
      <c r="AB1876">
        <v>0</v>
      </c>
      <c r="AC1876">
        <v>43.562179999999998</v>
      </c>
      <c r="AD1876">
        <v>479.66250000000002</v>
      </c>
      <c r="AE1876">
        <v>0</v>
      </c>
      <c r="AF1876">
        <v>4101.8526000000002</v>
      </c>
      <c r="AG1876">
        <v>4767</v>
      </c>
      <c r="AH1876">
        <v>1229.6023507973259</v>
      </c>
      <c r="AI1876">
        <v>402.92570265100011</v>
      </c>
      <c r="AJ1876">
        <v>464.09694654639702</v>
      </c>
      <c r="AK1876"/>
      <c r="AL1876">
        <v>27323.375</v>
      </c>
      <c r="AM1876">
        <v>21865.09765625</v>
      </c>
      <c r="AN1876">
        <v>5458.27978515625</v>
      </c>
      <c r="AO1876" s="5" t="s">
        <v>4151</v>
      </c>
    </row>
    <row r="1877" spans="1:41" ht="14.25" x14ac:dyDescent="0.45">
      <c r="A1877">
        <v>2017</v>
      </c>
      <c r="B1877" s="5" t="s">
        <v>80</v>
      </c>
      <c r="C1877" s="5" t="s">
        <v>178</v>
      </c>
      <c r="D1877" s="5" t="s">
        <v>83</v>
      </c>
      <c r="E1877" s="5" t="s">
        <v>108</v>
      </c>
      <c r="F1877" s="5" t="s">
        <v>190</v>
      </c>
      <c r="G1877" s="5" t="s">
        <v>86</v>
      </c>
      <c r="H1877" s="5" t="s">
        <v>130</v>
      </c>
      <c r="I1877">
        <v>5007.283203125</v>
      </c>
      <c r="J1877">
        <v>5254.05322265625</v>
      </c>
      <c r="K1877">
        <v>369.97299194335938</v>
      </c>
      <c r="L1877">
        <v>268.41021728515625</v>
      </c>
      <c r="M1877">
        <v>1721.5277099609375</v>
      </c>
      <c r="N1877">
        <v>1064.3995361328125</v>
      </c>
      <c r="O1877">
        <v>2406.353515625</v>
      </c>
      <c r="P1877">
        <v>4778.0234375</v>
      </c>
      <c r="Q1877">
        <v>306.65713500976563</v>
      </c>
      <c r="R1877">
        <v>368.57501220703125</v>
      </c>
      <c r="S1877">
        <v>2989.45849609375</v>
      </c>
      <c r="T1877">
        <v>1044.6195068359375</v>
      </c>
      <c r="U1877">
        <v>18.915721893310547</v>
      </c>
      <c r="V1877">
        <v>1139.4580078125</v>
      </c>
      <c r="W1877">
        <v>1116.6737060546875</v>
      </c>
      <c r="X1877">
        <v>6862.06103515625</v>
      </c>
      <c r="Y1877">
        <v>2709.45166015625</v>
      </c>
      <c r="Z1877">
        <v>4137.9326171875</v>
      </c>
      <c r="AA1877">
        <v>33768.6796875</v>
      </c>
      <c r="AB1877">
        <v>1142.543212890625</v>
      </c>
      <c r="AC1877">
        <v>5690.74658203125</v>
      </c>
      <c r="AD1877">
        <v>4821.357421875</v>
      </c>
      <c r="AE1877">
        <v>4093.923828125</v>
      </c>
      <c r="AF1877">
        <v>5812.22119140625</v>
      </c>
      <c r="AG1877">
        <v>31224.029296875</v>
      </c>
      <c r="AH1877">
        <v>740.10906982421875</v>
      </c>
      <c r="AI1877">
        <v>42.869377136230469</v>
      </c>
      <c r="AJ1877">
        <v>10384.6171875</v>
      </c>
      <c r="AK1877">
        <v>352.73834228515625</v>
      </c>
      <c r="AL1877">
        <v>139637.671875</v>
      </c>
      <c r="AM1877">
        <v>116027.375</v>
      </c>
      <c r="AN1877">
        <v>23610.28515625</v>
      </c>
      <c r="AO1877" s="5" t="s">
        <v>4152</v>
      </c>
    </row>
    <row r="1878" spans="1:41" ht="14.25" x14ac:dyDescent="0.45">
      <c r="A1878">
        <v>2017</v>
      </c>
      <c r="B1878" s="5" t="s">
        <v>80</v>
      </c>
      <c r="C1878" s="5" t="s">
        <v>178</v>
      </c>
      <c r="D1878" s="5" t="s">
        <v>83</v>
      </c>
      <c r="E1878" s="5" t="s">
        <v>108</v>
      </c>
      <c r="F1878" s="5" t="s">
        <v>190</v>
      </c>
      <c r="G1878" s="5" t="s">
        <v>87</v>
      </c>
      <c r="H1878" s="5" t="s">
        <v>130</v>
      </c>
      <c r="I1878">
        <v>4869.0426999999991</v>
      </c>
      <c r="J1878">
        <v>5109</v>
      </c>
      <c r="K1878">
        <v>359.75882905586241</v>
      </c>
      <c r="L1878">
        <v>261</v>
      </c>
      <c r="M1878">
        <v>1674</v>
      </c>
      <c r="N1878">
        <v>1035.0137199999999</v>
      </c>
      <c r="O1878">
        <v>2339.9193620000001</v>
      </c>
      <c r="P1878">
        <v>4646.1122800000012</v>
      </c>
      <c r="Q1878">
        <v>298.19099999999997</v>
      </c>
      <c r="R1878">
        <v>358.39944000000008</v>
      </c>
      <c r="S1878">
        <v>2906.9259999999999</v>
      </c>
      <c r="T1878">
        <v>1015.7798299999999</v>
      </c>
      <c r="U1878">
        <v>18.3935</v>
      </c>
      <c r="V1878">
        <v>1108</v>
      </c>
      <c r="W1878">
        <v>1085.8447900000001</v>
      </c>
      <c r="X1878">
        <v>6672.6139999999996</v>
      </c>
      <c r="Y1878">
        <v>2634.6495</v>
      </c>
      <c r="Z1878">
        <v>4023.6930000000002</v>
      </c>
      <c r="AA1878">
        <v>32836.39936000001</v>
      </c>
      <c r="AB1878">
        <v>1111</v>
      </c>
      <c r="AC1878">
        <v>5533.6370400000196</v>
      </c>
      <c r="AD1878">
        <v>4688.25</v>
      </c>
      <c r="AE1878">
        <v>3980.8994699999948</v>
      </c>
      <c r="AF1878">
        <v>5651.7579899999901</v>
      </c>
      <c r="AG1878">
        <v>30362</v>
      </c>
      <c r="AH1878">
        <v>719.67623204532924</v>
      </c>
      <c r="AI1878">
        <v>41.685845780000001</v>
      </c>
      <c r="AJ1878">
        <v>10097.92021025175</v>
      </c>
      <c r="AK1878">
        <v>343</v>
      </c>
      <c r="AL1878">
        <v>135782.5625</v>
      </c>
      <c r="AM1878">
        <v>112824.109375</v>
      </c>
      <c r="AN1878">
        <v>22958.455078125</v>
      </c>
      <c r="AO1878" s="5" t="s">
        <v>4153</v>
      </c>
    </row>
    <row r="1879" spans="1:41" ht="14.25" x14ac:dyDescent="0.45">
      <c r="A1879">
        <v>2017</v>
      </c>
      <c r="B1879" s="5" t="s">
        <v>80</v>
      </c>
      <c r="C1879" s="5" t="s">
        <v>178</v>
      </c>
      <c r="D1879" s="5" t="s">
        <v>83</v>
      </c>
      <c r="E1879" s="5" t="s">
        <v>108</v>
      </c>
      <c r="F1879" s="5" t="s">
        <v>193</v>
      </c>
      <c r="G1879" s="5" t="s">
        <v>86</v>
      </c>
      <c r="H1879" s="5" t="s">
        <v>130</v>
      </c>
      <c r="I1879">
        <v>515.59881591796875</v>
      </c>
      <c r="J1879">
        <v>409.29989624023438</v>
      </c>
      <c r="K1879">
        <v>81.038017272949219</v>
      </c>
      <c r="L1879">
        <v>57.589935302734375</v>
      </c>
      <c r="M1879">
        <v>549.16119384765625</v>
      </c>
      <c r="N1879">
        <v>577.28375244140625</v>
      </c>
      <c r="O1879">
        <v>627.58349609375</v>
      </c>
      <c r="P1879">
        <v>1504.687255859375</v>
      </c>
      <c r="Q1879">
        <v>362.27462768554688</v>
      </c>
      <c r="R1879">
        <v>874.6199951171875</v>
      </c>
      <c r="S1879">
        <v>185.29664611816406</v>
      </c>
      <c r="T1879">
        <v>488.86611938476563</v>
      </c>
      <c r="U1879">
        <v>248.068603515625</v>
      </c>
      <c r="V1879">
        <v>232.41651916503906</v>
      </c>
      <c r="W1879">
        <v>489.2764892578125</v>
      </c>
      <c r="X1879">
        <v>488.59918212890625</v>
      </c>
      <c r="Y1879">
        <v>2314.974365234375</v>
      </c>
      <c r="Z1879">
        <v>501.55587768554688</v>
      </c>
      <c r="AA1879">
        <v>9704.1201171875</v>
      </c>
      <c r="AB1879">
        <v>194.36602783203125</v>
      </c>
      <c r="AC1879">
        <v>696.14642333984375</v>
      </c>
      <c r="AD1879">
        <v>1200.5958251953125</v>
      </c>
      <c r="AE1879">
        <v>309.02432250976563</v>
      </c>
      <c r="AF1879">
        <v>1617.2657470703125</v>
      </c>
      <c r="AG1879">
        <v>13185.009765625</v>
      </c>
      <c r="AH1879">
        <v>1627.4425048828125</v>
      </c>
      <c r="AI1879">
        <v>419.98687744140625</v>
      </c>
      <c r="AJ1879">
        <v>6482.24609375</v>
      </c>
      <c r="AK1879">
        <v>20.567832946777344</v>
      </c>
      <c r="AL1879">
        <v>45964.9609375</v>
      </c>
      <c r="AM1879">
        <v>39592.1796875</v>
      </c>
      <c r="AN1879">
        <v>6372.77978515625</v>
      </c>
      <c r="AO1879" s="5" t="s">
        <v>4154</v>
      </c>
    </row>
    <row r="1880" spans="1:41" ht="14.25" x14ac:dyDescent="0.45">
      <c r="A1880">
        <v>2017</v>
      </c>
      <c r="B1880" s="5" t="s">
        <v>80</v>
      </c>
      <c r="C1880" s="5" t="s">
        <v>178</v>
      </c>
      <c r="D1880" s="5" t="s">
        <v>83</v>
      </c>
      <c r="E1880" s="5" t="s">
        <v>108</v>
      </c>
      <c r="F1880" s="5" t="s">
        <v>193</v>
      </c>
      <c r="G1880" s="5" t="s">
        <v>87</v>
      </c>
      <c r="H1880" s="5" t="s">
        <v>130</v>
      </c>
      <c r="I1880">
        <v>501.36421000000001</v>
      </c>
      <c r="J1880">
        <v>398</v>
      </c>
      <c r="K1880">
        <v>78.800730849720225</v>
      </c>
      <c r="L1880">
        <v>56</v>
      </c>
      <c r="M1880">
        <v>534</v>
      </c>
      <c r="N1880">
        <v>561.34618999999998</v>
      </c>
      <c r="O1880">
        <v>610.25727399999994</v>
      </c>
      <c r="P1880">
        <v>1463.1460300000001</v>
      </c>
      <c r="Q1880">
        <v>352.27300000000002</v>
      </c>
      <c r="R1880">
        <v>850.47361999999987</v>
      </c>
      <c r="S1880">
        <v>180.18100000000001</v>
      </c>
      <c r="T1880">
        <v>475.36957999999998</v>
      </c>
      <c r="U1880">
        <v>241.21995999999999</v>
      </c>
      <c r="V1880">
        <v>226</v>
      </c>
      <c r="W1880">
        <v>475.76862</v>
      </c>
      <c r="X1880">
        <v>475.11</v>
      </c>
      <c r="Y1880">
        <v>2251.06277</v>
      </c>
      <c r="Z1880">
        <v>487.709</v>
      </c>
      <c r="AA1880">
        <v>9436.2097400000475</v>
      </c>
      <c r="AB1880">
        <v>189</v>
      </c>
      <c r="AC1880">
        <v>676.92730000000154</v>
      </c>
      <c r="AD1880">
        <v>1167.45</v>
      </c>
      <c r="AE1880">
        <v>300.49281000000042</v>
      </c>
      <c r="AF1880">
        <v>1572.61654</v>
      </c>
      <c r="AG1880">
        <v>12821</v>
      </c>
      <c r="AH1880">
        <v>1582.512278009566</v>
      </c>
      <c r="AI1880">
        <v>408.3919428109395</v>
      </c>
      <c r="AJ1880">
        <v>6303.2852290447454</v>
      </c>
      <c r="AK1880">
        <v>20</v>
      </c>
      <c r="AL1880">
        <v>44695.96484375</v>
      </c>
      <c r="AM1880">
        <v>38499.12890625</v>
      </c>
      <c r="AN1880">
        <v>6196.841796875</v>
      </c>
      <c r="AO1880" s="5" t="s">
        <v>4155</v>
      </c>
    </row>
    <row r="1881" spans="1:41" ht="14.25" x14ac:dyDescent="0.45">
      <c r="A1881">
        <v>2017</v>
      </c>
      <c r="B1881" s="5" t="s">
        <v>80</v>
      </c>
      <c r="C1881" s="5" t="s">
        <v>178</v>
      </c>
      <c r="D1881" s="5" t="s">
        <v>83</v>
      </c>
      <c r="E1881" s="5" t="s">
        <v>108</v>
      </c>
      <c r="F1881" s="5" t="s">
        <v>196</v>
      </c>
      <c r="G1881" s="5" t="s">
        <v>86</v>
      </c>
      <c r="H1881" s="5" t="s">
        <v>130</v>
      </c>
      <c r="I1881">
        <v>312.48538208007813</v>
      </c>
      <c r="J1881">
        <v>880.30328369140625</v>
      </c>
      <c r="K1881">
        <v>201.26298522949219</v>
      </c>
      <c r="L1881">
        <v>16.454267501831055</v>
      </c>
      <c r="M1881">
        <v>588.24005126953125</v>
      </c>
      <c r="N1881">
        <v>0</v>
      </c>
      <c r="O1881">
        <v>741.947509765625</v>
      </c>
      <c r="P1881">
        <v>677.3564453125</v>
      </c>
      <c r="Q1881">
        <v>326.660400390625</v>
      </c>
      <c r="R1881">
        <v>1204.5654296875</v>
      </c>
      <c r="S1881">
        <v>234.15965270996094</v>
      </c>
      <c r="T1881">
        <v>503.321533203125</v>
      </c>
      <c r="U1881"/>
      <c r="V1881">
        <v>180.99693298339844</v>
      </c>
      <c r="W1881">
        <v>0.62339049577713013</v>
      </c>
      <c r="X1881">
        <v>26.787546157836914</v>
      </c>
      <c r="Y1881">
        <v>4760.64306640625</v>
      </c>
      <c r="Z1881">
        <v>0</v>
      </c>
      <c r="AA1881">
        <v>6253.92529296875</v>
      </c>
      <c r="AB1881">
        <v>16.454267501831055</v>
      </c>
      <c r="AC1881">
        <v>813.78741455078125</v>
      </c>
      <c r="AD1881">
        <v>1771.546142578125</v>
      </c>
      <c r="AE1881">
        <v>807.24951171875</v>
      </c>
      <c r="AF1881">
        <v>1560.5357666015625</v>
      </c>
      <c r="AG1881">
        <v>11410.005859375</v>
      </c>
      <c r="AH1881">
        <v>0</v>
      </c>
      <c r="AI1881">
        <v>167.5927734375</v>
      </c>
      <c r="AJ1881">
        <v>3783.6396484375</v>
      </c>
      <c r="AK1881">
        <v>81.242942810058594</v>
      </c>
      <c r="AL1881">
        <v>37321.7890625</v>
      </c>
      <c r="AM1881">
        <v>32988.609375</v>
      </c>
      <c r="AN1881">
        <v>4333.1787109375</v>
      </c>
      <c r="AO1881" s="5" t="s">
        <v>4156</v>
      </c>
    </row>
    <row r="1882" spans="1:41" ht="14.25" x14ac:dyDescent="0.45">
      <c r="A1882">
        <v>2017</v>
      </c>
      <c r="B1882" s="5" t="s">
        <v>80</v>
      </c>
      <c r="C1882" s="5" t="s">
        <v>178</v>
      </c>
      <c r="D1882" s="5" t="s">
        <v>83</v>
      </c>
      <c r="E1882" s="5" t="s">
        <v>108</v>
      </c>
      <c r="F1882" s="5" t="s">
        <v>196</v>
      </c>
      <c r="G1882" s="5" t="s">
        <v>87</v>
      </c>
      <c r="H1882" s="5" t="s">
        <v>130</v>
      </c>
      <c r="I1882">
        <v>303.85833000000002</v>
      </c>
      <c r="J1882">
        <v>856</v>
      </c>
      <c r="K1882">
        <v>195.70654187270449</v>
      </c>
      <c r="L1882">
        <v>16</v>
      </c>
      <c r="M1882">
        <v>572</v>
      </c>
      <c r="N1882">
        <v>0</v>
      </c>
      <c r="O1882">
        <v>721.46390799999995</v>
      </c>
      <c r="P1882">
        <v>658.65606000000002</v>
      </c>
      <c r="Q1882">
        <v>317.642</v>
      </c>
      <c r="R1882">
        <v>1171.3099800000009</v>
      </c>
      <c r="S1882">
        <v>227.69499999999999</v>
      </c>
      <c r="T1882">
        <v>489.42590999999999</v>
      </c>
      <c r="U1882"/>
      <c r="V1882">
        <v>176</v>
      </c>
      <c r="W1882">
        <v>0.60617999999999994</v>
      </c>
      <c r="X1882">
        <v>26.047999999999998</v>
      </c>
      <c r="Y1882">
        <v>4629.2120999999997</v>
      </c>
      <c r="Z1882">
        <v>0</v>
      </c>
      <c r="AA1882">
        <v>6081.267630000003</v>
      </c>
      <c r="AB1882">
        <v>16</v>
      </c>
      <c r="AC1882">
        <v>791.3205099999999</v>
      </c>
      <c r="AD1882">
        <v>1722.6375</v>
      </c>
      <c r="AE1882">
        <v>784.96310000000165</v>
      </c>
      <c r="AF1882">
        <v>1517.452760000001</v>
      </c>
      <c r="AG1882">
        <v>11095</v>
      </c>
      <c r="AH1882">
        <v>0</v>
      </c>
      <c r="AI1882">
        <v>162.96589635000001</v>
      </c>
      <c r="AJ1882">
        <v>3679.1815169150691</v>
      </c>
      <c r="AK1882">
        <v>79</v>
      </c>
      <c r="AL1882">
        <v>36291.41015625</v>
      </c>
      <c r="AM1882">
        <v>32077.86328125</v>
      </c>
      <c r="AN1882">
        <v>4213.548828125</v>
      </c>
      <c r="AO1882" s="5" t="s">
        <v>4157</v>
      </c>
    </row>
    <row r="1883" spans="1:41" ht="14.25" x14ac:dyDescent="0.45">
      <c r="A1883">
        <v>2017</v>
      </c>
      <c r="B1883" s="5" t="s">
        <v>80</v>
      </c>
      <c r="C1883" s="5" t="s">
        <v>178</v>
      </c>
      <c r="D1883" s="5" t="s">
        <v>83</v>
      </c>
      <c r="E1883" s="5" t="s">
        <v>108</v>
      </c>
      <c r="F1883" s="5" t="s">
        <v>199</v>
      </c>
      <c r="G1883" s="5" t="s">
        <v>86</v>
      </c>
      <c r="H1883" s="5" t="s">
        <v>130</v>
      </c>
      <c r="I1883">
        <v>1382.5458984375</v>
      </c>
      <c r="J1883">
        <v>7615.24072265625</v>
      </c>
      <c r="K1883">
        <v>49.175823211669922</v>
      </c>
      <c r="L1883"/>
      <c r="M1883"/>
      <c r="N1883">
        <v>0.3888554573059082</v>
      </c>
      <c r="O1883">
        <v>238.10459899902344</v>
      </c>
      <c r="P1883">
        <v>455.71072387695313</v>
      </c>
      <c r="Q1883">
        <v>0</v>
      </c>
      <c r="R1883">
        <v>709.90771484375</v>
      </c>
      <c r="S1883">
        <v>67.239334106445313</v>
      </c>
      <c r="T1883">
        <v>2.9597010612487793</v>
      </c>
      <c r="U1883">
        <v>118.17472076416016</v>
      </c>
      <c r="V1883">
        <v>118.26504516601563</v>
      </c>
      <c r="W1883">
        <v>0</v>
      </c>
      <c r="X1883">
        <v>0</v>
      </c>
      <c r="Y1883">
        <v>3987.723876953125</v>
      </c>
      <c r="Z1883">
        <v>0</v>
      </c>
      <c r="AA1883">
        <v>1283.82177734375</v>
      </c>
      <c r="AB1883">
        <v>0</v>
      </c>
      <c r="AC1883">
        <v>430.85369873046875</v>
      </c>
      <c r="AD1883">
        <v>237.38365173339844</v>
      </c>
      <c r="AE1883">
        <v>0</v>
      </c>
      <c r="AF1883">
        <v>417.36932373046875</v>
      </c>
      <c r="AG1883">
        <v>3813.2763671875</v>
      </c>
      <c r="AH1883">
        <v>1041.34326171875</v>
      </c>
      <c r="AI1883">
        <v>2.2233750820159912</v>
      </c>
      <c r="AJ1883">
        <v>792.0830078125</v>
      </c>
      <c r="AK1883">
        <v>94.612037658691406</v>
      </c>
      <c r="AL1883">
        <v>22858.400390625</v>
      </c>
      <c r="AM1883">
        <v>21125.359375</v>
      </c>
      <c r="AN1883">
        <v>1733.041748046875</v>
      </c>
      <c r="AO1883" s="5" t="s">
        <v>4158</v>
      </c>
    </row>
    <row r="1884" spans="1:41" ht="14.25" x14ac:dyDescent="0.45">
      <c r="A1884">
        <v>2017</v>
      </c>
      <c r="B1884" s="5" t="s">
        <v>80</v>
      </c>
      <c r="C1884" s="5" t="s">
        <v>178</v>
      </c>
      <c r="D1884" s="5" t="s">
        <v>83</v>
      </c>
      <c r="E1884" s="5" t="s">
        <v>108</v>
      </c>
      <c r="F1884" s="5" t="s">
        <v>199</v>
      </c>
      <c r="G1884" s="5" t="s">
        <v>87</v>
      </c>
      <c r="H1884" s="5" t="s">
        <v>130</v>
      </c>
      <c r="I1884">
        <v>1344.3767499999999</v>
      </c>
      <c r="J1884">
        <v>7405</v>
      </c>
      <c r="K1884">
        <v>47.818182633876617</v>
      </c>
      <c r="L1884"/>
      <c r="M1884"/>
      <c r="N1884">
        <v>0.37812000000000001</v>
      </c>
      <c r="O1884">
        <v>231.531047</v>
      </c>
      <c r="P1884">
        <v>443.12951999999967</v>
      </c>
      <c r="Q1884">
        <v>0</v>
      </c>
      <c r="R1884">
        <v>690.30865999999992</v>
      </c>
      <c r="S1884">
        <v>65.382999999999996</v>
      </c>
      <c r="T1884">
        <v>2.87799</v>
      </c>
      <c r="U1884">
        <v>114.91217</v>
      </c>
      <c r="V1884">
        <v>115</v>
      </c>
      <c r="W1884">
        <v>0</v>
      </c>
      <c r="X1884">
        <v>0</v>
      </c>
      <c r="Y1884">
        <v>3877.6314200000002</v>
      </c>
      <c r="Z1884">
        <v>0</v>
      </c>
      <c r="AA1884">
        <v>1248.3782300000009</v>
      </c>
      <c r="AB1884">
        <v>0</v>
      </c>
      <c r="AC1884">
        <v>418.95875999999998</v>
      </c>
      <c r="AD1884">
        <v>230.83</v>
      </c>
      <c r="AE1884">
        <v>0</v>
      </c>
      <c r="AF1884">
        <v>405.84663999999998</v>
      </c>
      <c r="AG1884">
        <v>3708</v>
      </c>
      <c r="AH1884">
        <v>1012.594014038228</v>
      </c>
      <c r="AI1884">
        <v>2.1619925000000002</v>
      </c>
      <c r="AJ1884">
        <v>770.21531413771561</v>
      </c>
      <c r="AK1884">
        <v>92</v>
      </c>
      <c r="AL1884">
        <v>22227.33203125</v>
      </c>
      <c r="AM1884">
        <v>20542.13671875</v>
      </c>
      <c r="AN1884">
        <v>1685.1962890625</v>
      </c>
      <c r="AO1884" s="5" t="s">
        <v>4159</v>
      </c>
    </row>
    <row r="1885" spans="1:41" ht="14.25" x14ac:dyDescent="0.45">
      <c r="A1885">
        <v>2017</v>
      </c>
      <c r="B1885" s="5" t="s">
        <v>80</v>
      </c>
      <c r="C1885" s="5" t="s">
        <v>178</v>
      </c>
      <c r="D1885" s="5" t="s">
        <v>83</v>
      </c>
      <c r="E1885" s="5" t="s">
        <v>108</v>
      </c>
      <c r="F1885" s="5" t="s">
        <v>202</v>
      </c>
      <c r="G1885" s="5" t="s">
        <v>86</v>
      </c>
      <c r="H1885" s="5" t="s">
        <v>130</v>
      </c>
      <c r="I1885">
        <v>272.09384155273438</v>
      </c>
      <c r="J1885">
        <v>2696.443115234375</v>
      </c>
      <c r="K1885">
        <v>48.293003082275391</v>
      </c>
      <c r="L1885">
        <v>54.5047607421875</v>
      </c>
      <c r="M1885">
        <v>3.0851750373840332</v>
      </c>
      <c r="N1885">
        <v>505.92242431640625</v>
      </c>
      <c r="O1885">
        <v>1745.1353759765625</v>
      </c>
      <c r="P1885">
        <v>349.16549682617188</v>
      </c>
      <c r="Q1885">
        <v>0</v>
      </c>
      <c r="R1885">
        <v>0</v>
      </c>
      <c r="S1885">
        <v>476.22042846679688</v>
      </c>
      <c r="T1885">
        <v>1119.5806884765625</v>
      </c>
      <c r="U1885"/>
      <c r="V1885">
        <v>53.476367950439453</v>
      </c>
      <c r="W1885">
        <v>99.4669189453125</v>
      </c>
      <c r="X1885">
        <v>7.8661680221557617</v>
      </c>
      <c r="Y1885">
        <v>772.38385009765625</v>
      </c>
      <c r="Z1885">
        <v>2027.001220703125</v>
      </c>
      <c r="AA1885">
        <v>6467.28759765625</v>
      </c>
      <c r="AB1885">
        <v>0</v>
      </c>
      <c r="AC1885">
        <v>199.29466247558594</v>
      </c>
      <c r="AD1885">
        <v>775.64385986328125</v>
      </c>
      <c r="AE1885">
        <v>1310.7073974609375</v>
      </c>
      <c r="AF1885">
        <v>2674.11328125</v>
      </c>
      <c r="AG1885">
        <v>5266.39404296875</v>
      </c>
      <c r="AH1885">
        <v>889.49822998046875</v>
      </c>
      <c r="AI1885">
        <v>0</v>
      </c>
      <c r="AJ1885">
        <v>288.52532958984375</v>
      </c>
      <c r="AK1885">
        <v>409.29989624023438</v>
      </c>
      <c r="AL1885">
        <v>28511.404296875</v>
      </c>
      <c r="AM1885">
        <v>22937.314453125</v>
      </c>
      <c r="AN1885">
        <v>5574.08935546875</v>
      </c>
      <c r="AO1885" s="5" t="s">
        <v>4160</v>
      </c>
    </row>
    <row r="1886" spans="1:41" ht="14.25" x14ac:dyDescent="0.45">
      <c r="A1886">
        <v>2017</v>
      </c>
      <c r="B1886" s="5" t="s">
        <v>80</v>
      </c>
      <c r="C1886" s="5" t="s">
        <v>178</v>
      </c>
      <c r="D1886" s="5" t="s">
        <v>83</v>
      </c>
      <c r="E1886" s="5" t="s">
        <v>108</v>
      </c>
      <c r="F1886" s="5" t="s">
        <v>202</v>
      </c>
      <c r="G1886" s="5" t="s">
        <v>87</v>
      </c>
      <c r="H1886" s="5" t="s">
        <v>130</v>
      </c>
      <c r="I1886">
        <v>264.58191999999991</v>
      </c>
      <c r="J1886">
        <v>2622</v>
      </c>
      <c r="K1886">
        <v>46.959737384294321</v>
      </c>
      <c r="L1886">
        <v>53</v>
      </c>
      <c r="M1886">
        <v>3</v>
      </c>
      <c r="N1886">
        <v>491.9549999999993</v>
      </c>
      <c r="O1886">
        <v>1696.9559750000001</v>
      </c>
      <c r="P1886">
        <v>339.52578000000011</v>
      </c>
      <c r="Q1886">
        <v>0</v>
      </c>
      <c r="R1886">
        <v>0</v>
      </c>
      <c r="S1886">
        <v>463.07299999999998</v>
      </c>
      <c r="T1886">
        <v>1088.67145</v>
      </c>
      <c r="U1886"/>
      <c r="V1886">
        <v>52</v>
      </c>
      <c r="W1886">
        <v>96.720850000000013</v>
      </c>
      <c r="X1886">
        <v>7.649</v>
      </c>
      <c r="Y1886">
        <v>751.06</v>
      </c>
      <c r="Z1886">
        <v>1971.04</v>
      </c>
      <c r="AA1886">
        <v>6288.739860000006</v>
      </c>
      <c r="AB1886">
        <v>0</v>
      </c>
      <c r="AC1886">
        <v>193.7925700000001</v>
      </c>
      <c r="AD1886">
        <v>754.23</v>
      </c>
      <c r="AE1886">
        <v>1274.5215599999999</v>
      </c>
      <c r="AF1886">
        <v>2600.2866400000012</v>
      </c>
      <c r="AG1886">
        <v>5121</v>
      </c>
      <c r="AH1886">
        <v>864.94106539671463</v>
      </c>
      <c r="AI1886">
        <v>0</v>
      </c>
      <c r="AJ1886">
        <v>280.55974995183311</v>
      </c>
      <c r="AK1886">
        <v>398</v>
      </c>
      <c r="AL1886">
        <v>27724.265625</v>
      </c>
      <c r="AM1886">
        <v>22304.064453125</v>
      </c>
      <c r="AN1886">
        <v>5420.201171875</v>
      </c>
      <c r="AO1886" s="5" t="s">
        <v>4161</v>
      </c>
    </row>
    <row r="1887" spans="1:41" ht="14.25" x14ac:dyDescent="0.45">
      <c r="A1887">
        <v>2017</v>
      </c>
      <c r="B1887" s="5" t="s">
        <v>80</v>
      </c>
      <c r="C1887" s="5" t="s">
        <v>178</v>
      </c>
      <c r="D1887" s="5" t="s">
        <v>83</v>
      </c>
      <c r="E1887" s="5" t="s">
        <v>108</v>
      </c>
      <c r="F1887" s="5" t="s">
        <v>205</v>
      </c>
      <c r="G1887" s="5" t="s">
        <v>86</v>
      </c>
      <c r="H1887" s="5" t="s">
        <v>130</v>
      </c>
      <c r="I1887">
        <v>885.02264404296875</v>
      </c>
      <c r="J1887">
        <v>879.27490234375</v>
      </c>
      <c r="K1887">
        <v>0</v>
      </c>
      <c r="L1887">
        <v>2.0567834377288818</v>
      </c>
      <c r="M1887">
        <v>255.0411376953125</v>
      </c>
      <c r="N1887">
        <v>48.672924041748047</v>
      </c>
      <c r="O1887">
        <v>457.2060546875</v>
      </c>
      <c r="P1887">
        <v>1146.6788330078125</v>
      </c>
      <c r="Q1887">
        <v>1494.0926513671875</v>
      </c>
      <c r="R1887">
        <v>378.89932250976563</v>
      </c>
      <c r="S1887"/>
      <c r="T1887">
        <v>486.63186645507813</v>
      </c>
      <c r="U1887">
        <v>33.365139007568359</v>
      </c>
      <c r="V1887">
        <v>469.97500610351563</v>
      </c>
      <c r="W1887">
        <v>38.917304992675781</v>
      </c>
      <c r="X1887">
        <v>303.853759765625</v>
      </c>
      <c r="Y1887">
        <v>1317.1435546875</v>
      </c>
      <c r="Z1887">
        <v>85.98382568359375</v>
      </c>
      <c r="AA1887">
        <v>6480.46728515625</v>
      </c>
      <c r="AB1887">
        <v>0</v>
      </c>
      <c r="AC1887">
        <v>681.1026611328125</v>
      </c>
      <c r="AD1887">
        <v>1193.6748046875</v>
      </c>
      <c r="AE1887">
        <v>200.79043579101563</v>
      </c>
      <c r="AF1887">
        <v>1598.7469482421875</v>
      </c>
      <c r="AG1887">
        <v>14731.7109375</v>
      </c>
      <c r="AH1887">
        <v>7002.7958984375</v>
      </c>
      <c r="AI1887">
        <v>0</v>
      </c>
      <c r="AJ1887">
        <v>1304.854736328125</v>
      </c>
      <c r="AK1887">
        <v>159.40071105957031</v>
      </c>
      <c r="AL1887">
        <v>41636.36328125</v>
      </c>
      <c r="AM1887">
        <v>31738.83984375</v>
      </c>
      <c r="AN1887">
        <v>9897.521484375</v>
      </c>
      <c r="AO1887" s="5" t="s">
        <v>4162</v>
      </c>
    </row>
    <row r="1888" spans="1:41" ht="14.25" x14ac:dyDescent="0.45">
      <c r="A1888">
        <v>2017</v>
      </c>
      <c r="B1888" s="5" t="s">
        <v>80</v>
      </c>
      <c r="C1888" s="5" t="s">
        <v>178</v>
      </c>
      <c r="D1888" s="5" t="s">
        <v>83</v>
      </c>
      <c r="E1888" s="5" t="s">
        <v>108</v>
      </c>
      <c r="F1888" s="5" t="s">
        <v>205</v>
      </c>
      <c r="G1888" s="5" t="s">
        <v>87</v>
      </c>
      <c r="H1888" s="5" t="s">
        <v>130</v>
      </c>
      <c r="I1888">
        <v>860.58904000000007</v>
      </c>
      <c r="J1888">
        <v>855</v>
      </c>
      <c r="K1888">
        <v>0</v>
      </c>
      <c r="L1888">
        <v>2</v>
      </c>
      <c r="M1888">
        <v>248</v>
      </c>
      <c r="N1888">
        <v>47.329170000000794</v>
      </c>
      <c r="O1888">
        <v>444.58357899999999</v>
      </c>
      <c r="P1888">
        <v>1115.0214699999999</v>
      </c>
      <c r="Q1888">
        <v>1452.8440000000001</v>
      </c>
      <c r="R1888">
        <v>368.43871000000001</v>
      </c>
      <c r="S1888"/>
      <c r="T1888">
        <v>473.19698999999991</v>
      </c>
      <c r="U1888">
        <v>32.444000000000003</v>
      </c>
      <c r="V1888">
        <v>457</v>
      </c>
      <c r="W1888">
        <v>37.842879999999987</v>
      </c>
      <c r="X1888">
        <v>295.46499999999997</v>
      </c>
      <c r="Y1888">
        <v>1280.78</v>
      </c>
      <c r="Z1888">
        <v>83.61</v>
      </c>
      <c r="AA1888">
        <v>6301.5552500000022</v>
      </c>
      <c r="AB1888">
        <v>0</v>
      </c>
      <c r="AC1888">
        <v>662.29885999999954</v>
      </c>
      <c r="AD1888">
        <v>1160.72</v>
      </c>
      <c r="AE1888">
        <v>195.24704000000011</v>
      </c>
      <c r="AF1888">
        <v>1554.60896</v>
      </c>
      <c r="AG1888">
        <v>14325</v>
      </c>
      <c r="AH1888">
        <v>6809.4638980193549</v>
      </c>
      <c r="AI1888">
        <v>0</v>
      </c>
      <c r="AJ1888">
        <v>1268.830493152489</v>
      </c>
      <c r="AK1888">
        <v>155</v>
      </c>
      <c r="AL1888">
        <v>40486.87109375</v>
      </c>
      <c r="AM1888">
        <v>30862.595703125</v>
      </c>
      <c r="AN1888">
        <v>9624.2724609375</v>
      </c>
      <c r="AO1888" s="5" t="s">
        <v>4163</v>
      </c>
    </row>
    <row r="1889" spans="1:41" ht="14.25" x14ac:dyDescent="0.45">
      <c r="A1889">
        <v>2017</v>
      </c>
      <c r="B1889" s="5" t="s">
        <v>80</v>
      </c>
      <c r="C1889" s="5" t="s">
        <v>178</v>
      </c>
      <c r="D1889" s="5" t="s">
        <v>83</v>
      </c>
      <c r="E1889" s="5" t="s">
        <v>25</v>
      </c>
      <c r="F1889" s="5" t="s">
        <v>235</v>
      </c>
      <c r="G1889" s="5" t="s">
        <v>86</v>
      </c>
      <c r="H1889" s="5" t="s">
        <v>130</v>
      </c>
      <c r="I1889">
        <v>697.9970703125</v>
      </c>
      <c r="J1889">
        <v>27.766574859619141</v>
      </c>
      <c r="K1889">
        <v>0</v>
      </c>
      <c r="L1889"/>
      <c r="M1889"/>
      <c r="N1889">
        <v>9.8478784561157227</v>
      </c>
      <c r="O1889">
        <v>0</v>
      </c>
      <c r="P1889">
        <v>0</v>
      </c>
      <c r="Q1889"/>
      <c r="R1889">
        <v>0</v>
      </c>
      <c r="S1889"/>
      <c r="T1889"/>
      <c r="U1889">
        <v>37.203159332275391</v>
      </c>
      <c r="V1889">
        <v>14.397483825683594</v>
      </c>
      <c r="W1889">
        <v>1227.899658203125</v>
      </c>
      <c r="X1889"/>
      <c r="Y1889">
        <v>5.8618326187133789</v>
      </c>
      <c r="Z1889">
        <v>0</v>
      </c>
      <c r="AA1889">
        <v>0</v>
      </c>
      <c r="AB1889">
        <v>0</v>
      </c>
      <c r="AC1889"/>
      <c r="AD1889"/>
      <c r="AE1889"/>
      <c r="AF1889"/>
      <c r="AG1889">
        <v>1318.398193359375</v>
      </c>
      <c r="AH1889">
        <v>113.43533325195313</v>
      </c>
      <c r="AI1889">
        <v>45.235004425048828</v>
      </c>
      <c r="AJ1889">
        <v>0</v>
      </c>
      <c r="AK1889"/>
      <c r="AL1889">
        <v>3498.042236328125</v>
      </c>
      <c r="AM1889">
        <v>2111.47216796875</v>
      </c>
      <c r="AN1889">
        <v>1386.5699462890625</v>
      </c>
      <c r="AO1889" s="5" t="s">
        <v>4164</v>
      </c>
    </row>
    <row r="1890" spans="1:41" ht="14.25" x14ac:dyDescent="0.45">
      <c r="A1890">
        <v>2017</v>
      </c>
      <c r="B1890" s="5" t="s">
        <v>80</v>
      </c>
      <c r="C1890" s="5" t="s">
        <v>178</v>
      </c>
      <c r="D1890" s="5" t="s">
        <v>83</v>
      </c>
      <c r="E1890" s="5" t="s">
        <v>25</v>
      </c>
      <c r="F1890" s="5" t="s">
        <v>235</v>
      </c>
      <c r="G1890" s="5" t="s">
        <v>87</v>
      </c>
      <c r="H1890" s="5" t="s">
        <v>130</v>
      </c>
      <c r="I1890">
        <v>678.72689575825632</v>
      </c>
      <c r="J1890">
        <v>27</v>
      </c>
      <c r="K1890">
        <v>0</v>
      </c>
      <c r="L1890"/>
      <c r="M1890"/>
      <c r="N1890">
        <v>9.5760000000000005</v>
      </c>
      <c r="O1890">
        <v>0</v>
      </c>
      <c r="P1890">
        <v>0</v>
      </c>
      <c r="Q1890"/>
      <c r="R1890">
        <v>0</v>
      </c>
      <c r="S1890"/>
      <c r="T1890"/>
      <c r="U1890">
        <v>36.17606</v>
      </c>
      <c r="V1890">
        <v>14</v>
      </c>
      <c r="W1890">
        <v>1194</v>
      </c>
      <c r="X1890"/>
      <c r="Y1890">
        <v>5.7</v>
      </c>
      <c r="Z1890">
        <v>0</v>
      </c>
      <c r="AA1890">
        <v>0</v>
      </c>
      <c r="AB1890">
        <v>0</v>
      </c>
      <c r="AC1890"/>
      <c r="AD1890"/>
      <c r="AE1890"/>
      <c r="AF1890"/>
      <c r="AG1890">
        <v>1282</v>
      </c>
      <c r="AH1890">
        <v>110.30363</v>
      </c>
      <c r="AI1890">
        <v>43.986162810000003</v>
      </c>
      <c r="AJ1890">
        <v>0</v>
      </c>
      <c r="AK1890"/>
      <c r="AL1890">
        <v>3401.46875</v>
      </c>
      <c r="AM1890">
        <v>2053.178955078125</v>
      </c>
      <c r="AN1890">
        <v>1348.289794921875</v>
      </c>
      <c r="AO1890" s="5" t="s">
        <v>4165</v>
      </c>
    </row>
    <row r="1891" spans="1:41" ht="14.25" x14ac:dyDescent="0.45">
      <c r="A1891">
        <v>2017</v>
      </c>
      <c r="B1891" s="5" t="s">
        <v>80</v>
      </c>
      <c r="C1891" s="5" t="s">
        <v>178</v>
      </c>
      <c r="D1891" s="5" t="s">
        <v>83</v>
      </c>
      <c r="E1891" s="5" t="s">
        <v>25</v>
      </c>
      <c r="F1891" s="5" t="s">
        <v>187</v>
      </c>
      <c r="G1891" s="5" t="s">
        <v>86</v>
      </c>
      <c r="H1891" s="5" t="s">
        <v>130</v>
      </c>
      <c r="I1891">
        <v>676.3067626953125</v>
      </c>
      <c r="J1891">
        <v>109.009521484375</v>
      </c>
      <c r="K1891">
        <v>0</v>
      </c>
      <c r="L1891"/>
      <c r="M1891">
        <v>1076.72607421875</v>
      </c>
      <c r="N1891">
        <v>222.99566650390625</v>
      </c>
      <c r="O1891">
        <v>113.73715972900391</v>
      </c>
      <c r="P1891">
        <v>91.555747985839844</v>
      </c>
      <c r="Q1891">
        <v>0</v>
      </c>
      <c r="R1891">
        <v>771.6116943359375</v>
      </c>
      <c r="S1891">
        <v>417.13211059570313</v>
      </c>
      <c r="T1891"/>
      <c r="U1891">
        <v>31.540773391723633</v>
      </c>
      <c r="V1891">
        <v>376.391357421875</v>
      </c>
      <c r="W1891">
        <v>0</v>
      </c>
      <c r="X1891">
        <v>186.13890075683594</v>
      </c>
      <c r="Y1891">
        <v>2441.6845703125</v>
      </c>
      <c r="Z1891">
        <v>133.87705993652344</v>
      </c>
      <c r="AA1891">
        <v>3951.599609375</v>
      </c>
      <c r="AB1891">
        <v>38.050491333007813</v>
      </c>
      <c r="AC1891">
        <v>0</v>
      </c>
      <c r="AD1891">
        <v>59.4410400390625</v>
      </c>
      <c r="AE1891">
        <v>17.66120719909668</v>
      </c>
      <c r="AF1891">
        <v>369.69903564453125</v>
      </c>
      <c r="AG1891">
        <v>5618.10400390625</v>
      </c>
      <c r="AH1891">
        <v>20.348186492919922</v>
      </c>
      <c r="AI1891">
        <v>116.4432373046875</v>
      </c>
      <c r="AJ1891">
        <v>0</v>
      </c>
      <c r="AK1891"/>
      <c r="AL1891">
        <v>16840.0546875</v>
      </c>
      <c r="AM1891">
        <v>14812.037109375</v>
      </c>
      <c r="AN1891">
        <v>2028.0172119140625</v>
      </c>
      <c r="AO1891" s="5" t="s">
        <v>4166</v>
      </c>
    </row>
    <row r="1892" spans="1:41" ht="14.25" x14ac:dyDescent="0.45">
      <c r="A1892">
        <v>2017</v>
      </c>
      <c r="B1892" s="5" t="s">
        <v>80</v>
      </c>
      <c r="C1892" s="5" t="s">
        <v>178</v>
      </c>
      <c r="D1892" s="5" t="s">
        <v>83</v>
      </c>
      <c r="E1892" s="5" t="s">
        <v>25</v>
      </c>
      <c r="F1892" s="5" t="s">
        <v>187</v>
      </c>
      <c r="G1892" s="5" t="s">
        <v>87</v>
      </c>
      <c r="H1892" s="5" t="s">
        <v>130</v>
      </c>
      <c r="I1892">
        <v>657.63536999999985</v>
      </c>
      <c r="J1892">
        <v>106</v>
      </c>
      <c r="K1892">
        <v>0</v>
      </c>
      <c r="L1892"/>
      <c r="M1892">
        <v>1047</v>
      </c>
      <c r="N1892">
        <v>216.8392400000001</v>
      </c>
      <c r="O1892">
        <v>110.59712399999999</v>
      </c>
      <c r="P1892">
        <v>89.028090000000006</v>
      </c>
      <c r="Q1892">
        <v>0</v>
      </c>
      <c r="R1892">
        <v>750.30914000000007</v>
      </c>
      <c r="S1892">
        <v>405.61599999999999</v>
      </c>
      <c r="T1892"/>
      <c r="U1892">
        <v>30.67</v>
      </c>
      <c r="V1892">
        <v>366</v>
      </c>
      <c r="W1892">
        <v>0</v>
      </c>
      <c r="X1892">
        <v>181</v>
      </c>
      <c r="Y1892">
        <v>2374.2750000000001</v>
      </c>
      <c r="Z1892">
        <v>130.18100000000001</v>
      </c>
      <c r="AA1892">
        <v>3842.504460000001</v>
      </c>
      <c r="AB1892">
        <v>37</v>
      </c>
      <c r="AC1892">
        <v>0</v>
      </c>
      <c r="AD1892">
        <v>57.8</v>
      </c>
      <c r="AE1892">
        <v>17.17362000000001</v>
      </c>
      <c r="AF1892">
        <v>359.49245000000002</v>
      </c>
      <c r="AG1892">
        <v>5463</v>
      </c>
      <c r="AH1892">
        <v>19.786416090804771</v>
      </c>
      <c r="AI1892">
        <v>113.22849103999999</v>
      </c>
      <c r="AJ1892">
        <v>0</v>
      </c>
      <c r="AK1892"/>
      <c r="AL1892">
        <v>16375.1357421875</v>
      </c>
      <c r="AM1892">
        <v>14403.1083984375</v>
      </c>
      <c r="AN1892">
        <v>1972.028076171875</v>
      </c>
      <c r="AO1892" s="5" t="s">
        <v>4167</v>
      </c>
    </row>
    <row r="1893" spans="1:41" ht="14.25" x14ac:dyDescent="0.45">
      <c r="A1893">
        <v>2017</v>
      </c>
      <c r="B1893" s="5" t="s">
        <v>80</v>
      </c>
      <c r="C1893" s="5" t="s">
        <v>178</v>
      </c>
      <c r="D1893" s="5" t="s">
        <v>83</v>
      </c>
      <c r="E1893" s="5" t="s">
        <v>25</v>
      </c>
      <c r="F1893" s="5" t="s">
        <v>190</v>
      </c>
      <c r="G1893" s="5" t="s">
        <v>86</v>
      </c>
      <c r="H1893" s="5" t="s">
        <v>130</v>
      </c>
      <c r="I1893">
        <v>119.86048126220703</v>
      </c>
      <c r="J1893">
        <v>84.328117370605469</v>
      </c>
      <c r="K1893">
        <v>0</v>
      </c>
      <c r="L1893">
        <v>23.653009414672852</v>
      </c>
      <c r="M1893">
        <v>1567.2689208984375</v>
      </c>
      <c r="N1893">
        <v>332.5711669921875</v>
      </c>
      <c r="O1893">
        <v>158.12889099121094</v>
      </c>
      <c r="P1893">
        <v>0</v>
      </c>
      <c r="Q1893">
        <v>0</v>
      </c>
      <c r="R1893">
        <v>0</v>
      </c>
      <c r="S1893">
        <v>628.3565673828125</v>
      </c>
      <c r="T1893"/>
      <c r="U1893"/>
      <c r="V1893">
        <v>188.1956787109375</v>
      </c>
      <c r="W1893">
        <v>1286.5950927734375</v>
      </c>
      <c r="X1893">
        <v>235.50169372558594</v>
      </c>
      <c r="Y1893">
        <v>0</v>
      </c>
      <c r="Z1893">
        <v>95.361732482910156</v>
      </c>
      <c r="AA1893">
        <v>3637.782958984375</v>
      </c>
      <c r="AB1893">
        <v>15.425875663757324</v>
      </c>
      <c r="AC1893">
        <v>9.90625</v>
      </c>
      <c r="AD1893">
        <v>2.5915470123291016</v>
      </c>
      <c r="AE1893">
        <v>679.9403076171875</v>
      </c>
      <c r="AF1893">
        <v>1405.7266845703125</v>
      </c>
      <c r="AG1893">
        <v>530.65008544921875</v>
      </c>
      <c r="AH1893">
        <v>0</v>
      </c>
      <c r="AI1893">
        <v>12.911330223083496</v>
      </c>
      <c r="AJ1893">
        <v>0</v>
      </c>
      <c r="AK1893"/>
      <c r="AL1893">
        <v>11014.7568359375</v>
      </c>
      <c r="AM1893">
        <v>7107.97607421875</v>
      </c>
      <c r="AN1893">
        <v>3906.780029296875</v>
      </c>
      <c r="AO1893" s="5" t="s">
        <v>4168</v>
      </c>
    </row>
    <row r="1894" spans="1:41" ht="14.25" x14ac:dyDescent="0.45">
      <c r="A1894">
        <v>2017</v>
      </c>
      <c r="B1894" s="5" t="s">
        <v>80</v>
      </c>
      <c r="C1894" s="5" t="s">
        <v>178</v>
      </c>
      <c r="D1894" s="5" t="s">
        <v>83</v>
      </c>
      <c r="E1894" s="5" t="s">
        <v>25</v>
      </c>
      <c r="F1894" s="5" t="s">
        <v>190</v>
      </c>
      <c r="G1894" s="5" t="s">
        <v>87</v>
      </c>
      <c r="H1894" s="5" t="s">
        <v>130</v>
      </c>
      <c r="I1894">
        <v>116.55139</v>
      </c>
      <c r="J1894">
        <v>82</v>
      </c>
      <c r="K1894">
        <v>0</v>
      </c>
      <c r="L1894">
        <v>23</v>
      </c>
      <c r="M1894">
        <v>1524</v>
      </c>
      <c r="N1894">
        <v>323.38958000000002</v>
      </c>
      <c r="O1894">
        <v>153.76329100000001</v>
      </c>
      <c r="P1894">
        <v>0</v>
      </c>
      <c r="Q1894">
        <v>0</v>
      </c>
      <c r="R1894">
        <v>0</v>
      </c>
      <c r="S1894">
        <v>611.00900000000001</v>
      </c>
      <c r="T1894"/>
      <c r="U1894"/>
      <c r="V1894">
        <v>183</v>
      </c>
      <c r="W1894">
        <v>1251.07491</v>
      </c>
      <c r="X1894">
        <v>229</v>
      </c>
      <c r="Y1894">
        <v>0</v>
      </c>
      <c r="Z1894">
        <v>92.728999999999999</v>
      </c>
      <c r="AA1894">
        <v>3537.3515699999989</v>
      </c>
      <c r="AB1894">
        <v>15</v>
      </c>
      <c r="AC1894">
        <v>9.6327600000000011</v>
      </c>
      <c r="AD1894">
        <v>2.52</v>
      </c>
      <c r="AE1894">
        <v>661.16863000000092</v>
      </c>
      <c r="AF1894">
        <v>1366.9176399999999</v>
      </c>
      <c r="AG1894">
        <v>516</v>
      </c>
      <c r="AH1894">
        <v>0</v>
      </c>
      <c r="AI1894">
        <v>12.554876309999999</v>
      </c>
      <c r="AJ1894">
        <v>0</v>
      </c>
      <c r="AK1894"/>
      <c r="AL1894">
        <v>10710.6630859375</v>
      </c>
      <c r="AM1894">
        <v>6911.740234375</v>
      </c>
      <c r="AN1894">
        <v>3798.922119140625</v>
      </c>
      <c r="AO1894" s="5" t="s">
        <v>4169</v>
      </c>
    </row>
    <row r="1895" spans="1:41" ht="14.25" x14ac:dyDescent="0.45">
      <c r="A1895">
        <v>2017</v>
      </c>
      <c r="B1895" s="5" t="s">
        <v>80</v>
      </c>
      <c r="C1895" s="5" t="s">
        <v>178</v>
      </c>
      <c r="D1895" s="5" t="s">
        <v>83</v>
      </c>
      <c r="E1895" s="5" t="s">
        <v>25</v>
      </c>
      <c r="F1895" s="5" t="s">
        <v>193</v>
      </c>
      <c r="G1895" s="5" t="s">
        <v>86</v>
      </c>
      <c r="H1895" s="5" t="s">
        <v>130</v>
      </c>
      <c r="I1895">
        <v>209.01902770996094</v>
      </c>
      <c r="J1895">
        <v>0</v>
      </c>
      <c r="K1895">
        <v>0</v>
      </c>
      <c r="L1895">
        <v>13.369091987609863</v>
      </c>
      <c r="M1895">
        <v>81.242942810058594</v>
      </c>
      <c r="N1895">
        <v>1195.1458740234375</v>
      </c>
      <c r="O1895">
        <v>150.57008361816406</v>
      </c>
      <c r="P1895">
        <v>0</v>
      </c>
      <c r="Q1895">
        <v>0</v>
      </c>
      <c r="R1895">
        <v>0</v>
      </c>
      <c r="S1895">
        <v>39.70928955078125</v>
      </c>
      <c r="T1895"/>
      <c r="U1895">
        <v>140.52018737792969</v>
      </c>
      <c r="V1895">
        <v>143.97483825683594</v>
      </c>
      <c r="W1895">
        <v>38.116310119628906</v>
      </c>
      <c r="X1895">
        <v>0</v>
      </c>
      <c r="Y1895">
        <v>553.418701171875</v>
      </c>
      <c r="Z1895">
        <v>0</v>
      </c>
      <c r="AA1895">
        <v>1810.4178466796875</v>
      </c>
      <c r="AB1895">
        <v>194.36602783203125</v>
      </c>
      <c r="AC1895">
        <v>1.6185445785522461</v>
      </c>
      <c r="AD1895"/>
      <c r="AE1895">
        <v>4.5588605105876923E-2</v>
      </c>
      <c r="AF1895">
        <v>413.2734375</v>
      </c>
      <c r="AG1895">
        <v>2572.007568359375</v>
      </c>
      <c r="AH1895">
        <v>0</v>
      </c>
      <c r="AI1895">
        <v>173.201904296875</v>
      </c>
      <c r="AJ1895">
        <v>36.282215118408203</v>
      </c>
      <c r="AK1895">
        <v>254.01274108886719</v>
      </c>
      <c r="AL1895">
        <v>8020.3125</v>
      </c>
      <c r="AM1895">
        <v>7089.09375</v>
      </c>
      <c r="AN1895">
        <v>931.21929931640625</v>
      </c>
      <c r="AO1895" s="5" t="s">
        <v>4170</v>
      </c>
    </row>
    <row r="1896" spans="1:41" ht="14.25" x14ac:dyDescent="0.45">
      <c r="A1896">
        <v>2017</v>
      </c>
      <c r="B1896" s="5" t="s">
        <v>80</v>
      </c>
      <c r="C1896" s="5" t="s">
        <v>178</v>
      </c>
      <c r="D1896" s="5" t="s">
        <v>83</v>
      </c>
      <c r="E1896" s="5" t="s">
        <v>25</v>
      </c>
      <c r="F1896" s="5" t="s">
        <v>193</v>
      </c>
      <c r="G1896" s="5" t="s">
        <v>87</v>
      </c>
      <c r="H1896" s="5" t="s">
        <v>130</v>
      </c>
      <c r="I1896">
        <v>203.24845999999999</v>
      </c>
      <c r="J1896">
        <v>0</v>
      </c>
      <c r="K1896">
        <v>0</v>
      </c>
      <c r="L1896">
        <v>13</v>
      </c>
      <c r="M1896">
        <v>79</v>
      </c>
      <c r="N1896">
        <v>1162.1504299999999</v>
      </c>
      <c r="O1896">
        <v>146.41316800000001</v>
      </c>
      <c r="P1896">
        <v>0</v>
      </c>
      <c r="Q1896">
        <v>0</v>
      </c>
      <c r="R1896">
        <v>0</v>
      </c>
      <c r="S1896">
        <v>38.613</v>
      </c>
      <c r="T1896"/>
      <c r="U1896">
        <v>136.64072999999999</v>
      </c>
      <c r="V1896">
        <v>140</v>
      </c>
      <c r="W1896">
        <v>37.064</v>
      </c>
      <c r="X1896">
        <v>0</v>
      </c>
      <c r="Y1896">
        <v>538.14</v>
      </c>
      <c r="Z1896">
        <v>0</v>
      </c>
      <c r="AA1896">
        <v>1760.4361200000001</v>
      </c>
      <c r="AB1896">
        <v>189</v>
      </c>
      <c r="AC1896">
        <v>1.57386</v>
      </c>
      <c r="AD1896"/>
      <c r="AE1896">
        <v>4.4330000000000001E-2</v>
      </c>
      <c r="AF1896">
        <v>401.86385000000001</v>
      </c>
      <c r="AG1896">
        <v>2501</v>
      </c>
      <c r="AH1896">
        <v>0</v>
      </c>
      <c r="AI1896">
        <v>168.42017323388231</v>
      </c>
      <c r="AJ1896">
        <v>35.280540000000002</v>
      </c>
      <c r="AK1896">
        <v>247</v>
      </c>
      <c r="AL1896">
        <v>7798.88916015625</v>
      </c>
      <c r="AM1896">
        <v>6893.37890625</v>
      </c>
      <c r="AN1896">
        <v>905.51031494140625</v>
      </c>
      <c r="AO1896" s="5" t="s">
        <v>4171</v>
      </c>
    </row>
    <row r="1897" spans="1:41" ht="14.25" x14ac:dyDescent="0.45">
      <c r="A1897">
        <v>2017</v>
      </c>
      <c r="B1897" s="5" t="s">
        <v>80</v>
      </c>
      <c r="C1897" s="5" t="s">
        <v>178</v>
      </c>
      <c r="D1897" s="5" t="s">
        <v>83</v>
      </c>
      <c r="E1897" s="5" t="s">
        <v>25</v>
      </c>
      <c r="F1897" s="5" t="s">
        <v>196</v>
      </c>
      <c r="G1897" s="5" t="s">
        <v>86</v>
      </c>
      <c r="H1897" s="5" t="s">
        <v>130</v>
      </c>
      <c r="I1897">
        <v>158.46438598632813</v>
      </c>
      <c r="J1897">
        <v>3.0851750373840332</v>
      </c>
      <c r="K1897">
        <v>0</v>
      </c>
      <c r="L1897">
        <v>1.0283917188644409</v>
      </c>
      <c r="M1897"/>
      <c r="N1897">
        <v>0</v>
      </c>
      <c r="O1897">
        <v>0</v>
      </c>
      <c r="P1897">
        <v>0</v>
      </c>
      <c r="Q1897">
        <v>0</v>
      </c>
      <c r="R1897">
        <v>40.933547973632813</v>
      </c>
      <c r="S1897">
        <v>76.129783630371094</v>
      </c>
      <c r="T1897"/>
      <c r="U1897"/>
      <c r="V1897">
        <v>180.99693298339844</v>
      </c>
      <c r="W1897">
        <v>0</v>
      </c>
      <c r="X1897">
        <v>26.738183975219727</v>
      </c>
      <c r="Y1897">
        <v>114.14119720458984</v>
      </c>
      <c r="Z1897">
        <v>990.84405517578125</v>
      </c>
      <c r="AA1897">
        <v>77.379508972167969</v>
      </c>
      <c r="AB1897">
        <v>61.703502655029297</v>
      </c>
      <c r="AC1897">
        <v>51.672084808349609</v>
      </c>
      <c r="AD1897"/>
      <c r="AE1897">
        <v>89.4049072265625</v>
      </c>
      <c r="AF1897">
        <v>48.780445098876953</v>
      </c>
      <c r="AG1897">
        <v>1013.9942016601563</v>
      </c>
      <c r="AH1897">
        <v>160.75067138671875</v>
      </c>
      <c r="AI1897">
        <v>191.84599304199219</v>
      </c>
      <c r="AJ1897">
        <v>0</v>
      </c>
      <c r="AK1897"/>
      <c r="AL1897">
        <v>3287.89306640625</v>
      </c>
      <c r="AM1897">
        <v>2770.724853515625</v>
      </c>
      <c r="AN1897">
        <v>517.16815185546875</v>
      </c>
      <c r="AO1897" s="5" t="s">
        <v>4172</v>
      </c>
    </row>
    <row r="1898" spans="1:41" ht="14.25" x14ac:dyDescent="0.45">
      <c r="A1898">
        <v>2017</v>
      </c>
      <c r="B1898" s="5" t="s">
        <v>80</v>
      </c>
      <c r="C1898" s="5" t="s">
        <v>178</v>
      </c>
      <c r="D1898" s="5" t="s">
        <v>83</v>
      </c>
      <c r="E1898" s="5" t="s">
        <v>25</v>
      </c>
      <c r="F1898" s="5" t="s">
        <v>196</v>
      </c>
      <c r="G1898" s="5" t="s">
        <v>87</v>
      </c>
      <c r="H1898" s="5" t="s">
        <v>130</v>
      </c>
      <c r="I1898">
        <v>154.08951999999999</v>
      </c>
      <c r="J1898">
        <v>3</v>
      </c>
      <c r="K1898">
        <v>0</v>
      </c>
      <c r="L1898">
        <v>1</v>
      </c>
      <c r="M1898"/>
      <c r="N1898">
        <v>0</v>
      </c>
      <c r="O1898">
        <v>0</v>
      </c>
      <c r="P1898">
        <v>0</v>
      </c>
      <c r="Q1898">
        <v>0</v>
      </c>
      <c r="R1898">
        <v>39.803460000000008</v>
      </c>
      <c r="S1898">
        <v>74.028000000000006</v>
      </c>
      <c r="T1898"/>
      <c r="U1898"/>
      <c r="V1898">
        <v>176</v>
      </c>
      <c r="W1898">
        <v>0</v>
      </c>
      <c r="X1898">
        <v>26</v>
      </c>
      <c r="Y1898">
        <v>110.99</v>
      </c>
      <c r="Z1898">
        <v>963.48900000000003</v>
      </c>
      <c r="AA1898">
        <v>75.243230000000011</v>
      </c>
      <c r="AB1898">
        <v>60</v>
      </c>
      <c r="AC1898">
        <v>50.245530000000002</v>
      </c>
      <c r="AD1898"/>
      <c r="AE1898">
        <v>86.936630000000008</v>
      </c>
      <c r="AF1898">
        <v>47.433720000000001</v>
      </c>
      <c r="AG1898">
        <v>986</v>
      </c>
      <c r="AH1898">
        <v>156.31268711735771</v>
      </c>
      <c r="AI1898">
        <v>186.54953197000009</v>
      </c>
      <c r="AJ1898">
        <v>0</v>
      </c>
      <c r="AK1898"/>
      <c r="AL1898">
        <v>3197.12158203125</v>
      </c>
      <c r="AM1898">
        <v>2694.23095703125</v>
      </c>
      <c r="AN1898">
        <v>502.89022827148438</v>
      </c>
      <c r="AO1898" s="5" t="s">
        <v>4173</v>
      </c>
    </row>
    <row r="1899" spans="1:41" ht="14.25" x14ac:dyDescent="0.45">
      <c r="A1899">
        <v>2017</v>
      </c>
      <c r="B1899" s="5" t="s">
        <v>80</v>
      </c>
      <c r="C1899" s="5" t="s">
        <v>178</v>
      </c>
      <c r="D1899" s="5" t="s">
        <v>83</v>
      </c>
      <c r="E1899" s="5" t="s">
        <v>25</v>
      </c>
      <c r="F1899" s="5" t="s">
        <v>199</v>
      </c>
      <c r="G1899" s="5" t="s">
        <v>86</v>
      </c>
      <c r="H1899" s="5" t="s">
        <v>130</v>
      </c>
      <c r="I1899">
        <v>21.102598190307617</v>
      </c>
      <c r="J1899">
        <v>53.476367950439453</v>
      </c>
      <c r="K1899">
        <v>0</v>
      </c>
      <c r="L1899"/>
      <c r="M1899"/>
      <c r="N1899">
        <v>10.587138175964355</v>
      </c>
      <c r="O1899">
        <v>0</v>
      </c>
      <c r="P1899">
        <v>0</v>
      </c>
      <c r="Q1899">
        <v>0</v>
      </c>
      <c r="R1899">
        <v>0</v>
      </c>
      <c r="S1899">
        <v>4.9815292358398438</v>
      </c>
      <c r="T1899"/>
      <c r="U1899"/>
      <c r="V1899">
        <v>0</v>
      </c>
      <c r="W1899">
        <v>0</v>
      </c>
      <c r="X1899">
        <v>89.470077514648438</v>
      </c>
      <c r="Y1899">
        <v>330.67935180664063</v>
      </c>
      <c r="Z1899">
        <v>40.159725189208984</v>
      </c>
      <c r="AA1899">
        <v>9636.7509765625</v>
      </c>
      <c r="AB1899">
        <v>0</v>
      </c>
      <c r="AC1899">
        <v>13.568867683410645</v>
      </c>
      <c r="AD1899">
        <v>443.9052734375</v>
      </c>
      <c r="AE1899">
        <v>0</v>
      </c>
      <c r="AF1899">
        <v>233.55177307128906</v>
      </c>
      <c r="AG1899">
        <v>7671.80224609375</v>
      </c>
      <c r="AH1899">
        <v>1568.8634033203125</v>
      </c>
      <c r="AI1899">
        <v>36.0262451171875</v>
      </c>
      <c r="AJ1899">
        <v>0</v>
      </c>
      <c r="AK1899">
        <v>20.567832946777344</v>
      </c>
      <c r="AL1899">
        <v>20175.494140625</v>
      </c>
      <c r="AM1899">
        <v>18011.6796875</v>
      </c>
      <c r="AN1899">
        <v>2163.814453125</v>
      </c>
      <c r="AO1899" s="5" t="s">
        <v>4174</v>
      </c>
    </row>
    <row r="1900" spans="1:41" ht="14.25" x14ac:dyDescent="0.45">
      <c r="A1900">
        <v>2017</v>
      </c>
      <c r="B1900" s="5" t="s">
        <v>80</v>
      </c>
      <c r="C1900" s="5" t="s">
        <v>178</v>
      </c>
      <c r="D1900" s="5" t="s">
        <v>83</v>
      </c>
      <c r="E1900" s="5" t="s">
        <v>25</v>
      </c>
      <c r="F1900" s="5" t="s">
        <v>199</v>
      </c>
      <c r="G1900" s="5" t="s">
        <v>87</v>
      </c>
      <c r="H1900" s="5" t="s">
        <v>130</v>
      </c>
      <c r="I1900">
        <v>20.52</v>
      </c>
      <c r="J1900">
        <v>52</v>
      </c>
      <c r="K1900">
        <v>0</v>
      </c>
      <c r="L1900"/>
      <c r="M1900"/>
      <c r="N1900">
        <v>10.29485</v>
      </c>
      <c r="O1900">
        <v>0</v>
      </c>
      <c r="P1900">
        <v>0</v>
      </c>
      <c r="Q1900">
        <v>0</v>
      </c>
      <c r="R1900">
        <v>0</v>
      </c>
      <c r="S1900">
        <v>4.8440000000000003</v>
      </c>
      <c r="T1900"/>
      <c r="U1900"/>
      <c r="V1900">
        <v>0</v>
      </c>
      <c r="W1900">
        <v>0</v>
      </c>
      <c r="X1900">
        <v>87</v>
      </c>
      <c r="Y1900">
        <v>321.55</v>
      </c>
      <c r="Z1900">
        <v>39.051000000000002</v>
      </c>
      <c r="AA1900">
        <v>9370.701010000008</v>
      </c>
      <c r="AB1900">
        <v>0</v>
      </c>
      <c r="AC1900">
        <v>13.19426</v>
      </c>
      <c r="AD1900">
        <v>431.65</v>
      </c>
      <c r="AE1900">
        <v>0</v>
      </c>
      <c r="AF1900">
        <v>227.10391000000001</v>
      </c>
      <c r="AG1900">
        <v>7460</v>
      </c>
      <c r="AH1900">
        <v>1525.5504883755291</v>
      </c>
      <c r="AI1900">
        <v>35.031636030000001</v>
      </c>
      <c r="AJ1900">
        <v>0</v>
      </c>
      <c r="AK1900">
        <v>20</v>
      </c>
      <c r="AL1900">
        <v>19618.4921875</v>
      </c>
      <c r="AM1900">
        <v>17514.4140625</v>
      </c>
      <c r="AN1900">
        <v>2104.076171875</v>
      </c>
      <c r="AO1900" s="5" t="s">
        <v>4175</v>
      </c>
    </row>
    <row r="1901" spans="1:41" ht="14.25" x14ac:dyDescent="0.45">
      <c r="A1901">
        <v>2017</v>
      </c>
      <c r="B1901" s="5" t="s">
        <v>80</v>
      </c>
      <c r="C1901" s="5" t="s">
        <v>178</v>
      </c>
      <c r="D1901" s="5" t="s">
        <v>83</v>
      </c>
      <c r="E1901" s="5" t="s">
        <v>25</v>
      </c>
      <c r="F1901" s="5" t="s">
        <v>202</v>
      </c>
      <c r="G1901" s="5" t="s">
        <v>86</v>
      </c>
      <c r="H1901" s="5" t="s">
        <v>130</v>
      </c>
      <c r="I1901">
        <v>3411.4873046875</v>
      </c>
      <c r="J1901">
        <v>4.1135668754577637</v>
      </c>
      <c r="K1901">
        <v>0</v>
      </c>
      <c r="L1901">
        <v>98.725601196289063</v>
      </c>
      <c r="M1901">
        <v>212.8770751953125</v>
      </c>
      <c r="N1901">
        <v>0</v>
      </c>
      <c r="O1901">
        <v>0</v>
      </c>
      <c r="P1901">
        <v>0</v>
      </c>
      <c r="Q1901">
        <v>0</v>
      </c>
      <c r="R1901">
        <v>0</v>
      </c>
      <c r="S1901">
        <v>103.9642333984375</v>
      </c>
      <c r="T1901"/>
      <c r="U1901"/>
      <c r="V1901">
        <v>1.0283917188644409</v>
      </c>
      <c r="W1901">
        <v>2917.94970703125</v>
      </c>
      <c r="X1901">
        <v>0</v>
      </c>
      <c r="Y1901">
        <v>6475.53857421875</v>
      </c>
      <c r="Z1901">
        <v>71.541099548339844</v>
      </c>
      <c r="AA1901">
        <v>11715.1875</v>
      </c>
      <c r="AB1901">
        <v>0</v>
      </c>
      <c r="AC1901">
        <v>0</v>
      </c>
      <c r="AD1901">
        <v>326.524658203125</v>
      </c>
      <c r="AE1901">
        <v>885.50921630859375</v>
      </c>
      <c r="AF1901">
        <v>1174.8712158203125</v>
      </c>
      <c r="AG1901">
        <v>1929.2628173828125</v>
      </c>
      <c r="AH1901">
        <v>109.88020324707031</v>
      </c>
      <c r="AI1901">
        <v>0</v>
      </c>
      <c r="AJ1901">
        <v>66.074928283691406</v>
      </c>
      <c r="AK1901"/>
      <c r="AL1901">
        <v>29504.5390625</v>
      </c>
      <c r="AM1901">
        <v>25833.33984375</v>
      </c>
      <c r="AN1901">
        <v>3671.19580078125</v>
      </c>
      <c r="AO1901" s="5" t="s">
        <v>4176</v>
      </c>
    </row>
    <row r="1902" spans="1:41" ht="14.25" x14ac:dyDescent="0.45">
      <c r="A1902">
        <v>2017</v>
      </c>
      <c r="B1902" s="5" t="s">
        <v>80</v>
      </c>
      <c r="C1902" s="5" t="s">
        <v>178</v>
      </c>
      <c r="D1902" s="5" t="s">
        <v>83</v>
      </c>
      <c r="E1902" s="5" t="s">
        <v>25</v>
      </c>
      <c r="F1902" s="5" t="s">
        <v>202</v>
      </c>
      <c r="G1902" s="5" t="s">
        <v>87</v>
      </c>
      <c r="H1902" s="5" t="s">
        <v>130</v>
      </c>
      <c r="I1902">
        <v>3317.3033300000002</v>
      </c>
      <c r="J1902">
        <v>4</v>
      </c>
      <c r="K1902">
        <v>0</v>
      </c>
      <c r="L1902">
        <v>96</v>
      </c>
      <c r="M1902">
        <v>207</v>
      </c>
      <c r="N1902">
        <v>0</v>
      </c>
      <c r="O1902">
        <v>0</v>
      </c>
      <c r="P1902">
        <v>0</v>
      </c>
      <c r="Q1902">
        <v>0</v>
      </c>
      <c r="R1902">
        <v>0</v>
      </c>
      <c r="S1902">
        <v>101.09399999999999</v>
      </c>
      <c r="T1902"/>
      <c r="U1902"/>
      <c r="V1902">
        <v>1</v>
      </c>
      <c r="W1902">
        <v>2837.39138</v>
      </c>
      <c r="X1902">
        <v>0</v>
      </c>
      <c r="Y1902">
        <v>6296.7629999999999</v>
      </c>
      <c r="Z1902">
        <v>69.566000000000003</v>
      </c>
      <c r="AA1902">
        <v>11391.755929999999</v>
      </c>
      <c r="AB1902">
        <v>0</v>
      </c>
      <c r="AC1902">
        <v>0</v>
      </c>
      <c r="AD1902">
        <v>317.5100000000001</v>
      </c>
      <c r="AE1902">
        <v>861.06218999999953</v>
      </c>
      <c r="AF1902">
        <v>1142.4355</v>
      </c>
      <c r="AG1902">
        <v>1876</v>
      </c>
      <c r="AH1902">
        <v>106.8466468903458</v>
      </c>
      <c r="AI1902">
        <v>0</v>
      </c>
      <c r="AJ1902">
        <v>64.250739999999993</v>
      </c>
      <c r="AK1902"/>
      <c r="AL1902">
        <v>28689.978515625</v>
      </c>
      <c r="AM1902">
        <v>25120.13671875</v>
      </c>
      <c r="AN1902">
        <v>3569.842041015625</v>
      </c>
      <c r="AO1902" s="5" t="s">
        <v>4177</v>
      </c>
    </row>
    <row r="1903" spans="1:41" ht="14.25" x14ac:dyDescent="0.45">
      <c r="A1903">
        <v>2017</v>
      </c>
      <c r="B1903" s="5" t="s">
        <v>80</v>
      </c>
      <c r="C1903" s="5" t="s">
        <v>178</v>
      </c>
      <c r="D1903" s="5" t="s">
        <v>83</v>
      </c>
      <c r="E1903" s="5" t="s">
        <v>25</v>
      </c>
      <c r="F1903" s="5" t="s">
        <v>236</v>
      </c>
      <c r="G1903" s="5" t="s">
        <v>86</v>
      </c>
      <c r="H1903" s="5" t="s">
        <v>130</v>
      </c>
      <c r="I1903">
        <v>4617.75537109375</v>
      </c>
      <c r="J1903">
        <v>277.665771484375</v>
      </c>
      <c r="K1903">
        <v>0</v>
      </c>
      <c r="L1903">
        <v>136.77609252929688</v>
      </c>
      <c r="M1903">
        <v>2972.052001953125</v>
      </c>
      <c r="N1903">
        <v>4963.48779296875</v>
      </c>
      <c r="O1903">
        <v>422.43612670898438</v>
      </c>
      <c r="P1903">
        <v>91.555747985839844</v>
      </c>
      <c r="Q1903">
        <v>163.62431335449219</v>
      </c>
      <c r="R1903">
        <v>2489.311767578125</v>
      </c>
      <c r="S1903">
        <v>1270.2735595703125</v>
      </c>
      <c r="T1903">
        <v>0</v>
      </c>
      <c r="U1903">
        <v>172.06095886230469</v>
      </c>
      <c r="V1903">
        <v>1026.3349609375</v>
      </c>
      <c r="W1903">
        <v>5243.54736328125</v>
      </c>
      <c r="X1903">
        <v>538.87725830078125</v>
      </c>
      <c r="Y1903">
        <v>10764.41015625</v>
      </c>
      <c r="Z1903">
        <v>2096.624267578125</v>
      </c>
      <c r="AA1903">
        <v>35265.5</v>
      </c>
      <c r="AB1903">
        <v>309.5458984375</v>
      </c>
      <c r="AC1903">
        <v>90.176559448242188</v>
      </c>
      <c r="AD1903">
        <v>5918.1884765625</v>
      </c>
      <c r="AE1903">
        <v>2499.708251953125</v>
      </c>
      <c r="AF1903">
        <v>7283.6513671875</v>
      </c>
      <c r="AG1903">
        <v>31752.62109375</v>
      </c>
      <c r="AH1903">
        <v>1859.842529296875</v>
      </c>
      <c r="AI1903">
        <v>530.4287109375</v>
      </c>
      <c r="AJ1903">
        <v>158.34140014648438</v>
      </c>
      <c r="AK1903">
        <v>274.58059692382813</v>
      </c>
      <c r="AL1903">
        <v>123189.3828125</v>
      </c>
      <c r="AM1903">
        <v>103849.609375</v>
      </c>
      <c r="AN1903">
        <v>19339.771484375</v>
      </c>
      <c r="AO1903" s="5" t="s">
        <v>4178</v>
      </c>
    </row>
    <row r="1904" spans="1:41" ht="14.25" x14ac:dyDescent="0.45">
      <c r="A1904">
        <v>2017</v>
      </c>
      <c r="B1904" s="5" t="s">
        <v>80</v>
      </c>
      <c r="C1904" s="5" t="s">
        <v>178</v>
      </c>
      <c r="D1904" s="5" t="s">
        <v>83</v>
      </c>
      <c r="E1904" s="5" t="s">
        <v>25</v>
      </c>
      <c r="F1904" s="5" t="s">
        <v>236</v>
      </c>
      <c r="G1904" s="5" t="s">
        <v>87</v>
      </c>
      <c r="H1904" s="5" t="s">
        <v>130</v>
      </c>
      <c r="I1904">
        <v>4490.2688500000004</v>
      </c>
      <c r="J1904">
        <v>270</v>
      </c>
      <c r="K1904">
        <v>0</v>
      </c>
      <c r="L1904">
        <v>133</v>
      </c>
      <c r="M1904">
        <v>2890</v>
      </c>
      <c r="N1904">
        <v>4826.4566799999993</v>
      </c>
      <c r="O1904">
        <v>410.77358299999997</v>
      </c>
      <c r="P1904">
        <v>89.028090000000006</v>
      </c>
      <c r="Q1904">
        <v>159.107</v>
      </c>
      <c r="R1904">
        <v>2420.5871300000008</v>
      </c>
      <c r="S1904">
        <v>1235.204</v>
      </c>
      <c r="T1904">
        <v>0</v>
      </c>
      <c r="U1904">
        <v>167.31073000000001</v>
      </c>
      <c r="V1904">
        <v>998</v>
      </c>
      <c r="W1904">
        <v>5098.7844600000008</v>
      </c>
      <c r="X1904">
        <v>524</v>
      </c>
      <c r="Y1904">
        <v>10467.227999999999</v>
      </c>
      <c r="Z1904">
        <v>2038.741</v>
      </c>
      <c r="AA1904">
        <v>34291.894960000012</v>
      </c>
      <c r="AB1904">
        <v>301</v>
      </c>
      <c r="AC1904">
        <v>87.686980000000005</v>
      </c>
      <c r="AD1904">
        <v>5754.8</v>
      </c>
      <c r="AE1904">
        <v>2430.6967500000028</v>
      </c>
      <c r="AF1904">
        <v>7082.5652099999998</v>
      </c>
      <c r="AG1904">
        <v>30876</v>
      </c>
      <c r="AH1904">
        <v>1808.4962384740379</v>
      </c>
      <c r="AI1904">
        <v>515.78470858388232</v>
      </c>
      <c r="AJ1904">
        <v>153.96994000000001</v>
      </c>
      <c r="AK1904">
        <v>267</v>
      </c>
      <c r="AL1904">
        <v>119788.3828125</v>
      </c>
      <c r="AM1904">
        <v>100982.5390625</v>
      </c>
      <c r="AN1904">
        <v>18805.84375</v>
      </c>
      <c r="AO1904" s="5" t="s">
        <v>4179</v>
      </c>
    </row>
    <row r="1905" spans="1:41" ht="14.25" x14ac:dyDescent="0.45">
      <c r="A1905">
        <v>2017</v>
      </c>
      <c r="B1905" s="5" t="s">
        <v>80</v>
      </c>
      <c r="C1905" s="5" t="s">
        <v>178</v>
      </c>
      <c r="D1905" s="5" t="s">
        <v>83</v>
      </c>
      <c r="E1905" s="5" t="s">
        <v>25</v>
      </c>
      <c r="F1905" s="5" t="s">
        <v>237</v>
      </c>
      <c r="G1905" s="5" t="s">
        <v>86</v>
      </c>
      <c r="H1905" s="5" t="s">
        <v>130</v>
      </c>
      <c r="I1905">
        <v>3919.758056640625</v>
      </c>
      <c r="J1905">
        <v>249.89918518066406</v>
      </c>
      <c r="K1905">
        <v>0</v>
      </c>
      <c r="L1905">
        <v>136.77609252929688</v>
      </c>
      <c r="M1905">
        <v>2972.052001953125</v>
      </c>
      <c r="N1905">
        <v>4953.64013671875</v>
      </c>
      <c r="O1905">
        <v>422.43612670898438</v>
      </c>
      <c r="P1905">
        <v>91.555747985839844</v>
      </c>
      <c r="Q1905">
        <v>163.62431335449219</v>
      </c>
      <c r="R1905">
        <v>2489.311767578125</v>
      </c>
      <c r="S1905">
        <v>1270.2735595703125</v>
      </c>
      <c r="T1905">
        <v>0</v>
      </c>
      <c r="U1905">
        <v>134.85780334472656</v>
      </c>
      <c r="V1905">
        <v>1011.9374389648438</v>
      </c>
      <c r="W1905">
        <v>4015.64794921875</v>
      </c>
      <c r="X1905">
        <v>538.87725830078125</v>
      </c>
      <c r="Y1905">
        <v>10758.548828125</v>
      </c>
      <c r="Z1905">
        <v>2096.624267578125</v>
      </c>
      <c r="AA1905">
        <v>35265.5</v>
      </c>
      <c r="AB1905">
        <v>309.5458984375</v>
      </c>
      <c r="AC1905">
        <v>90.176559448242188</v>
      </c>
      <c r="AD1905">
        <v>5918.1884765625</v>
      </c>
      <c r="AE1905">
        <v>2499.708251953125</v>
      </c>
      <c r="AF1905">
        <v>7283.6513671875</v>
      </c>
      <c r="AG1905">
        <v>30434.224609375</v>
      </c>
      <c r="AH1905">
        <v>1746.4072265625</v>
      </c>
      <c r="AI1905">
        <v>485.19369506835938</v>
      </c>
      <c r="AJ1905">
        <v>158.34140014648438</v>
      </c>
      <c r="AK1905">
        <v>274.58059692382813</v>
      </c>
      <c r="AL1905">
        <v>119691.34375</v>
      </c>
      <c r="AM1905">
        <v>101738.1328125</v>
      </c>
      <c r="AN1905">
        <v>17953.203125</v>
      </c>
      <c r="AO1905" s="5" t="s">
        <v>4180</v>
      </c>
    </row>
    <row r="1906" spans="1:41" ht="14.25" x14ac:dyDescent="0.45">
      <c r="A1906">
        <v>2017</v>
      </c>
      <c r="B1906" s="5" t="s">
        <v>80</v>
      </c>
      <c r="C1906" s="5" t="s">
        <v>178</v>
      </c>
      <c r="D1906" s="5" t="s">
        <v>83</v>
      </c>
      <c r="E1906" s="5" t="s">
        <v>25</v>
      </c>
      <c r="F1906" s="5" t="s">
        <v>237</v>
      </c>
      <c r="G1906" s="5" t="s">
        <v>87</v>
      </c>
      <c r="H1906" s="5" t="s">
        <v>130</v>
      </c>
      <c r="I1906">
        <v>3811.541954241744</v>
      </c>
      <c r="J1906">
        <v>243</v>
      </c>
      <c r="K1906">
        <v>0</v>
      </c>
      <c r="L1906">
        <v>133</v>
      </c>
      <c r="M1906">
        <v>2890</v>
      </c>
      <c r="N1906">
        <v>4816.8806799999993</v>
      </c>
      <c r="O1906">
        <v>410.77358299999997</v>
      </c>
      <c r="P1906">
        <v>89.028090000000006</v>
      </c>
      <c r="Q1906">
        <v>159.107</v>
      </c>
      <c r="R1906">
        <v>2420.5871300000008</v>
      </c>
      <c r="S1906">
        <v>1235.204</v>
      </c>
      <c r="T1906">
        <v>0</v>
      </c>
      <c r="U1906">
        <v>131.13467</v>
      </c>
      <c r="V1906">
        <v>984</v>
      </c>
      <c r="W1906">
        <v>3904.7844600000012</v>
      </c>
      <c r="X1906">
        <v>524</v>
      </c>
      <c r="Y1906">
        <v>10461.528</v>
      </c>
      <c r="Z1906">
        <v>2038.741</v>
      </c>
      <c r="AA1906">
        <v>34291.894960000012</v>
      </c>
      <c r="AB1906">
        <v>301</v>
      </c>
      <c r="AC1906">
        <v>87.686980000000005</v>
      </c>
      <c r="AD1906">
        <v>5754.8</v>
      </c>
      <c r="AE1906">
        <v>2430.6967500000028</v>
      </c>
      <c r="AF1906">
        <v>7082.5652099999998</v>
      </c>
      <c r="AG1906">
        <v>29594</v>
      </c>
      <c r="AH1906">
        <v>1698.192608474038</v>
      </c>
      <c r="AI1906">
        <v>471.79854577388232</v>
      </c>
      <c r="AJ1906">
        <v>153.96994000000001</v>
      </c>
      <c r="AK1906">
        <v>267</v>
      </c>
      <c r="AL1906">
        <v>116386.9140625</v>
      </c>
      <c r="AM1906">
        <v>98929.359375</v>
      </c>
      <c r="AN1906">
        <v>17457.552734375</v>
      </c>
      <c r="AO1906" s="5" t="s">
        <v>4181</v>
      </c>
    </row>
    <row r="1907" spans="1:41" ht="14.25" x14ac:dyDescent="0.45">
      <c r="A1907">
        <v>2017</v>
      </c>
      <c r="B1907" s="5" t="s">
        <v>80</v>
      </c>
      <c r="C1907" s="5" t="s">
        <v>178</v>
      </c>
      <c r="D1907" s="5" t="s">
        <v>83</v>
      </c>
      <c r="E1907" s="5" t="s">
        <v>25</v>
      </c>
      <c r="F1907" s="5" t="s">
        <v>205</v>
      </c>
      <c r="G1907" s="5" t="s">
        <v>86</v>
      </c>
      <c r="H1907" s="5" t="s">
        <v>130</v>
      </c>
      <c r="I1907">
        <v>21.51475715637207</v>
      </c>
      <c r="J1907">
        <v>23.653009414672852</v>
      </c>
      <c r="K1907">
        <v>0</v>
      </c>
      <c r="L1907"/>
      <c r="M1907">
        <v>33.936923980712891</v>
      </c>
      <c r="N1907">
        <v>3202.188232421875</v>
      </c>
      <c r="O1907">
        <v>0</v>
      </c>
      <c r="P1907">
        <v>0</v>
      </c>
      <c r="Q1907">
        <v>163.62431335449219</v>
      </c>
      <c r="R1907">
        <v>1676.7664794921875</v>
      </c>
      <c r="S1907"/>
      <c r="T1907"/>
      <c r="U1907"/>
      <c r="V1907">
        <v>135.74769592285156</v>
      </c>
      <c r="W1907">
        <v>1000.886474609375</v>
      </c>
      <c r="X1907">
        <v>1.0283917188644409</v>
      </c>
      <c r="Y1907">
        <v>848.9476318359375</v>
      </c>
      <c r="Z1907">
        <v>764.84063720703125</v>
      </c>
      <c r="AA1907">
        <v>4436.3818359375</v>
      </c>
      <c r="AB1907">
        <v>0</v>
      </c>
      <c r="AC1907">
        <v>13.41081428527832</v>
      </c>
      <c r="AD1907">
        <v>5085.72607421875</v>
      </c>
      <c r="AE1907">
        <v>827.1470947265625</v>
      </c>
      <c r="AF1907">
        <v>3637.74853515625</v>
      </c>
      <c r="AG1907">
        <v>12416.8017578125</v>
      </c>
      <c r="AH1907">
        <v>0</v>
      </c>
      <c r="AI1907">
        <v>0</v>
      </c>
      <c r="AJ1907">
        <v>55.984264373779297</v>
      </c>
      <c r="AK1907"/>
      <c r="AL1907">
        <v>34346.33203125</v>
      </c>
      <c r="AM1907">
        <v>28224.7578125</v>
      </c>
      <c r="AN1907">
        <v>6121.578125</v>
      </c>
      <c r="AO1907" s="5" t="s">
        <v>4182</v>
      </c>
    </row>
    <row r="1908" spans="1:41" ht="14.25" x14ac:dyDescent="0.45">
      <c r="A1908">
        <v>2017</v>
      </c>
      <c r="B1908" s="5" t="s">
        <v>80</v>
      </c>
      <c r="C1908" s="5" t="s">
        <v>178</v>
      </c>
      <c r="D1908" s="5" t="s">
        <v>83</v>
      </c>
      <c r="E1908" s="5" t="s">
        <v>25</v>
      </c>
      <c r="F1908" s="5" t="s">
        <v>205</v>
      </c>
      <c r="G1908" s="5" t="s">
        <v>87</v>
      </c>
      <c r="H1908" s="5" t="s">
        <v>130</v>
      </c>
      <c r="I1908">
        <v>20.920780000000001</v>
      </c>
      <c r="J1908">
        <v>23</v>
      </c>
      <c r="K1908">
        <v>0</v>
      </c>
      <c r="L1908"/>
      <c r="M1908">
        <v>33</v>
      </c>
      <c r="N1908">
        <v>3113.7825799999991</v>
      </c>
      <c r="O1908">
        <v>0</v>
      </c>
      <c r="P1908">
        <v>0</v>
      </c>
      <c r="Q1908">
        <v>159.107</v>
      </c>
      <c r="R1908">
        <v>1630.47453</v>
      </c>
      <c r="S1908"/>
      <c r="T1908"/>
      <c r="U1908"/>
      <c r="V1908">
        <v>132</v>
      </c>
      <c r="W1908">
        <v>973.25417000000004</v>
      </c>
      <c r="X1908">
        <v>1</v>
      </c>
      <c r="Y1908">
        <v>825.51</v>
      </c>
      <c r="Z1908">
        <v>743.72500000000002</v>
      </c>
      <c r="AA1908">
        <v>4313.9026399999984</v>
      </c>
      <c r="AB1908">
        <v>0</v>
      </c>
      <c r="AC1908">
        <v>13.040570000000001</v>
      </c>
      <c r="AD1908">
        <v>4945.32</v>
      </c>
      <c r="AE1908">
        <v>804.31135000000188</v>
      </c>
      <c r="AF1908">
        <v>3537.3181400000012</v>
      </c>
      <c r="AG1908">
        <v>12074</v>
      </c>
      <c r="AH1908">
        <v>0</v>
      </c>
      <c r="AI1908">
        <v>0</v>
      </c>
      <c r="AJ1908">
        <v>54.438659999999999</v>
      </c>
      <c r="AK1908"/>
      <c r="AL1908">
        <v>33398.1015625</v>
      </c>
      <c r="AM1908">
        <v>27445.533203125</v>
      </c>
      <c r="AN1908">
        <v>5952.57421875</v>
      </c>
      <c r="AO1908" s="5" t="s">
        <v>4183</v>
      </c>
    </row>
    <row r="1909" spans="1:41" ht="14.25" x14ac:dyDescent="0.45">
      <c r="A1909">
        <v>2017</v>
      </c>
      <c r="B1909" s="5" t="s">
        <v>589</v>
      </c>
      <c r="C1909" s="5" t="s">
        <v>268</v>
      </c>
      <c r="D1909" s="5" t="s">
        <v>81</v>
      </c>
      <c r="E1909" s="5" t="s">
        <v>97</v>
      </c>
      <c r="F1909" s="5" t="s">
        <v>98</v>
      </c>
      <c r="G1909" s="5" t="s">
        <v>82</v>
      </c>
      <c r="H1909" s="5" t="s">
        <v>99</v>
      </c>
      <c r="I1909">
        <v>842.17135334988882</v>
      </c>
      <c r="J1909">
        <v>1360.7171188416389</v>
      </c>
      <c r="K1909">
        <v>57</v>
      </c>
      <c r="L1909">
        <v>112</v>
      </c>
      <c r="M1909">
        <v>593.42987473903997</v>
      </c>
      <c r="N1909">
        <v>710.81246190263766</v>
      </c>
      <c r="O1909">
        <v>312.7</v>
      </c>
      <c r="P1909">
        <v>439</v>
      </c>
      <c r="Q1909">
        <v>272.68</v>
      </c>
      <c r="R1909">
        <v>549</v>
      </c>
      <c r="S1909">
        <v>680.91548148148149</v>
      </c>
      <c r="T1909">
        <v>398</v>
      </c>
      <c r="U1909">
        <v>142.958</v>
      </c>
      <c r="V1909">
        <v>648.20000000000005</v>
      </c>
      <c r="W1909">
        <v>292</v>
      </c>
      <c r="X1909">
        <v>1069</v>
      </c>
      <c r="Y1909">
        <v>3321.525833333334</v>
      </c>
      <c r="Z1909">
        <v>450.87553568336102</v>
      </c>
      <c r="AA1909">
        <v>5273.9583363757647</v>
      </c>
      <c r="AB1909">
        <v>82.17</v>
      </c>
      <c r="AC1909">
        <v>378.5951429205565</v>
      </c>
      <c r="AD1909">
        <v>774.90999999999985</v>
      </c>
      <c r="AE1909">
        <v>364</v>
      </c>
      <c r="AF1909">
        <v>1708.047412285438</v>
      </c>
      <c r="AG1909">
        <v>8714.7832503684658</v>
      </c>
      <c r="AH1909">
        <v>1258.116980972271</v>
      </c>
      <c r="AI1909">
        <v>401.93999999999988</v>
      </c>
      <c r="AJ1909">
        <v>2490.9893265991459</v>
      </c>
      <c r="AK1909">
        <v>268.83691555046988</v>
      </c>
      <c r="AL1909">
        <v>33969.33203125</v>
      </c>
      <c r="AM1909">
        <v>27780.314453125</v>
      </c>
      <c r="AN1909">
        <v>6189.01953125</v>
      </c>
      <c r="AO1909" s="5" t="s">
        <v>829</v>
      </c>
    </row>
    <row r="1910" spans="1:41" ht="14.25" x14ac:dyDescent="0.45">
      <c r="A1910">
        <v>2017</v>
      </c>
      <c r="B1910" s="5" t="s">
        <v>1509</v>
      </c>
      <c r="C1910" s="5" t="s">
        <v>268</v>
      </c>
      <c r="D1910" s="5" t="s">
        <v>81</v>
      </c>
      <c r="E1910" s="5" t="s">
        <v>97</v>
      </c>
      <c r="F1910" s="5" t="s">
        <v>98</v>
      </c>
      <c r="G1910" s="5" t="s">
        <v>82</v>
      </c>
      <c r="H1910" s="5" t="s">
        <v>99</v>
      </c>
      <c r="I1910">
        <v>805.79574029573951</v>
      </c>
      <c r="J1910">
        <v>1362.327027859687</v>
      </c>
      <c r="K1910">
        <v>58.7</v>
      </c>
      <c r="L1910">
        <v>112</v>
      </c>
      <c r="M1910">
        <v>615</v>
      </c>
      <c r="N1910">
        <v>614</v>
      </c>
      <c r="O1910">
        <v>312.06612541187297</v>
      </c>
      <c r="P1910">
        <v>441</v>
      </c>
      <c r="Q1910">
        <v>277.11550912500002</v>
      </c>
      <c r="R1910">
        <v>537.23278974999994</v>
      </c>
      <c r="S1910">
        <v>670</v>
      </c>
      <c r="T1910">
        <v>392.61764779999999</v>
      </c>
      <c r="U1910">
        <v>146.54856735000001</v>
      </c>
      <c r="V1910">
        <v>640</v>
      </c>
      <c r="W1910">
        <v>297.86919999999998</v>
      </c>
      <c r="X1910">
        <v>1064.0999999999999</v>
      </c>
      <c r="Y1910">
        <v>3334.26</v>
      </c>
      <c r="Z1910">
        <v>459.9</v>
      </c>
      <c r="AA1910">
        <v>5021.1279640935209</v>
      </c>
      <c r="AB1910">
        <v>81.348299999999995</v>
      </c>
      <c r="AC1910">
        <v>350.31048998400001</v>
      </c>
      <c r="AD1910">
        <v>763</v>
      </c>
      <c r="AE1910">
        <v>377.16</v>
      </c>
      <c r="AF1910">
        <v>1800.894095916502</v>
      </c>
      <c r="AG1910">
        <v>8714.7999999999993</v>
      </c>
      <c r="AH1910">
        <v>1270.7553592734589</v>
      </c>
      <c r="AI1910">
        <v>381.64</v>
      </c>
      <c r="AJ1910">
        <v>2359.2385330701791</v>
      </c>
      <c r="AK1910">
        <v>290.29899201866039</v>
      </c>
      <c r="AL1910">
        <v>33551.109375</v>
      </c>
      <c r="AM1910">
        <v>27353.7109375</v>
      </c>
      <c r="AN1910">
        <v>6197.3955078125</v>
      </c>
      <c r="AO1910" s="5" t="s">
        <v>2259</v>
      </c>
    </row>
    <row r="1911" spans="1:41" ht="14.25" x14ac:dyDescent="0.45">
      <c r="A1911">
        <v>2017</v>
      </c>
      <c r="B1911" s="5" t="s">
        <v>1507</v>
      </c>
      <c r="C1911" s="5" t="s">
        <v>268</v>
      </c>
      <c r="D1911" s="5" t="s">
        <v>81</v>
      </c>
      <c r="E1911" s="5" t="s">
        <v>97</v>
      </c>
      <c r="F1911" s="5" t="s">
        <v>98</v>
      </c>
      <c r="G1911" s="5" t="s">
        <v>82</v>
      </c>
      <c r="H1911" s="5" t="s">
        <v>99</v>
      </c>
      <c r="I1911">
        <v>818.05614668275041</v>
      </c>
      <c r="J1911">
        <v>1400</v>
      </c>
      <c r="K1911">
        <v>68</v>
      </c>
      <c r="L1911">
        <v>116</v>
      </c>
      <c r="M1911">
        <v>556.21</v>
      </c>
      <c r="N1911">
        <v>613.53686409813361</v>
      </c>
      <c r="O1911">
        <v>313</v>
      </c>
      <c r="P1911">
        <v>458</v>
      </c>
      <c r="Q1911">
        <v>289.72274217749992</v>
      </c>
      <c r="R1911">
        <v>557</v>
      </c>
      <c r="S1911">
        <v>643.4</v>
      </c>
      <c r="T1911">
        <v>414</v>
      </c>
      <c r="U1911">
        <v>155.570299495</v>
      </c>
      <c r="V1911">
        <v>660.08597451585933</v>
      </c>
      <c r="W1911">
        <v>251.39344399999999</v>
      </c>
      <c r="X1911">
        <v>1028</v>
      </c>
      <c r="Y1911">
        <v>3300.21</v>
      </c>
      <c r="Z1911">
        <v>441.29999999999927</v>
      </c>
      <c r="AA1911">
        <v>4911.5582908567612</v>
      </c>
      <c r="AB1911">
        <v>90.532548870000014</v>
      </c>
      <c r="AC1911">
        <v>335.72116936718402</v>
      </c>
      <c r="AD1911">
        <v>788.19600000000003</v>
      </c>
      <c r="AE1911">
        <v>377.1825444343184</v>
      </c>
      <c r="AF1911">
        <v>2029.3166249999999</v>
      </c>
      <c r="AG1911">
        <v>8770.8407296778387</v>
      </c>
      <c r="AH1911">
        <v>1413.672975814932</v>
      </c>
      <c r="AI1911">
        <v>402.2598341792883</v>
      </c>
      <c r="AJ1911">
        <v>2615.2175237301899</v>
      </c>
      <c r="AK1911">
        <v>287.71913919555698</v>
      </c>
      <c r="AL1911">
        <v>34105.69921875</v>
      </c>
      <c r="AM1911">
        <v>27849.31640625</v>
      </c>
      <c r="AN1911">
        <v>6256.3837890625</v>
      </c>
      <c r="AO1911" s="5" t="s">
        <v>2258</v>
      </c>
    </row>
    <row r="1912" spans="1:41" ht="14.25" x14ac:dyDescent="0.45">
      <c r="A1912">
        <v>2017</v>
      </c>
      <c r="B1912" s="5" t="s">
        <v>1508</v>
      </c>
      <c r="C1912" s="5" t="s">
        <v>268</v>
      </c>
      <c r="D1912" s="5" t="s">
        <v>81</v>
      </c>
      <c r="E1912" s="5" t="s">
        <v>97</v>
      </c>
      <c r="F1912" s="5" t="s">
        <v>98</v>
      </c>
      <c r="G1912" s="5" t="s">
        <v>82</v>
      </c>
      <c r="H1912" s="5" t="s">
        <v>99</v>
      </c>
      <c r="I1912">
        <v>816.06492412668922</v>
      </c>
      <c r="J1912">
        <v>1372.288722055918</v>
      </c>
      <c r="K1912">
        <v>68.081999999999994</v>
      </c>
      <c r="L1912">
        <v>117</v>
      </c>
      <c r="M1912">
        <v>717</v>
      </c>
      <c r="N1912">
        <v>640</v>
      </c>
      <c r="O1912">
        <v>304</v>
      </c>
      <c r="P1912">
        <v>443</v>
      </c>
      <c r="Q1912">
        <v>276.46807492384761</v>
      </c>
      <c r="R1912">
        <v>557</v>
      </c>
      <c r="S1912">
        <v>677.07505600000002</v>
      </c>
      <c r="T1912">
        <v>386</v>
      </c>
      <c r="U1912">
        <v>150.79956057000001</v>
      </c>
      <c r="V1912">
        <v>654.75415199999998</v>
      </c>
      <c r="W1912">
        <v>252.423745</v>
      </c>
      <c r="X1912">
        <v>1030</v>
      </c>
      <c r="Y1912">
        <v>3311</v>
      </c>
      <c r="Z1912">
        <v>427</v>
      </c>
      <c r="AA1912">
        <v>4960.4237745233268</v>
      </c>
      <c r="AB1912">
        <v>80.53481699999999</v>
      </c>
      <c r="AC1912">
        <v>352.04327581699999</v>
      </c>
      <c r="AD1912">
        <v>773</v>
      </c>
      <c r="AE1912">
        <v>376.97521599999999</v>
      </c>
      <c r="AF1912">
        <v>1926</v>
      </c>
      <c r="AG1912">
        <v>8694</v>
      </c>
      <c r="AH1912">
        <v>1322.131692307692</v>
      </c>
      <c r="AI1912">
        <v>402.06922635221088</v>
      </c>
      <c r="AJ1912">
        <v>2421.2623679886892</v>
      </c>
      <c r="AK1912">
        <v>299.386184396766</v>
      </c>
      <c r="AL1912">
        <v>33807.78125</v>
      </c>
      <c r="AM1912">
        <v>27496.080078125</v>
      </c>
      <c r="AN1912">
        <v>6311.70361328125</v>
      </c>
      <c r="AO1912" s="5" t="s">
        <v>2257</v>
      </c>
    </row>
    <row r="1913" spans="1:41" ht="14.25" x14ac:dyDescent="0.45">
      <c r="A1913">
        <v>2017</v>
      </c>
      <c r="B1913" s="5" t="s">
        <v>4071</v>
      </c>
      <c r="C1913" s="5" t="s">
        <v>268</v>
      </c>
      <c r="D1913" s="5" t="s">
        <v>81</v>
      </c>
      <c r="E1913" s="5" t="s">
        <v>97</v>
      </c>
      <c r="F1913" s="5" t="s">
        <v>98</v>
      </c>
      <c r="G1913" s="5" t="s">
        <v>82</v>
      </c>
      <c r="H1913" s="5" t="s">
        <v>99</v>
      </c>
      <c r="I1913">
        <v>843.13490432658512</v>
      </c>
      <c r="J1913">
        <v>1348.3548666220281</v>
      </c>
      <c r="K1913">
        <v>54.3</v>
      </c>
      <c r="L1913">
        <v>112</v>
      </c>
      <c r="M1913">
        <v>596</v>
      </c>
      <c r="N1913">
        <v>590.50848999999994</v>
      </c>
      <c r="O1913">
        <v>311.7</v>
      </c>
      <c r="P1913">
        <v>445</v>
      </c>
      <c r="Q1913">
        <v>271.47684757964072</v>
      </c>
      <c r="R1913">
        <v>562</v>
      </c>
      <c r="S1913">
        <v>645.24632587064673</v>
      </c>
      <c r="T1913">
        <v>394.7</v>
      </c>
      <c r="U1913">
        <v>145.03700000000001</v>
      </c>
      <c r="V1913">
        <v>647.16687425518637</v>
      </c>
      <c r="W1913">
        <v>242</v>
      </c>
      <c r="X1913">
        <v>1094</v>
      </c>
      <c r="Y1913">
        <v>3236</v>
      </c>
      <c r="Z1913">
        <v>444</v>
      </c>
      <c r="AA1913">
        <v>5045.7272110000004</v>
      </c>
      <c r="AB1913">
        <v>82</v>
      </c>
      <c r="AC1913">
        <v>378.5951429205565</v>
      </c>
      <c r="AD1913">
        <v>759.43382299999996</v>
      </c>
      <c r="AE1913">
        <v>358</v>
      </c>
      <c r="AF1913">
        <v>1664</v>
      </c>
      <c r="AG1913">
        <v>8638</v>
      </c>
      <c r="AH1913">
        <v>1258</v>
      </c>
      <c r="AI1913">
        <v>402</v>
      </c>
      <c r="AJ1913">
        <v>2414.2304060079032</v>
      </c>
      <c r="AK1913">
        <v>256.04722800000002</v>
      </c>
      <c r="AL1913">
        <v>33238.65625</v>
      </c>
      <c r="AM1913">
        <v>27143.232421875</v>
      </c>
      <c r="AN1913">
        <v>6095.42724609375</v>
      </c>
      <c r="AO1913" s="5" t="s">
        <v>4184</v>
      </c>
    </row>
    <row r="1914" spans="1:41" ht="14.25" x14ac:dyDescent="0.45">
      <c r="A1914">
        <v>2017</v>
      </c>
      <c r="B1914" s="5" t="s">
        <v>1509</v>
      </c>
      <c r="C1914" s="5" t="s">
        <v>268</v>
      </c>
      <c r="D1914" s="5" t="s">
        <v>81</v>
      </c>
      <c r="E1914" s="5" t="s">
        <v>97</v>
      </c>
      <c r="F1914" s="5" t="s">
        <v>8</v>
      </c>
      <c r="G1914" s="5" t="s">
        <v>82</v>
      </c>
      <c r="H1914" s="5" t="s">
        <v>100</v>
      </c>
      <c r="I1914">
        <v>0.64392100210575987</v>
      </c>
      <c r="J1914">
        <v>0.54800000000000004</v>
      </c>
      <c r="K1914">
        <v>0.62045492981566042</v>
      </c>
      <c r="L1914">
        <v>0.62064990911912044</v>
      </c>
      <c r="M1914">
        <v>0.57031258693789433</v>
      </c>
      <c r="N1914">
        <v>0.40282370230409908</v>
      </c>
      <c r="O1914">
        <v>0.57458043418005789</v>
      </c>
      <c r="P1914">
        <v>0.51265240074770524</v>
      </c>
      <c r="Q1914">
        <v>0.55376557164184803</v>
      </c>
      <c r="R1914">
        <v>0.71797310601527509</v>
      </c>
      <c r="S1914">
        <v>0.70168824096183657</v>
      </c>
      <c r="T1914">
        <v>0.6139639203728029</v>
      </c>
      <c r="U1914">
        <v>0.48715417673918882</v>
      </c>
      <c r="V1914">
        <v>0.59884721910322625</v>
      </c>
      <c r="W1914">
        <v>0.56296909492273739</v>
      </c>
      <c r="X1914">
        <v>0.65307850935336564</v>
      </c>
      <c r="Y1914">
        <v>0.62705648710252537</v>
      </c>
      <c r="Z1914">
        <v>0.79470800157427868</v>
      </c>
      <c r="AA1914">
        <v>0.63769316097182194</v>
      </c>
      <c r="AB1914">
        <v>0.66463829884785075</v>
      </c>
      <c r="AC1914">
        <v>0.59931506849315075</v>
      </c>
      <c r="AD1914">
        <v>0.60069280428279015</v>
      </c>
      <c r="AE1914">
        <v>0.59981602842780635</v>
      </c>
      <c r="AF1914">
        <v>0.62199669472603536</v>
      </c>
      <c r="AG1914">
        <v>0.57161582547023781</v>
      </c>
      <c r="AH1914">
        <v>0.57176295457494064</v>
      </c>
      <c r="AI1914">
        <v>0.62188314154192637</v>
      </c>
      <c r="AJ1914">
        <v>0.49873975415824862</v>
      </c>
      <c r="AK1914">
        <v>0.68202063951692482</v>
      </c>
      <c r="AL1914">
        <v>0.60257840156555176</v>
      </c>
      <c r="AM1914">
        <v>0.59039580821990967</v>
      </c>
      <c r="AN1914">
        <v>0.61983710527420044</v>
      </c>
      <c r="AO1914" s="5" t="s">
        <v>2260</v>
      </c>
    </row>
    <row r="1915" spans="1:41" ht="14.25" x14ac:dyDescent="0.45">
      <c r="A1915">
        <v>2017</v>
      </c>
      <c r="B1915" s="5" t="s">
        <v>1507</v>
      </c>
      <c r="C1915" s="5" t="s">
        <v>268</v>
      </c>
      <c r="D1915" s="5" t="s">
        <v>81</v>
      </c>
      <c r="E1915" s="5" t="s">
        <v>97</v>
      </c>
      <c r="F1915" s="5" t="s">
        <v>8</v>
      </c>
      <c r="G1915" s="5" t="s">
        <v>82</v>
      </c>
      <c r="H1915" s="5" t="s">
        <v>100</v>
      </c>
      <c r="I1915">
        <v>0.66905531539189333</v>
      </c>
      <c r="J1915">
        <v>0.53810556093661122</v>
      </c>
      <c r="K1915">
        <v>0.57929530430041576</v>
      </c>
      <c r="L1915">
        <v>0.63057186344857574</v>
      </c>
      <c r="M1915">
        <v>0.57408944156820008</v>
      </c>
      <c r="N1915">
        <v>0.39452510462075741</v>
      </c>
      <c r="O1915">
        <v>0.55829052511415522</v>
      </c>
      <c r="P1915">
        <v>0.52178747527775504</v>
      </c>
      <c r="Q1915">
        <v>0.47695729458181929</v>
      </c>
      <c r="R1915">
        <v>0.63520953931912838</v>
      </c>
      <c r="S1915">
        <v>0.64997777508384846</v>
      </c>
      <c r="T1915">
        <v>0.61055172007953795</v>
      </c>
      <c r="U1915">
        <v>0.5326532473677309</v>
      </c>
      <c r="V1915">
        <v>0.60098674900923066</v>
      </c>
      <c r="W1915">
        <v>0.47513049230397048</v>
      </c>
      <c r="X1915">
        <v>0.64835137112439778</v>
      </c>
      <c r="Y1915">
        <v>0.61709467873851442</v>
      </c>
      <c r="Z1915">
        <v>0.79709987861973108</v>
      </c>
      <c r="AA1915">
        <v>0.61528231518102716</v>
      </c>
      <c r="AB1915">
        <v>0.54393504488103828</v>
      </c>
      <c r="AC1915">
        <v>0.54071367197854525</v>
      </c>
      <c r="AD1915">
        <v>0.553828947691272</v>
      </c>
      <c r="AE1915">
        <v>0.63883335439331457</v>
      </c>
      <c r="AF1915">
        <v>0</v>
      </c>
      <c r="AG1915">
        <v>0.54772998119263971</v>
      </c>
      <c r="AH1915">
        <v>0.59657417230850229</v>
      </c>
      <c r="AI1915">
        <v>0.60052524268183327</v>
      </c>
      <c r="AJ1915">
        <v>0.52101363562165592</v>
      </c>
      <c r="AK1915">
        <v>0.58781558184856764</v>
      </c>
      <c r="AL1915">
        <v>0.5605512261390686</v>
      </c>
      <c r="AM1915">
        <v>0.54574239253997803</v>
      </c>
      <c r="AN1915">
        <v>0.58153045177459717</v>
      </c>
      <c r="AO1915" s="5" t="s">
        <v>2261</v>
      </c>
    </row>
    <row r="1916" spans="1:41" ht="14.25" x14ac:dyDescent="0.45">
      <c r="A1916">
        <v>2017</v>
      </c>
      <c r="B1916" s="5" t="s">
        <v>4071</v>
      </c>
      <c r="C1916" s="5" t="s">
        <v>268</v>
      </c>
      <c r="D1916" s="5" t="s">
        <v>81</v>
      </c>
      <c r="E1916" s="5" t="s">
        <v>97</v>
      </c>
      <c r="F1916" s="5" t="s">
        <v>8</v>
      </c>
      <c r="G1916" s="5" t="s">
        <v>82</v>
      </c>
      <c r="H1916" s="5" t="s">
        <v>100</v>
      </c>
      <c r="I1916">
        <v>0.6693876421265903</v>
      </c>
      <c r="J1916">
        <v>0.54200000000000004</v>
      </c>
      <c r="K1916">
        <v>0.59034572733202861</v>
      </c>
      <c r="L1916">
        <v>0.60709345336438192</v>
      </c>
      <c r="M1916">
        <v>0.58753479862146196</v>
      </c>
      <c r="N1916">
        <v>0.4124099586864049</v>
      </c>
      <c r="O1916">
        <v>0.60308799628511722</v>
      </c>
      <c r="P1916">
        <v>0.49</v>
      </c>
      <c r="Q1916">
        <v>0.49150713243942862</v>
      </c>
      <c r="R1916">
        <v>0.72903694479036951</v>
      </c>
      <c r="S1916">
        <v>0.68198300444352822</v>
      </c>
      <c r="T1916">
        <v>0.63460672712071509</v>
      </c>
      <c r="U1916">
        <v>0.48696279881815741</v>
      </c>
      <c r="V1916">
        <v>0.67850300580305345</v>
      </c>
      <c r="W1916">
        <v>0.50228310502283102</v>
      </c>
      <c r="X1916">
        <v>0.74027351677424547</v>
      </c>
      <c r="Y1916">
        <v>0.623997284956189</v>
      </c>
      <c r="Z1916">
        <v>0.80452272233094146</v>
      </c>
      <c r="AA1916">
        <v>0.63887001014153988</v>
      </c>
      <c r="AB1916">
        <v>0.6686236138290933</v>
      </c>
      <c r="AC1916">
        <v>0.66622924805671924</v>
      </c>
      <c r="AD1916">
        <v>0.64410055863438986</v>
      </c>
      <c r="AE1916">
        <v>0.60099382218640873</v>
      </c>
      <c r="AF1916">
        <v>0.59360730593607303</v>
      </c>
      <c r="AG1916">
        <v>0.5807261833690992</v>
      </c>
      <c r="AH1916">
        <v>0.52586072699869302</v>
      </c>
      <c r="AI1916">
        <v>0.62068899186895388</v>
      </c>
      <c r="AJ1916">
        <v>0.48435338894798668</v>
      </c>
      <c r="AK1916">
        <v>0.67255135325195803</v>
      </c>
      <c r="AL1916">
        <v>0.60593599081039429</v>
      </c>
      <c r="AM1916">
        <v>0.59412944316864014</v>
      </c>
      <c r="AN1916">
        <v>0.62266165018081665</v>
      </c>
      <c r="AO1916" s="5" t="s">
        <v>4185</v>
      </c>
    </row>
    <row r="1917" spans="1:41" ht="14.25" x14ac:dyDescent="0.45">
      <c r="A1917">
        <v>2017</v>
      </c>
      <c r="B1917" s="5" t="s">
        <v>589</v>
      </c>
      <c r="C1917" s="5" t="s">
        <v>268</v>
      </c>
      <c r="D1917" s="5" t="s">
        <v>81</v>
      </c>
      <c r="E1917" s="5" t="s">
        <v>97</v>
      </c>
      <c r="F1917" s="5" t="s">
        <v>8</v>
      </c>
      <c r="G1917" s="5" t="s">
        <v>82</v>
      </c>
      <c r="H1917" s="5" t="s">
        <v>100</v>
      </c>
      <c r="I1917">
        <v>0.66796595345664111</v>
      </c>
      <c r="J1917">
        <v>0.54400000000000004</v>
      </c>
      <c r="K1917">
        <v>0.61385370896872582</v>
      </c>
      <c r="L1917">
        <v>0.63926940639269403</v>
      </c>
      <c r="M1917">
        <v>0.56063439942511695</v>
      </c>
      <c r="N1917">
        <v>0.45228378543281222</v>
      </c>
      <c r="O1917">
        <v>0.59493911719939119</v>
      </c>
      <c r="P1917">
        <v>0.51032744654930295</v>
      </c>
      <c r="Q1917">
        <v>0.49994465186610482</v>
      </c>
      <c r="R1917">
        <v>0.72563543076170889</v>
      </c>
      <c r="S1917">
        <v>0.68035079032551138</v>
      </c>
      <c r="T1917">
        <v>0.63102486047691531</v>
      </c>
      <c r="U1917">
        <v>0.49007226404486681</v>
      </c>
      <c r="V1917">
        <v>0.64009890821759807</v>
      </c>
      <c r="W1917">
        <v>0.56497175141242939</v>
      </c>
      <c r="X1917">
        <v>0.67272306212965616</v>
      </c>
      <c r="Y1917">
        <v>0.62569243511109107</v>
      </c>
      <c r="Z1917">
        <v>0.75641952280165925</v>
      </c>
      <c r="AA1917">
        <v>0.65905975890125112</v>
      </c>
      <c r="AB1917">
        <v>0.6706804652010131</v>
      </c>
      <c r="AC1917">
        <v>0.66622924805671924</v>
      </c>
      <c r="AD1917">
        <v>0.65071921621624729</v>
      </c>
      <c r="AE1917">
        <v>0.60749285695212152</v>
      </c>
      <c r="AF1917">
        <v>0.60491364211089949</v>
      </c>
      <c r="AG1917">
        <v>0.56269132951923506</v>
      </c>
      <c r="AH1917">
        <v>0.55840069956586869</v>
      </c>
      <c r="AI1917">
        <v>0.62059635172091365</v>
      </c>
      <c r="AJ1917">
        <v>0.51328431799431817</v>
      </c>
      <c r="AK1917">
        <v>0.66824197352989068</v>
      </c>
      <c r="AL1917">
        <v>0.6087074875831604</v>
      </c>
      <c r="AM1917">
        <v>0.59796363115310669</v>
      </c>
      <c r="AN1917">
        <v>0.6239280104637146</v>
      </c>
      <c r="AO1917" s="5" t="s">
        <v>830</v>
      </c>
    </row>
    <row r="1918" spans="1:41" ht="14.25" x14ac:dyDescent="0.45">
      <c r="A1918">
        <v>2017</v>
      </c>
      <c r="B1918" s="5" t="s">
        <v>1508</v>
      </c>
      <c r="C1918" s="5" t="s">
        <v>268</v>
      </c>
      <c r="D1918" s="5" t="s">
        <v>81</v>
      </c>
      <c r="E1918" s="5" t="s">
        <v>97</v>
      </c>
      <c r="F1918" s="5" t="s">
        <v>8</v>
      </c>
      <c r="G1918" s="5" t="s">
        <v>82</v>
      </c>
      <c r="H1918" s="5" t="s">
        <v>100</v>
      </c>
      <c r="I1918">
        <v>0.6453268704297247</v>
      </c>
      <c r="J1918">
        <v>0.54012762472785902</v>
      </c>
      <c r="K1918">
        <v>0.59783983140147523</v>
      </c>
      <c r="L1918">
        <v>0.64772863159852778</v>
      </c>
      <c r="M1918">
        <v>0.59962868182046269</v>
      </c>
      <c r="N1918">
        <v>0.41964021097411608</v>
      </c>
      <c r="O1918">
        <v>0.56890485814806491</v>
      </c>
      <c r="P1918">
        <v>0.50824900759505287</v>
      </c>
      <c r="Q1918">
        <v>0.47424082377132398</v>
      </c>
      <c r="R1918">
        <v>0.7260611869297251</v>
      </c>
      <c r="S1918">
        <v>0.70650523820256617</v>
      </c>
      <c r="T1918">
        <v>0.57348646489789801</v>
      </c>
      <c r="U1918">
        <v>0.51390618513906183</v>
      </c>
      <c r="V1918">
        <v>0.58636247475903547</v>
      </c>
      <c r="W1918">
        <v>0.47707774841997042</v>
      </c>
      <c r="X1918">
        <v>0.64961275511491201</v>
      </c>
      <c r="Y1918">
        <v>0.61982295265608456</v>
      </c>
      <c r="Z1918">
        <v>0.78619826189424069</v>
      </c>
      <c r="AA1918">
        <v>0.6245710875608973</v>
      </c>
      <c r="AB1918">
        <v>0.6718118203113439</v>
      </c>
      <c r="AC1918">
        <v>0.58482613277351059</v>
      </c>
      <c r="AD1918">
        <v>0.54470376007666721</v>
      </c>
      <c r="AE1918">
        <v>0.59952215737839232</v>
      </c>
      <c r="AF1918">
        <v>0</v>
      </c>
      <c r="AG1918">
        <v>0.53909057763425183</v>
      </c>
      <c r="AH1918">
        <v>0.54962955345080278</v>
      </c>
      <c r="AI1918">
        <v>0.62357274998574608</v>
      </c>
      <c r="AJ1918">
        <v>0.49693208831621988</v>
      </c>
      <c r="AK1918">
        <v>0.66996640392815199</v>
      </c>
      <c r="AL1918">
        <v>0.57052910327911377</v>
      </c>
      <c r="AM1918">
        <v>0.54780036211013794</v>
      </c>
      <c r="AN1918">
        <v>0.60272836685180664</v>
      </c>
      <c r="AO1918" s="5" t="s">
        <v>2262</v>
      </c>
    </row>
    <row r="1919" spans="1:41" ht="14.25" x14ac:dyDescent="0.45">
      <c r="A1919">
        <v>2017</v>
      </c>
      <c r="B1919" s="5" t="s">
        <v>589</v>
      </c>
      <c r="C1919" s="5" t="s">
        <v>268</v>
      </c>
      <c r="D1919" s="5" t="s">
        <v>81</v>
      </c>
      <c r="E1919" s="5" t="s">
        <v>97</v>
      </c>
      <c r="F1919" s="5" t="s">
        <v>34</v>
      </c>
      <c r="G1919" s="5" t="s">
        <v>82</v>
      </c>
      <c r="H1919" s="5" t="s">
        <v>100</v>
      </c>
      <c r="I1919">
        <v>3.5797936634096403E-2</v>
      </c>
      <c r="J1919">
        <v>5.7999999999999899E-2</v>
      </c>
      <c r="K1919">
        <v>6.3157894736842093E-2</v>
      </c>
      <c r="L1919">
        <v>7.9999999999999905E-2</v>
      </c>
      <c r="M1919">
        <v>4.1761554615263402E-2</v>
      </c>
      <c r="N1919">
        <v>7.9863915096656996E-2</v>
      </c>
      <c r="O1919">
        <v>9.5299008634474006E-2</v>
      </c>
      <c r="P1919">
        <v>6.8337129840546698E-2</v>
      </c>
      <c r="Q1919">
        <v>5.1470588235294198E-2</v>
      </c>
      <c r="R1919">
        <v>4.70178053661E-2</v>
      </c>
      <c r="S1919">
        <v>5.5000000000000097E-2</v>
      </c>
      <c r="T1919">
        <v>1</v>
      </c>
      <c r="U1919">
        <v>3.8179045593810801E-2</v>
      </c>
      <c r="V1919">
        <v>6.4331996297439104E-2</v>
      </c>
      <c r="W1919">
        <v>6.1643835616438401E-2</v>
      </c>
      <c r="X1919">
        <v>4.0224508886810097E-2</v>
      </c>
      <c r="Y1919">
        <v>4.0994225545438398E-2</v>
      </c>
      <c r="Z1919">
        <v>4.9865900700153398E-2</v>
      </c>
      <c r="AA1919">
        <v>6.0000000000000102E-2</v>
      </c>
      <c r="AB1919">
        <v>1</v>
      </c>
      <c r="AC1919">
        <v>9.1799288475010093E-2</v>
      </c>
      <c r="AD1919">
        <v>6.4407479578273405E-2</v>
      </c>
      <c r="AE1919">
        <v>9.3406593406593394E-2</v>
      </c>
      <c r="AF1919">
        <v>5.5000000000000097E-2</v>
      </c>
      <c r="AG1919">
        <v>4.0539154160416001E-2</v>
      </c>
      <c r="AH1919">
        <v>4.6164737292447203E-2</v>
      </c>
      <c r="AI1919">
        <v>6.0606060606060497E-2</v>
      </c>
      <c r="AJ1919">
        <v>4.7619047619047498E-2</v>
      </c>
      <c r="AK1919">
        <v>0.05</v>
      </c>
      <c r="AL1919">
        <v>0.12346510589122772</v>
      </c>
      <c r="AM1919">
        <v>5.8954272419214249E-2</v>
      </c>
      <c r="AN1919">
        <v>0.21485543251037598</v>
      </c>
      <c r="AO1919" s="5" t="s">
        <v>831</v>
      </c>
    </row>
    <row r="1920" spans="1:41" ht="14.25" x14ac:dyDescent="0.45">
      <c r="A1920">
        <v>2017</v>
      </c>
      <c r="B1920" s="5" t="s">
        <v>1509</v>
      </c>
      <c r="C1920" s="5" t="s">
        <v>268</v>
      </c>
      <c r="D1920" s="5" t="s">
        <v>81</v>
      </c>
      <c r="E1920" s="5" t="s">
        <v>97</v>
      </c>
      <c r="F1920" s="5" t="s">
        <v>34</v>
      </c>
      <c r="G1920" s="5" t="s">
        <v>82</v>
      </c>
      <c r="H1920" s="5" t="s">
        <v>100</v>
      </c>
      <c r="I1920">
        <v>4.8110225513331398E-2</v>
      </c>
      <c r="J1920">
        <v>5.7000000000000002E-2</v>
      </c>
      <c r="K1920">
        <v>6.4735945485519697E-2</v>
      </c>
      <c r="L1920">
        <v>7.9999999999999905E-2</v>
      </c>
      <c r="M1920">
        <v>5.5284552845528502E-2</v>
      </c>
      <c r="N1920">
        <v>8.30618892508143E-2</v>
      </c>
      <c r="O1920">
        <v>9.5022624434388997E-2</v>
      </c>
      <c r="P1920">
        <v>6.8027210884353706E-2</v>
      </c>
      <c r="Q1920">
        <v>5.4945054945055097E-2</v>
      </c>
      <c r="R1920">
        <v>4.6805134427684199E-2</v>
      </c>
      <c r="S1920">
        <v>5.2999999999999999E-2</v>
      </c>
      <c r="T1920">
        <v>6.4999999999999905E-2</v>
      </c>
      <c r="U1920">
        <v>3.5108274635753202E-2</v>
      </c>
      <c r="V1920">
        <v>5.6250000000000001E-2</v>
      </c>
      <c r="W1920">
        <v>6.0000000000000102E-2</v>
      </c>
      <c r="X1920">
        <v>3.58049055539892E-2</v>
      </c>
      <c r="Y1920">
        <v>4.0866639074337401E-2</v>
      </c>
      <c r="Z1920">
        <v>5.3598608393128903E-2</v>
      </c>
      <c r="AA1920">
        <v>6.0000000000000102E-2</v>
      </c>
      <c r="AB1920">
        <v>7.0662816555478097E-2</v>
      </c>
      <c r="AC1920">
        <v>8.6904761904761804E-2</v>
      </c>
      <c r="AD1920">
        <v>5.89777195281782E-2</v>
      </c>
      <c r="AE1920">
        <v>9.2188991409481405E-2</v>
      </c>
      <c r="AF1920">
        <v>5.5E-2</v>
      </c>
      <c r="AG1920">
        <v>4.0551705145270102E-2</v>
      </c>
      <c r="AH1920">
        <v>4.7860017384452197E-2</v>
      </c>
      <c r="AI1920">
        <v>6.11702127659575E-2</v>
      </c>
      <c r="AJ1920">
        <v>4.8000000000000001E-2</v>
      </c>
      <c r="AK1920">
        <v>5.00000000000001E-2</v>
      </c>
      <c r="AL1920">
        <v>5.9446103870868683E-2</v>
      </c>
      <c r="AM1920">
        <v>5.9201087802648544E-2</v>
      </c>
      <c r="AN1920">
        <v>5.9793233871459961E-2</v>
      </c>
      <c r="AO1920" s="5" t="s">
        <v>2265</v>
      </c>
    </row>
    <row r="1921" spans="1:41" ht="14.25" x14ac:dyDescent="0.45">
      <c r="A1921">
        <v>2017</v>
      </c>
      <c r="B1921" s="5" t="s">
        <v>1508</v>
      </c>
      <c r="C1921" s="5" t="s">
        <v>268</v>
      </c>
      <c r="D1921" s="5" t="s">
        <v>81</v>
      </c>
      <c r="E1921" s="5" t="s">
        <v>97</v>
      </c>
      <c r="F1921" s="5" t="s">
        <v>34</v>
      </c>
      <c r="G1921" s="5" t="s">
        <v>82</v>
      </c>
      <c r="H1921" s="5" t="s">
        <v>100</v>
      </c>
      <c r="I1921">
        <v>6.0430869947593502E-2</v>
      </c>
      <c r="J1921">
        <v>6.0010600344030801E-2</v>
      </c>
      <c r="K1921">
        <v>6.0000000000000102E-2</v>
      </c>
      <c r="L1921">
        <v>7.69230769230769E-2</v>
      </c>
      <c r="M1921">
        <v>5.9972105997210597E-2</v>
      </c>
      <c r="N1921">
        <v>6.25E-2</v>
      </c>
      <c r="O1921">
        <v>7.2368421052631596E-2</v>
      </c>
      <c r="P1921">
        <v>6.7720090293453702E-2</v>
      </c>
      <c r="Q1921">
        <v>5.3101037133345498E-2</v>
      </c>
      <c r="R1921">
        <v>4.1292639138240599E-2</v>
      </c>
      <c r="S1921">
        <v>5.48999999999999E-2</v>
      </c>
      <c r="T1921">
        <v>1</v>
      </c>
      <c r="U1921">
        <v>4.41572428648358E-2</v>
      </c>
      <c r="V1921">
        <v>8.6680094851845996E-2</v>
      </c>
      <c r="W1921">
        <v>0.06</v>
      </c>
      <c r="X1921">
        <v>3.4951456310679599E-2</v>
      </c>
      <c r="Y1921">
        <v>4.5605557233464197E-2</v>
      </c>
      <c r="Z1921">
        <v>5.00000000000001E-2</v>
      </c>
      <c r="AA1921">
        <v>0.06</v>
      </c>
      <c r="AB1921">
        <v>1</v>
      </c>
      <c r="AC1921">
        <v>9.0090090041902895E-2</v>
      </c>
      <c r="AD1921">
        <v>6.5976714100905595E-2</v>
      </c>
      <c r="AE1921">
        <v>9.2619574226863705E-2</v>
      </c>
      <c r="AF1921">
        <v>5.5036344755970898E-2</v>
      </c>
      <c r="AG1921">
        <v>4.1752933057280901E-2</v>
      </c>
      <c r="AH1921">
        <v>5.0018990311217801E-2</v>
      </c>
      <c r="AI1921">
        <v>6.4198239128042595E-2</v>
      </c>
      <c r="AJ1921">
        <v>5.00000000000001E-2</v>
      </c>
      <c r="AK1921">
        <v>0.05</v>
      </c>
      <c r="AL1921">
        <v>0.1244933009147644</v>
      </c>
      <c r="AM1921">
        <v>6.1054125428199768E-2</v>
      </c>
      <c r="AN1921">
        <v>0.21436548233032227</v>
      </c>
      <c r="AO1921" s="5" t="s">
        <v>2263</v>
      </c>
    </row>
    <row r="1922" spans="1:41" ht="14.25" x14ac:dyDescent="0.45">
      <c r="A1922">
        <v>2017</v>
      </c>
      <c r="B1922" s="5" t="s">
        <v>1507</v>
      </c>
      <c r="C1922" s="5" t="s">
        <v>268</v>
      </c>
      <c r="D1922" s="5" t="s">
        <v>81</v>
      </c>
      <c r="E1922" s="5" t="s">
        <v>97</v>
      </c>
      <c r="F1922" s="5" t="s">
        <v>34</v>
      </c>
      <c r="G1922" s="5" t="s">
        <v>82</v>
      </c>
      <c r="H1922" s="5" t="s">
        <v>100</v>
      </c>
      <c r="I1922">
        <v>4.4486372398156997E-2</v>
      </c>
      <c r="J1922">
        <v>0.06</v>
      </c>
      <c r="K1922">
        <v>5.4411764705882402E-2</v>
      </c>
      <c r="L1922">
        <v>9.4827586206896505E-2</v>
      </c>
      <c r="M1922">
        <v>5.9707664371370602E-2</v>
      </c>
      <c r="N1922">
        <v>5.80000000000001E-2</v>
      </c>
      <c r="O1922">
        <v>6.5079872204479999E-4</v>
      </c>
      <c r="P1922">
        <v>7.2052401746724906E-2</v>
      </c>
      <c r="Q1922">
        <v>4.6948356807511499E-2</v>
      </c>
      <c r="R1922">
        <v>4.1292639138240599E-2</v>
      </c>
      <c r="S1922">
        <v>5.6108175318619898E-2</v>
      </c>
      <c r="T1922">
        <v>6.2801932367149801E-2</v>
      </c>
      <c r="U1922">
        <v>3.67892976588629E-2</v>
      </c>
      <c r="V1922">
        <v>5.6022131424319097E-2</v>
      </c>
      <c r="W1922">
        <v>6.0000000000000102E-2</v>
      </c>
      <c r="X1922">
        <v>3.2101167315175101E-2</v>
      </c>
      <c r="Y1922">
        <v>3.7618832437935797E-2</v>
      </c>
      <c r="Z1922">
        <v>6.6621346023112801E-2</v>
      </c>
      <c r="AA1922">
        <v>5.9999999999996403E-2</v>
      </c>
      <c r="AB1922">
        <v>1</v>
      </c>
      <c r="AC1922">
        <v>8.7515567425781302E-2</v>
      </c>
      <c r="AD1922">
        <v>6.6222107191612298E-2</v>
      </c>
      <c r="AE1922">
        <v>8.3999999999999894E-2</v>
      </c>
      <c r="AF1922">
        <v>5.5E-2</v>
      </c>
      <c r="AG1922">
        <v>4.05478250443599E-2</v>
      </c>
      <c r="AH1922">
        <v>4.9000000000000099E-2</v>
      </c>
      <c r="AI1922">
        <v>6.4681824447667194E-2</v>
      </c>
      <c r="AJ1922">
        <v>4.9999999999998601E-2</v>
      </c>
      <c r="AK1922">
        <v>0.05</v>
      </c>
      <c r="AL1922">
        <v>8.7841659784317017E-2</v>
      </c>
      <c r="AM1922">
        <v>5.8336611837148666E-2</v>
      </c>
      <c r="AN1922">
        <v>0.12964044511318207</v>
      </c>
      <c r="AO1922" s="5" t="s">
        <v>2264</v>
      </c>
    </row>
    <row r="1923" spans="1:41" ht="14.25" x14ac:dyDescent="0.45">
      <c r="A1923">
        <v>2017</v>
      </c>
      <c r="B1923" s="5" t="s">
        <v>4071</v>
      </c>
      <c r="C1923" s="5" t="s">
        <v>268</v>
      </c>
      <c r="D1923" s="5" t="s">
        <v>81</v>
      </c>
      <c r="E1923" s="5" t="s">
        <v>97</v>
      </c>
      <c r="F1923" s="5" t="s">
        <v>34</v>
      </c>
      <c r="G1923" s="5" t="s">
        <v>82</v>
      </c>
      <c r="H1923" s="5" t="s">
        <v>100</v>
      </c>
      <c r="I1923">
        <v>1.8004914939824101E-2</v>
      </c>
      <c r="J1923">
        <v>5.9999999999999901E-2</v>
      </c>
      <c r="K1923">
        <v>6.4456721915285495E-2</v>
      </c>
      <c r="L1923">
        <v>7.9999999999999905E-2</v>
      </c>
      <c r="M1923">
        <v>4.5302013422818803E-2</v>
      </c>
      <c r="N1923">
        <v>7.1394243637725494E-2</v>
      </c>
      <c r="O1923">
        <v>9.4963105550208399E-2</v>
      </c>
      <c r="P1923">
        <v>6.9000000000000006E-2</v>
      </c>
      <c r="Q1923">
        <v>5.2900243001965198E-2</v>
      </c>
      <c r="R1923">
        <v>4.8042704626334497E-2</v>
      </c>
      <c r="S1923">
        <v>5.4587915233405698E-2</v>
      </c>
      <c r="T1923">
        <v>5.0671395996959703E-2</v>
      </c>
      <c r="U1923">
        <v>3.8865944552079798E-2</v>
      </c>
      <c r="V1923">
        <v>6.7495534757488901E-2</v>
      </c>
      <c r="W1923">
        <v>9.9173553719008295E-2</v>
      </c>
      <c r="X1923">
        <v>4.0219378427787902E-2</v>
      </c>
      <c r="Y1923">
        <v>4.41903584672435E-2</v>
      </c>
      <c r="Z1923">
        <v>4.9549549549549599E-2</v>
      </c>
      <c r="AA1923">
        <v>5.80000000000001E-2</v>
      </c>
      <c r="AB1923">
        <v>1</v>
      </c>
      <c r="AC1923">
        <v>9.1799288475010093E-2</v>
      </c>
      <c r="AD1923">
        <v>6.8649953980256098E-2</v>
      </c>
      <c r="AE1923">
        <v>9.2178770949720698E-2</v>
      </c>
      <c r="AF1923">
        <v>4.7475961538461502E-2</v>
      </c>
      <c r="AG1923">
        <v>3.8087520259319302E-2</v>
      </c>
      <c r="AH1923">
        <v>4.61049284578696E-2</v>
      </c>
      <c r="AI1923">
        <v>5.9701492537313397E-2</v>
      </c>
      <c r="AJ1923">
        <v>5.7287209161033997E-2</v>
      </c>
      <c r="AK1923">
        <v>8.7729038019501701E-2</v>
      </c>
      <c r="AL1923">
        <v>9.295971691608429E-2</v>
      </c>
      <c r="AM1923">
        <v>5.7898368686437607E-2</v>
      </c>
      <c r="AN1923">
        <v>0.1426299661397934</v>
      </c>
      <c r="AO1923" s="5" t="s">
        <v>4186</v>
      </c>
    </row>
    <row r="1924" spans="1:41" ht="14.25" x14ac:dyDescent="0.45">
      <c r="A1924">
        <v>2017</v>
      </c>
      <c r="B1924" s="5" t="s">
        <v>1509</v>
      </c>
      <c r="C1924" s="5" t="s">
        <v>268</v>
      </c>
      <c r="D1924" s="5" t="s">
        <v>81</v>
      </c>
      <c r="E1924" s="5" t="s">
        <v>97</v>
      </c>
      <c r="F1924" s="5" t="s">
        <v>101</v>
      </c>
      <c r="G1924" s="5" t="s">
        <v>82</v>
      </c>
      <c r="H1924" s="5" t="s">
        <v>99</v>
      </c>
      <c r="I1924">
        <v>767.02872551242967</v>
      </c>
      <c r="J1924">
        <v>1284.674387271685</v>
      </c>
      <c r="K1924">
        <v>54.9</v>
      </c>
      <c r="L1924">
        <v>103.04</v>
      </c>
      <c r="M1924">
        <v>581</v>
      </c>
      <c r="N1924">
        <v>563</v>
      </c>
      <c r="O1924">
        <v>282.41278317816568</v>
      </c>
      <c r="P1924">
        <v>411</v>
      </c>
      <c r="Q1924">
        <v>261.88938224999993</v>
      </c>
      <c r="R1924">
        <v>512.08753680679138</v>
      </c>
      <c r="S1924">
        <v>634.49</v>
      </c>
      <c r="T1924">
        <v>367.09750069299997</v>
      </c>
      <c r="U1924">
        <v>141.40350000000001</v>
      </c>
      <c r="V1924">
        <v>604</v>
      </c>
      <c r="W1924">
        <v>279.99704800000001</v>
      </c>
      <c r="X1924">
        <v>1026</v>
      </c>
      <c r="Y1924">
        <v>3198</v>
      </c>
      <c r="Z1924">
        <v>435.25</v>
      </c>
      <c r="AA1924">
        <v>4719.8602862479092</v>
      </c>
      <c r="AB1924">
        <v>75.599999999999994</v>
      </c>
      <c r="AC1924">
        <v>319.8668402592001</v>
      </c>
      <c r="AD1924">
        <v>718</v>
      </c>
      <c r="AE1924">
        <v>342.39</v>
      </c>
      <c r="AF1924">
        <v>1701.8449206410939</v>
      </c>
      <c r="AG1924">
        <v>8361.4</v>
      </c>
      <c r="AH1924">
        <v>1209.9369856872461</v>
      </c>
      <c r="AI1924">
        <v>358.29500000000002</v>
      </c>
      <c r="AJ1924">
        <v>2245.995083482811</v>
      </c>
      <c r="AK1924">
        <v>275.78404241772739</v>
      </c>
      <c r="AL1924">
        <v>31836.244140625</v>
      </c>
      <c r="AM1924">
        <v>25972.73046875</v>
      </c>
      <c r="AN1924">
        <v>5863.513671875</v>
      </c>
      <c r="AO1924" s="5" t="s">
        <v>2267</v>
      </c>
    </row>
    <row r="1925" spans="1:41" ht="14.25" x14ac:dyDescent="0.45">
      <c r="A1925">
        <v>2017</v>
      </c>
      <c r="B1925" s="5" t="s">
        <v>1507</v>
      </c>
      <c r="C1925" s="5" t="s">
        <v>268</v>
      </c>
      <c r="D1925" s="5" t="s">
        <v>81</v>
      </c>
      <c r="E1925" s="5" t="s">
        <v>97</v>
      </c>
      <c r="F1925" s="5" t="s">
        <v>101</v>
      </c>
      <c r="G1925" s="5" t="s">
        <v>82</v>
      </c>
      <c r="H1925" s="5" t="s">
        <v>99</v>
      </c>
      <c r="I1925">
        <v>781.66379629882022</v>
      </c>
      <c r="J1925">
        <v>1316</v>
      </c>
      <c r="K1925">
        <v>64.3</v>
      </c>
      <c r="L1925">
        <v>105</v>
      </c>
      <c r="M1925">
        <v>523</v>
      </c>
      <c r="N1925">
        <v>577.95172598044178</v>
      </c>
      <c r="O1925">
        <v>312.79629999999997</v>
      </c>
      <c r="P1925">
        <v>425</v>
      </c>
      <c r="Q1925">
        <v>276.12073550249988</v>
      </c>
      <c r="R1925">
        <v>534</v>
      </c>
      <c r="S1925">
        <v>607.29999999999995</v>
      </c>
      <c r="T1925">
        <v>388</v>
      </c>
      <c r="U1925">
        <v>149.84697743999999</v>
      </c>
      <c r="V1925">
        <v>623.1065513001821</v>
      </c>
      <c r="W1925">
        <v>236.30983735999999</v>
      </c>
      <c r="X1925">
        <v>995</v>
      </c>
      <c r="Y1925">
        <v>3176.059953</v>
      </c>
      <c r="Z1925">
        <v>411.89999999999958</v>
      </c>
      <c r="AA1925">
        <v>4616.8647934053733</v>
      </c>
      <c r="AB1925"/>
      <c r="AC1925">
        <v>306.34034073316809</v>
      </c>
      <c r="AD1925">
        <v>736</v>
      </c>
      <c r="AE1925">
        <v>345.49921070183569</v>
      </c>
      <c r="AF1925">
        <v>1917.7042106250001</v>
      </c>
      <c r="AG1925">
        <v>8415.2022142789156</v>
      </c>
      <c r="AH1925">
        <v>1344.403</v>
      </c>
      <c r="AI1925">
        <v>376.24093420255582</v>
      </c>
      <c r="AJ1925">
        <v>2484.4566475436841</v>
      </c>
      <c r="AK1925">
        <v>273.33318223577908</v>
      </c>
      <c r="AL1925">
        <v>32319.404296875</v>
      </c>
      <c r="AM1925">
        <v>26462.71875</v>
      </c>
      <c r="AN1925">
        <v>5856.68310546875</v>
      </c>
      <c r="AO1925" s="5" t="s">
        <v>2268</v>
      </c>
    </row>
    <row r="1926" spans="1:41" ht="14.25" x14ac:dyDescent="0.45">
      <c r="A1926">
        <v>2017</v>
      </c>
      <c r="B1926" s="5" t="s">
        <v>4071</v>
      </c>
      <c r="C1926" s="5" t="s">
        <v>268</v>
      </c>
      <c r="D1926" s="5" t="s">
        <v>81</v>
      </c>
      <c r="E1926" s="5" t="s">
        <v>97</v>
      </c>
      <c r="F1926" s="5" t="s">
        <v>101</v>
      </c>
      <c r="G1926" s="5" t="s">
        <v>82</v>
      </c>
      <c r="H1926" s="5" t="s">
        <v>99</v>
      </c>
      <c r="I1926">
        <v>827.95433209138821</v>
      </c>
      <c r="J1926">
        <v>1267.4535746247061</v>
      </c>
      <c r="K1926">
        <v>50.8</v>
      </c>
      <c r="L1926">
        <v>103.04</v>
      </c>
      <c r="M1926">
        <v>569</v>
      </c>
      <c r="N1926">
        <v>548.34958299479456</v>
      </c>
      <c r="O1926">
        <v>282.10000000000002</v>
      </c>
      <c r="P1926">
        <v>414</v>
      </c>
      <c r="Q1926">
        <v>257.11565637327033</v>
      </c>
      <c r="R1926">
        <v>535</v>
      </c>
      <c r="S1926">
        <v>610.02367412935337</v>
      </c>
      <c r="T1926">
        <v>374.7</v>
      </c>
      <c r="U1926">
        <v>139.4</v>
      </c>
      <c r="V1926">
        <v>603.48599999999999</v>
      </c>
      <c r="W1926">
        <v>218</v>
      </c>
      <c r="X1926">
        <v>1050</v>
      </c>
      <c r="Y1926">
        <v>3093</v>
      </c>
      <c r="Z1926">
        <v>422</v>
      </c>
      <c r="AA1926">
        <v>4753.0750327619999</v>
      </c>
      <c r="AB1926"/>
      <c r="AC1926">
        <v>343.84037818035472</v>
      </c>
      <c r="AD1926">
        <v>707.29872599999999</v>
      </c>
      <c r="AE1926">
        <v>325</v>
      </c>
      <c r="AF1926">
        <v>1585</v>
      </c>
      <c r="AG1926">
        <v>8309</v>
      </c>
      <c r="AH1926">
        <v>1200</v>
      </c>
      <c r="AI1926">
        <v>378</v>
      </c>
      <c r="AJ1926">
        <v>2275.9258837759999</v>
      </c>
      <c r="AK1926">
        <v>233.584451</v>
      </c>
      <c r="AL1926">
        <v>31476.146484375</v>
      </c>
      <c r="AM1926">
        <v>25802.640625</v>
      </c>
      <c r="AN1926">
        <v>5673.5068359375</v>
      </c>
      <c r="AO1926" s="5" t="s">
        <v>4187</v>
      </c>
    </row>
    <row r="1927" spans="1:41" ht="14.25" x14ac:dyDescent="0.45">
      <c r="A1927">
        <v>2017</v>
      </c>
      <c r="B1927" s="5" t="s">
        <v>1508</v>
      </c>
      <c r="C1927" s="5" t="s">
        <v>268</v>
      </c>
      <c r="D1927" s="5" t="s">
        <v>81</v>
      </c>
      <c r="E1927" s="5" t="s">
        <v>97</v>
      </c>
      <c r="F1927" s="5" t="s">
        <v>101</v>
      </c>
      <c r="G1927" s="5" t="s">
        <v>82</v>
      </c>
      <c r="H1927" s="5" t="s">
        <v>99</v>
      </c>
      <c r="I1927">
        <v>766.74941082799648</v>
      </c>
      <c r="J1927">
        <v>1289.936852</v>
      </c>
      <c r="K1927">
        <v>63.99707999999999</v>
      </c>
      <c r="L1927">
        <v>108</v>
      </c>
      <c r="M1927">
        <v>674</v>
      </c>
      <c r="N1927">
        <v>600</v>
      </c>
      <c r="O1927">
        <v>282</v>
      </c>
      <c r="P1927">
        <v>413</v>
      </c>
      <c r="Q1927">
        <v>261.78733341113178</v>
      </c>
      <c r="R1927">
        <v>534</v>
      </c>
      <c r="S1927">
        <v>639.9036354256001</v>
      </c>
      <c r="T1927"/>
      <c r="U1927">
        <v>144.14066775000001</v>
      </c>
      <c r="V1927">
        <v>598</v>
      </c>
      <c r="W1927">
        <v>237.27832029999999</v>
      </c>
      <c r="X1927">
        <v>994</v>
      </c>
      <c r="Y1927">
        <v>3160</v>
      </c>
      <c r="Z1927">
        <v>405.65</v>
      </c>
      <c r="AA1927">
        <v>4662.798348051927</v>
      </c>
      <c r="AB1927"/>
      <c r="AC1927">
        <v>320.3276654</v>
      </c>
      <c r="AD1927">
        <v>722</v>
      </c>
      <c r="AE1927">
        <v>342.059932</v>
      </c>
      <c r="AF1927">
        <v>1820</v>
      </c>
      <c r="AG1927">
        <v>8331</v>
      </c>
      <c r="AH1927">
        <v>1256</v>
      </c>
      <c r="AI1927">
        <v>376.25709001282462</v>
      </c>
      <c r="AJ1927">
        <v>2300.199249589255</v>
      </c>
      <c r="AK1927">
        <v>284.4168751769277</v>
      </c>
      <c r="AL1927">
        <v>31587.50390625</v>
      </c>
      <c r="AM1927">
        <v>26057.650390625</v>
      </c>
      <c r="AN1927">
        <v>5529.853515625</v>
      </c>
      <c r="AO1927" s="5" t="s">
        <v>2266</v>
      </c>
    </row>
    <row r="1928" spans="1:41" ht="14.25" x14ac:dyDescent="0.45">
      <c r="A1928">
        <v>2017</v>
      </c>
      <c r="B1928" s="5" t="s">
        <v>589</v>
      </c>
      <c r="C1928" s="5" t="s">
        <v>268</v>
      </c>
      <c r="D1928" s="5" t="s">
        <v>81</v>
      </c>
      <c r="E1928" s="5" t="s">
        <v>97</v>
      </c>
      <c r="F1928" s="5" t="s">
        <v>101</v>
      </c>
      <c r="G1928" s="5" t="s">
        <v>82</v>
      </c>
      <c r="H1928" s="5" t="s">
        <v>99</v>
      </c>
      <c r="I1928">
        <v>812.02335660761833</v>
      </c>
      <c r="J1928">
        <v>1281.795525948824</v>
      </c>
      <c r="K1928">
        <v>53.4</v>
      </c>
      <c r="L1928">
        <v>103.04</v>
      </c>
      <c r="M1928">
        <v>568.64732061479663</v>
      </c>
      <c r="N1928">
        <v>654.04419579559965</v>
      </c>
      <c r="O1928">
        <v>282.89999999999998</v>
      </c>
      <c r="P1928">
        <v>409</v>
      </c>
      <c r="Q1928">
        <v>258.64499999999998</v>
      </c>
      <c r="R1928">
        <v>523.18722485401111</v>
      </c>
      <c r="S1928">
        <v>643.46512999999993</v>
      </c>
      <c r="T1928"/>
      <c r="U1928">
        <v>137.5</v>
      </c>
      <c r="V1928">
        <v>606.5</v>
      </c>
      <c r="W1928">
        <v>274</v>
      </c>
      <c r="X1928">
        <v>1026</v>
      </c>
      <c r="Y1928">
        <v>3185.3624541666668</v>
      </c>
      <c r="Z1928">
        <v>428.39222099284598</v>
      </c>
      <c r="AA1928">
        <v>4957.5208361932182</v>
      </c>
      <c r="AB1928"/>
      <c r="AC1928">
        <v>343.84037818035472</v>
      </c>
      <c r="AD1928">
        <v>725</v>
      </c>
      <c r="AE1928">
        <v>330</v>
      </c>
      <c r="AF1928">
        <v>1614.1048046097389</v>
      </c>
      <c r="AG1928">
        <v>8361.4933087071677</v>
      </c>
      <c r="AH1928">
        <v>1200.0363410625191</v>
      </c>
      <c r="AI1928">
        <v>377.58</v>
      </c>
      <c r="AJ1928">
        <v>2372.370787237282</v>
      </c>
      <c r="AK1928">
        <v>255.39506977294641</v>
      </c>
      <c r="AL1928">
        <v>31785.24609375</v>
      </c>
      <c r="AM1928">
        <v>26378.8203125</v>
      </c>
      <c r="AN1928">
        <v>5406.423828125</v>
      </c>
      <c r="AO1928" s="5" t="s">
        <v>832</v>
      </c>
    </row>
    <row r="1929" spans="1:41" ht="14.25" x14ac:dyDescent="0.45">
      <c r="A1929">
        <v>2017</v>
      </c>
      <c r="B1929" s="5" t="s">
        <v>589</v>
      </c>
      <c r="C1929" s="5" t="s">
        <v>268</v>
      </c>
      <c r="D1929" s="5" t="s">
        <v>81</v>
      </c>
      <c r="E1929" s="5" t="s">
        <v>102</v>
      </c>
      <c r="F1929" s="5" t="s">
        <v>103</v>
      </c>
      <c r="G1929" s="5" t="s">
        <v>82</v>
      </c>
      <c r="H1929" s="5" t="s">
        <v>104</v>
      </c>
      <c r="I1929">
        <v>137.26320000000001</v>
      </c>
      <c r="J1929">
        <v>227.37798091336751</v>
      </c>
      <c r="K1929">
        <v>6.6</v>
      </c>
      <c r="L1929">
        <v>20</v>
      </c>
      <c r="M1929">
        <v>116.625</v>
      </c>
      <c r="N1929">
        <v>178.33163669999999</v>
      </c>
      <c r="O1929">
        <v>55</v>
      </c>
      <c r="P1929">
        <v>98.2</v>
      </c>
      <c r="Q1929">
        <v>64.793599999999998</v>
      </c>
      <c r="R1929">
        <v>82.367382599999999</v>
      </c>
      <c r="S1929">
        <v>112.25</v>
      </c>
      <c r="T1929">
        <v>69</v>
      </c>
      <c r="U1929">
        <v>33.299999999999997</v>
      </c>
      <c r="V1929">
        <v>125.6</v>
      </c>
      <c r="W1929">
        <v>59</v>
      </c>
      <c r="X1929">
        <v>176.4</v>
      </c>
      <c r="Y1929">
        <v>605</v>
      </c>
      <c r="Z1929">
        <v>61.043999999999997</v>
      </c>
      <c r="AA1929">
        <v>781.00704166653281</v>
      </c>
      <c r="AB1929">
        <v>13.986000000000001</v>
      </c>
      <c r="AC1929">
        <v>56.624366856704398</v>
      </c>
      <c r="AD1929">
        <v>82.172959999999989</v>
      </c>
      <c r="AE1929">
        <v>43.400000000000013</v>
      </c>
      <c r="AF1929">
        <v>287.33126803144029</v>
      </c>
      <c r="AG1929">
        <v>1761</v>
      </c>
      <c r="AH1929">
        <v>251.2</v>
      </c>
      <c r="AI1929">
        <v>73.934629999999999</v>
      </c>
      <c r="AJ1929">
        <v>479</v>
      </c>
      <c r="AK1929">
        <v>22.084198994420099</v>
      </c>
      <c r="AL1929">
        <v>6079.89306640625</v>
      </c>
      <c r="AM1929">
        <v>5041.64013671875</v>
      </c>
      <c r="AN1929">
        <v>1038.2528076171875</v>
      </c>
      <c r="AO1929" s="5" t="s">
        <v>833</v>
      </c>
    </row>
    <row r="1930" spans="1:41" ht="14.25" x14ac:dyDescent="0.45">
      <c r="A1930">
        <v>2017</v>
      </c>
      <c r="B1930" s="5" t="s">
        <v>4071</v>
      </c>
      <c r="C1930" s="5" t="s">
        <v>268</v>
      </c>
      <c r="D1930" s="5" t="s">
        <v>81</v>
      </c>
      <c r="E1930" s="5" t="s">
        <v>102</v>
      </c>
      <c r="F1930" s="5" t="s">
        <v>103</v>
      </c>
      <c r="G1930" s="5" t="s">
        <v>82</v>
      </c>
      <c r="H1930" s="5" t="s">
        <v>104</v>
      </c>
      <c r="I1930">
        <v>137.2815196554445</v>
      </c>
      <c r="J1930">
        <v>229.05235733352779</v>
      </c>
      <c r="K1930">
        <v>6.5</v>
      </c>
      <c r="L1930">
        <v>21.06</v>
      </c>
      <c r="M1930">
        <v>111.6</v>
      </c>
      <c r="N1930">
        <v>161.89599999999999</v>
      </c>
      <c r="O1930">
        <v>54</v>
      </c>
      <c r="P1930">
        <v>103</v>
      </c>
      <c r="Q1930">
        <v>61.12</v>
      </c>
      <c r="R1930">
        <v>88</v>
      </c>
      <c r="S1930">
        <v>106.006</v>
      </c>
      <c r="T1930">
        <v>70</v>
      </c>
      <c r="U1930">
        <v>34</v>
      </c>
      <c r="V1930">
        <v>127.44</v>
      </c>
      <c r="W1930">
        <v>55</v>
      </c>
      <c r="X1930">
        <v>164.7022997838024</v>
      </c>
      <c r="Y1930">
        <v>587</v>
      </c>
      <c r="Z1930">
        <v>56</v>
      </c>
      <c r="AA1930">
        <v>760.33885714285748</v>
      </c>
      <c r="AB1930">
        <v>14</v>
      </c>
      <c r="AC1930">
        <v>56.624366856704398</v>
      </c>
      <c r="AD1930">
        <v>79.608000000000004</v>
      </c>
      <c r="AE1930">
        <v>43</v>
      </c>
      <c r="AF1930">
        <v>285</v>
      </c>
      <c r="AG1930">
        <v>1684</v>
      </c>
      <c r="AH1930">
        <v>273.08999999999997</v>
      </c>
      <c r="AI1930">
        <v>73.934629999999999</v>
      </c>
      <c r="AJ1930">
        <v>523</v>
      </c>
      <c r="AK1930">
        <v>18.460080000000001</v>
      </c>
      <c r="AL1930">
        <v>5984.7138671875</v>
      </c>
      <c r="AM1930">
        <v>4957.81298828125</v>
      </c>
      <c r="AN1930">
        <v>1026.9010009765625</v>
      </c>
      <c r="AO1930" s="5" t="s">
        <v>4188</v>
      </c>
    </row>
    <row r="1931" spans="1:41" ht="14.25" x14ac:dyDescent="0.45">
      <c r="A1931">
        <v>2017</v>
      </c>
      <c r="B1931" s="5" t="s">
        <v>1508</v>
      </c>
      <c r="C1931" s="5" t="s">
        <v>268</v>
      </c>
      <c r="D1931" s="5" t="s">
        <v>81</v>
      </c>
      <c r="E1931" s="5" t="s">
        <v>102</v>
      </c>
      <c r="F1931" s="5" t="s">
        <v>103</v>
      </c>
      <c r="G1931" s="5" t="s">
        <v>82</v>
      </c>
      <c r="H1931" s="5" t="s">
        <v>104</v>
      </c>
      <c r="I1931">
        <v>137.61799999999999</v>
      </c>
      <c r="J1931">
        <v>241.8357507336008</v>
      </c>
      <c r="K1931">
        <v>12.5</v>
      </c>
      <c r="L1931">
        <v>20.62</v>
      </c>
      <c r="M1931">
        <v>129</v>
      </c>
      <c r="N1931">
        <v>173.1</v>
      </c>
      <c r="O1931">
        <v>56</v>
      </c>
      <c r="P1931">
        <v>99.5</v>
      </c>
      <c r="Q1931">
        <v>63.405753946499992</v>
      </c>
      <c r="R1931">
        <v>83.446600590336004</v>
      </c>
      <c r="S1931">
        <v>108.4</v>
      </c>
      <c r="T1931">
        <v>74.243164624999991</v>
      </c>
      <c r="U1931">
        <v>33.497479124999991</v>
      </c>
      <c r="V1931">
        <v>142</v>
      </c>
      <c r="W1931">
        <v>60.4</v>
      </c>
      <c r="X1931">
        <v>172</v>
      </c>
      <c r="Y1931">
        <v>610</v>
      </c>
      <c r="Z1931">
        <v>49</v>
      </c>
      <c r="AA1931">
        <v>752.48264750252133</v>
      </c>
      <c r="AB1931">
        <v>13.68459437944</v>
      </c>
      <c r="AC1931">
        <v>50.744976690000001</v>
      </c>
      <c r="AD1931">
        <v>150</v>
      </c>
      <c r="AE1931">
        <v>46.78</v>
      </c>
      <c r="AF1931"/>
      <c r="AG1931">
        <v>1827</v>
      </c>
      <c r="AH1931">
        <v>274.60000000000002</v>
      </c>
      <c r="AI1931">
        <v>73.605386880000012</v>
      </c>
      <c r="AJ1931">
        <v>531.71244873495368</v>
      </c>
      <c r="AK1931">
        <v>24.76226698494137</v>
      </c>
      <c r="AL1931">
        <v>6011.93896484375</v>
      </c>
      <c r="AM1931">
        <v>4862.74365234375</v>
      </c>
      <c r="AN1931">
        <v>1149.1953125</v>
      </c>
      <c r="AO1931" s="5" t="s">
        <v>2270</v>
      </c>
    </row>
    <row r="1932" spans="1:41" ht="14.25" x14ac:dyDescent="0.45">
      <c r="A1932">
        <v>2017</v>
      </c>
      <c r="B1932" s="5" t="s">
        <v>1509</v>
      </c>
      <c r="C1932" s="5" t="s">
        <v>268</v>
      </c>
      <c r="D1932" s="5" t="s">
        <v>81</v>
      </c>
      <c r="E1932" s="5" t="s">
        <v>102</v>
      </c>
      <c r="F1932" s="5" t="s">
        <v>103</v>
      </c>
      <c r="G1932" s="5" t="s">
        <v>82</v>
      </c>
      <c r="H1932" s="5" t="s">
        <v>104</v>
      </c>
      <c r="I1932">
        <v>136.18892</v>
      </c>
      <c r="J1932">
        <v>226.89872303320331</v>
      </c>
      <c r="K1932">
        <v>8.3000000000000007</v>
      </c>
      <c r="L1932">
        <v>20.6</v>
      </c>
      <c r="M1932">
        <v>116.1</v>
      </c>
      <c r="N1932">
        <v>173</v>
      </c>
      <c r="O1932">
        <v>57</v>
      </c>
      <c r="P1932">
        <v>98.2</v>
      </c>
      <c r="Q1932">
        <v>59.573839999999997</v>
      </c>
      <c r="R1932">
        <v>81.418163328924678</v>
      </c>
      <c r="S1932">
        <v>105</v>
      </c>
      <c r="T1932">
        <v>71</v>
      </c>
      <c r="U1932">
        <v>34.340849999999989</v>
      </c>
      <c r="V1932">
        <v>119</v>
      </c>
      <c r="W1932">
        <v>60.4</v>
      </c>
      <c r="X1932">
        <v>176</v>
      </c>
      <c r="Y1932">
        <v>606</v>
      </c>
      <c r="Z1932">
        <v>58.624000000000002</v>
      </c>
      <c r="AA1932">
        <v>762.69132268958265</v>
      </c>
      <c r="AB1932">
        <v>13.972014</v>
      </c>
      <c r="AC1932">
        <v>58.385081663999998</v>
      </c>
      <c r="AD1932">
        <v>86</v>
      </c>
      <c r="AE1932">
        <v>46.78</v>
      </c>
      <c r="AF1932">
        <v>295.51866600229732</v>
      </c>
      <c r="AG1932">
        <v>1730.3</v>
      </c>
      <c r="AH1932">
        <v>251.02</v>
      </c>
      <c r="AI1932">
        <v>70.055299999999988</v>
      </c>
      <c r="AJ1932">
        <v>465</v>
      </c>
      <c r="AK1932">
        <v>22.0896649161559</v>
      </c>
      <c r="AL1932">
        <v>6009.45654296875</v>
      </c>
      <c r="AM1932">
        <v>4972.51953125</v>
      </c>
      <c r="AN1932">
        <v>1036.93701171875</v>
      </c>
      <c r="AO1932" s="5" t="s">
        <v>2271</v>
      </c>
    </row>
    <row r="1933" spans="1:41" ht="14.25" x14ac:dyDescent="0.45">
      <c r="A1933">
        <v>2017</v>
      </c>
      <c r="B1933" s="5" t="s">
        <v>1507</v>
      </c>
      <c r="C1933" s="5" t="s">
        <v>268</v>
      </c>
      <c r="D1933" s="5" t="s">
        <v>81</v>
      </c>
      <c r="E1933" s="5" t="s">
        <v>102</v>
      </c>
      <c r="F1933" s="5" t="s">
        <v>103</v>
      </c>
      <c r="G1933" s="5" t="s">
        <v>82</v>
      </c>
      <c r="H1933" s="5" t="s">
        <v>104</v>
      </c>
      <c r="I1933">
        <v>134.036</v>
      </c>
      <c r="J1933">
        <v>249</v>
      </c>
      <c r="K1933">
        <v>12.9</v>
      </c>
      <c r="L1933">
        <v>21</v>
      </c>
      <c r="M1933">
        <v>101.6</v>
      </c>
      <c r="N1933">
        <v>175.79287639768279</v>
      </c>
      <c r="O1933">
        <v>58</v>
      </c>
      <c r="P1933">
        <v>100.2</v>
      </c>
      <c r="Q1933">
        <v>67.219691539583309</v>
      </c>
      <c r="R1933">
        <v>93.8</v>
      </c>
      <c r="S1933">
        <v>112</v>
      </c>
      <c r="T1933">
        <v>74.29544854374997</v>
      </c>
      <c r="U1933">
        <v>33.340952480400013</v>
      </c>
      <c r="V1933">
        <v>143</v>
      </c>
      <c r="W1933">
        <v>60.4</v>
      </c>
      <c r="X1933">
        <v>176</v>
      </c>
      <c r="Y1933">
        <v>611</v>
      </c>
      <c r="Z1933">
        <v>57.200000000000053</v>
      </c>
      <c r="AA1933">
        <v>765.68238095238098</v>
      </c>
      <c r="AB1933">
        <v>19</v>
      </c>
      <c r="AC1933">
        <v>54.101989124999982</v>
      </c>
      <c r="AD1933">
        <v>150.26499999999999</v>
      </c>
      <c r="AE1933">
        <v>42.4</v>
      </c>
      <c r="AF1933"/>
      <c r="AG1933">
        <v>1814.882485856798</v>
      </c>
      <c r="AH1933">
        <v>270.13420000000002</v>
      </c>
      <c r="AI1933">
        <v>77.188497113318419</v>
      </c>
      <c r="AJ1933">
        <v>571</v>
      </c>
      <c r="AK1933">
        <v>32.675773979672279</v>
      </c>
      <c r="AL1933">
        <v>6078.115234375</v>
      </c>
      <c r="AM1933">
        <v>4933.65625</v>
      </c>
      <c r="AN1933">
        <v>1144.4588623046875</v>
      </c>
      <c r="AO1933" s="5" t="s">
        <v>2269</v>
      </c>
    </row>
    <row r="1934" spans="1:41" ht="14.25" x14ac:dyDescent="0.45">
      <c r="A1934">
        <v>2017</v>
      </c>
      <c r="B1934" s="5" t="s">
        <v>1507</v>
      </c>
      <c r="C1934" s="5" t="s">
        <v>268</v>
      </c>
      <c r="D1934" s="5" t="s">
        <v>81</v>
      </c>
      <c r="E1934" s="5" t="s">
        <v>102</v>
      </c>
      <c r="F1934" s="5" t="s">
        <v>102</v>
      </c>
      <c r="G1934" s="5" t="s">
        <v>82</v>
      </c>
      <c r="H1934" s="5" t="s">
        <v>104</v>
      </c>
      <c r="I1934">
        <v>140.096</v>
      </c>
      <c r="J1934">
        <v>297</v>
      </c>
      <c r="K1934">
        <v>13.4</v>
      </c>
      <c r="L1934">
        <v>21</v>
      </c>
      <c r="M1934">
        <v>110.6</v>
      </c>
      <c r="N1934">
        <v>177.2688163976828</v>
      </c>
      <c r="O1934">
        <v>64</v>
      </c>
      <c r="P1934">
        <v>100.2</v>
      </c>
      <c r="Q1934">
        <v>67.219691539583309</v>
      </c>
      <c r="R1934">
        <v>100.1</v>
      </c>
      <c r="S1934">
        <v>112</v>
      </c>
      <c r="T1934">
        <v>77.405848543749968</v>
      </c>
      <c r="U1934">
        <v>33.340952480400013</v>
      </c>
      <c r="V1934">
        <v>143.4</v>
      </c>
      <c r="W1934">
        <v>60.4</v>
      </c>
      <c r="X1934">
        <v>181</v>
      </c>
      <c r="Y1934">
        <v>611.5</v>
      </c>
      <c r="Z1934">
        <v>63.200000000000053</v>
      </c>
      <c r="AA1934">
        <v>911.2567619047619</v>
      </c>
      <c r="AB1934">
        <v>19</v>
      </c>
      <c r="AC1934">
        <v>70.87731712499999</v>
      </c>
      <c r="AD1934">
        <v>164.46299999999999</v>
      </c>
      <c r="AE1934">
        <v>67.400000000000006</v>
      </c>
      <c r="AF1934">
        <v>0</v>
      </c>
      <c r="AG1934">
        <v>1827.976485856798</v>
      </c>
      <c r="AH1934">
        <v>270.50817999999998</v>
      </c>
      <c r="AI1934">
        <v>77.188497113318419</v>
      </c>
      <c r="AJ1934">
        <v>573</v>
      </c>
      <c r="AK1934">
        <v>55.875773979672282</v>
      </c>
      <c r="AL1934">
        <v>6410.67724609375</v>
      </c>
      <c r="AM1934">
        <v>5204.83544921875</v>
      </c>
      <c r="AN1934">
        <v>1205.84130859375</v>
      </c>
      <c r="AO1934" s="5" t="s">
        <v>2273</v>
      </c>
    </row>
    <row r="1935" spans="1:41" ht="14.25" x14ac:dyDescent="0.45">
      <c r="A1935">
        <v>2017</v>
      </c>
      <c r="B1935" s="5" t="s">
        <v>1508</v>
      </c>
      <c r="C1935" s="5" t="s">
        <v>268</v>
      </c>
      <c r="D1935" s="5" t="s">
        <v>81</v>
      </c>
      <c r="E1935" s="5" t="s">
        <v>102</v>
      </c>
      <c r="F1935" s="5" t="s">
        <v>102</v>
      </c>
      <c r="G1935" s="5" t="s">
        <v>82</v>
      </c>
      <c r="H1935" s="5" t="s">
        <v>104</v>
      </c>
      <c r="I1935">
        <v>144.358</v>
      </c>
      <c r="J1935">
        <v>290.03138616348861</v>
      </c>
      <c r="K1935">
        <v>13</v>
      </c>
      <c r="L1935">
        <v>20.62</v>
      </c>
      <c r="M1935">
        <v>136.5</v>
      </c>
      <c r="N1935">
        <v>174.1</v>
      </c>
      <c r="O1935">
        <v>61</v>
      </c>
      <c r="P1935">
        <v>99.5</v>
      </c>
      <c r="Q1935">
        <v>63.405753946499992</v>
      </c>
      <c r="R1935">
        <v>87.574540590335999</v>
      </c>
      <c r="S1935">
        <v>108.4</v>
      </c>
      <c r="T1935">
        <v>76.83516462499999</v>
      </c>
      <c r="U1935">
        <v>33.497479124999991</v>
      </c>
      <c r="V1935">
        <v>143.47</v>
      </c>
      <c r="W1935">
        <v>60.4</v>
      </c>
      <c r="X1935">
        <v>181</v>
      </c>
      <c r="Y1935">
        <v>610.79999999999995</v>
      </c>
      <c r="Z1935">
        <v>62</v>
      </c>
      <c r="AA1935">
        <v>906.63566250018982</v>
      </c>
      <c r="AB1935">
        <v>13.68459437944</v>
      </c>
      <c r="AC1935">
        <v>68.717155939999998</v>
      </c>
      <c r="AD1935">
        <v>164</v>
      </c>
      <c r="AE1935">
        <v>71.78</v>
      </c>
      <c r="AF1935">
        <v>0</v>
      </c>
      <c r="AG1935">
        <v>1841</v>
      </c>
      <c r="AH1935">
        <v>274.60000000000002</v>
      </c>
      <c r="AI1935">
        <v>73.605386880000012</v>
      </c>
      <c r="AJ1935">
        <v>556.21244873495368</v>
      </c>
      <c r="AK1935">
        <v>51.012266984941377</v>
      </c>
      <c r="AL1935">
        <v>6387.73974609375</v>
      </c>
      <c r="AM1935">
        <v>5173.70263671875</v>
      </c>
      <c r="AN1935">
        <v>1214.0372314453125</v>
      </c>
      <c r="AO1935" s="5" t="s">
        <v>2272</v>
      </c>
    </row>
    <row r="1936" spans="1:41" ht="14.25" x14ac:dyDescent="0.45">
      <c r="A1936">
        <v>2017</v>
      </c>
      <c r="B1936" s="5" t="s">
        <v>4071</v>
      </c>
      <c r="C1936" s="5" t="s">
        <v>268</v>
      </c>
      <c r="D1936" s="5" t="s">
        <v>81</v>
      </c>
      <c r="E1936" s="5" t="s">
        <v>102</v>
      </c>
      <c r="F1936" s="5" t="s">
        <v>102</v>
      </c>
      <c r="G1936" s="5" t="s">
        <v>82</v>
      </c>
      <c r="H1936" s="5" t="s">
        <v>104</v>
      </c>
      <c r="I1936">
        <v>143.7855596554445</v>
      </c>
      <c r="J1936">
        <v>283.98853953352778</v>
      </c>
      <c r="K1936">
        <v>10.5</v>
      </c>
      <c r="L1936">
        <v>21.06</v>
      </c>
      <c r="M1936">
        <v>115.8</v>
      </c>
      <c r="N1936">
        <v>163.47399999999999</v>
      </c>
      <c r="O1936">
        <v>59</v>
      </c>
      <c r="P1936">
        <v>103</v>
      </c>
      <c r="Q1936">
        <v>61.12</v>
      </c>
      <c r="R1936">
        <v>88</v>
      </c>
      <c r="S1936">
        <v>108.006</v>
      </c>
      <c r="T1936">
        <v>71</v>
      </c>
      <c r="U1936">
        <v>34</v>
      </c>
      <c r="V1936">
        <v>127.88308000000001</v>
      </c>
      <c r="W1936">
        <v>55</v>
      </c>
      <c r="X1936">
        <v>168.7022997838024</v>
      </c>
      <c r="Y1936">
        <v>592</v>
      </c>
      <c r="Z1936">
        <v>63</v>
      </c>
      <c r="AA1936"/>
      <c r="AB1936">
        <v>14</v>
      </c>
      <c r="AC1936">
        <v>64.870498776704395</v>
      </c>
      <c r="AD1936">
        <v>136.624</v>
      </c>
      <c r="AE1936">
        <v>68</v>
      </c>
      <c r="AF1936">
        <v>320</v>
      </c>
      <c r="AG1936">
        <v>1698</v>
      </c>
      <c r="AH1936">
        <v>273.08999999999997</v>
      </c>
      <c r="AI1936">
        <v>73.934629999999999</v>
      </c>
      <c r="AJ1936">
        <v>569</v>
      </c>
      <c r="AK1936">
        <v>43.460080000000012</v>
      </c>
      <c r="AL1936">
        <v>5530.29833984375</v>
      </c>
      <c r="AM1936">
        <v>4401.181640625</v>
      </c>
      <c r="AN1936">
        <v>1129.1170654296875</v>
      </c>
      <c r="AO1936" s="5" t="s">
        <v>4189</v>
      </c>
    </row>
    <row r="1937" spans="1:41" ht="14.25" x14ac:dyDescent="0.45">
      <c r="A1937">
        <v>2017</v>
      </c>
      <c r="B1937" s="5" t="s">
        <v>589</v>
      </c>
      <c r="C1937" s="5" t="s">
        <v>268</v>
      </c>
      <c r="D1937" s="5" t="s">
        <v>81</v>
      </c>
      <c r="E1937" s="5" t="s">
        <v>102</v>
      </c>
      <c r="F1937" s="5" t="s">
        <v>102</v>
      </c>
      <c r="G1937" s="5" t="s">
        <v>82</v>
      </c>
      <c r="H1937" s="5" t="s">
        <v>104</v>
      </c>
      <c r="I1937">
        <v>143.92692</v>
      </c>
      <c r="J1937">
        <v>285.53861109186948</v>
      </c>
      <c r="K1937">
        <v>10.6</v>
      </c>
      <c r="L1937">
        <v>20</v>
      </c>
      <c r="M1937">
        <v>120.833</v>
      </c>
      <c r="N1937">
        <v>179.40721669999999</v>
      </c>
      <c r="O1937">
        <v>60</v>
      </c>
      <c r="P1937">
        <v>98.2</v>
      </c>
      <c r="Q1937">
        <v>64.793599999999998</v>
      </c>
      <c r="R1937">
        <v>86.367382599999999</v>
      </c>
      <c r="S1937">
        <v>114.25</v>
      </c>
      <c r="T1937">
        <v>72</v>
      </c>
      <c r="U1937">
        <v>33.299999999999997</v>
      </c>
      <c r="V1937">
        <v>132.6</v>
      </c>
      <c r="W1937">
        <v>59</v>
      </c>
      <c r="X1937">
        <v>181.4</v>
      </c>
      <c r="Y1937">
        <v>607</v>
      </c>
      <c r="Z1937">
        <v>68.043999999999997</v>
      </c>
      <c r="AA1937">
        <v>913.49840476190684</v>
      </c>
      <c r="AB1937">
        <v>13.986000000000001</v>
      </c>
      <c r="AC1937">
        <v>64.870498776704395</v>
      </c>
      <c r="AD1937">
        <v>137.94195999999999</v>
      </c>
      <c r="AE1937">
        <v>68.400000000000006</v>
      </c>
      <c r="AF1937">
        <v>322.33126803144029</v>
      </c>
      <c r="AG1937">
        <v>1768</v>
      </c>
      <c r="AH1937">
        <v>254.2</v>
      </c>
      <c r="AI1937">
        <v>73.934629999999999</v>
      </c>
      <c r="AJ1937">
        <v>554</v>
      </c>
      <c r="AK1937">
        <v>45.9251989944201</v>
      </c>
      <c r="AL1937">
        <v>6554.34912109375</v>
      </c>
      <c r="AM1937">
        <v>5410.27783203125</v>
      </c>
      <c r="AN1937">
        <v>1144.0706787109375</v>
      </c>
      <c r="AO1937" s="5" t="s">
        <v>834</v>
      </c>
    </row>
    <row r="1938" spans="1:41" ht="14.25" x14ac:dyDescent="0.45">
      <c r="A1938">
        <v>2017</v>
      </c>
      <c r="B1938" s="5" t="s">
        <v>1509</v>
      </c>
      <c r="C1938" s="5" t="s">
        <v>268</v>
      </c>
      <c r="D1938" s="5" t="s">
        <v>81</v>
      </c>
      <c r="E1938" s="5" t="s">
        <v>102</v>
      </c>
      <c r="F1938" s="5" t="s">
        <v>102</v>
      </c>
      <c r="G1938" s="5" t="s">
        <v>82</v>
      </c>
      <c r="H1938" s="5" t="s">
        <v>104</v>
      </c>
      <c r="I1938">
        <v>142.85264000000001</v>
      </c>
      <c r="J1938">
        <v>283.7897518289185</v>
      </c>
      <c r="K1938">
        <v>10.8</v>
      </c>
      <c r="L1938">
        <v>20.6</v>
      </c>
      <c r="M1938">
        <v>123.1</v>
      </c>
      <c r="N1938">
        <v>174</v>
      </c>
      <c r="O1938">
        <v>62</v>
      </c>
      <c r="P1938">
        <v>98.2</v>
      </c>
      <c r="Q1938">
        <v>59.573839999999997</v>
      </c>
      <c r="R1938">
        <v>85.418163328924678</v>
      </c>
      <c r="S1938">
        <v>109</v>
      </c>
      <c r="T1938">
        <v>73</v>
      </c>
      <c r="U1938">
        <v>34.340849999999989</v>
      </c>
      <c r="V1938">
        <v>144</v>
      </c>
      <c r="W1938">
        <v>60.4</v>
      </c>
      <c r="X1938">
        <v>186</v>
      </c>
      <c r="Y1938">
        <v>608</v>
      </c>
      <c r="Z1938">
        <v>66.061999999999998</v>
      </c>
      <c r="AA1938">
        <v>898.84627723065046</v>
      </c>
      <c r="AB1938">
        <v>13.972014</v>
      </c>
      <c r="AC1938">
        <v>66.725807615999997</v>
      </c>
      <c r="AD1938">
        <v>147</v>
      </c>
      <c r="AE1938">
        <v>71.78</v>
      </c>
      <c r="AF1938">
        <v>330.51866600229732</v>
      </c>
      <c r="AG1938">
        <v>1740.4</v>
      </c>
      <c r="AH1938">
        <v>253.71248</v>
      </c>
      <c r="AI1938">
        <v>70.055299999999988</v>
      </c>
      <c r="AJ1938">
        <v>540</v>
      </c>
      <c r="AK1938">
        <v>48.589664916155897</v>
      </c>
      <c r="AL1938">
        <v>6522.7373046875</v>
      </c>
      <c r="AM1938">
        <v>5365.10791015625</v>
      </c>
      <c r="AN1938">
        <v>1157.6295166015625</v>
      </c>
      <c r="AO1938" s="5" t="s">
        <v>2274</v>
      </c>
    </row>
    <row r="1939" spans="1:41" ht="14.25" x14ac:dyDescent="0.45">
      <c r="A1939">
        <v>2017</v>
      </c>
      <c r="B1939" s="5" t="s">
        <v>4071</v>
      </c>
      <c r="C1939" s="5" t="s">
        <v>268</v>
      </c>
      <c r="D1939" s="5" t="s">
        <v>81</v>
      </c>
      <c r="E1939" s="5" t="s">
        <v>102</v>
      </c>
      <c r="F1939" s="5" t="s">
        <v>4073</v>
      </c>
      <c r="G1939" s="5" t="s">
        <v>82</v>
      </c>
      <c r="H1939" s="5" t="s">
        <v>104</v>
      </c>
      <c r="I1939"/>
      <c r="J1939"/>
      <c r="K1939"/>
      <c r="L1939"/>
      <c r="M1939"/>
      <c r="N1939"/>
      <c r="O1939"/>
      <c r="P1939"/>
      <c r="Q1939"/>
      <c r="R1939"/>
      <c r="S1939"/>
      <c r="T1939"/>
      <c r="U1939"/>
      <c r="V1939"/>
      <c r="W1939"/>
      <c r="X1939"/>
      <c r="Y1939"/>
      <c r="Z1939"/>
      <c r="AA1939">
        <v>901.58600000000001</v>
      </c>
      <c r="AB1939"/>
      <c r="AC1939"/>
      <c r="AD1939"/>
      <c r="AE1939"/>
      <c r="AF1939"/>
      <c r="AG1939"/>
      <c r="AH1939"/>
      <c r="AI1939"/>
      <c r="AJ1939"/>
      <c r="AK1939"/>
      <c r="AL1939">
        <v>901.58599853515625</v>
      </c>
      <c r="AM1939">
        <v>901.58599853515625</v>
      </c>
      <c r="AN1939">
        <v>0</v>
      </c>
      <c r="AO1939" s="5" t="s">
        <v>4190</v>
      </c>
    </row>
    <row r="1940" spans="1:41" ht="14.25" x14ac:dyDescent="0.45">
      <c r="A1940">
        <v>2017</v>
      </c>
      <c r="B1940" s="5" t="s">
        <v>80</v>
      </c>
      <c r="C1940" s="5" t="s">
        <v>125</v>
      </c>
      <c r="D1940" s="5" t="s">
        <v>81</v>
      </c>
      <c r="E1940" s="5" t="s">
        <v>95</v>
      </c>
      <c r="F1940" s="5" t="s">
        <v>96</v>
      </c>
      <c r="G1940" s="5" t="s">
        <v>82</v>
      </c>
      <c r="H1940" s="5" t="s">
        <v>266</v>
      </c>
      <c r="I1940">
        <v>32829</v>
      </c>
      <c r="J1940">
        <v>87102.035616438356</v>
      </c>
      <c r="K1940">
        <v>4579.041666666667</v>
      </c>
      <c r="L1940">
        <v>8496</v>
      </c>
      <c r="M1940">
        <v>40794</v>
      </c>
      <c r="N1940">
        <v>18986.166666666672</v>
      </c>
      <c r="O1940">
        <v>25407</v>
      </c>
      <c r="P1940">
        <v>44565.416666666657</v>
      </c>
      <c r="Q1940">
        <v>17364</v>
      </c>
      <c r="R1940">
        <v>24913</v>
      </c>
      <c r="S1940">
        <v>37442</v>
      </c>
      <c r="T1940">
        <v>25132.666666666661</v>
      </c>
      <c r="U1940">
        <v>9202.5</v>
      </c>
      <c r="V1940">
        <v>39028</v>
      </c>
      <c r="W1940">
        <v>12710</v>
      </c>
      <c r="X1940">
        <v>57952</v>
      </c>
      <c r="Y1940">
        <v>196421</v>
      </c>
      <c r="Z1940">
        <v>15623</v>
      </c>
      <c r="AA1940">
        <v>334042</v>
      </c>
      <c r="AB1940">
        <v>6690</v>
      </c>
      <c r="AC1940">
        <v>23691</v>
      </c>
      <c r="AD1940">
        <v>35507</v>
      </c>
      <c r="AE1940">
        <v>31365</v>
      </c>
      <c r="AF1940">
        <v>111842</v>
      </c>
      <c r="AG1940">
        <v>551728</v>
      </c>
      <c r="AH1940">
        <v>89079.666666666701</v>
      </c>
      <c r="AI1940">
        <v>25614</v>
      </c>
      <c r="AJ1940">
        <v>166344</v>
      </c>
      <c r="AK1940">
        <v>13448</v>
      </c>
      <c r="AL1940">
        <v>2087897.375</v>
      </c>
      <c r="AM1940">
        <v>1713542.125</v>
      </c>
      <c r="AN1940">
        <v>374355.375</v>
      </c>
      <c r="AO1940" s="5" t="s">
        <v>4191</v>
      </c>
    </row>
    <row r="1941" spans="1:41" ht="14.25" x14ac:dyDescent="0.45">
      <c r="A1941">
        <v>2017</v>
      </c>
      <c r="B1941" s="5" t="s">
        <v>80</v>
      </c>
      <c r="C1941" s="5" t="s">
        <v>276</v>
      </c>
      <c r="D1941" s="5" t="s">
        <v>81</v>
      </c>
      <c r="E1941" s="5" t="s">
        <v>105</v>
      </c>
      <c r="F1941" s="5" t="s">
        <v>5030</v>
      </c>
      <c r="G1941" s="5" t="s">
        <v>82</v>
      </c>
      <c r="H1941" s="5" t="s">
        <v>106</v>
      </c>
      <c r="I1941">
        <v>3527.0949999999998</v>
      </c>
      <c r="J1941">
        <v>3934</v>
      </c>
      <c r="K1941">
        <v>590.1</v>
      </c>
      <c r="L1941">
        <v>1690.7912189999979</v>
      </c>
      <c r="M1941">
        <v>2365.8723469899978</v>
      </c>
      <c r="N1941">
        <v>2509</v>
      </c>
      <c r="O1941">
        <v>3553.1389756052608</v>
      </c>
      <c r="P1941">
        <v>1505</v>
      </c>
      <c r="Q1941">
        <v>54.290710000000068</v>
      </c>
      <c r="R1941">
        <v>1962.8916099999999</v>
      </c>
      <c r="S1941">
        <v>4029</v>
      </c>
      <c r="T1941">
        <v>2849.6999182921209</v>
      </c>
      <c r="U1941">
        <v>30.288</v>
      </c>
      <c r="V1941">
        <v>2684</v>
      </c>
      <c r="W1941">
        <v>1713.6</v>
      </c>
      <c r="X1941">
        <v>5012.1880000000001</v>
      </c>
      <c r="Y1941">
        <v>5537.5695453138223</v>
      </c>
      <c r="Z1941">
        <v>4546.2388799999981</v>
      </c>
      <c r="AA1941">
        <v>21737.014986999999</v>
      </c>
      <c r="AB1941">
        <v>958</v>
      </c>
      <c r="AC1941">
        <v>4037.2649299999998</v>
      </c>
      <c r="AD1941">
        <v>8501.8224900001296</v>
      </c>
      <c r="AE1941">
        <v>3157.703600000003</v>
      </c>
      <c r="AF1941">
        <v>5569.1466489999566</v>
      </c>
      <c r="AG1941">
        <v>8354.4740000000002</v>
      </c>
      <c r="AH1941">
        <v>3180.5990019999999</v>
      </c>
      <c r="AI1941">
        <v>1769.0441099999971</v>
      </c>
      <c r="AJ1941">
        <v>1734.6284909295521</v>
      </c>
      <c r="AK1941">
        <v>2028.626</v>
      </c>
      <c r="AL1941">
        <v>109123.09375</v>
      </c>
      <c r="AM1941">
        <v>72571.3984375</v>
      </c>
      <c r="AN1941">
        <v>36551.69140625</v>
      </c>
      <c r="AO1941" s="5" t="s">
        <v>5229</v>
      </c>
    </row>
    <row r="1942" spans="1:41" ht="14.25" x14ac:dyDescent="0.45">
      <c r="A1942">
        <v>2017</v>
      </c>
      <c r="B1942" s="5" t="s">
        <v>80</v>
      </c>
      <c r="C1942" s="5" t="s">
        <v>276</v>
      </c>
      <c r="D1942" s="5" t="s">
        <v>81</v>
      </c>
      <c r="E1942" s="5" t="s">
        <v>105</v>
      </c>
      <c r="F1942" s="5" t="s">
        <v>5031</v>
      </c>
      <c r="G1942" s="5" t="s">
        <v>82</v>
      </c>
      <c r="H1942" s="5" t="s">
        <v>106</v>
      </c>
      <c r="I1942">
        <v>4191.0950000000003</v>
      </c>
      <c r="J1942">
        <v>6135</v>
      </c>
      <c r="K1942">
        <v>641.90000000000009</v>
      </c>
      <c r="L1942">
        <v>1797.594087999998</v>
      </c>
      <c r="M1942">
        <v>3239.3993599369992</v>
      </c>
      <c r="N1942">
        <v>3080.25</v>
      </c>
      <c r="O1942">
        <v>3951.7057826052619</v>
      </c>
      <c r="P1942">
        <v>2248</v>
      </c>
      <c r="Q1942">
        <v>664.57083000000205</v>
      </c>
      <c r="R1942">
        <v>2519.59184</v>
      </c>
      <c r="S1942">
        <v>4987.2000000000007</v>
      </c>
      <c r="T1942">
        <v>3395.9438339459498</v>
      </c>
      <c r="U1942">
        <v>294.79700000000003</v>
      </c>
      <c r="V1942">
        <v>3581</v>
      </c>
      <c r="W1942">
        <v>1879.48</v>
      </c>
      <c r="X1942">
        <v>5981.1995200000092</v>
      </c>
      <c r="Y1942">
        <v>11240.72154531382</v>
      </c>
      <c r="Z1942">
        <v>4690.8397499999974</v>
      </c>
      <c r="AA1942">
        <v>28034.445577999999</v>
      </c>
      <c r="AB1942">
        <v>1047</v>
      </c>
      <c r="AC1942">
        <v>4346.5890500000014</v>
      </c>
      <c r="AD1942">
        <v>8882.7531100001288</v>
      </c>
      <c r="AE1942">
        <v>4030.006200000003</v>
      </c>
      <c r="AF1942">
        <v>9181.8665469999578</v>
      </c>
      <c r="AG1942">
        <v>18455.371760096899</v>
      </c>
      <c r="AH1942">
        <v>5366.9447929999997</v>
      </c>
      <c r="AI1942">
        <v>2187.1608499999979</v>
      </c>
      <c r="AJ1942">
        <v>4700.9699995854571</v>
      </c>
      <c r="AK1942">
        <v>2291.0050000000001</v>
      </c>
      <c r="AL1942">
        <v>153044.375</v>
      </c>
      <c r="AM1942">
        <v>109192.7109375</v>
      </c>
      <c r="AN1942">
        <v>43851.69140625</v>
      </c>
      <c r="AO1942" s="5" t="s">
        <v>5230</v>
      </c>
    </row>
    <row r="1943" spans="1:41" ht="14.25" x14ac:dyDescent="0.45">
      <c r="A1943">
        <v>2017</v>
      </c>
      <c r="B1943" s="5" t="s">
        <v>80</v>
      </c>
      <c r="C1943" s="5" t="s">
        <v>276</v>
      </c>
      <c r="D1943" s="5" t="s">
        <v>81</v>
      </c>
      <c r="E1943" s="5" t="s">
        <v>105</v>
      </c>
      <c r="F1943" s="5" t="s">
        <v>5032</v>
      </c>
      <c r="G1943" s="5" t="s">
        <v>82</v>
      </c>
      <c r="H1943" s="5" t="s">
        <v>106</v>
      </c>
      <c r="I1943">
        <v>664</v>
      </c>
      <c r="J1943">
        <v>2201</v>
      </c>
      <c r="K1943">
        <v>51.8</v>
      </c>
      <c r="L1943">
        <v>106.802869</v>
      </c>
      <c r="M1943">
        <v>873.527012947</v>
      </c>
      <c r="N1943">
        <v>571.25</v>
      </c>
      <c r="O1943">
        <v>398.56680700000049</v>
      </c>
      <c r="P1943">
        <v>743</v>
      </c>
      <c r="Q1943">
        <v>610.28012000000194</v>
      </c>
      <c r="R1943">
        <v>556.70023000000003</v>
      </c>
      <c r="S1943">
        <v>958.2</v>
      </c>
      <c r="T1943">
        <v>546.24391565382882</v>
      </c>
      <c r="U1943">
        <v>264.50900000000001</v>
      </c>
      <c r="V1943">
        <v>897</v>
      </c>
      <c r="W1943">
        <v>165.88</v>
      </c>
      <c r="X1943">
        <v>969.01152000000911</v>
      </c>
      <c r="Y1943">
        <v>5703.152</v>
      </c>
      <c r="Z1943">
        <v>144.60086999999999</v>
      </c>
      <c r="AA1943">
        <v>6297.4305909999994</v>
      </c>
      <c r="AB1943">
        <v>89</v>
      </c>
      <c r="AC1943">
        <v>309.32411999999999</v>
      </c>
      <c r="AD1943">
        <v>380.93061999999998</v>
      </c>
      <c r="AE1943">
        <v>872.30259999999998</v>
      </c>
      <c r="AF1943">
        <v>3612.719898000003</v>
      </c>
      <c r="AG1943">
        <v>10100.897760096899</v>
      </c>
      <c r="AH1943">
        <v>2186.3457910000002</v>
      </c>
      <c r="AI1943">
        <v>418.11674000000022</v>
      </c>
      <c r="AJ1943">
        <v>2966.3415086559048</v>
      </c>
      <c r="AK1943">
        <v>262.37900000000002</v>
      </c>
      <c r="AL1943">
        <v>43921.3125</v>
      </c>
      <c r="AM1943">
        <v>36621.30859375</v>
      </c>
      <c r="AN1943">
        <v>7300.0009765625</v>
      </c>
      <c r="AO1943" s="5" t="s">
        <v>5231</v>
      </c>
    </row>
    <row r="1944" spans="1:41" ht="14.25" x14ac:dyDescent="0.45">
      <c r="A1944">
        <v>2017</v>
      </c>
      <c r="B1944" s="5" t="s">
        <v>80</v>
      </c>
      <c r="C1944" s="5" t="s">
        <v>269</v>
      </c>
      <c r="D1944" s="5" t="s">
        <v>81</v>
      </c>
      <c r="E1944" s="5" t="s">
        <v>97</v>
      </c>
      <c r="F1944" s="5" t="s">
        <v>98</v>
      </c>
      <c r="G1944" s="5" t="s">
        <v>82</v>
      </c>
      <c r="H1944" s="5" t="s">
        <v>99</v>
      </c>
      <c r="I1944">
        <v>777.25232168999992</v>
      </c>
      <c r="J1944">
        <v>1364.104063967</v>
      </c>
      <c r="K1944">
        <v>53.749000000000002</v>
      </c>
      <c r="L1944">
        <v>115.3</v>
      </c>
      <c r="M1944">
        <v>577.65</v>
      </c>
      <c r="N1944">
        <v>591.48592099999996</v>
      </c>
      <c r="O1944">
        <v>301.7</v>
      </c>
      <c r="P1944">
        <v>433</v>
      </c>
      <c r="Q1944">
        <v>268.60281600402999</v>
      </c>
      <c r="R1944">
        <v>557.73098240418301</v>
      </c>
      <c r="S1944">
        <v>635</v>
      </c>
      <c r="T1944">
        <v>395</v>
      </c>
      <c r="U1944">
        <v>145.02004246999999</v>
      </c>
      <c r="V1944">
        <v>651</v>
      </c>
      <c r="W1944">
        <v>242</v>
      </c>
      <c r="X1944">
        <v>1094</v>
      </c>
      <c r="Y1944">
        <v>3226.3429639999999</v>
      </c>
      <c r="Z1944">
        <v>440.41622579000011</v>
      </c>
      <c r="AA1944">
        <v>4802.2487599990072</v>
      </c>
      <c r="AB1944">
        <v>81.885000000000005</v>
      </c>
      <c r="AC1944">
        <v>408.45910741436262</v>
      </c>
      <c r="AD1944">
        <v>764.74486046670995</v>
      </c>
      <c r="AE1944">
        <v>350.9833201928999</v>
      </c>
      <c r="AF1944">
        <v>1657</v>
      </c>
      <c r="AG1944">
        <v>8624.0874226799988</v>
      </c>
      <c r="AH1944">
        <v>1276.4865415448451</v>
      </c>
      <c r="AI1944">
        <v>395</v>
      </c>
      <c r="AJ1944">
        <v>2414.71922602</v>
      </c>
      <c r="AK1944">
        <v>249.3</v>
      </c>
      <c r="AL1944">
        <v>32894.265625</v>
      </c>
      <c r="AM1944">
        <v>26827.751953125</v>
      </c>
      <c r="AN1944">
        <v>6066.51513671875</v>
      </c>
      <c r="AO1944" s="5" t="s">
        <v>4192</v>
      </c>
    </row>
    <row r="1945" spans="1:41" ht="14.25" x14ac:dyDescent="0.45">
      <c r="A1945">
        <v>2017</v>
      </c>
      <c r="B1945" s="5" t="s">
        <v>80</v>
      </c>
      <c r="C1945" s="5" t="s">
        <v>269</v>
      </c>
      <c r="D1945" s="5" t="s">
        <v>81</v>
      </c>
      <c r="E1945" s="5" t="s">
        <v>97</v>
      </c>
      <c r="F1945" s="5" t="s">
        <v>8</v>
      </c>
      <c r="G1945" s="5" t="s">
        <v>82</v>
      </c>
      <c r="H1945" s="5" t="s">
        <v>100</v>
      </c>
      <c r="I1945">
        <v>0.66237478479756784</v>
      </c>
      <c r="J1945">
        <v>0.53440812028404527</v>
      </c>
      <c r="K1945">
        <v>0.59265242863008838</v>
      </c>
      <c r="L1945">
        <v>0.73122780314561131</v>
      </c>
      <c r="M1945">
        <v>0.57438073970574277</v>
      </c>
      <c r="N1945">
        <v>0.41297637207840709</v>
      </c>
      <c r="O1945">
        <v>0.58660306699493114</v>
      </c>
      <c r="P1945">
        <v>0.47989537615817712</v>
      </c>
      <c r="Q1945">
        <v>0.48630371627019392</v>
      </c>
      <c r="R1945">
        <v>0.72033942440855248</v>
      </c>
      <c r="S1945">
        <v>0.64721950424005215</v>
      </c>
      <c r="T1945">
        <v>0.63508907325229924</v>
      </c>
      <c r="U1945">
        <v>0.49899925755731428</v>
      </c>
      <c r="V1945">
        <v>0.61929223744292228</v>
      </c>
      <c r="W1945">
        <v>0.52743705779742456</v>
      </c>
      <c r="X1945">
        <v>0.73462261616975566</v>
      </c>
      <c r="Y1945">
        <v>0.61406719040078317</v>
      </c>
      <c r="Z1945">
        <v>0.79919045619112716</v>
      </c>
      <c r="AA1945">
        <v>0.60697802313405935</v>
      </c>
      <c r="AB1945">
        <v>0.63296334911470931</v>
      </c>
      <c r="AC1945">
        <v>0.5769831396695918</v>
      </c>
      <c r="AD1945">
        <v>0.64673817120502997</v>
      </c>
      <c r="AE1945">
        <v>0.58318866242825129</v>
      </c>
      <c r="AF1945">
        <v>0.58561997257446596</v>
      </c>
      <c r="AG1945">
        <v>0.57993429800229712</v>
      </c>
      <c r="AH1945">
        <v>0.53359184092044409</v>
      </c>
      <c r="AI1945">
        <v>0.6150438415706857</v>
      </c>
      <c r="AJ1945">
        <v>0.47819827196519349</v>
      </c>
      <c r="AK1945">
        <v>0.79052511415525117</v>
      </c>
      <c r="AL1945">
        <v>0.60299474000930786</v>
      </c>
      <c r="AM1945">
        <v>0.58646917343139648</v>
      </c>
      <c r="AN1945">
        <v>0.62640553712844849</v>
      </c>
      <c r="AO1945" s="5" t="s">
        <v>4193</v>
      </c>
    </row>
    <row r="1946" spans="1:41" ht="14.25" x14ac:dyDescent="0.45">
      <c r="A1946">
        <v>2017</v>
      </c>
      <c r="B1946" s="5" t="s">
        <v>80</v>
      </c>
      <c r="C1946" s="5" t="s">
        <v>269</v>
      </c>
      <c r="D1946" s="5" t="s">
        <v>81</v>
      </c>
      <c r="E1946" s="5" t="s">
        <v>97</v>
      </c>
      <c r="F1946" s="5" t="s">
        <v>34</v>
      </c>
      <c r="G1946" s="5" t="s">
        <v>82</v>
      </c>
      <c r="H1946" s="5" t="s">
        <v>100</v>
      </c>
      <c r="I1946">
        <v>1.6970961529351399E-2</v>
      </c>
      <c r="J1946">
        <v>5.8598186273663699E-2</v>
      </c>
      <c r="K1946">
        <v>7.1108299689296495E-2</v>
      </c>
      <c r="L1946">
        <v>8.7710320901994807E-2</v>
      </c>
      <c r="M1946">
        <v>4.1998762243573101E-2</v>
      </c>
      <c r="N1946">
        <v>4.7761289477928001E-2</v>
      </c>
      <c r="O1946">
        <v>9.3718644348690594E-2</v>
      </c>
      <c r="P1946">
        <v>6.7418889145496402E-2</v>
      </c>
      <c r="Q1946">
        <v>5.6037559377278397E-2</v>
      </c>
      <c r="R1946">
        <v>4.53332448209866E-2</v>
      </c>
      <c r="S1946">
        <v>6.2903937007874E-2</v>
      </c>
      <c r="T1946">
        <v>5.0676430379746902E-2</v>
      </c>
      <c r="U1946">
        <v>3.7328162357404299E-2</v>
      </c>
      <c r="V1946">
        <v>5.6242703533026198E-2</v>
      </c>
      <c r="W1946">
        <v>4.6796929068175799E-2</v>
      </c>
      <c r="X1946">
        <v>3.4663107861060201E-2</v>
      </c>
      <c r="Y1946">
        <v>4.1450098607681798E-2</v>
      </c>
      <c r="Z1946">
        <v>4.0231853806514201E-2</v>
      </c>
      <c r="AA1946">
        <v>5.6511509420237402E-2</v>
      </c>
      <c r="AB1946">
        <v>7.2675093118397802E-2</v>
      </c>
      <c r="AC1946">
        <v>6.8229859264934301E-2</v>
      </c>
      <c r="AD1946">
        <v>6.3529706361230204E-2</v>
      </c>
      <c r="AE1946">
        <v>8.3202956781108797E-2</v>
      </c>
      <c r="AF1946">
        <v>4.47471333735667E-2</v>
      </c>
      <c r="AG1946">
        <v>3.7304053972591102E-2</v>
      </c>
      <c r="AH1946">
        <v>4.5314292130993701E-2</v>
      </c>
      <c r="AI1946">
        <v>4.8174683544303799E-2</v>
      </c>
      <c r="AJ1946">
        <v>3.7187936295378303E-2</v>
      </c>
      <c r="AK1946">
        <v>8.0273188929001302E-2</v>
      </c>
      <c r="AL1946">
        <v>5.4968960583209991E-2</v>
      </c>
      <c r="AM1946">
        <v>5.1898039877414703E-2</v>
      </c>
      <c r="AN1946">
        <v>5.9319425374269485E-2</v>
      </c>
      <c r="AO1946" s="5" t="s">
        <v>4194</v>
      </c>
    </row>
    <row r="1947" spans="1:41" ht="14.25" x14ac:dyDescent="0.45">
      <c r="A1947">
        <v>2017</v>
      </c>
      <c r="B1947" s="5" t="s">
        <v>80</v>
      </c>
      <c r="C1947" s="5" t="s">
        <v>269</v>
      </c>
      <c r="D1947" s="5" t="s">
        <v>81</v>
      </c>
      <c r="E1947" s="5" t="s">
        <v>97</v>
      </c>
      <c r="F1947" s="5" t="s">
        <v>101</v>
      </c>
      <c r="G1947" s="5" t="s">
        <v>82</v>
      </c>
      <c r="H1947" s="5" t="s">
        <v>99</v>
      </c>
      <c r="I1947">
        <v>764.06160243999989</v>
      </c>
      <c r="J1947">
        <v>1284.17003993</v>
      </c>
      <c r="K1947">
        <v>49.927</v>
      </c>
      <c r="L1947">
        <v>105.187</v>
      </c>
      <c r="M1947">
        <v>553.38941498999998</v>
      </c>
      <c r="N1947">
        <v>563.23579070500011</v>
      </c>
      <c r="O1947">
        <v>273.42508500000002</v>
      </c>
      <c r="P1947">
        <v>403.80762099999998</v>
      </c>
      <c r="Q1947">
        <v>253.5509697533</v>
      </c>
      <c r="R1947">
        <v>532.44722723460484</v>
      </c>
      <c r="S1947">
        <v>595.05600000000004</v>
      </c>
      <c r="T1947">
        <v>374.98280999999997</v>
      </c>
      <c r="U1947">
        <v>139.6067107796022</v>
      </c>
      <c r="V1947">
        <v>614.38599999999997</v>
      </c>
      <c r="W1947">
        <v>230.67514316550151</v>
      </c>
      <c r="X1947">
        <v>1056.0785599999999</v>
      </c>
      <c r="Y1947">
        <v>3092.6107299999999</v>
      </c>
      <c r="Z1947">
        <v>422.69746457999997</v>
      </c>
      <c r="AA1947">
        <v>4530.86643396</v>
      </c>
      <c r="AB1947">
        <v>75.933999999999997</v>
      </c>
      <c r="AC1947">
        <v>380.59</v>
      </c>
      <c r="AD1947">
        <v>716.16084403999992</v>
      </c>
      <c r="AE1947">
        <v>321.78047017199998</v>
      </c>
      <c r="AF1947">
        <v>1582.854</v>
      </c>
      <c r="AG1947">
        <v>8302.3739999999998</v>
      </c>
      <c r="AH1947">
        <v>1218.6434575000001</v>
      </c>
      <c r="AI1947">
        <v>375.971</v>
      </c>
      <c r="AJ1947">
        <v>2324.920801271543</v>
      </c>
      <c r="AK1947">
        <v>229.28789399999999</v>
      </c>
      <c r="AL1947">
        <v>31368.673828125</v>
      </c>
      <c r="AM1947">
        <v>25619.14453125</v>
      </c>
      <c r="AN1947">
        <v>5749.53173828125</v>
      </c>
      <c r="AO1947" s="5" t="s">
        <v>4195</v>
      </c>
    </row>
    <row r="1948" spans="1:41" ht="14.25" x14ac:dyDescent="0.45">
      <c r="A1948">
        <v>2017</v>
      </c>
      <c r="B1948" s="5" t="s">
        <v>80</v>
      </c>
      <c r="C1948" s="5" t="s">
        <v>269</v>
      </c>
      <c r="D1948" s="5" t="s">
        <v>81</v>
      </c>
      <c r="E1948" s="5" t="s">
        <v>102</v>
      </c>
      <c r="F1948" s="5" t="s">
        <v>103</v>
      </c>
      <c r="G1948" s="5" t="s">
        <v>82</v>
      </c>
      <c r="H1948" s="5" t="s">
        <v>104</v>
      </c>
      <c r="I1948">
        <v>129.10400000000001</v>
      </c>
      <c r="J1948">
        <v>229.43199999999999</v>
      </c>
      <c r="K1948">
        <v>6.3579999999999997</v>
      </c>
      <c r="L1948">
        <v>18</v>
      </c>
      <c r="M1948">
        <v>110.578</v>
      </c>
      <c r="N1948">
        <v>161.89599999999999</v>
      </c>
      <c r="O1948">
        <v>58.238</v>
      </c>
      <c r="P1948">
        <v>103</v>
      </c>
      <c r="Q1948">
        <v>61.12</v>
      </c>
      <c r="R1948">
        <v>88.385999999999996</v>
      </c>
      <c r="S1948">
        <v>112</v>
      </c>
      <c r="T1948">
        <v>70</v>
      </c>
      <c r="U1948">
        <v>33.176000000000002</v>
      </c>
      <c r="V1948">
        <v>106</v>
      </c>
      <c r="W1948">
        <v>52.377000000000002</v>
      </c>
      <c r="X1948">
        <v>156</v>
      </c>
      <c r="Y1948">
        <v>598.89400000000001</v>
      </c>
      <c r="Z1948">
        <v>56.33</v>
      </c>
      <c r="AA1948">
        <v>792.60199999999998</v>
      </c>
      <c r="AB1948">
        <v>14.768000000000001</v>
      </c>
      <c r="AC1948">
        <v>63.490487035385343</v>
      </c>
      <c r="AD1948">
        <v>133.726</v>
      </c>
      <c r="AE1948">
        <v>44.182000000000002</v>
      </c>
      <c r="AF1948">
        <v>245</v>
      </c>
      <c r="AG1948">
        <v>1684.4939999999999</v>
      </c>
      <c r="AH1948">
        <v>273.088211914</v>
      </c>
      <c r="AI1948">
        <v>73.313999999999993</v>
      </c>
      <c r="AJ1948">
        <v>521.976</v>
      </c>
      <c r="AK1948">
        <v>14</v>
      </c>
      <c r="AL1948">
        <v>6011.5302734375</v>
      </c>
      <c r="AM1948">
        <v>4937.08251953125</v>
      </c>
      <c r="AN1948">
        <v>1074.447265625</v>
      </c>
      <c r="AO1948" s="5" t="s">
        <v>4196</v>
      </c>
    </row>
    <row r="1949" spans="1:41" ht="14.25" x14ac:dyDescent="0.45">
      <c r="A1949">
        <v>2017</v>
      </c>
      <c r="B1949" s="5" t="s">
        <v>80</v>
      </c>
      <c r="C1949" s="5" t="s">
        <v>269</v>
      </c>
      <c r="D1949" s="5" t="s">
        <v>81</v>
      </c>
      <c r="E1949" s="5" t="s">
        <v>102</v>
      </c>
      <c r="F1949" s="5" t="s">
        <v>102</v>
      </c>
      <c r="G1949" s="5" t="s">
        <v>82</v>
      </c>
      <c r="H1949" s="5" t="s">
        <v>104</v>
      </c>
      <c r="I1949">
        <v>133.95352</v>
      </c>
      <c r="J1949">
        <v>291.35751800000003</v>
      </c>
      <c r="K1949">
        <v>10.353</v>
      </c>
      <c r="L1949">
        <v>18</v>
      </c>
      <c r="M1949">
        <v>114.80500000000001</v>
      </c>
      <c r="N1949">
        <v>163.47399999999999</v>
      </c>
      <c r="O1949">
        <v>58.711999999999989</v>
      </c>
      <c r="P1949">
        <v>103</v>
      </c>
      <c r="Q1949">
        <v>61.12</v>
      </c>
      <c r="R1949">
        <v>88.385999999999996</v>
      </c>
      <c r="S1949">
        <v>112</v>
      </c>
      <c r="T1949">
        <v>71</v>
      </c>
      <c r="U1949">
        <v>33.176000000000002</v>
      </c>
      <c r="V1949">
        <v>138</v>
      </c>
      <c r="W1949">
        <v>52.377000000000002</v>
      </c>
      <c r="X1949">
        <v>170</v>
      </c>
      <c r="Y1949">
        <v>599.79399999999998</v>
      </c>
      <c r="Z1949">
        <v>62.908439999999999</v>
      </c>
      <c r="AA1949">
        <v>903.16599999999994</v>
      </c>
      <c r="AB1949">
        <v>14.768000000000001</v>
      </c>
      <c r="AC1949">
        <v>80.813023435385333</v>
      </c>
      <c r="AD1949">
        <v>136.74052</v>
      </c>
      <c r="AE1949">
        <v>68.702619999999996</v>
      </c>
      <c r="AF1949">
        <v>323</v>
      </c>
      <c r="AG1949">
        <v>1697.58</v>
      </c>
      <c r="AH1949">
        <v>273.088211914</v>
      </c>
      <c r="AI1949">
        <v>73.313999999999993</v>
      </c>
      <c r="AJ1949">
        <v>576.44056</v>
      </c>
      <c r="AK1949">
        <v>36</v>
      </c>
      <c r="AL1949">
        <v>6466.029296875</v>
      </c>
      <c r="AM1949">
        <v>5342.87158203125</v>
      </c>
      <c r="AN1949">
        <v>1123.15771484375</v>
      </c>
      <c r="AO1949" s="5" t="s">
        <v>4197</v>
      </c>
    </row>
    <row r="1950" spans="1:41" ht="14.25" x14ac:dyDescent="0.45">
      <c r="A1950">
        <v>2017</v>
      </c>
      <c r="B1950" s="5" t="s">
        <v>1509</v>
      </c>
      <c r="C1950" s="5" t="s">
        <v>277</v>
      </c>
      <c r="D1950" s="5" t="s">
        <v>107</v>
      </c>
      <c r="E1950" s="5" t="s">
        <v>108</v>
      </c>
      <c r="F1950" s="5" t="s">
        <v>108</v>
      </c>
      <c r="G1950" s="5" t="s">
        <v>86</v>
      </c>
      <c r="H1950" s="5" t="s">
        <v>130</v>
      </c>
      <c r="I1950">
        <v>601.94252017659335</v>
      </c>
      <c r="J1950">
        <v>374.14657641227723</v>
      </c>
      <c r="K1950">
        <v>461.44444417326127</v>
      </c>
      <c r="L1950">
        <v>418.40957965865698</v>
      </c>
      <c r="M1950">
        <v>1084.7881677356395</v>
      </c>
      <c r="N1950">
        <v>810.76051323860986</v>
      </c>
      <c r="O1950">
        <v>2128.2090747194552</v>
      </c>
      <c r="P1950">
        <v>1644.9448494036637</v>
      </c>
      <c r="Q1950">
        <v>107.4284960192557</v>
      </c>
      <c r="R1950">
        <v>717.6771559220507</v>
      </c>
      <c r="S1950">
        <v>172.44058136750041</v>
      </c>
      <c r="T1950">
        <v>225.73505232594124</v>
      </c>
      <c r="U1950">
        <v>348.96104137449419</v>
      </c>
      <c r="V1950">
        <v>1962.3200595217868</v>
      </c>
      <c r="W1950">
        <v>860.92199165686191</v>
      </c>
      <c r="X1950">
        <v>1857.3270119283259</v>
      </c>
      <c r="Y1950">
        <v>2561.8303612804493</v>
      </c>
      <c r="Z1950">
        <v>505.73051164818315</v>
      </c>
      <c r="AA1950">
        <v>9276.4195191352883</v>
      </c>
      <c r="AB1950">
        <v>196.33699899977213</v>
      </c>
      <c r="AC1950">
        <v>317.07900373225232</v>
      </c>
      <c r="AD1950">
        <v>1197.1754451996128</v>
      </c>
      <c r="AE1950">
        <v>1170.6724806670907</v>
      </c>
      <c r="AF1950">
        <v>2296.9904694799106</v>
      </c>
      <c r="AG1950">
        <v>11777.27763581918</v>
      </c>
      <c r="AH1950">
        <v>2227.2986306228886</v>
      </c>
      <c r="AI1950">
        <v>288.73088088201786</v>
      </c>
      <c r="AJ1950">
        <v>940.83652053949879</v>
      </c>
      <c r="AK1950">
        <v>355.92643134183294</v>
      </c>
      <c r="AL1950">
        <v>46889.7578125</v>
      </c>
      <c r="AM1950">
        <v>35833.42578125</v>
      </c>
      <c r="AN1950">
        <v>11056.3349609375</v>
      </c>
      <c r="AO1950" s="5" t="s">
        <v>2276</v>
      </c>
    </row>
    <row r="1951" spans="1:41" ht="14.25" x14ac:dyDescent="0.45">
      <c r="A1951">
        <v>2017</v>
      </c>
      <c r="B1951" s="5" t="s">
        <v>4071</v>
      </c>
      <c r="C1951" s="5" t="s">
        <v>277</v>
      </c>
      <c r="D1951" s="5" t="s">
        <v>107</v>
      </c>
      <c r="E1951" s="5" t="s">
        <v>108</v>
      </c>
      <c r="F1951" s="5" t="s">
        <v>108</v>
      </c>
      <c r="G1951" s="5" t="s">
        <v>86</v>
      </c>
      <c r="H1951" s="5" t="s">
        <v>130</v>
      </c>
      <c r="I1951">
        <v>370.58521237439254</v>
      </c>
      <c r="J1951">
        <v>404.25336075342386</v>
      </c>
      <c r="K1951">
        <v>352.82163546672871</v>
      </c>
      <c r="L1951">
        <v>443.34147197131216</v>
      </c>
      <c r="M1951">
        <v>834.2225841501953</v>
      </c>
      <c r="N1951">
        <v>805.42081798964603</v>
      </c>
      <c r="O1951">
        <v>1989.3626759372764</v>
      </c>
      <c r="P1951">
        <v>470.53475001163127</v>
      </c>
      <c r="Q1951">
        <v>113.79269219681301</v>
      </c>
      <c r="R1951">
        <v>667.07616309272328</v>
      </c>
      <c r="S1951">
        <v>165.61015542315837</v>
      </c>
      <c r="T1951">
        <v>426.88331987956968</v>
      </c>
      <c r="U1951">
        <v>288.01766160549283</v>
      </c>
      <c r="V1951">
        <v>2166.3042690755997</v>
      </c>
      <c r="W1951">
        <v>516.37452187841927</v>
      </c>
      <c r="X1951">
        <v>1521.3504339804424</v>
      </c>
      <c r="Y1951">
        <v>3692.7978755847116</v>
      </c>
      <c r="Z1951">
        <v>231.44276379012817</v>
      </c>
      <c r="AA1951">
        <v>11330.409080658941</v>
      </c>
      <c r="AB1951"/>
      <c r="AC1951">
        <v>195.44055608944154</v>
      </c>
      <c r="AD1951">
        <v>1489.0513105003977</v>
      </c>
      <c r="AE1951">
        <v>587.3503027740586</v>
      </c>
      <c r="AF1951">
        <v>1551.0327698221504</v>
      </c>
      <c r="AG1951">
        <v>11210.058843488074</v>
      </c>
      <c r="AH1951">
        <v>1668.4451683003906</v>
      </c>
      <c r="AI1951">
        <v>414.53970581076288</v>
      </c>
      <c r="AJ1951">
        <v>847.59483272473597</v>
      </c>
      <c r="AK1951">
        <v>439.22693394837654</v>
      </c>
      <c r="AL1951">
        <v>45193.33984375</v>
      </c>
      <c r="AM1951">
        <v>35375.453125</v>
      </c>
      <c r="AN1951">
        <v>9817.888671875</v>
      </c>
      <c r="AO1951" s="5" t="s">
        <v>4198</v>
      </c>
    </row>
    <row r="1952" spans="1:41" ht="14.25" x14ac:dyDescent="0.45">
      <c r="A1952">
        <v>2017</v>
      </c>
      <c r="B1952" s="5" t="s">
        <v>589</v>
      </c>
      <c r="C1952" s="5" t="s">
        <v>277</v>
      </c>
      <c r="D1952" s="5" t="s">
        <v>107</v>
      </c>
      <c r="E1952" s="5" t="s">
        <v>108</v>
      </c>
      <c r="F1952" s="5" t="s">
        <v>108</v>
      </c>
      <c r="G1952" s="5" t="s">
        <v>86</v>
      </c>
      <c r="H1952" s="5" t="s">
        <v>130</v>
      </c>
      <c r="I1952">
        <v>371.09347416298499</v>
      </c>
      <c r="J1952">
        <v>434.40357506785011</v>
      </c>
      <c r="K1952">
        <v>358.60511732436242</v>
      </c>
      <c r="L1952">
        <v>479.26977276667083</v>
      </c>
      <c r="M1952">
        <v>627.29758132541531</v>
      </c>
      <c r="N1952">
        <v>978.0876162824319</v>
      </c>
      <c r="O1952">
        <v>2021.9724758700866</v>
      </c>
      <c r="P1952">
        <v>1186.1109947055975</v>
      </c>
      <c r="Q1952">
        <v>108.47240553004991</v>
      </c>
      <c r="R1952">
        <v>540.7761842717257</v>
      </c>
      <c r="S1952">
        <v>181.20805412168033</v>
      </c>
      <c r="T1952">
        <v>627.29758132541531</v>
      </c>
      <c r="U1952">
        <v>343.96817376010273</v>
      </c>
      <c r="V1952">
        <v>2464.2339986400066</v>
      </c>
      <c r="W1952">
        <v>805.03189603428302</v>
      </c>
      <c r="X1952">
        <v>1397.0696133113422</v>
      </c>
      <c r="Y1952">
        <v>3753.3305282637352</v>
      </c>
      <c r="Z1952">
        <v>519.20366946367994</v>
      </c>
      <c r="AA1952">
        <v>9304.4876000146924</v>
      </c>
      <c r="AB1952">
        <v>187.1437784287489</v>
      </c>
      <c r="AC1952">
        <v>198.64423408638152</v>
      </c>
      <c r="AD1952">
        <v>1293.9098602446243</v>
      </c>
      <c r="AE1952">
        <v>981.72071477427494</v>
      </c>
      <c r="AF1952">
        <v>1571.5065365529117</v>
      </c>
      <c r="AG1952">
        <v>13880.789739955755</v>
      </c>
      <c r="AH1952">
        <v>1448.9046581048856</v>
      </c>
      <c r="AI1952">
        <v>421.33487545690394</v>
      </c>
      <c r="AJ1952">
        <v>1209.638835989176</v>
      </c>
      <c r="AK1952">
        <v>323.05825438258887</v>
      </c>
      <c r="AL1952">
        <v>48018.578125</v>
      </c>
      <c r="AM1952">
        <v>38325.7421875</v>
      </c>
      <c r="AN1952">
        <v>9692.833984375</v>
      </c>
      <c r="AO1952" s="5" t="s">
        <v>835</v>
      </c>
    </row>
    <row r="1953" spans="1:41" ht="14.25" x14ac:dyDescent="0.45">
      <c r="A1953">
        <v>2017</v>
      </c>
      <c r="B1953" s="5" t="s">
        <v>1507</v>
      </c>
      <c r="C1953" s="5" t="s">
        <v>277</v>
      </c>
      <c r="D1953" s="5" t="s">
        <v>107</v>
      </c>
      <c r="E1953" s="5" t="s">
        <v>108</v>
      </c>
      <c r="F1953" s="5" t="s">
        <v>108</v>
      </c>
      <c r="G1953" s="5" t="s">
        <v>86</v>
      </c>
      <c r="H1953" s="5" t="s">
        <v>130</v>
      </c>
      <c r="I1953">
        <v>828.24199292539799</v>
      </c>
      <c r="J1953">
        <v>1406.3999392540657</v>
      </c>
      <c r="K1953">
        <v>476.44233177934336</v>
      </c>
      <c r="L1953">
        <v>518.82853021466781</v>
      </c>
      <c r="M1953">
        <v>1262.3021208155321</v>
      </c>
      <c r="N1953">
        <v>729.68645407647182</v>
      </c>
      <c r="O1953">
        <v>423.86198435324468</v>
      </c>
      <c r="P1953">
        <v>1298.4126609301925</v>
      </c>
      <c r="Q1953">
        <v>233.39235847298914</v>
      </c>
      <c r="R1953">
        <v>1011.5246277585646</v>
      </c>
      <c r="S1953">
        <v>183.49468183393628</v>
      </c>
      <c r="T1953">
        <v>1234.0285620410921</v>
      </c>
      <c r="U1953">
        <v>362.52291984913552</v>
      </c>
      <c r="V1953">
        <v>1646.0867949313349</v>
      </c>
      <c r="W1953">
        <v>777.97452824329719</v>
      </c>
      <c r="X1953">
        <v>2270.6125541556094</v>
      </c>
      <c r="Y1953">
        <v>2939.1341142874358</v>
      </c>
      <c r="Z1953">
        <v>714.66349766901499</v>
      </c>
      <c r="AA1953">
        <v>11275.045307516841</v>
      </c>
      <c r="AB1953">
        <v>198.51763824139306</v>
      </c>
      <c r="AC1953">
        <v>121.68380076377022</v>
      </c>
      <c r="AD1953">
        <v>719.10600049236291</v>
      </c>
      <c r="AE1953">
        <v>1549.8325670921297</v>
      </c>
      <c r="AF1953">
        <v>2559.7768606954337</v>
      </c>
      <c r="AG1953">
        <v>11782.730535192804</v>
      </c>
      <c r="AH1953">
        <v>1803.2199440092866</v>
      </c>
      <c r="AI1953">
        <v>232.85582431557998</v>
      </c>
      <c r="AJ1953">
        <v>749.19114899181034</v>
      </c>
      <c r="AK1953">
        <v>348.74720231596081</v>
      </c>
      <c r="AL1953">
        <v>49658.3125</v>
      </c>
      <c r="AM1953">
        <v>39727.15625</v>
      </c>
      <c r="AN1953">
        <v>9931.1630859375</v>
      </c>
      <c r="AO1953" s="5" t="s">
        <v>2275</v>
      </c>
    </row>
    <row r="1954" spans="1:41" ht="14.25" x14ac:dyDescent="0.45">
      <c r="A1954">
        <v>2017</v>
      </c>
      <c r="B1954" s="5" t="s">
        <v>1508</v>
      </c>
      <c r="C1954" s="5" t="s">
        <v>277</v>
      </c>
      <c r="D1954" s="5" t="s">
        <v>107</v>
      </c>
      <c r="E1954" s="5" t="s">
        <v>108</v>
      </c>
      <c r="F1954" s="5" t="s">
        <v>108</v>
      </c>
      <c r="G1954" s="5" t="s">
        <v>86</v>
      </c>
      <c r="H1954" s="5" t="s">
        <v>130</v>
      </c>
      <c r="I1954">
        <v>601.35531753882765</v>
      </c>
      <c r="J1954">
        <v>221.52595736057509</v>
      </c>
      <c r="K1954">
        <v>404.36447975108661</v>
      </c>
      <c r="L1954">
        <v>550.73599716098511</v>
      </c>
      <c r="M1954">
        <v>1205.2553008741552</v>
      </c>
      <c r="N1954">
        <v>749.82916619968</v>
      </c>
      <c r="O1954">
        <v>468.59946221154564</v>
      </c>
      <c r="P1954">
        <v>1194.6611583846061</v>
      </c>
      <c r="Q1954">
        <v>111.75210130758884</v>
      </c>
      <c r="R1954">
        <v>789.17439608442919</v>
      </c>
      <c r="S1954">
        <v>175.30891662252662</v>
      </c>
      <c r="T1954">
        <v>1263.6389992221457</v>
      </c>
      <c r="U1954">
        <v>360.52237303639436</v>
      </c>
      <c r="V1954">
        <v>1902.8297263286809</v>
      </c>
      <c r="W1954">
        <v>766.60765952810164</v>
      </c>
      <c r="X1954">
        <v>2300.8760110836565</v>
      </c>
      <c r="Y1954">
        <v>2590.4599484053983</v>
      </c>
      <c r="Z1954">
        <v>490.71314469793322</v>
      </c>
      <c r="AA1954">
        <v>11229.947393681454</v>
      </c>
      <c r="AB1954">
        <v>196.91707737878434</v>
      </c>
      <c r="AC1954">
        <v>318.01581480423999</v>
      </c>
      <c r="AD1954">
        <v>1350.6717014441811</v>
      </c>
      <c r="AE1954">
        <v>584.43303714024228</v>
      </c>
      <c r="AF1954">
        <v>2247.0765617241027</v>
      </c>
      <c r="AG1954">
        <v>11130.553518148399</v>
      </c>
      <c r="AH1954">
        <v>1309.696534678794</v>
      </c>
      <c r="AI1954">
        <v>335.91736729322037</v>
      </c>
      <c r="AJ1954">
        <v>728.84021187642225</v>
      </c>
      <c r="AK1954">
        <v>282.21270982627919</v>
      </c>
      <c r="AL1954">
        <v>45862.4921875</v>
      </c>
      <c r="AM1954">
        <v>35802.42578125</v>
      </c>
      <c r="AN1954">
        <v>10060.0654296875</v>
      </c>
      <c r="AO1954" s="5" t="s">
        <v>2277</v>
      </c>
    </row>
    <row r="1955" spans="1:41" ht="14.25" x14ac:dyDescent="0.45">
      <c r="A1955">
        <v>2017</v>
      </c>
      <c r="B1955" s="5" t="s">
        <v>1508</v>
      </c>
      <c r="C1955" s="5" t="s">
        <v>277</v>
      </c>
      <c r="D1955" s="5" t="s">
        <v>107</v>
      </c>
      <c r="E1955" s="5" t="s">
        <v>108</v>
      </c>
      <c r="F1955" s="5" t="s">
        <v>108</v>
      </c>
      <c r="G1955" s="5" t="s">
        <v>87</v>
      </c>
      <c r="H1955" s="5" t="s">
        <v>130</v>
      </c>
      <c r="I1955">
        <v>594.86463094780447</v>
      </c>
      <c r="J1955">
        <v>225</v>
      </c>
      <c r="K1955">
        <v>407.7989949748744</v>
      </c>
      <c r="L1955">
        <v>553.90929999999992</v>
      </c>
      <c r="M1955">
        <v>1201.784433715839</v>
      </c>
      <c r="N1955">
        <v>757.10902409625601</v>
      </c>
      <c r="O1955">
        <v>479</v>
      </c>
      <c r="P1955">
        <v>1294.7</v>
      </c>
      <c r="Q1955">
        <v>113.792602053438</v>
      </c>
      <c r="R1955">
        <v>802.99713982114349</v>
      </c>
      <c r="S1955">
        <v>178.50991213792801</v>
      </c>
      <c r="T1955">
        <v>1330.46145</v>
      </c>
      <c r="U1955">
        <v>363.32138531404797</v>
      </c>
      <c r="V1955">
        <v>1917</v>
      </c>
      <c r="W1955">
        <v>757.41120000000012</v>
      </c>
      <c r="X1955">
        <v>2388.0859000000009</v>
      </c>
      <c r="Y1955">
        <v>2722.9740000000002</v>
      </c>
      <c r="Z1955">
        <v>499.55200000000002</v>
      </c>
      <c r="AA1955">
        <v>11378.04047447447</v>
      </c>
      <c r="AB1955">
        <v>187</v>
      </c>
      <c r="AC1955">
        <v>331.87010969599999</v>
      </c>
      <c r="AD1955">
        <v>1444.1005395903239</v>
      </c>
      <c r="AE1955">
        <v>577.42200000000003</v>
      </c>
      <c r="AF1955">
        <v>2260.0821042745488</v>
      </c>
      <c r="AG1955">
        <v>11399</v>
      </c>
      <c r="AH1955">
        <v>1383.4560327182519</v>
      </c>
      <c r="AI1955">
        <v>331.88759999999996</v>
      </c>
      <c r="AJ1955">
        <v>768.06174891765693</v>
      </c>
      <c r="AK1955">
        <v>290.42221999999998</v>
      </c>
      <c r="AL1955">
        <v>46939.61328125</v>
      </c>
      <c r="AM1955">
        <v>36559.6953125</v>
      </c>
      <c r="AN1955">
        <v>10379.91796875</v>
      </c>
      <c r="AO1955" s="5" t="s">
        <v>2278</v>
      </c>
    </row>
    <row r="1956" spans="1:41" ht="14.25" x14ac:dyDescent="0.45">
      <c r="A1956">
        <v>2017</v>
      </c>
      <c r="B1956" s="5" t="s">
        <v>589</v>
      </c>
      <c r="C1956" s="5" t="s">
        <v>277</v>
      </c>
      <c r="D1956" s="5" t="s">
        <v>107</v>
      </c>
      <c r="E1956" s="5" t="s">
        <v>108</v>
      </c>
      <c r="F1956" s="5" t="s">
        <v>108</v>
      </c>
      <c r="G1956" s="5" t="s">
        <v>87</v>
      </c>
      <c r="H1956" s="5" t="s">
        <v>130</v>
      </c>
      <c r="I1956">
        <v>360.26908518880572</v>
      </c>
      <c r="J1956">
        <v>424.22550000000001</v>
      </c>
      <c r="K1956">
        <v>343.359668</v>
      </c>
      <c r="L1956">
        <v>465.29</v>
      </c>
      <c r="M1956">
        <v>600</v>
      </c>
      <c r="N1956">
        <v>935.52499999999998</v>
      </c>
      <c r="O1956">
        <v>1933.9839999999999</v>
      </c>
      <c r="P1956">
        <v>1234.2</v>
      </c>
      <c r="Q1956">
        <v>103.75210307764191</v>
      </c>
      <c r="R1956">
        <v>517.24368182238595</v>
      </c>
      <c r="S1956">
        <v>173.32257561599999</v>
      </c>
      <c r="T1956">
        <v>565.6</v>
      </c>
      <c r="U1956">
        <v>329</v>
      </c>
      <c r="V1956">
        <v>2357</v>
      </c>
      <c r="W1956">
        <v>770</v>
      </c>
      <c r="X1956">
        <v>1363</v>
      </c>
      <c r="Y1956">
        <v>3590</v>
      </c>
      <c r="Z1956">
        <v>496.60991999999999</v>
      </c>
      <c r="AA1956">
        <v>9067.6959769017394</v>
      </c>
      <c r="AB1956">
        <v>179</v>
      </c>
      <c r="AC1956">
        <v>190</v>
      </c>
      <c r="AD1956">
        <v>1237.60387296</v>
      </c>
      <c r="AE1956">
        <v>939</v>
      </c>
      <c r="AF1956">
        <v>1525.6674172704129</v>
      </c>
      <c r="AG1956">
        <v>13529.00935641644</v>
      </c>
      <c r="AH1956">
        <v>1414.2638973406119</v>
      </c>
      <c r="AI1956">
        <v>403</v>
      </c>
      <c r="AJ1956">
        <v>1172.0409999999999</v>
      </c>
      <c r="AK1956">
        <v>309</v>
      </c>
      <c r="AL1956">
        <v>46528.66015625</v>
      </c>
      <c r="AM1956">
        <v>37236.52734375</v>
      </c>
      <c r="AN1956">
        <v>9292.134765625</v>
      </c>
      <c r="AO1956" s="5" t="s">
        <v>836</v>
      </c>
    </row>
    <row r="1957" spans="1:41" ht="14.25" x14ac:dyDescent="0.45">
      <c r="A1957">
        <v>2017</v>
      </c>
      <c r="B1957" s="5" t="s">
        <v>4071</v>
      </c>
      <c r="C1957" s="5" t="s">
        <v>277</v>
      </c>
      <c r="D1957" s="5" t="s">
        <v>107</v>
      </c>
      <c r="E1957" s="5" t="s">
        <v>108</v>
      </c>
      <c r="F1957" s="5" t="s">
        <v>108</v>
      </c>
      <c r="G1957" s="5" t="s">
        <v>87</v>
      </c>
      <c r="H1957" s="5" t="s">
        <v>130</v>
      </c>
      <c r="I1957">
        <v>360.26908518880572</v>
      </c>
      <c r="J1957">
        <v>393</v>
      </c>
      <c r="K1957">
        <v>343.359668</v>
      </c>
      <c r="L1957">
        <v>431</v>
      </c>
      <c r="M1957">
        <v>811</v>
      </c>
      <c r="N1957">
        <v>783</v>
      </c>
      <c r="O1957">
        <v>1933.9839999999999</v>
      </c>
      <c r="P1957">
        <v>457.43628799999999</v>
      </c>
      <c r="Q1957">
        <v>110.625</v>
      </c>
      <c r="R1957">
        <v>648.50649999999996</v>
      </c>
      <c r="S1957">
        <v>161</v>
      </c>
      <c r="T1957">
        <v>415</v>
      </c>
      <c r="U1957">
        <v>280</v>
      </c>
      <c r="V1957">
        <v>2106</v>
      </c>
      <c r="W1957">
        <v>502</v>
      </c>
      <c r="X1957">
        <v>1479</v>
      </c>
      <c r="Y1957">
        <v>3590</v>
      </c>
      <c r="Z1957">
        <v>225</v>
      </c>
      <c r="AA1957">
        <v>11015</v>
      </c>
      <c r="AB1957"/>
      <c r="AC1957">
        <v>190</v>
      </c>
      <c r="AD1957">
        <v>1447.6</v>
      </c>
      <c r="AE1957">
        <v>571</v>
      </c>
      <c r="AF1957">
        <v>1507.8560569145311</v>
      </c>
      <c r="AG1957">
        <v>10898</v>
      </c>
      <c r="AH1957">
        <v>1622</v>
      </c>
      <c r="AI1957">
        <v>403</v>
      </c>
      <c r="AJ1957">
        <v>824</v>
      </c>
      <c r="AK1957">
        <v>427</v>
      </c>
      <c r="AL1957">
        <v>43935.6328125</v>
      </c>
      <c r="AM1957">
        <v>34390.69140625</v>
      </c>
      <c r="AN1957">
        <v>9544.943359375</v>
      </c>
      <c r="AO1957" s="5" t="s">
        <v>4199</v>
      </c>
    </row>
    <row r="1958" spans="1:41" ht="14.25" x14ac:dyDescent="0.45">
      <c r="A1958">
        <v>2017</v>
      </c>
      <c r="B1958" s="5" t="s">
        <v>1509</v>
      </c>
      <c r="C1958" s="5" t="s">
        <v>277</v>
      </c>
      <c r="D1958" s="5" t="s">
        <v>107</v>
      </c>
      <c r="E1958" s="5" t="s">
        <v>108</v>
      </c>
      <c r="F1958" s="5" t="s">
        <v>108</v>
      </c>
      <c r="G1958" s="5" t="s">
        <v>87</v>
      </c>
      <c r="H1958" s="5" t="s">
        <v>130</v>
      </c>
      <c r="I1958">
        <v>597.64867965837391</v>
      </c>
      <c r="J1958">
        <v>370.75</v>
      </c>
      <c r="K1958">
        <v>452.78212949999988</v>
      </c>
      <c r="L1958">
        <v>407</v>
      </c>
      <c r="M1958">
        <v>1059.03</v>
      </c>
      <c r="N1958">
        <v>787.64807999999994</v>
      </c>
      <c r="O1958">
        <v>2089.0273574170001</v>
      </c>
      <c r="P1958">
        <v>1566.7178799999999</v>
      </c>
      <c r="Q1958">
        <v>105.0635047790918</v>
      </c>
      <c r="R1958">
        <v>723.88885382592366</v>
      </c>
      <c r="S1958">
        <v>168.18176</v>
      </c>
      <c r="T1958">
        <v>221.49837500000001</v>
      </c>
      <c r="U1958">
        <v>345.79343658239998</v>
      </c>
      <c r="V1958">
        <v>1914</v>
      </c>
      <c r="W1958">
        <v>835.55962</v>
      </c>
      <c r="X1958">
        <v>1804.38</v>
      </c>
      <c r="Y1958">
        <v>2543.6268</v>
      </c>
      <c r="Z1958">
        <v>494.68536</v>
      </c>
      <c r="AA1958">
        <v>9233.1232781758281</v>
      </c>
      <c r="AB1958">
        <v>187</v>
      </c>
      <c r="AC1958">
        <v>306.56020000000001</v>
      </c>
      <c r="AD1958">
        <v>1170.8201526492139</v>
      </c>
      <c r="AE1958">
        <v>1163.316113467705</v>
      </c>
      <c r="AF1958">
        <v>2289.1012813155771</v>
      </c>
      <c r="AG1958">
        <v>11884.887954523811</v>
      </c>
      <c r="AH1958">
        <v>2209.245230893182</v>
      </c>
      <c r="AI1958">
        <v>280.5</v>
      </c>
      <c r="AJ1958">
        <v>934.35733360656593</v>
      </c>
      <c r="AK1958">
        <v>348.15300000000002</v>
      </c>
      <c r="AL1958">
        <v>46494.34375</v>
      </c>
      <c r="AM1958">
        <v>35668.16796875</v>
      </c>
      <c r="AN1958">
        <v>10826.177734375</v>
      </c>
      <c r="AO1958" s="5" t="s">
        <v>2279</v>
      </c>
    </row>
    <row r="1959" spans="1:41" ht="14.25" x14ac:dyDescent="0.45">
      <c r="A1959">
        <v>2017</v>
      </c>
      <c r="B1959" s="5" t="s">
        <v>1507</v>
      </c>
      <c r="C1959" s="5" t="s">
        <v>277</v>
      </c>
      <c r="D1959" s="5" t="s">
        <v>107</v>
      </c>
      <c r="E1959" s="5" t="s">
        <v>108</v>
      </c>
      <c r="F1959" s="5" t="s">
        <v>108</v>
      </c>
      <c r="G1959" s="5" t="s">
        <v>87</v>
      </c>
      <c r="H1959" s="5" t="s">
        <v>130</v>
      </c>
      <c r="I1959">
        <v>821.111285222589</v>
      </c>
      <c r="J1959">
        <v>1282.4208544570311</v>
      </c>
      <c r="K1959">
        <v>497</v>
      </c>
      <c r="L1959">
        <v>523.35594935999995</v>
      </c>
      <c r="M1959">
        <v>1264.574455454328</v>
      </c>
      <c r="N1959">
        <v>739.84</v>
      </c>
      <c r="O1959">
        <v>436.0060917968749</v>
      </c>
      <c r="P1959">
        <v>1294.7</v>
      </c>
      <c r="Q1959">
        <v>234.465</v>
      </c>
      <c r="R1959">
        <v>1007.934035530378</v>
      </c>
      <c r="S1959">
        <v>184.148296875</v>
      </c>
      <c r="T1959">
        <v>1269.3848242187501</v>
      </c>
      <c r="U1959">
        <v>315.2</v>
      </c>
      <c r="V1959">
        <v>1652</v>
      </c>
      <c r="W1959">
        <v>767.10997199999997</v>
      </c>
      <c r="X1959">
        <v>2381.0521330000001</v>
      </c>
      <c r="Y1959">
        <v>3237</v>
      </c>
      <c r="Z1959">
        <v>717.8814000000001</v>
      </c>
      <c r="AA1959">
        <v>11470.207109812351</v>
      </c>
      <c r="AB1959">
        <v>185</v>
      </c>
      <c r="AC1959">
        <v>124.92611833495749</v>
      </c>
      <c r="AD1959">
        <v>716.71472999999992</v>
      </c>
      <c r="AE1959">
        <v>1558.2730659653739</v>
      </c>
      <c r="AF1959">
        <v>2582.114072494669</v>
      </c>
      <c r="AG1959">
        <v>11869.381667432681</v>
      </c>
      <c r="AH1959">
        <v>1831.672515</v>
      </c>
      <c r="AI1959">
        <v>230.28213600000001</v>
      </c>
      <c r="AJ1959">
        <v>763.16515569280853</v>
      </c>
      <c r="AK1959">
        <v>325</v>
      </c>
      <c r="AL1959">
        <v>50281.91796875</v>
      </c>
      <c r="AM1959">
        <v>40193.9765625</v>
      </c>
      <c r="AN1959">
        <v>10087.9453125</v>
      </c>
      <c r="AO1959" s="5" t="s">
        <v>2280</v>
      </c>
    </row>
    <row r="1960" spans="1:41" ht="14.25" x14ac:dyDescent="0.45">
      <c r="A1960">
        <v>2017</v>
      </c>
      <c r="B1960" s="5" t="s">
        <v>1509</v>
      </c>
      <c r="C1960" s="5" t="s">
        <v>277</v>
      </c>
      <c r="D1960" s="5" t="s">
        <v>107</v>
      </c>
      <c r="E1960" s="5" t="s">
        <v>30</v>
      </c>
      <c r="F1960" s="5" t="s">
        <v>30</v>
      </c>
      <c r="G1960" s="5" t="s">
        <v>86</v>
      </c>
      <c r="H1960" s="5" t="s">
        <v>130</v>
      </c>
      <c r="I1960">
        <v>5724.2209547954963</v>
      </c>
      <c r="J1960">
        <v>3057.7667736597746</v>
      </c>
      <c r="K1960">
        <v>1557.2883798204921</v>
      </c>
      <c r="L1960">
        <v>1860.7403911109809</v>
      </c>
      <c r="M1960">
        <v>4769.8929482775866</v>
      </c>
      <c r="N1960">
        <v>4204.8392648781464</v>
      </c>
      <c r="O1960">
        <v>3319.3982468167842</v>
      </c>
      <c r="P1960">
        <v>314.97914278038314</v>
      </c>
      <c r="Q1960">
        <v>3422.8730949420433</v>
      </c>
      <c r="R1960">
        <v>3233.7613467421511</v>
      </c>
      <c r="S1960">
        <v>4845.6752238935242</v>
      </c>
      <c r="T1960">
        <v>3674.7566657711363</v>
      </c>
      <c r="U1960">
        <v>1107.1516868730466</v>
      </c>
      <c r="V1960">
        <v>2722.4697240984447</v>
      </c>
      <c r="W1960">
        <v>981.6849949988607</v>
      </c>
      <c r="X1960">
        <v>5778.7333451060213</v>
      </c>
      <c r="Y1960">
        <v>14978.308169683152</v>
      </c>
      <c r="Z1960">
        <v>1686.996874811892</v>
      </c>
      <c r="AA1960">
        <v>31076.604216584135</v>
      </c>
      <c r="AB1960">
        <v>636.25786841637387</v>
      </c>
      <c r="AC1960">
        <v>3976.0867123643698</v>
      </c>
      <c r="AD1960">
        <v>3666.9472828911348</v>
      </c>
      <c r="AE1960">
        <v>3602.6385539312246</v>
      </c>
      <c r="AF1960">
        <v>22486.361003091552</v>
      </c>
      <c r="AG1960">
        <v>28170.395845789979</v>
      </c>
      <c r="AH1960">
        <v>8512.8856456101894</v>
      </c>
      <c r="AI1960">
        <v>1740.784729099584</v>
      </c>
      <c r="AJ1960">
        <v>11692.556570213463</v>
      </c>
      <c r="AK1960">
        <v>1714.1740231453566</v>
      </c>
      <c r="AL1960">
        <v>184517.234375</v>
      </c>
      <c r="AM1960">
        <v>143318.75</v>
      </c>
      <c r="AN1960">
        <v>41198.48046875</v>
      </c>
      <c r="AO1960" s="5" t="s">
        <v>2281</v>
      </c>
    </row>
    <row r="1961" spans="1:41" ht="14.25" x14ac:dyDescent="0.45">
      <c r="A1961">
        <v>2017</v>
      </c>
      <c r="B1961" s="5" t="s">
        <v>589</v>
      </c>
      <c r="C1961" s="5" t="s">
        <v>277</v>
      </c>
      <c r="D1961" s="5" t="s">
        <v>107</v>
      </c>
      <c r="E1961" s="5" t="s">
        <v>30</v>
      </c>
      <c r="F1961" s="5" t="s">
        <v>30</v>
      </c>
      <c r="G1961" s="5" t="s">
        <v>86</v>
      </c>
      <c r="H1961" s="5" t="s">
        <v>130</v>
      </c>
      <c r="I1961">
        <v>10935.639621833612</v>
      </c>
      <c r="J1961">
        <v>3033.1838705867863</v>
      </c>
      <c r="K1961">
        <v>1711.1361260338447</v>
      </c>
      <c r="L1961">
        <v>2186.786149677926</v>
      </c>
      <c r="M1961">
        <v>5911.3807342832015</v>
      </c>
      <c r="N1961">
        <v>3946.4325882191065</v>
      </c>
      <c r="O1961">
        <v>3653.9457128272911</v>
      </c>
      <c r="P1961">
        <v>289.60238337856674</v>
      </c>
      <c r="Q1961">
        <v>2528.9742455206956</v>
      </c>
      <c r="R1961">
        <v>3759.6035040769893</v>
      </c>
      <c r="S1961">
        <v>4677.5489647498471</v>
      </c>
      <c r="T1961">
        <v>3972.8846817276303</v>
      </c>
      <c r="U1961">
        <v>1202.3203642070459</v>
      </c>
      <c r="V1961">
        <v>2934.7071846340682</v>
      </c>
      <c r="W1961">
        <v>977.5387308987722</v>
      </c>
      <c r="X1961">
        <v>5974.7019633102063</v>
      </c>
      <c r="Y1961">
        <v>16878.486921529176</v>
      </c>
      <c r="Z1961">
        <v>1451.3951418481156</v>
      </c>
      <c r="AA1961">
        <v>29390.461466841618</v>
      </c>
      <c r="AB1961">
        <v>633.57055713866953</v>
      </c>
      <c r="AC1961">
        <v>5827.0801464964215</v>
      </c>
      <c r="AD1961">
        <v>3178.4415688661206</v>
      </c>
      <c r="AE1961">
        <v>3531.6853828620883</v>
      </c>
      <c r="AF1961">
        <v>23690.152668364553</v>
      </c>
      <c r="AG1961">
        <v>29865.660377714281</v>
      </c>
      <c r="AH1961">
        <v>13823.546654978434</v>
      </c>
      <c r="AI1961">
        <v>2055.445074809611</v>
      </c>
      <c r="AJ1961">
        <v>12263.121885538647</v>
      </c>
      <c r="AK1961">
        <v>1811.8907613484764</v>
      </c>
      <c r="AL1961">
        <v>202097.3125</v>
      </c>
      <c r="AM1961">
        <v>153715.296875</v>
      </c>
      <c r="AN1961">
        <v>48382.02734375</v>
      </c>
      <c r="AO1961" s="5" t="s">
        <v>837</v>
      </c>
    </row>
    <row r="1962" spans="1:41" ht="14.25" x14ac:dyDescent="0.45">
      <c r="A1962">
        <v>2017</v>
      </c>
      <c r="B1962" s="5" t="s">
        <v>1507</v>
      </c>
      <c r="C1962" s="5" t="s">
        <v>277</v>
      </c>
      <c r="D1962" s="5" t="s">
        <v>107</v>
      </c>
      <c r="E1962" s="5" t="s">
        <v>30</v>
      </c>
      <c r="F1962" s="5" t="s">
        <v>30</v>
      </c>
      <c r="G1962" s="5" t="s">
        <v>86</v>
      </c>
      <c r="H1962" s="5" t="s">
        <v>130</v>
      </c>
      <c r="I1962">
        <v>5061.8597146532384</v>
      </c>
      <c r="J1962">
        <v>324.06663107513896</v>
      </c>
      <c r="K1962"/>
      <c r="L1962">
        <v>1277.8151146272544</v>
      </c>
      <c r="M1962">
        <v>4652.3180467282264</v>
      </c>
      <c r="N1962">
        <v>3004.5912814913545</v>
      </c>
      <c r="O1962">
        <v>3308.269614584945</v>
      </c>
      <c r="P1962">
        <v>297.23992320468045</v>
      </c>
      <c r="Q1962">
        <v>2664.4129889424566</v>
      </c>
      <c r="R1962">
        <v>3826.471916563828</v>
      </c>
      <c r="S1962">
        <v>9924.8088437548358</v>
      </c>
      <c r="T1962">
        <v>3487.4720231596079</v>
      </c>
      <c r="U1962">
        <v>1430.7693917903696</v>
      </c>
      <c r="V1962">
        <v>2679.4515821013974</v>
      </c>
      <c r="W1962">
        <v>879.91601815103957</v>
      </c>
      <c r="X1962">
        <v>4380.9293479117359</v>
      </c>
      <c r="Y1962">
        <v>19638.223229490457</v>
      </c>
      <c r="Z1962">
        <v>1603.5216506325523</v>
      </c>
      <c r="AA1962">
        <v>24593.148843602201</v>
      </c>
      <c r="AB1962">
        <v>650.27939877991457</v>
      </c>
      <c r="AC1962">
        <v>4214.2628023885418</v>
      </c>
      <c r="AD1962">
        <v>3706.6108888683266</v>
      </c>
      <c r="AE1962">
        <v>5048.1694060886557</v>
      </c>
      <c r="AF1962">
        <v>19203.426408123432</v>
      </c>
      <c r="AG1962">
        <v>31199.678764994605</v>
      </c>
      <c r="AH1962">
        <v>7751.9184721031252</v>
      </c>
      <c r="AI1962">
        <v>1779.1472659688093</v>
      </c>
      <c r="AJ1962">
        <v>16551.961358595025</v>
      </c>
      <c r="AK1962">
        <v>1831.7276133949078</v>
      </c>
      <c r="AL1962">
        <v>184972.5</v>
      </c>
      <c r="AM1962">
        <v>142619.09375</v>
      </c>
      <c r="AN1962">
        <v>42353.3984375</v>
      </c>
      <c r="AO1962" s="5" t="s">
        <v>2282</v>
      </c>
    </row>
    <row r="1963" spans="1:41" ht="14.25" x14ac:dyDescent="0.45">
      <c r="A1963">
        <v>2017</v>
      </c>
      <c r="B1963" s="5" t="s">
        <v>4071</v>
      </c>
      <c r="C1963" s="5" t="s">
        <v>277</v>
      </c>
      <c r="D1963" s="5" t="s">
        <v>107</v>
      </c>
      <c r="E1963" s="5" t="s">
        <v>30</v>
      </c>
      <c r="F1963" s="5" t="s">
        <v>30</v>
      </c>
      <c r="G1963" s="5" t="s">
        <v>86</v>
      </c>
      <c r="H1963" s="5" t="s">
        <v>130</v>
      </c>
      <c r="I1963">
        <v>10222.941111614995</v>
      </c>
      <c r="J1963"/>
      <c r="K1963">
        <v>1683.5394067937589</v>
      </c>
      <c r="L1963">
        <v>1988.3504995836342</v>
      </c>
      <c r="M1963">
        <v>6288.0427335513486</v>
      </c>
      <c r="N1963">
        <v>4386.097532449362</v>
      </c>
      <c r="O1963">
        <v>3227.6400943812891</v>
      </c>
      <c r="P1963">
        <v>4715.6328576845253</v>
      </c>
      <c r="Q1963">
        <v>2404.2058289272309</v>
      </c>
      <c r="R1963">
        <v>3698.9696826191148</v>
      </c>
      <c r="S1963">
        <v>5115.3993970146994</v>
      </c>
      <c r="T1963">
        <v>4207.1151284516627</v>
      </c>
      <c r="U1963">
        <v>1131.4979563072932</v>
      </c>
      <c r="V1963">
        <v>3037.5576954322155</v>
      </c>
      <c r="W1963">
        <v>2803.0290281248854</v>
      </c>
      <c r="X1963">
        <v>5995.91053392292</v>
      </c>
      <c r="Y1963">
        <v>16606.275460568129</v>
      </c>
      <c r="Z1963">
        <v>1534.7226825549831</v>
      </c>
      <c r="AA1963">
        <v>34154.780128388513</v>
      </c>
      <c r="AB1963"/>
      <c r="AC1963">
        <v>5733.1026467839538</v>
      </c>
      <c r="AD1963">
        <v>3872.4540351836663</v>
      </c>
      <c r="AE1963">
        <v>3989.0446132360753</v>
      </c>
      <c r="AF1963">
        <v>19562.159576245071</v>
      </c>
      <c r="AG1963">
        <v>39062.39535524496</v>
      </c>
      <c r="AH1963">
        <v>11396.24168902591</v>
      </c>
      <c r="AI1963">
        <v>2022.2954382728531</v>
      </c>
      <c r="AJ1963">
        <v>11848.840871548828</v>
      </c>
      <c r="AK1963">
        <v>1679.7601478634635</v>
      </c>
      <c r="AL1963">
        <v>212368</v>
      </c>
      <c r="AM1963">
        <v>164076.578125</v>
      </c>
      <c r="AN1963">
        <v>48291.4296875</v>
      </c>
      <c r="AO1963" s="5" t="s">
        <v>4200</v>
      </c>
    </row>
    <row r="1964" spans="1:41" ht="14.25" x14ac:dyDescent="0.45">
      <c r="A1964">
        <v>2017</v>
      </c>
      <c r="B1964" s="5" t="s">
        <v>1508</v>
      </c>
      <c r="C1964" s="5" t="s">
        <v>277</v>
      </c>
      <c r="D1964" s="5" t="s">
        <v>107</v>
      </c>
      <c r="E1964" s="5" t="s">
        <v>30</v>
      </c>
      <c r="F1964" s="5" t="s">
        <v>30</v>
      </c>
      <c r="G1964" s="5" t="s">
        <v>86</v>
      </c>
      <c r="H1964" s="5" t="s">
        <v>130</v>
      </c>
      <c r="I1964">
        <v>5726.8342854690172</v>
      </c>
      <c r="J1964">
        <v>5105.1617596705546</v>
      </c>
      <c r="K1964">
        <v>1160.8900075391946</v>
      </c>
      <c r="L1964">
        <v>1253.9563653906059</v>
      </c>
      <c r="M1964">
        <v>4667.1149793440381</v>
      </c>
      <c r="N1964">
        <v>4363.9509580011963</v>
      </c>
      <c r="O1964">
        <v>3379.1812904198878</v>
      </c>
      <c r="P1964">
        <v>291.69000232044527</v>
      </c>
      <c r="Q1964">
        <v>2230.3228336270868</v>
      </c>
      <c r="R1964">
        <v>2846.8891574850491</v>
      </c>
      <c r="S1964">
        <v>3777.3138096701973</v>
      </c>
      <c r="T1964">
        <v>3580.3104977960793</v>
      </c>
      <c r="U1964">
        <v>1435.283296616487</v>
      </c>
      <c r="V1964">
        <v>2696.8162308399292</v>
      </c>
      <c r="W1964">
        <v>712.33436451151056</v>
      </c>
      <c r="X1964">
        <v>5652.6375620544031</v>
      </c>
      <c r="Y1964">
        <v>15591.199185402573</v>
      </c>
      <c r="Z1964">
        <v>1586.9199765231444</v>
      </c>
      <c r="AA1964">
        <v>23284.517201949027</v>
      </c>
      <c r="AB1964">
        <v>638.13769460718356</v>
      </c>
      <c r="AC1964">
        <v>4580.6913721802775</v>
      </c>
      <c r="AD1964">
        <v>3323.3705679542427</v>
      </c>
      <c r="AE1964">
        <v>3541.4518212174485</v>
      </c>
      <c r="AF1964">
        <v>21757.204196210183</v>
      </c>
      <c r="AG1964">
        <v>32574.507334948208</v>
      </c>
      <c r="AH1964">
        <v>9110.2053333010845</v>
      </c>
      <c r="AI1964">
        <v>1745.9278839252645</v>
      </c>
      <c r="AJ1964">
        <v>14893.23123934879</v>
      </c>
      <c r="AK1964">
        <v>1818.9319629331005</v>
      </c>
      <c r="AL1964">
        <v>183326.96875</v>
      </c>
      <c r="AM1964">
        <v>143760.625</v>
      </c>
      <c r="AN1964">
        <v>39566.359375</v>
      </c>
      <c r="AO1964" s="5" t="s">
        <v>2283</v>
      </c>
    </row>
    <row r="1965" spans="1:41" ht="14.25" x14ac:dyDescent="0.45">
      <c r="A1965">
        <v>2017</v>
      </c>
      <c r="B1965" s="5" t="s">
        <v>589</v>
      </c>
      <c r="C1965" s="5" t="s">
        <v>277</v>
      </c>
      <c r="D1965" s="5" t="s">
        <v>107</v>
      </c>
      <c r="E1965" s="5" t="s">
        <v>30</v>
      </c>
      <c r="F1965" s="5" t="s">
        <v>30</v>
      </c>
      <c r="G1965" s="5" t="s">
        <v>87</v>
      </c>
      <c r="H1965" s="5" t="s">
        <v>130</v>
      </c>
      <c r="I1965">
        <v>10681.631324829021</v>
      </c>
      <c r="J1965">
        <v>2962.1163773586231</v>
      </c>
      <c r="K1965">
        <v>1994.6489999999999</v>
      </c>
      <c r="L1965">
        <v>2123</v>
      </c>
      <c r="M1965">
        <v>5654.1401500000002</v>
      </c>
      <c r="N1965">
        <v>3774.6990000000001</v>
      </c>
      <c r="O1965">
        <v>3494.9400300000002</v>
      </c>
      <c r="P1965">
        <v>288</v>
      </c>
      <c r="Q1965">
        <v>2418.9229999999998</v>
      </c>
      <c r="R1965">
        <v>3596</v>
      </c>
      <c r="S1965">
        <v>4474</v>
      </c>
      <c r="T1965">
        <v>3787.5</v>
      </c>
      <c r="U1965">
        <v>1150</v>
      </c>
      <c r="V1965">
        <v>2807</v>
      </c>
      <c r="W1965">
        <v>935</v>
      </c>
      <c r="X1965">
        <v>5829</v>
      </c>
      <c r="Y1965">
        <v>16144</v>
      </c>
      <c r="Z1965">
        <v>1388.2360000000001</v>
      </c>
      <c r="AA1965">
        <v>28642.49818568672</v>
      </c>
      <c r="AB1965">
        <v>606</v>
      </c>
      <c r="AC1965">
        <v>5573.5079999999998</v>
      </c>
      <c r="AD1965">
        <v>3040.1280000000002</v>
      </c>
      <c r="AE1965">
        <v>3378</v>
      </c>
      <c r="AF1965">
        <v>22999.13694</v>
      </c>
      <c r="AG1965">
        <v>29108.775959813669</v>
      </c>
      <c r="AH1965">
        <v>13486.438980000001</v>
      </c>
      <c r="AI1965">
        <v>1966</v>
      </c>
      <c r="AJ1965">
        <v>11881.96113602392</v>
      </c>
      <c r="AK1965">
        <v>1733.044234782609</v>
      </c>
      <c r="AL1965">
        <v>195918.328125</v>
      </c>
      <c r="AM1965">
        <v>148917.5</v>
      </c>
      <c r="AN1965">
        <v>47000.83984375</v>
      </c>
      <c r="AO1965" s="5" t="s">
        <v>838</v>
      </c>
    </row>
    <row r="1966" spans="1:41" ht="14.25" x14ac:dyDescent="0.45">
      <c r="A1966">
        <v>2017</v>
      </c>
      <c r="B1966" s="5" t="s">
        <v>4071</v>
      </c>
      <c r="C1966" s="5" t="s">
        <v>277</v>
      </c>
      <c r="D1966" s="5" t="s">
        <v>107</v>
      </c>
      <c r="E1966" s="5" t="s">
        <v>30</v>
      </c>
      <c r="F1966" s="5" t="s">
        <v>30</v>
      </c>
      <c r="G1966" s="5" t="s">
        <v>87</v>
      </c>
      <c r="H1966" s="5" t="s">
        <v>130</v>
      </c>
      <c r="I1966">
        <v>9938.3610549999994</v>
      </c>
      <c r="J1966">
        <v>3255.5</v>
      </c>
      <c r="K1966">
        <v>1994.6489999999999</v>
      </c>
      <c r="L1966">
        <v>1933</v>
      </c>
      <c r="M1966">
        <v>6113</v>
      </c>
      <c r="N1966">
        <v>4264</v>
      </c>
      <c r="O1966">
        <v>3137.7910000000002</v>
      </c>
      <c r="P1966">
        <v>4833.4251499999991</v>
      </c>
      <c r="Q1966">
        <v>2337.279</v>
      </c>
      <c r="R1966">
        <v>3596</v>
      </c>
      <c r="S1966">
        <v>4973</v>
      </c>
      <c r="T1966">
        <v>4090</v>
      </c>
      <c r="U1966">
        <v>1100</v>
      </c>
      <c r="V1966">
        <v>2953</v>
      </c>
      <c r="W1966">
        <v>935</v>
      </c>
      <c r="X1966">
        <v>5829</v>
      </c>
      <c r="Y1966">
        <v>16144</v>
      </c>
      <c r="Z1966">
        <v>1492</v>
      </c>
      <c r="AA1966">
        <v>33204</v>
      </c>
      <c r="AB1966"/>
      <c r="AC1966">
        <v>5573.5079999999998</v>
      </c>
      <c r="AD1966">
        <v>3764.6550000000002</v>
      </c>
      <c r="AE1966">
        <v>3878</v>
      </c>
      <c r="AF1966">
        <v>19017.599999999999</v>
      </c>
      <c r="AG1966">
        <v>37975</v>
      </c>
      <c r="AH1966">
        <v>11079</v>
      </c>
      <c r="AI1966">
        <v>1966</v>
      </c>
      <c r="AJ1966">
        <v>11519</v>
      </c>
      <c r="AK1966">
        <v>1633</v>
      </c>
      <c r="AL1966">
        <v>208528.765625</v>
      </c>
      <c r="AM1966">
        <v>163013.671875</v>
      </c>
      <c r="AN1966">
        <v>45515.09375</v>
      </c>
      <c r="AO1966" s="5" t="s">
        <v>4201</v>
      </c>
    </row>
    <row r="1967" spans="1:41" ht="14.25" x14ac:dyDescent="0.45">
      <c r="A1967">
        <v>2017</v>
      </c>
      <c r="B1967" s="5" t="s">
        <v>1509</v>
      </c>
      <c r="C1967" s="5" t="s">
        <v>277</v>
      </c>
      <c r="D1967" s="5" t="s">
        <v>107</v>
      </c>
      <c r="E1967" s="5" t="s">
        <v>30</v>
      </c>
      <c r="F1967" s="5" t="s">
        <v>30</v>
      </c>
      <c r="G1967" s="5" t="s">
        <v>87</v>
      </c>
      <c r="H1967" s="5" t="s">
        <v>130</v>
      </c>
      <c r="I1967">
        <v>5923</v>
      </c>
      <c r="J1967">
        <v>2999.1290847060081</v>
      </c>
      <c r="K1967">
        <v>1528.0546938299999</v>
      </c>
      <c r="L1967">
        <v>1810</v>
      </c>
      <c r="M1967">
        <v>4656.6324000000004</v>
      </c>
      <c r="N1967">
        <v>4084.9714800000002</v>
      </c>
      <c r="O1967">
        <v>3258.2859598399109</v>
      </c>
      <c r="P1967">
        <v>300</v>
      </c>
      <c r="Q1967">
        <v>3347.5200444415518</v>
      </c>
      <c r="R1967">
        <v>3261.7504619221882</v>
      </c>
      <c r="S1967">
        <v>4726</v>
      </c>
      <c r="T1967">
        <v>3605.787499999999</v>
      </c>
      <c r="U1967">
        <v>1097.1017999999999</v>
      </c>
      <c r="V1967">
        <v>2656</v>
      </c>
      <c r="W1967">
        <v>952.76499999999987</v>
      </c>
      <c r="X1967">
        <v>5613.9984000000004</v>
      </c>
      <c r="Y1967">
        <v>14655</v>
      </c>
      <c r="Z1967">
        <v>1650.15287216</v>
      </c>
      <c r="AA1967">
        <v>30931.55901443609</v>
      </c>
      <c r="AB1967">
        <v>606</v>
      </c>
      <c r="AC1967">
        <v>3877.8879999999999</v>
      </c>
      <c r="AD1967">
        <v>3586.2210461519812</v>
      </c>
      <c r="AE1967">
        <v>3580</v>
      </c>
      <c r="AF1967">
        <v>22409.12988896999</v>
      </c>
      <c r="AG1967">
        <v>28427.791940943691</v>
      </c>
      <c r="AH1967">
        <v>8435.6120988000002</v>
      </c>
      <c r="AI1967">
        <v>1691.16</v>
      </c>
      <c r="AJ1967">
        <v>11612.03433485331</v>
      </c>
      <c r="AK1967">
        <v>1668.3302719357091</v>
      </c>
      <c r="AL1967">
        <v>182951.875</v>
      </c>
      <c r="AM1967">
        <v>142623.03125</v>
      </c>
      <c r="AN1967">
        <v>40328.84765625</v>
      </c>
      <c r="AO1967" s="5" t="s">
        <v>2286</v>
      </c>
    </row>
    <row r="1968" spans="1:41" ht="14.25" x14ac:dyDescent="0.45">
      <c r="A1968">
        <v>2017</v>
      </c>
      <c r="B1968" s="5" t="s">
        <v>1508</v>
      </c>
      <c r="C1968" s="5" t="s">
        <v>277</v>
      </c>
      <c r="D1968" s="5" t="s">
        <v>107</v>
      </c>
      <c r="E1968" s="5" t="s">
        <v>30</v>
      </c>
      <c r="F1968" s="5" t="s">
        <v>30</v>
      </c>
      <c r="G1968" s="5" t="s">
        <v>87</v>
      </c>
      <c r="H1968" s="5" t="s">
        <v>130</v>
      </c>
      <c r="I1968">
        <v>5665.0220998582936</v>
      </c>
      <c r="J1968">
        <v>5161.9273067601434</v>
      </c>
      <c r="K1968">
        <v>1170.7501574873079</v>
      </c>
      <c r="L1968">
        <v>1261.1815755</v>
      </c>
      <c r="M1968">
        <v>4653.6747263999987</v>
      </c>
      <c r="N1968">
        <v>4406.3191990271998</v>
      </c>
      <c r="O1968">
        <v>3456</v>
      </c>
      <c r="P1968">
        <v>300</v>
      </c>
      <c r="Q1968">
        <v>2262.5563460624999</v>
      </c>
      <c r="R1968">
        <v>2896.7536987904869</v>
      </c>
      <c r="S1968">
        <v>3732</v>
      </c>
      <c r="T1968">
        <v>3586.9246287999999</v>
      </c>
      <c r="U1968">
        <v>1446.426504</v>
      </c>
      <c r="V1968">
        <v>2718</v>
      </c>
      <c r="W1968">
        <v>703.78898400000014</v>
      </c>
      <c r="X1968">
        <v>5865.7160999999996</v>
      </c>
      <c r="Y1968">
        <v>15586</v>
      </c>
      <c r="Z1968">
        <v>1577</v>
      </c>
      <c r="AA1968">
        <v>23591.57793574682</v>
      </c>
      <c r="AB1968">
        <v>606</v>
      </c>
      <c r="AC1968">
        <v>4780.2482688000009</v>
      </c>
      <c r="AD1968">
        <v>3371.401240875</v>
      </c>
      <c r="AE1968">
        <v>3498.9674839691152</v>
      </c>
      <c r="AF1968">
        <v>21883.129698604029</v>
      </c>
      <c r="AG1968">
        <v>33573</v>
      </c>
      <c r="AH1968">
        <v>9580.1339214109667</v>
      </c>
      <c r="AI1968">
        <v>1724.9831999999999</v>
      </c>
      <c r="AJ1968">
        <v>15694.690065576169</v>
      </c>
      <c r="AK1968">
        <v>1810.4816553129999</v>
      </c>
      <c r="AL1968">
        <v>186564.671875</v>
      </c>
      <c r="AM1968">
        <v>146302.8125</v>
      </c>
      <c r="AN1968">
        <v>40261.85546875</v>
      </c>
      <c r="AO1968" s="5" t="s">
        <v>2284</v>
      </c>
    </row>
    <row r="1969" spans="1:41" ht="14.25" x14ac:dyDescent="0.45">
      <c r="A1969">
        <v>2017</v>
      </c>
      <c r="B1969" s="5" t="s">
        <v>1507</v>
      </c>
      <c r="C1969" s="5" t="s">
        <v>277</v>
      </c>
      <c r="D1969" s="5" t="s">
        <v>107</v>
      </c>
      <c r="E1969" s="5" t="s">
        <v>30</v>
      </c>
      <c r="F1969" s="5" t="s">
        <v>30</v>
      </c>
      <c r="G1969" s="5" t="s">
        <v>87</v>
      </c>
      <c r="H1969" s="5" t="s">
        <v>130</v>
      </c>
      <c r="I1969">
        <v>5018.2798885080701</v>
      </c>
      <c r="J1969">
        <v>315</v>
      </c>
      <c r="K1969"/>
      <c r="L1969">
        <v>1288.9656282888</v>
      </c>
      <c r="M1969">
        <v>4660.6929224999994</v>
      </c>
      <c r="N1969">
        <v>3046.4</v>
      </c>
      <c r="O1969">
        <v>3403.0551417968741</v>
      </c>
      <c r="P1969">
        <v>300</v>
      </c>
      <c r="Q1969">
        <v>2303.326</v>
      </c>
      <c r="R1969">
        <v>3812.8891525381682</v>
      </c>
      <c r="S1969">
        <v>9249</v>
      </c>
      <c r="T1969">
        <v>3587.3918945312489</v>
      </c>
      <c r="U1969">
        <v>1244</v>
      </c>
      <c r="V1969">
        <v>2689</v>
      </c>
      <c r="W1969">
        <v>867.62783039999999</v>
      </c>
      <c r="X1969">
        <v>4595.0239224955048</v>
      </c>
      <c r="Y1969">
        <v>19871</v>
      </c>
      <c r="Z1969">
        <v>1639.731863238336</v>
      </c>
      <c r="AA1969">
        <v>25018.836113279009</v>
      </c>
      <c r="AB1969">
        <v>606</v>
      </c>
      <c r="AC1969">
        <v>4326.5536599063107</v>
      </c>
      <c r="AD1969">
        <v>3694.2851549165111</v>
      </c>
      <c r="AE1969">
        <v>5075.6620972920564</v>
      </c>
      <c r="AF1969">
        <v>19371</v>
      </c>
      <c r="AG1969">
        <v>31434.3008103502</v>
      </c>
      <c r="AH1969">
        <v>7797.5806881893432</v>
      </c>
      <c r="AI1969">
        <v>1759.4828640000001</v>
      </c>
      <c r="AJ1969">
        <v>16860.690605131011</v>
      </c>
      <c r="AK1969">
        <v>1848</v>
      </c>
      <c r="AL1969">
        <v>185683.78125</v>
      </c>
      <c r="AM1969">
        <v>143615.640625</v>
      </c>
      <c r="AN1969">
        <v>42068.140625</v>
      </c>
      <c r="AO1969" s="5" t="s">
        <v>2285</v>
      </c>
    </row>
    <row r="1970" spans="1:41" ht="14.25" x14ac:dyDescent="0.45">
      <c r="A1970">
        <v>2017</v>
      </c>
      <c r="B1970" s="5" t="s">
        <v>4071</v>
      </c>
      <c r="C1970" s="5" t="s">
        <v>277</v>
      </c>
      <c r="D1970" s="5" t="s">
        <v>107</v>
      </c>
      <c r="E1970" s="5" t="s">
        <v>216</v>
      </c>
      <c r="F1970" s="5" t="s">
        <v>283</v>
      </c>
      <c r="G1970" s="5" t="s">
        <v>86</v>
      </c>
      <c r="H1970" s="5" t="s">
        <v>130</v>
      </c>
      <c r="I1970"/>
      <c r="J1970"/>
      <c r="K1970"/>
      <c r="L1970"/>
      <c r="M1970"/>
      <c r="N1970">
        <v>0</v>
      </c>
      <c r="O1970"/>
      <c r="P1970"/>
      <c r="Q1970">
        <v>0</v>
      </c>
      <c r="R1970"/>
      <c r="S1970"/>
      <c r="T1970"/>
      <c r="U1970"/>
      <c r="V1970">
        <v>0</v>
      </c>
      <c r="W1970"/>
      <c r="X1970">
        <v>0</v>
      </c>
      <c r="Y1970">
        <v>0</v>
      </c>
      <c r="Z1970"/>
      <c r="AA1970"/>
      <c r="AB1970"/>
      <c r="AC1970">
        <v>1676.0076891865463</v>
      </c>
      <c r="AD1970"/>
      <c r="AE1970"/>
      <c r="AF1970">
        <v>0</v>
      </c>
      <c r="AG1970"/>
      <c r="AH1970"/>
      <c r="AI1970"/>
      <c r="AJ1970"/>
      <c r="AK1970"/>
      <c r="AL1970">
        <v>1676.0076904296875</v>
      </c>
      <c r="AM1970">
        <v>1676.0076904296875</v>
      </c>
      <c r="AN1970">
        <v>0</v>
      </c>
      <c r="AO1970" s="5" t="s">
        <v>4202</v>
      </c>
    </row>
    <row r="1971" spans="1:41" ht="14.25" x14ac:dyDescent="0.45">
      <c r="A1971">
        <v>2017</v>
      </c>
      <c r="B1971" s="5" t="s">
        <v>589</v>
      </c>
      <c r="C1971" s="5" t="s">
        <v>277</v>
      </c>
      <c r="D1971" s="5" t="s">
        <v>107</v>
      </c>
      <c r="E1971" s="5" t="s">
        <v>216</v>
      </c>
      <c r="F1971" s="5" t="s">
        <v>283</v>
      </c>
      <c r="G1971" s="5" t="s">
        <v>86</v>
      </c>
      <c r="H1971" s="5" t="s">
        <v>130</v>
      </c>
      <c r="I1971">
        <v>0</v>
      </c>
      <c r="J1971"/>
      <c r="K1971"/>
      <c r="L1971">
        <v>0</v>
      </c>
      <c r="M1971">
        <v>0</v>
      </c>
      <c r="N1971">
        <v>0</v>
      </c>
      <c r="O1971"/>
      <c r="P1971"/>
      <c r="Q1971">
        <v>0</v>
      </c>
      <c r="R1971"/>
      <c r="S1971"/>
      <c r="T1971"/>
      <c r="U1971"/>
      <c r="V1971">
        <v>0</v>
      </c>
      <c r="W1971"/>
      <c r="X1971">
        <v>0</v>
      </c>
      <c r="Y1971"/>
      <c r="Z1971"/>
      <c r="AA1971"/>
      <c r="AB1971"/>
      <c r="AC1971">
        <v>1703.4809478795469</v>
      </c>
      <c r="AD1971"/>
      <c r="AE1971"/>
      <c r="AF1971">
        <v>0</v>
      </c>
      <c r="AG1971"/>
      <c r="AH1971">
        <v>0</v>
      </c>
      <c r="AI1971"/>
      <c r="AJ1971">
        <v>0</v>
      </c>
      <c r="AK1971"/>
      <c r="AL1971">
        <v>1703.48095703125</v>
      </c>
      <c r="AM1971">
        <v>1703.48095703125</v>
      </c>
      <c r="AN1971">
        <v>0</v>
      </c>
      <c r="AO1971" s="5" t="s">
        <v>839</v>
      </c>
    </row>
    <row r="1972" spans="1:41" ht="14.25" x14ac:dyDescent="0.45">
      <c r="A1972">
        <v>2017</v>
      </c>
      <c r="B1972" s="5" t="s">
        <v>1507</v>
      </c>
      <c r="C1972" s="5" t="s">
        <v>277</v>
      </c>
      <c r="D1972" s="5" t="s">
        <v>107</v>
      </c>
      <c r="E1972" s="5" t="s">
        <v>216</v>
      </c>
      <c r="F1972" s="5" t="s">
        <v>283</v>
      </c>
      <c r="G1972" s="5" t="s">
        <v>86</v>
      </c>
      <c r="H1972" s="5" t="s">
        <v>130</v>
      </c>
      <c r="I1972"/>
      <c r="J1972"/>
      <c r="K1972"/>
      <c r="L1972"/>
      <c r="M1972"/>
      <c r="N1972"/>
      <c r="O1972"/>
      <c r="P1972"/>
      <c r="Q1972">
        <v>0</v>
      </c>
      <c r="R1972"/>
      <c r="S1972">
        <v>0</v>
      </c>
      <c r="T1972">
        <v>0</v>
      </c>
      <c r="U1972"/>
      <c r="V1972"/>
      <c r="W1972"/>
      <c r="X1972"/>
      <c r="Y1972"/>
      <c r="Z1972"/>
      <c r="AA1972">
        <v>0</v>
      </c>
      <c r="AB1972">
        <v>0</v>
      </c>
      <c r="AC1972">
        <v>1274.9070994940967</v>
      </c>
      <c r="AD1972"/>
      <c r="AE1972"/>
      <c r="AF1972"/>
      <c r="AG1972"/>
      <c r="AH1972"/>
      <c r="AI1972">
        <v>0</v>
      </c>
      <c r="AJ1972"/>
      <c r="AK1972"/>
      <c r="AL1972">
        <v>1274.9071044921875</v>
      </c>
      <c r="AM1972">
        <v>1274.9071044921875</v>
      </c>
      <c r="AN1972">
        <v>0</v>
      </c>
      <c r="AO1972" s="5" t="s">
        <v>2289</v>
      </c>
    </row>
    <row r="1973" spans="1:41" ht="14.25" x14ac:dyDescent="0.45">
      <c r="A1973">
        <v>2017</v>
      </c>
      <c r="B1973" s="5" t="s">
        <v>1508</v>
      </c>
      <c r="C1973" s="5" t="s">
        <v>277</v>
      </c>
      <c r="D1973" s="5" t="s">
        <v>107</v>
      </c>
      <c r="E1973" s="5" t="s">
        <v>216</v>
      </c>
      <c r="F1973" s="5" t="s">
        <v>283</v>
      </c>
      <c r="G1973" s="5" t="s">
        <v>86</v>
      </c>
      <c r="H1973" s="5" t="s">
        <v>130</v>
      </c>
      <c r="I1973"/>
      <c r="J1973"/>
      <c r="K1973"/>
      <c r="L1973"/>
      <c r="M1973"/>
      <c r="N1973"/>
      <c r="O1973"/>
      <c r="P1973"/>
      <c r="Q1973">
        <v>0</v>
      </c>
      <c r="R1973"/>
      <c r="S1973"/>
      <c r="T1973"/>
      <c r="U1973"/>
      <c r="V1973">
        <v>0</v>
      </c>
      <c r="W1973"/>
      <c r="X1973"/>
      <c r="Y1973"/>
      <c r="Z1973"/>
      <c r="AA1973">
        <v>0</v>
      </c>
      <c r="AB1973">
        <v>0</v>
      </c>
      <c r="AC1973">
        <v>1210.9873742545562</v>
      </c>
      <c r="AD1973"/>
      <c r="AE1973"/>
      <c r="AF1973"/>
      <c r="AG1973">
        <v>0</v>
      </c>
      <c r="AH1973">
        <v>0</v>
      </c>
      <c r="AI1973">
        <v>0</v>
      </c>
      <c r="AJ1973"/>
      <c r="AK1973"/>
      <c r="AL1973">
        <v>1210.9874267578125</v>
      </c>
      <c r="AM1973">
        <v>1210.9874267578125</v>
      </c>
      <c r="AN1973">
        <v>0</v>
      </c>
      <c r="AO1973" s="5" t="s">
        <v>2287</v>
      </c>
    </row>
    <row r="1974" spans="1:41" ht="14.25" x14ac:dyDescent="0.45">
      <c r="A1974">
        <v>2017</v>
      </c>
      <c r="B1974" s="5" t="s">
        <v>1509</v>
      </c>
      <c r="C1974" s="5" t="s">
        <v>277</v>
      </c>
      <c r="D1974" s="5" t="s">
        <v>107</v>
      </c>
      <c r="E1974" s="5" t="s">
        <v>216</v>
      </c>
      <c r="F1974" s="5" t="s">
        <v>283</v>
      </c>
      <c r="G1974" s="5" t="s">
        <v>86</v>
      </c>
      <c r="H1974" s="5" t="s">
        <v>130</v>
      </c>
      <c r="I1974"/>
      <c r="J1974"/>
      <c r="K1974"/>
      <c r="L1974"/>
      <c r="M1974"/>
      <c r="N1974">
        <v>0</v>
      </c>
      <c r="O1974"/>
      <c r="P1974"/>
      <c r="Q1974">
        <v>0</v>
      </c>
      <c r="R1974"/>
      <c r="S1974"/>
      <c r="T1974"/>
      <c r="U1974"/>
      <c r="V1974">
        <v>0</v>
      </c>
      <c r="W1974"/>
      <c r="X1974"/>
      <c r="Y1974">
        <v>0</v>
      </c>
      <c r="Z1974"/>
      <c r="AA1974"/>
      <c r="AB1974">
        <v>0</v>
      </c>
      <c r="AC1974">
        <v>1218.9692825600828</v>
      </c>
      <c r="AD1974"/>
      <c r="AE1974"/>
      <c r="AF1974"/>
      <c r="AG1974"/>
      <c r="AH1974">
        <v>0</v>
      </c>
      <c r="AI1974"/>
      <c r="AJ1974">
        <v>0</v>
      </c>
      <c r="AK1974"/>
      <c r="AL1974">
        <v>1218.96923828125</v>
      </c>
      <c r="AM1974">
        <v>1218.96923828125</v>
      </c>
      <c r="AN1974">
        <v>0</v>
      </c>
      <c r="AO1974" s="5" t="s">
        <v>2288</v>
      </c>
    </row>
    <row r="1975" spans="1:41" ht="14.25" x14ac:dyDescent="0.45">
      <c r="A1975">
        <v>2017</v>
      </c>
      <c r="B1975" s="5" t="s">
        <v>1508</v>
      </c>
      <c r="C1975" s="5" t="s">
        <v>277</v>
      </c>
      <c r="D1975" s="5" t="s">
        <v>107</v>
      </c>
      <c r="E1975" s="5" t="s">
        <v>216</v>
      </c>
      <c r="F1975" s="5" t="s">
        <v>217</v>
      </c>
      <c r="G1975" s="5" t="s">
        <v>86</v>
      </c>
      <c r="H1975" s="5" t="s">
        <v>130</v>
      </c>
      <c r="I1975"/>
      <c r="J1975"/>
      <c r="K1975"/>
      <c r="L1975"/>
      <c r="M1975"/>
      <c r="N1975"/>
      <c r="O1975"/>
      <c r="P1975">
        <v>21.06064998703576</v>
      </c>
      <c r="Q1975">
        <v>131.62906241897349</v>
      </c>
      <c r="R1975"/>
      <c r="S1975"/>
      <c r="T1975"/>
      <c r="U1975"/>
      <c r="V1975">
        <v>0</v>
      </c>
      <c r="W1975"/>
      <c r="X1975"/>
      <c r="Y1975"/>
      <c r="Z1975"/>
      <c r="AA1975">
        <v>178.23628084028363</v>
      </c>
      <c r="AB1975">
        <v>0</v>
      </c>
      <c r="AC1975">
        <v>526.51624967589396</v>
      </c>
      <c r="AD1975">
        <v>131.62906241897349</v>
      </c>
      <c r="AE1975"/>
      <c r="AF1975"/>
      <c r="AG1975">
        <v>0</v>
      </c>
      <c r="AH1975">
        <v>1314.094335366487</v>
      </c>
      <c r="AI1975">
        <v>0</v>
      </c>
      <c r="AJ1975"/>
      <c r="AK1975"/>
      <c r="AL1975">
        <v>2303.165771484375</v>
      </c>
      <c r="AM1975">
        <v>857.4422607421875</v>
      </c>
      <c r="AN1975">
        <v>1445.723388671875</v>
      </c>
      <c r="AO1975" s="5" t="s">
        <v>2292</v>
      </c>
    </row>
    <row r="1976" spans="1:41" ht="14.25" x14ac:dyDescent="0.45">
      <c r="A1976">
        <v>2017</v>
      </c>
      <c r="B1976" s="5" t="s">
        <v>1507</v>
      </c>
      <c r="C1976" s="5" t="s">
        <v>277</v>
      </c>
      <c r="D1976" s="5" t="s">
        <v>107</v>
      </c>
      <c r="E1976" s="5" t="s">
        <v>216</v>
      </c>
      <c r="F1976" s="5" t="s">
        <v>217</v>
      </c>
      <c r="G1976" s="5" t="s">
        <v>86</v>
      </c>
      <c r="H1976" s="5" t="s">
        <v>130</v>
      </c>
      <c r="I1976"/>
      <c r="J1976"/>
      <c r="K1976"/>
      <c r="L1976"/>
      <c r="M1976"/>
      <c r="N1976"/>
      <c r="O1976">
        <v>0</v>
      </c>
      <c r="P1976">
        <v>21.461366296366819</v>
      </c>
      <c r="Q1976">
        <v>107.3068314818341</v>
      </c>
      <c r="R1976"/>
      <c r="S1976">
        <v>153.44876901902276</v>
      </c>
      <c r="T1976"/>
      <c r="U1976"/>
      <c r="V1976"/>
      <c r="W1976"/>
      <c r="X1976"/>
      <c r="Y1976"/>
      <c r="Z1976"/>
      <c r="AA1976">
        <v>200.2345475451024</v>
      </c>
      <c r="AB1976">
        <v>0</v>
      </c>
      <c r="AC1976">
        <v>371.74187592737155</v>
      </c>
      <c r="AD1976"/>
      <c r="AE1976"/>
      <c r="AF1976"/>
      <c r="AG1976"/>
      <c r="AH1976"/>
      <c r="AI1976">
        <v>0</v>
      </c>
      <c r="AJ1976"/>
      <c r="AK1976"/>
      <c r="AL1976">
        <v>854.19342041015625</v>
      </c>
      <c r="AM1976">
        <v>700.74462890625</v>
      </c>
      <c r="AN1976">
        <v>153.44877624511719</v>
      </c>
      <c r="AO1976" s="5" t="s">
        <v>2291</v>
      </c>
    </row>
    <row r="1977" spans="1:41" ht="14.25" x14ac:dyDescent="0.45">
      <c r="A1977">
        <v>2017</v>
      </c>
      <c r="B1977" s="5" t="s">
        <v>589</v>
      </c>
      <c r="C1977" s="5" t="s">
        <v>277</v>
      </c>
      <c r="D1977" s="5" t="s">
        <v>107</v>
      </c>
      <c r="E1977" s="5" t="s">
        <v>216</v>
      </c>
      <c r="F1977" s="5" t="s">
        <v>217</v>
      </c>
      <c r="G1977" s="5" t="s">
        <v>86</v>
      </c>
      <c r="H1977" s="5" t="s">
        <v>130</v>
      </c>
      <c r="I1977">
        <v>0</v>
      </c>
      <c r="J1977"/>
      <c r="K1977"/>
      <c r="L1977"/>
      <c r="M1977">
        <v>0</v>
      </c>
      <c r="N1977">
        <v>0</v>
      </c>
      <c r="O1977">
        <v>0</v>
      </c>
      <c r="P1977">
        <v>20.909919377513845</v>
      </c>
      <c r="Q1977">
        <v>130.68699610946152</v>
      </c>
      <c r="R1977"/>
      <c r="S1977"/>
      <c r="T1977"/>
      <c r="U1977"/>
      <c r="V1977">
        <v>58.54777425703876</v>
      </c>
      <c r="W1977"/>
      <c r="X1977">
        <v>0</v>
      </c>
      <c r="Y1977"/>
      <c r="Z1977"/>
      <c r="AA1977"/>
      <c r="AB1977"/>
      <c r="AC1977">
        <v>658.66246039168607</v>
      </c>
      <c r="AD1977">
        <v>130.68699610946152</v>
      </c>
      <c r="AE1977"/>
      <c r="AF1977"/>
      <c r="AG1977"/>
      <c r="AH1977">
        <v>842.30338403441056</v>
      </c>
      <c r="AI1977"/>
      <c r="AJ1977">
        <v>0</v>
      </c>
      <c r="AK1977"/>
      <c r="AL1977">
        <v>1841.7974853515625</v>
      </c>
      <c r="AM1977">
        <v>868.80712890625</v>
      </c>
      <c r="AN1977">
        <v>972.9903564453125</v>
      </c>
      <c r="AO1977" s="5" t="s">
        <v>840</v>
      </c>
    </row>
    <row r="1978" spans="1:41" ht="14.25" x14ac:dyDescent="0.45">
      <c r="A1978">
        <v>2017</v>
      </c>
      <c r="B1978" s="5" t="s">
        <v>4071</v>
      </c>
      <c r="C1978" s="5" t="s">
        <v>277</v>
      </c>
      <c r="D1978" s="5" t="s">
        <v>107</v>
      </c>
      <c r="E1978" s="5" t="s">
        <v>216</v>
      </c>
      <c r="F1978" s="5" t="s">
        <v>217</v>
      </c>
      <c r="G1978" s="5" t="s">
        <v>86</v>
      </c>
      <c r="H1978" s="5" t="s">
        <v>130</v>
      </c>
      <c r="I1978"/>
      <c r="J1978"/>
      <c r="K1978"/>
      <c r="L1978"/>
      <c r="M1978"/>
      <c r="N1978">
        <v>0</v>
      </c>
      <c r="O1978"/>
      <c r="P1978"/>
      <c r="Q1978">
        <v>128.57931321673786</v>
      </c>
      <c r="R1978"/>
      <c r="S1978"/>
      <c r="T1978"/>
      <c r="U1978"/>
      <c r="V1978">
        <v>50.403090780961243</v>
      </c>
      <c r="W1978"/>
      <c r="X1978">
        <v>0</v>
      </c>
      <c r="Y1978">
        <v>0</v>
      </c>
      <c r="Z1978"/>
      <c r="AA1978"/>
      <c r="AB1978"/>
      <c r="AC1978">
        <v>648.03973861235886</v>
      </c>
      <c r="AD1978">
        <v>128.57931321673786</v>
      </c>
      <c r="AE1978"/>
      <c r="AF1978">
        <v>0</v>
      </c>
      <c r="AG1978"/>
      <c r="AH1978">
        <v>469.05733461465974</v>
      </c>
      <c r="AI1978"/>
      <c r="AJ1978"/>
      <c r="AK1978"/>
      <c r="AL1978">
        <v>1424.6588134765625</v>
      </c>
      <c r="AM1978">
        <v>827.02215576171875</v>
      </c>
      <c r="AN1978">
        <v>597.63665771484375</v>
      </c>
      <c r="AO1978" s="5" t="s">
        <v>4203</v>
      </c>
    </row>
    <row r="1979" spans="1:41" ht="14.25" x14ac:dyDescent="0.45">
      <c r="A1979">
        <v>2017</v>
      </c>
      <c r="B1979" s="5" t="s">
        <v>1509</v>
      </c>
      <c r="C1979" s="5" t="s">
        <v>277</v>
      </c>
      <c r="D1979" s="5" t="s">
        <v>107</v>
      </c>
      <c r="E1979" s="5" t="s">
        <v>216</v>
      </c>
      <c r="F1979" s="5" t="s">
        <v>217</v>
      </c>
      <c r="G1979" s="5" t="s">
        <v>86</v>
      </c>
      <c r="H1979" s="5" t="s">
        <v>130</v>
      </c>
      <c r="I1979"/>
      <c r="J1979"/>
      <c r="K1979"/>
      <c r="L1979"/>
      <c r="M1979"/>
      <c r="N1979">
        <v>0</v>
      </c>
      <c r="O1979">
        <v>0</v>
      </c>
      <c r="P1979"/>
      <c r="Q1979">
        <v>131.24130949182629</v>
      </c>
      <c r="R1979"/>
      <c r="S1979"/>
      <c r="T1979"/>
      <c r="U1979"/>
      <c r="V1979">
        <v>0</v>
      </c>
      <c r="W1979"/>
      <c r="X1979"/>
      <c r="Y1979">
        <v>0</v>
      </c>
      <c r="Z1979"/>
      <c r="AA1979">
        <v>177.71123235669214</v>
      </c>
      <c r="AB1979">
        <v>0</v>
      </c>
      <c r="AC1979">
        <v>363.27594467337519</v>
      </c>
      <c r="AD1979">
        <v>131.24130949182629</v>
      </c>
      <c r="AE1979"/>
      <c r="AF1979"/>
      <c r="AG1979"/>
      <c r="AH1979">
        <v>831.83891747347309</v>
      </c>
      <c r="AI1979"/>
      <c r="AJ1979">
        <v>0</v>
      </c>
      <c r="AK1979"/>
      <c r="AL1979">
        <v>1635.3087158203125</v>
      </c>
      <c r="AM1979">
        <v>672.228515625</v>
      </c>
      <c r="AN1979">
        <v>963.0802001953125</v>
      </c>
      <c r="AO1979" s="5" t="s">
        <v>2290</v>
      </c>
    </row>
    <row r="1980" spans="1:41" ht="14.25" x14ac:dyDescent="0.45">
      <c r="A1980">
        <v>2017</v>
      </c>
      <c r="B1980" s="5" t="s">
        <v>1509</v>
      </c>
      <c r="C1980" s="5" t="s">
        <v>277</v>
      </c>
      <c r="D1980" s="5" t="s">
        <v>107</v>
      </c>
      <c r="E1980" s="5" t="s">
        <v>216</v>
      </c>
      <c r="F1980" s="5" t="s">
        <v>284</v>
      </c>
      <c r="G1980" s="5" t="s">
        <v>86</v>
      </c>
      <c r="H1980" s="5" t="s">
        <v>130</v>
      </c>
      <c r="I1980">
        <v>101.73826311806376</v>
      </c>
      <c r="J1980"/>
      <c r="K1980">
        <v>87.459208645353044</v>
      </c>
      <c r="L1980"/>
      <c r="M1980">
        <v>268.78220183926027</v>
      </c>
      <c r="N1980">
        <v>0</v>
      </c>
      <c r="O1980">
        <v>105.13058848580847</v>
      </c>
      <c r="P1980"/>
      <c r="Q1980">
        <v>94.70372892930186</v>
      </c>
      <c r="R1980"/>
      <c r="S1980"/>
      <c r="T1980">
        <v>241.48400946496039</v>
      </c>
      <c r="U1980"/>
      <c r="V1980">
        <v>199.48679042757598</v>
      </c>
      <c r="W1980">
        <v>100.79332568972259</v>
      </c>
      <c r="X1980">
        <v>125.99165711215325</v>
      </c>
      <c r="Y1980">
        <v>1399.5573244208356</v>
      </c>
      <c r="Z1980">
        <v>176.38831995701455</v>
      </c>
      <c r="AA1980">
        <v>961.29825132563053</v>
      </c>
      <c r="AB1980">
        <v>39.897358085515194</v>
      </c>
      <c r="AC1980">
        <v>222.27028175535702</v>
      </c>
      <c r="AD1980">
        <v>311.25083966033935</v>
      </c>
      <c r="AE1980">
        <v>256.99256365332928</v>
      </c>
      <c r="AF1980"/>
      <c r="AG1980">
        <v>2658.1863222659813</v>
      </c>
      <c r="AH1980">
        <v>485.72198656829727</v>
      </c>
      <c r="AI1980"/>
      <c r="AJ1980">
        <v>1269.402919383203</v>
      </c>
      <c r="AK1980">
        <v>209.98609518692209</v>
      </c>
      <c r="AL1980">
        <v>9316.5234375</v>
      </c>
      <c r="AM1980">
        <v>7340.02490234375</v>
      </c>
      <c r="AN1980">
        <v>1976.497314453125</v>
      </c>
      <c r="AO1980" s="5" t="s">
        <v>2295</v>
      </c>
    </row>
    <row r="1981" spans="1:41" ht="14.25" x14ac:dyDescent="0.45">
      <c r="A1981">
        <v>2017</v>
      </c>
      <c r="B1981" s="5" t="s">
        <v>4071</v>
      </c>
      <c r="C1981" s="5" t="s">
        <v>277</v>
      </c>
      <c r="D1981" s="5" t="s">
        <v>107</v>
      </c>
      <c r="E1981" s="5" t="s">
        <v>216</v>
      </c>
      <c r="F1981" s="5" t="s">
        <v>284</v>
      </c>
      <c r="G1981" s="5" t="s">
        <v>86</v>
      </c>
      <c r="H1981" s="5" t="s">
        <v>130</v>
      </c>
      <c r="I1981">
        <v>41.145380229356114</v>
      </c>
      <c r="J1981"/>
      <c r="K1981">
        <v>87.433932987381752</v>
      </c>
      <c r="L1981"/>
      <c r="M1981">
        <v>244.81501236466889</v>
      </c>
      <c r="N1981">
        <v>0</v>
      </c>
      <c r="O1981">
        <v>102.99820169364143</v>
      </c>
      <c r="P1981"/>
      <c r="Q1981">
        <v>95.712383489528193</v>
      </c>
      <c r="R1981"/>
      <c r="S1981">
        <v>354.87890447819649</v>
      </c>
      <c r="T1981">
        <v>257.15862643347572</v>
      </c>
      <c r="U1981"/>
      <c r="V1981">
        <v>293.16083413416231</v>
      </c>
      <c r="W1981">
        <v>86.405298481647847</v>
      </c>
      <c r="X1981">
        <v>102.8634505733903</v>
      </c>
      <c r="Y1981">
        <v>1193.2160266513274</v>
      </c>
      <c r="Z1981">
        <v>137.83702376834299</v>
      </c>
      <c r="AA1981"/>
      <c r="AB1981"/>
      <c r="AC1981">
        <v>160.52870096483289</v>
      </c>
      <c r="AD1981">
        <v>311.67625523737257</v>
      </c>
      <c r="AE1981">
        <v>258.63163104568667</v>
      </c>
      <c r="AF1981">
        <v>1645.8152091742447</v>
      </c>
      <c r="AG1981">
        <v>2693.9937705170919</v>
      </c>
      <c r="AH1981">
        <v>463.9141620859902</v>
      </c>
      <c r="AI1981"/>
      <c r="AJ1981">
        <v>1012.4094490787232</v>
      </c>
      <c r="AK1981">
        <v>164.58152091742446</v>
      </c>
      <c r="AL1981">
        <v>9709.1748046875</v>
      </c>
      <c r="AM1981">
        <v>7532.45068359375</v>
      </c>
      <c r="AN1981">
        <v>2176.725341796875</v>
      </c>
      <c r="AO1981" s="5" t="s">
        <v>4204</v>
      </c>
    </row>
    <row r="1982" spans="1:41" ht="14.25" x14ac:dyDescent="0.45">
      <c r="A1982">
        <v>2017</v>
      </c>
      <c r="B1982" s="5" t="s">
        <v>589</v>
      </c>
      <c r="C1982" s="5" t="s">
        <v>277</v>
      </c>
      <c r="D1982" s="5" t="s">
        <v>107</v>
      </c>
      <c r="E1982" s="5" t="s">
        <v>216</v>
      </c>
      <c r="F1982" s="5" t="s">
        <v>284</v>
      </c>
      <c r="G1982" s="5" t="s">
        <v>86</v>
      </c>
      <c r="H1982" s="5" t="s">
        <v>130</v>
      </c>
      <c r="I1982">
        <v>35.546862941773526</v>
      </c>
      <c r="J1982"/>
      <c r="K1982">
        <v>87.089814207345157</v>
      </c>
      <c r="L1982"/>
      <c r="M1982">
        <v>248.82804059241474</v>
      </c>
      <c r="N1982">
        <v>21.955415346389536</v>
      </c>
      <c r="O1982">
        <v>134.64315285568713</v>
      </c>
      <c r="P1982">
        <v>271.82895190767999</v>
      </c>
      <c r="Q1982">
        <v>92.00364526106091</v>
      </c>
      <c r="R1982"/>
      <c r="S1982">
        <v>370.10557298199507</v>
      </c>
      <c r="T1982">
        <v>261.37399221892304</v>
      </c>
      <c r="U1982"/>
      <c r="V1982">
        <v>272.87444787655568</v>
      </c>
      <c r="W1982">
        <v>87.821661385558144</v>
      </c>
      <c r="X1982">
        <v>104.54959688756922</v>
      </c>
      <c r="Y1982">
        <v>1212.775323895803</v>
      </c>
      <c r="Z1982">
        <v>175.77923724707011</v>
      </c>
      <c r="AA1982"/>
      <c r="AB1982"/>
      <c r="AC1982">
        <v>163.16010090274054</v>
      </c>
      <c r="AD1982">
        <v>316.78527856933476</v>
      </c>
      <c r="AE1982">
        <v>211.19018571288981</v>
      </c>
      <c r="AF1982"/>
      <c r="AG1982">
        <v>2609.7119855196156</v>
      </c>
      <c r="AH1982">
        <v>546.79439172198704</v>
      </c>
      <c r="AI1982"/>
      <c r="AJ1982">
        <v>1158.1128442364634</v>
      </c>
      <c r="AK1982">
        <v>209.09919377513845</v>
      </c>
      <c r="AL1982">
        <v>8592.0302734375</v>
      </c>
      <c r="AM1982">
        <v>6224.93896484375</v>
      </c>
      <c r="AN1982">
        <v>2367.090576171875</v>
      </c>
      <c r="AO1982" s="5" t="s">
        <v>841</v>
      </c>
    </row>
    <row r="1983" spans="1:41" ht="14.25" x14ac:dyDescent="0.45">
      <c r="A1983">
        <v>2017</v>
      </c>
      <c r="B1983" s="5" t="s">
        <v>1508</v>
      </c>
      <c r="C1983" s="5" t="s">
        <v>277</v>
      </c>
      <c r="D1983" s="5" t="s">
        <v>107</v>
      </c>
      <c r="E1983" s="5" t="s">
        <v>216</v>
      </c>
      <c r="F1983" s="5" t="s">
        <v>284</v>
      </c>
      <c r="G1983" s="5" t="s">
        <v>86</v>
      </c>
      <c r="H1983" s="5" t="s">
        <v>130</v>
      </c>
      <c r="I1983">
        <v>195.88881220381731</v>
      </c>
      <c r="J1983"/>
      <c r="K1983"/>
      <c r="L1983"/>
      <c r="M1983">
        <v>269.5763198340577</v>
      </c>
      <c r="N1983"/>
      <c r="O1983">
        <v>200.07617487683973</v>
      </c>
      <c r="P1983">
        <v>305.3794248120185</v>
      </c>
      <c r="Q1983">
        <v>140.05542847878652</v>
      </c>
      <c r="R1983"/>
      <c r="S1983">
        <v>526.51624967589396</v>
      </c>
      <c r="T1983"/>
      <c r="U1983"/>
      <c r="V1983">
        <v>249.56870234637375</v>
      </c>
      <c r="W1983"/>
      <c r="X1983">
        <v>113.7275099299931</v>
      </c>
      <c r="Y1983">
        <v>2127.1256486906118</v>
      </c>
      <c r="Z1983"/>
      <c r="AA1983">
        <v>1226.7828617448331</v>
      </c>
      <c r="AB1983">
        <v>40.015234975367946</v>
      </c>
      <c r="AC1983">
        <v>210.6064998703576</v>
      </c>
      <c r="AD1983">
        <v>350.65982228414538</v>
      </c>
      <c r="AE1983">
        <v>257.75184911914403</v>
      </c>
      <c r="AF1983"/>
      <c r="AG1983">
        <v>3069.589735610462</v>
      </c>
      <c r="AH1983">
        <v>530.01547667123998</v>
      </c>
      <c r="AI1983">
        <v>0</v>
      </c>
      <c r="AJ1983">
        <v>1758.6002082959194</v>
      </c>
      <c r="AK1983">
        <v>226.13918203977119</v>
      </c>
      <c r="AL1983">
        <v>11798.076171875</v>
      </c>
      <c r="AM1983">
        <v>9541.349609375</v>
      </c>
      <c r="AN1983">
        <v>2256.72607421875</v>
      </c>
      <c r="AO1983" s="5" t="s">
        <v>2294</v>
      </c>
    </row>
    <row r="1984" spans="1:41" ht="14.25" x14ac:dyDescent="0.45">
      <c r="A1984">
        <v>2017</v>
      </c>
      <c r="B1984" s="5" t="s">
        <v>1507</v>
      </c>
      <c r="C1984" s="5" t="s">
        <v>277</v>
      </c>
      <c r="D1984" s="5" t="s">
        <v>107</v>
      </c>
      <c r="E1984" s="5" t="s">
        <v>216</v>
      </c>
      <c r="F1984" s="5" t="s">
        <v>284</v>
      </c>
      <c r="G1984" s="5" t="s">
        <v>86</v>
      </c>
      <c r="H1984" s="5" t="s">
        <v>130</v>
      </c>
      <c r="I1984">
        <v>199.50876877660119</v>
      </c>
      <c r="J1984"/>
      <c r="K1984"/>
      <c r="L1984"/>
      <c r="M1984">
        <v>274.70548859349526</v>
      </c>
      <c r="N1984"/>
      <c r="O1984">
        <v>203.88297981548476</v>
      </c>
      <c r="P1984">
        <v>311.18981129731884</v>
      </c>
      <c r="Q1984">
        <v>142.85221941019162</v>
      </c>
      <c r="R1984"/>
      <c r="S1984">
        <v>931.42329726231992</v>
      </c>
      <c r="T1984"/>
      <c r="U1984"/>
      <c r="V1984">
        <v>282.21696679722368</v>
      </c>
      <c r="W1984">
        <v>134.88468717266545</v>
      </c>
      <c r="X1984">
        <v>134.22305642732658</v>
      </c>
      <c r="Y1984">
        <v>3062.5369704915447</v>
      </c>
      <c r="Z1984">
        <v>233191.4255279451</v>
      </c>
      <c r="AA1984">
        <v>1264.071987531765</v>
      </c>
      <c r="AB1984">
        <v>34.338186074186908</v>
      </c>
      <c r="AC1984">
        <v>203.9366332312257</v>
      </c>
      <c r="AD1984">
        <v>382.10567701871855</v>
      </c>
      <c r="AE1984">
        <v>262.65603630072951</v>
      </c>
      <c r="AF1984"/>
      <c r="AG1984">
        <v>5265.5462208135987</v>
      </c>
      <c r="AH1984">
        <v>598.5188583772441</v>
      </c>
      <c r="AI1984">
        <v>0</v>
      </c>
      <c r="AJ1984">
        <v>2067.5210273833959</v>
      </c>
      <c r="AK1984"/>
      <c r="AL1984">
        <v>248947.546875</v>
      </c>
      <c r="AM1984">
        <v>246253.46875</v>
      </c>
      <c r="AN1984">
        <v>2694.08203125</v>
      </c>
      <c r="AO1984" s="5" t="s">
        <v>2293</v>
      </c>
    </row>
    <row r="1985" spans="1:41" ht="14.25" x14ac:dyDescent="0.45">
      <c r="A1985">
        <v>2017</v>
      </c>
      <c r="B1985" s="5" t="s">
        <v>1507</v>
      </c>
      <c r="C1985" s="5" t="s">
        <v>277</v>
      </c>
      <c r="D1985" s="5" t="s">
        <v>107</v>
      </c>
      <c r="E1985" s="5" t="s">
        <v>216</v>
      </c>
      <c r="F1985" s="5" t="s">
        <v>285</v>
      </c>
      <c r="G1985" s="5" t="s">
        <v>86</v>
      </c>
      <c r="H1985" s="5" t="s">
        <v>130</v>
      </c>
      <c r="I1985"/>
      <c r="J1985"/>
      <c r="K1985"/>
      <c r="L1985"/>
      <c r="M1985"/>
      <c r="N1985"/>
      <c r="O1985"/>
      <c r="P1985">
        <v>21.461366296366819</v>
      </c>
      <c r="Q1985">
        <v>0</v>
      </c>
      <c r="R1985"/>
      <c r="S1985">
        <v>0</v>
      </c>
      <c r="T1985"/>
      <c r="U1985"/>
      <c r="V1985"/>
      <c r="W1985"/>
      <c r="X1985">
        <v>98.672998696293533</v>
      </c>
      <c r="Y1985"/>
      <c r="Z1985"/>
      <c r="AA1985">
        <v>615.94121270572771</v>
      </c>
      <c r="AB1985">
        <v>0</v>
      </c>
      <c r="AC1985"/>
      <c r="AD1985"/>
      <c r="AE1985"/>
      <c r="AF1985"/>
      <c r="AG1985"/>
      <c r="AH1985">
        <v>133.59700519488345</v>
      </c>
      <c r="AI1985">
        <v>0</v>
      </c>
      <c r="AJ1985"/>
      <c r="AK1985"/>
      <c r="AL1985">
        <v>869.67254638671875</v>
      </c>
      <c r="AM1985">
        <v>637.402587890625</v>
      </c>
      <c r="AN1985">
        <v>232.27000427246094</v>
      </c>
      <c r="AO1985" s="5" t="s">
        <v>2297</v>
      </c>
    </row>
    <row r="1986" spans="1:41" ht="14.25" x14ac:dyDescent="0.45">
      <c r="A1986">
        <v>2017</v>
      </c>
      <c r="B1986" s="5" t="s">
        <v>4071</v>
      </c>
      <c r="C1986" s="5" t="s">
        <v>277</v>
      </c>
      <c r="D1986" s="5" t="s">
        <v>107</v>
      </c>
      <c r="E1986" s="5" t="s">
        <v>216</v>
      </c>
      <c r="F1986" s="5" t="s">
        <v>285</v>
      </c>
      <c r="G1986" s="5" t="s">
        <v>86</v>
      </c>
      <c r="H1986" s="5" t="s">
        <v>130</v>
      </c>
      <c r="I1986"/>
      <c r="J1986"/>
      <c r="K1986"/>
      <c r="L1986"/>
      <c r="M1986"/>
      <c r="N1986">
        <v>0</v>
      </c>
      <c r="O1986"/>
      <c r="P1986"/>
      <c r="Q1986">
        <v>0</v>
      </c>
      <c r="R1986"/>
      <c r="S1986"/>
      <c r="T1986"/>
      <c r="U1986"/>
      <c r="V1986">
        <v>0</v>
      </c>
      <c r="W1986"/>
      <c r="X1986">
        <v>51.431725286695148</v>
      </c>
      <c r="Y1986">
        <v>0</v>
      </c>
      <c r="Z1986"/>
      <c r="AA1986"/>
      <c r="AB1986"/>
      <c r="AC1986">
        <v>0</v>
      </c>
      <c r="AD1986"/>
      <c r="AE1986"/>
      <c r="AF1986">
        <v>0</v>
      </c>
      <c r="AG1986">
        <v>0</v>
      </c>
      <c r="AH1986">
        <v>1024.5199677109672</v>
      </c>
      <c r="AI1986"/>
      <c r="AJ1986"/>
      <c r="AK1986"/>
      <c r="AL1986">
        <v>1075.95166015625</v>
      </c>
      <c r="AM1986">
        <v>0</v>
      </c>
      <c r="AN1986">
        <v>1075.95166015625</v>
      </c>
      <c r="AO1986" s="5" t="s">
        <v>4205</v>
      </c>
    </row>
    <row r="1987" spans="1:41" ht="14.25" x14ac:dyDescent="0.45">
      <c r="A1987">
        <v>2017</v>
      </c>
      <c r="B1987" s="5" t="s">
        <v>1508</v>
      </c>
      <c r="C1987" s="5" t="s">
        <v>277</v>
      </c>
      <c r="D1987" s="5" t="s">
        <v>107</v>
      </c>
      <c r="E1987" s="5" t="s">
        <v>216</v>
      </c>
      <c r="F1987" s="5" t="s">
        <v>285</v>
      </c>
      <c r="G1987" s="5" t="s">
        <v>86</v>
      </c>
      <c r="H1987" s="5" t="s">
        <v>130</v>
      </c>
      <c r="I1987"/>
      <c r="J1987"/>
      <c r="K1987"/>
      <c r="L1987"/>
      <c r="M1987">
        <v>12.636389992221456</v>
      </c>
      <c r="N1987"/>
      <c r="O1987"/>
      <c r="P1987">
        <v>21.06064998703576</v>
      </c>
      <c r="Q1987">
        <v>0</v>
      </c>
      <c r="R1987"/>
      <c r="S1987"/>
      <c r="T1987"/>
      <c r="U1987"/>
      <c r="V1987">
        <v>0</v>
      </c>
      <c r="W1987"/>
      <c r="X1987">
        <v>108.46234743323416</v>
      </c>
      <c r="Y1987"/>
      <c r="Z1987"/>
      <c r="AA1987">
        <v>509.66772968626537</v>
      </c>
      <c r="AB1987">
        <v>0</v>
      </c>
      <c r="AC1987"/>
      <c r="AD1987"/>
      <c r="AE1987"/>
      <c r="AF1987">
        <v>737.12274954625161</v>
      </c>
      <c r="AG1987">
        <v>0</v>
      </c>
      <c r="AH1987">
        <v>142.15938741249138</v>
      </c>
      <c r="AI1987">
        <v>0</v>
      </c>
      <c r="AJ1987"/>
      <c r="AK1987"/>
      <c r="AL1987">
        <v>1531.109375</v>
      </c>
      <c r="AM1987">
        <v>1267.8511962890625</v>
      </c>
      <c r="AN1987">
        <v>263.25811767578125</v>
      </c>
      <c r="AO1987" s="5" t="s">
        <v>2298</v>
      </c>
    </row>
    <row r="1988" spans="1:41" ht="14.25" x14ac:dyDescent="0.45">
      <c r="A1988">
        <v>2017</v>
      </c>
      <c r="B1988" s="5" t="s">
        <v>589</v>
      </c>
      <c r="C1988" s="5" t="s">
        <v>277</v>
      </c>
      <c r="D1988" s="5" t="s">
        <v>107</v>
      </c>
      <c r="E1988" s="5" t="s">
        <v>216</v>
      </c>
      <c r="F1988" s="5" t="s">
        <v>285</v>
      </c>
      <c r="G1988" s="5" t="s">
        <v>86</v>
      </c>
      <c r="H1988" s="5" t="s">
        <v>130</v>
      </c>
      <c r="I1988">
        <v>0</v>
      </c>
      <c r="J1988"/>
      <c r="K1988"/>
      <c r="L1988"/>
      <c r="M1988">
        <v>0</v>
      </c>
      <c r="N1988">
        <v>0</v>
      </c>
      <c r="O1988">
        <v>0</v>
      </c>
      <c r="P1988">
        <v>20.909919377513845</v>
      </c>
      <c r="Q1988">
        <v>0</v>
      </c>
      <c r="R1988"/>
      <c r="S1988"/>
      <c r="T1988"/>
      <c r="U1988"/>
      <c r="V1988">
        <v>0</v>
      </c>
      <c r="W1988"/>
      <c r="X1988">
        <v>47.047318599406147</v>
      </c>
      <c r="Y1988"/>
      <c r="Z1988"/>
      <c r="AA1988"/>
      <c r="AB1988"/>
      <c r="AC1988">
        <v>0</v>
      </c>
      <c r="AD1988"/>
      <c r="AE1988"/>
      <c r="AF1988"/>
      <c r="AG1988"/>
      <c r="AH1988">
        <v>10.498870519449701</v>
      </c>
      <c r="AI1988"/>
      <c r="AJ1988">
        <v>0</v>
      </c>
      <c r="AK1988"/>
      <c r="AL1988">
        <v>78.456108093261719</v>
      </c>
      <c r="AM1988">
        <v>20.909919738769531</v>
      </c>
      <c r="AN1988">
        <v>57.546188354492188</v>
      </c>
      <c r="AO1988" s="5" t="s">
        <v>842</v>
      </c>
    </row>
    <row r="1989" spans="1:41" ht="14.25" x14ac:dyDescent="0.45">
      <c r="A1989">
        <v>2017</v>
      </c>
      <c r="B1989" s="5" t="s">
        <v>1509</v>
      </c>
      <c r="C1989" s="5" t="s">
        <v>277</v>
      </c>
      <c r="D1989" s="5" t="s">
        <v>107</v>
      </c>
      <c r="E1989" s="5" t="s">
        <v>216</v>
      </c>
      <c r="F1989" s="5" t="s">
        <v>285</v>
      </c>
      <c r="G1989" s="5" t="s">
        <v>86</v>
      </c>
      <c r="H1989" s="5" t="s">
        <v>130</v>
      </c>
      <c r="I1989"/>
      <c r="J1989"/>
      <c r="K1989"/>
      <c r="L1989"/>
      <c r="M1989">
        <v>12.599165711215324</v>
      </c>
      <c r="N1989">
        <v>0</v>
      </c>
      <c r="O1989">
        <v>0</v>
      </c>
      <c r="P1989"/>
      <c r="Q1989">
        <v>0</v>
      </c>
      <c r="R1989"/>
      <c r="S1989"/>
      <c r="T1989"/>
      <c r="U1989"/>
      <c r="V1989">
        <v>0</v>
      </c>
      <c r="W1989"/>
      <c r="X1989">
        <v>52.496523796730521</v>
      </c>
      <c r="Y1989">
        <v>0</v>
      </c>
      <c r="Z1989"/>
      <c r="AA1989">
        <v>516.30901166940362</v>
      </c>
      <c r="AB1989">
        <v>0</v>
      </c>
      <c r="AC1989"/>
      <c r="AD1989"/>
      <c r="AE1989"/>
      <c r="AF1989">
        <v>629.95828556076629</v>
      </c>
      <c r="AG1989"/>
      <c r="AH1989">
        <v>10.499304759346105</v>
      </c>
      <c r="AI1989"/>
      <c r="AJ1989">
        <v>0</v>
      </c>
      <c r="AK1989"/>
      <c r="AL1989">
        <v>1221.8623046875</v>
      </c>
      <c r="AM1989">
        <v>1146.267333984375</v>
      </c>
      <c r="AN1989">
        <v>75.594993591308594</v>
      </c>
      <c r="AO1989" s="5" t="s">
        <v>2296</v>
      </c>
    </row>
    <row r="1990" spans="1:41" ht="14.25" x14ac:dyDescent="0.45">
      <c r="A1990">
        <v>2017</v>
      </c>
      <c r="B1990" s="5" t="s">
        <v>1507</v>
      </c>
      <c r="C1990" s="5" t="s">
        <v>277</v>
      </c>
      <c r="D1990" s="5" t="s">
        <v>107</v>
      </c>
      <c r="E1990" s="5" t="s">
        <v>286</v>
      </c>
      <c r="F1990" s="5" t="s">
        <v>286</v>
      </c>
      <c r="G1990" s="5" t="s">
        <v>86</v>
      </c>
      <c r="H1990" s="5" t="s">
        <v>130</v>
      </c>
      <c r="I1990">
        <v>5555.918211881346</v>
      </c>
      <c r="J1990">
        <v>11599.748370824342</v>
      </c>
      <c r="K1990">
        <v>996.88046446623866</v>
      </c>
      <c r="L1990">
        <v>1509.2705847919965</v>
      </c>
      <c r="M1990">
        <v>3737.2764265326382</v>
      </c>
      <c r="N1990">
        <v>2315.6814233779796</v>
      </c>
      <c r="O1990">
        <v>4111.9977823838826</v>
      </c>
      <c r="P1990">
        <v>5038.0557380721102</v>
      </c>
      <c r="Q1990">
        <v>1621.6895137256249</v>
      </c>
      <c r="R1990">
        <v>2797.4388610382562</v>
      </c>
      <c r="S1990">
        <v>3298.6119997515798</v>
      </c>
      <c r="T1990">
        <v>5655.0700190926564</v>
      </c>
      <c r="U1990">
        <v>774.0416404139221</v>
      </c>
      <c r="V1990">
        <v>4283.6887127548171</v>
      </c>
      <c r="W1990">
        <v>1799.4604491683206</v>
      </c>
      <c r="X1990">
        <v>6611.1738875957981</v>
      </c>
      <c r="Y1990">
        <v>28603.708999797695</v>
      </c>
      <c r="Z1990">
        <v>3413.4303094371426</v>
      </c>
      <c r="AA1990">
        <v>33699.677465966983</v>
      </c>
      <c r="AB1990">
        <v>875.62374489176614</v>
      </c>
      <c r="AC1990">
        <v>3408.5231680334782</v>
      </c>
      <c r="AD1990">
        <v>7762.7393065104143</v>
      </c>
      <c r="AE1990">
        <v>5259.8589587450624</v>
      </c>
      <c r="AF1990">
        <v>9612.0135130531362</v>
      </c>
      <c r="AG1990">
        <v>36616.041576073803</v>
      </c>
      <c r="AH1990">
        <v>8130.6895921235227</v>
      </c>
      <c r="AI1990">
        <v>2268.4664175259727</v>
      </c>
      <c r="AJ1990">
        <v>14472.657042052244</v>
      </c>
      <c r="AK1990">
        <v>5474.7945422031753</v>
      </c>
      <c r="AL1990">
        <v>221304.234375</v>
      </c>
      <c r="AM1990">
        <v>170581.453125</v>
      </c>
      <c r="AN1990">
        <v>50722.78125</v>
      </c>
      <c r="AO1990" s="5" t="s">
        <v>2300</v>
      </c>
    </row>
    <row r="1991" spans="1:41" ht="14.25" x14ac:dyDescent="0.45">
      <c r="A1991">
        <v>2017</v>
      </c>
      <c r="B1991" s="5" t="s">
        <v>1509</v>
      </c>
      <c r="C1991" s="5" t="s">
        <v>277</v>
      </c>
      <c r="D1991" s="5" t="s">
        <v>107</v>
      </c>
      <c r="E1991" s="5" t="s">
        <v>286</v>
      </c>
      <c r="F1991" s="5" t="s">
        <v>286</v>
      </c>
      <c r="G1991" s="5" t="s">
        <v>86</v>
      </c>
      <c r="H1991" s="5" t="s">
        <v>130</v>
      </c>
      <c r="I1991">
        <v>5386.4230064802668</v>
      </c>
      <c r="J1991">
        <v>13009.174814721604</v>
      </c>
      <c r="K1991">
        <v>1071.9046808515411</v>
      </c>
      <c r="L1991">
        <v>1491.6764129845494</v>
      </c>
      <c r="M1991">
        <v>4662.3653685152203</v>
      </c>
      <c r="N1991">
        <v>2799.9818914147932</v>
      </c>
      <c r="O1991">
        <v>6040.9440320964068</v>
      </c>
      <c r="P1991">
        <v>5782.345071505516</v>
      </c>
      <c r="Q1991">
        <v>1620.1428279857384</v>
      </c>
      <c r="R1991">
        <v>3081.4049382235339</v>
      </c>
      <c r="S1991">
        <v>3732.6382096412917</v>
      </c>
      <c r="T1991">
        <v>6546.3165174522956</v>
      </c>
      <c r="U1991">
        <v>787.45810427240292</v>
      </c>
      <c r="V1991">
        <v>5781.9671309718997</v>
      </c>
      <c r="W1991">
        <v>2011.9817710334939</v>
      </c>
      <c r="X1991">
        <v>7601.4966457665796</v>
      </c>
      <c r="Y1991">
        <v>28253.629107400368</v>
      </c>
      <c r="Z1991">
        <v>4122.4021079144495</v>
      </c>
      <c r="AA1991">
        <v>31902.395551671521</v>
      </c>
      <c r="AB1991">
        <v>885.0913912128766</v>
      </c>
      <c r="AC1991">
        <v>3650.8801968179073</v>
      </c>
      <c r="AD1991">
        <v>9014.1214815358235</v>
      </c>
      <c r="AE1991">
        <v>5885.9102480894262</v>
      </c>
      <c r="AF1991">
        <v>8626.628374883323</v>
      </c>
      <c r="AG1991">
        <v>38840.837109944026</v>
      </c>
      <c r="AH1991">
        <v>8539.614145491827</v>
      </c>
      <c r="AI1991">
        <v>2331.8955870507698</v>
      </c>
      <c r="AJ1991">
        <v>15963.409779789154</v>
      </c>
      <c r="AK1991">
        <v>5070.9941520242855</v>
      </c>
      <c r="AL1991">
        <v>234496.015625</v>
      </c>
      <c r="AM1991">
        <v>176986.671875</v>
      </c>
      <c r="AN1991">
        <v>57509.3671875</v>
      </c>
      <c r="AO1991" s="5" t="s">
        <v>2299</v>
      </c>
    </row>
    <row r="1992" spans="1:41" ht="14.25" x14ac:dyDescent="0.45">
      <c r="A1992">
        <v>2017</v>
      </c>
      <c r="B1992" s="5" t="s">
        <v>4071</v>
      </c>
      <c r="C1992" s="5" t="s">
        <v>277</v>
      </c>
      <c r="D1992" s="5" t="s">
        <v>107</v>
      </c>
      <c r="E1992" s="5" t="s">
        <v>286</v>
      </c>
      <c r="F1992" s="5" t="s">
        <v>286</v>
      </c>
      <c r="G1992" s="5" t="s">
        <v>86</v>
      </c>
      <c r="H1992" s="5" t="s">
        <v>130</v>
      </c>
      <c r="I1992">
        <v>5501.0765908269595</v>
      </c>
      <c r="J1992">
        <v>14946.059368313609</v>
      </c>
      <c r="K1992">
        <v>1135.3082036707426</v>
      </c>
      <c r="L1992">
        <v>1432.8878664873268</v>
      </c>
      <c r="M1992">
        <v>5340.6703537704243</v>
      </c>
      <c r="N1992">
        <v>2922.3506307900184</v>
      </c>
      <c r="O1992">
        <v>5827.793450348915</v>
      </c>
      <c r="P1992">
        <v>5074.8455474587481</v>
      </c>
      <c r="Q1992">
        <v>1344.1979707684438</v>
      </c>
      <c r="R1992">
        <v>3143.8345667494332</v>
      </c>
      <c r="S1992">
        <v>6141.9766337371339</v>
      </c>
      <c r="T1992">
        <v>7699.329275418263</v>
      </c>
      <c r="U1992">
        <v>734.44503709400669</v>
      </c>
      <c r="V1992">
        <v>5714.0646793518308</v>
      </c>
      <c r="W1992">
        <v>2244.4804915113759</v>
      </c>
      <c r="X1992">
        <v>6400.1638946763442</v>
      </c>
      <c r="Y1992">
        <v>30421.86550708018</v>
      </c>
      <c r="Z1992">
        <v>4232.8309910950102</v>
      </c>
      <c r="AA1992">
        <v>33087.057511436724</v>
      </c>
      <c r="AB1992">
        <v>0</v>
      </c>
      <c r="AC1992">
        <v>3673.8037588415677</v>
      </c>
      <c r="AD1992">
        <v>10024.565804705797</v>
      </c>
      <c r="AE1992">
        <v>6311.7013271832284</v>
      </c>
      <c r="AF1992">
        <v>8479.0342307645624</v>
      </c>
      <c r="AG1992">
        <v>38024.503138959451</v>
      </c>
      <c r="AH1992">
        <v>6878.4789398426092</v>
      </c>
      <c r="AI1992">
        <v>3103.3903037991849</v>
      </c>
      <c r="AJ1992">
        <v>14550.035083606057</v>
      </c>
      <c r="AK1992">
        <v>5203.8619645078152</v>
      </c>
      <c r="AL1992">
        <v>239594.609375</v>
      </c>
      <c r="AM1992">
        <v>179594.59375</v>
      </c>
      <c r="AN1992">
        <v>60000.0234375</v>
      </c>
      <c r="AO1992" s="5" t="s">
        <v>4206</v>
      </c>
    </row>
    <row r="1993" spans="1:41" ht="14.25" x14ac:dyDescent="0.45">
      <c r="A1993">
        <v>2017</v>
      </c>
      <c r="B1993" s="5" t="s">
        <v>589</v>
      </c>
      <c r="C1993" s="5" t="s">
        <v>277</v>
      </c>
      <c r="D1993" s="5" t="s">
        <v>107</v>
      </c>
      <c r="E1993" s="5" t="s">
        <v>286</v>
      </c>
      <c r="F1993" s="5" t="s">
        <v>286</v>
      </c>
      <c r="G1993" s="5" t="s">
        <v>86</v>
      </c>
      <c r="H1993" s="5" t="s">
        <v>130</v>
      </c>
      <c r="I1993">
        <v>5508.6213792693379</v>
      </c>
      <c r="J1993">
        <v>15203.929175873622</v>
      </c>
      <c r="K1993">
        <v>1153.9182710212513</v>
      </c>
      <c r="L1993">
        <v>1465.6411420231857</v>
      </c>
      <c r="M1993">
        <v>4202.8937948802823</v>
      </c>
      <c r="N1993">
        <v>3008.2620080283482</v>
      </c>
      <c r="O1993">
        <v>5924.8096457296779</v>
      </c>
      <c r="P1993">
        <v>4666.0234171889606</v>
      </c>
      <c r="Q1993">
        <v>1672.8970856174856</v>
      </c>
      <c r="R1993">
        <v>3081.0761473528728</v>
      </c>
      <c r="S1993">
        <v>4581.4392456455707</v>
      </c>
      <c r="T1993">
        <v>6272.9758132541529</v>
      </c>
      <c r="U1993">
        <v>742.46635993285531</v>
      </c>
      <c r="V1993">
        <v>6264.6118455031474</v>
      </c>
      <c r="W1993">
        <v>2012.5797400857075</v>
      </c>
      <c r="X1993">
        <v>6020.8267854664864</v>
      </c>
      <c r="Y1993">
        <v>30920.543279498597</v>
      </c>
      <c r="Z1993">
        <v>4137.2386410942936</v>
      </c>
      <c r="AA1993">
        <v>33850.849118915416</v>
      </c>
      <c r="AB1993">
        <v>939.90087601924733</v>
      </c>
      <c r="AC1993">
        <v>3734.0250583649372</v>
      </c>
      <c r="AD1993">
        <v>9274.305800608252</v>
      </c>
      <c r="AE1993">
        <v>5998.0103734398463</v>
      </c>
      <c r="AF1993">
        <v>8408.2596984554439</v>
      </c>
      <c r="AG1993">
        <v>40315.820327144342</v>
      </c>
      <c r="AH1993">
        <v>8266.1308525124805</v>
      </c>
      <c r="AI1993">
        <v>3154.2613380979633</v>
      </c>
      <c r="AJ1993">
        <v>14843.115686461282</v>
      </c>
      <c r="AK1993">
        <v>4829.6038492910284</v>
      </c>
      <c r="AL1993">
        <v>240455.078125</v>
      </c>
      <c r="AM1993">
        <v>183821.390625</v>
      </c>
      <c r="AN1993">
        <v>56633.64453125</v>
      </c>
      <c r="AO1993" s="5" t="s">
        <v>843</v>
      </c>
    </row>
    <row r="1994" spans="1:41" ht="14.25" x14ac:dyDescent="0.45">
      <c r="A1994">
        <v>2017</v>
      </c>
      <c r="B1994" s="5" t="s">
        <v>1508</v>
      </c>
      <c r="C1994" s="5" t="s">
        <v>277</v>
      </c>
      <c r="D1994" s="5" t="s">
        <v>107</v>
      </c>
      <c r="E1994" s="5" t="s">
        <v>286</v>
      </c>
      <c r="F1994" s="5" t="s">
        <v>286</v>
      </c>
      <c r="G1994" s="5" t="s">
        <v>86</v>
      </c>
      <c r="H1994" s="5" t="s">
        <v>130</v>
      </c>
      <c r="I1994">
        <v>5521.9208710619978</v>
      </c>
      <c r="J1994">
        <v>11944.092949835331</v>
      </c>
      <c r="K1994">
        <v>926.77390267950864</v>
      </c>
      <c r="L1994">
        <v>1602.7154640134213</v>
      </c>
      <c r="M1994">
        <v>4067.9478525030445</v>
      </c>
      <c r="N1994">
        <v>2449.1393013786405</v>
      </c>
      <c r="O1994">
        <v>4393.2515872956592</v>
      </c>
      <c r="P1994">
        <v>4699.6587718270448</v>
      </c>
      <c r="Q1994">
        <v>1725.8894211149127</v>
      </c>
      <c r="R1994">
        <v>2810.5493417575394</v>
      </c>
      <c r="S1994">
        <v>3450.0738935731483</v>
      </c>
      <c r="T1994">
        <v>6107.5884962403707</v>
      </c>
      <c r="U1994">
        <v>789.78465211103469</v>
      </c>
      <c r="V1994">
        <v>4835.5252370234102</v>
      </c>
      <c r="W1994">
        <v>1793.6987032583584</v>
      </c>
      <c r="X1994">
        <v>8307.3938346192535</v>
      </c>
      <c r="Y1994">
        <v>28610.89300738808</v>
      </c>
      <c r="Z1994">
        <v>3581.3635302954308</v>
      </c>
      <c r="AA1994">
        <v>33564.885533057655</v>
      </c>
      <c r="AB1994">
        <v>886.65336445420553</v>
      </c>
      <c r="AC1994">
        <v>3695.091040225424</v>
      </c>
      <c r="AD1994">
        <v>8983.3475102752036</v>
      </c>
      <c r="AE1994">
        <v>5370.4657466941189</v>
      </c>
      <c r="AF1994">
        <v>8458.0606665217274</v>
      </c>
      <c r="AG1994">
        <v>38565.209223760532</v>
      </c>
      <c r="AH1994">
        <v>8358.4258781164681</v>
      </c>
      <c r="AI1994">
        <v>2214.5273461368101</v>
      </c>
      <c r="AJ1994">
        <v>15165.472238198032</v>
      </c>
      <c r="AK1994">
        <v>4776.9369229839067</v>
      </c>
      <c r="AL1994">
        <v>227657.34375</v>
      </c>
      <c r="AM1994">
        <v>173390.71875</v>
      </c>
      <c r="AN1994">
        <v>54266.62109375</v>
      </c>
      <c r="AO1994" s="5" t="s">
        <v>2301</v>
      </c>
    </row>
    <row r="1995" spans="1:41" ht="14.25" x14ac:dyDescent="0.45">
      <c r="A1995">
        <v>2017</v>
      </c>
      <c r="B1995" s="5" t="s">
        <v>589</v>
      </c>
      <c r="C1995" s="5" t="s">
        <v>277</v>
      </c>
      <c r="D1995" s="5" t="s">
        <v>107</v>
      </c>
      <c r="E1995" s="5" t="s">
        <v>286</v>
      </c>
      <c r="F1995" s="5" t="s">
        <v>286</v>
      </c>
      <c r="G1995" s="5" t="s">
        <v>87</v>
      </c>
      <c r="H1995" s="5" t="s">
        <v>130</v>
      </c>
      <c r="I1995">
        <v>5347.940945167973</v>
      </c>
      <c r="J1995">
        <v>14847.70113964222</v>
      </c>
      <c r="K1995">
        <v>1104.063848</v>
      </c>
      <c r="L1995">
        <v>1422.89</v>
      </c>
      <c r="M1995">
        <v>4020</v>
      </c>
      <c r="N1995">
        <v>2877.3539999999998</v>
      </c>
      <c r="O1995">
        <v>5666.9846868000004</v>
      </c>
      <c r="P1995">
        <v>4788.8999999999996</v>
      </c>
      <c r="Q1995">
        <v>1600.0990299527309</v>
      </c>
      <c r="R1995">
        <v>2946.9995476560348</v>
      </c>
      <c r="S1995">
        <v>4382.0726067192481</v>
      </c>
      <c r="T1995">
        <v>6034.75</v>
      </c>
      <c r="U1995">
        <v>710.15707571908717</v>
      </c>
      <c r="V1995">
        <v>5992</v>
      </c>
      <c r="W1995">
        <v>1925</v>
      </c>
      <c r="X1995">
        <v>5874</v>
      </c>
      <c r="Y1995">
        <v>29575</v>
      </c>
      <c r="Z1995">
        <v>3957.2019063291141</v>
      </c>
      <c r="AA1995">
        <v>32989.372608741243</v>
      </c>
      <c r="AB1995">
        <v>899</v>
      </c>
      <c r="AC1995">
        <v>3571.5346300000001</v>
      </c>
      <c r="AD1995">
        <v>8870.723634240001</v>
      </c>
      <c r="AE1995">
        <v>5737</v>
      </c>
      <c r="AF1995">
        <v>8162.9999999999982</v>
      </c>
      <c r="AG1995">
        <v>39294.097860117748</v>
      </c>
      <c r="AH1995">
        <v>8068.5022095881113</v>
      </c>
      <c r="AI1995">
        <v>3017</v>
      </c>
      <c r="AJ1995">
        <v>14381.76390728202</v>
      </c>
      <c r="AK1995">
        <v>4619.43804</v>
      </c>
      <c r="AL1995">
        <v>232684.53125</v>
      </c>
      <c r="AM1995">
        <v>178203.015625</v>
      </c>
      <c r="AN1995">
        <v>54481.53515625</v>
      </c>
      <c r="AO1995" s="5" t="s">
        <v>844</v>
      </c>
    </row>
    <row r="1996" spans="1:41" ht="14.25" x14ac:dyDescent="0.45">
      <c r="A1996">
        <v>2017</v>
      </c>
      <c r="B1996" s="5" t="s">
        <v>1507</v>
      </c>
      <c r="C1996" s="5" t="s">
        <v>277</v>
      </c>
      <c r="D1996" s="5" t="s">
        <v>107</v>
      </c>
      <c r="E1996" s="5" t="s">
        <v>286</v>
      </c>
      <c r="F1996" s="5" t="s">
        <v>286</v>
      </c>
      <c r="G1996" s="5" t="s">
        <v>87</v>
      </c>
      <c r="H1996" s="5" t="s">
        <v>130</v>
      </c>
      <c r="I1996">
        <v>5508.0848140000007</v>
      </c>
      <c r="J1996">
        <v>10577.18988887968</v>
      </c>
      <c r="K1996">
        <v>1040</v>
      </c>
      <c r="L1996">
        <v>1522.4408330399999</v>
      </c>
      <c r="M1996">
        <v>3744.0040890618579</v>
      </c>
      <c r="N1996">
        <v>2347.9040000000009</v>
      </c>
      <c r="O1996">
        <v>4229.8109968749977</v>
      </c>
      <c r="P1996">
        <v>5023.6499999999996</v>
      </c>
      <c r="Q1996">
        <v>1629.1425919999999</v>
      </c>
      <c r="R1996">
        <v>2787.508838617025</v>
      </c>
      <c r="S1996">
        <v>3310.3617812500001</v>
      </c>
      <c r="T1996">
        <v>5817.0939335937483</v>
      </c>
      <c r="U1996">
        <v>673</v>
      </c>
      <c r="V1996">
        <v>4299</v>
      </c>
      <c r="W1996">
        <v>1774.3306556496</v>
      </c>
      <c r="X1996">
        <v>6933.5769609558774</v>
      </c>
      <c r="Y1996">
        <v>31212</v>
      </c>
      <c r="Z1996">
        <v>3428.7999</v>
      </c>
      <c r="AA1996">
        <v>34282.991289695106</v>
      </c>
      <c r="AB1996">
        <v>816</v>
      </c>
      <c r="AC1996">
        <v>3499.344744037408</v>
      </c>
      <c r="AD1996">
        <v>7736.9255746949984</v>
      </c>
      <c r="AE1996">
        <v>5288.5045263743486</v>
      </c>
      <c r="AF1996">
        <v>9695.8901918976535</v>
      </c>
      <c r="AG1996">
        <v>36890.115978735317</v>
      </c>
      <c r="AH1996">
        <v>8258.9817750000002</v>
      </c>
      <c r="AI1996">
        <v>2243.3937120000001</v>
      </c>
      <c r="AJ1996">
        <v>14742.602845281561</v>
      </c>
      <c r="AK1996">
        <v>5135</v>
      </c>
      <c r="AL1996">
        <v>224447.640625</v>
      </c>
      <c r="AM1996">
        <v>173408.171875</v>
      </c>
      <c r="AN1996">
        <v>51039.4765625</v>
      </c>
      <c r="AO1996" s="5" t="s">
        <v>2304</v>
      </c>
    </row>
    <row r="1997" spans="1:41" ht="14.25" x14ac:dyDescent="0.45">
      <c r="A1997">
        <v>2017</v>
      </c>
      <c r="B1997" s="5" t="s">
        <v>4071</v>
      </c>
      <c r="C1997" s="5" t="s">
        <v>277</v>
      </c>
      <c r="D1997" s="5" t="s">
        <v>107</v>
      </c>
      <c r="E1997" s="5" t="s">
        <v>286</v>
      </c>
      <c r="F1997" s="5" t="s">
        <v>286</v>
      </c>
      <c r="G1997" s="5" t="s">
        <v>87</v>
      </c>
      <c r="H1997" s="5" t="s">
        <v>130</v>
      </c>
      <c r="I1997">
        <v>5347.940945167973</v>
      </c>
      <c r="J1997">
        <v>14530</v>
      </c>
      <c r="K1997">
        <v>1104.063848</v>
      </c>
      <c r="L1997">
        <v>1393</v>
      </c>
      <c r="M1997">
        <v>5192</v>
      </c>
      <c r="N1997">
        <v>2841</v>
      </c>
      <c r="O1997">
        <v>5665.5628581999999</v>
      </c>
      <c r="P1997">
        <v>4933.5750639999997</v>
      </c>
      <c r="Q1997">
        <v>1306.779</v>
      </c>
      <c r="R1997">
        <v>3056.3184000000001</v>
      </c>
      <c r="S1997">
        <v>5971</v>
      </c>
      <c r="T1997">
        <v>7485</v>
      </c>
      <c r="U1997">
        <v>714</v>
      </c>
      <c r="V1997">
        <v>5555</v>
      </c>
      <c r="W1997">
        <v>2182</v>
      </c>
      <c r="X1997">
        <v>6222</v>
      </c>
      <c r="Y1997">
        <v>29575</v>
      </c>
      <c r="Z1997">
        <v>4115</v>
      </c>
      <c r="AA1997">
        <v>32166</v>
      </c>
      <c r="AB1997">
        <v>0</v>
      </c>
      <c r="AC1997">
        <v>3571.5346300000001</v>
      </c>
      <c r="AD1997">
        <v>9745.5079999999998</v>
      </c>
      <c r="AE1997">
        <v>6136</v>
      </c>
      <c r="AF1997">
        <v>8243</v>
      </c>
      <c r="AG1997">
        <v>36966</v>
      </c>
      <c r="AH1997">
        <v>6687</v>
      </c>
      <c r="AI1997">
        <v>3017</v>
      </c>
      <c r="AJ1997">
        <v>14145</v>
      </c>
      <c r="AK1997">
        <v>5059</v>
      </c>
      <c r="AL1997">
        <v>232925.296875</v>
      </c>
      <c r="AM1997">
        <v>174595.140625</v>
      </c>
      <c r="AN1997">
        <v>58330.1328125</v>
      </c>
      <c r="AO1997" s="5" t="s">
        <v>4207</v>
      </c>
    </row>
    <row r="1998" spans="1:41" ht="14.25" x14ac:dyDescent="0.45">
      <c r="A1998">
        <v>2017</v>
      </c>
      <c r="B1998" s="5" t="s">
        <v>1509</v>
      </c>
      <c r="C1998" s="5" t="s">
        <v>277</v>
      </c>
      <c r="D1998" s="5" t="s">
        <v>107</v>
      </c>
      <c r="E1998" s="5" t="s">
        <v>286</v>
      </c>
      <c r="F1998" s="5" t="s">
        <v>286</v>
      </c>
      <c r="G1998" s="5" t="s">
        <v>87</v>
      </c>
      <c r="H1998" s="5" t="s">
        <v>130</v>
      </c>
      <c r="I1998">
        <v>5347.9999999999991</v>
      </c>
      <c r="J1998">
        <v>12891.07496</v>
      </c>
      <c r="K1998">
        <v>1051.7827013532001</v>
      </c>
      <c r="L1998">
        <v>1451</v>
      </c>
      <c r="M1998">
        <v>4551.65805</v>
      </c>
      <c r="N1998">
        <v>2720.1625199999999</v>
      </c>
      <c r="O1998">
        <v>5929.7263119404306</v>
      </c>
      <c r="P1998">
        <v>5507.3599672</v>
      </c>
      <c r="Q1998">
        <v>1584.476093944204</v>
      </c>
      <c r="R1998">
        <v>3108.0753657797181</v>
      </c>
      <c r="S1998">
        <v>3640.4520244736</v>
      </c>
      <c r="T1998">
        <v>6423.4528749999981</v>
      </c>
      <c r="U1998">
        <v>780.31015430399998</v>
      </c>
      <c r="V1998">
        <v>5642</v>
      </c>
      <c r="W1998">
        <v>1952.7097000000001</v>
      </c>
      <c r="X1998">
        <v>7384.8</v>
      </c>
      <c r="Y1998">
        <v>28052.867699999999</v>
      </c>
      <c r="Z1998">
        <v>4032.3688680999999</v>
      </c>
      <c r="AA1998">
        <v>31753.496097292609</v>
      </c>
      <c r="AB1998">
        <v>843</v>
      </c>
      <c r="AC1998">
        <v>3529.7656200000001</v>
      </c>
      <c r="AD1998">
        <v>8815.6795491663361</v>
      </c>
      <c r="AE1998">
        <v>5848.9238852914386</v>
      </c>
      <c r="AF1998">
        <v>8596.9995647608994</v>
      </c>
      <c r="AG1998">
        <v>39195.73023460331</v>
      </c>
      <c r="AH1998">
        <v>8470.3961854094305</v>
      </c>
      <c r="AI1998">
        <v>2265.42</v>
      </c>
      <c r="AJ1998">
        <v>15853.475786165111</v>
      </c>
      <c r="AK1998">
        <v>4960.2436670799998</v>
      </c>
      <c r="AL1998">
        <v>232185.390625</v>
      </c>
      <c r="AM1998">
        <v>175896.078125</v>
      </c>
      <c r="AN1998">
        <v>56289.3203125</v>
      </c>
      <c r="AO1998" s="5" t="s">
        <v>2303</v>
      </c>
    </row>
    <row r="1999" spans="1:41" ht="14.25" x14ac:dyDescent="0.45">
      <c r="A1999">
        <v>2017</v>
      </c>
      <c r="B1999" s="5" t="s">
        <v>1508</v>
      </c>
      <c r="C1999" s="5" t="s">
        <v>277</v>
      </c>
      <c r="D1999" s="5" t="s">
        <v>107</v>
      </c>
      <c r="E1999" s="5" t="s">
        <v>286</v>
      </c>
      <c r="F1999" s="5" t="s">
        <v>286</v>
      </c>
      <c r="G1999" s="5" t="s">
        <v>87</v>
      </c>
      <c r="H1999" s="5" t="s">
        <v>130</v>
      </c>
      <c r="I1999">
        <v>5462.3204040682413</v>
      </c>
      <c r="J1999">
        <v>12131.40412858556</v>
      </c>
      <c r="K1999">
        <v>934.64556113902847</v>
      </c>
      <c r="L1999">
        <v>1611.9502</v>
      </c>
      <c r="M1999">
        <v>4056.2330675999988</v>
      </c>
      <c r="N1999">
        <v>2472.9172322549762</v>
      </c>
      <c r="O1999">
        <v>4492</v>
      </c>
      <c r="P1999">
        <v>5023.6499999999996</v>
      </c>
      <c r="Q1999">
        <v>1757.402731467306</v>
      </c>
      <c r="R1999">
        <v>2859.7773748808409</v>
      </c>
      <c r="S1999">
        <v>3513.069383328585</v>
      </c>
      <c r="T1999">
        <v>6430.5636749999994</v>
      </c>
      <c r="U1999">
        <v>795.91635739008007</v>
      </c>
      <c r="V1999">
        <v>4872</v>
      </c>
      <c r="W1999">
        <v>1772.1809459999999</v>
      </c>
      <c r="X1999">
        <v>8645.2741000000005</v>
      </c>
      <c r="Y1999">
        <v>30074.472999999991</v>
      </c>
      <c r="Z1999">
        <v>3645.8719999999998</v>
      </c>
      <c r="AA1999">
        <v>34007.516930231621</v>
      </c>
      <c r="AB1999">
        <v>842</v>
      </c>
      <c r="AC1999">
        <v>3856.066936832</v>
      </c>
      <c r="AD1999">
        <v>9604.7447896071462</v>
      </c>
      <c r="AE1999">
        <v>5306.0400000000009</v>
      </c>
      <c r="AF1999">
        <v>8507.0139019238595</v>
      </c>
      <c r="AG1999">
        <v>39548</v>
      </c>
      <c r="AH1999">
        <v>8829.1557616013342</v>
      </c>
      <c r="AI1999">
        <v>2187.9612000000002</v>
      </c>
      <c r="AJ1999">
        <v>15981.581340640299</v>
      </c>
      <c r="AK1999">
        <v>4915.8970438537262</v>
      </c>
      <c r="AL1999">
        <v>234137.640625</v>
      </c>
      <c r="AM1999">
        <v>177913.90625</v>
      </c>
      <c r="AN1999">
        <v>56223.7265625</v>
      </c>
      <c r="AO1999" s="5" t="s">
        <v>2302</v>
      </c>
    </row>
    <row r="2000" spans="1:41" ht="14.25" x14ac:dyDescent="0.45">
      <c r="A2000">
        <v>2017</v>
      </c>
      <c r="B2000" s="5" t="s">
        <v>1507</v>
      </c>
      <c r="C2000" s="5" t="s">
        <v>277</v>
      </c>
      <c r="D2000" s="5" t="s">
        <v>107</v>
      </c>
      <c r="E2000" s="5" t="s">
        <v>110</v>
      </c>
      <c r="F2000" s="5" t="s">
        <v>110</v>
      </c>
      <c r="G2000" s="5" t="s">
        <v>86</v>
      </c>
      <c r="H2000" s="5" t="s">
        <v>130</v>
      </c>
      <c r="I2000">
        <v>11437.877869854869</v>
      </c>
      <c r="J2000">
        <v>924.98488737340983</v>
      </c>
      <c r="K2000">
        <v>0</v>
      </c>
      <c r="L2000">
        <v>1451.3302611333802</v>
      </c>
      <c r="M2000">
        <v>6955.2417609113309</v>
      </c>
      <c r="N2000">
        <v>6760.3303833555474</v>
      </c>
      <c r="O2000">
        <v>5253.7424693505973</v>
      </c>
      <c r="P2000">
        <v>2293.1469887667945</v>
      </c>
      <c r="Q2000">
        <v>4021.5443558254697</v>
      </c>
      <c r="R2000">
        <v>6219.4114303149317</v>
      </c>
      <c r="S2000">
        <v>11977.588530002322</v>
      </c>
      <c r="T2000">
        <v>6255.9882753909278</v>
      </c>
      <c r="U2000">
        <v>1693.0004378741353</v>
      </c>
      <c r="V2000">
        <v>5838.5647009265931</v>
      </c>
      <c r="W2000">
        <v>2065.656506025306</v>
      </c>
      <c r="X2000">
        <v>9343.6622252696361</v>
      </c>
      <c r="Y2000">
        <v>37040.17209089949</v>
      </c>
      <c r="Z2000">
        <v>3041.7226981180747</v>
      </c>
      <c r="AA2000">
        <v>40227.171548824328</v>
      </c>
      <c r="AB2000">
        <v>1491.564957597494</v>
      </c>
      <c r="AC2000">
        <v>7216.164906006592</v>
      </c>
      <c r="AD2000">
        <v>5864.3551712128892</v>
      </c>
      <c r="AE2000">
        <v>8787.7893516167242</v>
      </c>
      <c r="AF2000">
        <v>27691.358724800557</v>
      </c>
      <c r="AG2000">
        <v>76805.934640747</v>
      </c>
      <c r="AH2000">
        <v>15131.989971729581</v>
      </c>
      <c r="AI2000">
        <v>2986.3491201394427</v>
      </c>
      <c r="AJ2000">
        <v>21237.276712527655</v>
      </c>
      <c r="AK2000">
        <v>3566.8790784561652</v>
      </c>
      <c r="AL2000">
        <v>333580.8125</v>
      </c>
      <c r="AM2000">
        <v>262687.78125</v>
      </c>
      <c r="AN2000">
        <v>70893.0234375</v>
      </c>
      <c r="AO2000" s="5" t="s">
        <v>2306</v>
      </c>
    </row>
    <row r="2001" spans="1:41" ht="14.25" x14ac:dyDescent="0.45">
      <c r="A2001">
        <v>2017</v>
      </c>
      <c r="B2001" s="5" t="s">
        <v>1508</v>
      </c>
      <c r="C2001" s="5" t="s">
        <v>277</v>
      </c>
      <c r="D2001" s="5" t="s">
        <v>107</v>
      </c>
      <c r="E2001" s="5" t="s">
        <v>110</v>
      </c>
      <c r="F2001" s="5" t="s">
        <v>110</v>
      </c>
      <c r="G2001" s="5" t="s">
        <v>86</v>
      </c>
      <c r="H2001" s="5" t="s">
        <v>130</v>
      </c>
      <c r="I2001">
        <v>10219.293219673751</v>
      </c>
      <c r="J2001">
        <v>10165.802067097997</v>
      </c>
      <c r="K2001">
        <v>1895.2758689216655</v>
      </c>
      <c r="L2001">
        <v>1424.2317205357901</v>
      </c>
      <c r="M2001">
        <v>6532.0350639374947</v>
      </c>
      <c r="N2001">
        <v>7210.2978037490793</v>
      </c>
      <c r="O2001">
        <v>6607.7789334324698</v>
      </c>
      <c r="P2001">
        <v>2234.5349636244941</v>
      </c>
      <c r="Q2001">
        <v>3169.627823048882</v>
      </c>
      <c r="R2001">
        <v>5460.9317687134308</v>
      </c>
      <c r="S2001">
        <v>6468.5992919620112</v>
      </c>
      <c r="T2001">
        <v>6423.4982460459069</v>
      </c>
      <c r="U2001">
        <v>1703.806583951193</v>
      </c>
      <c r="V2001">
        <v>5526.3145565981831</v>
      </c>
      <c r="W2001">
        <v>2826.79203223492</v>
      </c>
      <c r="X2001">
        <v>8575.5695189930066</v>
      </c>
      <c r="Y2001">
        <v>32421.817622542199</v>
      </c>
      <c r="Z2001">
        <v>3719.3107877105153</v>
      </c>
      <c r="AA2001">
        <v>35542.45346065364</v>
      </c>
      <c r="AB2001">
        <v>1463.7151740989852</v>
      </c>
      <c r="AC2001">
        <v>7122.7118256154936</v>
      </c>
      <c r="AD2001">
        <v>5062.9802568833966</v>
      </c>
      <c r="AE2001">
        <v>7917.3724586311437</v>
      </c>
      <c r="AF2001">
        <v>29225.310681613064</v>
      </c>
      <c r="AG2001">
        <v>78210.829791855998</v>
      </c>
      <c r="AH2001">
        <v>15328.659913200308</v>
      </c>
      <c r="AI2001">
        <v>2930.5894456960259</v>
      </c>
      <c r="AJ2001">
        <v>19868.850797764979</v>
      </c>
      <c r="AK2001">
        <v>4183.406924847608</v>
      </c>
      <c r="AL2001">
        <v>329442.40625</v>
      </c>
      <c r="AM2001">
        <v>261143.5</v>
      </c>
      <c r="AN2001">
        <v>68298.90625</v>
      </c>
      <c r="AO2001" s="5" t="s">
        <v>2305</v>
      </c>
    </row>
    <row r="2002" spans="1:41" ht="14.25" x14ac:dyDescent="0.45">
      <c r="A2002">
        <v>2017</v>
      </c>
      <c r="B2002" s="5" t="s">
        <v>4071</v>
      </c>
      <c r="C2002" s="5" t="s">
        <v>277</v>
      </c>
      <c r="D2002" s="5" t="s">
        <v>107</v>
      </c>
      <c r="E2002" s="5" t="s">
        <v>110</v>
      </c>
      <c r="F2002" s="5" t="s">
        <v>110</v>
      </c>
      <c r="G2002" s="5" t="s">
        <v>86</v>
      </c>
      <c r="H2002" s="5" t="s">
        <v>130</v>
      </c>
      <c r="I2002">
        <v>8638.4915003301503</v>
      </c>
      <c r="J2002">
        <v>0</v>
      </c>
      <c r="K2002">
        <v>1843.8027200561125</v>
      </c>
      <c r="L2002">
        <v>2229.0509739253675</v>
      </c>
      <c r="M2002">
        <v>8815.397714139548</v>
      </c>
      <c r="N2002">
        <v>7632.4680325455593</v>
      </c>
      <c r="O2002">
        <v>4628.7586402218312</v>
      </c>
      <c r="P2002">
        <v>6290.6447468243623</v>
      </c>
      <c r="Q2002">
        <v>3287.7452658203324</v>
      </c>
      <c r="R2002">
        <v>5785.5015456646652</v>
      </c>
      <c r="S2002">
        <v>8597.3271989239602</v>
      </c>
      <c r="T2002">
        <v>8403.9439118459868</v>
      </c>
      <c r="U2002">
        <v>1440.0883080274641</v>
      </c>
      <c r="V2002">
        <v>5119.5139350376348</v>
      </c>
      <c r="W2002">
        <v>4243.1173361523497</v>
      </c>
      <c r="X2002">
        <v>9050.9550159526116</v>
      </c>
      <c r="Y2002">
        <v>35197.815517202689</v>
      </c>
      <c r="Z2002">
        <v>2149.846116983857</v>
      </c>
      <c r="AA2002">
        <v>46646.51756602103</v>
      </c>
      <c r="AB2002">
        <v>0</v>
      </c>
      <c r="AC2002">
        <v>7917.774213593937</v>
      </c>
      <c r="AD2002">
        <v>5489.3070112144669</v>
      </c>
      <c r="AE2002">
        <v>8242.4482944457632</v>
      </c>
      <c r="AF2002">
        <v>27945.942251778673</v>
      </c>
      <c r="AG2002">
        <v>69715.703626115268</v>
      </c>
      <c r="AH2002">
        <v>15374.999957204647</v>
      </c>
      <c r="AI2002">
        <v>3215.5114649241805</v>
      </c>
      <c r="AJ2002">
        <v>16647.420840797484</v>
      </c>
      <c r="AK2002">
        <v>4206.0864939459289</v>
      </c>
      <c r="AL2002">
        <v>328756.1875</v>
      </c>
      <c r="AM2002">
        <v>254886.96875</v>
      </c>
      <c r="AN2002">
        <v>73869.203125</v>
      </c>
      <c r="AO2002" s="5" t="s">
        <v>4208</v>
      </c>
    </row>
    <row r="2003" spans="1:41" ht="14.25" x14ac:dyDescent="0.45">
      <c r="A2003">
        <v>2017</v>
      </c>
      <c r="B2003" s="5" t="s">
        <v>1509</v>
      </c>
      <c r="C2003" s="5" t="s">
        <v>277</v>
      </c>
      <c r="D2003" s="5" t="s">
        <v>107</v>
      </c>
      <c r="E2003" s="5" t="s">
        <v>110</v>
      </c>
      <c r="F2003" s="5" t="s">
        <v>110</v>
      </c>
      <c r="G2003" s="5" t="s">
        <v>86</v>
      </c>
      <c r="H2003" s="5" t="s">
        <v>130</v>
      </c>
      <c r="I2003">
        <v>8911.8098797329731</v>
      </c>
      <c r="J2003">
        <v>7182.1963753404016</v>
      </c>
      <c r="K2003">
        <v>1749.6986388402688</v>
      </c>
      <c r="L2003">
        <v>2254.4771700035253</v>
      </c>
      <c r="M2003">
        <v>6675.9451337330865</v>
      </c>
      <c r="N2003">
        <v>7932.5470743420929</v>
      </c>
      <c r="O2003">
        <v>4193.335936603009</v>
      </c>
      <c r="P2003">
        <v>2507.2339765318497</v>
      </c>
      <c r="Q2003">
        <v>4628.4241044919163</v>
      </c>
      <c r="R2003">
        <v>5681.1492861457282</v>
      </c>
      <c r="S2003">
        <v>8144.1384476060648</v>
      </c>
      <c r="T2003">
        <v>5695.8728319452612</v>
      </c>
      <c r="U2003">
        <v>1377.5087844262089</v>
      </c>
      <c r="V2003">
        <v>5265.4013368120713</v>
      </c>
      <c r="W2003">
        <v>3013.3004659323319</v>
      </c>
      <c r="X2003">
        <v>8546.0141019173552</v>
      </c>
      <c r="Y2003">
        <v>33060.210826229013</v>
      </c>
      <c r="Z2003">
        <v>2338.773790791387</v>
      </c>
      <c r="AA2003">
        <v>41473.392395917857</v>
      </c>
      <c r="AB2003">
        <v>1459.4033615491085</v>
      </c>
      <c r="AC2003">
        <v>7245.5702144247462</v>
      </c>
      <c r="AD2003">
        <v>5382.2208012864594</v>
      </c>
      <c r="AE2003">
        <v>8091.8482156874215</v>
      </c>
      <c r="AF2003">
        <v>29513.545678521899</v>
      </c>
      <c r="AG2003">
        <v>71986.611150309604</v>
      </c>
      <c r="AH2003">
        <v>12507.494234846157</v>
      </c>
      <c r="AI2003">
        <v>2958.7040811837319</v>
      </c>
      <c r="AJ2003">
        <v>16208.058716386173</v>
      </c>
      <c r="AK2003">
        <v>4141.4274458119353</v>
      </c>
      <c r="AL2003">
        <v>320126.34375</v>
      </c>
      <c r="AM2003">
        <v>255658.75</v>
      </c>
      <c r="AN2003">
        <v>64467.5546875</v>
      </c>
      <c r="AO2003" s="5" t="s">
        <v>2307</v>
      </c>
    </row>
    <row r="2004" spans="1:41" ht="14.25" x14ac:dyDescent="0.45">
      <c r="A2004">
        <v>2017</v>
      </c>
      <c r="B2004" s="5" t="s">
        <v>589</v>
      </c>
      <c r="C2004" s="5" t="s">
        <v>277</v>
      </c>
      <c r="D2004" s="5" t="s">
        <v>107</v>
      </c>
      <c r="E2004" s="5" t="s">
        <v>110</v>
      </c>
      <c r="F2004" s="5" t="s">
        <v>110</v>
      </c>
      <c r="G2004" s="5" t="s">
        <v>86</v>
      </c>
      <c r="H2004" s="5" t="s">
        <v>130</v>
      </c>
      <c r="I2004">
        <v>17439.084502126276</v>
      </c>
      <c r="J2004">
        <v>6673.0045152909306</v>
      </c>
      <c r="K2004">
        <v>1874.0264889766154</v>
      </c>
      <c r="L2004">
        <v>2449.4476985087649</v>
      </c>
      <c r="M2004">
        <v>8212.0312061530731</v>
      </c>
      <c r="N2004">
        <v>7773.3942610828499</v>
      </c>
      <c r="O2004">
        <v>5232.3098139375352</v>
      </c>
      <c r="P2004">
        <v>2192.4050467323264</v>
      </c>
      <c r="Q2004">
        <v>3240.5659848326827</v>
      </c>
      <c r="R2004">
        <v>5819.2305627621026</v>
      </c>
      <c r="S2004">
        <v>7861.08418997633</v>
      </c>
      <c r="T2004">
        <v>6482.0750070292916</v>
      </c>
      <c r="U2004">
        <v>1463.6943564259691</v>
      </c>
      <c r="V2004">
        <v>5059.1549933894748</v>
      </c>
      <c r="W2004">
        <v>3000.5734306732365</v>
      </c>
      <c r="X2004">
        <v>8970.7654113726057</v>
      </c>
      <c r="Y2004">
        <v>35774.781062988433</v>
      </c>
      <c r="Z2004">
        <v>2297.6070331044739</v>
      </c>
      <c r="AA2004">
        <v>43245.51278691167</v>
      </c>
      <c r="AB2004">
        <v>1453.2393967372122</v>
      </c>
      <c r="AC2004">
        <v>8047.5630329688729</v>
      </c>
      <c r="AD2004">
        <v>4907.5549414145926</v>
      </c>
      <c r="AE2004">
        <v>8244.7812105537087</v>
      </c>
      <c r="AF2004">
        <v>30788.194758534399</v>
      </c>
      <c r="AG2004">
        <v>73439.005870660621</v>
      </c>
      <c r="AH2004">
        <v>17378.697400285</v>
      </c>
      <c r="AI2004">
        <v>3268.220398705414</v>
      </c>
      <c r="AJ2004">
        <v>16811.533896363424</v>
      </c>
      <c r="AK2004">
        <v>4199.2860337559641</v>
      </c>
      <c r="AL2004">
        <v>343598.8125</v>
      </c>
      <c r="AM2004">
        <v>270758.96875</v>
      </c>
      <c r="AN2004">
        <v>72839.8671875</v>
      </c>
      <c r="AO2004" s="5" t="s">
        <v>845</v>
      </c>
    </row>
    <row r="2005" spans="1:41" ht="14.25" x14ac:dyDescent="0.45">
      <c r="A2005">
        <v>2017</v>
      </c>
      <c r="B2005" s="5" t="s">
        <v>1507</v>
      </c>
      <c r="C2005" s="5" t="s">
        <v>277</v>
      </c>
      <c r="D2005" s="5" t="s">
        <v>107</v>
      </c>
      <c r="E2005" s="5" t="s">
        <v>110</v>
      </c>
      <c r="F2005" s="5" t="s">
        <v>110</v>
      </c>
      <c r="G2005" s="5" t="s">
        <v>87</v>
      </c>
      <c r="H2005" s="5" t="s">
        <v>130</v>
      </c>
      <c r="I2005">
        <v>11339.40403669134</v>
      </c>
      <c r="J2005">
        <v>900</v>
      </c>
      <c r="K2005">
        <v>0</v>
      </c>
      <c r="L2005">
        <v>1463.9949085608</v>
      </c>
      <c r="M2005">
        <v>6967.762247499998</v>
      </c>
      <c r="N2005">
        <v>6854.4000000000005</v>
      </c>
      <c r="O2005">
        <v>5404.2679124999986</v>
      </c>
      <c r="P2005">
        <v>2388</v>
      </c>
      <c r="Q2005">
        <v>3476.5360000000001</v>
      </c>
      <c r="R2005">
        <v>6197.3344885057477</v>
      </c>
      <c r="S2005">
        <v>11309.091765625</v>
      </c>
      <c r="T2005">
        <v>6435.2291523437489</v>
      </c>
      <c r="U2005">
        <v>1472</v>
      </c>
      <c r="V2005">
        <v>5859</v>
      </c>
      <c r="W2005">
        <v>2036.8092360000001</v>
      </c>
      <c r="X2005">
        <v>9800.2839213321586</v>
      </c>
      <c r="Y2005">
        <v>37276</v>
      </c>
      <c r="Z2005">
        <v>3110.4099063907202</v>
      </c>
      <c r="AA2005">
        <v>40923.470950431627</v>
      </c>
      <c r="AB2005">
        <v>1390</v>
      </c>
      <c r="AC2005">
        <v>7408.442745164095</v>
      </c>
      <c r="AD2005">
        <v>5844.8542082560289</v>
      </c>
      <c r="AE2005">
        <v>8835.6482801845978</v>
      </c>
      <c r="AF2005">
        <v>27933</v>
      </c>
      <c r="AG2005">
        <v>77383.516404219466</v>
      </c>
      <c r="AH2005">
        <v>15224.072233616531</v>
      </c>
      <c r="AI2005">
        <v>2953.341864</v>
      </c>
      <c r="AJ2005">
        <v>21633.397045090551</v>
      </c>
      <c r="AK2005">
        <v>3598</v>
      </c>
      <c r="AL2005">
        <v>335418.28125</v>
      </c>
      <c r="AM2005">
        <v>264454.5625</v>
      </c>
      <c r="AN2005">
        <v>70963.7109375</v>
      </c>
      <c r="AO2005" s="5" t="s">
        <v>2309</v>
      </c>
    </row>
    <row r="2006" spans="1:41" ht="14.25" x14ac:dyDescent="0.45">
      <c r="A2006">
        <v>2017</v>
      </c>
      <c r="B2006" s="5" t="s">
        <v>1509</v>
      </c>
      <c r="C2006" s="5" t="s">
        <v>277</v>
      </c>
      <c r="D2006" s="5" t="s">
        <v>107</v>
      </c>
      <c r="E2006" s="5" t="s">
        <v>110</v>
      </c>
      <c r="F2006" s="5" t="s">
        <v>110</v>
      </c>
      <c r="G2006" s="5" t="s">
        <v>87</v>
      </c>
      <c r="H2006" s="5" t="s">
        <v>130</v>
      </c>
      <c r="I2006">
        <v>9114</v>
      </c>
      <c r="J2006">
        <v>7044.465989658298</v>
      </c>
      <c r="K2006">
        <v>1716.85299429</v>
      </c>
      <c r="L2006">
        <v>2193</v>
      </c>
      <c r="M2006">
        <v>6517.4255999999996</v>
      </c>
      <c r="N2006">
        <v>7706.4131399999997</v>
      </c>
      <c r="O2006">
        <v>4116.1338866851147</v>
      </c>
      <c r="P2006">
        <v>2388</v>
      </c>
      <c r="Q2006">
        <v>4526.5313770639441</v>
      </c>
      <c r="R2006">
        <v>5730.321233198998</v>
      </c>
      <c r="S2006">
        <v>7943</v>
      </c>
      <c r="T2006">
        <v>5588.9706249999981</v>
      </c>
      <c r="U2006">
        <v>1365.0047999999999</v>
      </c>
      <c r="V2006">
        <v>5137</v>
      </c>
      <c r="W2006">
        <v>2924.53</v>
      </c>
      <c r="X2006">
        <v>8302.3919999999998</v>
      </c>
      <c r="Y2006">
        <v>32295</v>
      </c>
      <c r="Z2006">
        <v>2287.694983808</v>
      </c>
      <c r="AA2006">
        <v>41279.821806869368</v>
      </c>
      <c r="AB2006">
        <v>1390</v>
      </c>
      <c r="AC2006">
        <v>7066.6239999999998</v>
      </c>
      <c r="AD2006">
        <v>5263.7335700643944</v>
      </c>
      <c r="AE2006">
        <v>8041</v>
      </c>
      <c r="AF2006">
        <v>29412.179165099991</v>
      </c>
      <c r="AG2006">
        <v>72644.360963797153</v>
      </c>
      <c r="AH2006">
        <v>12393.9606480614</v>
      </c>
      <c r="AI2006">
        <v>2874.36</v>
      </c>
      <c r="AJ2006">
        <v>16096.439917635469</v>
      </c>
      <c r="AK2006">
        <v>4038.9587469357089</v>
      </c>
      <c r="AL2006">
        <v>317398.21875</v>
      </c>
      <c r="AM2006">
        <v>254327.84375</v>
      </c>
      <c r="AN2006">
        <v>63070.31640625</v>
      </c>
      <c r="AO2006" s="5" t="s">
        <v>2308</v>
      </c>
    </row>
    <row r="2007" spans="1:41" ht="14.25" x14ac:dyDescent="0.45">
      <c r="A2007">
        <v>2017</v>
      </c>
      <c r="B2007" s="5" t="s">
        <v>589</v>
      </c>
      <c r="C2007" s="5" t="s">
        <v>277</v>
      </c>
      <c r="D2007" s="5" t="s">
        <v>107</v>
      </c>
      <c r="E2007" s="5" t="s">
        <v>110</v>
      </c>
      <c r="F2007" s="5" t="s">
        <v>110</v>
      </c>
      <c r="G2007" s="5" t="s">
        <v>87</v>
      </c>
      <c r="H2007" s="5" t="s">
        <v>130</v>
      </c>
      <c r="I2007">
        <v>17077.862149969558</v>
      </c>
      <c r="J2007">
        <v>6516.6560301889713</v>
      </c>
      <c r="K2007">
        <v>2150.451</v>
      </c>
      <c r="L2007">
        <v>2378</v>
      </c>
      <c r="M2007">
        <v>7854.67515</v>
      </c>
      <c r="N2007">
        <v>7435.1260000000002</v>
      </c>
      <c r="O2007">
        <v>5004.6197878354978</v>
      </c>
      <c r="P2007">
        <v>2226</v>
      </c>
      <c r="Q2007">
        <v>3099.549</v>
      </c>
      <c r="R2007">
        <v>5566</v>
      </c>
      <c r="S2007">
        <v>7519</v>
      </c>
      <c r="T2007">
        <v>6161</v>
      </c>
      <c r="U2007">
        <v>1400</v>
      </c>
      <c r="V2007">
        <v>4839</v>
      </c>
      <c r="W2007">
        <v>2870</v>
      </c>
      <c r="X2007">
        <v>8752</v>
      </c>
      <c r="Y2007">
        <v>34218</v>
      </c>
      <c r="Z2007">
        <v>2197.6239999999998</v>
      </c>
      <c r="AA2007">
        <v>42144.949746218423</v>
      </c>
      <c r="AB2007">
        <v>1390</v>
      </c>
      <c r="AC2007">
        <v>7697.3639999999996</v>
      </c>
      <c r="AD2007">
        <v>4693.9970000000003</v>
      </c>
      <c r="AE2007">
        <v>7886</v>
      </c>
      <c r="AF2007">
        <v>29890.13694</v>
      </c>
      <c r="AG2007">
        <v>71577.843635952697</v>
      </c>
      <c r="AH2007">
        <v>16954.892104800001</v>
      </c>
      <c r="AI2007">
        <v>3126</v>
      </c>
      <c r="AJ2007">
        <v>16289</v>
      </c>
      <c r="AK2007">
        <v>4016.5492347826089</v>
      </c>
      <c r="AL2007">
        <v>332932.3125</v>
      </c>
      <c r="AM2007">
        <v>262439.125</v>
      </c>
      <c r="AN2007">
        <v>70493.1796875</v>
      </c>
      <c r="AO2007" s="5" t="s">
        <v>846</v>
      </c>
    </row>
    <row r="2008" spans="1:41" ht="14.25" x14ac:dyDescent="0.45">
      <c r="A2008">
        <v>2017</v>
      </c>
      <c r="B2008" s="5" t="s">
        <v>1508</v>
      </c>
      <c r="C2008" s="5" t="s">
        <v>277</v>
      </c>
      <c r="D2008" s="5" t="s">
        <v>107</v>
      </c>
      <c r="E2008" s="5" t="s">
        <v>110</v>
      </c>
      <c r="F2008" s="5" t="s">
        <v>110</v>
      </c>
      <c r="G2008" s="5" t="s">
        <v>87</v>
      </c>
      <c r="H2008" s="5" t="s">
        <v>130</v>
      </c>
      <c r="I2008">
        <v>10108.991992535461</v>
      </c>
      <c r="J2008">
        <v>10254.718186850219</v>
      </c>
      <c r="K2008">
        <v>1911.3736078454599</v>
      </c>
      <c r="L2008">
        <v>1432.4380455</v>
      </c>
      <c r="M2008">
        <v>6513.2242559999986</v>
      </c>
      <c r="N2008">
        <v>7280.3003400191992</v>
      </c>
      <c r="O2008">
        <v>6758</v>
      </c>
      <c r="P2008">
        <v>2388</v>
      </c>
      <c r="Q2008">
        <v>3215.4365446874999</v>
      </c>
      <c r="R2008">
        <v>5556.5824395627824</v>
      </c>
      <c r="S2008">
        <v>6391</v>
      </c>
      <c r="T2008">
        <v>6435.3647752000006</v>
      </c>
      <c r="U2008">
        <v>1717.0345440000001</v>
      </c>
      <c r="V2008">
        <v>5569</v>
      </c>
      <c r="W2008">
        <v>2792.8809719999999</v>
      </c>
      <c r="X2008">
        <v>8898.8292000000001</v>
      </c>
      <c r="Y2008">
        <v>32266</v>
      </c>
      <c r="Z2008">
        <v>3696</v>
      </c>
      <c r="AA2008">
        <v>36011.163709010812</v>
      </c>
      <c r="AB2008">
        <v>1390</v>
      </c>
      <c r="AC2008">
        <v>7433.0113310720017</v>
      </c>
      <c r="AD2008">
        <v>5136.1524607500014</v>
      </c>
      <c r="AE2008">
        <v>7822.3932414530518</v>
      </c>
      <c r="AF2008">
        <v>29394.459801004032</v>
      </c>
      <c r="AG2008">
        <v>80609</v>
      </c>
      <c r="AH2008">
        <v>16119.352904970299</v>
      </c>
      <c r="AI2008">
        <v>2895.4332000000004</v>
      </c>
      <c r="AJ2008">
        <v>20938.065770859019</v>
      </c>
      <c r="AK2008">
        <v>4185.3604678129996</v>
      </c>
      <c r="AL2008">
        <v>335119.5625</v>
      </c>
      <c r="AM2008">
        <v>265692.59375</v>
      </c>
      <c r="AN2008">
        <v>69426.96875</v>
      </c>
      <c r="AO2008" s="5" t="s">
        <v>2310</v>
      </c>
    </row>
    <row r="2009" spans="1:41" ht="14.25" x14ac:dyDescent="0.45">
      <c r="A2009">
        <v>2017</v>
      </c>
      <c r="B2009" s="5" t="s">
        <v>4071</v>
      </c>
      <c r="C2009" s="5" t="s">
        <v>277</v>
      </c>
      <c r="D2009" s="5" t="s">
        <v>107</v>
      </c>
      <c r="E2009" s="5" t="s">
        <v>110</v>
      </c>
      <c r="F2009" s="5" t="s">
        <v>110</v>
      </c>
      <c r="G2009" s="5" t="s">
        <v>87</v>
      </c>
      <c r="H2009" s="5" t="s">
        <v>130</v>
      </c>
      <c r="I2009">
        <v>8398.0183944605469</v>
      </c>
      <c r="J2009">
        <v>7122.5</v>
      </c>
      <c r="K2009">
        <v>2150.451</v>
      </c>
      <c r="L2009">
        <v>2167</v>
      </c>
      <c r="M2009">
        <v>8570</v>
      </c>
      <c r="N2009">
        <v>7420</v>
      </c>
      <c r="O2009">
        <v>4499.9060545021648</v>
      </c>
      <c r="P2009">
        <v>6364.5928099999992</v>
      </c>
      <c r="Q2009">
        <v>3196.223</v>
      </c>
      <c r="R2009">
        <v>5624.4482500000004</v>
      </c>
      <c r="S2009">
        <v>8358</v>
      </c>
      <c r="T2009">
        <v>8170</v>
      </c>
      <c r="U2009">
        <v>1400</v>
      </c>
      <c r="V2009">
        <v>4977</v>
      </c>
      <c r="W2009">
        <v>2870</v>
      </c>
      <c r="X2009">
        <v>8799</v>
      </c>
      <c r="Y2009">
        <v>34218</v>
      </c>
      <c r="Z2009">
        <v>2090</v>
      </c>
      <c r="AA2009">
        <v>45348</v>
      </c>
      <c r="AB2009">
        <v>0</v>
      </c>
      <c r="AC2009">
        <v>7697.3639999999996</v>
      </c>
      <c r="AD2009">
        <v>5336.4989999999998</v>
      </c>
      <c r="AE2009">
        <v>8013</v>
      </c>
      <c r="AF2009">
        <v>27168</v>
      </c>
      <c r="AG2009">
        <v>67775</v>
      </c>
      <c r="AH2009">
        <v>14947</v>
      </c>
      <c r="AI2009">
        <v>3126</v>
      </c>
      <c r="AJ2009">
        <v>16184</v>
      </c>
      <c r="AK2009">
        <v>4089</v>
      </c>
      <c r="AL2009">
        <v>326079</v>
      </c>
      <c r="AM2009">
        <v>255163.140625</v>
      </c>
      <c r="AN2009">
        <v>70915.859375</v>
      </c>
      <c r="AO2009" s="5" t="s">
        <v>4209</v>
      </c>
    </row>
    <row r="2010" spans="1:41" ht="14.25" x14ac:dyDescent="0.45">
      <c r="A2010">
        <v>2017</v>
      </c>
      <c r="B2010" s="5" t="s">
        <v>4071</v>
      </c>
      <c r="C2010" s="5" t="s">
        <v>277</v>
      </c>
      <c r="D2010" s="5" t="s">
        <v>107</v>
      </c>
      <c r="E2010" s="5" t="s">
        <v>4072</v>
      </c>
      <c r="F2010" s="5" t="s">
        <v>4072</v>
      </c>
      <c r="G2010" s="5" t="s">
        <v>86</v>
      </c>
      <c r="H2010" s="5" t="s">
        <v>130</v>
      </c>
      <c r="I2010"/>
      <c r="J2010"/>
      <c r="K2010"/>
      <c r="L2010"/>
      <c r="M2010"/>
      <c r="N2010"/>
      <c r="O2010">
        <v>1558.0513381717915</v>
      </c>
      <c r="P2010"/>
      <c r="Q2010"/>
      <c r="R2010"/>
      <c r="S2010"/>
      <c r="T2010"/>
      <c r="U2010"/>
      <c r="V2010"/>
      <c r="W2010"/>
      <c r="X2010"/>
      <c r="Y2010"/>
      <c r="Z2010"/>
      <c r="AA2010"/>
      <c r="AB2010"/>
      <c r="AC2010"/>
      <c r="AD2010"/>
      <c r="AE2010"/>
      <c r="AF2010"/>
      <c r="AG2010"/>
      <c r="AH2010"/>
      <c r="AI2010"/>
      <c r="AJ2010"/>
      <c r="AK2010"/>
      <c r="AL2010">
        <v>1558.0513916015625</v>
      </c>
      <c r="AM2010">
        <v>0</v>
      </c>
      <c r="AN2010">
        <v>1558.0513916015625</v>
      </c>
      <c r="AO2010" s="5" t="s">
        <v>4210</v>
      </c>
    </row>
    <row r="2011" spans="1:41" ht="14.25" x14ac:dyDescent="0.45">
      <c r="A2011">
        <v>2017</v>
      </c>
      <c r="B2011" s="5" t="s">
        <v>4071</v>
      </c>
      <c r="C2011" s="5" t="s">
        <v>277</v>
      </c>
      <c r="D2011" s="5" t="s">
        <v>107</v>
      </c>
      <c r="E2011" s="5" t="s">
        <v>4072</v>
      </c>
      <c r="F2011" s="5" t="s">
        <v>4072</v>
      </c>
      <c r="G2011" s="5" t="s">
        <v>87</v>
      </c>
      <c r="H2011" s="5" t="s">
        <v>130</v>
      </c>
      <c r="I2011"/>
      <c r="J2011"/>
      <c r="K2011"/>
      <c r="L2011"/>
      <c r="M2011"/>
      <c r="N2011"/>
      <c r="O2011">
        <v>1514.6792465999999</v>
      </c>
      <c r="P2011"/>
      <c r="Q2011"/>
      <c r="R2011"/>
      <c r="S2011"/>
      <c r="T2011"/>
      <c r="U2011"/>
      <c r="V2011"/>
      <c r="W2011"/>
      <c r="X2011"/>
      <c r="Y2011"/>
      <c r="Z2011"/>
      <c r="AA2011"/>
      <c r="AB2011"/>
      <c r="AC2011"/>
      <c r="AD2011"/>
      <c r="AE2011"/>
      <c r="AF2011"/>
      <c r="AG2011"/>
      <c r="AH2011"/>
      <c r="AI2011"/>
      <c r="AJ2011"/>
      <c r="AK2011"/>
      <c r="AL2011">
        <v>1514.67919921875</v>
      </c>
      <c r="AM2011">
        <v>0</v>
      </c>
      <c r="AN2011">
        <v>1514.67919921875</v>
      </c>
      <c r="AO2011" s="5" t="s">
        <v>4211</v>
      </c>
    </row>
    <row r="2012" spans="1:41" ht="14.25" x14ac:dyDescent="0.45">
      <c r="A2012">
        <v>2017</v>
      </c>
      <c r="B2012" s="5" t="s">
        <v>1508</v>
      </c>
      <c r="C2012" s="5" t="s">
        <v>277</v>
      </c>
      <c r="D2012" s="5" t="s">
        <v>107</v>
      </c>
      <c r="E2012" s="5" t="s">
        <v>291</v>
      </c>
      <c r="F2012" s="5" t="s">
        <v>291</v>
      </c>
      <c r="G2012" s="5" t="s">
        <v>86</v>
      </c>
      <c r="H2012" s="5" t="s">
        <v>130</v>
      </c>
      <c r="I2012">
        <v>2889.194419749284</v>
      </c>
      <c r="J2012">
        <v>4177.9453423670329</v>
      </c>
      <c r="K2012">
        <v>198.07541312807132</v>
      </c>
      <c r="L2012">
        <v>225.34895486128264</v>
      </c>
      <c r="M2012">
        <v>145.01959686362022</v>
      </c>
      <c r="N2012">
        <v>630.74540646173386</v>
      </c>
      <c r="O2012">
        <v>1764.8824689135965</v>
      </c>
      <c r="P2012">
        <v>804.66846618467264</v>
      </c>
      <c r="Q2012">
        <v>859.12892035298739</v>
      </c>
      <c r="R2012">
        <v>935.64479736590033</v>
      </c>
      <c r="S2012">
        <v>1637.6334575097542</v>
      </c>
      <c r="T2012">
        <v>1895.4584988332183</v>
      </c>
      <c r="U2012">
        <v>240.34824869092955</v>
      </c>
      <c r="V2012">
        <v>1175.1842692765954</v>
      </c>
      <c r="W2012">
        <v>493.1087936339585</v>
      </c>
      <c r="X2012">
        <v>2702.1018405696859</v>
      </c>
      <c r="Y2012">
        <v>15274.236403097684</v>
      </c>
      <c r="Z2012">
        <v>449.64487722321348</v>
      </c>
      <c r="AA2012">
        <v>9958.5428690633125</v>
      </c>
      <c r="AB2012">
        <v>181.12158988850754</v>
      </c>
      <c r="AC2012">
        <v>1138.3281317992828</v>
      </c>
      <c r="AD2012">
        <v>2992.7873100394636</v>
      </c>
      <c r="AE2012">
        <v>1981.8071637800649</v>
      </c>
      <c r="AF2012">
        <v>2283.111460957899</v>
      </c>
      <c r="AG2012">
        <v>14899.356833328447</v>
      </c>
      <c r="AH2012">
        <v>2973.784207916075</v>
      </c>
      <c r="AI2012">
        <v>748.70610703912121</v>
      </c>
      <c r="AJ2012">
        <v>8858.0105143193196</v>
      </c>
      <c r="AK2012">
        <v>3479.6008837825034</v>
      </c>
      <c r="AL2012">
        <v>85993.5234375</v>
      </c>
      <c r="AM2012">
        <v>66781.25</v>
      </c>
      <c r="AN2012">
        <v>19212.28125</v>
      </c>
      <c r="AO2012" s="5" t="s">
        <v>2311</v>
      </c>
    </row>
    <row r="2013" spans="1:41" ht="14.25" x14ac:dyDescent="0.45">
      <c r="A2013">
        <v>2017</v>
      </c>
      <c r="B2013" s="5" t="s">
        <v>1507</v>
      </c>
      <c r="C2013" s="5" t="s">
        <v>277</v>
      </c>
      <c r="D2013" s="5" t="s">
        <v>107</v>
      </c>
      <c r="E2013" s="5" t="s">
        <v>291</v>
      </c>
      <c r="F2013" s="5" t="s">
        <v>291</v>
      </c>
      <c r="G2013" s="5" t="s">
        <v>86</v>
      </c>
      <c r="H2013" s="5" t="s">
        <v>130</v>
      </c>
      <c r="I2013">
        <v>3058.9983036686094</v>
      </c>
      <c r="J2013">
        <v>3873.1979053693681</v>
      </c>
      <c r="K2013">
        <v>198.51763824139306</v>
      </c>
      <c r="L2013">
        <v>212.4675263340315</v>
      </c>
      <c r="M2013">
        <v>120.17738325259592</v>
      </c>
      <c r="N2013">
        <v>561.21472864999225</v>
      </c>
      <c r="O2013">
        <v>1598.871789079328</v>
      </c>
      <c r="P2013">
        <v>863.81999342876441</v>
      </c>
      <c r="Q2013">
        <v>767.08825018946516</v>
      </c>
      <c r="R2013">
        <v>580.493672511657</v>
      </c>
      <c r="S2013">
        <v>1303.7780025042841</v>
      </c>
      <c r="T2013">
        <v>1845.6775014875464</v>
      </c>
      <c r="U2013">
        <v>242.44870401077969</v>
      </c>
      <c r="V2013">
        <v>805.87430442857396</v>
      </c>
      <c r="W2013">
        <v>473.75966099229748</v>
      </c>
      <c r="X2013">
        <v>1432.5462002824852</v>
      </c>
      <c r="Y2013">
        <v>15296.58882773545</v>
      </c>
      <c r="Z2013">
        <v>404.54675468651453</v>
      </c>
      <c r="AA2013">
        <v>9998.5349983664037</v>
      </c>
      <c r="AB2013">
        <v>182.42161351911795</v>
      </c>
      <c r="AC2013">
        <v>1129.7520754803049</v>
      </c>
      <c r="AD2013">
        <v>2936.2572288660913</v>
      </c>
      <c r="AE2013">
        <v>1486.6288433493296</v>
      </c>
      <c r="AF2013">
        <v>2616.8813698863564</v>
      </c>
      <c r="AG2013">
        <v>12374.179870362634</v>
      </c>
      <c r="AH2013">
        <v>2168.3105132940882</v>
      </c>
      <c r="AI2013">
        <v>884.20829141031288</v>
      </c>
      <c r="AJ2013">
        <v>7957.3056432356034</v>
      </c>
      <c r="AK2013">
        <v>4085.1710745134237</v>
      </c>
      <c r="AL2013">
        <v>79459.7265625</v>
      </c>
      <c r="AM2013">
        <v>62230.0234375</v>
      </c>
      <c r="AN2013">
        <v>17229.697265625</v>
      </c>
      <c r="AO2013" s="5" t="s">
        <v>2313</v>
      </c>
    </row>
    <row r="2014" spans="1:41" ht="14.25" x14ac:dyDescent="0.45">
      <c r="A2014">
        <v>2017</v>
      </c>
      <c r="B2014" s="5" t="s">
        <v>589</v>
      </c>
      <c r="C2014" s="5" t="s">
        <v>277</v>
      </c>
      <c r="D2014" s="5" t="s">
        <v>107</v>
      </c>
      <c r="E2014" s="5" t="s">
        <v>291</v>
      </c>
      <c r="F2014" s="5" t="s">
        <v>291</v>
      </c>
      <c r="G2014" s="5" t="s">
        <v>86</v>
      </c>
      <c r="H2014" s="5" t="s">
        <v>130</v>
      </c>
      <c r="I2014">
        <v>3173.947698498635</v>
      </c>
      <c r="J2014">
        <v>6697.2473045066663</v>
      </c>
      <c r="K2014">
        <v>240.9961884697282</v>
      </c>
      <c r="L2014">
        <v>193.23649631633481</v>
      </c>
      <c r="M2014">
        <v>1066.4058882532061</v>
      </c>
      <c r="N2014">
        <v>574.43207765921591</v>
      </c>
      <c r="O2014">
        <v>1585.0775625297026</v>
      </c>
      <c r="P2014">
        <v>798.90947164054694</v>
      </c>
      <c r="Q2014">
        <v>831.57423409190096</v>
      </c>
      <c r="R2014">
        <v>1036.9573649633624</v>
      </c>
      <c r="S2014">
        <v>2245.0066134265185</v>
      </c>
      <c r="T2014">
        <v>2509.1903253016612</v>
      </c>
      <c r="U2014">
        <v>240.46407284140921</v>
      </c>
      <c r="V2014">
        <v>1748.0692599601573</v>
      </c>
      <c r="W2014">
        <v>608.47865388565288</v>
      </c>
      <c r="X2014">
        <v>1529.2941034926794</v>
      </c>
      <c r="Y2014">
        <v>14443.526810017687</v>
      </c>
      <c r="Z2014">
        <v>1460.54192086792</v>
      </c>
      <c r="AA2014">
        <v>10968.166139035093</v>
      </c>
      <c r="AB2014">
        <v>254.05552043679322</v>
      </c>
      <c r="AC2014">
        <v>1117.2299251256998</v>
      </c>
      <c r="AD2014">
        <v>3601.6182942368337</v>
      </c>
      <c r="AE2014">
        <v>1845.3003850655969</v>
      </c>
      <c r="AF2014">
        <v>2773.3921014388479</v>
      </c>
      <c r="AG2014">
        <v>12261.909214283836</v>
      </c>
      <c r="AH2014">
        <v>2827.1483314718039</v>
      </c>
      <c r="AI2014">
        <v>1020.4040656226756</v>
      </c>
      <c r="AJ2014">
        <v>7803.7913280212433</v>
      </c>
      <c r="AK2014">
        <v>3360.4310521683119</v>
      </c>
      <c r="AL2014">
        <v>88816.796875</v>
      </c>
      <c r="AM2014">
        <v>67968.6953125</v>
      </c>
      <c r="AN2014">
        <v>20848.107421875</v>
      </c>
      <c r="AO2014" s="5" t="s">
        <v>847</v>
      </c>
    </row>
    <row r="2015" spans="1:41" ht="14.25" x14ac:dyDescent="0.45">
      <c r="A2015">
        <v>2017</v>
      </c>
      <c r="B2015" s="5" t="s">
        <v>4071</v>
      </c>
      <c r="C2015" s="5" t="s">
        <v>277</v>
      </c>
      <c r="D2015" s="5" t="s">
        <v>107</v>
      </c>
      <c r="E2015" s="5" t="s">
        <v>291</v>
      </c>
      <c r="F2015" s="5" t="s">
        <v>291</v>
      </c>
      <c r="G2015" s="5" t="s">
        <v>86</v>
      </c>
      <c r="H2015" s="5" t="s">
        <v>130</v>
      </c>
      <c r="I2015">
        <v>3169.6005556722175</v>
      </c>
      <c r="J2015">
        <v>6599.7189887887207</v>
      </c>
      <c r="K2015">
        <v>237.10947013683599</v>
      </c>
      <c r="L2015">
        <v>112.12116112499541</v>
      </c>
      <c r="M2015">
        <v>1857.7139173554287</v>
      </c>
      <c r="N2015">
        <v>857.88117778207504</v>
      </c>
      <c r="O2015"/>
      <c r="P2015">
        <v>824.38282282078967</v>
      </c>
      <c r="Q2015">
        <v>560.78890256699776</v>
      </c>
      <c r="R2015">
        <v>908.57526926470848</v>
      </c>
      <c r="S2015">
        <v>2589.0730509322334</v>
      </c>
      <c r="T2015">
        <v>2746.4541303095207</v>
      </c>
      <c r="U2015">
        <v>257.15862643347572</v>
      </c>
      <c r="V2015">
        <v>1639.6434021398413</v>
      </c>
      <c r="W2015">
        <v>808.50672150684773</v>
      </c>
      <c r="X2015">
        <v>1511.0640889231033</v>
      </c>
      <c r="Y2015">
        <v>14210.585696713868</v>
      </c>
      <c r="Z2015">
        <v>1518.2645304632406</v>
      </c>
      <c r="AA2015">
        <v>8797.9109275420724</v>
      </c>
      <c r="AB2015"/>
      <c r="AC2015">
        <v>1099.2115570360847</v>
      </c>
      <c r="AD2015">
        <v>2749.120350948383</v>
      </c>
      <c r="AE2015">
        <v>2070.6412600423464</v>
      </c>
      <c r="AF2015">
        <v>2417.8592884920677</v>
      </c>
      <c r="AG2015">
        <v>12386.816718047659</v>
      </c>
      <c r="AH2015">
        <v>1506.9495509001677</v>
      </c>
      <c r="AI2015">
        <v>1003.9472775962893</v>
      </c>
      <c r="AJ2015">
        <v>8690.9329389457453</v>
      </c>
      <c r="AK2015">
        <v>3688.6833375617757</v>
      </c>
      <c r="AL2015">
        <v>84820.7109375</v>
      </c>
      <c r="AM2015">
        <v>66122.0859375</v>
      </c>
      <c r="AN2015">
        <v>18698.62109375</v>
      </c>
      <c r="AO2015" s="5" t="s">
        <v>4212</v>
      </c>
    </row>
    <row r="2016" spans="1:41" ht="14.25" x14ac:dyDescent="0.45">
      <c r="A2016">
        <v>2017</v>
      </c>
      <c r="B2016" s="5" t="s">
        <v>1509</v>
      </c>
      <c r="C2016" s="5" t="s">
        <v>277</v>
      </c>
      <c r="D2016" s="5" t="s">
        <v>107</v>
      </c>
      <c r="E2016" s="5" t="s">
        <v>291</v>
      </c>
      <c r="F2016" s="5" t="s">
        <v>291</v>
      </c>
      <c r="G2016" s="5" t="s">
        <v>86</v>
      </c>
      <c r="H2016" s="5" t="s">
        <v>130</v>
      </c>
      <c r="I2016">
        <v>2820.7351713761532</v>
      </c>
      <c r="J2016">
        <v>5045.3892486838376</v>
      </c>
      <c r="K2016">
        <v>231.46053319730785</v>
      </c>
      <c r="L2016">
        <v>204.57863968568245</v>
      </c>
      <c r="M2016">
        <v>1056.2132599026031</v>
      </c>
      <c r="N2016">
        <v>629.69895273321038</v>
      </c>
      <c r="O2016">
        <v>1759.5795345492895</v>
      </c>
      <c r="P2016">
        <v>783.45957340624045</v>
      </c>
      <c r="Q2016">
        <v>786.91664327660669</v>
      </c>
      <c r="R2016">
        <v>893.62049766740051</v>
      </c>
      <c r="S2016">
        <v>1681.7880123886985</v>
      </c>
      <c r="T2016">
        <v>2834.8122850234481</v>
      </c>
      <c r="U2016">
        <v>234.39057837622045</v>
      </c>
      <c r="V2016">
        <v>2143.9580318584744</v>
      </c>
      <c r="W2016">
        <v>603.20605703395233</v>
      </c>
      <c r="X2016">
        <v>2371.7929451362847</v>
      </c>
      <c r="Y2016">
        <v>14788.270753538987</v>
      </c>
      <c r="Z2016">
        <v>895.14586465873401</v>
      </c>
      <c r="AA2016">
        <v>10088.308768456889</v>
      </c>
      <c r="AB2016">
        <v>180.58804186075298</v>
      </c>
      <c r="AC2016">
        <v>1114.9820683625671</v>
      </c>
      <c r="AD2016">
        <v>3480.309094357664</v>
      </c>
      <c r="AE2016">
        <v>1503.8500683868483</v>
      </c>
      <c r="AF2016">
        <v>2348.646926814542</v>
      </c>
      <c r="AG2016">
        <v>14579.683737101659</v>
      </c>
      <c r="AH2016">
        <v>2129.1404942892291</v>
      </c>
      <c r="AI2016">
        <v>850.44368550703439</v>
      </c>
      <c r="AJ2016">
        <v>9497.9814772309073</v>
      </c>
      <c r="AK2016">
        <v>3616.5884175434071</v>
      </c>
      <c r="AL2016">
        <v>89155.546875</v>
      </c>
      <c r="AM2016">
        <v>68359.625</v>
      </c>
      <c r="AN2016">
        <v>20795.921875</v>
      </c>
      <c r="AO2016" s="5" t="s">
        <v>2312</v>
      </c>
    </row>
    <row r="2017" spans="1:41" ht="14.25" x14ac:dyDescent="0.45">
      <c r="A2017">
        <v>2017</v>
      </c>
      <c r="B2017" s="5" t="s">
        <v>1507</v>
      </c>
      <c r="C2017" s="5" t="s">
        <v>277</v>
      </c>
      <c r="D2017" s="5" t="s">
        <v>107</v>
      </c>
      <c r="E2017" s="5" t="s">
        <v>291</v>
      </c>
      <c r="F2017" s="5" t="s">
        <v>291</v>
      </c>
      <c r="G2017" s="5" t="s">
        <v>87</v>
      </c>
      <c r="H2017" s="5" t="s">
        <v>130</v>
      </c>
      <c r="I2017">
        <v>3032.662011916721</v>
      </c>
      <c r="J2017">
        <v>3531.7619324695302</v>
      </c>
      <c r="K2017">
        <v>207</v>
      </c>
      <c r="L2017">
        <v>214.32156767999999</v>
      </c>
      <c r="M2017">
        <v>120.3937207095814</v>
      </c>
      <c r="N2017">
        <v>569.024</v>
      </c>
      <c r="O2017">
        <v>1644.681207031249</v>
      </c>
      <c r="P2017">
        <v>861.35</v>
      </c>
      <c r="Q2017">
        <v>770.61369000000002</v>
      </c>
      <c r="R2017">
        <v>578.43310373079555</v>
      </c>
      <c r="S2017">
        <v>1308.422109375</v>
      </c>
      <c r="T2017">
        <v>1898.558171875</v>
      </c>
      <c r="U2017">
        <v>210.8</v>
      </c>
      <c r="V2017">
        <v>809</v>
      </c>
      <c r="W2017">
        <v>467.14352087999998</v>
      </c>
      <c r="X2017">
        <v>1502.4996249999999</v>
      </c>
      <c r="Y2017">
        <v>16621</v>
      </c>
      <c r="Z2017">
        <v>406.36829999999998</v>
      </c>
      <c r="AA2017">
        <v>10171.601452413821</v>
      </c>
      <c r="AB2017">
        <v>170</v>
      </c>
      <c r="AC2017">
        <v>1159.854808813941</v>
      </c>
      <c r="AD2017">
        <v>2926.493181195</v>
      </c>
      <c r="AE2017">
        <v>1494.725130228089</v>
      </c>
      <c r="AF2017">
        <v>2639.7168889935729</v>
      </c>
      <c r="AG2017">
        <v>12467.7821415776</v>
      </c>
      <c r="AH2017">
        <v>2202.52376</v>
      </c>
      <c r="AI2017">
        <v>874.43539200000009</v>
      </c>
      <c r="AJ2017">
        <v>8105.7263000067114</v>
      </c>
      <c r="AK2017">
        <v>3838</v>
      </c>
      <c r="AL2017">
        <v>80804.8984375</v>
      </c>
      <c r="AM2017">
        <v>63644.7421875</v>
      </c>
      <c r="AN2017">
        <v>17160.150390625</v>
      </c>
      <c r="AO2017" s="5" t="s">
        <v>2315</v>
      </c>
    </row>
    <row r="2018" spans="1:41" ht="14.25" x14ac:dyDescent="0.45">
      <c r="A2018">
        <v>2017</v>
      </c>
      <c r="B2018" s="5" t="s">
        <v>1509</v>
      </c>
      <c r="C2018" s="5" t="s">
        <v>277</v>
      </c>
      <c r="D2018" s="5" t="s">
        <v>107</v>
      </c>
      <c r="E2018" s="5" t="s">
        <v>291</v>
      </c>
      <c r="F2018" s="5" t="s">
        <v>291</v>
      </c>
      <c r="G2018" s="5" t="s">
        <v>87</v>
      </c>
      <c r="H2018" s="5" t="s">
        <v>130</v>
      </c>
      <c r="I2018">
        <v>2800.6140027196038</v>
      </c>
      <c r="J2018">
        <v>4999.5862100000004</v>
      </c>
      <c r="K2018">
        <v>227.11551615720001</v>
      </c>
      <c r="L2018">
        <v>199</v>
      </c>
      <c r="M2018">
        <v>1031.1335999999999</v>
      </c>
      <c r="N2018">
        <v>611.74806000000001</v>
      </c>
      <c r="O2018">
        <v>1727.184527539471</v>
      </c>
      <c r="P2018">
        <v>746.2013831999999</v>
      </c>
      <c r="Q2018">
        <v>769.59301838145007</v>
      </c>
      <c r="R2018">
        <v>901.35503474499058</v>
      </c>
      <c r="S2018">
        <v>1640.2523444736</v>
      </c>
      <c r="T2018">
        <v>2781.6074999999992</v>
      </c>
      <c r="U2018">
        <v>232.2629577216</v>
      </c>
      <c r="V2018">
        <v>2092</v>
      </c>
      <c r="W2018">
        <v>585.43587999999988</v>
      </c>
      <c r="X2018">
        <v>2304.1799999999998</v>
      </c>
      <c r="Y2018">
        <v>14683.18995</v>
      </c>
      <c r="Z2018">
        <v>875.59588379999991</v>
      </c>
      <c r="AA2018">
        <v>10041.2231610831</v>
      </c>
      <c r="AB2018">
        <v>172</v>
      </c>
      <c r="AC2018">
        <v>1077.9935700000001</v>
      </c>
      <c r="AD2018">
        <v>3403.6916155115991</v>
      </c>
      <c r="AE2018">
        <v>1494.4000526919631</v>
      </c>
      <c r="AF2018">
        <v>2340.5803206255218</v>
      </c>
      <c r="AG2018">
        <v>14712.899957528571</v>
      </c>
      <c r="AH2018">
        <v>2111.8827166856208</v>
      </c>
      <c r="AI2018">
        <v>826.2</v>
      </c>
      <c r="AJ2018">
        <v>9432.5724543740725</v>
      </c>
      <c r="AK2018">
        <v>3537.6021460000002</v>
      </c>
      <c r="AL2018">
        <v>88359.1015625</v>
      </c>
      <c r="AM2018">
        <v>68010.8125</v>
      </c>
      <c r="AN2018">
        <v>20348.28515625</v>
      </c>
      <c r="AO2018" s="5" t="s">
        <v>2314</v>
      </c>
    </row>
    <row r="2019" spans="1:41" ht="14.25" x14ac:dyDescent="0.45">
      <c r="A2019">
        <v>2017</v>
      </c>
      <c r="B2019" s="5" t="s">
        <v>1508</v>
      </c>
      <c r="C2019" s="5" t="s">
        <v>277</v>
      </c>
      <c r="D2019" s="5" t="s">
        <v>107</v>
      </c>
      <c r="E2019" s="5" t="s">
        <v>291</v>
      </c>
      <c r="F2019" s="5" t="s">
        <v>291</v>
      </c>
      <c r="G2019" s="5" t="s">
        <v>87</v>
      </c>
      <c r="H2019" s="5" t="s">
        <v>130</v>
      </c>
      <c r="I2019">
        <v>2858.010101706042</v>
      </c>
      <c r="J2019">
        <v>4243.4652500000002</v>
      </c>
      <c r="K2019">
        <v>199.75778894472359</v>
      </c>
      <c r="L2019">
        <v>226.6474</v>
      </c>
      <c r="M2019">
        <v>144.60197268416121</v>
      </c>
      <c r="N2019">
        <v>636.86911721471984</v>
      </c>
      <c r="O2019">
        <v>1805</v>
      </c>
      <c r="P2019">
        <v>861.35</v>
      </c>
      <c r="Q2019">
        <v>874.81590236270995</v>
      </c>
      <c r="R2019">
        <v>952.03303591842837</v>
      </c>
      <c r="S2019">
        <v>1667.5352871163291</v>
      </c>
      <c r="T2019">
        <v>1995.6921749999999</v>
      </c>
      <c r="U2019">
        <v>242.21425687603201</v>
      </c>
      <c r="V2019">
        <v>1184</v>
      </c>
      <c r="W2019">
        <v>487.19331</v>
      </c>
      <c r="X2019">
        <v>2803.9587000000001</v>
      </c>
      <c r="Y2019">
        <v>16055.584500000001</v>
      </c>
      <c r="Z2019">
        <v>457.74400000000003</v>
      </c>
      <c r="AA2019">
        <v>10089.86951218888</v>
      </c>
      <c r="AB2019">
        <v>172</v>
      </c>
      <c r="AC2019">
        <v>1187.9191674880001</v>
      </c>
      <c r="AD2019">
        <v>3199.8047820843258</v>
      </c>
      <c r="AE2019">
        <v>1958.0328</v>
      </c>
      <c r="AF2019">
        <v>2296.3255649001858</v>
      </c>
      <c r="AG2019">
        <v>15272</v>
      </c>
      <c r="AH2019">
        <v>3141.2618064632461</v>
      </c>
      <c r="AI2019">
        <v>739.72440000000006</v>
      </c>
      <c r="AJ2019">
        <v>9334.6922092062759</v>
      </c>
      <c r="AK2019">
        <v>3580.8217638537262</v>
      </c>
      <c r="AL2019">
        <v>88668.9296875</v>
      </c>
      <c r="AM2019">
        <v>68731.5703125</v>
      </c>
      <c r="AN2019">
        <v>19937.3515625</v>
      </c>
      <c r="AO2019" s="5" t="s">
        <v>2316</v>
      </c>
    </row>
    <row r="2020" spans="1:41" ht="14.25" x14ac:dyDescent="0.45">
      <c r="A2020">
        <v>2017</v>
      </c>
      <c r="B2020" s="5" t="s">
        <v>589</v>
      </c>
      <c r="C2020" s="5" t="s">
        <v>277</v>
      </c>
      <c r="D2020" s="5" t="s">
        <v>107</v>
      </c>
      <c r="E2020" s="5" t="s">
        <v>291</v>
      </c>
      <c r="F2020" s="5" t="s">
        <v>291</v>
      </c>
      <c r="G2020" s="5" t="s">
        <v>87</v>
      </c>
      <c r="H2020" s="5" t="s">
        <v>130</v>
      </c>
      <c r="I2020">
        <v>3081.3671308943631</v>
      </c>
      <c r="J2020">
        <v>6540.330810892222</v>
      </c>
      <c r="K2020">
        <v>230.50896</v>
      </c>
      <c r="L2020">
        <v>187.6</v>
      </c>
      <c r="M2020">
        <v>1020</v>
      </c>
      <c r="N2020">
        <v>549.43499999999995</v>
      </c>
      <c r="O2020">
        <v>1516.1010752</v>
      </c>
      <c r="P2020">
        <v>821.1</v>
      </c>
      <c r="Q2020">
        <v>795.3873174529416</v>
      </c>
      <c r="R2020">
        <v>991.83296333364899</v>
      </c>
      <c r="S2020">
        <v>2147.3125485512478</v>
      </c>
      <c r="T2020">
        <v>2454.3000000000002</v>
      </c>
      <c r="U2020">
        <v>230</v>
      </c>
      <c r="V2020">
        <v>1672</v>
      </c>
      <c r="W2020">
        <v>582</v>
      </c>
      <c r="X2020">
        <v>1492</v>
      </c>
      <c r="Y2020">
        <v>13815</v>
      </c>
      <c r="Z2020">
        <v>1396.9847463291139</v>
      </c>
      <c r="AA2020">
        <v>10689.035253565309</v>
      </c>
      <c r="AB2020">
        <v>243</v>
      </c>
      <c r="AC2020">
        <v>1068.6123700000001</v>
      </c>
      <c r="AD2020">
        <v>3444.8896996799999</v>
      </c>
      <c r="AE2020">
        <v>1765</v>
      </c>
      <c r="AF2020">
        <v>2692.4953005678481</v>
      </c>
      <c r="AG2020">
        <v>11951.15606499374</v>
      </c>
      <c r="AH2020">
        <v>2759.5561897475</v>
      </c>
      <c r="AI2020">
        <v>976</v>
      </c>
      <c r="AJ2020">
        <v>7561.2349072820189</v>
      </c>
      <c r="AK2020">
        <v>3214.1979999999999</v>
      </c>
      <c r="AL2020">
        <v>85888.4375</v>
      </c>
      <c r="AM2020">
        <v>65808.578125</v>
      </c>
      <c r="AN2020">
        <v>20079.865234375</v>
      </c>
      <c r="AO2020" s="5" t="s">
        <v>848</v>
      </c>
    </row>
    <row r="2021" spans="1:41" ht="14.25" x14ac:dyDescent="0.45">
      <c r="A2021">
        <v>2017</v>
      </c>
      <c r="B2021" s="5" t="s">
        <v>4071</v>
      </c>
      <c r="C2021" s="5" t="s">
        <v>277</v>
      </c>
      <c r="D2021" s="5" t="s">
        <v>107</v>
      </c>
      <c r="E2021" s="5" t="s">
        <v>291</v>
      </c>
      <c r="F2021" s="5" t="s">
        <v>291</v>
      </c>
      <c r="G2021" s="5" t="s">
        <v>87</v>
      </c>
      <c r="H2021" s="5" t="s">
        <v>130</v>
      </c>
      <c r="I2021">
        <v>3081.3671308943631</v>
      </c>
      <c r="J2021">
        <v>6416</v>
      </c>
      <c r="K2021">
        <v>230.50896</v>
      </c>
      <c r="L2021">
        <v>109</v>
      </c>
      <c r="M2021">
        <v>1806</v>
      </c>
      <c r="N2021">
        <v>834</v>
      </c>
      <c r="O2021"/>
      <c r="P2021">
        <v>801.43415200000004</v>
      </c>
      <c r="Q2021">
        <v>545.178</v>
      </c>
      <c r="R2021">
        <v>883.28290000000004</v>
      </c>
      <c r="S2021">
        <v>2517</v>
      </c>
      <c r="T2021">
        <v>2670</v>
      </c>
      <c r="U2021">
        <v>250</v>
      </c>
      <c r="V2021">
        <v>1594</v>
      </c>
      <c r="W2021">
        <v>786</v>
      </c>
      <c r="X2021">
        <v>1469</v>
      </c>
      <c r="Y2021">
        <v>13815</v>
      </c>
      <c r="Z2021">
        <v>1476</v>
      </c>
      <c r="AA2021">
        <v>8553</v>
      </c>
      <c r="AB2021"/>
      <c r="AC2021">
        <v>1068.6123700000001</v>
      </c>
      <c r="AD2021">
        <v>2672.5920000000001</v>
      </c>
      <c r="AE2021">
        <v>2013</v>
      </c>
      <c r="AF2021">
        <v>2350.552382808693</v>
      </c>
      <c r="AG2021">
        <v>12042</v>
      </c>
      <c r="AH2021">
        <v>1465</v>
      </c>
      <c r="AI2021">
        <v>976</v>
      </c>
      <c r="AJ2021">
        <v>8449</v>
      </c>
      <c r="AK2021">
        <v>3586</v>
      </c>
      <c r="AL2021">
        <v>82459.53125</v>
      </c>
      <c r="AM2021">
        <v>64281.42578125</v>
      </c>
      <c r="AN2021">
        <v>18178.1015625</v>
      </c>
      <c r="AO2021" s="5" t="s">
        <v>4213</v>
      </c>
    </row>
    <row r="2022" spans="1:41" ht="14.25" x14ac:dyDescent="0.45">
      <c r="A2022">
        <v>2017</v>
      </c>
      <c r="B2022" s="5" t="s">
        <v>589</v>
      </c>
      <c r="C2022" s="5" t="s">
        <v>277</v>
      </c>
      <c r="D2022" s="5" t="s">
        <v>107</v>
      </c>
      <c r="E2022" s="5" t="s">
        <v>112</v>
      </c>
      <c r="F2022" s="5" t="s">
        <v>112</v>
      </c>
      <c r="G2022" s="5" t="s">
        <v>86</v>
      </c>
      <c r="H2022" s="5" t="s">
        <v>130</v>
      </c>
      <c r="I2022">
        <v>1424.1388853113742</v>
      </c>
      <c r="J2022">
        <v>3345.6550576401928</v>
      </c>
      <c r="K2022">
        <v>277.17992573590203</v>
      </c>
      <c r="L2022">
        <v>265.75168469943702</v>
      </c>
      <c r="M2022">
        <v>1359.1447595384</v>
      </c>
      <c r="N2022">
        <v>1115.6382934275623</v>
      </c>
      <c r="O2022">
        <v>1189.6899844945176</v>
      </c>
      <c r="P2022">
        <v>1504.6945263413982</v>
      </c>
      <c r="Q2022">
        <v>731.36395480911972</v>
      </c>
      <c r="R2022">
        <v>863.49078483778794</v>
      </c>
      <c r="S2022">
        <v>1043.022829919503</v>
      </c>
      <c r="T2022">
        <v>836.39677510055378</v>
      </c>
      <c r="U2022">
        <v>125.45951626508307</v>
      </c>
      <c r="V2022">
        <v>1046.5414648445678</v>
      </c>
      <c r="W2022">
        <v>285.42039950306395</v>
      </c>
      <c r="X2022">
        <v>1146.9705776195096</v>
      </c>
      <c r="Y2022">
        <v>9179.4546067285773</v>
      </c>
      <c r="Z2022">
        <v>1028.3574043769456</v>
      </c>
      <c r="AA2022">
        <v>7566.5935588304073</v>
      </c>
      <c r="AB2022">
        <v>90.958149292185226</v>
      </c>
      <c r="AC2022">
        <v>1308.6002569231046</v>
      </c>
      <c r="AD2022">
        <v>2997.2784597128348</v>
      </c>
      <c r="AE2022">
        <v>1254.5951626508306</v>
      </c>
      <c r="AF2022">
        <v>2923.2161924040802</v>
      </c>
      <c r="AG2022">
        <v>9631.5334792503218</v>
      </c>
      <c r="AH2022">
        <v>2613.7399221892306</v>
      </c>
      <c r="AI2022">
        <v>663.8899402360646</v>
      </c>
      <c r="AJ2022">
        <v>4339.8537668029985</v>
      </c>
      <c r="AK2022">
        <v>518.8169614147123</v>
      </c>
      <c r="AL2022">
        <v>60677.4453125</v>
      </c>
      <c r="AM2022">
        <v>47654.94140625</v>
      </c>
      <c r="AN2022">
        <v>13022.509765625</v>
      </c>
      <c r="AO2022" s="5" t="s">
        <v>849</v>
      </c>
    </row>
    <row r="2023" spans="1:41" ht="14.25" x14ac:dyDescent="0.45">
      <c r="A2023">
        <v>2017</v>
      </c>
      <c r="B2023" s="5" t="s">
        <v>1509</v>
      </c>
      <c r="C2023" s="5" t="s">
        <v>277</v>
      </c>
      <c r="D2023" s="5" t="s">
        <v>107</v>
      </c>
      <c r="E2023" s="5" t="s">
        <v>112</v>
      </c>
      <c r="F2023" s="5" t="s">
        <v>112</v>
      </c>
      <c r="G2023" s="5" t="s">
        <v>86</v>
      </c>
      <c r="H2023" s="5" t="s">
        <v>130</v>
      </c>
      <c r="I2023">
        <v>1460.153036834751</v>
      </c>
      <c r="J2023">
        <v>3216.5000215747855</v>
      </c>
      <c r="K2023">
        <v>300.86177760096632</v>
      </c>
      <c r="L2023">
        <v>285.7932755408026</v>
      </c>
      <c r="M2023">
        <v>1436.5757731413382</v>
      </c>
      <c r="N2023">
        <v>888.89213953575984</v>
      </c>
      <c r="O2023">
        <v>1114.8413776787918</v>
      </c>
      <c r="P2023">
        <v>1956.4653784057734</v>
      </c>
      <c r="Q2023">
        <v>724.32550309832243</v>
      </c>
      <c r="R2023">
        <v>851.4214726351413</v>
      </c>
      <c r="S2023">
        <v>1000.2477658133846</v>
      </c>
      <c r="T2023">
        <v>944.93742834114937</v>
      </c>
      <c r="U2023">
        <v>151.60996072495774</v>
      </c>
      <c r="V2023">
        <v>802.14688361404239</v>
      </c>
      <c r="W2023">
        <v>239.17416241790426</v>
      </c>
      <c r="X2023">
        <v>1533.9484253404657</v>
      </c>
      <c r="Y2023">
        <v>7528.0015124511565</v>
      </c>
      <c r="Z2023">
        <v>1700.9933089990905</v>
      </c>
      <c r="AA2023">
        <v>7239.92308010124</v>
      </c>
      <c r="AB2023">
        <v>115.49235235280715</v>
      </c>
      <c r="AC2023">
        <v>1325.0122606294783</v>
      </c>
      <c r="AD2023">
        <v>2968.4326046825022</v>
      </c>
      <c r="AE2023">
        <v>1574.8957139019155</v>
      </c>
      <c r="AF2023">
        <v>3026.2074588537807</v>
      </c>
      <c r="AG2023">
        <v>8850.3633536472353</v>
      </c>
      <c r="AH2023">
        <v>2828.8181405857831</v>
      </c>
      <c r="AI2023">
        <v>666.70585221847762</v>
      </c>
      <c r="AJ2023">
        <v>3808.0196929317162</v>
      </c>
      <c r="AK2023">
        <v>521.01754137501007</v>
      </c>
      <c r="AL2023">
        <v>59061.77734375</v>
      </c>
      <c r="AM2023">
        <v>45390.7265625</v>
      </c>
      <c r="AN2023">
        <v>13671.052734375</v>
      </c>
      <c r="AO2023" s="5" t="s">
        <v>2317</v>
      </c>
    </row>
    <row r="2024" spans="1:41" ht="14.25" x14ac:dyDescent="0.45">
      <c r="A2024">
        <v>2017</v>
      </c>
      <c r="B2024" s="5" t="s">
        <v>1507</v>
      </c>
      <c r="C2024" s="5" t="s">
        <v>277</v>
      </c>
      <c r="D2024" s="5" t="s">
        <v>107</v>
      </c>
      <c r="E2024" s="5" t="s">
        <v>112</v>
      </c>
      <c r="F2024" s="5" t="s">
        <v>112</v>
      </c>
      <c r="G2024" s="5" t="s">
        <v>86</v>
      </c>
      <c r="H2024" s="5" t="s">
        <v>130</v>
      </c>
      <c r="I2024">
        <v>1541.2196526344801</v>
      </c>
      <c r="J2024">
        <v>4770.6786484883687</v>
      </c>
      <c r="K2024">
        <v>261.8286688156752</v>
      </c>
      <c r="L2024">
        <v>284.36310342686033</v>
      </c>
      <c r="M2024">
        <v>1408.2888354474928</v>
      </c>
      <c r="N2024">
        <v>724.32111250238006</v>
      </c>
      <c r="O2024">
        <v>1031.2186505404256</v>
      </c>
      <c r="P2024">
        <v>1588.1411059311445</v>
      </c>
      <c r="Q2024">
        <v>619.81391625390711</v>
      </c>
      <c r="R2024">
        <v>750.0962134243166</v>
      </c>
      <c r="S2024">
        <v>862.74692511394608</v>
      </c>
      <c r="T2024">
        <v>1030.1455822256073</v>
      </c>
      <c r="U2024">
        <v>146.06729321332554</v>
      </c>
      <c r="V2024">
        <v>759.73236689138537</v>
      </c>
      <c r="W2024">
        <v>279.45918122814055</v>
      </c>
      <c r="X2024">
        <v>1371.3813063378398</v>
      </c>
      <c r="Y2024">
        <v>7406.3175088761891</v>
      </c>
      <c r="Z2024">
        <v>1382.111989486023</v>
      </c>
      <c r="AA2024">
        <v>7175.4965042515769</v>
      </c>
      <c r="AB2024">
        <v>93.356943389195663</v>
      </c>
      <c r="AC2024">
        <v>1383.9630323290846</v>
      </c>
      <c r="AD2024">
        <v>2760.6753420549421</v>
      </c>
      <c r="AE2024">
        <v>1073.0683148183409</v>
      </c>
      <c r="AF2024">
        <v>3371.9149008357535</v>
      </c>
      <c r="AG2024">
        <v>7450.8117036578924</v>
      </c>
      <c r="AH2024">
        <v>2796.3623750008551</v>
      </c>
      <c r="AI2024">
        <v>613.79507607609105</v>
      </c>
      <c r="AJ2024">
        <v>4416.0956622415179</v>
      </c>
      <c r="AK2024">
        <v>519.36506437207697</v>
      </c>
      <c r="AL2024">
        <v>57872.8359375</v>
      </c>
      <c r="AM2024">
        <v>44844.2109375</v>
      </c>
      <c r="AN2024">
        <v>13028.6240234375</v>
      </c>
      <c r="AO2024" s="5" t="s">
        <v>2319</v>
      </c>
    </row>
    <row r="2025" spans="1:41" ht="14.25" x14ac:dyDescent="0.45">
      <c r="A2025">
        <v>2017</v>
      </c>
      <c r="B2025" s="5" t="s">
        <v>4071</v>
      </c>
      <c r="C2025" s="5" t="s">
        <v>277</v>
      </c>
      <c r="D2025" s="5" t="s">
        <v>107</v>
      </c>
      <c r="E2025" s="5" t="s">
        <v>112</v>
      </c>
      <c r="F2025" s="5" t="s">
        <v>112</v>
      </c>
      <c r="G2025" s="5" t="s">
        <v>86</v>
      </c>
      <c r="H2025" s="5" t="s">
        <v>130</v>
      </c>
      <c r="I2025">
        <v>1422.1883380033539</v>
      </c>
      <c r="J2025">
        <v>3291.6304183484895</v>
      </c>
      <c r="K2025">
        <v>272.70964632730153</v>
      </c>
      <c r="L2025">
        <v>345.62119392659139</v>
      </c>
      <c r="M2025">
        <v>1646.8438436799786</v>
      </c>
      <c r="N2025">
        <v>647.01110410662488</v>
      </c>
      <c r="O2025">
        <v>1170.5030010714422</v>
      </c>
      <c r="P2025">
        <v>2143.2867286967689</v>
      </c>
      <c r="Q2025">
        <v>666.04907153874808</v>
      </c>
      <c r="R2025">
        <v>894.18066085491876</v>
      </c>
      <c r="S2025">
        <v>2292.8263132808697</v>
      </c>
      <c r="T2025">
        <v>2283.5686027292645</v>
      </c>
      <c r="U2025">
        <v>154.29517586008544</v>
      </c>
      <c r="V2025">
        <v>918.5706136203753</v>
      </c>
      <c r="W2025">
        <v>408.36789877635948</v>
      </c>
      <c r="X2025">
        <v>1333.1103194311381</v>
      </c>
      <c r="Y2025">
        <v>9031.4109603436682</v>
      </c>
      <c r="Z2025">
        <v>1269.3349800756362</v>
      </c>
      <c r="AA2025">
        <v>6989.5714664618699</v>
      </c>
      <c r="AB2025"/>
      <c r="AC2025">
        <v>1287.4955222743681</v>
      </c>
      <c r="AD2025">
        <v>4356.5921802868907</v>
      </c>
      <c r="AE2025">
        <v>1812.453999103137</v>
      </c>
      <c r="AF2025">
        <v>3338.3976505495393</v>
      </c>
      <c r="AG2025">
        <v>8926.4902407588088</v>
      </c>
      <c r="AH2025">
        <v>2336.0289625216933</v>
      </c>
      <c r="AI2025">
        <v>653.1829111410284</v>
      </c>
      <c r="AJ2025">
        <v>3621.8220946890719</v>
      </c>
      <c r="AK2025">
        <v>510.20271484401582</v>
      </c>
      <c r="AL2025">
        <v>64023.74609375</v>
      </c>
      <c r="AM2025">
        <v>46759.8125</v>
      </c>
      <c r="AN2025">
        <v>17263.935546875</v>
      </c>
      <c r="AO2025" s="5" t="s">
        <v>4214</v>
      </c>
    </row>
    <row r="2026" spans="1:41" ht="14.25" x14ac:dyDescent="0.45">
      <c r="A2026">
        <v>2017</v>
      </c>
      <c r="B2026" s="5" t="s">
        <v>1508</v>
      </c>
      <c r="C2026" s="5" t="s">
        <v>277</v>
      </c>
      <c r="D2026" s="5" t="s">
        <v>107</v>
      </c>
      <c r="E2026" s="5" t="s">
        <v>112</v>
      </c>
      <c r="F2026" s="5" t="s">
        <v>112</v>
      </c>
      <c r="G2026" s="5" t="s">
        <v>86</v>
      </c>
      <c r="H2026" s="5" t="s">
        <v>130</v>
      </c>
      <c r="I2026">
        <v>1915.8033569839154</v>
      </c>
      <c r="J2026">
        <v>3278.0918890312664</v>
      </c>
      <c r="K2026">
        <v>257.46644609151218</v>
      </c>
      <c r="L2026">
        <v>302.22032731396314</v>
      </c>
      <c r="M2026">
        <v>1646.6545929304739</v>
      </c>
      <c r="N2026">
        <v>764.87015590417127</v>
      </c>
      <c r="O2026">
        <v>1118.3205143115988</v>
      </c>
      <c r="P2026">
        <v>1515.5412215870829</v>
      </c>
      <c r="Q2026">
        <v>753.47696376020428</v>
      </c>
      <c r="R2026">
        <v>585.28866816726554</v>
      </c>
      <c r="S2026">
        <v>961.1161188117926</v>
      </c>
      <c r="T2026">
        <v>1053.0324993517879</v>
      </c>
      <c r="U2026">
        <v>152.05789290639819</v>
      </c>
      <c r="V2026">
        <v>758.18339953328734</v>
      </c>
      <c r="W2026">
        <v>270.72412525835114</v>
      </c>
      <c r="X2026">
        <v>1619.5639840030499</v>
      </c>
      <c r="Y2026">
        <v>7660.8114327842577</v>
      </c>
      <c r="Z2026">
        <v>1745.9278839252645</v>
      </c>
      <c r="AA2026">
        <v>7146.795961216144</v>
      </c>
      <c r="AB2026">
        <v>114.78054242934489</v>
      </c>
      <c r="AC2026">
        <v>1328.9270141819563</v>
      </c>
      <c r="AD2026">
        <v>3161.464040225379</v>
      </c>
      <c r="AE2026">
        <v>1579.5487490276819</v>
      </c>
      <c r="AF2026">
        <v>2960.2978031126327</v>
      </c>
      <c r="AG2026">
        <v>7710.303960253792</v>
      </c>
      <c r="AH2026">
        <v>2893.4426712488926</v>
      </c>
      <c r="AI2026">
        <v>602.33458962922271</v>
      </c>
      <c r="AJ2026">
        <v>4265.229914430397</v>
      </c>
      <c r="AK2026">
        <v>503.34953469015466</v>
      </c>
      <c r="AL2026">
        <v>58625.62109375</v>
      </c>
      <c r="AM2026">
        <v>44423.375</v>
      </c>
      <c r="AN2026">
        <v>14202.25</v>
      </c>
      <c r="AO2026" s="5" t="s">
        <v>2318</v>
      </c>
    </row>
    <row r="2027" spans="1:41" ht="14.25" x14ac:dyDescent="0.45">
      <c r="A2027">
        <v>2017</v>
      </c>
      <c r="B2027" s="5" t="s">
        <v>1507</v>
      </c>
      <c r="C2027" s="5" t="s">
        <v>277</v>
      </c>
      <c r="D2027" s="5" t="s">
        <v>107</v>
      </c>
      <c r="E2027" s="5" t="s">
        <v>112</v>
      </c>
      <c r="F2027" s="5" t="s">
        <v>112</v>
      </c>
      <c r="G2027" s="5" t="s">
        <v>87</v>
      </c>
      <c r="H2027" s="5" t="s">
        <v>130</v>
      </c>
      <c r="I2027">
        <v>1527.9505996974949</v>
      </c>
      <c r="J2027">
        <v>4350.126601953124</v>
      </c>
      <c r="K2027">
        <v>273</v>
      </c>
      <c r="L2027">
        <v>286.84452240000002</v>
      </c>
      <c r="M2027">
        <v>1410.8239682413359</v>
      </c>
      <c r="N2027">
        <v>734.40000000000009</v>
      </c>
      <c r="O2027">
        <v>1060.764187890625</v>
      </c>
      <c r="P2027">
        <v>1583.6</v>
      </c>
      <c r="Q2027">
        <v>622.66250200000013</v>
      </c>
      <c r="R2027">
        <v>747.43360931127449</v>
      </c>
      <c r="S2027">
        <v>865.82006249999995</v>
      </c>
      <c r="T2027">
        <v>1059.6603749999999</v>
      </c>
      <c r="U2027">
        <v>127</v>
      </c>
      <c r="V2027">
        <v>762</v>
      </c>
      <c r="W2027">
        <v>275.5564827696</v>
      </c>
      <c r="X2027">
        <v>1438.2528779558791</v>
      </c>
      <c r="Y2027">
        <v>8092</v>
      </c>
      <c r="Z2027">
        <v>1388.3352</v>
      </c>
      <c r="AA2027">
        <v>7299.6984734624011</v>
      </c>
      <c r="AB2027">
        <v>87</v>
      </c>
      <c r="AC2027">
        <v>1420.83932670376</v>
      </c>
      <c r="AD2027">
        <v>2751.4951635000002</v>
      </c>
      <c r="AE2027">
        <v>1078.912321515872</v>
      </c>
      <c r="AF2027">
        <v>3401.3390191897652</v>
      </c>
      <c r="AG2027">
        <v>7506.9700664650072</v>
      </c>
      <c r="AH2027">
        <v>2840.4854999999998</v>
      </c>
      <c r="AI2027">
        <v>607.01097600000014</v>
      </c>
      <c r="AJ2027">
        <v>4498.4652290195772</v>
      </c>
      <c r="AK2027">
        <v>486</v>
      </c>
      <c r="AL2027">
        <v>58584.44921875</v>
      </c>
      <c r="AM2027">
        <v>45428.578125</v>
      </c>
      <c r="AN2027">
        <v>13155.869140625</v>
      </c>
      <c r="AO2027" s="5" t="s">
        <v>2321</v>
      </c>
    </row>
    <row r="2028" spans="1:41" ht="14.25" x14ac:dyDescent="0.45">
      <c r="A2028">
        <v>2017</v>
      </c>
      <c r="B2028" s="5" t="s">
        <v>4071</v>
      </c>
      <c r="C2028" s="5" t="s">
        <v>277</v>
      </c>
      <c r="D2028" s="5" t="s">
        <v>107</v>
      </c>
      <c r="E2028" s="5" t="s">
        <v>112</v>
      </c>
      <c r="F2028" s="5" t="s">
        <v>112</v>
      </c>
      <c r="G2028" s="5" t="s">
        <v>87</v>
      </c>
      <c r="H2028" s="5" t="s">
        <v>130</v>
      </c>
      <c r="I2028">
        <v>1382.598318523897</v>
      </c>
      <c r="J2028">
        <v>3200</v>
      </c>
      <c r="K2028">
        <v>265.11811999999998</v>
      </c>
      <c r="L2028">
        <v>336</v>
      </c>
      <c r="M2028">
        <v>1601</v>
      </c>
      <c r="N2028">
        <v>629</v>
      </c>
      <c r="O2028">
        <v>1137.9192459000001</v>
      </c>
      <c r="P2028">
        <v>2083.623208</v>
      </c>
      <c r="Q2028">
        <v>647.50800000000004</v>
      </c>
      <c r="R2028">
        <v>869.28899999999999</v>
      </c>
      <c r="S2028">
        <v>2229</v>
      </c>
      <c r="T2028">
        <v>2220</v>
      </c>
      <c r="U2028">
        <v>150</v>
      </c>
      <c r="V2028">
        <v>893</v>
      </c>
      <c r="W2028">
        <v>397</v>
      </c>
      <c r="X2028">
        <v>1296</v>
      </c>
      <c r="Y2028">
        <v>8780</v>
      </c>
      <c r="Z2028">
        <v>1234</v>
      </c>
      <c r="AA2028">
        <v>6795</v>
      </c>
      <c r="AB2028"/>
      <c r="AC2028">
        <v>1251.655</v>
      </c>
      <c r="AD2028">
        <v>4235.3159999999998</v>
      </c>
      <c r="AE2028">
        <v>1762</v>
      </c>
      <c r="AF2028">
        <v>3245.4653542539709</v>
      </c>
      <c r="AG2028">
        <v>8678</v>
      </c>
      <c r="AH2028">
        <v>2271</v>
      </c>
      <c r="AI2028">
        <v>635</v>
      </c>
      <c r="AJ2028">
        <v>3521</v>
      </c>
      <c r="AK2028">
        <v>496</v>
      </c>
      <c r="AL2028">
        <v>62241.4921875</v>
      </c>
      <c r="AM2028">
        <v>45458.140625</v>
      </c>
      <c r="AN2028">
        <v>16783.353515625</v>
      </c>
      <c r="AO2028" s="5" t="s">
        <v>4215</v>
      </c>
    </row>
    <row r="2029" spans="1:41" ht="14.25" x14ac:dyDescent="0.45">
      <c r="A2029">
        <v>2017</v>
      </c>
      <c r="B2029" s="5" t="s">
        <v>1508</v>
      </c>
      <c r="C2029" s="5" t="s">
        <v>277</v>
      </c>
      <c r="D2029" s="5" t="s">
        <v>107</v>
      </c>
      <c r="E2029" s="5" t="s">
        <v>112</v>
      </c>
      <c r="F2029" s="5" t="s">
        <v>112</v>
      </c>
      <c r="G2029" s="5" t="s">
        <v>87</v>
      </c>
      <c r="H2029" s="5" t="s">
        <v>130</v>
      </c>
      <c r="I2029">
        <v>1895.125267346154</v>
      </c>
      <c r="J2029">
        <v>3329.5</v>
      </c>
      <c r="K2029">
        <v>259.6532663316583</v>
      </c>
      <c r="L2029">
        <v>303.96170000000001</v>
      </c>
      <c r="M2029">
        <v>1641.9125939999999</v>
      </c>
      <c r="N2029">
        <v>772.29604208640001</v>
      </c>
      <c r="O2029">
        <v>1143</v>
      </c>
      <c r="P2029">
        <v>1583.6</v>
      </c>
      <c r="Q2029">
        <v>767.23482861055811</v>
      </c>
      <c r="R2029">
        <v>595.54026187357397</v>
      </c>
      <c r="S2029">
        <v>978.66530253483666</v>
      </c>
      <c r="T2029">
        <v>1108.717875</v>
      </c>
      <c r="U2029">
        <v>153.2384352</v>
      </c>
      <c r="V2029">
        <v>764</v>
      </c>
      <c r="W2029">
        <v>267.47643599999998</v>
      </c>
      <c r="X2029">
        <v>1683.6483000000001</v>
      </c>
      <c r="Y2029">
        <v>8052.6974999999984</v>
      </c>
      <c r="Z2029">
        <v>1777.376</v>
      </c>
      <c r="AA2029">
        <v>7241.0431553117332</v>
      </c>
      <c r="AB2029">
        <v>109</v>
      </c>
      <c r="AC2029">
        <v>1386.821451776</v>
      </c>
      <c r="AD2029">
        <v>3380.1492409319949</v>
      </c>
      <c r="AE2029">
        <v>1560.6</v>
      </c>
      <c r="AF2029">
        <v>2977.4312998951509</v>
      </c>
      <c r="AG2029">
        <v>7904</v>
      </c>
      <c r="AH2029">
        <v>3056.3955946065212</v>
      </c>
      <c r="AI2029">
        <v>595.10880000000009</v>
      </c>
      <c r="AJ2029">
        <v>4494.7574162781939</v>
      </c>
      <c r="AK2029">
        <v>517.99186999999984</v>
      </c>
      <c r="AL2029">
        <v>60300.94140625</v>
      </c>
      <c r="AM2029">
        <v>45559.22265625</v>
      </c>
      <c r="AN2029">
        <v>14741.7197265625</v>
      </c>
      <c r="AO2029" s="5" t="s">
        <v>2320</v>
      </c>
    </row>
    <row r="2030" spans="1:41" ht="14.25" x14ac:dyDescent="0.45">
      <c r="A2030">
        <v>2017</v>
      </c>
      <c r="B2030" s="5" t="s">
        <v>589</v>
      </c>
      <c r="C2030" s="5" t="s">
        <v>277</v>
      </c>
      <c r="D2030" s="5" t="s">
        <v>107</v>
      </c>
      <c r="E2030" s="5" t="s">
        <v>112</v>
      </c>
      <c r="F2030" s="5" t="s">
        <v>112</v>
      </c>
      <c r="G2030" s="5" t="s">
        <v>87</v>
      </c>
      <c r="H2030" s="5" t="s">
        <v>130</v>
      </c>
      <c r="I2030">
        <v>1382.598318523897</v>
      </c>
      <c r="J2030">
        <v>3267.266365</v>
      </c>
      <c r="K2030">
        <v>265.11811999999998</v>
      </c>
      <c r="L2030">
        <v>258</v>
      </c>
      <c r="M2030">
        <v>1300</v>
      </c>
      <c r="N2030">
        <v>1067.0899999999999</v>
      </c>
      <c r="O2030">
        <v>1137.9192459000001</v>
      </c>
      <c r="P2030">
        <v>1509.6</v>
      </c>
      <c r="Q2030">
        <v>699.53780462263808</v>
      </c>
      <c r="R2030">
        <v>825.91498250000006</v>
      </c>
      <c r="S2030">
        <v>997.63448255199989</v>
      </c>
      <c r="T2030">
        <v>782.75</v>
      </c>
      <c r="U2030">
        <v>120</v>
      </c>
      <c r="V2030">
        <v>1001</v>
      </c>
      <c r="W2030">
        <v>273</v>
      </c>
      <c r="X2030">
        <v>1119</v>
      </c>
      <c r="Y2030">
        <v>8780</v>
      </c>
      <c r="Z2030">
        <v>983.60724000000016</v>
      </c>
      <c r="AA2030">
        <v>7374.0299220935894</v>
      </c>
      <c r="AB2030">
        <v>87</v>
      </c>
      <c r="AC2030">
        <v>1251.655</v>
      </c>
      <c r="AD2030">
        <v>2866.848413520001</v>
      </c>
      <c r="AE2030">
        <v>1200</v>
      </c>
      <c r="AF2030">
        <v>2837.949187389856</v>
      </c>
      <c r="AG2030">
        <v>9387.4418529900704</v>
      </c>
      <c r="AH2030">
        <v>2551.25</v>
      </c>
      <c r="AI2030">
        <v>635</v>
      </c>
      <c r="AJ2030">
        <v>4204.9629999999997</v>
      </c>
      <c r="AK2030">
        <v>496.24004000000002</v>
      </c>
      <c r="AL2030">
        <v>58662.4140625</v>
      </c>
      <c r="AM2030">
        <v>46150.65625</v>
      </c>
      <c r="AN2030">
        <v>12511.7607421875</v>
      </c>
      <c r="AO2030" s="5" t="s">
        <v>850</v>
      </c>
    </row>
    <row r="2031" spans="1:41" ht="14.25" x14ac:dyDescent="0.45">
      <c r="A2031">
        <v>2017</v>
      </c>
      <c r="B2031" s="5" t="s">
        <v>1509</v>
      </c>
      <c r="C2031" s="5" t="s">
        <v>277</v>
      </c>
      <c r="D2031" s="5" t="s">
        <v>107</v>
      </c>
      <c r="E2031" s="5" t="s">
        <v>112</v>
      </c>
      <c r="F2031" s="5" t="s">
        <v>112</v>
      </c>
      <c r="G2031" s="5" t="s">
        <v>87</v>
      </c>
      <c r="H2031" s="5" t="s">
        <v>130</v>
      </c>
      <c r="I2031">
        <v>1449.737317622021</v>
      </c>
      <c r="J2031">
        <v>3187.3</v>
      </c>
      <c r="K2031">
        <v>295.21394843399992</v>
      </c>
      <c r="L2031">
        <v>278</v>
      </c>
      <c r="M2031">
        <v>1402.4644499999999</v>
      </c>
      <c r="N2031">
        <v>863.55240000000003</v>
      </c>
      <c r="O2031">
        <v>1094.3164207015041</v>
      </c>
      <c r="P2031">
        <v>1863.4237439999999</v>
      </c>
      <c r="Q2031">
        <v>708.37979471245944</v>
      </c>
      <c r="R2031">
        <v>858.79076526656866</v>
      </c>
      <c r="S2031">
        <v>975.54431999999997</v>
      </c>
      <c r="T2031">
        <v>927.20249999999976</v>
      </c>
      <c r="U2031">
        <v>150.23375999999999</v>
      </c>
      <c r="V2031">
        <v>783</v>
      </c>
      <c r="W2031">
        <v>232.12819999999999</v>
      </c>
      <c r="X2031">
        <v>1490.22</v>
      </c>
      <c r="Y2031">
        <v>7474.5099000000009</v>
      </c>
      <c r="Z2031">
        <v>1663.8436243000001</v>
      </c>
      <c r="AA2031">
        <v>7206.1318685721126</v>
      </c>
      <c r="AB2031">
        <v>110</v>
      </c>
      <c r="AC2031">
        <v>1281.0562</v>
      </c>
      <c r="AD2031">
        <v>2903.0838623354648</v>
      </c>
      <c r="AE2031">
        <v>1564.9992557861499</v>
      </c>
      <c r="AF2031">
        <v>3015.8137195743079</v>
      </c>
      <c r="AG2031">
        <v>8931.2301252890265</v>
      </c>
      <c r="AH2031">
        <v>2805.8891161826382</v>
      </c>
      <c r="AI2031">
        <v>647.70000000000005</v>
      </c>
      <c r="AJ2031">
        <v>3781.7952948602569</v>
      </c>
      <c r="AK2031">
        <v>509.63852107999998</v>
      </c>
      <c r="AL2031">
        <v>58455.1953125</v>
      </c>
      <c r="AM2031">
        <v>45061.80078125</v>
      </c>
      <c r="AN2031">
        <v>13393.4013671875</v>
      </c>
      <c r="AO2031" s="5" t="s">
        <v>2322</v>
      </c>
    </row>
    <row r="2032" spans="1:41" ht="14.25" x14ac:dyDescent="0.45">
      <c r="A2032">
        <v>2017</v>
      </c>
      <c r="B2032" s="5" t="s">
        <v>1508</v>
      </c>
      <c r="C2032" s="5" t="s">
        <v>277</v>
      </c>
      <c r="D2032" s="5" t="s">
        <v>107</v>
      </c>
      <c r="E2032" s="5" t="s">
        <v>113</v>
      </c>
      <c r="F2032" s="5" t="s">
        <v>113</v>
      </c>
      <c r="G2032" s="5" t="s">
        <v>86</v>
      </c>
      <c r="H2032" s="5" t="s">
        <v>130</v>
      </c>
      <c r="I2032">
        <v>4492.4589342047329</v>
      </c>
      <c r="J2032">
        <v>5060.6403074274422</v>
      </c>
      <c r="K2032">
        <v>734.38586138247069</v>
      </c>
      <c r="L2032">
        <v>170.27535514518411</v>
      </c>
      <c r="M2032">
        <v>1864.9200845934567</v>
      </c>
      <c r="N2032">
        <v>2846.346845747883</v>
      </c>
      <c r="O2032">
        <v>3228.597643012582</v>
      </c>
      <c r="P2032">
        <v>1942.8449613040489</v>
      </c>
      <c r="Q2032">
        <v>939.30498942179486</v>
      </c>
      <c r="R2032">
        <v>2614.0426112283817</v>
      </c>
      <c r="S2032">
        <v>2691.2854822918148</v>
      </c>
      <c r="T2032">
        <v>2843.1877482498276</v>
      </c>
      <c r="U2032">
        <v>268.52328733470591</v>
      </c>
      <c r="V2032">
        <v>2829.4983257582544</v>
      </c>
      <c r="W2032">
        <v>2114.4576677234099</v>
      </c>
      <c r="X2032">
        <v>2922.9319569386039</v>
      </c>
      <c r="Y2032">
        <v>16830.618437139627</v>
      </c>
      <c r="Z2032">
        <v>2132.3908111873707</v>
      </c>
      <c r="AA2032">
        <v>12257.93625870462</v>
      </c>
      <c r="AB2032">
        <v>825.5774794918018</v>
      </c>
      <c r="AC2032">
        <v>2542.020453435216</v>
      </c>
      <c r="AD2032">
        <v>1739.6096889291537</v>
      </c>
      <c r="AE2032">
        <v>4375.9206374136947</v>
      </c>
      <c r="AF2032">
        <v>7468.10648540288</v>
      </c>
      <c r="AG2032">
        <v>45636.322456907787</v>
      </c>
      <c r="AH2032">
        <v>6218.454579899224</v>
      </c>
      <c r="AI2032">
        <v>1184.6615617707614</v>
      </c>
      <c r="AJ2032">
        <v>4975.6195584161915</v>
      </c>
      <c r="AK2032">
        <v>2364.4749619145077</v>
      </c>
      <c r="AL2032">
        <v>146115.421875</v>
      </c>
      <c r="AM2032">
        <v>117382.8671875</v>
      </c>
      <c r="AN2032">
        <v>28732.544921875</v>
      </c>
      <c r="AO2032" s="5" t="s">
        <v>2325</v>
      </c>
    </row>
    <row r="2033" spans="1:41" ht="14.25" x14ac:dyDescent="0.45">
      <c r="A2033">
        <v>2017</v>
      </c>
      <c r="B2033" s="5" t="s">
        <v>589</v>
      </c>
      <c r="C2033" s="5" t="s">
        <v>277</v>
      </c>
      <c r="D2033" s="5" t="s">
        <v>107</v>
      </c>
      <c r="E2033" s="5" t="s">
        <v>113</v>
      </c>
      <c r="F2033" s="5" t="s">
        <v>113</v>
      </c>
      <c r="G2033" s="5" t="s">
        <v>86</v>
      </c>
      <c r="H2033" s="5" t="s">
        <v>130</v>
      </c>
      <c r="I2033">
        <v>6503.4448802926663</v>
      </c>
      <c r="J2033">
        <v>3639.8206447041439</v>
      </c>
      <c r="K2033">
        <v>162.89036294277059</v>
      </c>
      <c r="L2033">
        <v>262.66154883083897</v>
      </c>
      <c r="M2033">
        <v>2300.6504718698711</v>
      </c>
      <c r="N2033">
        <v>3826.9616728637434</v>
      </c>
      <c r="O2033">
        <v>1578.3641011102445</v>
      </c>
      <c r="P2033">
        <v>1902.8026633537597</v>
      </c>
      <c r="Q2033">
        <v>711.59173931198688</v>
      </c>
      <c r="R2033">
        <v>2059.6270586851138</v>
      </c>
      <c r="S2033">
        <v>3183.5352252264829</v>
      </c>
      <c r="T2033">
        <v>2509.1903253016612</v>
      </c>
      <c r="U2033">
        <v>261.37399221892304</v>
      </c>
      <c r="V2033">
        <v>2124.4478087554066</v>
      </c>
      <c r="W2033">
        <v>2023.0346997744643</v>
      </c>
      <c r="X2033">
        <v>2996.0634480624008</v>
      </c>
      <c r="Y2033">
        <v>18896.294141459261</v>
      </c>
      <c r="Z2033">
        <v>846.21189125635885</v>
      </c>
      <c r="AA2033">
        <v>13855.051320070048</v>
      </c>
      <c r="AB2033">
        <v>819.66883959854272</v>
      </c>
      <c r="AC2033">
        <v>2220.4828864724523</v>
      </c>
      <c r="AD2033">
        <v>1729.1133725484722</v>
      </c>
      <c r="AE2033">
        <v>4713.0958276916208</v>
      </c>
      <c r="AF2033">
        <v>7098.0420901698481</v>
      </c>
      <c r="AG2033">
        <v>43573.345492946341</v>
      </c>
      <c r="AH2033">
        <v>3555.1507453065647</v>
      </c>
      <c r="AI2033">
        <v>1212.775323895803</v>
      </c>
      <c r="AJ2033">
        <v>4548.4120108247853</v>
      </c>
      <c r="AK2033">
        <v>2387.3952724074875</v>
      </c>
      <c r="AL2033">
        <v>141501.5</v>
      </c>
      <c r="AM2033">
        <v>117043.6640625</v>
      </c>
      <c r="AN2033">
        <v>24457.83203125</v>
      </c>
      <c r="AO2033" s="5" t="s">
        <v>851</v>
      </c>
    </row>
    <row r="2034" spans="1:41" ht="14.25" x14ac:dyDescent="0.45">
      <c r="A2034">
        <v>2017</v>
      </c>
      <c r="B2034" s="5" t="s">
        <v>1509</v>
      </c>
      <c r="C2034" s="5" t="s">
        <v>277</v>
      </c>
      <c r="D2034" s="5" t="s">
        <v>107</v>
      </c>
      <c r="E2034" s="5" t="s">
        <v>113</v>
      </c>
      <c r="F2034" s="5" t="s">
        <v>113</v>
      </c>
      <c r="G2034" s="5" t="s">
        <v>86</v>
      </c>
      <c r="H2034" s="5" t="s">
        <v>130</v>
      </c>
      <c r="I2034">
        <v>3187.5889249374773</v>
      </c>
      <c r="J2034">
        <v>4124.4296016806275</v>
      </c>
      <c r="K2034">
        <v>192.4102590197767</v>
      </c>
      <c r="L2034">
        <v>393.73677889254458</v>
      </c>
      <c r="M2034">
        <v>1906.0521854554991</v>
      </c>
      <c r="N2034">
        <v>3727.7078094639464</v>
      </c>
      <c r="O2034">
        <v>873.93768978622472</v>
      </c>
      <c r="P2034">
        <v>2192.2548337514663</v>
      </c>
      <c r="Q2034">
        <v>1205.5510095498726</v>
      </c>
      <c r="R2034">
        <v>2447.3879394035766</v>
      </c>
      <c r="S2034">
        <v>3298.4632237125406</v>
      </c>
      <c r="T2034">
        <v>2021.1161661741251</v>
      </c>
      <c r="U2034">
        <v>270.35709755316219</v>
      </c>
      <c r="V2034">
        <v>2542.9316127136262</v>
      </c>
      <c r="W2034">
        <v>2031.6154709334712</v>
      </c>
      <c r="X2034">
        <v>2767.280756811334</v>
      </c>
      <c r="Y2034">
        <v>18081.902656545859</v>
      </c>
      <c r="Z2034">
        <v>651.77691597949479</v>
      </c>
      <c r="AA2034">
        <v>10396.788179333727</v>
      </c>
      <c r="AB2034">
        <v>823.1454931327346</v>
      </c>
      <c r="AC2034">
        <v>3269.4835020603768</v>
      </c>
      <c r="AD2034">
        <v>1715.2735183953248</v>
      </c>
      <c r="AE2034">
        <v>4489.2096617561974</v>
      </c>
      <c r="AF2034">
        <v>7027.1846754303469</v>
      </c>
      <c r="AG2034">
        <v>43816.215304519646</v>
      </c>
      <c r="AH2034">
        <v>3994.608589235962</v>
      </c>
      <c r="AI2034">
        <v>1217.9193520841482</v>
      </c>
      <c r="AJ2034">
        <v>4515.5021461727174</v>
      </c>
      <c r="AK2034">
        <v>2427.2534226665784</v>
      </c>
      <c r="AL2034">
        <v>135609.09375</v>
      </c>
      <c r="AM2034">
        <v>112340.0078125</v>
      </c>
      <c r="AN2034">
        <v>23269.076171875</v>
      </c>
      <c r="AO2034" s="5" t="s">
        <v>2324</v>
      </c>
    </row>
    <row r="2035" spans="1:41" ht="14.25" x14ac:dyDescent="0.45">
      <c r="A2035">
        <v>2017</v>
      </c>
      <c r="B2035" s="5" t="s">
        <v>1507</v>
      </c>
      <c r="C2035" s="5" t="s">
        <v>277</v>
      </c>
      <c r="D2035" s="5" t="s">
        <v>107</v>
      </c>
      <c r="E2035" s="5" t="s">
        <v>113</v>
      </c>
      <c r="F2035" s="5" t="s">
        <v>113</v>
      </c>
      <c r="G2035" s="5" t="s">
        <v>86</v>
      </c>
      <c r="H2035" s="5" t="s">
        <v>130</v>
      </c>
      <c r="I2035">
        <v>6376.0181552016284</v>
      </c>
      <c r="J2035">
        <v>600.91825629827088</v>
      </c>
      <c r="K2035">
        <v>0</v>
      </c>
      <c r="L2035">
        <v>173.51514650612572</v>
      </c>
      <c r="M2035">
        <v>2302.9237141831045</v>
      </c>
      <c r="N2035">
        <v>3755.7391018641933</v>
      </c>
      <c r="O2035">
        <v>1945.4728547656521</v>
      </c>
      <c r="P2035">
        <v>1995.907065562114</v>
      </c>
      <c r="Q2035">
        <v>1357.1313668830117</v>
      </c>
      <c r="R2035">
        <v>2392.9395137511033</v>
      </c>
      <c r="S2035">
        <v>2052.7796862474861</v>
      </c>
      <c r="T2035">
        <v>2768.5162522313194</v>
      </c>
      <c r="U2035">
        <v>262.23104608376553</v>
      </c>
      <c r="V2035">
        <v>3159.1131188251957</v>
      </c>
      <c r="W2035">
        <v>1185.7404878742666</v>
      </c>
      <c r="X2035">
        <v>4962.7328773579002</v>
      </c>
      <c r="Y2035">
        <v>17401.948861409033</v>
      </c>
      <c r="Z2035">
        <v>1438.2010474855222</v>
      </c>
      <c r="AA2035">
        <v>15634.022705222118</v>
      </c>
      <c r="AB2035">
        <v>841.28555881757927</v>
      </c>
      <c r="AC2035">
        <v>3001.9021036180507</v>
      </c>
      <c r="AD2035">
        <v>2157.7442823445635</v>
      </c>
      <c r="AE2035">
        <v>3739.619945528068</v>
      </c>
      <c r="AF2035">
        <v>8487.9323166771355</v>
      </c>
      <c r="AG2035">
        <v>45606.255875752388</v>
      </c>
      <c r="AH2035">
        <v>7380.0714996264569</v>
      </c>
      <c r="AI2035">
        <v>1207.2018541706336</v>
      </c>
      <c r="AJ2035">
        <v>4685.3153539326277</v>
      </c>
      <c r="AK2035">
        <v>1735.1514650612573</v>
      </c>
      <c r="AL2035">
        <v>148608.328125</v>
      </c>
      <c r="AM2035">
        <v>120068.7109375</v>
      </c>
      <c r="AN2035">
        <v>28539.62109375</v>
      </c>
      <c r="AO2035" s="5" t="s">
        <v>2323</v>
      </c>
    </row>
    <row r="2036" spans="1:41" ht="14.25" x14ac:dyDescent="0.45">
      <c r="A2036">
        <v>2017</v>
      </c>
      <c r="B2036" s="5" t="s">
        <v>4071</v>
      </c>
      <c r="C2036" s="5" t="s">
        <v>277</v>
      </c>
      <c r="D2036" s="5" t="s">
        <v>107</v>
      </c>
      <c r="E2036" s="5" t="s">
        <v>113</v>
      </c>
      <c r="F2036" s="5" t="s">
        <v>113</v>
      </c>
      <c r="G2036" s="5" t="s">
        <v>86</v>
      </c>
      <c r="H2036" s="5" t="s">
        <v>130</v>
      </c>
      <c r="I2036">
        <v>-1584.4496112848451</v>
      </c>
      <c r="J2036"/>
      <c r="K2036">
        <v>160.26331326235353</v>
      </c>
      <c r="L2036">
        <v>240.70047434173327</v>
      </c>
      <c r="M2036">
        <v>2527.3549805881994</v>
      </c>
      <c r="N2036">
        <v>3246.3705000961977</v>
      </c>
      <c r="O2036">
        <v>1401.1185458405428</v>
      </c>
      <c r="P2036">
        <v>1575.0118891398367</v>
      </c>
      <c r="Q2036">
        <v>883.53943689310142</v>
      </c>
      <c r="R2036">
        <v>2086.5318630455504</v>
      </c>
      <c r="S2036">
        <v>3481.9278019092612</v>
      </c>
      <c r="T2036">
        <v>4196.8287833943241</v>
      </c>
      <c r="U2036">
        <v>308.59035172017087</v>
      </c>
      <c r="V2036">
        <v>2081.9562396054193</v>
      </c>
      <c r="W2036">
        <v>1440.0883080274641</v>
      </c>
      <c r="X2036">
        <v>3055.0444820296916</v>
      </c>
      <c r="Y2036">
        <v>18591.54005663456</v>
      </c>
      <c r="Z2036">
        <v>615.12343442887391</v>
      </c>
      <c r="AA2036">
        <v>12491.737437632517</v>
      </c>
      <c r="AB2036"/>
      <c r="AC2036">
        <v>2184.6715668099841</v>
      </c>
      <c r="AD2036">
        <v>1616.8529760308008</v>
      </c>
      <c r="AE2036">
        <v>4253.4036812096883</v>
      </c>
      <c r="AF2036">
        <v>8383.7826755336027</v>
      </c>
      <c r="AG2036">
        <v>30653.308270870308</v>
      </c>
      <c r="AH2036">
        <v>3978.7582681787367</v>
      </c>
      <c r="AI2036">
        <v>1193.2160266513274</v>
      </c>
      <c r="AJ2036">
        <v>4798.5799692486571</v>
      </c>
      <c r="AK2036">
        <v>2526.3263460824655</v>
      </c>
      <c r="AL2036">
        <v>116388.1796875</v>
      </c>
      <c r="AM2036">
        <v>90810.390625</v>
      </c>
      <c r="AN2036">
        <v>25577.78125</v>
      </c>
      <c r="AO2036" s="5" t="s">
        <v>4216</v>
      </c>
    </row>
    <row r="2037" spans="1:41" ht="14.25" x14ac:dyDescent="0.45">
      <c r="A2037">
        <v>2017</v>
      </c>
      <c r="B2037" s="5" t="s">
        <v>1508</v>
      </c>
      <c r="C2037" s="5" t="s">
        <v>277</v>
      </c>
      <c r="D2037" s="5" t="s">
        <v>107</v>
      </c>
      <c r="E2037" s="5" t="s">
        <v>113</v>
      </c>
      <c r="F2037" s="5" t="s">
        <v>113</v>
      </c>
      <c r="G2037" s="5" t="s">
        <v>87</v>
      </c>
      <c r="H2037" s="5" t="s">
        <v>130</v>
      </c>
      <c r="I2037">
        <v>4443.9698926771634</v>
      </c>
      <c r="J2037">
        <v>5092.7908800900732</v>
      </c>
      <c r="K2037">
        <v>740.62345035815235</v>
      </c>
      <c r="L2037">
        <v>171.25647000000001</v>
      </c>
      <c r="M2037">
        <v>1859.5495295999999</v>
      </c>
      <c r="N2037">
        <v>2873.9811409919998</v>
      </c>
      <c r="O2037">
        <v>3302</v>
      </c>
      <c r="P2037">
        <v>2088</v>
      </c>
      <c r="Q2037">
        <v>952.88019862500005</v>
      </c>
      <c r="R2037">
        <v>2659.8287407722951</v>
      </c>
      <c r="S2037">
        <v>2659</v>
      </c>
      <c r="T2037">
        <v>2848.4401463999998</v>
      </c>
      <c r="U2037">
        <v>270.60804000000002</v>
      </c>
      <c r="V2037">
        <v>2851</v>
      </c>
      <c r="W2037">
        <v>2089.0919880000001</v>
      </c>
      <c r="X2037">
        <v>3033.1131</v>
      </c>
      <c r="Y2037">
        <v>16680</v>
      </c>
      <c r="Z2037">
        <v>2119</v>
      </c>
      <c r="AA2037">
        <v>12419.585773263991</v>
      </c>
      <c r="AB2037">
        <v>784</v>
      </c>
      <c r="AC2037">
        <v>2652.7630622720012</v>
      </c>
      <c r="AD2037">
        <v>1764.7512198750001</v>
      </c>
      <c r="AE2037">
        <v>4323.4257574839376</v>
      </c>
      <c r="AF2037">
        <v>7511.3301024000002</v>
      </c>
      <c r="AG2037">
        <v>47036</v>
      </c>
      <c r="AH2037">
        <v>6539.2189835593344</v>
      </c>
      <c r="AI2037">
        <v>1170.45</v>
      </c>
      <c r="AJ2037">
        <v>5243.3757052828532</v>
      </c>
      <c r="AK2037">
        <v>2374.8788125000001</v>
      </c>
      <c r="AL2037">
        <v>148554.90625</v>
      </c>
      <c r="AM2037">
        <v>119389.7890625</v>
      </c>
      <c r="AN2037">
        <v>29165.1171875</v>
      </c>
      <c r="AO2037" s="5" t="s">
        <v>2328</v>
      </c>
    </row>
    <row r="2038" spans="1:41" ht="14.25" x14ac:dyDescent="0.45">
      <c r="A2038">
        <v>2017</v>
      </c>
      <c r="B2038" s="5" t="s">
        <v>589</v>
      </c>
      <c r="C2038" s="5" t="s">
        <v>277</v>
      </c>
      <c r="D2038" s="5" t="s">
        <v>107</v>
      </c>
      <c r="E2038" s="5" t="s">
        <v>113</v>
      </c>
      <c r="F2038" s="5" t="s">
        <v>113</v>
      </c>
      <c r="G2038" s="5" t="s">
        <v>87</v>
      </c>
      <c r="H2038" s="5" t="s">
        <v>130</v>
      </c>
      <c r="I2038">
        <v>6396.2308251405366</v>
      </c>
      <c r="J2038">
        <v>3554.5396528303481</v>
      </c>
      <c r="K2038">
        <v>155.80199999999999</v>
      </c>
      <c r="L2038">
        <v>255</v>
      </c>
      <c r="M2038">
        <v>2200.5349999999999</v>
      </c>
      <c r="N2038">
        <v>3660.4270000000001</v>
      </c>
      <c r="O2038">
        <v>1509.6797578354981</v>
      </c>
      <c r="P2038">
        <v>1938</v>
      </c>
      <c r="Q2038">
        <v>680.62599999999998</v>
      </c>
      <c r="R2038">
        <v>1970</v>
      </c>
      <c r="S2038">
        <v>3045</v>
      </c>
      <c r="T2038">
        <v>2373.5</v>
      </c>
      <c r="U2038">
        <v>250</v>
      </c>
      <c r="V2038">
        <v>2032</v>
      </c>
      <c r="W2038">
        <v>1935</v>
      </c>
      <c r="X2038">
        <v>2923</v>
      </c>
      <c r="Y2038">
        <v>18074</v>
      </c>
      <c r="Z2038">
        <v>809.38800000000003</v>
      </c>
      <c r="AA2038">
        <v>13502.45156053171</v>
      </c>
      <c r="AB2038">
        <v>784</v>
      </c>
      <c r="AC2038">
        <v>2123.8560000000002</v>
      </c>
      <c r="AD2038">
        <v>1653.8689999999999</v>
      </c>
      <c r="AE2038">
        <v>4508</v>
      </c>
      <c r="AF2038">
        <v>6891</v>
      </c>
      <c r="AG2038">
        <v>42469.067676139028</v>
      </c>
      <c r="AH2038">
        <v>3468.4531247999989</v>
      </c>
      <c r="AI2038">
        <v>1160</v>
      </c>
      <c r="AJ2038">
        <v>4407.038863976084</v>
      </c>
      <c r="AK2038">
        <v>2283.5050000000001</v>
      </c>
      <c r="AL2038">
        <v>137013.96875</v>
      </c>
      <c r="AM2038">
        <v>113521.625</v>
      </c>
      <c r="AN2038">
        <v>23492.34375</v>
      </c>
      <c r="AO2038" s="5" t="s">
        <v>852</v>
      </c>
    </row>
    <row r="2039" spans="1:41" ht="14.25" x14ac:dyDescent="0.45">
      <c r="A2039">
        <v>2017</v>
      </c>
      <c r="B2039" s="5" t="s">
        <v>1507</v>
      </c>
      <c r="C2039" s="5" t="s">
        <v>277</v>
      </c>
      <c r="D2039" s="5" t="s">
        <v>107</v>
      </c>
      <c r="E2039" s="5" t="s">
        <v>113</v>
      </c>
      <c r="F2039" s="5" t="s">
        <v>113</v>
      </c>
      <c r="G2039" s="5" t="s">
        <v>87</v>
      </c>
      <c r="H2039" s="5" t="s">
        <v>130</v>
      </c>
      <c r="I2039">
        <v>6321.1241481832676</v>
      </c>
      <c r="J2039">
        <v>585</v>
      </c>
      <c r="K2039"/>
      <c r="L2039">
        <v>175.02928027199999</v>
      </c>
      <c r="M2039">
        <v>2307.0693249999999</v>
      </c>
      <c r="N2039">
        <v>3808.0000000000009</v>
      </c>
      <c r="O2039">
        <v>2001.2127707031241</v>
      </c>
      <c r="P2039">
        <v>2088</v>
      </c>
      <c r="Q2039">
        <v>1173.21</v>
      </c>
      <c r="R2039">
        <v>2384.4453359675799</v>
      </c>
      <c r="S2039">
        <v>2060.0917656249999</v>
      </c>
      <c r="T2039">
        <v>2847.8372578125</v>
      </c>
      <c r="U2039">
        <v>228</v>
      </c>
      <c r="V2039">
        <v>3170</v>
      </c>
      <c r="W2039">
        <v>1169.1814056000001</v>
      </c>
      <c r="X2039">
        <v>5205.2599988366537</v>
      </c>
      <c r="Y2039">
        <v>17405</v>
      </c>
      <c r="Z2039">
        <v>1470.6780431523839</v>
      </c>
      <c r="AA2039">
        <v>15904.63483715262</v>
      </c>
      <c r="AB2039">
        <v>784</v>
      </c>
      <c r="AC2039">
        <v>3081.8890852577852</v>
      </c>
      <c r="AD2039">
        <v>2150.5690533395168</v>
      </c>
      <c r="AE2039">
        <v>3759.9861828925418</v>
      </c>
      <c r="AF2039">
        <v>8562</v>
      </c>
      <c r="AG2039">
        <v>45949.215593869259</v>
      </c>
      <c r="AH2039">
        <v>7426.4915454271841</v>
      </c>
      <c r="AI2039">
        <v>1193.8589999999999</v>
      </c>
      <c r="AJ2039">
        <v>4772.7064399595401</v>
      </c>
      <c r="AK2039">
        <v>1750</v>
      </c>
      <c r="AL2039">
        <v>149734.484375</v>
      </c>
      <c r="AM2039">
        <v>120838.921875</v>
      </c>
      <c r="AN2039">
        <v>28895.572265625</v>
      </c>
      <c r="AO2039" s="5" t="s">
        <v>2327</v>
      </c>
    </row>
    <row r="2040" spans="1:41" ht="14.25" x14ac:dyDescent="0.45">
      <c r="A2040">
        <v>2017</v>
      </c>
      <c r="B2040" s="5" t="s">
        <v>1509</v>
      </c>
      <c r="C2040" s="5" t="s">
        <v>277</v>
      </c>
      <c r="D2040" s="5" t="s">
        <v>107</v>
      </c>
      <c r="E2040" s="5" t="s">
        <v>113</v>
      </c>
      <c r="F2040" s="5" t="s">
        <v>113</v>
      </c>
      <c r="G2040" s="5" t="s">
        <v>87</v>
      </c>
      <c r="H2040" s="5" t="s">
        <v>130</v>
      </c>
      <c r="I2040">
        <v>3191</v>
      </c>
      <c r="J2040">
        <v>4045.3369049522898</v>
      </c>
      <c r="K2040">
        <v>188.79830046000001</v>
      </c>
      <c r="L2040">
        <v>383</v>
      </c>
      <c r="M2040">
        <v>1860.7932000000001</v>
      </c>
      <c r="N2040">
        <v>3621.44166</v>
      </c>
      <c r="O2040">
        <v>857.84792684520414</v>
      </c>
      <c r="P2040">
        <v>2088</v>
      </c>
      <c r="Q2040">
        <v>1179.011332622392</v>
      </c>
      <c r="R2040">
        <v>2468.5707712768099</v>
      </c>
      <c r="S2040">
        <v>3217</v>
      </c>
      <c r="T2040">
        <v>1983.183125</v>
      </c>
      <c r="U2040">
        <v>267.90300000000002</v>
      </c>
      <c r="V2040">
        <v>2481</v>
      </c>
      <c r="W2040">
        <v>1971.7650000000001</v>
      </c>
      <c r="X2040">
        <v>2688.3935999999999</v>
      </c>
      <c r="Y2040">
        <v>17640</v>
      </c>
      <c r="Z2040">
        <v>637.54211164799995</v>
      </c>
      <c r="AA2040">
        <v>10348.262792433279</v>
      </c>
      <c r="AB2040">
        <v>784</v>
      </c>
      <c r="AC2040">
        <v>3188.7359999999999</v>
      </c>
      <c r="AD2040">
        <v>1677.5125239124129</v>
      </c>
      <c r="AE2040">
        <v>4461</v>
      </c>
      <c r="AF2040">
        <v>7003.0492761299984</v>
      </c>
      <c r="AG2040">
        <v>44216.569022853473</v>
      </c>
      <c r="AH2040">
        <v>3958.3485492613981</v>
      </c>
      <c r="AI2040">
        <v>1183.2</v>
      </c>
      <c r="AJ2040">
        <v>4484.4055827821549</v>
      </c>
      <c r="AK2040">
        <v>2370.628475</v>
      </c>
      <c r="AL2040">
        <v>134446.296875</v>
      </c>
      <c r="AM2040">
        <v>111704.828125</v>
      </c>
      <c r="AN2040">
        <v>22741.470703125</v>
      </c>
      <c r="AO2040" s="5" t="s">
        <v>2326</v>
      </c>
    </row>
    <row r="2041" spans="1:41" ht="14.25" x14ac:dyDescent="0.45">
      <c r="A2041">
        <v>2017</v>
      </c>
      <c r="B2041" s="5" t="s">
        <v>4071</v>
      </c>
      <c r="C2041" s="5" t="s">
        <v>277</v>
      </c>
      <c r="D2041" s="5" t="s">
        <v>107</v>
      </c>
      <c r="E2041" s="5" t="s">
        <v>113</v>
      </c>
      <c r="F2041" s="5" t="s">
        <v>113</v>
      </c>
      <c r="G2041" s="5" t="s">
        <v>87</v>
      </c>
      <c r="H2041" s="5" t="s">
        <v>130</v>
      </c>
      <c r="I2041">
        <v>-1540.3426605394529</v>
      </c>
      <c r="J2041">
        <v>3867</v>
      </c>
      <c r="K2041">
        <v>155.80199999999999</v>
      </c>
      <c r="L2041">
        <v>234</v>
      </c>
      <c r="M2041">
        <v>2457</v>
      </c>
      <c r="N2041">
        <v>3156</v>
      </c>
      <c r="O2041">
        <v>1362.1150545021651</v>
      </c>
      <c r="P2041">
        <v>1531.1676600000001</v>
      </c>
      <c r="Q2041">
        <v>858.94399999999996</v>
      </c>
      <c r="R2041">
        <v>2028.4482499999999</v>
      </c>
      <c r="S2041">
        <v>3385</v>
      </c>
      <c r="T2041">
        <v>4080</v>
      </c>
      <c r="U2041">
        <v>300</v>
      </c>
      <c r="V2041">
        <v>2024</v>
      </c>
      <c r="W2041">
        <v>1935</v>
      </c>
      <c r="X2041">
        <v>2970</v>
      </c>
      <c r="Y2041">
        <v>18074</v>
      </c>
      <c r="Z2041">
        <v>598</v>
      </c>
      <c r="AA2041">
        <v>12144</v>
      </c>
      <c r="AB2041"/>
      <c r="AC2041">
        <v>2123.8560000000002</v>
      </c>
      <c r="AD2041">
        <v>1571.8440000000001</v>
      </c>
      <c r="AE2041">
        <v>4135</v>
      </c>
      <c r="AF2041">
        <v>8150.4</v>
      </c>
      <c r="AG2041">
        <v>29800</v>
      </c>
      <c r="AH2041">
        <v>3868</v>
      </c>
      <c r="AI2041">
        <v>1160</v>
      </c>
      <c r="AJ2041">
        <v>4665</v>
      </c>
      <c r="AK2041">
        <v>2456</v>
      </c>
      <c r="AL2041">
        <v>117550.2265625</v>
      </c>
      <c r="AM2041">
        <v>92149.46875</v>
      </c>
      <c r="AN2041">
        <v>25400.76171875</v>
      </c>
      <c r="AO2041" s="5" t="s">
        <v>4217</v>
      </c>
    </row>
    <row r="2042" spans="1:41" ht="14.25" x14ac:dyDescent="0.45">
      <c r="A2042">
        <v>2017</v>
      </c>
      <c r="B2042" s="5" t="s">
        <v>4071</v>
      </c>
      <c r="C2042" s="5" t="s">
        <v>277</v>
      </c>
      <c r="D2042" s="5" t="s">
        <v>107</v>
      </c>
      <c r="E2042" s="5" t="s">
        <v>114</v>
      </c>
      <c r="F2042" s="5" t="s">
        <v>115</v>
      </c>
      <c r="G2042" s="5" t="s">
        <v>86</v>
      </c>
      <c r="H2042" s="5" t="s">
        <v>130</v>
      </c>
      <c r="I2042">
        <v>14139.568091157109</v>
      </c>
      <c r="J2042">
        <v>14946.059368313609</v>
      </c>
      <c r="K2042">
        <v>2979.1109237268552</v>
      </c>
      <c r="L2042">
        <v>3661.9388404126944</v>
      </c>
      <c r="M2042">
        <v>14156.068067909971</v>
      </c>
      <c r="N2042">
        <v>10554.818663335578</v>
      </c>
      <c r="O2042">
        <v>10456.552090570753</v>
      </c>
      <c r="P2042">
        <v>11365.49029428311</v>
      </c>
      <c r="Q2042">
        <v>4631.9432365887769</v>
      </c>
      <c r="R2042">
        <v>8929.3361124140974</v>
      </c>
      <c r="S2042">
        <v>14739.303832661095</v>
      </c>
      <c r="T2042">
        <v>16103.273187264251</v>
      </c>
      <c r="U2042">
        <v>2174.5333451214706</v>
      </c>
      <c r="V2042">
        <v>10833.578614389466</v>
      </c>
      <c r="W2042">
        <v>6487.5978276637261</v>
      </c>
      <c r="X2042">
        <v>15451.118910628955</v>
      </c>
      <c r="Y2042">
        <v>65619.681024282865</v>
      </c>
      <c r="Z2042">
        <v>6382.6771080788676</v>
      </c>
      <c r="AA2042">
        <v>79733.575077457746</v>
      </c>
      <c r="AB2042">
        <v>0</v>
      </c>
      <c r="AC2042">
        <v>11591.577972435505</v>
      </c>
      <c r="AD2042">
        <v>15513.872815920264</v>
      </c>
      <c r="AE2042">
        <v>14554.149621628992</v>
      </c>
      <c r="AF2042">
        <v>36424.976482543236</v>
      </c>
      <c r="AG2042">
        <v>107740.20676507472</v>
      </c>
      <c r="AH2042">
        <v>22253.478897047255</v>
      </c>
      <c r="AI2042">
        <v>6318.9017687233654</v>
      </c>
      <c r="AJ2042">
        <v>31197.455924403541</v>
      </c>
      <c r="AK2042">
        <v>9409.948458453744</v>
      </c>
      <c r="AL2042">
        <v>568350.75</v>
      </c>
      <c r="AM2042">
        <v>434481.59375</v>
      </c>
      <c r="AN2042">
        <v>133869.21875</v>
      </c>
      <c r="AO2042" s="5" t="s">
        <v>4218</v>
      </c>
    </row>
    <row r="2043" spans="1:41" ht="14.25" x14ac:dyDescent="0.45">
      <c r="A2043">
        <v>2017</v>
      </c>
      <c r="B2043" s="5" t="s">
        <v>1508</v>
      </c>
      <c r="C2043" s="5" t="s">
        <v>277</v>
      </c>
      <c r="D2043" s="5" t="s">
        <v>107</v>
      </c>
      <c r="E2043" s="5" t="s">
        <v>114</v>
      </c>
      <c r="F2043" s="5" t="s">
        <v>115</v>
      </c>
      <c r="G2043" s="5" t="s">
        <v>86</v>
      </c>
      <c r="H2043" s="5" t="s">
        <v>130</v>
      </c>
      <c r="I2043">
        <v>15741.214090735748</v>
      </c>
      <c r="J2043">
        <v>22109.895016933326</v>
      </c>
      <c r="K2043">
        <v>2822.0497716011741</v>
      </c>
      <c r="L2043">
        <v>3026.9471845492112</v>
      </c>
      <c r="M2043">
        <v>10599.98291644054</v>
      </c>
      <c r="N2043">
        <v>9659.4371051277194</v>
      </c>
      <c r="O2043">
        <v>11001.030520728129</v>
      </c>
      <c r="P2043">
        <v>6934.1937354515394</v>
      </c>
      <c r="Q2043">
        <v>4895.5172441637942</v>
      </c>
      <c r="R2043">
        <v>8271.4811104709697</v>
      </c>
      <c r="S2043">
        <v>9918.6731855351591</v>
      </c>
      <c r="T2043">
        <v>12531.086742286278</v>
      </c>
      <c r="U2043">
        <v>2493.5912360622274</v>
      </c>
      <c r="V2043">
        <v>10361.839793621593</v>
      </c>
      <c r="W2043">
        <v>4620.4907354932784</v>
      </c>
      <c r="X2043">
        <v>16882.963353612264</v>
      </c>
      <c r="Y2043">
        <v>61032.710629930276</v>
      </c>
      <c r="Z2043">
        <v>7300.6743180059457</v>
      </c>
      <c r="AA2043">
        <v>69107.338993711295</v>
      </c>
      <c r="AB2043">
        <v>2350.3685385531908</v>
      </c>
      <c r="AC2043">
        <v>10817.802865840918</v>
      </c>
      <c r="AD2043">
        <v>14046.3277671586</v>
      </c>
      <c r="AE2043">
        <v>13287.838205325259</v>
      </c>
      <c r="AF2043">
        <v>37683.371348134788</v>
      </c>
      <c r="AG2043">
        <v>116776.03901561652</v>
      </c>
      <c r="AH2043">
        <v>23687.085791316775</v>
      </c>
      <c r="AI2043">
        <v>5145.1167918328365</v>
      </c>
      <c r="AJ2043">
        <v>35034.323035963018</v>
      </c>
      <c r="AK2043">
        <v>8960.3438478315129</v>
      </c>
      <c r="AL2043">
        <v>557099.75</v>
      </c>
      <c r="AM2043">
        <v>434534.1875</v>
      </c>
      <c r="AN2043">
        <v>122565.5234375</v>
      </c>
      <c r="AO2043" s="5" t="s">
        <v>2331</v>
      </c>
    </row>
    <row r="2044" spans="1:41" ht="14.25" x14ac:dyDescent="0.45">
      <c r="A2044">
        <v>2017</v>
      </c>
      <c r="B2044" s="5" t="s">
        <v>589</v>
      </c>
      <c r="C2044" s="5" t="s">
        <v>277</v>
      </c>
      <c r="D2044" s="5" t="s">
        <v>107</v>
      </c>
      <c r="E2044" s="5" t="s">
        <v>114</v>
      </c>
      <c r="F2044" s="5" t="s">
        <v>115</v>
      </c>
      <c r="G2044" s="5" t="s">
        <v>86</v>
      </c>
      <c r="H2044" s="5" t="s">
        <v>130</v>
      </c>
      <c r="I2044">
        <v>22947.705881395621</v>
      </c>
      <c r="J2044">
        <v>21876.933691164551</v>
      </c>
      <c r="K2044">
        <v>3027.9447599978666</v>
      </c>
      <c r="L2044">
        <v>3915.0888405319502</v>
      </c>
      <c r="M2044">
        <v>12414.925001033354</v>
      </c>
      <c r="N2044">
        <v>10781.656269111198</v>
      </c>
      <c r="O2044">
        <v>11157.119459667214</v>
      </c>
      <c r="P2044">
        <v>6858.4284639212874</v>
      </c>
      <c r="Q2044">
        <v>4913.4630704501687</v>
      </c>
      <c r="R2044">
        <v>8900.3067101149754</v>
      </c>
      <c r="S2044">
        <v>12442.523435621903</v>
      </c>
      <c r="T2044">
        <v>12755.050820283444</v>
      </c>
      <c r="U2044">
        <v>2206.1607163588242</v>
      </c>
      <c r="V2044">
        <v>11323.766838892623</v>
      </c>
      <c r="W2044">
        <v>5013.1531707589438</v>
      </c>
      <c r="X2044">
        <v>14991.592196839094</v>
      </c>
      <c r="Y2044">
        <v>66695.324342487031</v>
      </c>
      <c r="Z2044">
        <v>6434.8456741987666</v>
      </c>
      <c r="AA2044">
        <v>77096.361905827085</v>
      </c>
      <c r="AB2044">
        <v>2393.1402727564596</v>
      </c>
      <c r="AC2044">
        <v>11781.58809133381</v>
      </c>
      <c r="AD2044">
        <v>14181.860742022844</v>
      </c>
      <c r="AE2044">
        <v>14242.791583993556</v>
      </c>
      <c r="AF2044">
        <v>39196.454456989843</v>
      </c>
      <c r="AG2044">
        <v>113754.82619780497</v>
      </c>
      <c r="AH2044">
        <v>25644.828252797481</v>
      </c>
      <c r="AI2044">
        <v>6422.4817368033773</v>
      </c>
      <c r="AJ2044">
        <v>31654.649582824706</v>
      </c>
      <c r="AK2044">
        <v>9028.8898830469916</v>
      </c>
      <c r="AL2044">
        <v>584053.8125</v>
      </c>
      <c r="AM2044">
        <v>454580.34375</v>
      </c>
      <c r="AN2044">
        <v>129473.5078125</v>
      </c>
      <c r="AO2044" s="5" t="s">
        <v>853</v>
      </c>
    </row>
    <row r="2045" spans="1:41" ht="14.25" x14ac:dyDescent="0.45">
      <c r="A2045">
        <v>2017</v>
      </c>
      <c r="B2045" s="5" t="s">
        <v>1509</v>
      </c>
      <c r="C2045" s="5" t="s">
        <v>277</v>
      </c>
      <c r="D2045" s="5" t="s">
        <v>107</v>
      </c>
      <c r="E2045" s="5" t="s">
        <v>114</v>
      </c>
      <c r="F2045" s="5" t="s">
        <v>115</v>
      </c>
      <c r="G2045" s="5" t="s">
        <v>86</v>
      </c>
      <c r="H2045" s="5" t="s">
        <v>130</v>
      </c>
      <c r="I2045">
        <v>14298.232886213242</v>
      </c>
      <c r="J2045">
        <v>20191.371190062004</v>
      </c>
      <c r="K2045">
        <v>2821.6033196918097</v>
      </c>
      <c r="L2045">
        <v>3746.1535829880745</v>
      </c>
      <c r="M2045">
        <v>11338.310502248307</v>
      </c>
      <c r="N2045">
        <v>10732.528965756886</v>
      </c>
      <c r="O2045">
        <v>10234.279968699415</v>
      </c>
      <c r="P2045">
        <v>8289.5790480373653</v>
      </c>
      <c r="Q2045">
        <v>6248.5669324776545</v>
      </c>
      <c r="R2045">
        <v>8762.5542243692616</v>
      </c>
      <c r="S2045">
        <v>11876.776657247357</v>
      </c>
      <c r="T2045">
        <v>12242.189349397557</v>
      </c>
      <c r="U2045">
        <v>2164.9668886986115</v>
      </c>
      <c r="V2045">
        <v>11047.36846778397</v>
      </c>
      <c r="W2045">
        <v>5025.2822369658261</v>
      </c>
      <c r="X2045">
        <v>16147.510747683935</v>
      </c>
      <c r="Y2045">
        <v>61313.839933629381</v>
      </c>
      <c r="Z2045">
        <v>6461.1758987058356</v>
      </c>
      <c r="AA2045">
        <v>73375.787947589371</v>
      </c>
      <c r="AB2045">
        <v>2344.4947527619852</v>
      </c>
      <c r="AC2045">
        <v>10896.450411242653</v>
      </c>
      <c r="AD2045">
        <v>14396.342282822281</v>
      </c>
      <c r="AE2045">
        <v>13977.75846377685</v>
      </c>
      <c r="AF2045">
        <v>38140.174053405208</v>
      </c>
      <c r="AG2045">
        <v>110827.44826025366</v>
      </c>
      <c r="AH2045">
        <v>21047.108380337981</v>
      </c>
      <c r="AI2045">
        <v>5290.5996682345021</v>
      </c>
      <c r="AJ2045">
        <v>32171.468496175334</v>
      </c>
      <c r="AK2045">
        <v>9212.4215978362208</v>
      </c>
      <c r="AL2045">
        <v>554622.3125</v>
      </c>
      <c r="AM2045">
        <v>432645.40625</v>
      </c>
      <c r="AN2045">
        <v>121976.9140625</v>
      </c>
      <c r="AO2045" s="5" t="s">
        <v>2330</v>
      </c>
    </row>
    <row r="2046" spans="1:41" ht="14.25" x14ac:dyDescent="0.45">
      <c r="A2046">
        <v>2017</v>
      </c>
      <c r="B2046" s="5" t="s">
        <v>1507</v>
      </c>
      <c r="C2046" s="5" t="s">
        <v>277</v>
      </c>
      <c r="D2046" s="5" t="s">
        <v>107</v>
      </c>
      <c r="E2046" s="5" t="s">
        <v>114</v>
      </c>
      <c r="F2046" s="5" t="s">
        <v>115</v>
      </c>
      <c r="G2046" s="5" t="s">
        <v>86</v>
      </c>
      <c r="H2046" s="5" t="s">
        <v>130</v>
      </c>
      <c r="I2046">
        <v>16993.796081736215</v>
      </c>
      <c r="J2046">
        <v>12524.733258197752</v>
      </c>
      <c r="K2046">
        <v>996.88046446623866</v>
      </c>
      <c r="L2046">
        <v>2960.6008459253767</v>
      </c>
      <c r="M2046">
        <v>10692.518187443968</v>
      </c>
      <c r="N2046">
        <v>9076.0118067335279</v>
      </c>
      <c r="O2046">
        <v>9365.7402517344799</v>
      </c>
      <c r="P2046">
        <v>7331.2027268389047</v>
      </c>
      <c r="Q2046">
        <v>5643.2338695510944</v>
      </c>
      <c r="R2046">
        <v>9016.8502913531884</v>
      </c>
      <c r="S2046">
        <v>15276.200529753902</v>
      </c>
      <c r="T2046">
        <v>11911.058294483584</v>
      </c>
      <c r="U2046">
        <v>2467.0420782880583</v>
      </c>
      <c r="V2046">
        <v>10122.25341368141</v>
      </c>
      <c r="W2046">
        <v>3865.1169551936264</v>
      </c>
      <c r="X2046">
        <v>15954.836112865434</v>
      </c>
      <c r="Y2046">
        <v>65643.881090697192</v>
      </c>
      <c r="Z2046">
        <v>6455.1530075552182</v>
      </c>
      <c r="AA2046">
        <v>73926.849014791311</v>
      </c>
      <c r="AB2046">
        <v>2367.1887024892599</v>
      </c>
      <c r="AC2046">
        <v>10624.68807404007</v>
      </c>
      <c r="AD2046">
        <v>13627.094477723307</v>
      </c>
      <c r="AE2046">
        <v>14047.648310361785</v>
      </c>
      <c r="AF2046">
        <v>37303.372237853691</v>
      </c>
      <c r="AG2046">
        <v>113421.97621682083</v>
      </c>
      <c r="AH2046">
        <v>23262.679563853104</v>
      </c>
      <c r="AI2046">
        <v>5254.8155376654158</v>
      </c>
      <c r="AJ2046">
        <v>35709.933754579899</v>
      </c>
      <c r="AK2046">
        <v>9041.6736206593396</v>
      </c>
      <c r="AL2046">
        <v>554885.0625</v>
      </c>
      <c r="AM2046">
        <v>433269.21875</v>
      </c>
      <c r="AN2046">
        <v>121615.796875</v>
      </c>
      <c r="AO2046" s="5" t="s">
        <v>2329</v>
      </c>
    </row>
    <row r="2047" spans="1:41" ht="14.25" x14ac:dyDescent="0.45">
      <c r="A2047">
        <v>2017</v>
      </c>
      <c r="B2047" s="5" t="s">
        <v>1508</v>
      </c>
      <c r="C2047" s="5" t="s">
        <v>277</v>
      </c>
      <c r="D2047" s="5" t="s">
        <v>107</v>
      </c>
      <c r="E2047" s="5" t="s">
        <v>114</v>
      </c>
      <c r="F2047" s="5" t="s">
        <v>115</v>
      </c>
      <c r="G2047" s="5" t="s">
        <v>87</v>
      </c>
      <c r="H2047" s="5" t="s">
        <v>130</v>
      </c>
      <c r="I2047">
        <v>15571.3123966037</v>
      </c>
      <c r="J2047">
        <v>22386.122315435779</v>
      </c>
      <c r="K2047">
        <v>2846.0191689844892</v>
      </c>
      <c r="L2047">
        <v>3044.3882454999998</v>
      </c>
      <c r="M2047">
        <v>10569.4573236</v>
      </c>
      <c r="N2047">
        <v>9753.217572274174</v>
      </c>
      <c r="O2047">
        <v>11250</v>
      </c>
      <c r="P2047">
        <v>7411.65</v>
      </c>
      <c r="Q2047">
        <v>4972.8392761548057</v>
      </c>
      <c r="R2047">
        <v>8416.3598144436237</v>
      </c>
      <c r="S2047">
        <v>9904.0693833285841</v>
      </c>
      <c r="T2047">
        <v>12865.928450199999</v>
      </c>
      <c r="U2047">
        <v>2512.9509013900802</v>
      </c>
      <c r="V2047">
        <v>10441</v>
      </c>
      <c r="W2047">
        <v>4565.0619180000003</v>
      </c>
      <c r="X2047">
        <v>17544.103299999999</v>
      </c>
      <c r="Y2047">
        <v>62340.472999999998</v>
      </c>
      <c r="Z2047">
        <v>7341.8720000000003</v>
      </c>
      <c r="AA2047">
        <v>70018.680639242433</v>
      </c>
      <c r="AB2047">
        <v>2232</v>
      </c>
      <c r="AC2047">
        <v>11289.078267904</v>
      </c>
      <c r="AD2047">
        <v>14740.897250357149</v>
      </c>
      <c r="AE2047">
        <v>13128.433241453051</v>
      </c>
      <c r="AF2047">
        <v>37901.473702927891</v>
      </c>
      <c r="AG2047">
        <v>120157</v>
      </c>
      <c r="AH2047">
        <v>24948.50866657163</v>
      </c>
      <c r="AI2047">
        <v>5083.3944000000001</v>
      </c>
      <c r="AJ2047">
        <v>36919.647111499333</v>
      </c>
      <c r="AK2047">
        <v>9101.2575116667249</v>
      </c>
      <c r="AL2047">
        <v>569257.1875</v>
      </c>
      <c r="AM2047">
        <v>443606.53125</v>
      </c>
      <c r="AN2047">
        <v>125650.6953125</v>
      </c>
      <c r="AO2047" s="5" t="s">
        <v>2334</v>
      </c>
    </row>
    <row r="2048" spans="1:41" ht="14.25" x14ac:dyDescent="0.45">
      <c r="A2048">
        <v>2017</v>
      </c>
      <c r="B2048" s="5" t="s">
        <v>1509</v>
      </c>
      <c r="C2048" s="5" t="s">
        <v>277</v>
      </c>
      <c r="D2048" s="5" t="s">
        <v>107</v>
      </c>
      <c r="E2048" s="5" t="s">
        <v>114</v>
      </c>
      <c r="F2048" s="5" t="s">
        <v>115</v>
      </c>
      <c r="G2048" s="5" t="s">
        <v>87</v>
      </c>
      <c r="H2048" s="5" t="s">
        <v>130</v>
      </c>
      <c r="I2048">
        <v>14462</v>
      </c>
      <c r="J2048">
        <v>19935.540949658302</v>
      </c>
      <c r="K2048">
        <v>2768.6356956431991</v>
      </c>
      <c r="L2048">
        <v>3644</v>
      </c>
      <c r="M2048">
        <v>11069.08365</v>
      </c>
      <c r="N2048">
        <v>10426.57566</v>
      </c>
      <c r="O2048">
        <v>10045.860198625551</v>
      </c>
      <c r="P2048">
        <v>7895.3599672</v>
      </c>
      <c r="Q2048">
        <v>6111.0074710081481</v>
      </c>
      <c r="R2048">
        <v>8838.3965989787157</v>
      </c>
      <c r="S2048">
        <v>11583.4520244736</v>
      </c>
      <c r="T2048">
        <v>12012.423500000001</v>
      </c>
      <c r="U2048">
        <v>2145.3149543039999</v>
      </c>
      <c r="V2048">
        <v>10779</v>
      </c>
      <c r="W2048">
        <v>4877.2397000000001</v>
      </c>
      <c r="X2048">
        <v>15687.191999999999</v>
      </c>
      <c r="Y2048">
        <v>60347.867700000003</v>
      </c>
      <c r="Z2048">
        <v>6320.0638519080003</v>
      </c>
      <c r="AA2048">
        <v>73033.317904161973</v>
      </c>
      <c r="AB2048">
        <v>2233</v>
      </c>
      <c r="AC2048">
        <v>10596.38962</v>
      </c>
      <c r="AD2048">
        <v>14079.41311923073</v>
      </c>
      <c r="AE2048">
        <v>13889.92388529144</v>
      </c>
      <c r="AF2048">
        <v>38009.178729860891</v>
      </c>
      <c r="AG2048">
        <v>111840.09119840051</v>
      </c>
      <c r="AH2048">
        <v>20864.356833470829</v>
      </c>
      <c r="AI2048">
        <v>5139.78</v>
      </c>
      <c r="AJ2048">
        <v>31949.915703800569</v>
      </c>
      <c r="AK2048">
        <v>8999.2024140157082</v>
      </c>
      <c r="AL2048">
        <v>549583.5625</v>
      </c>
      <c r="AM2048">
        <v>430223.9375</v>
      </c>
      <c r="AN2048">
        <v>119359.640625</v>
      </c>
      <c r="AO2048" s="5" t="s">
        <v>2333</v>
      </c>
    </row>
    <row r="2049" spans="1:41" ht="14.25" x14ac:dyDescent="0.45">
      <c r="A2049">
        <v>2017</v>
      </c>
      <c r="B2049" s="5" t="s">
        <v>589</v>
      </c>
      <c r="C2049" s="5" t="s">
        <v>277</v>
      </c>
      <c r="D2049" s="5" t="s">
        <v>107</v>
      </c>
      <c r="E2049" s="5" t="s">
        <v>114</v>
      </c>
      <c r="F2049" s="5" t="s">
        <v>115</v>
      </c>
      <c r="G2049" s="5" t="s">
        <v>87</v>
      </c>
      <c r="H2049" s="5" t="s">
        <v>130</v>
      </c>
      <c r="I2049">
        <v>22425.803095137529</v>
      </c>
      <c r="J2049">
        <v>21364.35716983119</v>
      </c>
      <c r="K2049">
        <v>3254.5148479999998</v>
      </c>
      <c r="L2049">
        <v>3800.889999999999</v>
      </c>
      <c r="M2049">
        <v>11874.675149999999</v>
      </c>
      <c r="N2049">
        <v>10312.48</v>
      </c>
      <c r="O2049">
        <v>10671.6044746355</v>
      </c>
      <c r="P2049">
        <v>7014.9</v>
      </c>
      <c r="Q2049">
        <v>4699.6480299527311</v>
      </c>
      <c r="R2049">
        <v>8512.9995476560343</v>
      </c>
      <c r="S2049">
        <v>11901.07260671925</v>
      </c>
      <c r="T2049">
        <v>12195.75</v>
      </c>
      <c r="U2049">
        <v>2110.1570757190871</v>
      </c>
      <c r="V2049">
        <v>10831</v>
      </c>
      <c r="W2049">
        <v>4795</v>
      </c>
      <c r="X2049">
        <v>14626</v>
      </c>
      <c r="Y2049">
        <v>63793</v>
      </c>
      <c r="Z2049">
        <v>6154.8259063291134</v>
      </c>
      <c r="AA2049">
        <v>75134.322354959659</v>
      </c>
      <c r="AB2049">
        <v>2289</v>
      </c>
      <c r="AC2049">
        <v>11268.89863</v>
      </c>
      <c r="AD2049">
        <v>13564.72063424</v>
      </c>
      <c r="AE2049">
        <v>13623</v>
      </c>
      <c r="AF2049">
        <v>38053.136939999997</v>
      </c>
      <c r="AG2049">
        <v>110871.9414960705</v>
      </c>
      <c r="AH2049">
        <v>25023.394314388112</v>
      </c>
      <c r="AI2049">
        <v>6143</v>
      </c>
      <c r="AJ2049">
        <v>30670.76390728202</v>
      </c>
      <c r="AK2049">
        <v>8635.9872747826084</v>
      </c>
      <c r="AL2049">
        <v>565616.875</v>
      </c>
      <c r="AM2049">
        <v>440642.125</v>
      </c>
      <c r="AN2049">
        <v>124974.7109375</v>
      </c>
      <c r="AO2049" s="5" t="s">
        <v>854</v>
      </c>
    </row>
    <row r="2050" spans="1:41" ht="14.25" x14ac:dyDescent="0.45">
      <c r="A2050">
        <v>2017</v>
      </c>
      <c r="B2050" s="5" t="s">
        <v>1507</v>
      </c>
      <c r="C2050" s="5" t="s">
        <v>277</v>
      </c>
      <c r="D2050" s="5" t="s">
        <v>107</v>
      </c>
      <c r="E2050" s="5" t="s">
        <v>114</v>
      </c>
      <c r="F2050" s="5" t="s">
        <v>115</v>
      </c>
      <c r="G2050" s="5" t="s">
        <v>87</v>
      </c>
      <c r="H2050" s="5" t="s">
        <v>130</v>
      </c>
      <c r="I2050">
        <v>16847.488850691341</v>
      </c>
      <c r="J2050">
        <v>11477.18988887968</v>
      </c>
      <c r="K2050">
        <v>1040</v>
      </c>
      <c r="L2050">
        <v>2986.4357416008011</v>
      </c>
      <c r="M2050">
        <v>10711.766336561859</v>
      </c>
      <c r="N2050">
        <v>9202.3040000000001</v>
      </c>
      <c r="O2050">
        <v>9634.0789093749954</v>
      </c>
      <c r="P2050">
        <v>7411.65</v>
      </c>
      <c r="Q2050">
        <v>5105.6785920000002</v>
      </c>
      <c r="R2050">
        <v>8984.8433271227732</v>
      </c>
      <c r="S2050">
        <v>14619.453546875</v>
      </c>
      <c r="T2050">
        <v>12252.3230859375</v>
      </c>
      <c r="U2050">
        <v>2145</v>
      </c>
      <c r="V2050">
        <v>10158</v>
      </c>
      <c r="W2050">
        <v>3811.1398916496</v>
      </c>
      <c r="X2050">
        <v>16733.860882288031</v>
      </c>
      <c r="Y2050">
        <v>68488</v>
      </c>
      <c r="Z2050">
        <v>6539.2098063907197</v>
      </c>
      <c r="AA2050">
        <v>75206.462240126741</v>
      </c>
      <c r="AB2050">
        <v>2206</v>
      </c>
      <c r="AC2050">
        <v>10907.787489201501</v>
      </c>
      <c r="AD2050">
        <v>13581.779782951029</v>
      </c>
      <c r="AE2050">
        <v>14124.15280655895</v>
      </c>
      <c r="AF2050">
        <v>37628.890191897663</v>
      </c>
      <c r="AG2050">
        <v>114273.63238295481</v>
      </c>
      <c r="AH2050">
        <v>23483.054008616531</v>
      </c>
      <c r="AI2050">
        <v>5196.735576</v>
      </c>
      <c r="AJ2050">
        <v>36375.999890372113</v>
      </c>
      <c r="AK2050">
        <v>8733</v>
      </c>
      <c r="AL2050">
        <v>559865.875</v>
      </c>
      <c r="AM2050">
        <v>437862.71875</v>
      </c>
      <c r="AN2050">
        <v>122003.1953125</v>
      </c>
      <c r="AO2050" s="5" t="s">
        <v>2332</v>
      </c>
    </row>
    <row r="2051" spans="1:41" ht="14.25" x14ac:dyDescent="0.45">
      <c r="A2051">
        <v>2017</v>
      </c>
      <c r="B2051" s="5" t="s">
        <v>4071</v>
      </c>
      <c r="C2051" s="5" t="s">
        <v>277</v>
      </c>
      <c r="D2051" s="5" t="s">
        <v>107</v>
      </c>
      <c r="E2051" s="5" t="s">
        <v>114</v>
      </c>
      <c r="F2051" s="5" t="s">
        <v>115</v>
      </c>
      <c r="G2051" s="5" t="s">
        <v>87</v>
      </c>
      <c r="H2051" s="5" t="s">
        <v>130</v>
      </c>
      <c r="I2051">
        <v>13745.95933962852</v>
      </c>
      <c r="J2051">
        <v>21652.5</v>
      </c>
      <c r="K2051">
        <v>3254.5148479999998</v>
      </c>
      <c r="L2051">
        <v>3560</v>
      </c>
      <c r="M2051">
        <v>13762</v>
      </c>
      <c r="N2051">
        <v>10261</v>
      </c>
      <c r="O2051">
        <v>10165.46891270217</v>
      </c>
      <c r="P2051">
        <v>11298.167874000001</v>
      </c>
      <c r="Q2051">
        <v>4503.0020000000004</v>
      </c>
      <c r="R2051">
        <v>8680.7666499999996</v>
      </c>
      <c r="S2051">
        <v>14329</v>
      </c>
      <c r="T2051">
        <v>15655</v>
      </c>
      <c r="U2051">
        <v>2114</v>
      </c>
      <c r="V2051">
        <v>10532</v>
      </c>
      <c r="W2051">
        <v>5052</v>
      </c>
      <c r="X2051">
        <v>15021</v>
      </c>
      <c r="Y2051">
        <v>63793</v>
      </c>
      <c r="Z2051">
        <v>6205</v>
      </c>
      <c r="AA2051">
        <v>77514</v>
      </c>
      <c r="AB2051">
        <v>0</v>
      </c>
      <c r="AC2051">
        <v>11268.89863</v>
      </c>
      <c r="AD2051">
        <v>15082.007</v>
      </c>
      <c r="AE2051">
        <v>14149</v>
      </c>
      <c r="AF2051">
        <v>35411</v>
      </c>
      <c r="AG2051">
        <v>104741</v>
      </c>
      <c r="AH2051">
        <v>21634</v>
      </c>
      <c r="AI2051">
        <v>6143</v>
      </c>
      <c r="AJ2051">
        <v>30329</v>
      </c>
      <c r="AK2051">
        <v>9148</v>
      </c>
      <c r="AL2051">
        <v>559004.25</v>
      </c>
      <c r="AM2051">
        <v>429758.3125</v>
      </c>
      <c r="AN2051">
        <v>129245.9921875</v>
      </c>
      <c r="AO2051" s="5" t="s">
        <v>4219</v>
      </c>
    </row>
    <row r="2052" spans="1:41" ht="14.25" x14ac:dyDescent="0.45">
      <c r="A2052">
        <v>2017</v>
      </c>
      <c r="B2052" s="5" t="s">
        <v>1508</v>
      </c>
      <c r="C2052" s="5" t="s">
        <v>277</v>
      </c>
      <c r="D2052" s="5" t="s">
        <v>107</v>
      </c>
      <c r="E2052" s="5" t="s">
        <v>29</v>
      </c>
      <c r="F2052" s="5" t="s">
        <v>29</v>
      </c>
      <c r="G2052" s="5" t="s">
        <v>86</v>
      </c>
      <c r="H2052" s="5" t="s">
        <v>130</v>
      </c>
      <c r="I2052">
        <v>115.56777678997136</v>
      </c>
      <c r="J2052">
        <v>4266.5297610764574</v>
      </c>
      <c r="K2052">
        <v>66.867563708838532</v>
      </c>
      <c r="L2052">
        <v>524.41018467719039</v>
      </c>
      <c r="M2052">
        <v>1071.0183618347965</v>
      </c>
      <c r="N2052">
        <v>303.69457281305563</v>
      </c>
      <c r="O2052">
        <v>1041.4491418589182</v>
      </c>
      <c r="P2052">
        <v>1184.7879256706835</v>
      </c>
      <c r="Q2052">
        <v>1.5314356941322989</v>
      </c>
      <c r="R2052">
        <v>500.44148013994476</v>
      </c>
      <c r="S2052">
        <v>676.01540062907463</v>
      </c>
      <c r="T2052">
        <v>1895.4584988332183</v>
      </c>
      <c r="U2052">
        <v>36.856137477312579</v>
      </c>
      <c r="V2052">
        <v>999.32784188484675</v>
      </c>
      <c r="W2052">
        <v>263.25812483794698</v>
      </c>
      <c r="X2052">
        <v>1684.8519989628608</v>
      </c>
      <c r="Y2052">
        <v>3085.3852231007386</v>
      </c>
      <c r="Z2052">
        <v>895.07762444901982</v>
      </c>
      <c r="AA2052">
        <v>5229.5993090967504</v>
      </c>
      <c r="AB2052">
        <v>393.83415475756868</v>
      </c>
      <c r="AC2052">
        <v>909.82007943994483</v>
      </c>
      <c r="AD2052">
        <v>1478.4244585661806</v>
      </c>
      <c r="AE2052">
        <v>1224.6767967461294</v>
      </c>
      <c r="AF2052">
        <v>967.57484072708985</v>
      </c>
      <c r="AG2052">
        <v>4824.9949120298925</v>
      </c>
      <c r="AH2052">
        <v>1181.5024642727062</v>
      </c>
      <c r="AI2052">
        <v>527.5692821752458</v>
      </c>
      <c r="AJ2052">
        <v>1313.3915975718935</v>
      </c>
      <c r="AK2052">
        <v>511.77379468496895</v>
      </c>
      <c r="AL2052">
        <v>37175.69140625</v>
      </c>
      <c r="AM2052">
        <v>26383.6640625</v>
      </c>
      <c r="AN2052">
        <v>10792.0234375</v>
      </c>
      <c r="AO2052" s="5" t="s">
        <v>2336</v>
      </c>
    </row>
    <row r="2053" spans="1:41" ht="14.25" x14ac:dyDescent="0.45">
      <c r="A2053">
        <v>2017</v>
      </c>
      <c r="B2053" s="5" t="s">
        <v>1509</v>
      </c>
      <c r="C2053" s="5" t="s">
        <v>277</v>
      </c>
      <c r="D2053" s="5" t="s">
        <v>107</v>
      </c>
      <c r="E2053" s="5" t="s">
        <v>29</v>
      </c>
      <c r="F2053" s="5" t="s">
        <v>29</v>
      </c>
      <c r="G2053" s="5" t="s">
        <v>86</v>
      </c>
      <c r="H2053" s="5" t="s">
        <v>130</v>
      </c>
      <c r="I2053">
        <v>503.59227809277007</v>
      </c>
      <c r="J2053">
        <v>4373.1389680507045</v>
      </c>
      <c r="K2053">
        <v>78.137925880005568</v>
      </c>
      <c r="L2053">
        <v>582.89491809940671</v>
      </c>
      <c r="M2053">
        <v>1084.7881677356395</v>
      </c>
      <c r="N2053">
        <v>470.63028590721319</v>
      </c>
      <c r="O2053">
        <v>1038.3140451488698</v>
      </c>
      <c r="P2053">
        <v>1397.4752702898381</v>
      </c>
      <c r="Q2053">
        <v>1.4721855915533069</v>
      </c>
      <c r="R2053">
        <v>618.68581199894186</v>
      </c>
      <c r="S2053">
        <v>878.16185007170816</v>
      </c>
      <c r="T2053">
        <v>2540.831751761757</v>
      </c>
      <c r="U2053">
        <v>52.496523796730521</v>
      </c>
      <c r="V2053">
        <v>873.54215597759583</v>
      </c>
      <c r="W2053">
        <v>308.67955992477545</v>
      </c>
      <c r="X2053">
        <v>1838.4282633615028</v>
      </c>
      <c r="Y2053">
        <v>3375.5264801297726</v>
      </c>
      <c r="Z2053">
        <v>1020.5324226084414</v>
      </c>
      <c r="AA2053">
        <v>5297.7441839781095</v>
      </c>
      <c r="AB2053">
        <v>392.67399799954427</v>
      </c>
      <c r="AC2053">
        <v>893.80686409360976</v>
      </c>
      <c r="AD2053">
        <v>1368.2043372960429</v>
      </c>
      <c r="AE2053">
        <v>1636.4919851335712</v>
      </c>
      <c r="AF2053">
        <v>954.78351973509029</v>
      </c>
      <c r="AG2053">
        <v>3633.512383375959</v>
      </c>
      <c r="AH2053">
        <v>1354.3568799939255</v>
      </c>
      <c r="AI2053">
        <v>526.01516844323976</v>
      </c>
      <c r="AJ2053">
        <v>1716.5720890870346</v>
      </c>
      <c r="AK2053">
        <v>577.46176176403571</v>
      </c>
      <c r="AL2053">
        <v>39388.94921875</v>
      </c>
      <c r="AM2053">
        <v>27402.8984375</v>
      </c>
      <c r="AN2053">
        <v>11986.0537109375</v>
      </c>
      <c r="AO2053" s="5" t="s">
        <v>2335</v>
      </c>
    </row>
    <row r="2054" spans="1:41" ht="14.25" x14ac:dyDescent="0.45">
      <c r="A2054">
        <v>2017</v>
      </c>
      <c r="B2054" s="5" t="s">
        <v>1507</v>
      </c>
      <c r="C2054" s="5" t="s">
        <v>277</v>
      </c>
      <c r="D2054" s="5" t="s">
        <v>107</v>
      </c>
      <c r="E2054" s="5" t="s">
        <v>29</v>
      </c>
      <c r="F2054" s="5" t="s">
        <v>29</v>
      </c>
      <c r="G2054" s="5" t="s">
        <v>86</v>
      </c>
      <c r="H2054" s="5" t="s">
        <v>130</v>
      </c>
      <c r="I2054">
        <v>127.45826265285876</v>
      </c>
      <c r="J2054">
        <v>1549.4718777125381</v>
      </c>
      <c r="K2054">
        <v>60.091825629827092</v>
      </c>
      <c r="L2054">
        <v>493.6114248164368</v>
      </c>
      <c r="M2054">
        <v>946.50808701701692</v>
      </c>
      <c r="N2054">
        <v>300.45912814913544</v>
      </c>
      <c r="O2054">
        <v>1058.0453584108841</v>
      </c>
      <c r="P2054">
        <v>1287.681977782009</v>
      </c>
      <c r="Q2054">
        <v>1.3949888092638432</v>
      </c>
      <c r="R2054">
        <v>455.32434734371839</v>
      </c>
      <c r="S2054">
        <v>948.59239029941341</v>
      </c>
      <c r="T2054">
        <v>1545.2183733384109</v>
      </c>
      <c r="U2054">
        <v>23.002723340681186</v>
      </c>
      <c r="V2054">
        <v>1071.9952465035226</v>
      </c>
      <c r="W2054">
        <v>268.26707870458523</v>
      </c>
      <c r="X2054">
        <v>1536.6338268198642</v>
      </c>
      <c r="Y2054">
        <v>2961.6685488986209</v>
      </c>
      <c r="Z2054">
        <v>912.10806759558977</v>
      </c>
      <c r="AA2054">
        <v>5250.6006558321715</v>
      </c>
      <c r="AB2054">
        <v>401.32754974205949</v>
      </c>
      <c r="AC2054">
        <v>773.12425946031829</v>
      </c>
      <c r="AD2054">
        <v>1346.7007350970177</v>
      </c>
      <c r="AE2054">
        <v>1150.3292334852615</v>
      </c>
      <c r="AF2054">
        <v>1063.4403816355932</v>
      </c>
      <c r="AG2054">
        <v>5008.3194668604765</v>
      </c>
      <c r="AH2054">
        <v>1362.7967598192929</v>
      </c>
      <c r="AI2054">
        <v>537.60722572398879</v>
      </c>
      <c r="AJ2054">
        <v>1350.0645875833127</v>
      </c>
      <c r="AK2054">
        <v>521.51120100171363</v>
      </c>
      <c r="AL2054">
        <v>34313.359375</v>
      </c>
      <c r="AM2054">
        <v>23780.0546875</v>
      </c>
      <c r="AN2054">
        <v>10533.2998046875</v>
      </c>
      <c r="AO2054" s="5" t="s">
        <v>2337</v>
      </c>
    </row>
    <row r="2055" spans="1:41" ht="14.25" x14ac:dyDescent="0.45">
      <c r="A2055">
        <v>2017</v>
      </c>
      <c r="B2055" s="5" t="s">
        <v>4071</v>
      </c>
      <c r="C2055" s="5" t="s">
        <v>277</v>
      </c>
      <c r="D2055" s="5" t="s">
        <v>107</v>
      </c>
      <c r="E2055" s="5" t="s">
        <v>29</v>
      </c>
      <c r="F2055" s="5" t="s">
        <v>29</v>
      </c>
      <c r="G2055" s="5" t="s">
        <v>86</v>
      </c>
      <c r="H2055" s="5" t="s">
        <v>130</v>
      </c>
      <c r="I2055">
        <v>538.7024847769959</v>
      </c>
      <c r="J2055">
        <v>4650.4566004229755</v>
      </c>
      <c r="K2055">
        <v>272.6674517398763</v>
      </c>
      <c r="L2055">
        <v>531.80403946442777</v>
      </c>
      <c r="M2055">
        <v>1001.8900085848214</v>
      </c>
      <c r="N2055">
        <v>612.03753091167221</v>
      </c>
      <c r="O2055">
        <v>1109.8764351684054</v>
      </c>
      <c r="P2055">
        <v>1636.6412459295584</v>
      </c>
      <c r="Q2055">
        <v>3.5673044658851754</v>
      </c>
      <c r="R2055">
        <v>674.00247353708255</v>
      </c>
      <c r="S2055">
        <v>1094.4671141008728</v>
      </c>
      <c r="T2055">
        <v>2242.4232224999082</v>
      </c>
      <c r="U2055">
        <v>34.973573194952699</v>
      </c>
      <c r="V2055">
        <v>989.54639451601463</v>
      </c>
      <c r="W2055">
        <v>511.23134934974973</v>
      </c>
      <c r="X2055">
        <v>2034.6390523416599</v>
      </c>
      <c r="Y2055">
        <v>3487.070974437931</v>
      </c>
      <c r="Z2055">
        <v>1213.7887167660053</v>
      </c>
      <c r="AA2055">
        <v>5969.1660367738386</v>
      </c>
      <c r="AB2055"/>
      <c r="AC2055">
        <v>1091.6561234416736</v>
      </c>
      <c r="AD2055">
        <v>1429.801962970125</v>
      </c>
      <c r="AE2055">
        <v>1841.2557652636863</v>
      </c>
      <c r="AF2055">
        <v>1171.7445219008041</v>
      </c>
      <c r="AG2055">
        <v>5502.165971170647</v>
      </c>
      <c r="AH2055">
        <v>1367.0552581203569</v>
      </c>
      <c r="AI2055">
        <v>1031.7204092511047</v>
      </c>
      <c r="AJ2055">
        <v>1389.6852172465028</v>
      </c>
      <c r="AK2055">
        <v>565.74897815364659</v>
      </c>
      <c r="AL2055">
        <v>43999.78515625</v>
      </c>
      <c r="AM2055">
        <v>31338.267578125</v>
      </c>
      <c r="AN2055">
        <v>12661.521484375</v>
      </c>
      <c r="AO2055" s="5" t="s">
        <v>4220</v>
      </c>
    </row>
    <row r="2056" spans="1:41" ht="14.25" x14ac:dyDescent="0.45">
      <c r="A2056">
        <v>2017</v>
      </c>
      <c r="B2056" s="5" t="s">
        <v>589</v>
      </c>
      <c r="C2056" s="5" t="s">
        <v>277</v>
      </c>
      <c r="D2056" s="5" t="s">
        <v>107</v>
      </c>
      <c r="E2056" s="5" t="s">
        <v>29</v>
      </c>
      <c r="F2056" s="5" t="s">
        <v>29</v>
      </c>
      <c r="G2056" s="5" t="s">
        <v>86</v>
      </c>
      <c r="H2056" s="5" t="s">
        <v>130</v>
      </c>
      <c r="I2056">
        <v>539.44132129634238</v>
      </c>
      <c r="J2056">
        <v>4726.6232386589109</v>
      </c>
      <c r="K2056">
        <v>277.13703949125875</v>
      </c>
      <c r="L2056">
        <v>527.38318824074327</v>
      </c>
      <c r="M2056">
        <v>1150.0455657632615</v>
      </c>
      <c r="N2056">
        <v>340.10402065913814</v>
      </c>
      <c r="O2056">
        <v>1128.0696228353702</v>
      </c>
      <c r="P2056">
        <v>1176.3084245014188</v>
      </c>
      <c r="Q2056">
        <v>1.486491186415225</v>
      </c>
      <c r="R2056">
        <v>639.85181327999703</v>
      </c>
      <c r="S2056">
        <v>1112.201748177868</v>
      </c>
      <c r="T2056">
        <v>2300.091131526523</v>
      </c>
      <c r="U2056">
        <v>32.574597066260374</v>
      </c>
      <c r="V2056">
        <v>1005.7671220584159</v>
      </c>
      <c r="W2056">
        <v>313.64879066270765</v>
      </c>
      <c r="X2056">
        <v>1947.4924910429563</v>
      </c>
      <c r="Y2056">
        <v>3544.2313344885965</v>
      </c>
      <c r="Z2056">
        <v>1129.1356463857476</v>
      </c>
      <c r="AA2056">
        <v>6011.6018210352304</v>
      </c>
      <c r="AB2056">
        <v>407.74342786151999</v>
      </c>
      <c r="AC2056">
        <v>1109.5506422297512</v>
      </c>
      <c r="AD2056">
        <v>1381.4991864139586</v>
      </c>
      <c r="AE2056">
        <v>1916.3941109491439</v>
      </c>
      <c r="AF2056">
        <v>1140.1448680596038</v>
      </c>
      <c r="AG2056">
        <v>4541.5878936544141</v>
      </c>
      <c r="AH2056">
        <v>1376.3379407465607</v>
      </c>
      <c r="AI2056">
        <v>1048.6324567823192</v>
      </c>
      <c r="AJ2056">
        <v>1489.8317556478614</v>
      </c>
      <c r="AK2056">
        <v>627.29758132541531</v>
      </c>
      <c r="AL2056">
        <v>42942.21875</v>
      </c>
      <c r="AM2056">
        <v>29872.01953125</v>
      </c>
      <c r="AN2056">
        <v>13070.197265625</v>
      </c>
      <c r="AO2056" s="5" t="s">
        <v>855</v>
      </c>
    </row>
    <row r="2057" spans="1:41" ht="14.25" x14ac:dyDescent="0.45">
      <c r="A2057">
        <v>2017</v>
      </c>
      <c r="B2057" s="5" t="s">
        <v>1508</v>
      </c>
      <c r="C2057" s="5" t="s">
        <v>277</v>
      </c>
      <c r="D2057" s="5" t="s">
        <v>107</v>
      </c>
      <c r="E2057" s="5" t="s">
        <v>29</v>
      </c>
      <c r="F2057" s="5" t="s">
        <v>29</v>
      </c>
      <c r="G2057" s="5" t="s">
        <v>87</v>
      </c>
      <c r="H2057" s="5" t="s">
        <v>130</v>
      </c>
      <c r="I2057">
        <v>114.3204040682417</v>
      </c>
      <c r="J2057">
        <v>4333.438878585559</v>
      </c>
      <c r="K2057">
        <v>67.435510887772196</v>
      </c>
      <c r="L2057">
        <v>527.43179999999995</v>
      </c>
      <c r="M2057">
        <v>1067.9340672000001</v>
      </c>
      <c r="N2057">
        <v>306.64304885759998</v>
      </c>
      <c r="O2057">
        <v>1065</v>
      </c>
      <c r="P2057">
        <v>1284</v>
      </c>
      <c r="Q2057">
        <v>1.5593984406000001</v>
      </c>
      <c r="R2057">
        <v>509.20693726769531</v>
      </c>
      <c r="S2057">
        <v>688.35888153949099</v>
      </c>
      <c r="T2057">
        <v>1995.6921749999999</v>
      </c>
      <c r="U2057">
        <v>37.14228</v>
      </c>
      <c r="V2057">
        <v>1007</v>
      </c>
      <c r="W2057">
        <v>260.10000000000002</v>
      </c>
      <c r="X2057">
        <v>1769.5812000000001</v>
      </c>
      <c r="Y2057">
        <v>3243.2170000000001</v>
      </c>
      <c r="Z2057">
        <v>911.2</v>
      </c>
      <c r="AA2057">
        <v>5298.563788256547</v>
      </c>
      <c r="AB2057">
        <v>374</v>
      </c>
      <c r="AC2057">
        <v>949.45620787199994</v>
      </c>
      <c r="AD2057">
        <v>1580.6902270005</v>
      </c>
      <c r="AE2057">
        <v>1209.9852000000001</v>
      </c>
      <c r="AF2057">
        <v>973.17493285397404</v>
      </c>
      <c r="AG2057">
        <v>4973</v>
      </c>
      <c r="AH2057">
        <v>1248.042327813316</v>
      </c>
      <c r="AI2057">
        <v>521.24040000000002</v>
      </c>
      <c r="AJ2057">
        <v>1384.0699662381751</v>
      </c>
      <c r="AK2057">
        <v>526.66119000000003</v>
      </c>
      <c r="AL2057">
        <v>38228.1484375</v>
      </c>
      <c r="AM2057">
        <v>27063.412109375</v>
      </c>
      <c r="AN2057">
        <v>11164.7353515625</v>
      </c>
      <c r="AO2057" s="5" t="s">
        <v>2339</v>
      </c>
    </row>
    <row r="2058" spans="1:41" ht="14.25" x14ac:dyDescent="0.45">
      <c r="A2058">
        <v>2017</v>
      </c>
      <c r="B2058" s="5" t="s">
        <v>4071</v>
      </c>
      <c r="C2058" s="5" t="s">
        <v>277</v>
      </c>
      <c r="D2058" s="5" t="s">
        <v>107</v>
      </c>
      <c r="E2058" s="5" t="s">
        <v>29</v>
      </c>
      <c r="F2058" s="5" t="s">
        <v>29</v>
      </c>
      <c r="G2058" s="5" t="s">
        <v>87</v>
      </c>
      <c r="H2058" s="5" t="s">
        <v>130</v>
      </c>
      <c r="I2058">
        <v>523.7064105609079</v>
      </c>
      <c r="J2058">
        <v>4521</v>
      </c>
      <c r="K2058">
        <v>265.07709999999997</v>
      </c>
      <c r="L2058">
        <v>517</v>
      </c>
      <c r="M2058">
        <v>974</v>
      </c>
      <c r="N2058">
        <v>595</v>
      </c>
      <c r="O2058">
        <v>1078.9803657</v>
      </c>
      <c r="P2058">
        <v>1591.081416</v>
      </c>
      <c r="Q2058">
        <v>3.468</v>
      </c>
      <c r="R2058">
        <v>655.24</v>
      </c>
      <c r="S2058">
        <v>1064</v>
      </c>
      <c r="T2058">
        <v>2180</v>
      </c>
      <c r="U2058">
        <v>34</v>
      </c>
      <c r="V2058">
        <v>962</v>
      </c>
      <c r="W2058">
        <v>497</v>
      </c>
      <c r="X2058">
        <v>1978</v>
      </c>
      <c r="Y2058">
        <v>3390</v>
      </c>
      <c r="Z2058">
        <v>1180</v>
      </c>
      <c r="AA2058">
        <v>5803</v>
      </c>
      <c r="AB2058"/>
      <c r="AC2058">
        <v>1061.2672600000001</v>
      </c>
      <c r="AD2058">
        <v>1390</v>
      </c>
      <c r="AE2058">
        <v>1790</v>
      </c>
      <c r="AF2058">
        <v>1139.126206022805</v>
      </c>
      <c r="AG2058">
        <v>5349</v>
      </c>
      <c r="AH2058">
        <v>1329</v>
      </c>
      <c r="AI2058">
        <v>1003</v>
      </c>
      <c r="AJ2058">
        <v>1351</v>
      </c>
      <c r="AK2058">
        <v>550</v>
      </c>
      <c r="AL2058">
        <v>42774.9453125</v>
      </c>
      <c r="AM2058">
        <v>30465.890625</v>
      </c>
      <c r="AN2058">
        <v>12309.0576171875</v>
      </c>
      <c r="AO2058" s="5" t="s">
        <v>4221</v>
      </c>
    </row>
    <row r="2059" spans="1:41" ht="14.25" x14ac:dyDescent="0.45">
      <c r="A2059">
        <v>2017</v>
      </c>
      <c r="B2059" s="5" t="s">
        <v>1509</v>
      </c>
      <c r="C2059" s="5" t="s">
        <v>277</v>
      </c>
      <c r="D2059" s="5" t="s">
        <v>107</v>
      </c>
      <c r="E2059" s="5" t="s">
        <v>29</v>
      </c>
      <c r="F2059" s="5" t="s">
        <v>29</v>
      </c>
      <c r="G2059" s="5" t="s">
        <v>87</v>
      </c>
      <c r="H2059" s="5" t="s">
        <v>130</v>
      </c>
      <c r="I2059">
        <v>500</v>
      </c>
      <c r="J2059">
        <v>4333.4387499999993</v>
      </c>
      <c r="K2059">
        <v>76.671107261999978</v>
      </c>
      <c r="L2059">
        <v>567</v>
      </c>
      <c r="M2059">
        <v>1059.03</v>
      </c>
      <c r="N2059">
        <v>457.21398000000011</v>
      </c>
      <c r="O2059">
        <v>1019.198006282456</v>
      </c>
      <c r="P2059">
        <v>1331.0169599999999</v>
      </c>
      <c r="Q2059">
        <v>1.439776071203184</v>
      </c>
      <c r="R2059">
        <v>624.04071194223502</v>
      </c>
      <c r="S2059">
        <v>856.47360000000003</v>
      </c>
      <c r="T2059">
        <v>2493.144499999999</v>
      </c>
      <c r="U2059">
        <v>52.02</v>
      </c>
      <c r="V2059">
        <v>853</v>
      </c>
      <c r="W2059">
        <v>299.58600000000001</v>
      </c>
      <c r="X2059">
        <v>1786.02</v>
      </c>
      <c r="Y2059">
        <v>3351.5410499999998</v>
      </c>
      <c r="Z2059">
        <v>998.24400000000003</v>
      </c>
      <c r="AA2059">
        <v>5273.0177894615663</v>
      </c>
      <c r="AB2059">
        <v>374</v>
      </c>
      <c r="AC2059">
        <v>864.15565000000004</v>
      </c>
      <c r="AD2059">
        <v>1338.083918670058</v>
      </c>
      <c r="AE2059">
        <v>1626.2084633456211</v>
      </c>
      <c r="AF2059">
        <v>951.50424324549272</v>
      </c>
      <c r="AG2059">
        <v>3666.7121972619052</v>
      </c>
      <c r="AH2059">
        <v>1343.3791216479899</v>
      </c>
      <c r="AI2059">
        <v>511.02</v>
      </c>
      <c r="AJ2059">
        <v>1704.7507033242109</v>
      </c>
      <c r="AK2059">
        <v>564.85</v>
      </c>
      <c r="AL2059">
        <v>38876.76171875</v>
      </c>
      <c r="AM2059">
        <v>27155.3046875</v>
      </c>
      <c r="AN2059">
        <v>11721.455078125</v>
      </c>
      <c r="AO2059" s="5" t="s">
        <v>2340</v>
      </c>
    </row>
    <row r="2060" spans="1:41" ht="14.25" x14ac:dyDescent="0.45">
      <c r="A2060">
        <v>2017</v>
      </c>
      <c r="B2060" s="5" t="s">
        <v>1507</v>
      </c>
      <c r="C2060" s="5" t="s">
        <v>277</v>
      </c>
      <c r="D2060" s="5" t="s">
        <v>107</v>
      </c>
      <c r="E2060" s="5" t="s">
        <v>29</v>
      </c>
      <c r="F2060" s="5" t="s">
        <v>29</v>
      </c>
      <c r="G2060" s="5" t="s">
        <v>87</v>
      </c>
      <c r="H2060" s="5" t="s">
        <v>130</v>
      </c>
      <c r="I2060">
        <v>126.3609171631967</v>
      </c>
      <c r="J2060">
        <v>1412.8805</v>
      </c>
      <c r="K2060">
        <v>63</v>
      </c>
      <c r="L2060">
        <v>497.91879360000001</v>
      </c>
      <c r="M2060">
        <v>948.21194465661245</v>
      </c>
      <c r="N2060">
        <v>304.64</v>
      </c>
      <c r="O2060">
        <v>1088.3595101562501</v>
      </c>
      <c r="P2060">
        <v>1284</v>
      </c>
      <c r="Q2060">
        <v>1.4014</v>
      </c>
      <c r="R2060">
        <v>453.70809004457669</v>
      </c>
      <c r="S2060">
        <v>951.97131249999984</v>
      </c>
      <c r="T2060">
        <v>1589.4905624999999</v>
      </c>
      <c r="U2060">
        <v>20</v>
      </c>
      <c r="V2060">
        <v>1076</v>
      </c>
      <c r="W2060">
        <v>264.52068000000003</v>
      </c>
      <c r="X2060">
        <v>1611.7723249999999</v>
      </c>
      <c r="Y2060">
        <v>3262</v>
      </c>
      <c r="Z2060">
        <v>916.21500000000003</v>
      </c>
      <c r="AA2060">
        <v>5341.484254006542</v>
      </c>
      <c r="AB2060">
        <v>374</v>
      </c>
      <c r="AC2060">
        <v>793.7244901847489</v>
      </c>
      <c r="AD2060">
        <v>1342.2225000000001</v>
      </c>
      <c r="AE2060">
        <v>1156.5940086650151</v>
      </c>
      <c r="AF2060">
        <v>1072.7202112196451</v>
      </c>
      <c r="AG2060">
        <v>5045.9821032600357</v>
      </c>
      <c r="AH2060">
        <v>1384.3</v>
      </c>
      <c r="AI2060">
        <v>531.66520800000001</v>
      </c>
      <c r="AJ2060">
        <v>1375.2461605624619</v>
      </c>
      <c r="AK2060">
        <v>486</v>
      </c>
      <c r="AL2060">
        <v>34776.390625</v>
      </c>
      <c r="AM2060">
        <v>24140.876953125</v>
      </c>
      <c r="AN2060">
        <v>10635.513671875</v>
      </c>
      <c r="AO2060" s="5" t="s">
        <v>2338</v>
      </c>
    </row>
    <row r="2061" spans="1:41" ht="14.25" x14ac:dyDescent="0.45">
      <c r="A2061">
        <v>2017</v>
      </c>
      <c r="B2061" s="5" t="s">
        <v>589</v>
      </c>
      <c r="C2061" s="5" t="s">
        <v>277</v>
      </c>
      <c r="D2061" s="5" t="s">
        <v>107</v>
      </c>
      <c r="E2061" s="5" t="s">
        <v>29</v>
      </c>
      <c r="F2061" s="5" t="s">
        <v>29</v>
      </c>
      <c r="G2061" s="5" t="s">
        <v>87</v>
      </c>
      <c r="H2061" s="5" t="s">
        <v>130</v>
      </c>
      <c r="I2061">
        <v>523.7064105609079</v>
      </c>
      <c r="J2061">
        <v>4615.8784637500003</v>
      </c>
      <c r="K2061">
        <v>265.07709999999997</v>
      </c>
      <c r="L2061">
        <v>511.99999999999989</v>
      </c>
      <c r="M2061">
        <v>1100</v>
      </c>
      <c r="N2061">
        <v>325.30399999999997</v>
      </c>
      <c r="O2061">
        <v>1078.9803657</v>
      </c>
      <c r="P2061">
        <v>1224</v>
      </c>
      <c r="Q2061">
        <v>1.4218047995094341</v>
      </c>
      <c r="R2061">
        <v>612.0079199999999</v>
      </c>
      <c r="S2061">
        <v>1063.8030000000001</v>
      </c>
      <c r="T2061">
        <v>2232.1</v>
      </c>
      <c r="U2061">
        <v>31.157075719087199</v>
      </c>
      <c r="V2061">
        <v>962</v>
      </c>
      <c r="W2061">
        <v>300</v>
      </c>
      <c r="X2061">
        <v>1900</v>
      </c>
      <c r="Y2061">
        <v>3390</v>
      </c>
      <c r="Z2061">
        <v>1080</v>
      </c>
      <c r="AA2061">
        <v>5858.6114561805916</v>
      </c>
      <c r="AB2061">
        <v>390</v>
      </c>
      <c r="AC2061">
        <v>1061.2672600000001</v>
      </c>
      <c r="AD2061">
        <v>1321.3816480800001</v>
      </c>
      <c r="AE2061">
        <v>1833</v>
      </c>
      <c r="AF2061">
        <v>1106.8880947718819</v>
      </c>
      <c r="AG2061">
        <v>4426.4905857174999</v>
      </c>
      <c r="AH2061">
        <v>1343.4321225000001</v>
      </c>
      <c r="AI2061">
        <v>1003</v>
      </c>
      <c r="AJ2061">
        <v>1443.5250000000001</v>
      </c>
      <c r="AK2061">
        <v>600</v>
      </c>
      <c r="AL2061">
        <v>41605.03125</v>
      </c>
      <c r="AM2061">
        <v>29007.259765625</v>
      </c>
      <c r="AN2061">
        <v>12597.7744140625</v>
      </c>
      <c r="AO2061" s="5" t="s">
        <v>856</v>
      </c>
    </row>
    <row r="2062" spans="1:41" ht="14.25" x14ac:dyDescent="0.45">
      <c r="A2062">
        <v>2017</v>
      </c>
      <c r="B2062" s="5" t="s">
        <v>80</v>
      </c>
      <c r="C2062" s="5" t="s">
        <v>278</v>
      </c>
      <c r="D2062" s="5" t="s">
        <v>107</v>
      </c>
      <c r="E2062" s="5" t="s">
        <v>108</v>
      </c>
      <c r="F2062" s="5" t="s">
        <v>108</v>
      </c>
      <c r="G2062" s="5" t="s">
        <v>86</v>
      </c>
      <c r="H2062" s="5" t="s">
        <v>130</v>
      </c>
      <c r="I2062">
        <v>186.27671813964844</v>
      </c>
      <c r="J2062">
        <v>286.989013671875</v>
      </c>
      <c r="K2062">
        <v>275.95950317382813</v>
      </c>
      <c r="L2062">
        <v>447.45602416992188</v>
      </c>
      <c r="M2062">
        <v>795.13446044921875</v>
      </c>
      <c r="N2062">
        <v>809.53533935546875</v>
      </c>
      <c r="O2062">
        <v>1910.1715087890625</v>
      </c>
      <c r="P2062">
        <v>404.25335693359375</v>
      </c>
      <c r="Q2062">
        <v>133.36759948730469</v>
      </c>
      <c r="R2062">
        <v>901.8197021484375</v>
      </c>
      <c r="S2062"/>
      <c r="T2062">
        <v>1026.5772705078125</v>
      </c>
      <c r="U2062">
        <v>84.348030090332031</v>
      </c>
      <c r="V2062">
        <v>1907.08837890625</v>
      </c>
      <c r="W2062">
        <v>517.46746826171875</v>
      </c>
      <c r="X2062">
        <v>2462.0107421875</v>
      </c>
      <c r="Y2062">
        <v>2889.69140625</v>
      </c>
      <c r="Z2062">
        <v>409.28750610351563</v>
      </c>
      <c r="AA2062">
        <v>9869.40234375</v>
      </c>
      <c r="AB2062">
        <v>543.1190185546875</v>
      </c>
      <c r="AC2062">
        <v>187.55851745605469</v>
      </c>
      <c r="AD2062">
        <v>1631.9698486328125</v>
      </c>
      <c r="AE2062">
        <v>564.02996826171875</v>
      </c>
      <c r="AF2062">
        <v>1655.7545166015625</v>
      </c>
      <c r="AG2062">
        <v>11122.625</v>
      </c>
      <c r="AH2062">
        <v>750.923828125</v>
      </c>
      <c r="AI2062">
        <v>612.03753662109375</v>
      </c>
      <c r="AJ2062">
        <v>931.7314453125</v>
      </c>
      <c r="AK2062">
        <v>313.7335205078125</v>
      </c>
      <c r="AL2062">
        <v>43630.31640625</v>
      </c>
      <c r="AM2062">
        <v>32791.21484375</v>
      </c>
      <c r="AN2062">
        <v>10839.1044921875</v>
      </c>
      <c r="AO2062" s="5" t="s">
        <v>4222</v>
      </c>
    </row>
    <row r="2063" spans="1:41" ht="14.25" x14ac:dyDescent="0.45">
      <c r="A2063">
        <v>2017</v>
      </c>
      <c r="B2063" s="5" t="s">
        <v>80</v>
      </c>
      <c r="C2063" s="5" t="s">
        <v>278</v>
      </c>
      <c r="D2063" s="5" t="s">
        <v>107</v>
      </c>
      <c r="E2063" s="5" t="s">
        <v>108</v>
      </c>
      <c r="F2063" s="5" t="s">
        <v>108</v>
      </c>
      <c r="G2063" s="5" t="s">
        <v>87</v>
      </c>
      <c r="H2063" s="5" t="s">
        <v>130</v>
      </c>
      <c r="I2063">
        <v>181.09126000000001</v>
      </c>
      <c r="J2063">
        <v>279</v>
      </c>
      <c r="K2063">
        <v>268.2775122735934</v>
      </c>
      <c r="L2063">
        <v>435</v>
      </c>
      <c r="M2063">
        <v>773</v>
      </c>
      <c r="N2063">
        <v>787</v>
      </c>
      <c r="O2063">
        <v>1856.9973399999999</v>
      </c>
      <c r="P2063">
        <v>393</v>
      </c>
      <c r="Q2063">
        <v>129.655</v>
      </c>
      <c r="R2063">
        <v>876.71537504107471</v>
      </c>
      <c r="S2063"/>
      <c r="T2063">
        <v>998</v>
      </c>
      <c r="U2063">
        <v>82</v>
      </c>
      <c r="V2063">
        <v>1854</v>
      </c>
      <c r="W2063">
        <v>503.06251924642419</v>
      </c>
      <c r="X2063">
        <v>2393.4748715828068</v>
      </c>
      <c r="Y2063">
        <v>2809.25</v>
      </c>
      <c r="Z2063">
        <v>397.89400000000001</v>
      </c>
      <c r="AA2063">
        <v>9594.6639299999988</v>
      </c>
      <c r="AB2063">
        <v>528</v>
      </c>
      <c r="AC2063">
        <v>182.33736999999999</v>
      </c>
      <c r="AD2063">
        <v>1586.54</v>
      </c>
      <c r="AE2063">
        <v>548.32883928481397</v>
      </c>
      <c r="AF2063">
        <v>1609.6626699999999</v>
      </c>
      <c r="AG2063">
        <v>10813</v>
      </c>
      <c r="AH2063">
        <v>730.02007000000003</v>
      </c>
      <c r="AI2063">
        <v>595</v>
      </c>
      <c r="AJ2063">
        <v>905.7944933333273</v>
      </c>
      <c r="AK2063">
        <v>305</v>
      </c>
      <c r="AL2063">
        <v>42415.7578125</v>
      </c>
      <c r="AM2063">
        <v>31878.392578125</v>
      </c>
      <c r="AN2063">
        <v>10537.373046875</v>
      </c>
      <c r="AO2063" s="5" t="s">
        <v>4223</v>
      </c>
    </row>
    <row r="2064" spans="1:41" ht="14.25" x14ac:dyDescent="0.45">
      <c r="A2064">
        <v>2017</v>
      </c>
      <c r="B2064" s="5" t="s">
        <v>80</v>
      </c>
      <c r="C2064" s="5" t="s">
        <v>278</v>
      </c>
      <c r="D2064" s="5" t="s">
        <v>107</v>
      </c>
      <c r="E2064" s="5" t="s">
        <v>30</v>
      </c>
      <c r="F2064" s="5" t="s">
        <v>30</v>
      </c>
      <c r="G2064" s="5" t="s">
        <v>86</v>
      </c>
      <c r="H2064" s="5" t="s">
        <v>130</v>
      </c>
      <c r="I2064">
        <v>5573.0673828125</v>
      </c>
      <c r="J2064">
        <v>7780.59130859375</v>
      </c>
      <c r="K2064">
        <v>1917.7523193359375</v>
      </c>
      <c r="L2064">
        <v>1814.51123046875</v>
      </c>
      <c r="M2064">
        <v>5645.14599609375</v>
      </c>
      <c r="N2064">
        <v>4273.9765625</v>
      </c>
      <c r="O2064">
        <v>3379.2060546875</v>
      </c>
      <c r="P2064">
        <v>4725.546875</v>
      </c>
      <c r="Q2064">
        <v>2446.5927734375</v>
      </c>
      <c r="R2064">
        <v>3513.395751953125</v>
      </c>
      <c r="S2064">
        <v>5293.35302734375</v>
      </c>
      <c r="T2064">
        <v>3928.355224609375</v>
      </c>
      <c r="U2064">
        <v>1000.8613891601563</v>
      </c>
      <c r="V2064">
        <v>2933.66552734375</v>
      </c>
      <c r="W2064">
        <v>1488.169677734375</v>
      </c>
      <c r="X2064">
        <v>5220.21142578125</v>
      </c>
      <c r="Y2064">
        <v>14037.46484375</v>
      </c>
      <c r="Z2064">
        <v>1391.53369140625</v>
      </c>
      <c r="AA2064">
        <v>32858.25390625</v>
      </c>
      <c r="AB2064">
        <v>1288.8790283203125</v>
      </c>
      <c r="AC2064">
        <v>6246.60546875</v>
      </c>
      <c r="AD2064">
        <v>3216.941162109375</v>
      </c>
      <c r="AE2064">
        <v>4478.13818359375</v>
      </c>
      <c r="AF2064">
        <v>19671.1953125</v>
      </c>
      <c r="AG2064">
        <v>35304.79296875</v>
      </c>
      <c r="AH2064">
        <v>11258.2392578125</v>
      </c>
      <c r="AI2064">
        <v>2049.0400390625</v>
      </c>
      <c r="AJ2064">
        <v>11828.7578125</v>
      </c>
      <c r="AK2064">
        <v>1604.6697998046875</v>
      </c>
      <c r="AL2064">
        <v>206168.921875</v>
      </c>
      <c r="AM2064">
        <v>159878.9375</v>
      </c>
      <c r="AN2064">
        <v>46289.9609375</v>
      </c>
      <c r="AO2064" s="5" t="s">
        <v>4224</v>
      </c>
    </row>
    <row r="2065" spans="1:41" ht="14.25" x14ac:dyDescent="0.45">
      <c r="A2065">
        <v>2017</v>
      </c>
      <c r="B2065" s="5" t="s">
        <v>80</v>
      </c>
      <c r="C2065" s="5" t="s">
        <v>278</v>
      </c>
      <c r="D2065" s="5" t="s">
        <v>107</v>
      </c>
      <c r="E2065" s="5" t="s">
        <v>30</v>
      </c>
      <c r="F2065" s="5" t="s">
        <v>30</v>
      </c>
      <c r="G2065" s="5" t="s">
        <v>87</v>
      </c>
      <c r="H2065" s="5" t="s">
        <v>130</v>
      </c>
      <c r="I2065">
        <v>5417.9275100000032</v>
      </c>
      <c r="J2065">
        <v>7564</v>
      </c>
      <c r="K2065">
        <v>1864.3670541232771</v>
      </c>
      <c r="L2065">
        <v>1764</v>
      </c>
      <c r="M2065">
        <v>5488</v>
      </c>
      <c r="N2065">
        <v>4155</v>
      </c>
      <c r="O2065">
        <v>3285.13778</v>
      </c>
      <c r="P2065">
        <v>4594</v>
      </c>
      <c r="Q2065">
        <v>2378.4859999999999</v>
      </c>
      <c r="R2065">
        <v>3415.5919234746038</v>
      </c>
      <c r="S2065">
        <v>5146</v>
      </c>
      <c r="T2065">
        <v>3819</v>
      </c>
      <c r="U2065">
        <v>973</v>
      </c>
      <c r="V2065">
        <v>2852</v>
      </c>
      <c r="W2065">
        <v>1446.742952000001</v>
      </c>
      <c r="X2065">
        <v>5074.8945090490988</v>
      </c>
      <c r="Y2065">
        <v>13646.698</v>
      </c>
      <c r="Z2065">
        <v>1352.797</v>
      </c>
      <c r="AA2065">
        <v>31943.56666358963</v>
      </c>
      <c r="AB2065">
        <v>1253</v>
      </c>
      <c r="AC2065">
        <v>6072.7163094999978</v>
      </c>
      <c r="AD2065">
        <v>3127.39</v>
      </c>
      <c r="AE2065">
        <v>4353.4784597776597</v>
      </c>
      <c r="AF2065">
        <v>19123.60123</v>
      </c>
      <c r="AG2065">
        <v>34322</v>
      </c>
      <c r="AH2065">
        <v>10944.839640000009</v>
      </c>
      <c r="AI2065">
        <v>1992</v>
      </c>
      <c r="AJ2065">
        <v>11499.47616462867</v>
      </c>
      <c r="AK2065">
        <v>1560</v>
      </c>
      <c r="AL2065">
        <v>200429.703125</v>
      </c>
      <c r="AM2065">
        <v>155428.34375</v>
      </c>
      <c r="AN2065">
        <v>45001.37109375</v>
      </c>
      <c r="AO2065" s="5" t="s">
        <v>4225</v>
      </c>
    </row>
    <row r="2066" spans="1:41" ht="14.25" x14ac:dyDescent="0.45">
      <c r="A2066">
        <v>2017</v>
      </c>
      <c r="B2066" s="5" t="s">
        <v>80</v>
      </c>
      <c r="C2066" s="5" t="s">
        <v>278</v>
      </c>
      <c r="D2066" s="5" t="s">
        <v>107</v>
      </c>
      <c r="E2066" s="5" t="s">
        <v>109</v>
      </c>
      <c r="F2066" s="5" t="s">
        <v>109</v>
      </c>
      <c r="G2066" s="5" t="s">
        <v>86</v>
      </c>
      <c r="H2066" s="5" t="s">
        <v>130</v>
      </c>
      <c r="I2066">
        <v>6894.47705078125</v>
      </c>
      <c r="J2066">
        <v>16500.326171875</v>
      </c>
      <c r="K2066">
        <v>1279.4326171875</v>
      </c>
      <c r="L2066">
        <v>1428.7733154296875</v>
      </c>
      <c r="M2066">
        <v>5392.10205078125</v>
      </c>
      <c r="N2066">
        <v>2872.97607421875</v>
      </c>
      <c r="O2066">
        <v>4703.21875</v>
      </c>
      <c r="P2066">
        <v>4799.6083984375</v>
      </c>
      <c r="Q2066">
        <v>1562.5657958984375</v>
      </c>
      <c r="R2066">
        <v>3356.825439453125</v>
      </c>
      <c r="S2066">
        <v>5241.92138671875</v>
      </c>
      <c r="T2066">
        <v>8194.1025390625</v>
      </c>
      <c r="U2066">
        <v>659.354736328125</v>
      </c>
      <c r="V2066">
        <v>5482.6220703125</v>
      </c>
      <c r="W2066">
        <v>2248.240966796875</v>
      </c>
      <c r="X2066">
        <v>9378.306640625</v>
      </c>
      <c r="Y2066">
        <v>26451.140625</v>
      </c>
      <c r="Z2066">
        <v>4432.46337890625</v>
      </c>
      <c r="AA2066">
        <v>33238.7890625</v>
      </c>
      <c r="AB2066">
        <v>1617.013427734375</v>
      </c>
      <c r="AC2066">
        <v>3483.336181640625</v>
      </c>
      <c r="AD2066">
        <v>10027.509765625</v>
      </c>
      <c r="AE2066">
        <v>6060.57861328125</v>
      </c>
      <c r="AF2066">
        <v>8910.7138671875</v>
      </c>
      <c r="AG2066">
        <v>37971.015625</v>
      </c>
      <c r="AH2066">
        <v>4781.7080078125</v>
      </c>
      <c r="AI2066">
        <v>3303.97412109375</v>
      </c>
      <c r="AJ2066">
        <v>14802.9111328125</v>
      </c>
      <c r="AK2066">
        <v>5033.1083984375</v>
      </c>
      <c r="AL2066">
        <v>240109.125</v>
      </c>
      <c r="AM2066">
        <v>178908.46875</v>
      </c>
      <c r="AN2066">
        <v>61200.6328125</v>
      </c>
      <c r="AO2066" s="5" t="s">
        <v>4226</v>
      </c>
    </row>
    <row r="2067" spans="1:41" ht="14.25" x14ac:dyDescent="0.45">
      <c r="A2067">
        <v>2017</v>
      </c>
      <c r="B2067" s="5" t="s">
        <v>80</v>
      </c>
      <c r="C2067" s="5" t="s">
        <v>278</v>
      </c>
      <c r="D2067" s="5" t="s">
        <v>107</v>
      </c>
      <c r="E2067" s="5" t="s">
        <v>109</v>
      </c>
      <c r="F2067" s="5" t="s">
        <v>109</v>
      </c>
      <c r="G2067" s="5" t="s">
        <v>87</v>
      </c>
      <c r="H2067" s="5" t="s">
        <v>130</v>
      </c>
      <c r="I2067">
        <v>6702.5525400000006</v>
      </c>
      <c r="J2067">
        <v>16041</v>
      </c>
      <c r="K2067">
        <v>1243.8165519199999</v>
      </c>
      <c r="L2067">
        <v>1389</v>
      </c>
      <c r="M2067">
        <v>5242</v>
      </c>
      <c r="N2067">
        <v>2793</v>
      </c>
      <c r="O2067">
        <v>4572.2931900000003</v>
      </c>
      <c r="P2067">
        <v>4666</v>
      </c>
      <c r="Q2067">
        <v>1519.068</v>
      </c>
      <c r="R2067">
        <v>3263.3801899999989</v>
      </c>
      <c r="S2067">
        <v>5096</v>
      </c>
      <c r="T2067">
        <v>7966</v>
      </c>
      <c r="U2067">
        <v>641</v>
      </c>
      <c r="V2067">
        <v>5330</v>
      </c>
      <c r="W2067">
        <v>2185.6558300000002</v>
      </c>
      <c r="X2067">
        <v>9117.2386648924221</v>
      </c>
      <c r="Y2067">
        <v>25714.810580000001</v>
      </c>
      <c r="Z2067">
        <v>4309.0749999999998</v>
      </c>
      <c r="AA2067">
        <v>32313.508709999998</v>
      </c>
      <c r="AB2067">
        <v>1572</v>
      </c>
      <c r="AC2067">
        <v>3386.3691899999999</v>
      </c>
      <c r="AD2067">
        <v>9748.369999999999</v>
      </c>
      <c r="AE2067">
        <v>5891.8679400000001</v>
      </c>
      <c r="AF2067">
        <v>8662.6625299999996</v>
      </c>
      <c r="AG2067">
        <v>36914</v>
      </c>
      <c r="AH2067">
        <v>4648.5978699999996</v>
      </c>
      <c r="AI2067">
        <v>3212</v>
      </c>
      <c r="AJ2067">
        <v>14390.836263264249</v>
      </c>
      <c r="AK2067">
        <v>4893</v>
      </c>
      <c r="AL2067">
        <v>233425.125</v>
      </c>
      <c r="AM2067">
        <v>173928.140625</v>
      </c>
      <c r="AN2067">
        <v>59496.97265625</v>
      </c>
      <c r="AO2067" s="5" t="s">
        <v>4227</v>
      </c>
    </row>
    <row r="2068" spans="1:41" ht="14.25" x14ac:dyDescent="0.45">
      <c r="A2068">
        <v>2017</v>
      </c>
      <c r="B2068" s="5" t="s">
        <v>80</v>
      </c>
      <c r="C2068" s="5" t="s">
        <v>278</v>
      </c>
      <c r="D2068" s="5" t="s">
        <v>107</v>
      </c>
      <c r="E2068" s="5" t="s">
        <v>110</v>
      </c>
      <c r="F2068" s="5" t="s">
        <v>110</v>
      </c>
      <c r="G2068" s="5" t="s">
        <v>86</v>
      </c>
      <c r="H2068" s="5" t="s">
        <v>130</v>
      </c>
      <c r="I2068">
        <v>8091.34423828125</v>
      </c>
      <c r="J2068">
        <v>11758.3212890625</v>
      </c>
      <c r="K2068">
        <v>1960.666259765625</v>
      </c>
      <c r="L2068">
        <v>2069.612548828125</v>
      </c>
      <c r="M2068">
        <v>8077.86669921875</v>
      </c>
      <c r="N2068">
        <v>7601.60888671875</v>
      </c>
      <c r="O2068">
        <v>4809.87744140625</v>
      </c>
      <c r="P2068">
        <v>6432.0517578125</v>
      </c>
      <c r="Q2068">
        <v>3398.170166015625</v>
      </c>
      <c r="R2068">
        <v>5616.8095703125</v>
      </c>
      <c r="S2068">
        <v>11417.8427734375</v>
      </c>
      <c r="T2068">
        <v>8342.2255859375</v>
      </c>
      <c r="U2068">
        <v>1412.315185546875</v>
      </c>
      <c r="V2068">
        <v>5128.771484375</v>
      </c>
      <c r="W2068">
        <v>2920.616943359375</v>
      </c>
      <c r="X2068">
        <v>7722.3310546875</v>
      </c>
      <c r="Y2068">
        <v>30880.419921875</v>
      </c>
      <c r="Z2068">
        <v>2165.3486328125</v>
      </c>
      <c r="AA2068">
        <v>42390.14453125</v>
      </c>
      <c r="AB2068">
        <v>1836.112548828125</v>
      </c>
      <c r="AC2068">
        <v>8639.619140625</v>
      </c>
      <c r="AD2068">
        <v>5086.12451171875</v>
      </c>
      <c r="AE2068">
        <v>8571.7421875</v>
      </c>
      <c r="AF2068">
        <v>27488.78125</v>
      </c>
      <c r="AG2068">
        <v>72980.5859375</v>
      </c>
      <c r="AH2068">
        <v>21489.07421875</v>
      </c>
      <c r="AI2068">
        <v>3138.36376953125</v>
      </c>
      <c r="AJ2068">
        <v>16133.3330078125</v>
      </c>
      <c r="AK2068">
        <v>3755.544677734375</v>
      </c>
      <c r="AL2068">
        <v>341315.625</v>
      </c>
      <c r="AM2068">
        <v>260758.984375</v>
      </c>
      <c r="AN2068">
        <v>80556.65625</v>
      </c>
      <c r="AO2068" s="5" t="s">
        <v>4228</v>
      </c>
    </row>
    <row r="2069" spans="1:41" ht="14.25" x14ac:dyDescent="0.45">
      <c r="A2069">
        <v>2017</v>
      </c>
      <c r="B2069" s="5" t="s">
        <v>80</v>
      </c>
      <c r="C2069" s="5" t="s">
        <v>278</v>
      </c>
      <c r="D2069" s="5" t="s">
        <v>107</v>
      </c>
      <c r="E2069" s="5" t="s">
        <v>110</v>
      </c>
      <c r="F2069" s="5" t="s">
        <v>110</v>
      </c>
      <c r="G2069" s="5" t="s">
        <v>87</v>
      </c>
      <c r="H2069" s="5" t="s">
        <v>130</v>
      </c>
      <c r="I2069">
        <v>7866.102310000002</v>
      </c>
      <c r="J2069">
        <v>11431</v>
      </c>
      <c r="K2069">
        <v>1906.086474123277</v>
      </c>
      <c r="L2069">
        <v>2012</v>
      </c>
      <c r="M2069">
        <v>7853</v>
      </c>
      <c r="N2069">
        <v>7390</v>
      </c>
      <c r="O2069">
        <v>4675.9829399999999</v>
      </c>
      <c r="P2069">
        <v>6253</v>
      </c>
      <c r="Q2069">
        <v>3303.5740000000001</v>
      </c>
      <c r="R2069">
        <v>5460.4523034746044</v>
      </c>
      <c r="S2069">
        <v>11100</v>
      </c>
      <c r="T2069">
        <v>8110</v>
      </c>
      <c r="U2069">
        <v>1373</v>
      </c>
      <c r="V2069">
        <v>4986</v>
      </c>
      <c r="W2069">
        <v>2839.3146219999999</v>
      </c>
      <c r="X2069">
        <v>7507.3614476960038</v>
      </c>
      <c r="Y2069">
        <v>30020.789000000001</v>
      </c>
      <c r="Z2069">
        <v>2105.0709999999999</v>
      </c>
      <c r="AA2069">
        <v>41210.112381508341</v>
      </c>
      <c r="AB2069">
        <v>1785</v>
      </c>
      <c r="AC2069">
        <v>8399.115115499997</v>
      </c>
      <c r="AD2069">
        <v>4944.54</v>
      </c>
      <c r="AE2069">
        <v>8333.127267168964</v>
      </c>
      <c r="AF2069">
        <v>26723.566030000002</v>
      </c>
      <c r="AG2069">
        <v>70949</v>
      </c>
      <c r="AH2069">
        <v>20890.875060000009</v>
      </c>
      <c r="AI2069">
        <v>3051</v>
      </c>
      <c r="AJ2069">
        <v>15684.22264673575</v>
      </c>
      <c r="AK2069">
        <v>3651</v>
      </c>
      <c r="AL2069">
        <v>331814.28125</v>
      </c>
      <c r="AM2069">
        <v>253500.109375</v>
      </c>
      <c r="AN2069">
        <v>78314.1640625</v>
      </c>
      <c r="AO2069" s="5" t="s">
        <v>4229</v>
      </c>
    </row>
    <row r="2070" spans="1:41" ht="14.25" x14ac:dyDescent="0.45">
      <c r="A2070">
        <v>2017</v>
      </c>
      <c r="B2070" s="5" t="s">
        <v>80</v>
      </c>
      <c r="C2070" s="5" t="s">
        <v>278</v>
      </c>
      <c r="D2070" s="5" t="s">
        <v>107</v>
      </c>
      <c r="E2070" s="5" t="s">
        <v>291</v>
      </c>
      <c r="F2070" s="5" t="s">
        <v>291</v>
      </c>
      <c r="G2070" s="5" t="s">
        <v>86</v>
      </c>
      <c r="H2070" s="5" t="s">
        <v>130</v>
      </c>
      <c r="I2070">
        <v>4284.09130859375</v>
      </c>
      <c r="J2070">
        <v>6614.11962890625</v>
      </c>
      <c r="K2070">
        <v>347.98464965820313</v>
      </c>
      <c r="L2070">
        <v>99.777549743652344</v>
      </c>
      <c r="M2070">
        <v>1749.707275390625</v>
      </c>
      <c r="N2070">
        <v>851.7093505859375</v>
      </c>
      <c r="O2070">
        <v>936.235107421875</v>
      </c>
      <c r="P2070">
        <v>849.652099609375</v>
      </c>
      <c r="Q2070">
        <v>841.4456787109375</v>
      </c>
      <c r="R2070">
        <v>907.60797119140625</v>
      </c>
      <c r="S2070">
        <v>2204.36376953125</v>
      </c>
      <c r="T2070">
        <v>2819.487060546875</v>
      </c>
      <c r="U2070">
        <v>367.22250366210938</v>
      </c>
      <c r="V2070">
        <v>1653.015625</v>
      </c>
      <c r="W2070">
        <v>809.0238037109375</v>
      </c>
      <c r="X2070">
        <v>2733.29443359375</v>
      </c>
      <c r="Y2070">
        <v>11395.7578125</v>
      </c>
      <c r="Z2070">
        <v>1350.651611328125</v>
      </c>
      <c r="AA2070">
        <v>10484.494140625</v>
      </c>
      <c r="AB2070">
        <v>300.36126708984375</v>
      </c>
      <c r="AC2070">
        <v>1208.2222900390625</v>
      </c>
      <c r="AD2070">
        <v>3791.464599609375</v>
      </c>
      <c r="AE2070">
        <v>2002.2899169921875</v>
      </c>
      <c r="AF2070">
        <v>2582.408935546875</v>
      </c>
      <c r="AG2070">
        <v>11834.4404296875</v>
      </c>
      <c r="AH2070">
        <v>578.7423095703125</v>
      </c>
      <c r="AI2070">
        <v>845.53753662109375</v>
      </c>
      <c r="AJ2070">
        <v>8957.0302734375</v>
      </c>
      <c r="AK2070">
        <v>3381.12158203125</v>
      </c>
      <c r="AL2070">
        <v>86781.265625</v>
      </c>
      <c r="AM2070">
        <v>66283.9375</v>
      </c>
      <c r="AN2070">
        <v>20497.322265625</v>
      </c>
      <c r="AO2070" s="5" t="s">
        <v>4230</v>
      </c>
    </row>
    <row r="2071" spans="1:41" ht="14.25" x14ac:dyDescent="0.45">
      <c r="A2071">
        <v>2017</v>
      </c>
      <c r="B2071" s="5" t="s">
        <v>80</v>
      </c>
      <c r="C2071" s="5" t="s">
        <v>278</v>
      </c>
      <c r="D2071" s="5" t="s">
        <v>107</v>
      </c>
      <c r="E2071" s="5" t="s">
        <v>291</v>
      </c>
      <c r="F2071" s="5" t="s">
        <v>291</v>
      </c>
      <c r="G2071" s="5" t="s">
        <v>87</v>
      </c>
      <c r="H2071" s="5" t="s">
        <v>130</v>
      </c>
      <c r="I2071">
        <v>4164.8334600000007</v>
      </c>
      <c r="J2071">
        <v>6430</v>
      </c>
      <c r="K2071">
        <v>338.2976535982807</v>
      </c>
      <c r="L2071">
        <v>97</v>
      </c>
      <c r="M2071">
        <v>1701</v>
      </c>
      <c r="N2071">
        <v>828</v>
      </c>
      <c r="O2071">
        <v>910.17274999999984</v>
      </c>
      <c r="P2071">
        <v>826</v>
      </c>
      <c r="Q2071">
        <v>818.02200000000005</v>
      </c>
      <c r="R2071">
        <v>882.34253746830916</v>
      </c>
      <c r="S2071">
        <v>2143</v>
      </c>
      <c r="T2071">
        <v>2741</v>
      </c>
      <c r="U2071">
        <v>357</v>
      </c>
      <c r="V2071">
        <v>1607</v>
      </c>
      <c r="W2071">
        <v>786.50271631224894</v>
      </c>
      <c r="X2071">
        <v>2657.2067089683642</v>
      </c>
      <c r="Y2071">
        <v>11078.53</v>
      </c>
      <c r="Z2071">
        <v>1313.0530000000001</v>
      </c>
      <c r="AA2071">
        <v>10192.63348</v>
      </c>
      <c r="AB2071">
        <v>292</v>
      </c>
      <c r="AC2071">
        <v>1174.58852</v>
      </c>
      <c r="AD2071">
        <v>3685.92</v>
      </c>
      <c r="AE2071">
        <v>1946.551356958305</v>
      </c>
      <c r="AF2071">
        <v>2510.5213199999998</v>
      </c>
      <c r="AG2071">
        <v>11505</v>
      </c>
      <c r="AH2071">
        <v>562.63165000000004</v>
      </c>
      <c r="AI2071">
        <v>822</v>
      </c>
      <c r="AJ2071">
        <v>8707.6898665975823</v>
      </c>
      <c r="AK2071">
        <v>3287</v>
      </c>
      <c r="AL2071">
        <v>84365.5</v>
      </c>
      <c r="AM2071">
        <v>64438.765625</v>
      </c>
      <c r="AN2071">
        <v>19926.732421875</v>
      </c>
      <c r="AO2071" s="5" t="s">
        <v>4231</v>
      </c>
    </row>
    <row r="2072" spans="1:41" ht="14.25" x14ac:dyDescent="0.45">
      <c r="A2072">
        <v>2017</v>
      </c>
      <c r="B2072" s="5" t="s">
        <v>80</v>
      </c>
      <c r="C2072" s="5" t="s">
        <v>278</v>
      </c>
      <c r="D2072" s="5" t="s">
        <v>107</v>
      </c>
      <c r="E2072" s="5" t="s">
        <v>112</v>
      </c>
      <c r="F2072" s="5" t="s">
        <v>112</v>
      </c>
      <c r="G2072" s="5" t="s">
        <v>86</v>
      </c>
      <c r="H2072" s="5" t="s">
        <v>130</v>
      </c>
      <c r="I2072">
        <v>1677.493896484375</v>
      </c>
      <c r="J2072">
        <v>5794.29833984375</v>
      </c>
      <c r="K2072">
        <v>393.88543701171875</v>
      </c>
      <c r="L2072">
        <v>347.678466796875</v>
      </c>
      <c r="M2072">
        <v>1866.9716796875</v>
      </c>
      <c r="N2072">
        <v>637.75341796875</v>
      </c>
      <c r="O2072">
        <v>1137.5718994140625</v>
      </c>
      <c r="P2072">
        <v>1987.3218994140625</v>
      </c>
      <c r="Q2072">
        <v>583.92596435546875</v>
      </c>
      <c r="R2072">
        <v>958.798583984375</v>
      </c>
      <c r="S2072">
        <v>2143.67431640625</v>
      </c>
      <c r="T2072">
        <v>2074.755859375</v>
      </c>
      <c r="U2072">
        <v>169.72470092773438</v>
      </c>
      <c r="V2072">
        <v>971.03094482421875</v>
      </c>
      <c r="W2072">
        <v>409.71517944335938</v>
      </c>
      <c r="X2072">
        <v>2115.445556640625</v>
      </c>
      <c r="Y2072">
        <v>8784.1015625</v>
      </c>
      <c r="Z2072">
        <v>1402.02783203125</v>
      </c>
      <c r="AA2072">
        <v>6695.15771484375</v>
      </c>
      <c r="AB2072">
        <v>480.372314453125</v>
      </c>
      <c r="AC2072">
        <v>1167.77734375</v>
      </c>
      <c r="AD2072">
        <v>3220.767822265625</v>
      </c>
      <c r="AE2072">
        <v>1681.7320556640625</v>
      </c>
      <c r="AF2072">
        <v>3355.795166015625</v>
      </c>
      <c r="AG2072">
        <v>9654.763671875</v>
      </c>
      <c r="AH2072">
        <v>2162.44970703125</v>
      </c>
      <c r="AI2072">
        <v>948.4010009765625</v>
      </c>
      <c r="AJ2072">
        <v>3535.81787109375</v>
      </c>
      <c r="AK2072">
        <v>591.46484375</v>
      </c>
      <c r="AL2072">
        <v>66950.671875</v>
      </c>
      <c r="AM2072">
        <v>49405.19921875</v>
      </c>
      <c r="AN2072">
        <v>17545.474609375</v>
      </c>
      <c r="AO2072" s="5" t="s">
        <v>4232</v>
      </c>
    </row>
    <row r="2073" spans="1:41" ht="14.25" x14ac:dyDescent="0.45">
      <c r="A2073">
        <v>2017</v>
      </c>
      <c r="B2073" s="5" t="s">
        <v>80</v>
      </c>
      <c r="C2073" s="5" t="s">
        <v>278</v>
      </c>
      <c r="D2073" s="5" t="s">
        <v>107</v>
      </c>
      <c r="E2073" s="5" t="s">
        <v>112</v>
      </c>
      <c r="F2073" s="5" t="s">
        <v>112</v>
      </c>
      <c r="G2073" s="5" t="s">
        <v>87</v>
      </c>
      <c r="H2073" s="5" t="s">
        <v>130</v>
      </c>
      <c r="I2073">
        <v>1630.7967799999999</v>
      </c>
      <c r="J2073">
        <v>5633</v>
      </c>
      <c r="K2073">
        <v>382.92069107799119</v>
      </c>
      <c r="L2073">
        <v>338</v>
      </c>
      <c r="M2073">
        <v>1815</v>
      </c>
      <c r="N2073">
        <v>620</v>
      </c>
      <c r="O2073">
        <v>1105.9048299999999</v>
      </c>
      <c r="P2073">
        <v>1932</v>
      </c>
      <c r="Q2073">
        <v>567.67100000000005</v>
      </c>
      <c r="R2073">
        <v>932.10812253603024</v>
      </c>
      <c r="S2073">
        <v>2084</v>
      </c>
      <c r="T2073">
        <v>2017</v>
      </c>
      <c r="U2073">
        <v>165</v>
      </c>
      <c r="V2073">
        <v>944</v>
      </c>
      <c r="W2073">
        <v>398.30976856013098</v>
      </c>
      <c r="X2073">
        <v>2056.5570843412502</v>
      </c>
      <c r="Y2073">
        <v>8539.5745900000002</v>
      </c>
      <c r="Z2073">
        <v>1362.999</v>
      </c>
      <c r="AA2073">
        <v>6508.7819900000004</v>
      </c>
      <c r="AB2073">
        <v>467</v>
      </c>
      <c r="AC2073">
        <v>1135.26946</v>
      </c>
      <c r="AD2073">
        <v>3131.11</v>
      </c>
      <c r="AE2073">
        <v>1634.916967126602</v>
      </c>
      <c r="AF2073">
        <v>3262.3785699999999</v>
      </c>
      <c r="AG2073">
        <v>9386</v>
      </c>
      <c r="AH2073">
        <v>2102.2526600000001</v>
      </c>
      <c r="AI2073">
        <v>922</v>
      </c>
      <c r="AJ2073">
        <v>3437.3898933333371</v>
      </c>
      <c r="AK2073">
        <v>575</v>
      </c>
      <c r="AL2073">
        <v>65086.9453125</v>
      </c>
      <c r="AM2073">
        <v>48029.8828125</v>
      </c>
      <c r="AN2073">
        <v>17057.0546875</v>
      </c>
      <c r="AO2073" s="5" t="s">
        <v>4233</v>
      </c>
    </row>
    <row r="2074" spans="1:41" ht="14.25" x14ac:dyDescent="0.45">
      <c r="A2074">
        <v>2017</v>
      </c>
      <c r="B2074" s="5" t="s">
        <v>80</v>
      </c>
      <c r="C2074" s="5" t="s">
        <v>278</v>
      </c>
      <c r="D2074" s="5" t="s">
        <v>107</v>
      </c>
      <c r="E2074" s="5" t="s">
        <v>113</v>
      </c>
      <c r="F2074" s="5" t="s">
        <v>113</v>
      </c>
      <c r="G2074" s="5" t="s">
        <v>86</v>
      </c>
      <c r="H2074" s="5" t="s">
        <v>130</v>
      </c>
      <c r="I2074">
        <v>2518.277099609375</v>
      </c>
      <c r="J2074">
        <v>3977.729736328125</v>
      </c>
      <c r="K2074">
        <v>42.914035797119141</v>
      </c>
      <c r="L2074">
        <v>255.10136413574219</v>
      </c>
      <c r="M2074">
        <v>2432.720703125</v>
      </c>
      <c r="N2074">
        <v>3327.632568359375</v>
      </c>
      <c r="O2074">
        <v>1430.6712646484375</v>
      </c>
      <c r="P2074">
        <v>1706.504638671875</v>
      </c>
      <c r="Q2074">
        <v>951.57745361328125</v>
      </c>
      <c r="R2074">
        <v>2103.4140625</v>
      </c>
      <c r="S2074">
        <v>6124.48974609375</v>
      </c>
      <c r="T2074">
        <v>4413.87060546875</v>
      </c>
      <c r="U2074">
        <v>411.45379638671875</v>
      </c>
      <c r="V2074">
        <v>2195.10595703125</v>
      </c>
      <c r="W2074">
        <v>1432.447265625</v>
      </c>
      <c r="X2074">
        <v>2502.119384765625</v>
      </c>
      <c r="Y2074">
        <v>16842.955078125</v>
      </c>
      <c r="Z2074">
        <v>773.81500244140625</v>
      </c>
      <c r="AA2074">
        <v>9531.888671875</v>
      </c>
      <c r="AB2074">
        <v>547.23358154296875</v>
      </c>
      <c r="AC2074">
        <v>2393.01416015625</v>
      </c>
      <c r="AD2074">
        <v>1869.1832275390625</v>
      </c>
      <c r="AE2074">
        <v>4093.60400390625</v>
      </c>
      <c r="AF2074">
        <v>7817.5859375</v>
      </c>
      <c r="AG2074">
        <v>37675.796875</v>
      </c>
      <c r="AH2074">
        <v>10230.8349609375</v>
      </c>
      <c r="AI2074">
        <v>1089.323974609375</v>
      </c>
      <c r="AJ2074">
        <v>4304.57470703125</v>
      </c>
      <c r="AK2074">
        <v>2150.874755859375</v>
      </c>
      <c r="AL2074">
        <v>135146.703125</v>
      </c>
      <c r="AM2074">
        <v>100880.03125</v>
      </c>
      <c r="AN2074">
        <v>34266.68359375</v>
      </c>
      <c r="AO2074" s="5" t="s">
        <v>4234</v>
      </c>
    </row>
    <row r="2075" spans="1:41" ht="14.25" x14ac:dyDescent="0.45">
      <c r="A2075">
        <v>2017</v>
      </c>
      <c r="B2075" s="5" t="s">
        <v>80</v>
      </c>
      <c r="C2075" s="5" t="s">
        <v>278</v>
      </c>
      <c r="D2075" s="5" t="s">
        <v>107</v>
      </c>
      <c r="E2075" s="5" t="s">
        <v>113</v>
      </c>
      <c r="F2075" s="5" t="s">
        <v>113</v>
      </c>
      <c r="G2075" s="5" t="s">
        <v>87</v>
      </c>
      <c r="H2075" s="5" t="s">
        <v>130</v>
      </c>
      <c r="I2075">
        <v>2448.1747999999989</v>
      </c>
      <c r="J2075">
        <v>3867</v>
      </c>
      <c r="K2075">
        <v>41.71942</v>
      </c>
      <c r="L2075">
        <v>248</v>
      </c>
      <c r="M2075">
        <v>2365</v>
      </c>
      <c r="N2075">
        <v>3235</v>
      </c>
      <c r="O2075">
        <v>1390.8451600000001</v>
      </c>
      <c r="P2075">
        <v>1659</v>
      </c>
      <c r="Q2075">
        <v>925.08799999999997</v>
      </c>
      <c r="R2075">
        <v>2044.8603800000001</v>
      </c>
      <c r="S2075">
        <v>5954</v>
      </c>
      <c r="T2075">
        <v>4291</v>
      </c>
      <c r="U2075">
        <v>400</v>
      </c>
      <c r="V2075">
        <v>2134</v>
      </c>
      <c r="W2075">
        <v>1392.57167</v>
      </c>
      <c r="X2075">
        <v>2432.466938646905</v>
      </c>
      <c r="Y2075">
        <v>16374.091</v>
      </c>
      <c r="Z2075">
        <v>752.274</v>
      </c>
      <c r="AA2075">
        <v>9266.5457179187142</v>
      </c>
      <c r="AB2075">
        <v>532</v>
      </c>
      <c r="AC2075">
        <v>2326.3988059999988</v>
      </c>
      <c r="AD2075">
        <v>1817.15</v>
      </c>
      <c r="AE2075">
        <v>3979.6488073913051</v>
      </c>
      <c r="AF2075">
        <v>7599.9647999999997</v>
      </c>
      <c r="AG2075">
        <v>36627</v>
      </c>
      <c r="AH2075">
        <v>9946.0354200000002</v>
      </c>
      <c r="AI2075">
        <v>1059</v>
      </c>
      <c r="AJ2075">
        <v>4184.7464821070807</v>
      </c>
      <c r="AK2075">
        <v>2091</v>
      </c>
      <c r="AL2075">
        <v>131384.59375</v>
      </c>
      <c r="AM2075">
        <v>98071.796875</v>
      </c>
      <c r="AN2075">
        <v>33312.7890625</v>
      </c>
      <c r="AO2075" s="5" t="s">
        <v>4235</v>
      </c>
    </row>
    <row r="2076" spans="1:41" ht="14.25" x14ac:dyDescent="0.45">
      <c r="A2076">
        <v>2017</v>
      </c>
      <c r="B2076" s="5" t="s">
        <v>80</v>
      </c>
      <c r="C2076" s="5" t="s">
        <v>278</v>
      </c>
      <c r="D2076" s="5" t="s">
        <v>107</v>
      </c>
      <c r="E2076" s="5" t="s">
        <v>114</v>
      </c>
      <c r="F2076" s="5" t="s">
        <v>115</v>
      </c>
      <c r="G2076" s="5" t="s">
        <v>86</v>
      </c>
      <c r="H2076" s="5" t="s">
        <v>130</v>
      </c>
      <c r="I2076">
        <v>14985.8212890625</v>
      </c>
      <c r="J2076">
        <v>28258.646484375</v>
      </c>
      <c r="K2076">
        <v>3240.098876953125</v>
      </c>
      <c r="L2076">
        <v>3498.385986328125</v>
      </c>
      <c r="M2076">
        <v>13469.96875</v>
      </c>
      <c r="N2076">
        <v>10474.5849609375</v>
      </c>
      <c r="O2076">
        <v>9513.095703125</v>
      </c>
      <c r="P2076">
        <v>11231.66015625</v>
      </c>
      <c r="Q2076">
        <v>4960.73583984375</v>
      </c>
      <c r="R2076">
        <v>8973.634765625</v>
      </c>
      <c r="S2076">
        <v>16659.763671875</v>
      </c>
      <c r="T2076">
        <v>16536.328125</v>
      </c>
      <c r="U2076">
        <v>2071.669921875</v>
      </c>
      <c r="V2076">
        <v>10611.3935546875</v>
      </c>
      <c r="W2076">
        <v>5168.85791015625</v>
      </c>
      <c r="X2076">
        <v>17100.63671875</v>
      </c>
      <c r="Y2076">
        <v>57331.5625</v>
      </c>
      <c r="Z2076">
        <v>6597.81201171875</v>
      </c>
      <c r="AA2076">
        <v>75628.9375</v>
      </c>
      <c r="AB2076">
        <v>3453.1259765625</v>
      </c>
      <c r="AC2076">
        <v>12122.9560546875</v>
      </c>
      <c r="AD2076">
        <v>15113.6337890625</v>
      </c>
      <c r="AE2076">
        <v>14632.3212890625</v>
      </c>
      <c r="AF2076">
        <v>36399.49609375</v>
      </c>
      <c r="AG2076">
        <v>110951.6015625</v>
      </c>
      <c r="AH2076">
        <v>26270.783203125</v>
      </c>
      <c r="AI2076">
        <v>6442.337890625</v>
      </c>
      <c r="AJ2076">
        <v>30936.244140625</v>
      </c>
      <c r="AK2076">
        <v>8788.6533203125</v>
      </c>
      <c r="AL2076">
        <v>581424.6875</v>
      </c>
      <c r="AM2076">
        <v>439667.46875</v>
      </c>
      <c r="AN2076">
        <v>141757.28125</v>
      </c>
      <c r="AO2076" s="5" t="s">
        <v>4236</v>
      </c>
    </row>
    <row r="2077" spans="1:41" ht="14.25" x14ac:dyDescent="0.45">
      <c r="A2077">
        <v>2017</v>
      </c>
      <c r="B2077" s="5" t="s">
        <v>80</v>
      </c>
      <c r="C2077" s="5" t="s">
        <v>278</v>
      </c>
      <c r="D2077" s="5" t="s">
        <v>107</v>
      </c>
      <c r="E2077" s="5" t="s">
        <v>114</v>
      </c>
      <c r="F2077" s="5" t="s">
        <v>115</v>
      </c>
      <c r="G2077" s="5" t="s">
        <v>87</v>
      </c>
      <c r="H2077" s="5" t="s">
        <v>130</v>
      </c>
      <c r="I2077">
        <v>14568.654850000001</v>
      </c>
      <c r="J2077">
        <v>27472</v>
      </c>
      <c r="K2077">
        <v>3149.9030260432769</v>
      </c>
      <c r="L2077">
        <v>3401</v>
      </c>
      <c r="M2077">
        <v>13095</v>
      </c>
      <c r="N2077">
        <v>10183</v>
      </c>
      <c r="O2077">
        <v>9248.2761300000002</v>
      </c>
      <c r="P2077">
        <v>10919</v>
      </c>
      <c r="Q2077">
        <v>4822.6419999999998</v>
      </c>
      <c r="R2077">
        <v>8723.8324934746033</v>
      </c>
      <c r="S2077">
        <v>16196</v>
      </c>
      <c r="T2077">
        <v>16076</v>
      </c>
      <c r="U2077">
        <v>2014</v>
      </c>
      <c r="V2077">
        <v>10316</v>
      </c>
      <c r="W2077">
        <v>5024.9704519999996</v>
      </c>
      <c r="X2077">
        <v>16624.600112588429</v>
      </c>
      <c r="Y2077">
        <v>55735.599580000002</v>
      </c>
      <c r="Z2077">
        <v>6414.1459999999997</v>
      </c>
      <c r="AA2077">
        <v>73523.621091508336</v>
      </c>
      <c r="AB2077">
        <v>3357</v>
      </c>
      <c r="AC2077">
        <v>11785.4843055</v>
      </c>
      <c r="AD2077">
        <v>14692.91</v>
      </c>
      <c r="AE2077">
        <v>14224.99520716896</v>
      </c>
      <c r="AF2077">
        <v>35386.228560000003</v>
      </c>
      <c r="AG2077">
        <v>107863</v>
      </c>
      <c r="AH2077">
        <v>25539.472930000011</v>
      </c>
      <c r="AI2077">
        <v>6263</v>
      </c>
      <c r="AJ2077">
        <v>30075.05891</v>
      </c>
      <c r="AK2077">
        <v>8544</v>
      </c>
      <c r="AL2077">
        <v>565239.3125</v>
      </c>
      <c r="AM2077">
        <v>427428.28125</v>
      </c>
      <c r="AN2077">
        <v>137811.125</v>
      </c>
      <c r="AO2077" s="5" t="s">
        <v>4237</v>
      </c>
    </row>
    <row r="2078" spans="1:41" ht="14.25" x14ac:dyDescent="0.45">
      <c r="A2078">
        <v>2017</v>
      </c>
      <c r="B2078" s="5" t="s">
        <v>80</v>
      </c>
      <c r="C2078" s="5" t="s">
        <v>278</v>
      </c>
      <c r="D2078" s="5" t="s">
        <v>107</v>
      </c>
      <c r="E2078" s="5" t="s">
        <v>29</v>
      </c>
      <c r="F2078" s="5" t="s">
        <v>29</v>
      </c>
      <c r="G2078" s="5" t="s">
        <v>86</v>
      </c>
      <c r="H2078" s="5" t="s">
        <v>130</v>
      </c>
      <c r="I2078">
        <v>746.6148681640625</v>
      </c>
      <c r="J2078">
        <v>3804.9189453125</v>
      </c>
      <c r="K2078">
        <v>261.60302734375</v>
      </c>
      <c r="L2078">
        <v>533.861328125</v>
      </c>
      <c r="M2078">
        <v>980.2886962890625</v>
      </c>
      <c r="N2078">
        <v>573.97802734375</v>
      </c>
      <c r="O2078">
        <v>719.24005126953125</v>
      </c>
      <c r="P2078">
        <v>1558.3812255859375</v>
      </c>
      <c r="Q2078">
        <v>3.8265204429626465</v>
      </c>
      <c r="R2078">
        <v>588.5992431640625</v>
      </c>
      <c r="S2078">
        <v>893.88336181640625</v>
      </c>
      <c r="T2078">
        <v>2273.2822265625</v>
      </c>
      <c r="U2078">
        <v>38.059474945068359</v>
      </c>
      <c r="V2078">
        <v>951.4869384765625</v>
      </c>
      <c r="W2078">
        <v>512.0345458984375</v>
      </c>
      <c r="X2078">
        <v>2067.555419921875</v>
      </c>
      <c r="Y2078">
        <v>3381.590576171875</v>
      </c>
      <c r="Z2078">
        <v>1270.496337890625</v>
      </c>
      <c r="AA2078">
        <v>6189.7353515625</v>
      </c>
      <c r="AB2078">
        <v>293.16082763671875</v>
      </c>
      <c r="AC2078">
        <v>919.778076171875</v>
      </c>
      <c r="AD2078">
        <v>1383.3077392578125</v>
      </c>
      <c r="AE2078">
        <v>1812.52685546875</v>
      </c>
      <c r="AF2078">
        <v>1316.7550048828125</v>
      </c>
      <c r="AG2078">
        <v>5359.185546875</v>
      </c>
      <c r="AH2078">
        <v>1289.5924072265625</v>
      </c>
      <c r="AI2078">
        <v>897.9979248046875</v>
      </c>
      <c r="AJ2078">
        <v>1378.3311767578125</v>
      </c>
      <c r="AK2078">
        <v>746.78863525390625</v>
      </c>
      <c r="AL2078">
        <v>42746.859375</v>
      </c>
      <c r="AM2078">
        <v>30428.126953125</v>
      </c>
      <c r="AN2078">
        <v>12318.736328125</v>
      </c>
      <c r="AO2078" s="5" t="s">
        <v>4238</v>
      </c>
    </row>
    <row r="2079" spans="1:41" ht="14.25" x14ac:dyDescent="0.45">
      <c r="A2079">
        <v>2017</v>
      </c>
      <c r="B2079" s="5" t="s">
        <v>80</v>
      </c>
      <c r="C2079" s="5" t="s">
        <v>278</v>
      </c>
      <c r="D2079" s="5" t="s">
        <v>107</v>
      </c>
      <c r="E2079" s="5" t="s">
        <v>29</v>
      </c>
      <c r="F2079" s="5" t="s">
        <v>29</v>
      </c>
      <c r="G2079" s="5" t="s">
        <v>87</v>
      </c>
      <c r="H2079" s="5" t="s">
        <v>130</v>
      </c>
      <c r="I2079">
        <v>725.83104000000003</v>
      </c>
      <c r="J2079">
        <v>3699</v>
      </c>
      <c r="K2079">
        <v>254.32069497013509</v>
      </c>
      <c r="L2079">
        <v>519</v>
      </c>
      <c r="M2079">
        <v>953</v>
      </c>
      <c r="N2079">
        <v>558</v>
      </c>
      <c r="O2079">
        <v>699.21827000000019</v>
      </c>
      <c r="P2079">
        <v>1515</v>
      </c>
      <c r="Q2079">
        <v>3.72</v>
      </c>
      <c r="R2079">
        <v>572.2141549545853</v>
      </c>
      <c r="S2079">
        <v>869</v>
      </c>
      <c r="T2079">
        <v>2210</v>
      </c>
      <c r="U2079">
        <v>37</v>
      </c>
      <c r="V2079">
        <v>925</v>
      </c>
      <c r="W2079">
        <v>497.78082588119582</v>
      </c>
      <c r="X2079">
        <v>2010</v>
      </c>
      <c r="Y2079">
        <v>3287.4559899999999</v>
      </c>
      <c r="Z2079">
        <v>1235.1289999999999</v>
      </c>
      <c r="AA2079">
        <v>6017.4293100000004</v>
      </c>
      <c r="AB2079">
        <v>285</v>
      </c>
      <c r="AC2079">
        <v>894.17383999999993</v>
      </c>
      <c r="AD2079">
        <v>1344.8</v>
      </c>
      <c r="AE2079">
        <v>1762.0707766302801</v>
      </c>
      <c r="AF2079">
        <v>1280.09997</v>
      </c>
      <c r="AG2079">
        <v>5210</v>
      </c>
      <c r="AH2079">
        <v>1253.6934900000001</v>
      </c>
      <c r="AI2079">
        <v>873</v>
      </c>
      <c r="AJ2079">
        <v>1339.96201</v>
      </c>
      <c r="AK2079">
        <v>726</v>
      </c>
      <c r="AL2079">
        <v>41556.8984375</v>
      </c>
      <c r="AM2079">
        <v>29581.0859375</v>
      </c>
      <c r="AN2079">
        <v>11975.8134765625</v>
      </c>
      <c r="AO2079" s="5" t="s">
        <v>4239</v>
      </c>
    </row>
    <row r="2080" spans="1:41" ht="14.25" x14ac:dyDescent="0.45">
      <c r="A2080">
        <v>2017</v>
      </c>
      <c r="B2080" s="5" t="s">
        <v>80</v>
      </c>
      <c r="C2080" s="5" t="s">
        <v>3811</v>
      </c>
      <c r="D2080" s="5" t="s">
        <v>3814</v>
      </c>
      <c r="E2080" s="5" t="s">
        <v>3768</v>
      </c>
      <c r="F2080" s="5" t="s">
        <v>19</v>
      </c>
      <c r="G2080" s="5" t="s">
        <v>86</v>
      </c>
      <c r="H2080" s="5" t="s">
        <v>130</v>
      </c>
      <c r="I2080">
        <v>11205.7314453125</v>
      </c>
      <c r="J2080">
        <v>11835.759765625</v>
      </c>
      <c r="K2080">
        <v>1220.02490234375</v>
      </c>
      <c r="L2080">
        <v>275.60897827148438</v>
      </c>
      <c r="M2080">
        <v>6791.49853515625</v>
      </c>
      <c r="N2080">
        <v>5521.3232421875</v>
      </c>
      <c r="O2080">
        <v>953.8868408203125</v>
      </c>
      <c r="P2080">
        <v>10039.638671875</v>
      </c>
      <c r="Q2080">
        <v>3869.876220703125</v>
      </c>
      <c r="R2080">
        <v>8600.439453125</v>
      </c>
      <c r="S2080"/>
      <c r="T2080">
        <v>50.391193389892578</v>
      </c>
      <c r="U2080"/>
      <c r="V2080"/>
      <c r="W2080">
        <v>328.46829223632813</v>
      </c>
      <c r="X2080">
        <v>9643.228515625</v>
      </c>
      <c r="Y2080">
        <v>22549.48828125</v>
      </c>
      <c r="Z2080">
        <v>15363.994140625</v>
      </c>
      <c r="AA2080">
        <v>0</v>
      </c>
      <c r="AB2080"/>
      <c r="AC2080">
        <v>8445.6279296875</v>
      </c>
      <c r="AD2080">
        <v>24332.65234375</v>
      </c>
      <c r="AE2080">
        <v>5259.1953125</v>
      </c>
      <c r="AF2080">
        <v>25219.841796875</v>
      </c>
      <c r="AG2080">
        <v>95521.1328125</v>
      </c>
      <c r="AH2080">
        <v>6259.8203125</v>
      </c>
      <c r="AI2080">
        <v>5873.14501953125</v>
      </c>
      <c r="AJ2080">
        <v>3111.90234375</v>
      </c>
      <c r="AK2080">
        <v>1815.111328125</v>
      </c>
      <c r="AL2080">
        <v>284087.78125</v>
      </c>
      <c r="AM2080">
        <v>226819.5625</v>
      </c>
      <c r="AN2080">
        <v>57268.2265625</v>
      </c>
      <c r="AO2080" s="5" t="s">
        <v>4968</v>
      </c>
    </row>
    <row r="2081" spans="1:41" ht="14.25" x14ac:dyDescent="0.45">
      <c r="A2081">
        <v>2017</v>
      </c>
      <c r="B2081" s="5" t="s">
        <v>80</v>
      </c>
      <c r="C2081" s="5" t="s">
        <v>3811</v>
      </c>
      <c r="D2081" s="5" t="s">
        <v>3814</v>
      </c>
      <c r="E2081" s="5" t="s">
        <v>3768</v>
      </c>
      <c r="F2081" s="5" t="s">
        <v>19</v>
      </c>
      <c r="G2081" s="5" t="s">
        <v>87</v>
      </c>
      <c r="H2081" s="5" t="s">
        <v>130</v>
      </c>
      <c r="I2081">
        <v>10896.365234375</v>
      </c>
      <c r="J2081">
        <v>11509</v>
      </c>
      <c r="K2081">
        <v>1186.3426513671875</v>
      </c>
      <c r="L2081">
        <v>268</v>
      </c>
      <c r="M2081">
        <v>6604</v>
      </c>
      <c r="N2081">
        <v>5368.89111328125</v>
      </c>
      <c r="O2081">
        <v>927.55206298828125</v>
      </c>
      <c r="P2081">
        <v>9762.4658203125</v>
      </c>
      <c r="Q2081">
        <v>3763.037109375</v>
      </c>
      <c r="R2081">
        <v>8363</v>
      </c>
      <c r="S2081"/>
      <c r="T2081">
        <v>49</v>
      </c>
      <c r="U2081"/>
      <c r="V2081"/>
      <c r="W2081">
        <v>319.39999389648438</v>
      </c>
      <c r="X2081">
        <v>9377</v>
      </c>
      <c r="Y2081">
        <v>21926.9453125</v>
      </c>
      <c r="Z2081">
        <v>14939.8271484375</v>
      </c>
      <c r="AA2081">
        <v>0</v>
      </c>
      <c r="AB2081"/>
      <c r="AC2081">
        <v>8212.4619140625</v>
      </c>
      <c r="AD2081">
        <v>23660.880859375</v>
      </c>
      <c r="AE2081">
        <v>5114</v>
      </c>
      <c r="AF2081">
        <v>24523.576171875</v>
      </c>
      <c r="AG2081">
        <v>92884</v>
      </c>
      <c r="AH2081">
        <v>6087</v>
      </c>
      <c r="AI2081">
        <v>5711</v>
      </c>
      <c r="AJ2081">
        <v>3025.989501953125</v>
      </c>
      <c r="AK2081">
        <v>1765</v>
      </c>
      <c r="AL2081">
        <v>276244.75</v>
      </c>
      <c r="AM2081">
        <v>220557.546875</v>
      </c>
      <c r="AN2081">
        <v>55687.17578125</v>
      </c>
      <c r="AO2081" s="5" t="s">
        <v>4969</v>
      </c>
    </row>
    <row r="2082" spans="1:41" ht="14.25" x14ac:dyDescent="0.45">
      <c r="A2082">
        <v>2017</v>
      </c>
      <c r="B2082" s="5" t="s">
        <v>80</v>
      </c>
      <c r="C2082" s="5" t="s">
        <v>3811</v>
      </c>
      <c r="D2082" s="5" t="s">
        <v>3814</v>
      </c>
      <c r="E2082" s="5" t="s">
        <v>3768</v>
      </c>
      <c r="F2082" s="5" t="s">
        <v>3816</v>
      </c>
      <c r="G2082" s="5" t="s">
        <v>86</v>
      </c>
      <c r="H2082" s="5" t="s">
        <v>130</v>
      </c>
      <c r="I2082"/>
      <c r="J2082"/>
      <c r="K2082"/>
      <c r="L2082"/>
      <c r="M2082"/>
      <c r="N2082"/>
      <c r="O2082">
        <v>0</v>
      </c>
      <c r="P2082">
        <v>0</v>
      </c>
      <c r="Q2082"/>
      <c r="R2082">
        <v>0</v>
      </c>
      <c r="S2082"/>
      <c r="T2082"/>
      <c r="U2082"/>
      <c r="V2082"/>
      <c r="W2082"/>
      <c r="X2082"/>
      <c r="Y2082">
        <v>0</v>
      </c>
      <c r="Z2082">
        <v>0</v>
      </c>
      <c r="AA2082">
        <v>0</v>
      </c>
      <c r="AB2082"/>
      <c r="AC2082"/>
      <c r="AD2082">
        <v>0</v>
      </c>
      <c r="AE2082">
        <v>0</v>
      </c>
      <c r="AF2082"/>
      <c r="AG2082">
        <v>9613.8212890625</v>
      </c>
      <c r="AH2082">
        <v>0</v>
      </c>
      <c r="AI2082"/>
      <c r="AJ2082"/>
      <c r="AK2082"/>
      <c r="AL2082">
        <v>9613.8212890625</v>
      </c>
      <c r="AM2082">
        <v>9613.8212890625</v>
      </c>
      <c r="AN2082">
        <v>0</v>
      </c>
      <c r="AO2082" s="5" t="s">
        <v>4970</v>
      </c>
    </row>
    <row r="2083" spans="1:41" ht="14.25" x14ac:dyDescent="0.45">
      <c r="A2083">
        <v>2017</v>
      </c>
      <c r="B2083" s="5" t="s">
        <v>80</v>
      </c>
      <c r="C2083" s="5" t="s">
        <v>3811</v>
      </c>
      <c r="D2083" s="5" t="s">
        <v>3814</v>
      </c>
      <c r="E2083" s="5" t="s">
        <v>3768</v>
      </c>
      <c r="F2083" s="5" t="s">
        <v>3816</v>
      </c>
      <c r="G2083" s="5" t="s">
        <v>87</v>
      </c>
      <c r="H2083" s="5" t="s">
        <v>130</v>
      </c>
      <c r="I2083"/>
      <c r="J2083"/>
      <c r="K2083"/>
      <c r="L2083"/>
      <c r="M2083"/>
      <c r="N2083"/>
      <c r="O2083">
        <v>0</v>
      </c>
      <c r="P2083">
        <v>0</v>
      </c>
      <c r="Q2083"/>
      <c r="R2083">
        <v>0</v>
      </c>
      <c r="S2083"/>
      <c r="T2083"/>
      <c r="U2083"/>
      <c r="V2083"/>
      <c r="W2083"/>
      <c r="X2083"/>
      <c r="Y2083">
        <v>0</v>
      </c>
      <c r="Z2083">
        <v>0</v>
      </c>
      <c r="AA2083">
        <v>0</v>
      </c>
      <c r="AB2083"/>
      <c r="AC2083"/>
      <c r="AD2083">
        <v>0</v>
      </c>
      <c r="AE2083">
        <v>0</v>
      </c>
      <c r="AF2083"/>
      <c r="AG2083">
        <v>9464</v>
      </c>
      <c r="AH2083">
        <v>0</v>
      </c>
      <c r="AI2083"/>
      <c r="AJ2083"/>
      <c r="AK2083"/>
      <c r="AL2083">
        <v>9464</v>
      </c>
      <c r="AM2083">
        <v>9464</v>
      </c>
      <c r="AN2083">
        <v>0</v>
      </c>
      <c r="AO2083" s="5" t="s">
        <v>4971</v>
      </c>
    </row>
    <row r="2084" spans="1:41" ht="14.25" x14ac:dyDescent="0.45">
      <c r="A2084">
        <v>2017</v>
      </c>
      <c r="B2084" s="5" t="s">
        <v>80</v>
      </c>
      <c r="C2084" s="5" t="s">
        <v>3811</v>
      </c>
      <c r="D2084" s="5" t="s">
        <v>3814</v>
      </c>
      <c r="E2084" s="5" t="s">
        <v>3768</v>
      </c>
      <c r="F2084" s="5" t="s">
        <v>115</v>
      </c>
      <c r="G2084" s="5" t="s">
        <v>86</v>
      </c>
      <c r="H2084" s="5" t="s">
        <v>130</v>
      </c>
      <c r="I2084">
        <v>5464.4716796875</v>
      </c>
      <c r="J2084">
        <v>25636.658203125</v>
      </c>
      <c r="K2084">
        <v>1883.5574951171875</v>
      </c>
      <c r="L2084">
        <v>2034.6390380859375</v>
      </c>
      <c r="M2084">
        <v>3243.28466796875</v>
      </c>
      <c r="N2084">
        <v>2860.862060546875</v>
      </c>
      <c r="O2084">
        <v>5649.33984375</v>
      </c>
      <c r="P2084">
        <v>4593.7978515625</v>
      </c>
      <c r="Q2084">
        <v>3630.16015625</v>
      </c>
      <c r="R2084">
        <v>2953.136474609375</v>
      </c>
      <c r="S2084">
        <v>121.37886810302734</v>
      </c>
      <c r="T2084">
        <v>51.431724548339844</v>
      </c>
      <c r="U2084">
        <v>205.72689819335938</v>
      </c>
      <c r="V2084"/>
      <c r="W2084">
        <v>218.07051086425781</v>
      </c>
      <c r="X2084">
        <v>9821.40234375</v>
      </c>
      <c r="Y2084">
        <v>13117.5478515625</v>
      </c>
      <c r="Z2084">
        <v>5843.83203125</v>
      </c>
      <c r="AA2084">
        <v>0</v>
      </c>
      <c r="AB2084"/>
      <c r="AC2084">
        <v>1945.033447265625</v>
      </c>
      <c r="AD2084">
        <v>13690.5595703125</v>
      </c>
      <c r="AE2084">
        <v>7098.60693359375</v>
      </c>
      <c r="AF2084">
        <v>12994.75390625</v>
      </c>
      <c r="AG2084">
        <v>16024.068359375</v>
      </c>
      <c r="AH2084">
        <v>9392.4619140625</v>
      </c>
      <c r="AI2084">
        <v>3652.68115234375</v>
      </c>
      <c r="AJ2084">
        <v>10780.5322265625</v>
      </c>
      <c r="AK2084">
        <v>7649.95458984375</v>
      </c>
      <c r="AL2084">
        <v>170557.953125</v>
      </c>
      <c r="AM2084">
        <v>115183.8203125</v>
      </c>
      <c r="AN2084">
        <v>55374.1171875</v>
      </c>
      <c r="AO2084" s="5" t="s">
        <v>4972</v>
      </c>
    </row>
    <row r="2085" spans="1:41" ht="14.25" x14ac:dyDescent="0.45">
      <c r="A2085">
        <v>2017</v>
      </c>
      <c r="B2085" s="5" t="s">
        <v>80</v>
      </c>
      <c r="C2085" s="5" t="s">
        <v>3811</v>
      </c>
      <c r="D2085" s="5" t="s">
        <v>3814</v>
      </c>
      <c r="E2085" s="5" t="s">
        <v>3768</v>
      </c>
      <c r="F2085" s="5" t="s">
        <v>115</v>
      </c>
      <c r="G2085" s="5" t="s">
        <v>87</v>
      </c>
      <c r="H2085" s="5" t="s">
        <v>130</v>
      </c>
      <c r="I2085">
        <v>5312.35498046875</v>
      </c>
      <c r="J2085">
        <v>24923</v>
      </c>
      <c r="K2085">
        <v>1831.1241455078125</v>
      </c>
      <c r="L2085">
        <v>1978</v>
      </c>
      <c r="M2085">
        <v>3153</v>
      </c>
      <c r="N2085">
        <v>2781.22314453125</v>
      </c>
      <c r="O2085">
        <v>5492.0771484375</v>
      </c>
      <c r="P2085">
        <v>4465.91845703125</v>
      </c>
      <c r="Q2085">
        <v>3529.10595703125</v>
      </c>
      <c r="R2085">
        <v>2870.928955078125</v>
      </c>
      <c r="S2085">
        <v>118</v>
      </c>
      <c r="T2085">
        <v>50</v>
      </c>
      <c r="U2085">
        <v>200</v>
      </c>
      <c r="V2085"/>
      <c r="W2085">
        <v>212</v>
      </c>
      <c r="X2085">
        <v>9548</v>
      </c>
      <c r="Y2085">
        <v>12752.3896484375</v>
      </c>
      <c r="Z2085">
        <v>5681.15478515625</v>
      </c>
      <c r="AA2085">
        <v>0</v>
      </c>
      <c r="AB2085"/>
      <c r="AC2085">
        <v>1890.8887939453125</v>
      </c>
      <c r="AD2085">
        <v>13309.4501953125</v>
      </c>
      <c r="AE2085">
        <v>6901</v>
      </c>
      <c r="AF2085">
        <v>12633.013671875</v>
      </c>
      <c r="AG2085">
        <v>15578</v>
      </c>
      <c r="AH2085">
        <v>9131</v>
      </c>
      <c r="AI2085">
        <v>3551</v>
      </c>
      <c r="AJ2085">
        <v>10480.4306640625</v>
      </c>
      <c r="AK2085">
        <v>7437</v>
      </c>
      <c r="AL2085">
        <v>165810.078125</v>
      </c>
      <c r="AM2085">
        <v>111977.4140625</v>
      </c>
      <c r="AN2085">
        <v>53832.65234375</v>
      </c>
      <c r="AO2085" s="5" t="s">
        <v>4973</v>
      </c>
    </row>
    <row r="2086" spans="1:41" ht="14.25" x14ac:dyDescent="0.45">
      <c r="A2086">
        <v>2017</v>
      </c>
      <c r="B2086" s="5" t="s">
        <v>80</v>
      </c>
      <c r="C2086" s="5" t="s">
        <v>3811</v>
      </c>
      <c r="D2086" s="5" t="s">
        <v>3814</v>
      </c>
      <c r="E2086" s="5" t="s">
        <v>3768</v>
      </c>
      <c r="F2086" s="5" t="s">
        <v>3817</v>
      </c>
      <c r="G2086" s="5" t="s">
        <v>86</v>
      </c>
      <c r="H2086" s="5" t="s">
        <v>130</v>
      </c>
      <c r="I2086"/>
      <c r="J2086"/>
      <c r="K2086"/>
      <c r="L2086"/>
      <c r="M2086"/>
      <c r="N2086"/>
      <c r="O2086">
        <v>0</v>
      </c>
      <c r="P2086">
        <v>0</v>
      </c>
      <c r="Q2086"/>
      <c r="R2086">
        <v>-68.060653686523438</v>
      </c>
      <c r="S2086"/>
      <c r="T2086"/>
      <c r="U2086"/>
      <c r="V2086"/>
      <c r="W2086"/>
      <c r="X2086"/>
      <c r="Y2086">
        <v>0</v>
      </c>
      <c r="Z2086">
        <v>110.21762084960938</v>
      </c>
      <c r="AA2086">
        <v>82.435028076171875</v>
      </c>
      <c r="AB2086"/>
      <c r="AC2086"/>
      <c r="AD2086">
        <v>0</v>
      </c>
      <c r="AE2086">
        <v>65.013160705566406</v>
      </c>
      <c r="AF2086"/>
      <c r="AG2086">
        <v>0</v>
      </c>
      <c r="AH2086">
        <v>0</v>
      </c>
      <c r="AI2086"/>
      <c r="AJ2086"/>
      <c r="AK2086">
        <v>812.66448974609375</v>
      </c>
      <c r="AL2086">
        <v>1002.2696533203125</v>
      </c>
      <c r="AM2086">
        <v>189.60516357421875</v>
      </c>
      <c r="AN2086">
        <v>812.66448974609375</v>
      </c>
      <c r="AO2086" s="5" t="s">
        <v>4974</v>
      </c>
    </row>
    <row r="2087" spans="1:41" ht="14.25" x14ac:dyDescent="0.45">
      <c r="A2087">
        <v>2017</v>
      </c>
      <c r="B2087" s="5" t="s">
        <v>80</v>
      </c>
      <c r="C2087" s="5" t="s">
        <v>3811</v>
      </c>
      <c r="D2087" s="5" t="s">
        <v>3814</v>
      </c>
      <c r="E2087" s="5" t="s">
        <v>3768</v>
      </c>
      <c r="F2087" s="5" t="s">
        <v>3817</v>
      </c>
      <c r="G2087" s="5" t="s">
        <v>87</v>
      </c>
      <c r="H2087" s="5" t="s">
        <v>130</v>
      </c>
      <c r="I2087"/>
      <c r="J2087"/>
      <c r="K2087"/>
      <c r="L2087"/>
      <c r="M2087"/>
      <c r="N2087"/>
      <c r="O2087">
        <v>0</v>
      </c>
      <c r="P2087">
        <v>0</v>
      </c>
      <c r="Q2087"/>
      <c r="R2087">
        <v>-67</v>
      </c>
      <c r="S2087"/>
      <c r="T2087"/>
      <c r="U2087"/>
      <c r="V2087"/>
      <c r="W2087"/>
      <c r="X2087"/>
      <c r="Y2087">
        <v>0</v>
      </c>
      <c r="Z2087">
        <v>108.5</v>
      </c>
      <c r="AA2087">
        <v>81.150367736816406</v>
      </c>
      <c r="AB2087"/>
      <c r="AC2087"/>
      <c r="AD2087">
        <v>0</v>
      </c>
      <c r="AE2087">
        <v>64</v>
      </c>
      <c r="AF2087"/>
      <c r="AG2087">
        <v>0</v>
      </c>
      <c r="AH2087">
        <v>0</v>
      </c>
      <c r="AI2087"/>
      <c r="AJ2087"/>
      <c r="AK2087">
        <v>800</v>
      </c>
      <c r="AL2087">
        <v>986.650390625</v>
      </c>
      <c r="AM2087">
        <v>186.65036010742188</v>
      </c>
      <c r="AN2087">
        <v>800</v>
      </c>
      <c r="AO2087" s="5" t="s">
        <v>4975</v>
      </c>
    </row>
    <row r="2088" spans="1:41" ht="14.25" x14ac:dyDescent="0.45">
      <c r="A2088">
        <v>2017</v>
      </c>
      <c r="B2088" s="5" t="s">
        <v>80</v>
      </c>
      <c r="C2088" s="5" t="s">
        <v>3811</v>
      </c>
      <c r="D2088" s="5" t="s">
        <v>3814</v>
      </c>
      <c r="E2088" s="5" t="s">
        <v>3768</v>
      </c>
      <c r="F2088" s="5" t="s">
        <v>157</v>
      </c>
      <c r="G2088" s="5" t="s">
        <v>86</v>
      </c>
      <c r="H2088" s="5" t="s">
        <v>130</v>
      </c>
      <c r="I2088"/>
      <c r="J2088">
        <v>210.27694702148438</v>
      </c>
      <c r="K2088">
        <v>1056.8590087890625</v>
      </c>
      <c r="L2088"/>
      <c r="M2088"/>
      <c r="N2088"/>
      <c r="O2088">
        <v>455.98464965820313</v>
      </c>
      <c r="P2088">
        <v>1206.2860107421875</v>
      </c>
      <c r="Q2088">
        <v>0</v>
      </c>
      <c r="R2088">
        <v>0</v>
      </c>
      <c r="S2088"/>
      <c r="T2088"/>
      <c r="U2088">
        <v>7.1108145713806152</v>
      </c>
      <c r="V2088">
        <v>72.43865966796875</v>
      </c>
      <c r="W2088">
        <v>0</v>
      </c>
      <c r="X2088"/>
      <c r="Y2088">
        <v>437.41970825195313</v>
      </c>
      <c r="Z2088">
        <v>0</v>
      </c>
      <c r="AA2088">
        <v>0</v>
      </c>
      <c r="AB2088"/>
      <c r="AC2088">
        <v>200.72642517089844</v>
      </c>
      <c r="AD2088">
        <v>0</v>
      </c>
      <c r="AE2088">
        <v>80.250617980957031</v>
      </c>
      <c r="AF2088"/>
      <c r="AG2088">
        <v>0</v>
      </c>
      <c r="AH2088">
        <v>0</v>
      </c>
      <c r="AI2088">
        <v>0</v>
      </c>
      <c r="AJ2088">
        <v>12.16224479675293</v>
      </c>
      <c r="AK2088"/>
      <c r="AL2088">
        <v>3739.515380859375</v>
      </c>
      <c r="AM2088">
        <v>2226.671630859375</v>
      </c>
      <c r="AN2088">
        <v>1512.8436279296875</v>
      </c>
      <c r="AO2088" s="5" t="s">
        <v>4976</v>
      </c>
    </row>
    <row r="2089" spans="1:41" ht="14.25" x14ac:dyDescent="0.45">
      <c r="A2089">
        <v>2017</v>
      </c>
      <c r="B2089" s="5" t="s">
        <v>80</v>
      </c>
      <c r="C2089" s="5" t="s">
        <v>3811</v>
      </c>
      <c r="D2089" s="5" t="s">
        <v>3814</v>
      </c>
      <c r="E2089" s="5" t="s">
        <v>3768</v>
      </c>
      <c r="F2089" s="5" t="s">
        <v>157</v>
      </c>
      <c r="G2089" s="5" t="s">
        <v>87</v>
      </c>
      <c r="H2089" s="5" t="s">
        <v>130</v>
      </c>
      <c r="I2089"/>
      <c r="J2089">
        <v>207</v>
      </c>
      <c r="K2089">
        <v>1040.3890380859375</v>
      </c>
      <c r="L2089"/>
      <c r="M2089"/>
      <c r="N2089"/>
      <c r="O2089">
        <v>448.87860107421875</v>
      </c>
      <c r="P2089">
        <v>1187.4873046875</v>
      </c>
      <c r="Q2089">
        <v>0</v>
      </c>
      <c r="R2089">
        <v>0</v>
      </c>
      <c r="S2089"/>
      <c r="T2089"/>
      <c r="U2089">
        <v>7</v>
      </c>
      <c r="V2089">
        <v>71.309783935546875</v>
      </c>
      <c r="W2089">
        <v>0</v>
      </c>
      <c r="X2089"/>
      <c r="Y2089">
        <v>430.60299682617188</v>
      </c>
      <c r="Z2089">
        <v>0</v>
      </c>
      <c r="AA2089">
        <v>0</v>
      </c>
      <c r="AB2089"/>
      <c r="AC2089">
        <v>197.59831237792969</v>
      </c>
      <c r="AD2089">
        <v>0</v>
      </c>
      <c r="AE2089">
        <v>79</v>
      </c>
      <c r="AF2089"/>
      <c r="AG2089">
        <v>0</v>
      </c>
      <c r="AH2089">
        <v>0</v>
      </c>
      <c r="AI2089">
        <v>0</v>
      </c>
      <c r="AJ2089">
        <v>11.972709655761719</v>
      </c>
      <c r="AK2089"/>
      <c r="AL2089">
        <v>3681.23876953125</v>
      </c>
      <c r="AM2089">
        <v>2191.97119140625</v>
      </c>
      <c r="AN2089">
        <v>1489.267578125</v>
      </c>
      <c r="AO2089" s="5" t="s">
        <v>4977</v>
      </c>
    </row>
    <row r="2090" spans="1:41" ht="14.25" x14ac:dyDescent="0.45">
      <c r="A2090">
        <v>2017</v>
      </c>
      <c r="B2090" s="5" t="s">
        <v>80</v>
      </c>
      <c r="C2090" s="5" t="s">
        <v>3813</v>
      </c>
      <c r="D2090" s="5" t="s">
        <v>3814</v>
      </c>
      <c r="E2090" s="5" t="s">
        <v>3815</v>
      </c>
      <c r="F2090" s="5" t="s">
        <v>3819</v>
      </c>
      <c r="G2090" s="5" t="s">
        <v>82</v>
      </c>
      <c r="H2090" s="5" t="s">
        <v>3820</v>
      </c>
      <c r="I2090">
        <v>553.37199999999996</v>
      </c>
      <c r="J2090">
        <v>953.34400000000005</v>
      </c>
      <c r="K2090">
        <v>46</v>
      </c>
      <c r="L2090">
        <v>91</v>
      </c>
      <c r="M2090">
        <v>381.61750000000001</v>
      </c>
      <c r="N2090">
        <v>570.78700000000003</v>
      </c>
      <c r="O2090">
        <v>261</v>
      </c>
      <c r="P2090">
        <v>331.07400000000001</v>
      </c>
      <c r="Q2090">
        <v>150.96</v>
      </c>
      <c r="R2090">
        <v>307.74250000000001</v>
      </c>
      <c r="S2090">
        <v>540</v>
      </c>
      <c r="T2090">
        <v>337.6</v>
      </c>
      <c r="U2090">
        <v>96.5</v>
      </c>
      <c r="V2090">
        <v>444.65699999999998</v>
      </c>
      <c r="W2090">
        <v>218.2</v>
      </c>
      <c r="X2090">
        <v>548.048</v>
      </c>
      <c r="Y2090">
        <v>2285.6</v>
      </c>
      <c r="Z2090">
        <v>233.97200000000001</v>
      </c>
      <c r="AA2090">
        <v>3270.70124999982</v>
      </c>
      <c r="AB2090">
        <v>70</v>
      </c>
      <c r="AC2090">
        <v>252.21</v>
      </c>
      <c r="AD2090">
        <v>471.83550000000002</v>
      </c>
      <c r="AE2090">
        <v>321.41300000000001</v>
      </c>
      <c r="AF2090">
        <v>1119</v>
      </c>
      <c r="AG2090">
        <v>4752.5300200000001</v>
      </c>
      <c r="AH2090">
        <v>917</v>
      </c>
      <c r="AI2090">
        <v>291.81049999999999</v>
      </c>
      <c r="AJ2090">
        <v>1374.2025000000001</v>
      </c>
      <c r="AK2090">
        <v>178.38499999999999</v>
      </c>
      <c r="AL2090">
        <v>21370.5625</v>
      </c>
      <c r="AM2090">
        <v>17109.06640625</v>
      </c>
      <c r="AN2090">
        <v>4261.49609375</v>
      </c>
      <c r="AO2090" s="5" t="s">
        <v>4978</v>
      </c>
    </row>
    <row r="2091" spans="1:41" ht="14.25" x14ac:dyDescent="0.45">
      <c r="A2091">
        <v>2017</v>
      </c>
      <c r="B2091" s="5" t="s">
        <v>80</v>
      </c>
      <c r="C2091" s="5" t="s">
        <v>3878</v>
      </c>
      <c r="D2091" s="5" t="s">
        <v>3879</v>
      </c>
      <c r="E2091" s="5" t="s">
        <v>1460</v>
      </c>
      <c r="F2091" s="5" t="s">
        <v>187</v>
      </c>
      <c r="G2091" s="5" t="s">
        <v>86</v>
      </c>
      <c r="H2091" s="5" t="s">
        <v>130</v>
      </c>
      <c r="I2091">
        <v>48454.247470182643</v>
      </c>
      <c r="J2091">
        <v>126887</v>
      </c>
      <c r="K2091">
        <v>2161.6345952686879</v>
      </c>
      <c r="L2091">
        <v>4943</v>
      </c>
      <c r="M2091">
        <v>37935.645776197838</v>
      </c>
      <c r="N2091">
        <v>60538.273916161786</v>
      </c>
      <c r="O2091">
        <v>24090.05847366387</v>
      </c>
      <c r="P2091">
        <v>36900.98618</v>
      </c>
      <c r="Q2091">
        <v>39434.692853318593</v>
      </c>
      <c r="R2091">
        <v>30171.52577152587</v>
      </c>
      <c r="S2091">
        <v>52440</v>
      </c>
      <c r="T2091">
        <v>44623.959957933992</v>
      </c>
      <c r="U2091">
        <v>15319.415298989899</v>
      </c>
      <c r="V2091">
        <v>52862</v>
      </c>
      <c r="W2091">
        <v>7535</v>
      </c>
      <c r="X2091">
        <v>49202.649444095332</v>
      </c>
      <c r="Y2091">
        <v>333818.63</v>
      </c>
      <c r="Z2091">
        <v>7738.0465741660209</v>
      </c>
      <c r="AA2091">
        <v>333759.71473270102</v>
      </c>
      <c r="AB2091">
        <v>5150.8223559436065</v>
      </c>
      <c r="AC2091">
        <v>18593.790794100671</v>
      </c>
      <c r="AD2091">
        <v>18722.11</v>
      </c>
      <c r="AE2091">
        <v>36917.341892424782</v>
      </c>
      <c r="AF2091">
        <v>138431</v>
      </c>
      <c r="AG2091">
        <v>757629</v>
      </c>
      <c r="AH2091">
        <v>140345.90792999999</v>
      </c>
      <c r="AI2091">
        <v>19473.251114957169</v>
      </c>
      <c r="AJ2091">
        <v>211909.3732166533</v>
      </c>
      <c r="AK2091">
        <v>6119</v>
      </c>
      <c r="AL2091">
        <v>2662108</v>
      </c>
      <c r="AM2091">
        <v>2254308</v>
      </c>
      <c r="AN2091">
        <v>407800.0625</v>
      </c>
      <c r="AO2091" s="5" t="s">
        <v>4240</v>
      </c>
    </row>
    <row r="2092" spans="1:41" ht="14.25" x14ac:dyDescent="0.45">
      <c r="A2092">
        <v>2017</v>
      </c>
      <c r="B2092" s="5" t="s">
        <v>80</v>
      </c>
      <c r="C2092" s="5" t="s">
        <v>3878</v>
      </c>
      <c r="D2092" s="5" t="s">
        <v>3879</v>
      </c>
      <c r="E2092" s="5" t="s">
        <v>1460</v>
      </c>
      <c r="F2092" s="5" t="s">
        <v>190</v>
      </c>
      <c r="G2092" s="5" t="s">
        <v>86</v>
      </c>
      <c r="H2092" s="5" t="s">
        <v>130</v>
      </c>
      <c r="I2092">
        <v>38022.567510789151</v>
      </c>
      <c r="J2092">
        <v>56453</v>
      </c>
      <c r="K2092">
        <v>6995.8042039435804</v>
      </c>
      <c r="L2092">
        <v>25629</v>
      </c>
      <c r="M2092">
        <v>90130.036353299642</v>
      </c>
      <c r="N2092">
        <v>46954.927907695819</v>
      </c>
      <c r="O2092">
        <v>53605.013313134426</v>
      </c>
      <c r="P2092">
        <v>33028.095710000009</v>
      </c>
      <c r="Q2092">
        <v>1978.400982390948</v>
      </c>
      <c r="R2092">
        <v>24636.319208545119</v>
      </c>
      <c r="S2092">
        <v>60288</v>
      </c>
      <c r="T2092">
        <v>49077.085460686583</v>
      </c>
      <c r="U2092">
        <v>520.42422630483702</v>
      </c>
      <c r="V2092">
        <v>24353</v>
      </c>
      <c r="W2092">
        <v>25985</v>
      </c>
      <c r="X2092">
        <v>106783.5454545313</v>
      </c>
      <c r="Y2092">
        <v>117544.348</v>
      </c>
      <c r="Z2092">
        <v>85584.402409456481</v>
      </c>
      <c r="AA2092">
        <v>410251.62954665098</v>
      </c>
      <c r="AB2092">
        <v>16937.382920639091</v>
      </c>
      <c r="AC2092">
        <v>70136.479871490301</v>
      </c>
      <c r="AD2092">
        <v>128437.57</v>
      </c>
      <c r="AE2092">
        <v>47791.326788170722</v>
      </c>
      <c r="AF2092">
        <v>115389</v>
      </c>
      <c r="AG2092">
        <v>308133</v>
      </c>
      <c r="AH2092">
        <v>102573.41177000001</v>
      </c>
      <c r="AI2092">
        <v>29060.377767109148</v>
      </c>
      <c r="AJ2092">
        <v>138276.85673659769</v>
      </c>
      <c r="AK2092">
        <v>32554</v>
      </c>
      <c r="AL2092">
        <v>2247110</v>
      </c>
      <c r="AM2092">
        <v>1544682.875</v>
      </c>
      <c r="AN2092">
        <v>702427.25</v>
      </c>
      <c r="AO2092" s="5" t="s">
        <v>4241</v>
      </c>
    </row>
    <row r="2093" spans="1:41" ht="14.25" x14ac:dyDescent="0.45">
      <c r="A2093">
        <v>2017</v>
      </c>
      <c r="B2093" s="5" t="s">
        <v>80</v>
      </c>
      <c r="C2093" s="5" t="s">
        <v>3878</v>
      </c>
      <c r="D2093" s="5" t="s">
        <v>3879</v>
      </c>
      <c r="E2093" s="5" t="s">
        <v>1460</v>
      </c>
      <c r="F2093" s="5" t="s">
        <v>193</v>
      </c>
      <c r="G2093" s="5" t="s">
        <v>86</v>
      </c>
      <c r="H2093" s="5" t="s">
        <v>130</v>
      </c>
      <c r="I2093">
        <v>21413.759706034991</v>
      </c>
      <c r="J2093">
        <v>52189</v>
      </c>
      <c r="K2093">
        <v>3008.262125579733</v>
      </c>
      <c r="L2093">
        <v>6961</v>
      </c>
      <c r="M2093">
        <v>39415.468330360673</v>
      </c>
      <c r="N2093">
        <v>55596.608782678341</v>
      </c>
      <c r="O2093">
        <v>16593.967015427261</v>
      </c>
      <c r="P2093">
        <v>26231.154399999999</v>
      </c>
      <c r="Q2093">
        <v>9198.0157581253261</v>
      </c>
      <c r="R2093">
        <v>24668.490781134991</v>
      </c>
      <c r="S2093">
        <v>41363</v>
      </c>
      <c r="T2093">
        <v>22789.138498093769</v>
      </c>
      <c r="U2093">
        <v>3893.4504248956191</v>
      </c>
      <c r="V2093">
        <v>23091</v>
      </c>
      <c r="W2093">
        <v>16137</v>
      </c>
      <c r="X2093">
        <v>29145.24861304037</v>
      </c>
      <c r="Y2093">
        <v>113672.914</v>
      </c>
      <c r="Z2093">
        <v>20668.665756844232</v>
      </c>
      <c r="AA2093">
        <v>262623.21831384598</v>
      </c>
      <c r="AB2093">
        <v>6480.2817562955224</v>
      </c>
      <c r="AC2093">
        <v>30386.924737742662</v>
      </c>
      <c r="AD2093">
        <v>52696.69</v>
      </c>
      <c r="AE2093">
        <v>27785.666182005691</v>
      </c>
      <c r="AF2093">
        <v>90507</v>
      </c>
      <c r="AG2093">
        <v>263159</v>
      </c>
      <c r="AH2093">
        <v>60537.084139999999</v>
      </c>
      <c r="AI2093">
        <v>25910.43004651583</v>
      </c>
      <c r="AJ2093">
        <v>91545.160917749978</v>
      </c>
      <c r="AK2093">
        <v>14032</v>
      </c>
      <c r="AL2093">
        <v>1451699.625</v>
      </c>
      <c r="AM2093">
        <v>1123591</v>
      </c>
      <c r="AN2093">
        <v>328108.59375</v>
      </c>
      <c r="AO2093" s="5" t="s">
        <v>4242</v>
      </c>
    </row>
    <row r="2094" spans="1:41" ht="14.25" x14ac:dyDescent="0.45">
      <c r="A2094">
        <v>2017</v>
      </c>
      <c r="B2094" s="5" t="s">
        <v>80</v>
      </c>
      <c r="C2094" s="5" t="s">
        <v>3878</v>
      </c>
      <c r="D2094" s="5" t="s">
        <v>3879</v>
      </c>
      <c r="E2094" s="5" t="s">
        <v>1460</v>
      </c>
      <c r="F2094" s="5" t="s">
        <v>196</v>
      </c>
      <c r="G2094" s="5" t="s">
        <v>86</v>
      </c>
      <c r="H2094" s="5" t="s">
        <v>130</v>
      </c>
      <c r="I2094">
        <v>8899.8583466391174</v>
      </c>
      <c r="J2094">
        <v>20512</v>
      </c>
      <c r="K2094">
        <v>2611.3004910748241</v>
      </c>
      <c r="L2094">
        <v>3137</v>
      </c>
      <c r="M2094">
        <v>10074.726839200401</v>
      </c>
      <c r="N2094">
        <v>35299.527766064748</v>
      </c>
      <c r="O2094">
        <v>8080.5629580798422</v>
      </c>
      <c r="P2094">
        <v>11048.051170000001</v>
      </c>
      <c r="Q2094">
        <v>4228.6319775438769</v>
      </c>
      <c r="R2094">
        <v>14269.31794072501</v>
      </c>
      <c r="S2094">
        <v>11766</v>
      </c>
      <c r="T2094">
        <v>16642.94894577796</v>
      </c>
      <c r="U2094">
        <v>2108.984329726693</v>
      </c>
      <c r="V2094">
        <v>7607</v>
      </c>
      <c r="W2094">
        <v>7189</v>
      </c>
      <c r="X2094">
        <v>7365.8326694307707</v>
      </c>
      <c r="Y2094">
        <v>107946.71799999999</v>
      </c>
      <c r="Z2094">
        <v>7985.1721167320347</v>
      </c>
      <c r="AA2094">
        <v>145035.00389458099</v>
      </c>
      <c r="AB2094">
        <v>3008.4921767701039</v>
      </c>
      <c r="AC2094">
        <v>15903.107054381981</v>
      </c>
      <c r="AD2094">
        <v>8743.2999999999993</v>
      </c>
      <c r="AE2094">
        <v>16193.04240259275</v>
      </c>
      <c r="AF2094">
        <v>50233</v>
      </c>
      <c r="AG2094">
        <v>171137</v>
      </c>
      <c r="AH2094">
        <v>27476.344430000001</v>
      </c>
      <c r="AI2094">
        <v>13682.24798071379</v>
      </c>
      <c r="AJ2094">
        <v>32206.754591696939</v>
      </c>
      <c r="AK2094">
        <v>5909</v>
      </c>
      <c r="AL2094">
        <v>776300</v>
      </c>
      <c r="AM2094">
        <v>653750.125</v>
      </c>
      <c r="AN2094">
        <v>122549.75</v>
      </c>
      <c r="AO2094" s="5" t="s">
        <v>4243</v>
      </c>
    </row>
    <row r="2095" spans="1:41" ht="14.25" x14ac:dyDescent="0.45">
      <c r="A2095">
        <v>2017</v>
      </c>
      <c r="B2095" s="5" t="s">
        <v>80</v>
      </c>
      <c r="C2095" s="5" t="s">
        <v>3878</v>
      </c>
      <c r="D2095" s="5" t="s">
        <v>3879</v>
      </c>
      <c r="E2095" s="5" t="s">
        <v>1460</v>
      </c>
      <c r="F2095" s="5" t="s">
        <v>90</v>
      </c>
      <c r="G2095" s="5" t="s">
        <v>86</v>
      </c>
      <c r="H2095" s="5" t="s">
        <v>130</v>
      </c>
      <c r="I2095">
        <v>7194.9813942435849</v>
      </c>
      <c r="J2095">
        <v>0</v>
      </c>
      <c r="K2095">
        <v>2427.208936101682</v>
      </c>
      <c r="L2095">
        <v>2290</v>
      </c>
      <c r="M2095">
        <v>20538.559661805819</v>
      </c>
      <c r="N2095">
        <v>15092.2804664627</v>
      </c>
      <c r="O2095">
        <v>10160.87411767312</v>
      </c>
      <c r="P2095">
        <v>2525.1167209999999</v>
      </c>
      <c r="Q2095">
        <v>0</v>
      </c>
      <c r="R2095">
        <v>4372.0257300000003</v>
      </c>
      <c r="S2095">
        <v>28090</v>
      </c>
      <c r="T2095">
        <v>16379.028333333339</v>
      </c>
      <c r="U2095">
        <v>261.85721703264107</v>
      </c>
      <c r="V2095">
        <v>3096</v>
      </c>
      <c r="W2095">
        <v>2753</v>
      </c>
      <c r="X2095">
        <v>10656.520884258211</v>
      </c>
      <c r="Y2095">
        <v>35563.636000000013</v>
      </c>
      <c r="Z2095">
        <v>1238.348255566116</v>
      </c>
      <c r="AA2095">
        <v>31017.387561257601</v>
      </c>
      <c r="AB2095">
        <v>2733.2939761314979</v>
      </c>
      <c r="AC2095">
        <v>1391.591381608803</v>
      </c>
      <c r="AD2095">
        <v>7.1</v>
      </c>
      <c r="AE2095">
        <v>4048.4124267081479</v>
      </c>
      <c r="AF2095">
        <v>39819.4</v>
      </c>
      <c r="AG2095">
        <v>37906</v>
      </c>
      <c r="AH2095">
        <v>30425.193899999998</v>
      </c>
      <c r="AI2095">
        <v>1898.5160000000001</v>
      </c>
      <c r="AJ2095">
        <v>9181.8995873287349</v>
      </c>
      <c r="AK2095">
        <v>337</v>
      </c>
      <c r="AL2095">
        <v>321405.25</v>
      </c>
      <c r="AM2095">
        <v>194998.953125</v>
      </c>
      <c r="AN2095">
        <v>126406.3046875</v>
      </c>
      <c r="AO2095" s="5" t="s">
        <v>4244</v>
      </c>
    </row>
    <row r="2096" spans="1:41" ht="14.25" x14ac:dyDescent="0.45">
      <c r="A2096">
        <v>2017</v>
      </c>
      <c r="B2096" s="5" t="s">
        <v>80</v>
      </c>
      <c r="C2096" s="5" t="s">
        <v>3878</v>
      </c>
      <c r="D2096" s="5" t="s">
        <v>3879</v>
      </c>
      <c r="E2096" s="5" t="s">
        <v>1460</v>
      </c>
      <c r="F2096" s="5" t="s">
        <v>199</v>
      </c>
      <c r="G2096" s="5" t="s">
        <v>86</v>
      </c>
      <c r="H2096" s="5" t="s">
        <v>130</v>
      </c>
      <c r="I2096">
        <v>5263.5424632246832</v>
      </c>
      <c r="J2096">
        <v>9986</v>
      </c>
      <c r="K2096">
        <v>2208.147466421563</v>
      </c>
      <c r="L2096">
        <v>1130</v>
      </c>
      <c r="M2096">
        <v>4936.4637424112179</v>
      </c>
      <c r="N2096">
        <v>1137.9399691437541</v>
      </c>
      <c r="O2096">
        <v>3511.3633551114222</v>
      </c>
      <c r="P2096">
        <v>12408.401229999999</v>
      </c>
      <c r="Q2096">
        <v>3340.470388821484</v>
      </c>
      <c r="R2096">
        <v>7723.5623708151734</v>
      </c>
      <c r="S2096">
        <v>12664</v>
      </c>
      <c r="T2096">
        <v>6885.110594560947</v>
      </c>
      <c r="U2096">
        <v>3560.625087267973</v>
      </c>
      <c r="V2096">
        <v>13909</v>
      </c>
      <c r="W2096">
        <v>1463</v>
      </c>
      <c r="X2096">
        <v>4979.7076113304456</v>
      </c>
      <c r="Y2096">
        <v>31085.632000000001</v>
      </c>
      <c r="Z2096">
        <v>2325.1037771592501</v>
      </c>
      <c r="AA2096">
        <v>131503.00106684669</v>
      </c>
      <c r="AB2096">
        <v>3505.005947864282</v>
      </c>
      <c r="AC2096">
        <v>17009.53097650348</v>
      </c>
      <c r="AD2096">
        <v>6755.6500000000005</v>
      </c>
      <c r="AE2096">
        <v>5199.4399102350626</v>
      </c>
      <c r="AF2096">
        <v>23432.400000000001</v>
      </c>
      <c r="AG2096">
        <v>615950.15100000007</v>
      </c>
      <c r="AH2096">
        <v>17646.078089999999</v>
      </c>
      <c r="AI2096">
        <v>4496.0131731558804</v>
      </c>
      <c r="AJ2096">
        <v>10746.364722082501</v>
      </c>
      <c r="AK2096">
        <v>5782</v>
      </c>
      <c r="AL2096">
        <v>970543.6875</v>
      </c>
      <c r="AM2096">
        <v>895711.1875</v>
      </c>
      <c r="AN2096">
        <v>74832.5390625</v>
      </c>
      <c r="AO2096" s="5" t="s">
        <v>4245</v>
      </c>
    </row>
    <row r="2097" spans="1:41" ht="14.25" x14ac:dyDescent="0.45">
      <c r="A2097">
        <v>2017</v>
      </c>
      <c r="B2097" s="5" t="s">
        <v>80</v>
      </c>
      <c r="C2097" s="5" t="s">
        <v>3878</v>
      </c>
      <c r="D2097" s="5" t="s">
        <v>3879</v>
      </c>
      <c r="E2097" s="5" t="s">
        <v>1460</v>
      </c>
      <c r="F2097" s="5" t="s">
        <v>3552</v>
      </c>
      <c r="G2097" s="5" t="s">
        <v>86</v>
      </c>
      <c r="H2097" s="5" t="s">
        <v>130</v>
      </c>
      <c r="I2097">
        <v>730.82263910557072</v>
      </c>
      <c r="J2097">
        <v>8898</v>
      </c>
      <c r="K2097">
        <v>0</v>
      </c>
      <c r="L2097">
        <v>366</v>
      </c>
      <c r="M2097">
        <v>230.82372761356211</v>
      </c>
      <c r="N2097">
        <v>866.49128321327748</v>
      </c>
      <c r="O2097">
        <v>1391.3759640684359</v>
      </c>
      <c r="P2097">
        <v>10325.12184</v>
      </c>
      <c r="Q2097">
        <v>7104.4501326106201</v>
      </c>
      <c r="R2097">
        <v>901.26799563500003</v>
      </c>
      <c r="S2097">
        <v>755</v>
      </c>
      <c r="T2097">
        <v>8119.5182279349347</v>
      </c>
      <c r="U2097">
        <v>5492.3936341554117</v>
      </c>
      <c r="V2097">
        <v>9531</v>
      </c>
      <c r="W2097">
        <v>1423</v>
      </c>
      <c r="X2097">
        <v>9866.9637515790855</v>
      </c>
      <c r="Y2097">
        <v>83533.906999999992</v>
      </c>
      <c r="Z2097">
        <v>1211.8239478650919</v>
      </c>
      <c r="AA2097">
        <v>31401.903299709</v>
      </c>
      <c r="AB2097">
        <v>0</v>
      </c>
      <c r="AC2097">
        <v>298.09868548244361</v>
      </c>
      <c r="AD2097">
        <v>1856.04</v>
      </c>
      <c r="AE2097">
        <v>9038.5507940066982</v>
      </c>
      <c r="AF2097">
        <v>23645</v>
      </c>
      <c r="AG2097">
        <v>381839</v>
      </c>
      <c r="AH2097">
        <v>57049.167630000004</v>
      </c>
      <c r="AI2097">
        <v>0</v>
      </c>
      <c r="AJ2097">
        <v>54443.773308890071</v>
      </c>
      <c r="AK2097">
        <v>0</v>
      </c>
      <c r="AL2097">
        <v>710319.5</v>
      </c>
      <c r="AM2097">
        <v>629627.5625</v>
      </c>
      <c r="AN2097">
        <v>80691.890625</v>
      </c>
      <c r="AO2097" s="5" t="s">
        <v>4246</v>
      </c>
    </row>
    <row r="2098" spans="1:41" ht="14.25" x14ac:dyDescent="0.45">
      <c r="A2098">
        <v>2017</v>
      </c>
      <c r="B2098" s="5" t="s">
        <v>80</v>
      </c>
      <c r="C2098" s="5" t="s">
        <v>3878</v>
      </c>
      <c r="D2098" s="5" t="s">
        <v>3879</v>
      </c>
      <c r="E2098" s="5" t="s">
        <v>1460</v>
      </c>
      <c r="F2098" s="5" t="s">
        <v>3553</v>
      </c>
      <c r="G2098" s="5" t="s">
        <v>86</v>
      </c>
      <c r="H2098" s="5" t="s">
        <v>130</v>
      </c>
      <c r="I2098">
        <v>13004.126098398659</v>
      </c>
      <c r="J2098">
        <v>15138</v>
      </c>
      <c r="K2098">
        <v>2525.33653149784</v>
      </c>
      <c r="L2098">
        <v>2319</v>
      </c>
      <c r="M2098">
        <v>17077.096791440399</v>
      </c>
      <c r="N2098">
        <v>13196.838618764299</v>
      </c>
      <c r="O2098">
        <v>15108.12627337969</v>
      </c>
      <c r="P2098">
        <v>6970.0630700000002</v>
      </c>
      <c r="Q2098">
        <v>56.813717124843578</v>
      </c>
      <c r="R2098">
        <v>4882.0007143399998</v>
      </c>
      <c r="S2098">
        <v>18607</v>
      </c>
      <c r="T2098">
        <v>19475.242343571561</v>
      </c>
      <c r="U2098">
        <v>97.949718699717465</v>
      </c>
      <c r="V2098">
        <v>8106</v>
      </c>
      <c r="W2098">
        <v>9859</v>
      </c>
      <c r="X2098">
        <v>7585.6939705884251</v>
      </c>
      <c r="Y2098">
        <v>59814.942000000003</v>
      </c>
      <c r="Z2098">
        <v>22687.402172709189</v>
      </c>
      <c r="AA2098">
        <v>70085.753782683008</v>
      </c>
      <c r="AB2098">
        <v>0</v>
      </c>
      <c r="AC2098">
        <v>12095.007032288329</v>
      </c>
      <c r="AD2098">
        <v>52106.789999999994</v>
      </c>
      <c r="AE2098">
        <v>52806.081970429499</v>
      </c>
      <c r="AF2098">
        <v>21047</v>
      </c>
      <c r="AG2098">
        <v>77480</v>
      </c>
      <c r="AH2098">
        <v>21530.487260000002</v>
      </c>
      <c r="AI2098">
        <v>18020.657047299999</v>
      </c>
      <c r="AJ2098">
        <v>2427.9295368618191</v>
      </c>
      <c r="AK2098">
        <v>16984</v>
      </c>
      <c r="AL2098">
        <v>581094.375</v>
      </c>
      <c r="AM2098">
        <v>382214.90625</v>
      </c>
      <c r="AN2098">
        <v>198879.4375</v>
      </c>
      <c r="AO2098" s="5" t="s">
        <v>4247</v>
      </c>
    </row>
    <row r="2099" spans="1:41" ht="14.25" x14ac:dyDescent="0.45">
      <c r="A2099">
        <v>2017</v>
      </c>
      <c r="B2099" s="5" t="s">
        <v>80</v>
      </c>
      <c r="C2099" s="5" t="s">
        <v>3878</v>
      </c>
      <c r="D2099" s="5" t="s">
        <v>3879</v>
      </c>
      <c r="E2099" s="5" t="s">
        <v>1460</v>
      </c>
      <c r="F2099" s="5" t="s">
        <v>307</v>
      </c>
      <c r="G2099" s="5" t="s">
        <v>86</v>
      </c>
      <c r="H2099" s="5" t="s">
        <v>130</v>
      </c>
      <c r="I2099">
        <v>178989.97916181761</v>
      </c>
      <c r="J2099">
        <v>353804</v>
      </c>
      <c r="K2099">
        <v>28889.99182990384</v>
      </c>
      <c r="L2099">
        <v>54150</v>
      </c>
      <c r="M2099">
        <v>241527.80225449329</v>
      </c>
      <c r="N2099">
        <v>251141.46217894909</v>
      </c>
      <c r="O2099">
        <v>151867.2391261016</v>
      </c>
      <c r="P2099">
        <v>169630.974131</v>
      </c>
      <c r="Q2099">
        <v>80291.923006816942</v>
      </c>
      <c r="R2099">
        <v>119846.19826204619</v>
      </c>
      <c r="S2099">
        <v>253649</v>
      </c>
      <c r="T2099">
        <v>222061.59448591809</v>
      </c>
      <c r="U2099">
        <v>41245.917183854093</v>
      </c>
      <c r="V2099">
        <v>164637</v>
      </c>
      <c r="W2099">
        <v>86879</v>
      </c>
      <c r="X2099">
        <v>258435.18750390361</v>
      </c>
      <c r="Y2099">
        <v>1004182.296</v>
      </c>
      <c r="Z2099">
        <v>179022.14351061781</v>
      </c>
      <c r="AA2099">
        <v>1592546.181314918</v>
      </c>
      <c r="AB2099">
        <v>37815.279133644101</v>
      </c>
      <c r="AC2099">
        <v>184137.58828543051</v>
      </c>
      <c r="AD2099">
        <v>355086.28</v>
      </c>
      <c r="AE2099">
        <v>237830.05299715171</v>
      </c>
      <c r="AF2099">
        <v>581134.80000000005</v>
      </c>
      <c r="AG2099">
        <v>2879136.1510000001</v>
      </c>
      <c r="AH2099">
        <v>529712.46686000004</v>
      </c>
      <c r="AI2099">
        <v>112541.49312975181</v>
      </c>
      <c r="AJ2099">
        <v>602561.59788640926</v>
      </c>
      <c r="AK2099">
        <v>109461</v>
      </c>
      <c r="AL2099">
        <v>11062215</v>
      </c>
      <c r="AM2099">
        <v>8674289</v>
      </c>
      <c r="AN2099">
        <v>2387926.25</v>
      </c>
      <c r="AO2099" s="5" t="s">
        <v>4248</v>
      </c>
    </row>
    <row r="2100" spans="1:41" ht="14.25" x14ac:dyDescent="0.45">
      <c r="A2100">
        <v>2017</v>
      </c>
      <c r="B2100" s="5" t="s">
        <v>80</v>
      </c>
      <c r="C2100" s="5" t="s">
        <v>3878</v>
      </c>
      <c r="D2100" s="5" t="s">
        <v>3879</v>
      </c>
      <c r="E2100" s="5" t="s">
        <v>1460</v>
      </c>
      <c r="F2100" s="5" t="s">
        <v>205</v>
      </c>
      <c r="G2100" s="5" t="s">
        <v>86</v>
      </c>
      <c r="H2100" s="5" t="s">
        <v>130</v>
      </c>
      <c r="I2100">
        <v>36006.073533199182</v>
      </c>
      <c r="J2100">
        <v>63741</v>
      </c>
      <c r="K2100">
        <v>6952.2974800159218</v>
      </c>
      <c r="L2100">
        <v>7375</v>
      </c>
      <c r="M2100">
        <v>21188.981032163741</v>
      </c>
      <c r="N2100">
        <v>22458.573468764331</v>
      </c>
      <c r="O2100">
        <v>19325.897655563542</v>
      </c>
      <c r="P2100">
        <v>30193.983810000009</v>
      </c>
      <c r="Q2100">
        <v>14950.44719688125</v>
      </c>
      <c r="R2100">
        <v>8221.6877493249995</v>
      </c>
      <c r="S2100">
        <v>27676</v>
      </c>
      <c r="T2100">
        <v>38069.562124025018</v>
      </c>
      <c r="U2100">
        <v>9990.817246781311</v>
      </c>
      <c r="V2100">
        <v>22082</v>
      </c>
      <c r="W2100">
        <v>14535</v>
      </c>
      <c r="X2100">
        <v>32849.025105049608</v>
      </c>
      <c r="Y2100">
        <v>121201.569</v>
      </c>
      <c r="Z2100">
        <v>29583.178500119411</v>
      </c>
      <c r="AA2100">
        <v>176868.12306129601</v>
      </c>
      <c r="AB2100">
        <v>0</v>
      </c>
      <c r="AC2100">
        <v>18323.057751831871</v>
      </c>
      <c r="AD2100">
        <v>85761.030000000013</v>
      </c>
      <c r="AE2100">
        <v>38050.190630578327</v>
      </c>
      <c r="AF2100">
        <v>78631</v>
      </c>
      <c r="AG2100">
        <v>265903</v>
      </c>
      <c r="AH2100">
        <v>72128.791710000005</v>
      </c>
      <c r="AI2100">
        <v>0</v>
      </c>
      <c r="AJ2100">
        <v>51823.485268548277</v>
      </c>
      <c r="AK2100">
        <v>27744</v>
      </c>
      <c r="AL2100">
        <v>1341633.75</v>
      </c>
      <c r="AM2100">
        <v>995403.1875</v>
      </c>
      <c r="AN2100">
        <v>346230.59375</v>
      </c>
      <c r="AO2100" s="5" t="s">
        <v>4249</v>
      </c>
    </row>
    <row r="2101" spans="1:41" ht="14.25" x14ac:dyDescent="0.45">
      <c r="A2101">
        <v>2017</v>
      </c>
      <c r="B2101" s="5" t="s">
        <v>80</v>
      </c>
      <c r="C2101" s="5" t="s">
        <v>3812</v>
      </c>
      <c r="D2101" s="5" t="s">
        <v>7</v>
      </c>
      <c r="E2101" s="5" t="s">
        <v>9</v>
      </c>
      <c r="F2101" s="5" t="s">
        <v>3818</v>
      </c>
      <c r="G2101" s="5" t="s">
        <v>82</v>
      </c>
      <c r="H2101" s="5" t="s">
        <v>266</v>
      </c>
      <c r="I2101">
        <v>8.899822122858108</v>
      </c>
      <c r="J2101">
        <v>13.98533007334963</v>
      </c>
      <c r="K2101">
        <v>19.16186321856987</v>
      </c>
      <c r="L2101">
        <v>13.907477871055409</v>
      </c>
      <c r="M2101">
        <v>22.102862921289368</v>
      </c>
      <c r="N2101">
        <v>14.70659849038228</v>
      </c>
      <c r="O2101">
        <v>12.298486444494159</v>
      </c>
      <c r="P2101">
        <v>12.05516014234875</v>
      </c>
      <c r="Q2101">
        <v>4.8151376129463737</v>
      </c>
      <c r="R2101">
        <v>13.891138812387959</v>
      </c>
      <c r="S2101">
        <v>15.21896053897979</v>
      </c>
      <c r="T2101">
        <v>22.026277128701921</v>
      </c>
      <c r="U2101">
        <v>5.7666801222536179</v>
      </c>
      <c r="V2101">
        <v>9.494554593688914</v>
      </c>
      <c r="W2101">
        <v>25.272947836635669</v>
      </c>
      <c r="X2101">
        <v>12.321943074054129</v>
      </c>
      <c r="Y2101">
        <v>13.0685560893768</v>
      </c>
      <c r="Z2101">
        <v>10.723026724585941</v>
      </c>
      <c r="AA2101">
        <v>20.870753387010321</v>
      </c>
      <c r="AB2101">
        <v>11.74785100286533</v>
      </c>
      <c r="AC2101">
        <v>31.864065916238388</v>
      </c>
      <c r="AD2101">
        <v>12.574930161488901</v>
      </c>
      <c r="AE2101">
        <v>15.33496400079979</v>
      </c>
      <c r="AF2101">
        <v>15.650412611034071</v>
      </c>
      <c r="AG2101">
        <v>16.48300581285082</v>
      </c>
      <c r="AH2101">
        <v>19.284714859559021</v>
      </c>
      <c r="AI2101">
        <v>11.61322908646615</v>
      </c>
      <c r="AJ2101">
        <v>10.338291885352531</v>
      </c>
      <c r="AK2101">
        <v>10.95589053712235</v>
      </c>
      <c r="AL2101">
        <v>426.43496704101563</v>
      </c>
      <c r="AM2101">
        <v>231.85494995117188</v>
      </c>
      <c r="AN2101">
        <v>194.5799560546875</v>
      </c>
      <c r="AO2101" s="5" t="s">
        <v>4250</v>
      </c>
    </row>
    <row r="2102" spans="1:41" ht="14.25" x14ac:dyDescent="0.45">
      <c r="A2102">
        <v>2017</v>
      </c>
      <c r="B2102" s="5" t="s">
        <v>80</v>
      </c>
      <c r="C2102" s="5" t="s">
        <v>302</v>
      </c>
      <c r="D2102" s="5" t="s">
        <v>7</v>
      </c>
      <c r="E2102" s="5" t="s">
        <v>3974</v>
      </c>
      <c r="F2102" s="5" t="s">
        <v>116</v>
      </c>
      <c r="G2102" s="5" t="s">
        <v>82</v>
      </c>
      <c r="H2102" s="5" t="s">
        <v>266</v>
      </c>
      <c r="I2102">
        <v>227</v>
      </c>
      <c r="J2102">
        <v>391</v>
      </c>
      <c r="K2102">
        <v>57</v>
      </c>
      <c r="L2102">
        <v>137</v>
      </c>
      <c r="M2102">
        <v>465</v>
      </c>
      <c r="N2102">
        <v>234</v>
      </c>
      <c r="O2102">
        <v>207</v>
      </c>
      <c r="P2102">
        <v>131</v>
      </c>
      <c r="Q2102">
        <v>20</v>
      </c>
      <c r="R2102">
        <v>173</v>
      </c>
      <c r="S2102">
        <v>485</v>
      </c>
      <c r="T2102">
        <v>274</v>
      </c>
      <c r="U2102">
        <v>12</v>
      </c>
      <c r="V2102">
        <v>173</v>
      </c>
      <c r="W2102">
        <v>330</v>
      </c>
      <c r="X2102">
        <v>390</v>
      </c>
      <c r="Y2102">
        <v>574</v>
      </c>
      <c r="Z2102">
        <v>321</v>
      </c>
      <c r="AA2102">
        <v>1701</v>
      </c>
      <c r="AB2102">
        <v>78</v>
      </c>
      <c r="AC2102">
        <v>276</v>
      </c>
      <c r="AD2102">
        <v>627</v>
      </c>
      <c r="AE2102">
        <v>207</v>
      </c>
      <c r="AF2102">
        <v>728</v>
      </c>
      <c r="AG2102">
        <v>1301</v>
      </c>
      <c r="AH2102">
        <v>476</v>
      </c>
      <c r="AI2102">
        <v>95</v>
      </c>
      <c r="AJ2102">
        <v>177</v>
      </c>
      <c r="AK2102">
        <v>96</v>
      </c>
      <c r="AL2102">
        <v>10363</v>
      </c>
      <c r="AM2102">
        <v>6783</v>
      </c>
      <c r="AN2102">
        <v>3580</v>
      </c>
      <c r="AO2102" s="5" t="s">
        <v>4251</v>
      </c>
    </row>
    <row r="2103" spans="1:41" ht="14.25" x14ac:dyDescent="0.45">
      <c r="A2103">
        <v>2017</v>
      </c>
      <c r="B2103" s="5" t="s">
        <v>80</v>
      </c>
      <c r="C2103" s="5" t="s">
        <v>302</v>
      </c>
      <c r="D2103" s="5" t="s">
        <v>7</v>
      </c>
      <c r="E2103" s="5" t="s">
        <v>3974</v>
      </c>
      <c r="F2103" s="5" t="s">
        <v>117</v>
      </c>
      <c r="G2103" s="5" t="s">
        <v>82</v>
      </c>
      <c r="H2103" s="5" t="s">
        <v>266</v>
      </c>
      <c r="I2103">
        <v>144</v>
      </c>
      <c r="J2103">
        <v>466</v>
      </c>
      <c r="K2103">
        <v>65</v>
      </c>
      <c r="L2103">
        <v>113</v>
      </c>
      <c r="M2103">
        <v>251</v>
      </c>
      <c r="N2103">
        <v>219</v>
      </c>
      <c r="O2103">
        <v>273</v>
      </c>
      <c r="P2103">
        <v>139</v>
      </c>
      <c r="Q2103">
        <v>11</v>
      </c>
      <c r="R2103">
        <v>170</v>
      </c>
      <c r="S2103">
        <v>273</v>
      </c>
      <c r="T2103">
        <v>474</v>
      </c>
      <c r="U2103">
        <v>5</v>
      </c>
      <c r="V2103">
        <v>163</v>
      </c>
      <c r="W2103">
        <v>144</v>
      </c>
      <c r="X2103">
        <v>345</v>
      </c>
      <c r="Y2103">
        <v>873</v>
      </c>
      <c r="Z2103">
        <v>182</v>
      </c>
      <c r="AA2103">
        <v>3497</v>
      </c>
      <c r="AB2103">
        <v>45</v>
      </c>
      <c r="AC2103">
        <v>659</v>
      </c>
      <c r="AD2103">
        <v>490</v>
      </c>
      <c r="AE2103">
        <v>409</v>
      </c>
      <c r="AF2103">
        <v>651</v>
      </c>
      <c r="AG2103">
        <v>1735</v>
      </c>
      <c r="AH2103">
        <v>559</v>
      </c>
      <c r="AI2103">
        <v>156</v>
      </c>
      <c r="AJ2103">
        <v>305</v>
      </c>
      <c r="AK2103">
        <v>150</v>
      </c>
      <c r="AL2103">
        <v>12966</v>
      </c>
      <c r="AM2103">
        <v>9741</v>
      </c>
      <c r="AN2103">
        <v>3225</v>
      </c>
      <c r="AO2103" s="5" t="s">
        <v>4252</v>
      </c>
    </row>
    <row r="2104" spans="1:41" ht="14.25" x14ac:dyDescent="0.45">
      <c r="A2104">
        <v>2017</v>
      </c>
      <c r="B2104" s="5" t="s">
        <v>80</v>
      </c>
      <c r="C2104" s="5" t="s">
        <v>302</v>
      </c>
      <c r="D2104" s="5" t="s">
        <v>7</v>
      </c>
      <c r="E2104" s="5" t="s">
        <v>1</v>
      </c>
      <c r="F2104" s="5" t="s">
        <v>116</v>
      </c>
      <c r="G2104" s="5" t="s">
        <v>82</v>
      </c>
      <c r="H2104" s="5" t="s">
        <v>303</v>
      </c>
      <c r="I2104">
        <v>69.611000000000004</v>
      </c>
      <c r="J2104">
        <v>62.476257207838437</v>
      </c>
      <c r="K2104">
        <v>289.51801703474399</v>
      </c>
      <c r="L2104">
        <v>74.829977999999983</v>
      </c>
      <c r="M2104">
        <v>139.37</v>
      </c>
      <c r="N2104">
        <v>110.584008671863</v>
      </c>
      <c r="O2104">
        <v>195.6665092483274</v>
      </c>
      <c r="P2104">
        <v>17.13</v>
      </c>
      <c r="Q2104">
        <v>8.8379999999999992</v>
      </c>
      <c r="R2104">
        <v>101.2361621393724</v>
      </c>
      <c r="S2104">
        <v>121.71</v>
      </c>
      <c r="T2104">
        <v>50.871008756463752</v>
      </c>
      <c r="U2104">
        <v>8.8306111911297123</v>
      </c>
      <c r="V2104">
        <v>70.031309249296186</v>
      </c>
      <c r="W2104">
        <v>91.624380262847296</v>
      </c>
      <c r="X2104">
        <v>59.982594165564301</v>
      </c>
      <c r="Y2104">
        <v>11.4324130311932</v>
      </c>
      <c r="Z2104">
        <v>121.373</v>
      </c>
      <c r="AA2104">
        <v>45.850865264156042</v>
      </c>
      <c r="AB2104">
        <v>28.9</v>
      </c>
      <c r="AC2104">
        <v>130.18530999999999</v>
      </c>
      <c r="AD2104">
        <v>95.478999999999999</v>
      </c>
      <c r="AE2104">
        <v>42.852927559492542</v>
      </c>
      <c r="AF2104">
        <v>60.651006000000038</v>
      </c>
      <c r="AG2104">
        <v>71.446191034440005</v>
      </c>
      <c r="AH2104">
        <v>32.409709300000003</v>
      </c>
      <c r="AI2104">
        <v>46.09</v>
      </c>
      <c r="AJ2104">
        <v>7.3864987615038684</v>
      </c>
      <c r="AK2104">
        <v>49.66</v>
      </c>
      <c r="AL2104">
        <v>76.414703369140625</v>
      </c>
      <c r="AM2104">
        <v>59.690910339355469</v>
      </c>
      <c r="AN2104">
        <v>100.10677337646484</v>
      </c>
      <c r="AO2104" s="5" t="s">
        <v>4253</v>
      </c>
    </row>
    <row r="2105" spans="1:41" ht="14.25" x14ac:dyDescent="0.45">
      <c r="A2105">
        <v>2017</v>
      </c>
      <c r="B2105" s="5" t="s">
        <v>80</v>
      </c>
      <c r="C2105" s="5" t="s">
        <v>302</v>
      </c>
      <c r="D2105" s="5" t="s">
        <v>7</v>
      </c>
      <c r="E2105" s="5" t="s">
        <v>1</v>
      </c>
      <c r="F2105" s="5" t="s">
        <v>117</v>
      </c>
      <c r="G2105" s="5" t="s">
        <v>82</v>
      </c>
      <c r="H2105" s="5" t="s">
        <v>303</v>
      </c>
      <c r="I2105">
        <v>99.820999999999998</v>
      </c>
      <c r="J2105">
        <v>107.0421787773668</v>
      </c>
      <c r="K2105">
        <v>761.38305306493805</v>
      </c>
      <c r="L2105">
        <v>54.654610999999989</v>
      </c>
      <c r="M2105">
        <v>205.25</v>
      </c>
      <c r="N2105">
        <v>76.814690548701805</v>
      </c>
      <c r="O2105">
        <v>1727.841912632822</v>
      </c>
      <c r="P2105">
        <v>79.23</v>
      </c>
      <c r="Q2105">
        <v>9.1539999999999999</v>
      </c>
      <c r="R2105">
        <v>177.9535425324741</v>
      </c>
      <c r="S2105">
        <v>424.47</v>
      </c>
      <c r="T2105">
        <v>303.2292731620862</v>
      </c>
      <c r="U2105">
        <v>27.43745414028318</v>
      </c>
      <c r="V2105">
        <v>115.74053292331629</v>
      </c>
      <c r="W2105">
        <v>33.904304713937208</v>
      </c>
      <c r="X2105">
        <v>94.415007310450505</v>
      </c>
      <c r="Y2105">
        <v>68.270994445604089</v>
      </c>
      <c r="Z2105">
        <v>202.15199999999999</v>
      </c>
      <c r="AA2105">
        <v>196.195471937311</v>
      </c>
      <c r="AB2105">
        <v>46.1</v>
      </c>
      <c r="AC2105">
        <v>198.99415999999999</v>
      </c>
      <c r="AD2105">
        <v>91.563999999999993</v>
      </c>
      <c r="AE2105">
        <v>578.50483039600044</v>
      </c>
      <c r="AF2105">
        <v>155.75377900000001</v>
      </c>
      <c r="AG2105">
        <v>176.72778844441001</v>
      </c>
      <c r="AH2105">
        <v>69.682006599999994</v>
      </c>
      <c r="AI2105">
        <v>158.11000000000001</v>
      </c>
      <c r="AJ2105">
        <v>123.1640020890936</v>
      </c>
      <c r="AK2105">
        <v>100.22</v>
      </c>
      <c r="AL2105">
        <v>222.88900756835938</v>
      </c>
      <c r="AM2105">
        <v>143.97712707519531</v>
      </c>
      <c r="AN2105">
        <v>334.6807861328125</v>
      </c>
      <c r="AO2105" s="5" t="s">
        <v>4254</v>
      </c>
    </row>
    <row r="2106" spans="1:41" ht="14.25" x14ac:dyDescent="0.45">
      <c r="A2106">
        <v>2017</v>
      </c>
      <c r="B2106" s="5" t="s">
        <v>80</v>
      </c>
      <c r="C2106" s="5" t="s">
        <v>302</v>
      </c>
      <c r="D2106" s="5" t="s">
        <v>7</v>
      </c>
      <c r="E2106" s="5" t="s">
        <v>118</v>
      </c>
      <c r="F2106" s="5" t="s">
        <v>116</v>
      </c>
      <c r="G2106" s="5" t="s">
        <v>82</v>
      </c>
      <c r="H2106" s="5" t="s">
        <v>303</v>
      </c>
      <c r="I2106">
        <v>0.251</v>
      </c>
      <c r="J2106">
        <v>0.31351512784580371</v>
      </c>
      <c r="K2106">
        <v>0.72810657348766095</v>
      </c>
      <c r="L2106">
        <v>0.29818700000000009</v>
      </c>
      <c r="M2106">
        <v>0.78</v>
      </c>
      <c r="N2106">
        <v>0.39575698136581799</v>
      </c>
      <c r="O2106">
        <v>0.98020464384100747</v>
      </c>
      <c r="P2106">
        <v>0.05</v>
      </c>
      <c r="Q2106">
        <v>5.1499999999999997E-2</v>
      </c>
      <c r="R2106">
        <v>0.54054488144712798</v>
      </c>
      <c r="S2106">
        <v>0.47</v>
      </c>
      <c r="T2106">
        <v>0.25782930970515039</v>
      </c>
      <c r="U2106">
        <v>6.5874935456694803E-2</v>
      </c>
      <c r="V2106">
        <v>0.28321803740712292</v>
      </c>
      <c r="W2106">
        <v>0.37168489808766941</v>
      </c>
      <c r="X2106">
        <v>0.23886026596115001</v>
      </c>
      <c r="Y2106">
        <v>4.0800118113643702E-2</v>
      </c>
      <c r="Z2106">
        <v>0.71389999999999998</v>
      </c>
      <c r="AA2106">
        <v>0.22747024032342461</v>
      </c>
      <c r="AB2106">
        <v>0.16</v>
      </c>
      <c r="AC2106">
        <v>0.86233999999999977</v>
      </c>
      <c r="AD2106">
        <v>0.3715</v>
      </c>
      <c r="AE2106">
        <v>0.28136670884903858</v>
      </c>
      <c r="AF2106">
        <v>0.31911800000000018</v>
      </c>
      <c r="AG2106">
        <v>0.35466987997600002</v>
      </c>
      <c r="AH2106">
        <v>0.18985869999999999</v>
      </c>
      <c r="AI2106">
        <v>0.1769</v>
      </c>
      <c r="AJ2106">
        <v>8.0123118357139395E-2</v>
      </c>
      <c r="AK2106">
        <v>0.22804034462540659</v>
      </c>
      <c r="AL2106">
        <v>0.34766790270805359</v>
      </c>
      <c r="AM2106">
        <v>0.3017285168170929</v>
      </c>
      <c r="AN2106">
        <v>0.41274872422218323</v>
      </c>
      <c r="AO2106" s="5" t="s">
        <v>4255</v>
      </c>
    </row>
    <row r="2107" spans="1:41" ht="14.25" x14ac:dyDescent="0.45">
      <c r="A2107">
        <v>2017</v>
      </c>
      <c r="B2107" s="5" t="s">
        <v>80</v>
      </c>
      <c r="C2107" s="5" t="s">
        <v>302</v>
      </c>
      <c r="D2107" s="5" t="s">
        <v>7</v>
      </c>
      <c r="E2107" s="5" t="s">
        <v>118</v>
      </c>
      <c r="F2107" s="5" t="s">
        <v>117</v>
      </c>
      <c r="G2107" s="5" t="s">
        <v>82</v>
      </c>
      <c r="H2107" s="5" t="s">
        <v>303</v>
      </c>
      <c r="I2107">
        <v>1.05</v>
      </c>
      <c r="J2107">
        <v>1.259309885363781</v>
      </c>
      <c r="K2107">
        <v>4.38654728106573</v>
      </c>
      <c r="L2107">
        <v>1.5188290000000011</v>
      </c>
      <c r="M2107">
        <v>2.94</v>
      </c>
      <c r="N2107">
        <v>1.04129458524751</v>
      </c>
      <c r="O2107">
        <v>3.5363636363636362</v>
      </c>
      <c r="P2107">
        <v>1.45</v>
      </c>
      <c r="Q2107">
        <v>0.26500000000000001</v>
      </c>
      <c r="R2107">
        <v>1.8905820233291171</v>
      </c>
      <c r="S2107">
        <v>0.95</v>
      </c>
      <c r="T2107">
        <v>1.8857562228883911</v>
      </c>
      <c r="U2107">
        <v>0.16707883794874581</v>
      </c>
      <c r="V2107">
        <v>1.292467332820908</v>
      </c>
      <c r="W2107">
        <v>0.64334618714094671</v>
      </c>
      <c r="X2107">
        <v>2.7269720810415699</v>
      </c>
      <c r="Y2107">
        <v>0.73079762347203203</v>
      </c>
      <c r="Z2107">
        <v>2.1495000000000002</v>
      </c>
      <c r="AA2107">
        <v>2.4540750168451031</v>
      </c>
      <c r="AB2107">
        <v>0.48</v>
      </c>
      <c r="AC2107">
        <v>3.2553599999999969</v>
      </c>
      <c r="AD2107">
        <v>1.9774</v>
      </c>
      <c r="AE2107">
        <v>5.3674496126423747</v>
      </c>
      <c r="AF2107">
        <v>1.9049830000000001</v>
      </c>
      <c r="AG2107">
        <v>1.7416911959670001</v>
      </c>
      <c r="AH2107">
        <v>1.2859989000000001</v>
      </c>
      <c r="AI2107">
        <v>1.681</v>
      </c>
      <c r="AJ2107">
        <v>0.84106228057519472</v>
      </c>
      <c r="AK2107">
        <v>1.3507749719067239</v>
      </c>
      <c r="AL2107">
        <v>1.800815224647522</v>
      </c>
      <c r="AM2107">
        <v>1.6693811416625977</v>
      </c>
      <c r="AN2107">
        <v>1.9870132207870483</v>
      </c>
      <c r="AO2107" s="5" t="s">
        <v>4256</v>
      </c>
    </row>
    <row r="2108" spans="1:41" ht="14.25" x14ac:dyDescent="0.45">
      <c r="A2108">
        <v>2017</v>
      </c>
      <c r="B2108" s="5" t="s">
        <v>80</v>
      </c>
      <c r="C2108" s="5" t="s">
        <v>3885</v>
      </c>
      <c r="D2108" s="5" t="s">
        <v>7</v>
      </c>
      <c r="E2108" s="5" t="s">
        <v>1</v>
      </c>
      <c r="F2108" s="5" t="s">
        <v>3886</v>
      </c>
      <c r="G2108" s="5" t="s">
        <v>82</v>
      </c>
      <c r="H2108" s="5" t="s">
        <v>303</v>
      </c>
      <c r="I2108">
        <v>0</v>
      </c>
      <c r="J2108">
        <v>5.1311424567529693</v>
      </c>
      <c r="K2108">
        <v>505.28128412154302</v>
      </c>
      <c r="L2108">
        <v>1.732353</v>
      </c>
      <c r="M2108">
        <v>0</v>
      </c>
      <c r="N2108">
        <v>0</v>
      </c>
      <c r="O2108">
        <v>1.1628099173553721</v>
      </c>
      <c r="P2108">
        <v>32.630000000000003</v>
      </c>
      <c r="Q2108"/>
      <c r="R2108">
        <v>1.7637776305486961</v>
      </c>
      <c r="S2108">
        <v>329.68</v>
      </c>
      <c r="T2108">
        <v>182.27669570210861</v>
      </c>
      <c r="U2108">
        <v>21.11791722151262</v>
      </c>
      <c r="V2108">
        <v>19.53996925441967</v>
      </c>
      <c r="W2108">
        <v>0</v>
      </c>
      <c r="X2108">
        <v>0.89897700000000003</v>
      </c>
      <c r="Y2108">
        <v>4.2601503912514449</v>
      </c>
      <c r="Z2108">
        <v>0</v>
      </c>
      <c r="AA2108">
        <v>16.127812432931549</v>
      </c>
      <c r="AB2108">
        <v>0</v>
      </c>
      <c r="AC2108">
        <v>1.3624000000000001</v>
      </c>
      <c r="AD2108">
        <v>3.4529999999999998E-2</v>
      </c>
      <c r="AE2108">
        <v>1.5711287385413131</v>
      </c>
      <c r="AF2108">
        <v>1.8344659999999999</v>
      </c>
      <c r="AG2108">
        <v>1.327368875693</v>
      </c>
      <c r="AH2108">
        <v>0</v>
      </c>
      <c r="AI2108">
        <v>0.75</v>
      </c>
      <c r="AJ2108">
        <v>77.215921353045317</v>
      </c>
      <c r="AK2108">
        <v>8.8699999999999992</v>
      </c>
      <c r="AL2108">
        <v>41.881679534912109</v>
      </c>
      <c r="AM2108">
        <v>10.918495178222656</v>
      </c>
      <c r="AN2108">
        <v>85.746192932128906</v>
      </c>
      <c r="AO2108" s="5" t="s">
        <v>4257</v>
      </c>
    </row>
    <row r="2109" spans="1:41" ht="14.25" x14ac:dyDescent="0.45">
      <c r="A2109">
        <v>2017</v>
      </c>
      <c r="B2109" s="5" t="s">
        <v>80</v>
      </c>
      <c r="C2109" s="5" t="s">
        <v>3885</v>
      </c>
      <c r="D2109" s="5" t="s">
        <v>7</v>
      </c>
      <c r="E2109" s="5" t="s">
        <v>1</v>
      </c>
      <c r="F2109" s="5" t="s">
        <v>3887</v>
      </c>
      <c r="G2109" s="5" t="s">
        <v>82</v>
      </c>
      <c r="H2109" s="5" t="s">
        <v>303</v>
      </c>
      <c r="I2109">
        <v>6.1655848309204258</v>
      </c>
      <c r="J2109">
        <v>32.815421902639613</v>
      </c>
      <c r="K2109">
        <v>35.536798426890201</v>
      </c>
      <c r="L2109">
        <v>1.2497990000000001</v>
      </c>
      <c r="M2109">
        <v>0</v>
      </c>
      <c r="N2109">
        <v>9.3710318484488706</v>
      </c>
      <c r="O2109">
        <v>78.624242424242425</v>
      </c>
      <c r="P2109">
        <v>9.44</v>
      </c>
      <c r="Q2109"/>
      <c r="R2109">
        <v>31.704270312594112</v>
      </c>
      <c r="S2109">
        <v>5.15</v>
      </c>
      <c r="T2109">
        <v>51.848811237693774</v>
      </c>
      <c r="U2109">
        <v>2.9132809739924499E-2</v>
      </c>
      <c r="V2109">
        <v>21.541583397405471</v>
      </c>
      <c r="W2109">
        <v>13.376249311403161</v>
      </c>
      <c r="X2109">
        <v>18.837260000000001</v>
      </c>
      <c r="Y2109">
        <v>8.9722432937415046</v>
      </c>
      <c r="Z2109">
        <v>0.14302000000000001</v>
      </c>
      <c r="AA2109">
        <v>9.9803949489655341</v>
      </c>
      <c r="AB2109">
        <v>0</v>
      </c>
      <c r="AC2109">
        <v>42.487949999999998</v>
      </c>
      <c r="AD2109">
        <v>2.2601499999999999</v>
      </c>
      <c r="AE2109">
        <v>110.0432420753727</v>
      </c>
      <c r="AF2109">
        <v>63.090659000000002</v>
      </c>
      <c r="AG2109">
        <v>8.1352927726019999</v>
      </c>
      <c r="AH2109">
        <v>14.378961500000001</v>
      </c>
      <c r="AI2109">
        <v>15.26</v>
      </c>
      <c r="AJ2109">
        <v>12.360004102583121</v>
      </c>
      <c r="AK2109">
        <v>8.77</v>
      </c>
      <c r="AL2109">
        <v>21.088695526123047</v>
      </c>
      <c r="AM2109">
        <v>21.619390487670898</v>
      </c>
      <c r="AN2109">
        <v>20.336874008178711</v>
      </c>
      <c r="AO2109" s="5" t="s">
        <v>4258</v>
      </c>
    </row>
    <row r="2110" spans="1:41" ht="14.25" x14ac:dyDescent="0.45">
      <c r="A2110">
        <v>2017</v>
      </c>
      <c r="B2110" s="5" t="s">
        <v>80</v>
      </c>
      <c r="C2110" s="5" t="s">
        <v>3885</v>
      </c>
      <c r="D2110" s="5" t="s">
        <v>7</v>
      </c>
      <c r="E2110" s="5" t="s">
        <v>1</v>
      </c>
      <c r="F2110" s="5" t="s">
        <v>3888</v>
      </c>
      <c r="G2110" s="5" t="s">
        <v>82</v>
      </c>
      <c r="H2110" s="5" t="s">
        <v>303</v>
      </c>
      <c r="I2110">
        <v>5.3875058628365444</v>
      </c>
      <c r="J2110">
        <v>14.515081899423381</v>
      </c>
      <c r="K2110">
        <v>72.010701025845705</v>
      </c>
      <c r="L2110">
        <v>10.430206999999999</v>
      </c>
      <c r="M2110">
        <v>26.99</v>
      </c>
      <c r="N2110">
        <v>5.1429825014194996</v>
      </c>
      <c r="O2110">
        <v>18.18386462022826</v>
      </c>
      <c r="P2110">
        <v>2.29</v>
      </c>
      <c r="Q2110"/>
      <c r="R2110">
        <v>27.150796040876148</v>
      </c>
      <c r="S2110">
        <v>9.8000000000000007</v>
      </c>
      <c r="T2110">
        <v>9.8739120757136902</v>
      </c>
      <c r="U2110">
        <v>0</v>
      </c>
      <c r="V2110">
        <v>12.30212656941919</v>
      </c>
      <c r="W2110">
        <v>2.081372471865901</v>
      </c>
      <c r="X2110">
        <v>12.34634</v>
      </c>
      <c r="Y2110">
        <v>8.7389179364731877</v>
      </c>
      <c r="Z2110">
        <v>17.521799999999999</v>
      </c>
      <c r="AA2110">
        <v>44.935795962167113</v>
      </c>
      <c r="AB2110">
        <v>0</v>
      </c>
      <c r="AC2110">
        <v>16.900189999999998</v>
      </c>
      <c r="AD2110">
        <v>10.140700000000001</v>
      </c>
      <c r="AE2110">
        <v>42.498503040217287</v>
      </c>
      <c r="AF2110">
        <v>14.25248100000001</v>
      </c>
      <c r="AG2110">
        <v>15.854640844071</v>
      </c>
      <c r="AH2110">
        <v>4.0179343000000003</v>
      </c>
      <c r="AI2110">
        <v>7</v>
      </c>
      <c r="AJ2110">
        <v>1.8235510949374429</v>
      </c>
      <c r="AK2110">
        <v>3.85</v>
      </c>
      <c r="AL2110">
        <v>14.346187591552734</v>
      </c>
      <c r="AM2110">
        <v>14.102622985839844</v>
      </c>
      <c r="AN2110">
        <v>14.691237449645996</v>
      </c>
      <c r="AO2110" s="5" t="s">
        <v>4259</v>
      </c>
    </row>
    <row r="2111" spans="1:41" ht="14.25" x14ac:dyDescent="0.45">
      <c r="A2111">
        <v>2017</v>
      </c>
      <c r="B2111" s="5" t="s">
        <v>80</v>
      </c>
      <c r="C2111" s="5" t="s">
        <v>3885</v>
      </c>
      <c r="D2111" s="5" t="s">
        <v>7</v>
      </c>
      <c r="E2111" s="5" t="s">
        <v>1</v>
      </c>
      <c r="F2111" s="5" t="s">
        <v>3889</v>
      </c>
      <c r="G2111" s="5" t="s">
        <v>82</v>
      </c>
      <c r="H2111" s="5" t="s">
        <v>303</v>
      </c>
      <c r="I2111">
        <v>33.978286991885092</v>
      </c>
      <c r="J2111">
        <v>22.530025959705029</v>
      </c>
      <c r="K2111">
        <v>62.3863288929983</v>
      </c>
      <c r="L2111">
        <v>6.3680510000000004</v>
      </c>
      <c r="M2111">
        <v>76.930000000000007</v>
      </c>
      <c r="N2111">
        <v>27.482991792701199</v>
      </c>
      <c r="O2111">
        <v>59.554939000393553</v>
      </c>
      <c r="P2111">
        <v>22.88</v>
      </c>
      <c r="Q2111">
        <v>9.0120000000000005</v>
      </c>
      <c r="R2111">
        <v>78.46662249794214</v>
      </c>
      <c r="S2111">
        <v>50.23</v>
      </c>
      <c r="T2111">
        <v>32.601509815282448</v>
      </c>
      <c r="U2111">
        <v>0.79908688208277845</v>
      </c>
      <c r="V2111">
        <v>19.39474763002579</v>
      </c>
      <c r="W2111">
        <v>4.2029589989769418</v>
      </c>
      <c r="X2111">
        <v>17.955819999999999</v>
      </c>
      <c r="Y2111">
        <v>28.23600836977716</v>
      </c>
      <c r="Z2111">
        <v>131.6146</v>
      </c>
      <c r="AA2111">
        <v>70.722742082802839</v>
      </c>
      <c r="AB2111">
        <v>18.100000000000001</v>
      </c>
      <c r="AC2111">
        <v>60.794510000000002</v>
      </c>
      <c r="AD2111">
        <v>46.211599999999997</v>
      </c>
      <c r="AE2111">
        <v>121.0303404426063</v>
      </c>
      <c r="AF2111">
        <v>14.202322000000001</v>
      </c>
      <c r="AG2111">
        <v>71.742498756887002</v>
      </c>
      <c r="AH2111">
        <v>17.110392000000001</v>
      </c>
      <c r="AI2111">
        <v>69.87</v>
      </c>
      <c r="AJ2111">
        <v>13.77257129988857</v>
      </c>
      <c r="AK2111">
        <v>11.69</v>
      </c>
      <c r="AL2111">
        <v>41.374855041503906</v>
      </c>
      <c r="AM2111">
        <v>43.119258880615234</v>
      </c>
      <c r="AN2111">
        <v>38.903629302978516</v>
      </c>
      <c r="AO2111" s="5" t="s">
        <v>4260</v>
      </c>
    </row>
    <row r="2112" spans="1:41" ht="14.25" x14ac:dyDescent="0.45">
      <c r="A2112">
        <v>2017</v>
      </c>
      <c r="B2112" s="5" t="s">
        <v>80</v>
      </c>
      <c r="C2112" s="5" t="s">
        <v>3885</v>
      </c>
      <c r="D2112" s="5" t="s">
        <v>7</v>
      </c>
      <c r="E2112" s="5" t="s">
        <v>1</v>
      </c>
      <c r="F2112" s="5" t="s">
        <v>3890</v>
      </c>
      <c r="G2112" s="5" t="s">
        <v>82</v>
      </c>
      <c r="H2112" s="5" t="s">
        <v>303</v>
      </c>
      <c r="I2112">
        <v>3.7710348396258819</v>
      </c>
      <c r="J2112">
        <v>3.3097015782581729</v>
      </c>
      <c r="K2112">
        <v>2.2319283677300299</v>
      </c>
      <c r="L2112">
        <v>1.3748469999999999</v>
      </c>
      <c r="M2112">
        <v>0.72</v>
      </c>
      <c r="N2112">
        <v>1.12630981262582</v>
      </c>
      <c r="O2112">
        <v>0</v>
      </c>
      <c r="P2112">
        <v>2.33</v>
      </c>
      <c r="Q2112">
        <v>0.14203360000000001</v>
      </c>
      <c r="R2112">
        <v>1.962295970607721</v>
      </c>
      <c r="S2112">
        <v>0.03</v>
      </c>
      <c r="T2112">
        <v>3.5137230724579078</v>
      </c>
      <c r="U2112">
        <v>0</v>
      </c>
      <c r="V2112">
        <v>0.35523955931334739</v>
      </c>
      <c r="W2112">
        <v>0</v>
      </c>
      <c r="X2112">
        <v>1.689654</v>
      </c>
      <c r="Y2112">
        <v>0.65756716440706442</v>
      </c>
      <c r="Z2112">
        <v>0.73080000000000001</v>
      </c>
      <c r="AA2112">
        <v>2.9209953332833729</v>
      </c>
      <c r="AB2112">
        <v>0</v>
      </c>
      <c r="AC2112">
        <v>0.22313</v>
      </c>
      <c r="AD2112">
        <v>1.20268</v>
      </c>
      <c r="AE2112">
        <v>6.6882619833945487</v>
      </c>
      <c r="AF2112">
        <v>1.3519410000000001</v>
      </c>
      <c r="AG2112">
        <v>2.7566011302229998</v>
      </c>
      <c r="AH2112">
        <v>0</v>
      </c>
      <c r="AI2112">
        <v>2.44</v>
      </c>
      <c r="AJ2112">
        <v>0.80848743170972948</v>
      </c>
      <c r="AK2112">
        <v>0</v>
      </c>
      <c r="AL2112">
        <v>1.4599045515060425</v>
      </c>
      <c r="AM2112">
        <v>1.7946614027023315</v>
      </c>
      <c r="AN2112">
        <v>0.98566538095474243</v>
      </c>
      <c r="AO2112" s="5" t="s">
        <v>4261</v>
      </c>
    </row>
    <row r="2113" spans="1:41" ht="14.25" x14ac:dyDescent="0.45">
      <c r="A2113">
        <v>2017</v>
      </c>
      <c r="B2113" s="5" t="s">
        <v>80</v>
      </c>
      <c r="C2113" s="5" t="s">
        <v>3885</v>
      </c>
      <c r="D2113" s="5" t="s">
        <v>7</v>
      </c>
      <c r="E2113" s="5" t="s">
        <v>1</v>
      </c>
      <c r="F2113" s="5" t="s">
        <v>3891</v>
      </c>
      <c r="G2113" s="5" t="s">
        <v>82</v>
      </c>
      <c r="H2113" s="5" t="s">
        <v>303</v>
      </c>
      <c r="I2113">
        <v>9.4036533350076806E-2</v>
      </c>
      <c r="J2113">
        <v>2.2184865262238969</v>
      </c>
      <c r="K2113">
        <v>6.3686394408884901</v>
      </c>
      <c r="L2113">
        <v>7.4784300000000004</v>
      </c>
      <c r="M2113">
        <v>3</v>
      </c>
      <c r="N2113">
        <v>0.29035255252155101</v>
      </c>
      <c r="O2113">
        <v>1.260015741833924</v>
      </c>
      <c r="P2113">
        <v>0.17</v>
      </c>
      <c r="Q2113"/>
      <c r="R2113">
        <v>2.6311710735007732</v>
      </c>
      <c r="S2113">
        <v>7.0000000000000007E-2</v>
      </c>
      <c r="T2113">
        <v>0.50511541343722743</v>
      </c>
      <c r="U2113">
        <v>0</v>
      </c>
      <c r="V2113">
        <v>3.6862925954433119</v>
      </c>
      <c r="W2113">
        <v>0.78618084520343123</v>
      </c>
      <c r="X2113">
        <v>1.0261089999999999</v>
      </c>
      <c r="Y2113">
        <v>1.4718436419731089</v>
      </c>
      <c r="Z2113">
        <v>2.5602999999999998</v>
      </c>
      <c r="AA2113">
        <v>2.240276708841809</v>
      </c>
      <c r="AB2113">
        <v>0</v>
      </c>
      <c r="AC2113">
        <v>17.091139999999999</v>
      </c>
      <c r="AD2113">
        <v>0.66720000000000002</v>
      </c>
      <c r="AE2113">
        <v>7.7165653260903113</v>
      </c>
      <c r="AF2113">
        <v>0.911084</v>
      </c>
      <c r="AG2113">
        <v>2.0879787747580001</v>
      </c>
      <c r="AH2113">
        <v>3.3515595</v>
      </c>
      <c r="AI2113">
        <v>5.18</v>
      </c>
      <c r="AJ2113">
        <v>1.619669580350888</v>
      </c>
      <c r="AK2113">
        <v>7.98</v>
      </c>
      <c r="AL2113">
        <v>2.8435328006744385</v>
      </c>
      <c r="AM2113">
        <v>3.0745663642883301</v>
      </c>
      <c r="AN2113">
        <v>2.5162348747253418</v>
      </c>
      <c r="AO2113" s="5" t="s">
        <v>4262</v>
      </c>
    </row>
    <row r="2114" spans="1:41" ht="14.25" x14ac:dyDescent="0.45">
      <c r="A2114">
        <v>2017</v>
      </c>
      <c r="B2114" s="5" t="s">
        <v>80</v>
      </c>
      <c r="C2114" s="5" t="s">
        <v>3885</v>
      </c>
      <c r="D2114" s="5" t="s">
        <v>7</v>
      </c>
      <c r="E2114" s="5" t="s">
        <v>1</v>
      </c>
      <c r="F2114" s="5" t="s">
        <v>3892</v>
      </c>
      <c r="G2114" s="5" t="s">
        <v>82</v>
      </c>
      <c r="H2114" s="5" t="s">
        <v>303</v>
      </c>
      <c r="I2114">
        <v>22.219118864246649</v>
      </c>
      <c r="J2114">
        <v>6.4060855981070093</v>
      </c>
      <c r="K2114">
        <v>2.2269054378191102</v>
      </c>
      <c r="L2114">
        <v>3.3388140000000002</v>
      </c>
      <c r="M2114">
        <v>46.06</v>
      </c>
      <c r="N2114">
        <v>29.254942445671801</v>
      </c>
      <c r="O2114">
        <v>1523.3471467926011</v>
      </c>
      <c r="P2114">
        <v>1.99</v>
      </c>
      <c r="Q2114"/>
      <c r="R2114">
        <v>12.83382521231103</v>
      </c>
      <c r="S2114">
        <v>12.28</v>
      </c>
      <c r="T2114">
        <v>10.851035638377789</v>
      </c>
      <c r="U2114">
        <v>5.4913172269478494</v>
      </c>
      <c r="V2114">
        <v>29.143735587835561</v>
      </c>
      <c r="W2114">
        <v>10.61</v>
      </c>
      <c r="X2114">
        <v>15.74614</v>
      </c>
      <c r="Y2114">
        <v>7.1775013873262026</v>
      </c>
      <c r="Z2114">
        <v>24.400950000000002</v>
      </c>
      <c r="AA2114">
        <v>16.02701120511092</v>
      </c>
      <c r="AB2114">
        <v>21.8</v>
      </c>
      <c r="AC2114">
        <v>31.31615</v>
      </c>
      <c r="AD2114">
        <v>21.0367</v>
      </c>
      <c r="AE2114">
        <v>50.415815302941432</v>
      </c>
      <c r="AF2114">
        <v>19.083317000000001</v>
      </c>
      <c r="AG2114">
        <v>23.782780622888001</v>
      </c>
      <c r="AH2114">
        <v>20.868551400000001</v>
      </c>
      <c r="AI2114">
        <v>48.05</v>
      </c>
      <c r="AJ2114">
        <v>4.3978926433578831</v>
      </c>
      <c r="AK2114">
        <v>6.7399999999999993</v>
      </c>
      <c r="AL2114">
        <v>69.892967224121094</v>
      </c>
      <c r="AM2114">
        <v>16.898778915405273</v>
      </c>
      <c r="AN2114">
        <v>144.96804809570313</v>
      </c>
      <c r="AO2114" s="5" t="s">
        <v>4263</v>
      </c>
    </row>
    <row r="2115" spans="1:41" ht="14.25" x14ac:dyDescent="0.45">
      <c r="A2115">
        <v>2017</v>
      </c>
      <c r="B2115" s="5" t="s">
        <v>80</v>
      </c>
      <c r="C2115" s="5" t="s">
        <v>3885</v>
      </c>
      <c r="D2115" s="5" t="s">
        <v>7</v>
      </c>
      <c r="E2115" s="5" t="s">
        <v>1</v>
      </c>
      <c r="F2115" s="5" t="s">
        <v>3893</v>
      </c>
      <c r="G2115" s="5" t="s">
        <v>82</v>
      </c>
      <c r="H2115" s="5" t="s">
        <v>303</v>
      </c>
      <c r="I2115">
        <v>11.230587074970961</v>
      </c>
      <c r="J2115">
        <v>19.35519998162145</v>
      </c>
      <c r="K2115">
        <v>75.067263594939405</v>
      </c>
      <c r="L2115">
        <v>19.653943999999999</v>
      </c>
      <c r="M2115">
        <v>40.17</v>
      </c>
      <c r="N2115">
        <v>4.1460795953130596</v>
      </c>
      <c r="O2115">
        <v>36.75332546241637</v>
      </c>
      <c r="P2115">
        <v>4.62</v>
      </c>
      <c r="Q2115"/>
      <c r="R2115">
        <v>9.674315886687145</v>
      </c>
      <c r="S2115">
        <v>7.29</v>
      </c>
      <c r="T2115">
        <v>9.2570147171306623</v>
      </c>
      <c r="U2115">
        <v>0</v>
      </c>
      <c r="V2115">
        <v>3.206328465283248</v>
      </c>
      <c r="W2115">
        <v>0.75973872668607845</v>
      </c>
      <c r="X2115">
        <v>17.711410000000001</v>
      </c>
      <c r="Y2115">
        <v>5.7881743805397594</v>
      </c>
      <c r="Z2115">
        <v>25.179659999999998</v>
      </c>
      <c r="AA2115">
        <v>26.339118864016381</v>
      </c>
      <c r="AB2115">
        <v>6.2</v>
      </c>
      <c r="AC2115">
        <v>26.68976</v>
      </c>
      <c r="AD2115">
        <v>10.010300000000001</v>
      </c>
      <c r="AE2115">
        <v>94.633383746411894</v>
      </c>
      <c r="AF2115">
        <v>35.044982000000012</v>
      </c>
      <c r="AG2115">
        <v>46.320997310544001</v>
      </c>
      <c r="AH2115">
        <v>5.7356309999999997</v>
      </c>
      <c r="AI2115">
        <v>8.99</v>
      </c>
      <c r="AJ2115">
        <v>9.1174093966236942</v>
      </c>
      <c r="AK2115">
        <v>47.8</v>
      </c>
      <c r="AL2115">
        <v>20.922229766845703</v>
      </c>
      <c r="AM2115">
        <v>20.058818817138672</v>
      </c>
      <c r="AN2115">
        <v>22.145387649536133</v>
      </c>
      <c r="AO2115" s="5" t="s">
        <v>4264</v>
      </c>
    </row>
    <row r="2116" spans="1:41" ht="14.25" x14ac:dyDescent="0.45">
      <c r="A2116">
        <v>2017</v>
      </c>
      <c r="B2116" s="5" t="s">
        <v>80</v>
      </c>
      <c r="C2116" s="5" t="s">
        <v>3885</v>
      </c>
      <c r="D2116" s="5" t="s">
        <v>7</v>
      </c>
      <c r="E2116" s="5" t="s">
        <v>1</v>
      </c>
      <c r="F2116" s="5" t="s">
        <v>3894</v>
      </c>
      <c r="G2116" s="5" t="s">
        <v>82</v>
      </c>
      <c r="H2116" s="5" t="s">
        <v>303</v>
      </c>
      <c r="I2116">
        <v>16.974845002164379</v>
      </c>
      <c r="J2116">
        <v>0.71765949137356699</v>
      </c>
      <c r="K2116">
        <v>0</v>
      </c>
      <c r="L2116">
        <v>3.0281660000000001</v>
      </c>
      <c r="M2116">
        <v>11.38</v>
      </c>
      <c r="N2116">
        <v>0</v>
      </c>
      <c r="O2116">
        <v>8.9555686737504914</v>
      </c>
      <c r="P2116">
        <v>2.88</v>
      </c>
      <c r="Q2116"/>
      <c r="R2116">
        <v>11.766467907406289</v>
      </c>
      <c r="S2116">
        <v>9.94</v>
      </c>
      <c r="T2116">
        <v>2.5014554898841062</v>
      </c>
      <c r="U2116">
        <v>0</v>
      </c>
      <c r="V2116">
        <v>6.5705098641707407</v>
      </c>
      <c r="W2116">
        <v>4.3919886676634938</v>
      </c>
      <c r="X2116">
        <v>8.2033000000000005</v>
      </c>
      <c r="Y2116">
        <v>2.9685878801146521</v>
      </c>
      <c r="Z2116">
        <v>0</v>
      </c>
      <c r="AA2116">
        <v>6.9013243991914344</v>
      </c>
      <c r="AB2116">
        <v>0</v>
      </c>
      <c r="AC2116">
        <v>2.12893</v>
      </c>
      <c r="AD2116">
        <v>0</v>
      </c>
      <c r="AE2116">
        <v>143.9075897404241</v>
      </c>
      <c r="AF2116">
        <v>5.9825269999999993</v>
      </c>
      <c r="AG2116">
        <v>4.719629356744</v>
      </c>
      <c r="AH2116">
        <v>4.2189769000000004</v>
      </c>
      <c r="AI2116">
        <v>0.56999999999999995</v>
      </c>
      <c r="AJ2116">
        <v>2.0484951865970178</v>
      </c>
      <c r="AK2116">
        <v>4.5199999999999996</v>
      </c>
      <c r="AL2116">
        <v>9.1474494934082031</v>
      </c>
      <c r="AM2116">
        <v>12.38792610168457</v>
      </c>
      <c r="AN2116">
        <v>4.5567741394042969</v>
      </c>
      <c r="AO2116" s="5" t="s">
        <v>4265</v>
      </c>
    </row>
    <row r="2117" spans="1:41" ht="14.25" x14ac:dyDescent="0.45">
      <c r="A2117">
        <v>2017</v>
      </c>
      <c r="B2117" s="5" t="s">
        <v>80</v>
      </c>
      <c r="C2117" s="5" t="s">
        <v>3885</v>
      </c>
      <c r="D2117" s="5" t="s">
        <v>7</v>
      </c>
      <c r="E2117" s="5" t="s">
        <v>118</v>
      </c>
      <c r="F2117" s="5" t="s">
        <v>3886</v>
      </c>
      <c r="G2117" s="5" t="s">
        <v>82</v>
      </c>
      <c r="H2117" s="5" t="s">
        <v>303</v>
      </c>
      <c r="I2117">
        <v>0</v>
      </c>
      <c r="J2117">
        <v>4.4223391302349998E-3</v>
      </c>
      <c r="K2117">
        <v>0.753439615636602</v>
      </c>
      <c r="L2117">
        <v>2.9536E-2</v>
      </c>
      <c r="M2117">
        <v>0</v>
      </c>
      <c r="N2117">
        <v>0</v>
      </c>
      <c r="O2117">
        <v>4.32506887052342E-2</v>
      </c>
      <c r="P2117">
        <v>0.38</v>
      </c>
      <c r="Q2117"/>
      <c r="R2117">
        <v>4.3526270352747497E-2</v>
      </c>
      <c r="S2117">
        <v>0.15</v>
      </c>
      <c r="T2117">
        <v>0.61202511945963967</v>
      </c>
      <c r="U2117">
        <v>0.13218468896920951</v>
      </c>
      <c r="V2117">
        <v>0.22595439405585449</v>
      </c>
      <c r="W2117">
        <v>0</v>
      </c>
      <c r="X2117">
        <v>1.8398000000000001E-2</v>
      </c>
      <c r="Y2117">
        <v>7.5246536775598998E-3</v>
      </c>
      <c r="Z2117">
        <v>0</v>
      </c>
      <c r="AA2117">
        <v>9.6946919218387301E-2</v>
      </c>
      <c r="AB2117">
        <v>0</v>
      </c>
      <c r="AC2117">
        <v>3.47E-3</v>
      </c>
      <c r="AD2117">
        <v>6.9999999999999999E-4</v>
      </c>
      <c r="AE2117">
        <v>1.12966449581777E-2</v>
      </c>
      <c r="AF2117">
        <v>0.13594500000000001</v>
      </c>
      <c r="AG2117">
        <v>7.0466498019999997E-3</v>
      </c>
      <c r="AH2117">
        <v>0</v>
      </c>
      <c r="AI2117">
        <v>5.2499999999999998E-2</v>
      </c>
      <c r="AJ2117">
        <v>0.1825854854999279</v>
      </c>
      <c r="AK2117">
        <v>9.7633705156271802E-2</v>
      </c>
      <c r="AL2117">
        <v>0.10304780304431915</v>
      </c>
      <c r="AM2117">
        <v>7.4143469333648682E-2</v>
      </c>
      <c r="AN2117">
        <v>0.14399559795856476</v>
      </c>
      <c r="AO2117" s="5" t="s">
        <v>4266</v>
      </c>
    </row>
    <row r="2118" spans="1:41" ht="14.25" x14ac:dyDescent="0.45">
      <c r="A2118">
        <v>2017</v>
      </c>
      <c r="B2118" s="5" t="s">
        <v>80</v>
      </c>
      <c r="C2118" s="5" t="s">
        <v>3885</v>
      </c>
      <c r="D2118" s="5" t="s">
        <v>7</v>
      </c>
      <c r="E2118" s="5" t="s">
        <v>118</v>
      </c>
      <c r="F2118" s="5" t="s">
        <v>3887</v>
      </c>
      <c r="G2118" s="5" t="s">
        <v>82</v>
      </c>
      <c r="H2118" s="5" t="s">
        <v>303</v>
      </c>
      <c r="I2118">
        <v>2.8867321943505601E-2</v>
      </c>
      <c r="J2118">
        <v>0.18060373544074071</v>
      </c>
      <c r="K2118">
        <v>0.66586590958724601</v>
      </c>
      <c r="L2118">
        <v>9.3549999999999994E-2</v>
      </c>
      <c r="M2118">
        <v>0</v>
      </c>
      <c r="N2118">
        <v>7.23171424147009E-2</v>
      </c>
      <c r="O2118">
        <v>0.23443526170798901</v>
      </c>
      <c r="P2118">
        <v>0.25</v>
      </c>
      <c r="Q2118"/>
      <c r="R2118">
        <v>0.35110120660924732</v>
      </c>
      <c r="S2118">
        <v>0.06</v>
      </c>
      <c r="T2118">
        <v>0.4132217886491929</v>
      </c>
      <c r="U2118">
        <v>4.3481805581980002E-4</v>
      </c>
      <c r="V2118">
        <v>0.1616961311811427</v>
      </c>
      <c r="W2118">
        <v>0.24317305422208241</v>
      </c>
      <c r="X2118">
        <v>0.23052300000000001</v>
      </c>
      <c r="Y2118">
        <v>4.5387204015863901E-2</v>
      </c>
      <c r="Z2118">
        <v>1.268E-2</v>
      </c>
      <c r="AA2118">
        <v>9.8010032192857699E-2</v>
      </c>
      <c r="AB2118">
        <v>0</v>
      </c>
      <c r="AC2118">
        <v>0.85152000000000005</v>
      </c>
      <c r="AD2118">
        <v>4.0800000000000003E-2</v>
      </c>
      <c r="AE2118">
        <v>0.37204852001604988</v>
      </c>
      <c r="AF2118">
        <v>3.7402999999999999E-2</v>
      </c>
      <c r="AG2118">
        <v>2.3584409173E-2</v>
      </c>
      <c r="AH2118">
        <v>0.30066520000000002</v>
      </c>
      <c r="AI2118">
        <v>0.1855</v>
      </c>
      <c r="AJ2118">
        <v>0.14817486654162459</v>
      </c>
      <c r="AK2118">
        <v>0.26444674521079442</v>
      </c>
      <c r="AL2118">
        <v>0.18503481149673462</v>
      </c>
      <c r="AM2118">
        <v>0.16043402254581451</v>
      </c>
      <c r="AN2118">
        <v>0.21988590061664581</v>
      </c>
      <c r="AO2118" s="5" t="s">
        <v>4267</v>
      </c>
    </row>
    <row r="2119" spans="1:41" ht="14.25" x14ac:dyDescent="0.45">
      <c r="A2119">
        <v>2017</v>
      </c>
      <c r="B2119" s="5" t="s">
        <v>80</v>
      </c>
      <c r="C2119" s="5" t="s">
        <v>3885</v>
      </c>
      <c r="D2119" s="5" t="s">
        <v>7</v>
      </c>
      <c r="E2119" s="5" t="s">
        <v>118</v>
      </c>
      <c r="F2119" s="5" t="s">
        <v>3888</v>
      </c>
      <c r="G2119" s="5" t="s">
        <v>82</v>
      </c>
      <c r="H2119" s="5" t="s">
        <v>303</v>
      </c>
      <c r="I2119">
        <v>5.3300672847353597E-2</v>
      </c>
      <c r="J2119">
        <v>0.35439591996140513</v>
      </c>
      <c r="K2119">
        <v>0.95632234112251602</v>
      </c>
      <c r="L2119">
        <v>0.68545699999999998</v>
      </c>
      <c r="M2119">
        <v>0.69</v>
      </c>
      <c r="N2119">
        <v>9.34289991224901E-2</v>
      </c>
      <c r="O2119">
        <v>0.69968516332152697</v>
      </c>
      <c r="P2119">
        <v>0.1</v>
      </c>
      <c r="Q2119"/>
      <c r="R2119">
        <v>0.43205043265273368</v>
      </c>
      <c r="S2119">
        <v>0.14000000000000001</v>
      </c>
      <c r="T2119">
        <v>0.2256006459919993</v>
      </c>
      <c r="U2119">
        <v>0</v>
      </c>
      <c r="V2119">
        <v>0.1933384575967205</v>
      </c>
      <c r="W2119">
        <v>3.25804674588809E-2</v>
      </c>
      <c r="X2119">
        <v>0.99681500000000001</v>
      </c>
      <c r="Y2119">
        <v>9.78663177562481E-2</v>
      </c>
      <c r="Z2119">
        <v>0.38719999999999999</v>
      </c>
      <c r="AA2119">
        <v>0.70221756382421274</v>
      </c>
      <c r="AB2119">
        <v>0</v>
      </c>
      <c r="AC2119">
        <v>0.68378000000000005</v>
      </c>
      <c r="AD2119">
        <v>0.44779999999999998</v>
      </c>
      <c r="AE2119">
        <v>0.82255625173616465</v>
      </c>
      <c r="AF2119">
        <v>0.45318599999999959</v>
      </c>
      <c r="AG2119">
        <v>0.161076651146</v>
      </c>
      <c r="AH2119">
        <v>0.1832201</v>
      </c>
      <c r="AI2119">
        <v>0.2152</v>
      </c>
      <c r="AJ2119">
        <v>2.7407060068292199E-2</v>
      </c>
      <c r="AK2119">
        <v>0.19040626058307061</v>
      </c>
      <c r="AL2119">
        <v>0.34568589925765991</v>
      </c>
      <c r="AM2119">
        <v>0.30866244435310364</v>
      </c>
      <c r="AN2119">
        <v>0.39813581109046936</v>
      </c>
      <c r="AO2119" s="5" t="s">
        <v>4268</v>
      </c>
    </row>
    <row r="2120" spans="1:41" ht="14.25" x14ac:dyDescent="0.45">
      <c r="A2120">
        <v>2017</v>
      </c>
      <c r="B2120" s="5" t="s">
        <v>80</v>
      </c>
      <c r="C2120" s="5" t="s">
        <v>3885</v>
      </c>
      <c r="D2120" s="5" t="s">
        <v>7</v>
      </c>
      <c r="E2120" s="5" t="s">
        <v>118</v>
      </c>
      <c r="F2120" s="5" t="s">
        <v>3889</v>
      </c>
      <c r="G2120" s="5" t="s">
        <v>82</v>
      </c>
      <c r="H2120" s="5" t="s">
        <v>303</v>
      </c>
      <c r="I2120">
        <v>0.30082788130600602</v>
      </c>
      <c r="J2120">
        <v>0.34536745617863968</v>
      </c>
      <c r="K2120">
        <v>1.1559292421926199</v>
      </c>
      <c r="L2120">
        <v>0.15309800000000001</v>
      </c>
      <c r="M2120">
        <v>0.87</v>
      </c>
      <c r="N2120">
        <v>0.35786919940122902</v>
      </c>
      <c r="O2120">
        <v>0.86257378984651711</v>
      </c>
      <c r="P2120">
        <v>0.38</v>
      </c>
      <c r="Q2120">
        <v>0.25540000000000002</v>
      </c>
      <c r="R2120">
        <v>0.55520086731313623</v>
      </c>
      <c r="S2120">
        <v>0.25</v>
      </c>
      <c r="T2120">
        <v>0.31985051756947802</v>
      </c>
      <c r="U2120">
        <v>1.5653450009511599E-2</v>
      </c>
      <c r="V2120">
        <v>0.27240584166026133</v>
      </c>
      <c r="W2120">
        <v>0.1021484221295349</v>
      </c>
      <c r="X2120">
        <v>0.480819</v>
      </c>
      <c r="Y2120">
        <v>0.33608931835190742</v>
      </c>
      <c r="Z2120">
        <v>1.2313000000000001</v>
      </c>
      <c r="AA2120">
        <v>0.87723291158194705</v>
      </c>
      <c r="AB2120">
        <v>0.17</v>
      </c>
      <c r="AC2120">
        <v>0.99329000000000001</v>
      </c>
      <c r="AD2120">
        <v>0.89</v>
      </c>
      <c r="AE2120">
        <v>1.3197320904966201</v>
      </c>
      <c r="AF2120">
        <v>0.31377499999999992</v>
      </c>
      <c r="AG2120">
        <v>0.94641061843700003</v>
      </c>
      <c r="AH2120">
        <v>0.30188880000000001</v>
      </c>
      <c r="AI2120">
        <v>0.42359999999999998</v>
      </c>
      <c r="AJ2120">
        <v>0.27424291828980912</v>
      </c>
      <c r="AK2120">
        <v>0.15040980256636219</v>
      </c>
      <c r="AL2120">
        <v>0.51396948099136353</v>
      </c>
      <c r="AM2120">
        <v>0.52517032623291016</v>
      </c>
      <c r="AN2120">
        <v>0.49810168147087097</v>
      </c>
      <c r="AO2120" s="5" t="s">
        <v>4269</v>
      </c>
    </row>
    <row r="2121" spans="1:41" ht="14.25" x14ac:dyDescent="0.45">
      <c r="A2121">
        <v>2017</v>
      </c>
      <c r="B2121" s="5" t="s">
        <v>80</v>
      </c>
      <c r="C2121" s="5" t="s">
        <v>3885</v>
      </c>
      <c r="D2121" s="5" t="s">
        <v>7</v>
      </c>
      <c r="E2121" s="5" t="s">
        <v>118</v>
      </c>
      <c r="F2121" s="5" t="s">
        <v>3890</v>
      </c>
      <c r="G2121" s="5" t="s">
        <v>82</v>
      </c>
      <c r="H2121" s="5" t="s">
        <v>303</v>
      </c>
      <c r="I2121">
        <v>7.8323152770456705E-2</v>
      </c>
      <c r="J2121">
        <v>8.2071722300075797E-2</v>
      </c>
      <c r="K2121">
        <v>0.111596418431972</v>
      </c>
      <c r="L2121">
        <v>3.7067000000000003E-2</v>
      </c>
      <c r="M2121">
        <v>0.08</v>
      </c>
      <c r="N2121">
        <v>0.12997470706653599</v>
      </c>
      <c r="O2121">
        <v>0</v>
      </c>
      <c r="P2121">
        <v>0.14000000000000001</v>
      </c>
      <c r="Q2121">
        <v>9.5600000000000008E-3</v>
      </c>
      <c r="R2121">
        <v>0.1039972695697565</v>
      </c>
      <c r="S2121">
        <v>0</v>
      </c>
      <c r="T2121">
        <v>8.2907937879165394E-2</v>
      </c>
      <c r="U2121">
        <v>0</v>
      </c>
      <c r="V2121">
        <v>5.6161926723033599E-2</v>
      </c>
      <c r="W2121">
        <v>0</v>
      </c>
      <c r="X2121">
        <v>3.0720999999999998E-2</v>
      </c>
      <c r="Y2121">
        <v>2.5256973541525601E-2</v>
      </c>
      <c r="Z2121">
        <v>1.9800000000000002E-2</v>
      </c>
      <c r="AA2121">
        <v>0.1031728681590178</v>
      </c>
      <c r="AB2121">
        <v>0</v>
      </c>
      <c r="AC2121">
        <v>3.2140000000000002E-2</v>
      </c>
      <c r="AD2121">
        <v>0.11598</v>
      </c>
      <c r="AE2121">
        <v>0.40238896262230323</v>
      </c>
      <c r="AF2121">
        <v>7.8581999999999999E-2</v>
      </c>
      <c r="AG2121">
        <v>0.106073584227</v>
      </c>
      <c r="AH2121">
        <v>0</v>
      </c>
      <c r="AI2121">
        <v>0.105</v>
      </c>
      <c r="AJ2121">
        <v>1.5558120521329301E-2</v>
      </c>
      <c r="AK2121">
        <v>0</v>
      </c>
      <c r="AL2121">
        <v>6.7114956676959991E-2</v>
      </c>
      <c r="AM2121">
        <v>8.3536960184574127E-2</v>
      </c>
      <c r="AN2121">
        <v>4.3850447982549667E-2</v>
      </c>
      <c r="AO2121" s="5" t="s">
        <v>4270</v>
      </c>
    </row>
    <row r="2122" spans="1:41" ht="14.25" x14ac:dyDescent="0.45">
      <c r="A2122">
        <v>2017</v>
      </c>
      <c r="B2122" s="5" t="s">
        <v>80</v>
      </c>
      <c r="C2122" s="5" t="s">
        <v>3885</v>
      </c>
      <c r="D2122" s="5" t="s">
        <v>7</v>
      </c>
      <c r="E2122" s="5" t="s">
        <v>118</v>
      </c>
      <c r="F2122" s="5" t="s">
        <v>3891</v>
      </c>
      <c r="G2122" s="5" t="s">
        <v>82</v>
      </c>
      <c r="H2122" s="5" t="s">
        <v>303</v>
      </c>
      <c r="I2122">
        <v>6.5114260022949995E-4</v>
      </c>
      <c r="J2122">
        <v>2.1330607181419301E-2</v>
      </c>
      <c r="K2122">
        <v>3.8436339812186103E-2</v>
      </c>
      <c r="L2122">
        <v>9.0963000000000002E-2</v>
      </c>
      <c r="M2122">
        <v>0.05</v>
      </c>
      <c r="N2122">
        <v>2.1782893718061198E-2</v>
      </c>
      <c r="O2122">
        <v>1.3301849665486001E-2</v>
      </c>
      <c r="P2122">
        <v>0.01</v>
      </c>
      <c r="Q2122"/>
      <c r="R2122">
        <v>6.1916521110642699E-2</v>
      </c>
      <c r="S2122">
        <v>0</v>
      </c>
      <c r="T2122">
        <v>3.0351653558847E-3</v>
      </c>
      <c r="U2122">
        <v>0</v>
      </c>
      <c r="V2122">
        <v>1.37586471944658E-2</v>
      </c>
      <c r="W2122">
        <v>5.980955378925E-2</v>
      </c>
      <c r="X2122">
        <v>8.7046999999999999E-2</v>
      </c>
      <c r="Y2122">
        <v>1.3119778435096E-2</v>
      </c>
      <c r="Z2122">
        <v>0.1255</v>
      </c>
      <c r="AA2122">
        <v>3.0707494197799001E-2</v>
      </c>
      <c r="AB2122">
        <v>0</v>
      </c>
      <c r="AC2122">
        <v>0.19394</v>
      </c>
      <c r="AD2122">
        <v>7.7999999999999996E-3</v>
      </c>
      <c r="AE2122">
        <v>0.1036451742337727</v>
      </c>
      <c r="AF2122">
        <v>9.6089999999999995E-3</v>
      </c>
      <c r="AG2122">
        <v>1.5648534958000001E-2</v>
      </c>
      <c r="AH2122">
        <v>0.1032614</v>
      </c>
      <c r="AI2122">
        <v>0.1459</v>
      </c>
      <c r="AJ2122">
        <v>2.3168854903092399E-2</v>
      </c>
      <c r="AK2122">
        <v>0.1687545064169354</v>
      </c>
      <c r="AL2122">
        <v>4.872715100646019E-2</v>
      </c>
      <c r="AM2122">
        <v>4.3278917670249939E-2</v>
      </c>
      <c r="AN2122">
        <v>5.6445490568876266E-2</v>
      </c>
      <c r="AO2122" s="5" t="s">
        <v>4271</v>
      </c>
    </row>
    <row r="2123" spans="1:41" ht="14.25" x14ac:dyDescent="0.45">
      <c r="A2123">
        <v>2017</v>
      </c>
      <c r="B2123" s="5" t="s">
        <v>80</v>
      </c>
      <c r="C2123" s="5" t="s">
        <v>3885</v>
      </c>
      <c r="D2123" s="5" t="s">
        <v>7</v>
      </c>
      <c r="E2123" s="5" t="s">
        <v>118</v>
      </c>
      <c r="F2123" s="5" t="s">
        <v>3892</v>
      </c>
      <c r="G2123" s="5" t="s">
        <v>82</v>
      </c>
      <c r="H2123" s="5" t="s">
        <v>303</v>
      </c>
      <c r="I2123">
        <v>0.23558959412111249</v>
      </c>
      <c r="J2123">
        <v>0.1137747248960463</v>
      </c>
      <c r="K2123">
        <v>1.28849093688578E-2</v>
      </c>
      <c r="L2123">
        <v>7.5313000000000005E-2</v>
      </c>
      <c r="M2123">
        <v>0.41</v>
      </c>
      <c r="N2123">
        <v>0.33035668198007501</v>
      </c>
      <c r="O2123">
        <v>1.2077528532073989</v>
      </c>
      <c r="P2123">
        <v>0.02</v>
      </c>
      <c r="Q2123"/>
      <c r="R2123">
        <v>0.117207733542131</v>
      </c>
      <c r="S2123">
        <v>0.15</v>
      </c>
      <c r="T2123">
        <v>8.5903166848788404E-2</v>
      </c>
      <c r="U2123">
        <v>1.8805880914205E-2</v>
      </c>
      <c r="V2123">
        <v>0.2572380220343326</v>
      </c>
      <c r="W2123">
        <v>0.31</v>
      </c>
      <c r="X2123">
        <v>0.28909400000000002</v>
      </c>
      <c r="Y2123">
        <v>0.10360399346302079</v>
      </c>
      <c r="Z2123">
        <v>0.1842</v>
      </c>
      <c r="AA2123">
        <v>0.16756157819869741</v>
      </c>
      <c r="AB2123">
        <v>0.27</v>
      </c>
      <c r="AC2123">
        <v>0.28693999999999997</v>
      </c>
      <c r="AD2123">
        <v>0.31580000000000003</v>
      </c>
      <c r="AE2123">
        <v>0.46211302817988209</v>
      </c>
      <c r="AF2123">
        <v>0.24741099999999991</v>
      </c>
      <c r="AG2123">
        <v>0.206594052719</v>
      </c>
      <c r="AH2123">
        <v>0.25119619999999998</v>
      </c>
      <c r="AI2123">
        <v>0.34510000000000002</v>
      </c>
      <c r="AJ2123">
        <v>4.6812629250228402E-2</v>
      </c>
      <c r="AK2123">
        <v>3.1009962551183198E-2</v>
      </c>
      <c r="AL2123">
        <v>0.22594010829925537</v>
      </c>
      <c r="AM2123">
        <v>0.16903068125247955</v>
      </c>
      <c r="AN2123">
        <v>0.30656173825263977</v>
      </c>
      <c r="AO2123" s="5" t="s">
        <v>4272</v>
      </c>
    </row>
    <row r="2124" spans="1:41" ht="14.25" x14ac:dyDescent="0.45">
      <c r="A2124">
        <v>2017</v>
      </c>
      <c r="B2124" s="5" t="s">
        <v>80</v>
      </c>
      <c r="C2124" s="5" t="s">
        <v>3885</v>
      </c>
      <c r="D2124" s="5" t="s">
        <v>7</v>
      </c>
      <c r="E2124" s="5" t="s">
        <v>118</v>
      </c>
      <c r="F2124" s="5" t="s">
        <v>3893</v>
      </c>
      <c r="G2124" s="5" t="s">
        <v>82</v>
      </c>
      <c r="H2124" s="5" t="s">
        <v>303</v>
      </c>
      <c r="I2124">
        <v>0.18966853740969269</v>
      </c>
      <c r="J2124">
        <v>0.13176273289071649</v>
      </c>
      <c r="K2124">
        <v>0.69141734003057398</v>
      </c>
      <c r="L2124">
        <v>0.27676899999999999</v>
      </c>
      <c r="M2124">
        <v>0.48</v>
      </c>
      <c r="N2124">
        <v>3.5564961544417503E-2</v>
      </c>
      <c r="O2124">
        <v>0.30885478158205432</v>
      </c>
      <c r="P2124">
        <v>0.08</v>
      </c>
      <c r="Q2124"/>
      <c r="R2124">
        <v>8.2635668252725406E-2</v>
      </c>
      <c r="S2124">
        <v>0.09</v>
      </c>
      <c r="T2124">
        <v>7.8395126231599999E-2</v>
      </c>
      <c r="U2124">
        <v>0</v>
      </c>
      <c r="V2124">
        <v>2.59287727389188E-2</v>
      </c>
      <c r="W2124">
        <v>3.8561422837805899E-2</v>
      </c>
      <c r="X2124">
        <v>0.32733400000000001</v>
      </c>
      <c r="Y2124">
        <v>6.7177134827742499E-2</v>
      </c>
      <c r="Z2124">
        <v>0.18867999999999999</v>
      </c>
      <c r="AA2124">
        <v>0.25665044545930971</v>
      </c>
      <c r="AB2124">
        <v>0.04</v>
      </c>
      <c r="AC2124">
        <v>0.18398999999999999</v>
      </c>
      <c r="AD2124">
        <v>0.1583</v>
      </c>
      <c r="AE2124">
        <v>0.73551652828791014</v>
      </c>
      <c r="AF2124">
        <v>0.49533400000000011</v>
      </c>
      <c r="AG2124">
        <v>0.22126444082999999</v>
      </c>
      <c r="AH2124">
        <v>8.3473800000000001E-2</v>
      </c>
      <c r="AI2124">
        <v>0.18679999999999999</v>
      </c>
      <c r="AJ2124">
        <v>9.4034049920646401E-2</v>
      </c>
      <c r="AK2124">
        <v>0.38740082051758268</v>
      </c>
      <c r="AL2124">
        <v>0.20467285811901093</v>
      </c>
      <c r="AM2124">
        <v>0.18029271066188812</v>
      </c>
      <c r="AN2124">
        <v>0.23921144008636475</v>
      </c>
      <c r="AO2124" s="5" t="s">
        <v>4273</v>
      </c>
    </row>
    <row r="2125" spans="1:41" ht="14.25" x14ac:dyDescent="0.45">
      <c r="A2125">
        <v>2017</v>
      </c>
      <c r="B2125" s="5" t="s">
        <v>80</v>
      </c>
      <c r="C2125" s="5" t="s">
        <v>3885</v>
      </c>
      <c r="D2125" s="5" t="s">
        <v>7</v>
      </c>
      <c r="E2125" s="5" t="s">
        <v>118</v>
      </c>
      <c r="F2125" s="5" t="s">
        <v>3894</v>
      </c>
      <c r="G2125" s="5" t="s">
        <v>82</v>
      </c>
      <c r="H2125" s="5" t="s">
        <v>303</v>
      </c>
      <c r="I2125">
        <v>0.16709559393507181</v>
      </c>
      <c r="J2125">
        <v>1.4737301569068899E-2</v>
      </c>
      <c r="K2125">
        <v>0</v>
      </c>
      <c r="L2125">
        <v>7.7076000000000006E-2</v>
      </c>
      <c r="M2125">
        <v>0.36</v>
      </c>
      <c r="N2125">
        <v>0</v>
      </c>
      <c r="O2125">
        <v>0.16650924832743011</v>
      </c>
      <c r="P2125">
        <v>0.09</v>
      </c>
      <c r="Q2125"/>
      <c r="R2125">
        <v>0.1429460539259973</v>
      </c>
      <c r="S2125">
        <v>0.1</v>
      </c>
      <c r="T2125">
        <v>6.4816754902642298E-2</v>
      </c>
      <c r="U2125">
        <v>0</v>
      </c>
      <c r="V2125">
        <v>8.5985139636177293E-2</v>
      </c>
      <c r="W2125">
        <v>6.7443141575509596E-2</v>
      </c>
      <c r="X2125">
        <v>0.26622200000000001</v>
      </c>
      <c r="Y2125">
        <v>3.4772249403067897E-2</v>
      </c>
      <c r="Z2125">
        <v>0</v>
      </c>
      <c r="AA2125">
        <v>0.12157520401287721</v>
      </c>
      <c r="AB2125">
        <v>0</v>
      </c>
      <c r="AC2125">
        <v>2.6290000000000001E-2</v>
      </c>
      <c r="AD2125">
        <v>0</v>
      </c>
      <c r="AE2125">
        <v>1.138152412111485</v>
      </c>
      <c r="AF2125">
        <v>0.133738</v>
      </c>
      <c r="AG2125">
        <v>5.3992254674999997E-2</v>
      </c>
      <c r="AH2125">
        <v>6.2293399999999999E-2</v>
      </c>
      <c r="AI2125">
        <v>2.1600000000000001E-2</v>
      </c>
      <c r="AJ2125">
        <v>2.9078295580243399E-2</v>
      </c>
      <c r="AK2125">
        <v>6.0713168904523697E-2</v>
      </c>
      <c r="AL2125">
        <v>0.11327710747718811</v>
      </c>
      <c r="AM2125">
        <v>0.12443755567073822</v>
      </c>
      <c r="AN2125">
        <v>9.7466476261615753E-2</v>
      </c>
      <c r="AO2125" s="5" t="s">
        <v>4274</v>
      </c>
    </row>
    <row r="2126" spans="1:41" ht="14.25" x14ac:dyDescent="0.45">
      <c r="A2126">
        <v>2017</v>
      </c>
      <c r="B2126" s="5" t="s">
        <v>1508</v>
      </c>
      <c r="C2126" s="5" t="s">
        <v>305</v>
      </c>
      <c r="D2126" s="5" t="s">
        <v>7</v>
      </c>
      <c r="E2126" s="5" t="s">
        <v>1</v>
      </c>
      <c r="F2126" s="5" t="s">
        <v>116</v>
      </c>
      <c r="G2126" s="5" t="s">
        <v>82</v>
      </c>
      <c r="H2126" s="5" t="s">
        <v>303</v>
      </c>
      <c r="I2126">
        <v>49.780487804878049</v>
      </c>
      <c r="J2126">
        <v>13</v>
      </c>
      <c r="K2126">
        <v>160.1</v>
      </c>
      <c r="L2126">
        <v>67.099999999999994</v>
      </c>
      <c r="M2126">
        <v>20</v>
      </c>
      <c r="N2126">
        <v>73</v>
      </c>
      <c r="O2126">
        <v>68.400000000000006</v>
      </c>
      <c r="P2126">
        <v>15</v>
      </c>
      <c r="Q2126">
        <v>4</v>
      </c>
      <c r="R2126">
        <v>20</v>
      </c>
      <c r="S2126">
        <v>70</v>
      </c>
      <c r="T2126">
        <v>65</v>
      </c>
      <c r="U2126">
        <v>15</v>
      </c>
      <c r="V2126">
        <v>40</v>
      </c>
      <c r="W2126">
        <v>29.128592574318489</v>
      </c>
      <c r="X2126">
        <v>55</v>
      </c>
      <c r="Y2126">
        <v>15.5</v>
      </c>
      <c r="Z2126">
        <v>148</v>
      </c>
      <c r="AA2126">
        <v>40</v>
      </c>
      <c r="AB2126">
        <v>23.906276800000001</v>
      </c>
      <c r="AC2126">
        <v>90.7</v>
      </c>
      <c r="AD2126">
        <v>57.9</v>
      </c>
      <c r="AE2126">
        <v>76</v>
      </c>
      <c r="AF2126">
        <v>45.358460324946243</v>
      </c>
      <c r="AG2126">
        <v>19.600000000000001</v>
      </c>
      <c r="AH2126">
        <v>32.759039111765432</v>
      </c>
      <c r="AI2126">
        <v>55</v>
      </c>
      <c r="AJ2126">
        <v>1.3</v>
      </c>
      <c r="AK2126">
        <v>49</v>
      </c>
      <c r="AL2126">
        <v>48.949413299560547</v>
      </c>
      <c r="AM2126">
        <v>43.137584686279297</v>
      </c>
      <c r="AN2126">
        <v>57.182826995849609</v>
      </c>
      <c r="AO2126" s="5" t="s">
        <v>2341</v>
      </c>
    </row>
    <row r="2127" spans="1:41" ht="14.25" x14ac:dyDescent="0.45">
      <c r="A2127">
        <v>2017</v>
      </c>
      <c r="B2127" s="5" t="s">
        <v>4071</v>
      </c>
      <c r="C2127" s="5" t="s">
        <v>305</v>
      </c>
      <c r="D2127" s="5" t="s">
        <v>7</v>
      </c>
      <c r="E2127" s="5" t="s">
        <v>1</v>
      </c>
      <c r="F2127" s="5" t="s">
        <v>116</v>
      </c>
      <c r="G2127" s="5" t="s">
        <v>82</v>
      </c>
      <c r="H2127" s="5" t="s">
        <v>303</v>
      </c>
      <c r="I2127">
        <v>46.246499999999997</v>
      </c>
      <c r="J2127">
        <v>27.394911314703489</v>
      </c>
      <c r="K2127">
        <v>160.1</v>
      </c>
      <c r="L2127">
        <v>78.494975084991538</v>
      </c>
      <c r="M2127">
        <v>60</v>
      </c>
      <c r="N2127">
        <v>93</v>
      </c>
      <c r="O2127">
        <v>40</v>
      </c>
      <c r="P2127">
        <v>15</v>
      </c>
      <c r="Q2127">
        <v>5.0296934592506934</v>
      </c>
      <c r="R2127">
        <v>44</v>
      </c>
      <c r="S2127">
        <v>121.42</v>
      </c>
      <c r="T2127">
        <v>65</v>
      </c>
      <c r="U2127">
        <v>7.6</v>
      </c>
      <c r="V2127">
        <v>68</v>
      </c>
      <c r="W2127">
        <v>100</v>
      </c>
      <c r="X2127">
        <v>85</v>
      </c>
      <c r="Y2127">
        <v>15.5</v>
      </c>
      <c r="Z2127">
        <v>63.3</v>
      </c>
      <c r="AA2127">
        <v>45.850865264156127</v>
      </c>
      <c r="AB2127"/>
      <c r="AC2127">
        <v>39.5</v>
      </c>
      <c r="AD2127">
        <v>46.425640000000001</v>
      </c>
      <c r="AE2127">
        <v>41.3</v>
      </c>
      <c r="AF2127">
        <v>52.557935179570137</v>
      </c>
      <c r="AG2127">
        <v>10.199999999999999</v>
      </c>
      <c r="AH2127">
        <v>33.1</v>
      </c>
      <c r="AI2127">
        <v>35</v>
      </c>
      <c r="AJ2127">
        <v>3.43</v>
      </c>
      <c r="AK2127">
        <v>49</v>
      </c>
      <c r="AL2127">
        <v>50.050018310546875</v>
      </c>
      <c r="AM2127">
        <v>38.612049102783203</v>
      </c>
      <c r="AN2127">
        <v>66.253807067871094</v>
      </c>
      <c r="AO2127" s="5" t="s">
        <v>4275</v>
      </c>
    </row>
    <row r="2128" spans="1:41" ht="14.25" x14ac:dyDescent="0.45">
      <c r="A2128">
        <v>2017</v>
      </c>
      <c r="B2128" s="5" t="s">
        <v>589</v>
      </c>
      <c r="C2128" s="5" t="s">
        <v>305</v>
      </c>
      <c r="D2128" s="5" t="s">
        <v>7</v>
      </c>
      <c r="E2128" s="5" t="s">
        <v>1</v>
      </c>
      <c r="F2128" s="5" t="s">
        <v>116</v>
      </c>
      <c r="G2128" s="5" t="s">
        <v>82</v>
      </c>
      <c r="H2128" s="5" t="s">
        <v>303</v>
      </c>
      <c r="I2128">
        <v>46.246499999999997</v>
      </c>
      <c r="J2128">
        <v>17.397698828466758</v>
      </c>
      <c r="K2128">
        <v>160.1</v>
      </c>
      <c r="L2128">
        <v>64.477677</v>
      </c>
      <c r="M2128">
        <v>40</v>
      </c>
      <c r="N2128">
        <v>71.2</v>
      </c>
      <c r="O2128">
        <v>40</v>
      </c>
      <c r="P2128">
        <v>15</v>
      </c>
      <c r="Q2128">
        <v>2.0265</v>
      </c>
      <c r="R2128">
        <v>20</v>
      </c>
      <c r="S2128">
        <v>70</v>
      </c>
      <c r="T2128">
        <v>65</v>
      </c>
      <c r="U2128">
        <v>15</v>
      </c>
      <c r="V2128">
        <v>75</v>
      </c>
      <c r="W2128">
        <v>29.1</v>
      </c>
      <c r="X2128">
        <v>55</v>
      </c>
      <c r="Y2128">
        <v>15.5</v>
      </c>
      <c r="Z2128">
        <v>148</v>
      </c>
      <c r="AA2128">
        <v>23.5</v>
      </c>
      <c r="AB2128">
        <v>25.930800000000001</v>
      </c>
      <c r="AC2128">
        <v>39.5</v>
      </c>
      <c r="AD2128">
        <v>72.040000000000006</v>
      </c>
      <c r="AE2128">
        <v>200</v>
      </c>
      <c r="AF2128">
        <v>28.77309003895347</v>
      </c>
      <c r="AG2128">
        <v>10.199999999999999</v>
      </c>
      <c r="AH2128">
        <v>32.897856533206571</v>
      </c>
      <c r="AI2128">
        <v>35</v>
      </c>
      <c r="AJ2128">
        <v>5.3</v>
      </c>
      <c r="AK2128">
        <v>49</v>
      </c>
      <c r="AL2128">
        <v>50.730690002441406</v>
      </c>
      <c r="AM2128">
        <v>46.889495849609375</v>
      </c>
      <c r="AN2128">
        <v>56.172382354736328</v>
      </c>
      <c r="AO2128" s="5" t="s">
        <v>857</v>
      </c>
    </row>
    <row r="2129" spans="1:41" ht="14.25" x14ac:dyDescent="0.45">
      <c r="A2129">
        <v>2017</v>
      </c>
      <c r="B2129" s="5" t="s">
        <v>1509</v>
      </c>
      <c r="C2129" s="5" t="s">
        <v>305</v>
      </c>
      <c r="D2129" s="5" t="s">
        <v>7</v>
      </c>
      <c r="E2129" s="5" t="s">
        <v>1</v>
      </c>
      <c r="F2129" s="5" t="s">
        <v>116</v>
      </c>
      <c r="G2129" s="5" t="s">
        <v>82</v>
      </c>
      <c r="H2129" s="5" t="s">
        <v>303</v>
      </c>
      <c r="I2129">
        <v>48.999000000000002</v>
      </c>
      <c r="J2129">
        <v>7.0549999999999997</v>
      </c>
      <c r="K2129">
        <v>159</v>
      </c>
      <c r="L2129">
        <v>69.747220891618767</v>
      </c>
      <c r="M2129">
        <v>25</v>
      </c>
      <c r="N2129">
        <v>72.5</v>
      </c>
      <c r="O2129">
        <v>40</v>
      </c>
      <c r="P2129">
        <v>15</v>
      </c>
      <c r="Q2129">
        <v>2.0299999999999998</v>
      </c>
      <c r="R2129">
        <v>20</v>
      </c>
      <c r="S2129">
        <v>70</v>
      </c>
      <c r="T2129">
        <v>70</v>
      </c>
      <c r="U2129">
        <v>15</v>
      </c>
      <c r="V2129">
        <v>40</v>
      </c>
      <c r="W2129">
        <v>29.128592574318489</v>
      </c>
      <c r="X2129">
        <v>55</v>
      </c>
      <c r="Y2129">
        <v>15.5</v>
      </c>
      <c r="Z2129">
        <v>74</v>
      </c>
      <c r="AA2129">
        <v>40</v>
      </c>
      <c r="AB2129">
        <v>25.930800000000001</v>
      </c>
      <c r="AC2129">
        <v>58.9</v>
      </c>
      <c r="AD2129">
        <v>35.73854</v>
      </c>
      <c r="AE2129">
        <v>140</v>
      </c>
      <c r="AF2129">
        <v>31.5</v>
      </c>
      <c r="AG2129">
        <v>20.6</v>
      </c>
      <c r="AH2129">
        <v>32.897856533206571</v>
      </c>
      <c r="AI2129">
        <v>35</v>
      </c>
      <c r="AJ2129">
        <v>1.75</v>
      </c>
      <c r="AK2129">
        <v>49</v>
      </c>
      <c r="AL2129">
        <v>44.802650451660156</v>
      </c>
      <c r="AM2129">
        <v>39.5635986328125</v>
      </c>
      <c r="AN2129">
        <v>52.224643707275391</v>
      </c>
      <c r="AO2129" s="5" t="s">
        <v>2342</v>
      </c>
    </row>
    <row r="2130" spans="1:41" ht="14.25" x14ac:dyDescent="0.45">
      <c r="A2130">
        <v>2017</v>
      </c>
      <c r="B2130" s="5" t="s">
        <v>1507</v>
      </c>
      <c r="C2130" s="5" t="s">
        <v>305</v>
      </c>
      <c r="D2130" s="5" t="s">
        <v>7</v>
      </c>
      <c r="E2130" s="5" t="s">
        <v>1</v>
      </c>
      <c r="F2130" s="5" t="s">
        <v>116</v>
      </c>
      <c r="G2130" s="5" t="s">
        <v>82</v>
      </c>
      <c r="H2130" s="5" t="s">
        <v>303</v>
      </c>
      <c r="I2130">
        <v>49.780487804878049</v>
      </c>
      <c r="J2130">
        <v>13</v>
      </c>
      <c r="K2130">
        <v>150.1</v>
      </c>
      <c r="L2130">
        <v>67.099999999999994</v>
      </c>
      <c r="M2130">
        <v>20</v>
      </c>
      <c r="N2130">
        <v>61.96076772791497</v>
      </c>
      <c r="O2130">
        <v>60</v>
      </c>
      <c r="P2130">
        <v>0</v>
      </c>
      <c r="Q2130">
        <v>4</v>
      </c>
      <c r="R2130">
        <v>45</v>
      </c>
      <c r="S2130">
        <v>70</v>
      </c>
      <c r="T2130">
        <v>65</v>
      </c>
      <c r="U2130">
        <v>15</v>
      </c>
      <c r="V2130">
        <v>40</v>
      </c>
      <c r="W2130">
        <v>20.27</v>
      </c>
      <c r="X2130">
        <v>55</v>
      </c>
      <c r="Y2130">
        <v>15.5</v>
      </c>
      <c r="Z2130">
        <v>149</v>
      </c>
      <c r="AA2130">
        <v>40</v>
      </c>
      <c r="AB2130">
        <v>28.235759999999999</v>
      </c>
      <c r="AC2130">
        <v>90.69</v>
      </c>
      <c r="AD2130">
        <v>63.353066326396892</v>
      </c>
      <c r="AE2130">
        <v>20</v>
      </c>
      <c r="AF2130">
        <v>15.1929842246237</v>
      </c>
      <c r="AG2130">
        <v>18.899999999999999</v>
      </c>
      <c r="AH2130">
        <v>15</v>
      </c>
      <c r="AI2130">
        <v>38</v>
      </c>
      <c r="AJ2130">
        <v>1.3</v>
      </c>
      <c r="AK2130">
        <v>49</v>
      </c>
      <c r="AL2130">
        <v>44.151145935058594</v>
      </c>
      <c r="AM2130">
        <v>38.024955749511719</v>
      </c>
      <c r="AN2130">
        <v>52.829898834228516</v>
      </c>
      <c r="AO2130" s="5" t="s">
        <v>2343</v>
      </c>
    </row>
    <row r="2131" spans="1:41" ht="14.25" x14ac:dyDescent="0.45">
      <c r="A2131">
        <v>2017</v>
      </c>
      <c r="B2131" s="5" t="s">
        <v>1508</v>
      </c>
      <c r="C2131" s="5" t="s">
        <v>305</v>
      </c>
      <c r="D2131" s="5" t="s">
        <v>7</v>
      </c>
      <c r="E2131" s="5" t="s">
        <v>1</v>
      </c>
      <c r="F2131" s="5" t="s">
        <v>117</v>
      </c>
      <c r="G2131" s="5" t="s">
        <v>82</v>
      </c>
      <c r="H2131" s="5" t="s">
        <v>303</v>
      </c>
      <c r="I2131">
        <v>107.21951219512199</v>
      </c>
      <c r="J2131">
        <v>68</v>
      </c>
      <c r="K2131">
        <v>123.7</v>
      </c>
      <c r="L2131">
        <v>130.4</v>
      </c>
      <c r="M2131">
        <v>70</v>
      </c>
      <c r="N2131">
        <v>127</v>
      </c>
      <c r="O2131">
        <v>326.89999999999998</v>
      </c>
      <c r="P2131">
        <v>68</v>
      </c>
      <c r="Q2131">
        <v>18.899999999999999</v>
      </c>
      <c r="R2131">
        <v>125</v>
      </c>
      <c r="S2131">
        <v>52.518687578124997</v>
      </c>
      <c r="T2131">
        <v>115</v>
      </c>
      <c r="U2131">
        <v>30</v>
      </c>
      <c r="V2131">
        <v>75</v>
      </c>
      <c r="W2131">
        <v>87.371407425681511</v>
      </c>
      <c r="X2131">
        <v>84</v>
      </c>
      <c r="Y2131">
        <v>89.5</v>
      </c>
      <c r="Z2131">
        <v>173</v>
      </c>
      <c r="AA2131">
        <v>227.05792734998099</v>
      </c>
      <c r="AB2131">
        <v>40.188898400000006</v>
      </c>
      <c r="AC2131">
        <v>217</v>
      </c>
      <c r="AD2131">
        <v>124.99</v>
      </c>
      <c r="AE2131">
        <v>230</v>
      </c>
      <c r="AF2131">
        <v>74.641539675053778</v>
      </c>
      <c r="AG2131">
        <v>122.8</v>
      </c>
      <c r="AH2131">
        <v>44.929400391929349</v>
      </c>
      <c r="AI2131">
        <v>113</v>
      </c>
      <c r="AJ2131">
        <v>49.06</v>
      </c>
      <c r="AK2131">
        <v>128</v>
      </c>
      <c r="AL2131">
        <v>111.83371734619141</v>
      </c>
      <c r="AM2131">
        <v>113.68112182617188</v>
      </c>
      <c r="AN2131">
        <v>109.21652984619141</v>
      </c>
      <c r="AO2131" s="5" t="s">
        <v>2344</v>
      </c>
    </row>
    <row r="2132" spans="1:41" ht="14.25" x14ac:dyDescent="0.45">
      <c r="A2132">
        <v>2017</v>
      </c>
      <c r="B2132" s="5" t="s">
        <v>1509</v>
      </c>
      <c r="C2132" s="5" t="s">
        <v>305</v>
      </c>
      <c r="D2132" s="5" t="s">
        <v>7</v>
      </c>
      <c r="E2132" s="5" t="s">
        <v>1</v>
      </c>
      <c r="F2132" s="5" t="s">
        <v>117</v>
      </c>
      <c r="G2132" s="5" t="s">
        <v>82</v>
      </c>
      <c r="H2132" s="5" t="s">
        <v>303</v>
      </c>
      <c r="I2132">
        <v>114.331</v>
      </c>
      <c r="J2132">
        <v>76.31</v>
      </c>
      <c r="K2132">
        <v>129.5</v>
      </c>
      <c r="L2132">
        <v>84.226389554190618</v>
      </c>
      <c r="M2132">
        <v>70</v>
      </c>
      <c r="N2132">
        <v>119.9</v>
      </c>
      <c r="O2132">
        <v>232</v>
      </c>
      <c r="P2132">
        <v>67</v>
      </c>
      <c r="Q2132">
        <v>19.079999999999998</v>
      </c>
      <c r="R2132">
        <v>120</v>
      </c>
      <c r="S2132">
        <v>52.5</v>
      </c>
      <c r="T2132">
        <v>105</v>
      </c>
      <c r="U2132">
        <v>30</v>
      </c>
      <c r="V2132">
        <v>75</v>
      </c>
      <c r="W2132">
        <v>87.371407425681511</v>
      </c>
      <c r="X2132">
        <v>90</v>
      </c>
      <c r="Y2132">
        <v>101.5</v>
      </c>
      <c r="Z2132">
        <v>173</v>
      </c>
      <c r="AA2132">
        <v>226</v>
      </c>
      <c r="AB2132">
        <v>40.336799999999997</v>
      </c>
      <c r="AC2132">
        <v>149.9</v>
      </c>
      <c r="AD2132">
        <v>116.40103499999999</v>
      </c>
      <c r="AE2132">
        <v>280</v>
      </c>
      <c r="AF2132">
        <v>80.5</v>
      </c>
      <c r="AG2132">
        <v>137.80000000000001</v>
      </c>
      <c r="AH2132">
        <v>62.103045875697987</v>
      </c>
      <c r="AI2132">
        <v>133</v>
      </c>
      <c r="AJ2132">
        <v>33.67</v>
      </c>
      <c r="AK2132">
        <v>128</v>
      </c>
      <c r="AL2132">
        <v>108.08378601074219</v>
      </c>
      <c r="AM2132">
        <v>111.07161712646484</v>
      </c>
      <c r="AN2132">
        <v>103.85102081298828</v>
      </c>
      <c r="AO2132" s="5" t="s">
        <v>2345</v>
      </c>
    </row>
    <row r="2133" spans="1:41" ht="14.25" x14ac:dyDescent="0.45">
      <c r="A2133">
        <v>2017</v>
      </c>
      <c r="B2133" s="5" t="s">
        <v>589</v>
      </c>
      <c r="C2133" s="5" t="s">
        <v>305</v>
      </c>
      <c r="D2133" s="5" t="s">
        <v>7</v>
      </c>
      <c r="E2133" s="5" t="s">
        <v>1</v>
      </c>
      <c r="F2133" s="5" t="s">
        <v>117</v>
      </c>
      <c r="G2133" s="5" t="s">
        <v>82</v>
      </c>
      <c r="H2133" s="5" t="s">
        <v>303</v>
      </c>
      <c r="I2133">
        <v>107.9085</v>
      </c>
      <c r="J2133">
        <v>65.967301171533236</v>
      </c>
      <c r="K2133">
        <v>129.5</v>
      </c>
      <c r="L2133">
        <v>86.832961999999995</v>
      </c>
      <c r="M2133">
        <v>75</v>
      </c>
      <c r="N2133">
        <v>118.7</v>
      </c>
      <c r="O2133">
        <v>232</v>
      </c>
      <c r="P2133">
        <v>68</v>
      </c>
      <c r="Q2133">
        <v>19.074045465265002</v>
      </c>
      <c r="R2133">
        <v>125</v>
      </c>
      <c r="S2133">
        <v>63.022425093750002</v>
      </c>
      <c r="T2133">
        <v>80</v>
      </c>
      <c r="U2133">
        <v>30</v>
      </c>
      <c r="V2133">
        <v>75</v>
      </c>
      <c r="W2133">
        <v>87.4</v>
      </c>
      <c r="X2133">
        <v>90</v>
      </c>
      <c r="Y2133">
        <v>101.5</v>
      </c>
      <c r="Z2133">
        <v>169.9</v>
      </c>
      <c r="AA2133">
        <v>165.36</v>
      </c>
      <c r="AB2133">
        <v>40.336799999999997</v>
      </c>
      <c r="AC2133">
        <v>169.3</v>
      </c>
      <c r="AD2133">
        <v>122.94</v>
      </c>
      <c r="AE2133">
        <v>250</v>
      </c>
      <c r="AF2133">
        <v>84.750554980523262</v>
      </c>
      <c r="AG2133">
        <v>85.8</v>
      </c>
      <c r="AH2133">
        <v>62.103045875697987</v>
      </c>
      <c r="AI2133">
        <v>180.25559847313099</v>
      </c>
      <c r="AJ2133">
        <v>30.1</v>
      </c>
      <c r="AK2133">
        <v>128</v>
      </c>
      <c r="AL2133">
        <v>104.95693969726563</v>
      </c>
      <c r="AM2133">
        <v>103.1290283203125</v>
      </c>
      <c r="AN2133">
        <v>107.54648590087891</v>
      </c>
      <c r="AO2133" s="5" t="s">
        <v>858</v>
      </c>
    </row>
    <row r="2134" spans="1:41" ht="14.25" x14ac:dyDescent="0.45">
      <c r="A2134">
        <v>2017</v>
      </c>
      <c r="B2134" s="5" t="s">
        <v>1507</v>
      </c>
      <c r="C2134" s="5" t="s">
        <v>305</v>
      </c>
      <c r="D2134" s="5" t="s">
        <v>7</v>
      </c>
      <c r="E2134" s="5" t="s">
        <v>1</v>
      </c>
      <c r="F2134" s="5" t="s">
        <v>117</v>
      </c>
      <c r="G2134" s="5" t="s">
        <v>82</v>
      </c>
      <c r="H2134" s="5" t="s">
        <v>303</v>
      </c>
      <c r="I2134">
        <v>107.21951219512199</v>
      </c>
      <c r="J2134">
        <v>67</v>
      </c>
      <c r="K2134">
        <v>124</v>
      </c>
      <c r="L2134">
        <v>130.4</v>
      </c>
      <c r="M2134">
        <v>70</v>
      </c>
      <c r="N2134">
        <v>127</v>
      </c>
      <c r="O2134">
        <v>242</v>
      </c>
      <c r="P2134">
        <v>83</v>
      </c>
      <c r="Q2134">
        <v>36</v>
      </c>
      <c r="R2134">
        <v>95</v>
      </c>
      <c r="S2134">
        <v>51</v>
      </c>
      <c r="T2134">
        <v>115</v>
      </c>
      <c r="U2134">
        <v>30</v>
      </c>
      <c r="V2134">
        <v>75</v>
      </c>
      <c r="W2134">
        <v>60.8</v>
      </c>
      <c r="X2134">
        <v>90</v>
      </c>
      <c r="Y2134">
        <v>74.5</v>
      </c>
      <c r="Z2134">
        <v>155.51646161062499</v>
      </c>
      <c r="AA2134">
        <v>170</v>
      </c>
      <c r="AB2134">
        <v>56.471519999999991</v>
      </c>
      <c r="AC2134">
        <v>217</v>
      </c>
      <c r="AD2134">
        <v>142.4010648813281</v>
      </c>
      <c r="AE2134">
        <v>226</v>
      </c>
      <c r="AF2134">
        <v>117.90701577537629</v>
      </c>
      <c r="AG2134">
        <v>88.26</v>
      </c>
      <c r="AH2134">
        <v>55</v>
      </c>
      <c r="AI2134">
        <v>129</v>
      </c>
      <c r="AJ2134">
        <v>36.344999999999999</v>
      </c>
      <c r="AK2134">
        <v>128</v>
      </c>
      <c r="AL2134">
        <v>106.89037322998047</v>
      </c>
      <c r="AM2134">
        <v>108.00870513916016</v>
      </c>
      <c r="AN2134">
        <v>105.30605316162109</v>
      </c>
      <c r="AO2134" s="5" t="s">
        <v>2346</v>
      </c>
    </row>
    <row r="2135" spans="1:41" ht="14.25" x14ac:dyDescent="0.45">
      <c r="A2135">
        <v>2017</v>
      </c>
      <c r="B2135" s="5" t="s">
        <v>4071</v>
      </c>
      <c r="C2135" s="5" t="s">
        <v>305</v>
      </c>
      <c r="D2135" s="5" t="s">
        <v>7</v>
      </c>
      <c r="E2135" s="5" t="s">
        <v>1</v>
      </c>
      <c r="F2135" s="5" t="s">
        <v>117</v>
      </c>
      <c r="G2135" s="5" t="s">
        <v>82</v>
      </c>
      <c r="H2135" s="5" t="s">
        <v>303</v>
      </c>
      <c r="I2135">
        <v>107.9085</v>
      </c>
      <c r="J2135">
        <v>76.766257078155718</v>
      </c>
      <c r="K2135">
        <v>129.5</v>
      </c>
      <c r="L2135">
        <v>60.172512457504233</v>
      </c>
      <c r="M2135">
        <v>150</v>
      </c>
      <c r="N2135">
        <v>90</v>
      </c>
      <c r="O2135">
        <v>232</v>
      </c>
      <c r="P2135">
        <v>68</v>
      </c>
      <c r="Q2135">
        <v>8.5360851486348892</v>
      </c>
      <c r="R2135">
        <v>131</v>
      </c>
      <c r="S2135">
        <v>91.2</v>
      </c>
      <c r="T2135">
        <v>80</v>
      </c>
      <c r="U2135">
        <v>27.44</v>
      </c>
      <c r="V2135">
        <v>119</v>
      </c>
      <c r="W2135">
        <v>40</v>
      </c>
      <c r="X2135">
        <v>90</v>
      </c>
      <c r="Y2135">
        <v>101.5</v>
      </c>
      <c r="Z2135">
        <v>176.4</v>
      </c>
      <c r="AA2135">
        <v>196.19547193731131</v>
      </c>
      <c r="AB2135"/>
      <c r="AC2135">
        <v>169.3</v>
      </c>
      <c r="AD2135">
        <v>92.911569999999998</v>
      </c>
      <c r="AE2135">
        <v>580.5</v>
      </c>
      <c r="AF2135">
        <v>90.375732410214923</v>
      </c>
      <c r="AG2135">
        <v>85.8</v>
      </c>
      <c r="AH2135">
        <v>67.3</v>
      </c>
      <c r="AI2135">
        <v>180.25559847313099</v>
      </c>
      <c r="AJ2135">
        <v>45.84</v>
      </c>
      <c r="AK2135">
        <v>128</v>
      </c>
      <c r="AL2135">
        <v>117.78971862792969</v>
      </c>
      <c r="AM2135">
        <v>125.57262420654297</v>
      </c>
      <c r="AN2135">
        <v>106.76392364501953</v>
      </c>
      <c r="AO2135" s="5" t="s">
        <v>4276</v>
      </c>
    </row>
    <row r="2136" spans="1:41" ht="14.25" x14ac:dyDescent="0.45">
      <c r="A2136">
        <v>2017</v>
      </c>
      <c r="B2136" s="5" t="s">
        <v>1508</v>
      </c>
      <c r="C2136" s="5" t="s">
        <v>305</v>
      </c>
      <c r="D2136" s="5" t="s">
        <v>7</v>
      </c>
      <c r="E2136" s="5" t="s">
        <v>118</v>
      </c>
      <c r="F2136" s="5" t="s">
        <v>116</v>
      </c>
      <c r="G2136" s="5" t="s">
        <v>82</v>
      </c>
      <c r="H2136" s="5" t="s">
        <v>303</v>
      </c>
      <c r="I2136">
        <v>0.28799999999999998</v>
      </c>
      <c r="J2136">
        <v>0.11</v>
      </c>
      <c r="K2136">
        <v>0.59</v>
      </c>
      <c r="L2136">
        <v>1.21</v>
      </c>
      <c r="M2136">
        <v>0.2</v>
      </c>
      <c r="N2136">
        <v>0.26</v>
      </c>
      <c r="O2136">
        <v>0.41</v>
      </c>
      <c r="P2136">
        <v>0.06</v>
      </c>
      <c r="Q2136">
        <v>0.02</v>
      </c>
      <c r="R2136">
        <v>0.14000000000000001</v>
      </c>
      <c r="S2136">
        <v>0.4</v>
      </c>
      <c r="T2136">
        <v>0.4</v>
      </c>
      <c r="U2136">
        <v>0.3</v>
      </c>
      <c r="V2136">
        <v>0.28999999999999998</v>
      </c>
      <c r="W2136">
        <v>0.154</v>
      </c>
      <c r="X2136">
        <v>0.24</v>
      </c>
      <c r="Y2136">
        <v>7.0000000000000007E-2</v>
      </c>
      <c r="Z2136">
        <v>0.63</v>
      </c>
      <c r="AA2136">
        <v>0.2</v>
      </c>
      <c r="AB2136">
        <v>0.14117879999999999</v>
      </c>
      <c r="AC2136">
        <v>0.7</v>
      </c>
      <c r="AD2136">
        <v>0.4</v>
      </c>
      <c r="AE2136">
        <v>0.5</v>
      </c>
      <c r="AF2136">
        <v>0.87315036125521506</v>
      </c>
      <c r="AG2136">
        <v>0.11</v>
      </c>
      <c r="AH2136">
        <v>0.35607651208440688</v>
      </c>
      <c r="AI2136">
        <v>0.17</v>
      </c>
      <c r="AJ2136">
        <v>9.4999999999999998E-3</v>
      </c>
      <c r="AK2136">
        <v>0.22</v>
      </c>
      <c r="AL2136">
        <v>0.32592776417732239</v>
      </c>
      <c r="AM2136">
        <v>0.33945003151893616</v>
      </c>
      <c r="AN2136">
        <v>0.30677127838134766</v>
      </c>
      <c r="AO2136" s="5" t="s">
        <v>2348</v>
      </c>
    </row>
    <row r="2137" spans="1:41" ht="14.25" x14ac:dyDescent="0.45">
      <c r="A2137">
        <v>2017</v>
      </c>
      <c r="B2137" s="5" t="s">
        <v>1507</v>
      </c>
      <c r="C2137" s="5" t="s">
        <v>305</v>
      </c>
      <c r="D2137" s="5" t="s">
        <v>7</v>
      </c>
      <c r="E2137" s="5" t="s">
        <v>118</v>
      </c>
      <c r="F2137" s="5" t="s">
        <v>116</v>
      </c>
      <c r="G2137" s="5" t="s">
        <v>82</v>
      </c>
      <c r="H2137" s="5" t="s">
        <v>303</v>
      </c>
      <c r="I2137">
        <v>0.3</v>
      </c>
      <c r="J2137">
        <v>0.11</v>
      </c>
      <c r="K2137">
        <v>0.56999999999999995</v>
      </c>
      <c r="L2137">
        <v>1.21</v>
      </c>
      <c r="M2137">
        <v>0.2</v>
      </c>
      <c r="N2137">
        <v>0.22659281326934991</v>
      </c>
      <c r="O2137">
        <v>0.2</v>
      </c>
      <c r="P2137">
        <v>0</v>
      </c>
      <c r="Q2137">
        <v>0.02</v>
      </c>
      <c r="R2137">
        <v>0.3</v>
      </c>
      <c r="S2137">
        <v>0.4</v>
      </c>
      <c r="T2137">
        <v>0.4</v>
      </c>
      <c r="U2137">
        <v>0.3</v>
      </c>
      <c r="V2137">
        <v>0.28999999999999998</v>
      </c>
      <c r="W2137">
        <v>0.09</v>
      </c>
      <c r="X2137">
        <v>0.24</v>
      </c>
      <c r="Y2137">
        <v>7.0000000000000007E-2</v>
      </c>
      <c r="Z2137">
        <v>0.64</v>
      </c>
      <c r="AA2137">
        <v>0.2</v>
      </c>
      <c r="AB2137">
        <v>0.14117879999999999</v>
      </c>
      <c r="AC2137">
        <v>0.7</v>
      </c>
      <c r="AD2137">
        <v>0.33767968640273438</v>
      </c>
      <c r="AE2137">
        <v>0.1</v>
      </c>
      <c r="AF2137">
        <v>0.19282887947049041</v>
      </c>
      <c r="AG2137">
        <v>7.6999999999999999E-2</v>
      </c>
      <c r="AH2137">
        <v>0.15</v>
      </c>
      <c r="AI2137">
        <v>0.13</v>
      </c>
      <c r="AJ2137">
        <v>0.01</v>
      </c>
      <c r="AK2137">
        <v>0.22</v>
      </c>
      <c r="AL2137">
        <v>0.26983726024627686</v>
      </c>
      <c r="AM2137">
        <v>0.27920126914978027</v>
      </c>
      <c r="AN2137">
        <v>0.25657156109809875</v>
      </c>
      <c r="AO2137" s="5" t="s">
        <v>2347</v>
      </c>
    </row>
    <row r="2138" spans="1:41" ht="14.25" x14ac:dyDescent="0.45">
      <c r="A2138">
        <v>2017</v>
      </c>
      <c r="B2138" s="5" t="s">
        <v>1509</v>
      </c>
      <c r="C2138" s="5" t="s">
        <v>305</v>
      </c>
      <c r="D2138" s="5" t="s">
        <v>7</v>
      </c>
      <c r="E2138" s="5" t="s">
        <v>118</v>
      </c>
      <c r="F2138" s="5" t="s">
        <v>116</v>
      </c>
      <c r="G2138" s="5" t="s">
        <v>82</v>
      </c>
      <c r="H2138" s="5" t="s">
        <v>303</v>
      </c>
      <c r="I2138">
        <v>0.47370000000000001</v>
      </c>
      <c r="J2138">
        <v>4.7E-2</v>
      </c>
      <c r="K2138">
        <v>0.6</v>
      </c>
      <c r="L2138">
        <v>0.3839136362690424</v>
      </c>
      <c r="M2138">
        <v>0.25</v>
      </c>
      <c r="N2138">
        <v>0.26363636363636361</v>
      </c>
      <c r="O2138">
        <v>0.54</v>
      </c>
      <c r="P2138">
        <v>0.06</v>
      </c>
      <c r="Q2138">
        <v>0.01</v>
      </c>
      <c r="R2138">
        <v>0.14000000000000001</v>
      </c>
      <c r="S2138">
        <v>0.4</v>
      </c>
      <c r="T2138">
        <v>0.4</v>
      </c>
      <c r="U2138">
        <v>0.3</v>
      </c>
      <c r="V2138">
        <v>0.28999999999999998</v>
      </c>
      <c r="W2138">
        <v>0.154</v>
      </c>
      <c r="X2138">
        <v>0.24</v>
      </c>
      <c r="Y2138">
        <v>7.0000000000000007E-2</v>
      </c>
      <c r="Z2138">
        <v>0.315</v>
      </c>
      <c r="AA2138">
        <v>0.2</v>
      </c>
      <c r="AB2138">
        <v>0.153664</v>
      </c>
      <c r="AC2138">
        <v>0.45</v>
      </c>
      <c r="AD2138">
        <v>0.17799999999999999</v>
      </c>
      <c r="AE2138">
        <v>0.5</v>
      </c>
      <c r="AF2138">
        <v>0.31</v>
      </c>
      <c r="AG2138">
        <v>0.12</v>
      </c>
      <c r="AH2138">
        <v>0.29640462295269299</v>
      </c>
      <c r="AI2138">
        <v>0.14000000000000001</v>
      </c>
      <c r="AJ2138">
        <v>1.2999999999999999E-2</v>
      </c>
      <c r="AK2138">
        <v>0.22</v>
      </c>
      <c r="AL2138">
        <v>0.25925233960151672</v>
      </c>
      <c r="AM2138">
        <v>0.23213233053684235</v>
      </c>
      <c r="AN2138">
        <v>0.29767242074012756</v>
      </c>
      <c r="AO2138" s="5" t="s">
        <v>2349</v>
      </c>
    </row>
    <row r="2139" spans="1:41" ht="14.25" x14ac:dyDescent="0.45">
      <c r="A2139">
        <v>2017</v>
      </c>
      <c r="B2139" s="5" t="s">
        <v>4071</v>
      </c>
      <c r="C2139" s="5" t="s">
        <v>305</v>
      </c>
      <c r="D2139" s="5" t="s">
        <v>7</v>
      </c>
      <c r="E2139" s="5" t="s">
        <v>118</v>
      </c>
      <c r="F2139" s="5" t="s">
        <v>116</v>
      </c>
      <c r="G2139" s="5" t="s">
        <v>82</v>
      </c>
      <c r="H2139" s="5" t="s">
        <v>303</v>
      </c>
      <c r="I2139">
        <v>0.4521</v>
      </c>
      <c r="J2139">
        <v>0.1465766211074454</v>
      </c>
      <c r="K2139">
        <v>0.6</v>
      </c>
      <c r="L2139">
        <v>0.35762967206218382</v>
      </c>
      <c r="M2139">
        <v>0.3</v>
      </c>
      <c r="N2139">
        <v>0.35</v>
      </c>
      <c r="O2139">
        <v>0.54</v>
      </c>
      <c r="P2139">
        <v>0.06</v>
      </c>
      <c r="Q2139">
        <v>2.9980386467498999E-2</v>
      </c>
      <c r="R2139">
        <v>0.22</v>
      </c>
      <c r="S2139">
        <v>0.47599999999999998</v>
      </c>
      <c r="T2139">
        <v>0.4</v>
      </c>
      <c r="U2139">
        <v>6.6000000000000003E-2</v>
      </c>
      <c r="V2139">
        <v>0.3</v>
      </c>
      <c r="W2139">
        <v>0.5</v>
      </c>
      <c r="X2139">
        <v>0.24</v>
      </c>
      <c r="Y2139">
        <v>7.0000000000000007E-2</v>
      </c>
      <c r="Z2139">
        <v>0.37</v>
      </c>
      <c r="AA2139">
        <v>0.20661525791719701</v>
      </c>
      <c r="AB2139"/>
      <c r="AC2139">
        <v>0.25</v>
      </c>
      <c r="AD2139">
        <v>0.183197</v>
      </c>
      <c r="AE2139">
        <v>0.28000000000000003</v>
      </c>
      <c r="AF2139">
        <v>0.30515271994014043</v>
      </c>
      <c r="AG2139">
        <v>0.06</v>
      </c>
      <c r="AH2139">
        <v>0.23</v>
      </c>
      <c r="AI2139">
        <v>0.14000000000000001</v>
      </c>
      <c r="AJ2139">
        <v>4.3999999999999997E-2</v>
      </c>
      <c r="AK2139">
        <v>0.22</v>
      </c>
      <c r="AL2139">
        <v>0.25507766008377075</v>
      </c>
      <c r="AM2139">
        <v>0.20988553762435913</v>
      </c>
      <c r="AN2139">
        <v>0.31909975409507751</v>
      </c>
      <c r="AO2139" s="5" t="s">
        <v>4277</v>
      </c>
    </row>
    <row r="2140" spans="1:41" ht="14.25" x14ac:dyDescent="0.45">
      <c r="A2140">
        <v>2017</v>
      </c>
      <c r="B2140" s="5" t="s">
        <v>589</v>
      </c>
      <c r="C2140" s="5" t="s">
        <v>305</v>
      </c>
      <c r="D2140" s="5" t="s">
        <v>7</v>
      </c>
      <c r="E2140" s="5" t="s">
        <v>118</v>
      </c>
      <c r="F2140" s="5" t="s">
        <v>116</v>
      </c>
      <c r="G2140" s="5" t="s">
        <v>82</v>
      </c>
      <c r="H2140" s="5" t="s">
        <v>303</v>
      </c>
      <c r="I2140">
        <v>0.4521</v>
      </c>
      <c r="J2140">
        <v>0.1106947310522509</v>
      </c>
      <c r="K2140">
        <v>0.6</v>
      </c>
      <c r="L2140">
        <v>0.39304470000000002</v>
      </c>
      <c r="M2140">
        <v>0.35</v>
      </c>
      <c r="N2140">
        <v>0.26</v>
      </c>
      <c r="O2140">
        <v>0.54</v>
      </c>
      <c r="P2140">
        <v>0.06</v>
      </c>
      <c r="Q2140">
        <v>8.6999999999999994E-3</v>
      </c>
      <c r="R2140">
        <v>0.14000000000000001</v>
      </c>
      <c r="S2140">
        <v>0.4</v>
      </c>
      <c r="T2140">
        <v>0.2</v>
      </c>
      <c r="U2140">
        <v>0.3</v>
      </c>
      <c r="V2140">
        <v>0.54</v>
      </c>
      <c r="W2140">
        <v>0.15</v>
      </c>
      <c r="X2140">
        <v>0.24</v>
      </c>
      <c r="Y2140">
        <v>7.0000000000000007E-2</v>
      </c>
      <c r="Z2140">
        <v>0.64</v>
      </c>
      <c r="AA2140">
        <v>0.10100000000000001</v>
      </c>
      <c r="AB2140">
        <v>0.153664</v>
      </c>
      <c r="AC2140">
        <v>0.25</v>
      </c>
      <c r="AD2140">
        <v>0.35199999999999998</v>
      </c>
      <c r="AE2140">
        <v>1.5</v>
      </c>
      <c r="AF2140">
        <v>0.1888302214439076</v>
      </c>
      <c r="AG2140">
        <v>0.06</v>
      </c>
      <c r="AH2140">
        <v>0.29640462295269299</v>
      </c>
      <c r="AI2140">
        <v>0.14000000000000001</v>
      </c>
      <c r="AJ2140">
        <v>0.02</v>
      </c>
      <c r="AK2140">
        <v>0.22</v>
      </c>
      <c r="AL2140">
        <v>0.30125653743743896</v>
      </c>
      <c r="AM2140">
        <v>0.2996688187122345</v>
      </c>
      <c r="AN2140">
        <v>0.30350574851036072</v>
      </c>
      <c r="AO2140" s="5" t="s">
        <v>859</v>
      </c>
    </row>
    <row r="2141" spans="1:41" ht="14.25" x14ac:dyDescent="0.45">
      <c r="A2141">
        <v>2017</v>
      </c>
      <c r="B2141" s="5" t="s">
        <v>1508</v>
      </c>
      <c r="C2141" s="5" t="s">
        <v>305</v>
      </c>
      <c r="D2141" s="5" t="s">
        <v>7</v>
      </c>
      <c r="E2141" s="5" t="s">
        <v>118</v>
      </c>
      <c r="F2141" s="5" t="s">
        <v>117</v>
      </c>
      <c r="G2141" s="5" t="s">
        <v>82</v>
      </c>
      <c r="H2141" s="5" t="s">
        <v>303</v>
      </c>
      <c r="I2141">
        <v>1.3344</v>
      </c>
      <c r="J2141">
        <v>1.24</v>
      </c>
      <c r="K2141">
        <v>1.07</v>
      </c>
      <c r="L2141">
        <v>3.01</v>
      </c>
      <c r="M2141">
        <v>2.2999999999999998</v>
      </c>
      <c r="N2141">
        <v>1.46</v>
      </c>
      <c r="O2141">
        <v>5.7</v>
      </c>
      <c r="P2141">
        <v>1.6</v>
      </c>
      <c r="Q2141">
        <v>0.49</v>
      </c>
      <c r="R2141">
        <v>1.6</v>
      </c>
      <c r="S2141">
        <v>1.168239201</v>
      </c>
      <c r="T2141">
        <v>1.3</v>
      </c>
      <c r="U2141">
        <v>0.6</v>
      </c>
      <c r="V2141">
        <v>1.07</v>
      </c>
      <c r="W2141">
        <v>1.3859999999999999</v>
      </c>
      <c r="X2141">
        <v>1.85</v>
      </c>
      <c r="Y2141">
        <v>1.23</v>
      </c>
      <c r="Z2141">
        <v>2.0499999999999998</v>
      </c>
      <c r="AA2141">
        <v>2.61147105675209</v>
      </c>
      <c r="AB2141">
        <v>1.1106065599999999</v>
      </c>
      <c r="AC2141">
        <v>3.45</v>
      </c>
      <c r="AD2141">
        <v>2.4</v>
      </c>
      <c r="AE2141">
        <v>3.5</v>
      </c>
      <c r="AF2141">
        <v>1.4368496387447851</v>
      </c>
      <c r="AG2141">
        <v>1.39</v>
      </c>
      <c r="AH2141">
        <v>1.005767478343119</v>
      </c>
      <c r="AI2141">
        <v>2.4</v>
      </c>
      <c r="AJ2141">
        <v>0.71</v>
      </c>
      <c r="AK2141">
        <v>2.11</v>
      </c>
      <c r="AL2141">
        <v>1.8132185935974121</v>
      </c>
      <c r="AM2141">
        <v>1.693101167678833</v>
      </c>
      <c r="AN2141">
        <v>1.9833844900131226</v>
      </c>
      <c r="AO2141" s="5" t="s">
        <v>2351</v>
      </c>
    </row>
    <row r="2142" spans="1:41" ht="14.25" x14ac:dyDescent="0.45">
      <c r="A2142">
        <v>2017</v>
      </c>
      <c r="B2142" s="5" t="s">
        <v>1509</v>
      </c>
      <c r="C2142" s="5" t="s">
        <v>305</v>
      </c>
      <c r="D2142" s="5" t="s">
        <v>7</v>
      </c>
      <c r="E2142" s="5" t="s">
        <v>118</v>
      </c>
      <c r="F2142" s="5" t="s">
        <v>117</v>
      </c>
      <c r="G2142" s="5" t="s">
        <v>82</v>
      </c>
      <c r="H2142" s="5" t="s">
        <v>303</v>
      </c>
      <c r="I2142">
        <v>1.1052999999999999</v>
      </c>
      <c r="J2142">
        <v>1.4</v>
      </c>
      <c r="K2142">
        <v>1.1200000000000001</v>
      </c>
      <c r="L2142">
        <v>3.3280431818654792</v>
      </c>
      <c r="M2142">
        <v>2.2999999999999998</v>
      </c>
      <c r="N2142">
        <v>1.44</v>
      </c>
      <c r="O2142">
        <v>3</v>
      </c>
      <c r="P2142">
        <v>1.6</v>
      </c>
      <c r="Q2142">
        <v>0.57999999999999996</v>
      </c>
      <c r="R2142">
        <v>1.6</v>
      </c>
      <c r="S2142">
        <v>1.17</v>
      </c>
      <c r="T2142">
        <v>1.25</v>
      </c>
      <c r="U2142">
        <v>0.6</v>
      </c>
      <c r="V2142">
        <v>1.07</v>
      </c>
      <c r="W2142">
        <v>1.3859999999999999</v>
      </c>
      <c r="X2142">
        <v>2</v>
      </c>
      <c r="Y2142">
        <v>1.43</v>
      </c>
      <c r="Z2142">
        <v>2.39</v>
      </c>
      <c r="AA2142">
        <v>2.21</v>
      </c>
      <c r="AB2142">
        <v>0.72029999999999994</v>
      </c>
      <c r="AC2142">
        <v>2.62</v>
      </c>
      <c r="AD2142">
        <v>2.4427517280000002</v>
      </c>
      <c r="AE2142">
        <v>3.5</v>
      </c>
      <c r="AF2142">
        <v>1.74</v>
      </c>
      <c r="AG2142">
        <v>1.38</v>
      </c>
      <c r="AH2142">
        <v>1.26048067030836</v>
      </c>
      <c r="AI2142">
        <v>2.27</v>
      </c>
      <c r="AJ2142">
        <v>0.53400000000000003</v>
      </c>
      <c r="AK2142">
        <v>2.11</v>
      </c>
      <c r="AL2142">
        <v>1.7088577747344971</v>
      </c>
      <c r="AM2142">
        <v>1.6780790090560913</v>
      </c>
      <c r="AN2142">
        <v>1.7524610757827759</v>
      </c>
      <c r="AO2142" s="5" t="s">
        <v>2352</v>
      </c>
    </row>
    <row r="2143" spans="1:41" ht="14.25" x14ac:dyDescent="0.45">
      <c r="A2143">
        <v>2017</v>
      </c>
      <c r="B2143" s="5" t="s">
        <v>1507</v>
      </c>
      <c r="C2143" s="5" t="s">
        <v>305</v>
      </c>
      <c r="D2143" s="5" t="s">
        <v>7</v>
      </c>
      <c r="E2143" s="5" t="s">
        <v>118</v>
      </c>
      <c r="F2143" s="5" t="s">
        <v>117</v>
      </c>
      <c r="G2143" s="5" t="s">
        <v>82</v>
      </c>
      <c r="H2143" s="5" t="s">
        <v>303</v>
      </c>
      <c r="I2143">
        <v>1.39</v>
      </c>
      <c r="J2143">
        <v>1.22</v>
      </c>
      <c r="K2143">
        <v>1.07</v>
      </c>
      <c r="L2143">
        <v>3.01</v>
      </c>
      <c r="M2143">
        <v>2.2999999999999998</v>
      </c>
      <c r="N2143">
        <v>1.46</v>
      </c>
      <c r="O2143">
        <v>3.8</v>
      </c>
      <c r="P2143">
        <v>1.66</v>
      </c>
      <c r="Q2143">
        <v>0.98</v>
      </c>
      <c r="R2143">
        <v>1.5</v>
      </c>
      <c r="S2143">
        <v>1.1599999999999999</v>
      </c>
      <c r="T2143">
        <v>1.3</v>
      </c>
      <c r="U2143">
        <v>0.6</v>
      </c>
      <c r="V2143">
        <v>1.07</v>
      </c>
      <c r="W2143">
        <v>0.81</v>
      </c>
      <c r="X2143">
        <v>2.2999999999999998</v>
      </c>
      <c r="Y2143">
        <v>1.0900000000000001</v>
      </c>
      <c r="Z2143">
        <v>1.9305841252169109</v>
      </c>
      <c r="AA2143">
        <v>2.6</v>
      </c>
      <c r="AB2143">
        <v>0.80001319999999998</v>
      </c>
      <c r="AC2143">
        <v>3.45</v>
      </c>
      <c r="AD2143">
        <v>2.7302873126171892</v>
      </c>
      <c r="AE2143">
        <v>3.5</v>
      </c>
      <c r="AF2143">
        <v>2.2371711205295099</v>
      </c>
      <c r="AG2143">
        <v>1.1579999999999999</v>
      </c>
      <c r="AH2143">
        <v>1.1499999999999999</v>
      </c>
      <c r="AI2143">
        <v>2.25</v>
      </c>
      <c r="AJ2143">
        <v>0.56499999999999995</v>
      </c>
      <c r="AK2143">
        <v>2.11</v>
      </c>
      <c r="AL2143">
        <v>1.7655535936355591</v>
      </c>
      <c r="AM2143">
        <v>1.7306327819824219</v>
      </c>
      <c r="AN2143">
        <v>1.8150252103805542</v>
      </c>
      <c r="AO2143" s="5" t="s">
        <v>2350</v>
      </c>
    </row>
    <row r="2144" spans="1:41" ht="14.25" x14ac:dyDescent="0.45">
      <c r="A2144">
        <v>2017</v>
      </c>
      <c r="B2144" s="5" t="s">
        <v>4071</v>
      </c>
      <c r="C2144" s="5" t="s">
        <v>305</v>
      </c>
      <c r="D2144" s="5" t="s">
        <v>7</v>
      </c>
      <c r="E2144" s="5" t="s">
        <v>118</v>
      </c>
      <c r="F2144" s="5" t="s">
        <v>117</v>
      </c>
      <c r="G2144" s="5" t="s">
        <v>82</v>
      </c>
      <c r="H2144" s="5" t="s">
        <v>303</v>
      </c>
      <c r="I2144">
        <v>1.0548999999999999</v>
      </c>
      <c r="J2144">
        <v>1.181931258836918</v>
      </c>
      <c r="K2144">
        <v>1.1200000000000001</v>
      </c>
      <c r="L2144">
        <v>1.5611851639689081</v>
      </c>
      <c r="M2144">
        <v>2.9249999999999998</v>
      </c>
      <c r="N2144">
        <v>1.21</v>
      </c>
      <c r="O2144">
        <v>3</v>
      </c>
      <c r="P2144">
        <v>1.6</v>
      </c>
      <c r="Q2144">
        <v>0.25889103303030492</v>
      </c>
      <c r="R2144">
        <v>1.6</v>
      </c>
      <c r="S2144">
        <v>0.90500000000000003</v>
      </c>
      <c r="T2144">
        <v>1.2</v>
      </c>
      <c r="U2144">
        <v>0.17599999999999999</v>
      </c>
      <c r="V2144">
        <v>1.35</v>
      </c>
      <c r="W2144">
        <v>0.9</v>
      </c>
      <c r="X2144">
        <v>2</v>
      </c>
      <c r="Y2144">
        <v>1.43</v>
      </c>
      <c r="Z2144">
        <v>2.1800000000000002</v>
      </c>
      <c r="AA2144">
        <v>2.2975728082653282</v>
      </c>
      <c r="AB2144"/>
      <c r="AC2144">
        <v>2.82</v>
      </c>
      <c r="AD2144">
        <v>2.0178769999999999</v>
      </c>
      <c r="AE2144">
        <v>5.36</v>
      </c>
      <c r="AF2144">
        <v>1.8001236400299301</v>
      </c>
      <c r="AG2144">
        <v>1.23</v>
      </c>
      <c r="AH2144">
        <v>1.3</v>
      </c>
      <c r="AI2144">
        <v>2.1525098724873</v>
      </c>
      <c r="AJ2144">
        <v>0.65</v>
      </c>
      <c r="AK2144">
        <v>1.88</v>
      </c>
      <c r="AL2144">
        <v>1.6262413263320923</v>
      </c>
      <c r="AM2144">
        <v>1.632976770401001</v>
      </c>
      <c r="AN2144">
        <v>1.6166988611221313</v>
      </c>
      <c r="AO2144" s="5" t="s">
        <v>4278</v>
      </c>
    </row>
    <row r="2145" spans="1:41" ht="14.25" x14ac:dyDescent="0.45">
      <c r="A2145">
        <v>2017</v>
      </c>
      <c r="B2145" s="5" t="s">
        <v>589</v>
      </c>
      <c r="C2145" s="5" t="s">
        <v>305</v>
      </c>
      <c r="D2145" s="5" t="s">
        <v>7</v>
      </c>
      <c r="E2145" s="5" t="s">
        <v>118</v>
      </c>
      <c r="F2145" s="5" t="s">
        <v>117</v>
      </c>
      <c r="G2145" s="5" t="s">
        <v>82</v>
      </c>
      <c r="H2145" s="5" t="s">
        <v>303</v>
      </c>
      <c r="I2145">
        <v>1.0548999999999999</v>
      </c>
      <c r="J2145">
        <v>1.336305268947749</v>
      </c>
      <c r="K2145">
        <v>1.1200000000000001</v>
      </c>
      <c r="L2145">
        <v>3.3248777</v>
      </c>
      <c r="M2145">
        <v>2.2000000000000002</v>
      </c>
      <c r="N2145">
        <v>1.44</v>
      </c>
      <c r="O2145">
        <v>3</v>
      </c>
      <c r="P2145">
        <v>1.6</v>
      </c>
      <c r="Q2145">
        <v>0.55822238999999996</v>
      </c>
      <c r="R2145">
        <v>1.6</v>
      </c>
      <c r="S2145">
        <v>1.2850631211000001</v>
      </c>
      <c r="T2145">
        <v>0.85</v>
      </c>
      <c r="U2145">
        <v>0.6</v>
      </c>
      <c r="V2145">
        <v>1.07</v>
      </c>
      <c r="W2145">
        <v>1.39</v>
      </c>
      <c r="X2145">
        <v>2</v>
      </c>
      <c r="Y2145">
        <v>1.43</v>
      </c>
      <c r="Z2145">
        <v>2.36</v>
      </c>
      <c r="AA2145">
        <v>2.2395999999999998</v>
      </c>
      <c r="AB2145">
        <v>0.72029999999999994</v>
      </c>
      <c r="AC2145">
        <v>2.82</v>
      </c>
      <c r="AD2145">
        <v>2.4769999999999999</v>
      </c>
      <c r="AE2145">
        <v>3.85</v>
      </c>
      <c r="AF2145">
        <v>1.847184889278046</v>
      </c>
      <c r="AG2145">
        <v>1.23</v>
      </c>
      <c r="AH2145">
        <v>1.26048067030836</v>
      </c>
      <c r="AI2145">
        <v>2.1525098724873</v>
      </c>
      <c r="AJ2145">
        <v>0.53</v>
      </c>
      <c r="AK2145">
        <v>2.11</v>
      </c>
      <c r="AL2145">
        <v>1.7053946256637573</v>
      </c>
      <c r="AM2145">
        <v>1.6994760036468506</v>
      </c>
      <c r="AN2145">
        <v>1.7137794494628906</v>
      </c>
      <c r="AO2145" s="5" t="s">
        <v>860</v>
      </c>
    </row>
    <row r="2146" spans="1:41" ht="14.25" x14ac:dyDescent="0.45">
      <c r="A2146">
        <v>2017</v>
      </c>
      <c r="B2146" s="5" t="s">
        <v>80</v>
      </c>
      <c r="C2146" s="5" t="s">
        <v>119</v>
      </c>
      <c r="D2146" s="5" t="s">
        <v>120</v>
      </c>
      <c r="E2146" s="5" t="s">
        <v>12</v>
      </c>
      <c r="F2146" s="5" t="s">
        <v>121</v>
      </c>
      <c r="G2146" s="5" t="s">
        <v>82</v>
      </c>
      <c r="H2146" s="5" t="s">
        <v>100</v>
      </c>
      <c r="I2146">
        <v>7.1214212310676595E-2</v>
      </c>
      <c r="J2146">
        <v>5.5232758653526302E-2</v>
      </c>
      <c r="K2146">
        <v>4.4124598634605397E-2</v>
      </c>
      <c r="L2146">
        <v>8.3355338704948406E-2</v>
      </c>
      <c r="M2146">
        <v>7.7294571531181397E-2</v>
      </c>
      <c r="N2146">
        <v>5.8640850913887002E-2</v>
      </c>
      <c r="O2146">
        <v>8.3929820192222601E-2</v>
      </c>
      <c r="P2146">
        <v>8.7022359502677907E-2</v>
      </c>
      <c r="Q2146">
        <v>6.7628992927436807E-2</v>
      </c>
      <c r="R2146">
        <v>8.8669225573539706E-2</v>
      </c>
      <c r="S2146">
        <v>6.2683231962089594E-2</v>
      </c>
      <c r="T2146">
        <v>2.08820833090591E-2</v>
      </c>
      <c r="U2146">
        <v>8.1264217031364397E-2</v>
      </c>
      <c r="V2146">
        <v>9.59307356003571E-2</v>
      </c>
      <c r="W2146">
        <v>4.2897237670784003E-2</v>
      </c>
      <c r="X2146">
        <v>7.5817413461570796E-2</v>
      </c>
      <c r="Y2146">
        <v>7.7591056955223101E-2</v>
      </c>
      <c r="Z2146">
        <v>7.7802969348792994E-2</v>
      </c>
      <c r="AA2146">
        <v>7.1901805532341004E-2</v>
      </c>
      <c r="AB2146">
        <v>7.9114068878059399E-2</v>
      </c>
      <c r="AC2146">
        <v>6.9446088207130496E-2</v>
      </c>
      <c r="AD2146">
        <v>5.5267263782386798E-2</v>
      </c>
      <c r="AE2146">
        <v>8.8251872194175698E-2</v>
      </c>
      <c r="AF2146">
        <v>8.1195933950309801E-2</v>
      </c>
      <c r="AG2146">
        <v>6.47102190378952E-2</v>
      </c>
      <c r="AH2146">
        <v>6.8436671774808402E-2</v>
      </c>
      <c r="AI2146">
        <v>6.3950343263511705E-2</v>
      </c>
      <c r="AJ2146">
        <v>7.4848778379325895E-2</v>
      </c>
      <c r="AK2146">
        <v>3.8074196708564802E-2</v>
      </c>
      <c r="AL2146">
        <v>6.9213062524795532E-2</v>
      </c>
      <c r="AM2146">
        <v>7.6159261167049408E-2</v>
      </c>
      <c r="AN2146">
        <v>5.9372622519731522E-2</v>
      </c>
      <c r="AO2146" s="5" t="s">
        <v>4279</v>
      </c>
    </row>
    <row r="2147" spans="1:41" ht="14.25" x14ac:dyDescent="0.45">
      <c r="A2147">
        <v>2017</v>
      </c>
      <c r="B2147" s="5" t="s">
        <v>80</v>
      </c>
      <c r="C2147" s="5" t="s">
        <v>119</v>
      </c>
      <c r="D2147" s="5" t="s">
        <v>120</v>
      </c>
      <c r="E2147" s="5" t="s">
        <v>12</v>
      </c>
      <c r="F2147" s="5" t="s">
        <v>123</v>
      </c>
      <c r="G2147" s="5" t="s">
        <v>82</v>
      </c>
      <c r="H2147" s="5" t="s">
        <v>100</v>
      </c>
      <c r="I2147">
        <v>7.6647332310676594E-2</v>
      </c>
      <c r="J2147">
        <v>6.0665878653526302E-2</v>
      </c>
      <c r="K2147">
        <v>4.9557718634605397E-2</v>
      </c>
      <c r="L2147">
        <v>8.8788458704948406E-2</v>
      </c>
      <c r="M2147">
        <v>8.2727691531181397E-2</v>
      </c>
      <c r="N2147">
        <v>6.4073970913887002E-2</v>
      </c>
      <c r="O2147">
        <v>8.9362940192222601E-2</v>
      </c>
      <c r="P2147">
        <v>9.2455479502677906E-2</v>
      </c>
      <c r="Q2147">
        <v>7.3062112927436806E-2</v>
      </c>
      <c r="R2147">
        <v>8.8669225573539706E-2</v>
      </c>
      <c r="S2147">
        <v>6.8116351962089594E-2</v>
      </c>
      <c r="T2147">
        <v>2.63152033090591E-2</v>
      </c>
      <c r="U2147">
        <v>8.6697337031364397E-2</v>
      </c>
      <c r="V2147">
        <v>0.1013638556003571</v>
      </c>
      <c r="W2147">
        <v>4.8330357670784002E-2</v>
      </c>
      <c r="X2147">
        <v>8.1250533461570795E-2</v>
      </c>
      <c r="Y2147">
        <v>8.30241769552231E-2</v>
      </c>
      <c r="Z2147">
        <v>8.3236089348792994E-2</v>
      </c>
      <c r="AA2147">
        <v>7.7334925532341003E-2</v>
      </c>
      <c r="AB2147">
        <v>8.4547188878059398E-2</v>
      </c>
      <c r="AC2147">
        <v>7.4879208207130496E-2</v>
      </c>
      <c r="AD2147">
        <v>6.0700383782386798E-2</v>
      </c>
      <c r="AE2147">
        <v>9.3684992194175698E-2</v>
      </c>
      <c r="AF2147">
        <v>8.6629053950309801E-2</v>
      </c>
      <c r="AG2147">
        <v>7.01433390378952E-2</v>
      </c>
      <c r="AH2147">
        <v>7.3875120282173204E-2</v>
      </c>
      <c r="AI2147">
        <v>6.9383463263511705E-2</v>
      </c>
      <c r="AJ2147">
        <v>8.0281898379325894E-2</v>
      </c>
      <c r="AK2147">
        <v>4.3507316708564801E-2</v>
      </c>
      <c r="AL2147">
        <v>7.44590163230896E-2</v>
      </c>
      <c r="AM2147">
        <v>8.1272780895233154E-2</v>
      </c>
      <c r="AN2147">
        <v>6.4806185662746429E-2</v>
      </c>
      <c r="AO2147" s="5" t="s">
        <v>4280</v>
      </c>
    </row>
    <row r="2148" spans="1:41" ht="14.25" x14ac:dyDescent="0.45">
      <c r="A2148">
        <v>2017</v>
      </c>
      <c r="B2148" s="5" t="s">
        <v>80</v>
      </c>
      <c r="C2148" s="5" t="s">
        <v>127</v>
      </c>
      <c r="D2148" s="5" t="s">
        <v>120</v>
      </c>
      <c r="E2148" s="5" t="s">
        <v>132</v>
      </c>
      <c r="F2148" s="5" t="s">
        <v>115</v>
      </c>
      <c r="G2148" s="5" t="s">
        <v>86</v>
      </c>
      <c r="H2148" s="5" t="s">
        <v>130</v>
      </c>
      <c r="I2148">
        <v>14799.2861328125</v>
      </c>
      <c r="J2148">
        <v>27906.8984375</v>
      </c>
      <c r="K2148">
        <v>3199.76806640625</v>
      </c>
      <c r="L2148">
        <v>3454.840087890625</v>
      </c>
      <c r="M2148">
        <v>13302.3017578125</v>
      </c>
      <c r="N2148">
        <v>10344.203125</v>
      </c>
      <c r="O2148">
        <v>9394.6826171875</v>
      </c>
      <c r="P2148">
        <v>11091.8544921875</v>
      </c>
      <c r="Q2148">
        <v>4898.98779296875</v>
      </c>
      <c r="R2148">
        <v>8861.935546875</v>
      </c>
      <c r="S2148">
        <v>16452.392578125</v>
      </c>
      <c r="T2148">
        <v>16330.4931640625</v>
      </c>
      <c r="U2148">
        <v>2045.8829345703125</v>
      </c>
      <c r="V2148">
        <v>10479.30859375</v>
      </c>
      <c r="W2148">
        <v>5104.5185546875</v>
      </c>
      <c r="X2148">
        <v>16887.77734375</v>
      </c>
      <c r="Y2148">
        <v>56617.92578125</v>
      </c>
      <c r="Z2148">
        <v>6515.68603515625</v>
      </c>
      <c r="AA2148">
        <v>74687.5390625</v>
      </c>
      <c r="AB2148">
        <v>3410.1435546875</v>
      </c>
      <c r="AC2148">
        <v>11972.0556640625</v>
      </c>
      <c r="AD2148">
        <v>14925.5078125</v>
      </c>
      <c r="AE2148">
        <v>14450.185546875</v>
      </c>
      <c r="AF2148">
        <v>35946.41796875</v>
      </c>
      <c r="AG2148">
        <v>109570.5390625</v>
      </c>
      <c r="AH2148">
        <v>25943.779296875</v>
      </c>
      <c r="AI2148">
        <v>6362.1474609375</v>
      </c>
      <c r="AJ2148">
        <v>30551.166015625</v>
      </c>
      <c r="AK2148">
        <v>8679.2568359375</v>
      </c>
      <c r="AL2148">
        <v>574187.4375</v>
      </c>
      <c r="AM2148">
        <v>434194.6875</v>
      </c>
      <c r="AN2148">
        <v>139992.765625</v>
      </c>
      <c r="AO2148" s="5" t="s">
        <v>4281</v>
      </c>
    </row>
    <row r="2149" spans="1:41" ht="14.25" x14ac:dyDescent="0.45">
      <c r="A2149">
        <v>2017</v>
      </c>
      <c r="B2149" s="5" t="s">
        <v>80</v>
      </c>
      <c r="C2149" s="5" t="s">
        <v>127</v>
      </c>
      <c r="D2149" s="5" t="s">
        <v>120</v>
      </c>
      <c r="E2149" s="5" t="s">
        <v>132</v>
      </c>
      <c r="F2149" s="5" t="s">
        <v>115</v>
      </c>
      <c r="G2149" s="5" t="s">
        <v>87</v>
      </c>
      <c r="H2149" s="5" t="s">
        <v>130</v>
      </c>
      <c r="I2149">
        <v>14568.6552734375</v>
      </c>
      <c r="J2149">
        <v>27472</v>
      </c>
      <c r="K2149">
        <v>3149.903076171875</v>
      </c>
      <c r="L2149">
        <v>3401</v>
      </c>
      <c r="M2149">
        <v>13095</v>
      </c>
      <c r="N2149">
        <v>10183</v>
      </c>
      <c r="O2149">
        <v>9248.2763671875</v>
      </c>
      <c r="P2149">
        <v>10919</v>
      </c>
      <c r="Q2149">
        <v>4822.64208984375</v>
      </c>
      <c r="R2149">
        <v>8723.83203125</v>
      </c>
      <c r="S2149">
        <v>16196</v>
      </c>
      <c r="T2149">
        <v>16076</v>
      </c>
      <c r="U2149">
        <v>2014</v>
      </c>
      <c r="V2149">
        <v>10316</v>
      </c>
      <c r="W2149">
        <v>5024.97021484375</v>
      </c>
      <c r="X2149">
        <v>16624.599609375</v>
      </c>
      <c r="Y2149">
        <v>55735.59765625</v>
      </c>
      <c r="Z2149">
        <v>6414.14599609375</v>
      </c>
      <c r="AA2149">
        <v>73523.6171875</v>
      </c>
      <c r="AB2149">
        <v>3357</v>
      </c>
      <c r="AC2149">
        <v>11785.484375</v>
      </c>
      <c r="AD2149">
        <v>14692.91015625</v>
      </c>
      <c r="AE2149">
        <v>14224.9951171875</v>
      </c>
      <c r="AF2149">
        <v>35386.23046875</v>
      </c>
      <c r="AG2149">
        <v>107863</v>
      </c>
      <c r="AH2149">
        <v>25539.47265625</v>
      </c>
      <c r="AI2149">
        <v>6263</v>
      </c>
      <c r="AJ2149">
        <v>30075.05859375</v>
      </c>
      <c r="AK2149">
        <v>8544</v>
      </c>
      <c r="AL2149">
        <v>565239.3125</v>
      </c>
      <c r="AM2149">
        <v>427428.25</v>
      </c>
      <c r="AN2149">
        <v>137811.125</v>
      </c>
      <c r="AO2149" s="5" t="s">
        <v>4282</v>
      </c>
    </row>
    <row r="2150" spans="1:41" ht="14.25" x14ac:dyDescent="0.45">
      <c r="A2150">
        <v>2017</v>
      </c>
      <c r="B2150" s="5" t="s">
        <v>80</v>
      </c>
      <c r="C2150" s="5" t="s">
        <v>127</v>
      </c>
      <c r="D2150" s="5" t="s">
        <v>120</v>
      </c>
      <c r="E2150" s="5" t="s">
        <v>132</v>
      </c>
      <c r="F2150" s="5" t="s">
        <v>135</v>
      </c>
      <c r="G2150" s="5" t="s">
        <v>86</v>
      </c>
      <c r="H2150" s="5" t="s">
        <v>130</v>
      </c>
      <c r="I2150">
        <v>16694.033203125</v>
      </c>
      <c r="J2150">
        <v>37860.0078125</v>
      </c>
      <c r="K2150">
        <v>1661.6029052734375</v>
      </c>
      <c r="L2150">
        <v>3051.55517578125</v>
      </c>
      <c r="M2150">
        <v>13530.9375</v>
      </c>
      <c r="N2150">
        <v>8183.53173828125</v>
      </c>
      <c r="O2150">
        <v>7212.509765625</v>
      </c>
      <c r="P2150">
        <v>11250.521484375</v>
      </c>
      <c r="Q2150">
        <v>6920.671875</v>
      </c>
      <c r="R2150">
        <v>9640.2314453125</v>
      </c>
      <c r="S2150">
        <v>15140.9560546875</v>
      </c>
      <c r="T2150">
        <v>8268.861328125</v>
      </c>
      <c r="U2150">
        <v>3568.994873046875</v>
      </c>
      <c r="V2150">
        <v>13551.1806640625</v>
      </c>
      <c r="W2150">
        <v>4962.947265625</v>
      </c>
      <c r="X2150">
        <v>20909.857421875</v>
      </c>
      <c r="Y2150">
        <v>79290.4296875</v>
      </c>
      <c r="Z2150">
        <v>9071.2392578125</v>
      </c>
      <c r="AA2150">
        <v>121763.390625</v>
      </c>
      <c r="AB2150">
        <v>2571.0673828125</v>
      </c>
      <c r="AC2150">
        <v>8026.4140625</v>
      </c>
      <c r="AD2150">
        <v>16233.5224609375</v>
      </c>
      <c r="AE2150">
        <v>8575.71875</v>
      </c>
      <c r="AF2150">
        <v>42552.30078125</v>
      </c>
      <c r="AG2150">
        <v>229120.59375</v>
      </c>
      <c r="AH2150">
        <v>30115.587890625</v>
      </c>
      <c r="AI2150">
        <v>9996.939453125</v>
      </c>
      <c r="AJ2150">
        <v>71845.390625</v>
      </c>
      <c r="AK2150">
        <v>5617.54345703125</v>
      </c>
      <c r="AL2150">
        <v>817188.5625</v>
      </c>
      <c r="AM2150">
        <v>680966.1875</v>
      </c>
      <c r="AN2150">
        <v>136222.328125</v>
      </c>
      <c r="AO2150" s="5" t="s">
        <v>4283</v>
      </c>
    </row>
    <row r="2151" spans="1:41" ht="14.25" x14ac:dyDescent="0.45">
      <c r="A2151">
        <v>2017</v>
      </c>
      <c r="B2151" s="5" t="s">
        <v>80</v>
      </c>
      <c r="C2151" s="5" t="s">
        <v>127</v>
      </c>
      <c r="D2151" s="5" t="s">
        <v>120</v>
      </c>
      <c r="E2151" s="5" t="s">
        <v>132</v>
      </c>
      <c r="F2151" s="5" t="s">
        <v>135</v>
      </c>
      <c r="G2151" s="5" t="s">
        <v>87</v>
      </c>
      <c r="H2151" s="5" t="s">
        <v>130</v>
      </c>
      <c r="I2151">
        <v>16433.875</v>
      </c>
      <c r="J2151">
        <v>37270</v>
      </c>
      <c r="K2151">
        <v>1635.7086181640625</v>
      </c>
      <c r="L2151">
        <v>3004</v>
      </c>
      <c r="M2151">
        <v>13320.072265625</v>
      </c>
      <c r="N2151">
        <v>8056</v>
      </c>
      <c r="O2151">
        <v>7100.1103515625</v>
      </c>
      <c r="P2151">
        <v>11075.1943359375</v>
      </c>
      <c r="Q2151">
        <v>6812.82080078125</v>
      </c>
      <c r="R2151">
        <v>9489.9990234375</v>
      </c>
      <c r="S2151">
        <v>14905</v>
      </c>
      <c r="T2151">
        <v>8140</v>
      </c>
      <c r="U2151">
        <v>3513.3759765625</v>
      </c>
      <c r="V2151">
        <v>13340</v>
      </c>
      <c r="W2151">
        <v>4885.60498046875</v>
      </c>
      <c r="X2151">
        <v>20584</v>
      </c>
      <c r="Y2151">
        <v>78054.7734375</v>
      </c>
      <c r="Z2151">
        <v>8929.8740234375</v>
      </c>
      <c r="AA2151">
        <v>119865.8359375</v>
      </c>
      <c r="AB2151">
        <v>2531</v>
      </c>
      <c r="AC2151">
        <v>7901.3310546875</v>
      </c>
      <c r="AD2151">
        <v>15980.5400390625</v>
      </c>
      <c r="AE2151">
        <v>8442.0751953125</v>
      </c>
      <c r="AF2151">
        <v>41889.16796875</v>
      </c>
      <c r="AG2151">
        <v>225550</v>
      </c>
      <c r="AH2151">
        <v>29646.26953125</v>
      </c>
      <c r="AI2151">
        <v>9841.1474609375</v>
      </c>
      <c r="AJ2151">
        <v>70725.7578125</v>
      </c>
      <c r="AK2151">
        <v>5530</v>
      </c>
      <c r="AL2151">
        <v>804453.5</v>
      </c>
      <c r="AM2151">
        <v>670354.0625</v>
      </c>
      <c r="AN2151">
        <v>134099.46875</v>
      </c>
      <c r="AO2151" s="5" t="s">
        <v>4284</v>
      </c>
    </row>
    <row r="2152" spans="1:41" ht="14.25" x14ac:dyDescent="0.45">
      <c r="A2152">
        <v>2017</v>
      </c>
      <c r="B2152" s="5" t="s">
        <v>80</v>
      </c>
      <c r="C2152" s="5" t="s">
        <v>127</v>
      </c>
      <c r="D2152" s="5" t="s">
        <v>120</v>
      </c>
      <c r="E2152" s="5" t="s">
        <v>138</v>
      </c>
      <c r="F2152" s="5" t="s">
        <v>138</v>
      </c>
      <c r="G2152" s="5" t="s">
        <v>86</v>
      </c>
      <c r="H2152" s="5" t="s">
        <v>130</v>
      </c>
      <c r="I2152">
        <v>23477.2265625</v>
      </c>
      <c r="J2152">
        <v>31859.166015625</v>
      </c>
      <c r="K2152">
        <v>2559.89697265625</v>
      </c>
      <c r="L2152">
        <v>7247.95166015625</v>
      </c>
      <c r="M2152">
        <v>23878.330078125</v>
      </c>
      <c r="N2152">
        <v>21023.0546875</v>
      </c>
      <c r="O2152">
        <v>18863.697265625</v>
      </c>
      <c r="P2152">
        <v>19588.62890625</v>
      </c>
      <c r="Q2152">
        <v>8361.5908203125</v>
      </c>
      <c r="R2152">
        <v>13470.24609375</v>
      </c>
      <c r="S2152">
        <v>23672.91796875</v>
      </c>
      <c r="T2152">
        <v>11774.40234375</v>
      </c>
      <c r="U2152">
        <v>4984.30419921875</v>
      </c>
      <c r="V2152">
        <v>20696.533203125</v>
      </c>
      <c r="W2152">
        <v>6575.03759765625</v>
      </c>
      <c r="X2152">
        <v>30698.43359375</v>
      </c>
      <c r="Y2152">
        <v>117810.625</v>
      </c>
      <c r="Z2152">
        <v>20863.294921875</v>
      </c>
      <c r="AA2152">
        <v>173978.09375</v>
      </c>
      <c r="AB2152">
        <v>3964.322509765625</v>
      </c>
      <c r="AC2152">
        <v>21780.740234375</v>
      </c>
      <c r="AD2152">
        <v>28853.79296875</v>
      </c>
      <c r="AE2152">
        <v>28476.076171875</v>
      </c>
      <c r="AF2152">
        <v>72453.8046875</v>
      </c>
      <c r="AG2152">
        <v>280635.40625</v>
      </c>
      <c r="AH2152">
        <v>56573.82421875</v>
      </c>
      <c r="AI2152">
        <v>10425.810546875</v>
      </c>
      <c r="AJ2152">
        <v>73048.9140625</v>
      </c>
      <c r="AK2152">
        <v>6634.3896484375</v>
      </c>
      <c r="AL2152">
        <v>1164230.375</v>
      </c>
      <c r="AM2152">
        <v>939755.6875</v>
      </c>
      <c r="AN2152">
        <v>224474.859375</v>
      </c>
      <c r="AO2152" s="5" t="s">
        <v>4285</v>
      </c>
    </row>
    <row r="2153" spans="1:41" ht="14.25" x14ac:dyDescent="0.45">
      <c r="A2153">
        <v>2017</v>
      </c>
      <c r="B2153" s="5" t="s">
        <v>80</v>
      </c>
      <c r="C2153" s="5" t="s">
        <v>127</v>
      </c>
      <c r="D2153" s="5" t="s">
        <v>120</v>
      </c>
      <c r="E2153" s="5" t="s">
        <v>138</v>
      </c>
      <c r="F2153" s="5" t="s">
        <v>138</v>
      </c>
      <c r="G2153" s="5" t="s">
        <v>87</v>
      </c>
      <c r="H2153" s="5" t="s">
        <v>130</v>
      </c>
      <c r="I2153">
        <v>23111.359375</v>
      </c>
      <c r="J2153">
        <v>31362.67578125</v>
      </c>
      <c r="K2153">
        <v>2520.003662109375</v>
      </c>
      <c r="L2153">
        <v>7135</v>
      </c>
      <c r="M2153">
        <v>23506.2109375</v>
      </c>
      <c r="N2153">
        <v>20695.43359375</v>
      </c>
      <c r="O2153">
        <v>18569.7265625</v>
      </c>
      <c r="P2153">
        <v>19283.361328125</v>
      </c>
      <c r="Q2153">
        <v>8231.2841796875</v>
      </c>
      <c r="R2153">
        <v>13260.3271484375</v>
      </c>
      <c r="S2153">
        <v>23304</v>
      </c>
      <c r="T2153">
        <v>11590.9111328125</v>
      </c>
      <c r="U2153">
        <v>4906.62890625</v>
      </c>
      <c r="V2153">
        <v>20374</v>
      </c>
      <c r="W2153">
        <v>6472.57275390625</v>
      </c>
      <c r="X2153">
        <v>30220.03125</v>
      </c>
      <c r="Y2153">
        <v>115974.671875</v>
      </c>
      <c r="Z2153">
        <v>20538.162109375</v>
      </c>
      <c r="AA2153">
        <v>171266.828125</v>
      </c>
      <c r="AB2153">
        <v>3902.542724609375</v>
      </c>
      <c r="AC2153">
        <v>21441.310546875</v>
      </c>
      <c r="AD2153">
        <v>28404.13671875</v>
      </c>
      <c r="AE2153">
        <v>28032.306640625</v>
      </c>
      <c r="AF2153">
        <v>71324.6875</v>
      </c>
      <c r="AG2153">
        <v>276262</v>
      </c>
      <c r="AH2153">
        <v>55692.1796875</v>
      </c>
      <c r="AI2153">
        <v>10263.3349609375</v>
      </c>
      <c r="AJ2153">
        <v>71910.5234375</v>
      </c>
      <c r="AK2153">
        <v>6531</v>
      </c>
      <c r="AL2153">
        <v>1146087.25</v>
      </c>
      <c r="AM2153">
        <v>925110.5625</v>
      </c>
      <c r="AN2153">
        <v>220976.640625</v>
      </c>
      <c r="AO2153" s="5" t="s">
        <v>4286</v>
      </c>
    </row>
    <row r="2154" spans="1:41" ht="14.25" x14ac:dyDescent="0.45">
      <c r="A2154">
        <v>2017</v>
      </c>
      <c r="B2154" s="5" t="s">
        <v>80</v>
      </c>
      <c r="C2154" s="5" t="s">
        <v>127</v>
      </c>
      <c r="D2154" s="5" t="s">
        <v>120</v>
      </c>
      <c r="E2154" s="5" t="s">
        <v>141</v>
      </c>
      <c r="F2154" s="5" t="s">
        <v>141</v>
      </c>
      <c r="G2154" s="5" t="s">
        <v>86</v>
      </c>
      <c r="H2154" s="5" t="s">
        <v>130</v>
      </c>
      <c r="I2154">
        <v>13013.7685546875</v>
      </c>
      <c r="J2154">
        <v>20232.572265625</v>
      </c>
      <c r="K2154">
        <v>1397.4833984375</v>
      </c>
      <c r="L2154">
        <v>4594.44091796875</v>
      </c>
      <c r="M2154">
        <v>18541.13671875</v>
      </c>
      <c r="N2154">
        <v>14998.279296875</v>
      </c>
      <c r="O2154">
        <v>12198.2880859375</v>
      </c>
      <c r="P2154">
        <v>14599.447265625</v>
      </c>
      <c r="Q2154">
        <v>5589.48828125</v>
      </c>
      <c r="R2154">
        <v>10378.712890625</v>
      </c>
      <c r="S2154">
        <v>16716.041015625</v>
      </c>
      <c r="T2154">
        <v>5864.6982421875</v>
      </c>
      <c r="U2154">
        <v>3462.73828125</v>
      </c>
      <c r="V2154">
        <v>16399.8515625</v>
      </c>
      <c r="W2154">
        <v>3991.57763671875</v>
      </c>
      <c r="X2154">
        <v>20306.05078125</v>
      </c>
      <c r="Y2154">
        <v>79519.8125</v>
      </c>
      <c r="Z2154">
        <v>13674.5439453125</v>
      </c>
      <c r="AA2154">
        <v>116412.671875</v>
      </c>
      <c r="AB2154">
        <v>3035.33935546875</v>
      </c>
      <c r="AC2154">
        <v>12958.3916015625</v>
      </c>
      <c r="AD2154">
        <v>20327.12890625</v>
      </c>
      <c r="AE2154">
        <v>20754.587890625</v>
      </c>
      <c r="AF2154">
        <v>46654.8203125</v>
      </c>
      <c r="AG2154">
        <v>190225.90625</v>
      </c>
      <c r="AH2154">
        <v>36154.0390625</v>
      </c>
      <c r="AI2154">
        <v>6898.1171875</v>
      </c>
      <c r="AJ2154">
        <v>45787.3828125</v>
      </c>
      <c r="AK2154">
        <v>4665.87939453125</v>
      </c>
      <c r="AL2154">
        <v>779353.1875</v>
      </c>
      <c r="AM2154">
        <v>629257.4375</v>
      </c>
      <c r="AN2154">
        <v>150095.78125</v>
      </c>
      <c r="AO2154" s="5" t="s">
        <v>4287</v>
      </c>
    </row>
    <row r="2155" spans="1:41" ht="14.25" x14ac:dyDescent="0.45">
      <c r="A2155">
        <v>2017</v>
      </c>
      <c r="B2155" s="5" t="s">
        <v>80</v>
      </c>
      <c r="C2155" s="5" t="s">
        <v>127</v>
      </c>
      <c r="D2155" s="5" t="s">
        <v>120</v>
      </c>
      <c r="E2155" s="5" t="s">
        <v>141</v>
      </c>
      <c r="F2155" s="5" t="s">
        <v>141</v>
      </c>
      <c r="G2155" s="5" t="s">
        <v>87</v>
      </c>
      <c r="H2155" s="5" t="s">
        <v>130</v>
      </c>
      <c r="I2155">
        <v>12810.962890625</v>
      </c>
      <c r="J2155">
        <v>19917.26953125</v>
      </c>
      <c r="K2155">
        <v>1375.705078125</v>
      </c>
      <c r="L2155">
        <v>4522.84130859375</v>
      </c>
      <c r="M2155">
        <v>18252.193359375</v>
      </c>
      <c r="N2155">
        <v>14764.546875</v>
      </c>
      <c r="O2155">
        <v>12008.1904296875</v>
      </c>
      <c r="P2155">
        <v>14371.9306640625</v>
      </c>
      <c r="Q2155">
        <v>5502.3818359375</v>
      </c>
      <c r="R2155">
        <v>10216.9716796875</v>
      </c>
      <c r="S2155">
        <v>16455.5390625</v>
      </c>
      <c r="T2155">
        <v>5773.30322265625</v>
      </c>
      <c r="U2155">
        <v>3408.775146484375</v>
      </c>
      <c r="V2155">
        <v>16144.27734375</v>
      </c>
      <c r="W2155">
        <v>3929.373046875</v>
      </c>
      <c r="X2155">
        <v>19989.603515625</v>
      </c>
      <c r="Y2155">
        <v>78280.578125</v>
      </c>
      <c r="Z2155">
        <v>13461.4404296875</v>
      </c>
      <c r="AA2155">
        <v>114598.5078125</v>
      </c>
      <c r="AB2155">
        <v>2988.036865234375</v>
      </c>
      <c r="AC2155">
        <v>12756.44921875</v>
      </c>
      <c r="AD2155">
        <v>20010.3515625</v>
      </c>
      <c r="AE2155">
        <v>20431.150390625</v>
      </c>
      <c r="AF2155">
        <v>45927.75390625</v>
      </c>
      <c r="AG2155">
        <v>187261.4375</v>
      </c>
      <c r="AH2155">
        <v>35590.6171875</v>
      </c>
      <c r="AI2155">
        <v>6790.6171875</v>
      </c>
      <c r="AJ2155">
        <v>45073.8359375</v>
      </c>
      <c r="AK2155">
        <v>4593.16650390625</v>
      </c>
      <c r="AL2155">
        <v>767207.8125</v>
      </c>
      <c r="AM2155">
        <v>619451.0625</v>
      </c>
      <c r="AN2155">
        <v>147756.703125</v>
      </c>
      <c r="AO2155" s="5" t="s">
        <v>4288</v>
      </c>
    </row>
    <row r="2156" spans="1:41" ht="14.25" x14ac:dyDescent="0.45">
      <c r="A2156">
        <v>2017</v>
      </c>
      <c r="B2156" s="5" t="s">
        <v>80</v>
      </c>
      <c r="C2156" s="5" t="s">
        <v>127</v>
      </c>
      <c r="D2156" s="5" t="s">
        <v>120</v>
      </c>
      <c r="E2156" s="5" t="s">
        <v>144</v>
      </c>
      <c r="F2156" s="5" t="s">
        <v>144</v>
      </c>
      <c r="G2156" s="5" t="s">
        <v>86</v>
      </c>
      <c r="H2156" s="5" t="s">
        <v>130</v>
      </c>
      <c r="I2156">
        <v>16740.986328125</v>
      </c>
      <c r="J2156">
        <v>26317.88671875</v>
      </c>
      <c r="K2156">
        <v>1767.4447021484375</v>
      </c>
      <c r="L2156">
        <v>5618.154296875</v>
      </c>
      <c r="M2156">
        <v>21142.3125</v>
      </c>
      <c r="N2156">
        <v>17894.708984375</v>
      </c>
      <c r="O2156">
        <v>15524.25</v>
      </c>
      <c r="P2156">
        <v>16749.185546875</v>
      </c>
      <c r="Q2156">
        <v>7133.6220703125</v>
      </c>
      <c r="R2156">
        <v>10378.712890625</v>
      </c>
      <c r="S2156">
        <v>16716.041015625</v>
      </c>
      <c r="T2156">
        <v>6408.89501953125</v>
      </c>
      <c r="U2156">
        <v>4475.98681640625</v>
      </c>
      <c r="V2156">
        <v>17397.154296875</v>
      </c>
      <c r="W2156">
        <v>4597.0341796875</v>
      </c>
      <c r="X2156">
        <v>26316.28515625</v>
      </c>
      <c r="Y2156">
        <v>101818.4375</v>
      </c>
      <c r="Z2156">
        <v>16947.76953125</v>
      </c>
      <c r="AA2156">
        <v>143672.71875</v>
      </c>
      <c r="AB2156">
        <v>3336.703369140625</v>
      </c>
      <c r="AC2156">
        <v>16981.4296875</v>
      </c>
      <c r="AD2156">
        <v>23361.724609375</v>
      </c>
      <c r="AE2156">
        <v>24977.869140625</v>
      </c>
      <c r="AF2156">
        <v>58770.265625</v>
      </c>
      <c r="AG2156">
        <v>241497.484375</v>
      </c>
      <c r="AH2156">
        <v>46939.98828125</v>
      </c>
      <c r="AI2156">
        <v>8878.27734375</v>
      </c>
      <c r="AJ2156">
        <v>59134.16796875</v>
      </c>
      <c r="AK2156">
        <v>4665.87939453125</v>
      </c>
      <c r="AL2156">
        <v>966161.4375</v>
      </c>
      <c r="AM2156">
        <v>786506.5625</v>
      </c>
      <c r="AN2156">
        <v>179654.84375</v>
      </c>
      <c r="AO2156" s="5" t="s">
        <v>4289</v>
      </c>
    </row>
    <row r="2157" spans="1:41" ht="14.25" x14ac:dyDescent="0.45">
      <c r="A2157">
        <v>2017</v>
      </c>
      <c r="B2157" s="5" t="s">
        <v>80</v>
      </c>
      <c r="C2157" s="5" t="s">
        <v>127</v>
      </c>
      <c r="D2157" s="5" t="s">
        <v>120</v>
      </c>
      <c r="E2157" s="5" t="s">
        <v>144</v>
      </c>
      <c r="F2157" s="5" t="s">
        <v>144</v>
      </c>
      <c r="G2157" s="5" t="s">
        <v>87</v>
      </c>
      <c r="H2157" s="5" t="s">
        <v>130</v>
      </c>
      <c r="I2157">
        <v>16480.095703125</v>
      </c>
      <c r="J2157">
        <v>25907.75</v>
      </c>
      <c r="K2157">
        <v>1739.9010009765625</v>
      </c>
      <c r="L2157">
        <v>5530.6015625</v>
      </c>
      <c r="M2157">
        <v>20812.83203125</v>
      </c>
      <c r="N2157">
        <v>17615.83984375</v>
      </c>
      <c r="O2157">
        <v>15282.3212890625</v>
      </c>
      <c r="P2157">
        <v>16488.16796875</v>
      </c>
      <c r="Q2157">
        <v>7022.4521484375</v>
      </c>
      <c r="R2157">
        <v>10216.9716796875</v>
      </c>
      <c r="S2157">
        <v>16455.5390625</v>
      </c>
      <c r="T2157">
        <v>6309.01904296875</v>
      </c>
      <c r="U2157">
        <v>4406.2333984375</v>
      </c>
      <c r="V2157">
        <v>17126.0390625</v>
      </c>
      <c r="W2157">
        <v>4525.39453125</v>
      </c>
      <c r="X2157">
        <v>25906.173828125</v>
      </c>
      <c r="Y2157">
        <v>100231.703125</v>
      </c>
      <c r="Z2157">
        <v>16683.65625</v>
      </c>
      <c r="AA2157">
        <v>141433.734375</v>
      </c>
      <c r="AB2157">
        <v>3284.704345703125</v>
      </c>
      <c r="AC2157">
        <v>16716.79296875</v>
      </c>
      <c r="AD2157">
        <v>22997.65625</v>
      </c>
      <c r="AE2157">
        <v>24588.615234375</v>
      </c>
      <c r="AF2157">
        <v>57854.39453125</v>
      </c>
      <c r="AG2157">
        <v>237734</v>
      </c>
      <c r="AH2157">
        <v>46208.48046875</v>
      </c>
      <c r="AI2157">
        <v>8739.9189453125</v>
      </c>
      <c r="AJ2157">
        <v>58212.625</v>
      </c>
      <c r="AK2157">
        <v>4593.16650390625</v>
      </c>
      <c r="AL2157">
        <v>951104.75</v>
      </c>
      <c r="AM2157">
        <v>774249.6875</v>
      </c>
      <c r="AN2157">
        <v>176855.109375</v>
      </c>
      <c r="AO2157" s="5" t="s">
        <v>4290</v>
      </c>
    </row>
    <row r="2158" spans="1:41" ht="14.25" x14ac:dyDescent="0.45">
      <c r="A2158">
        <v>2017</v>
      </c>
      <c r="B2158" s="5" t="s">
        <v>80</v>
      </c>
      <c r="C2158" s="5" t="s">
        <v>127</v>
      </c>
      <c r="D2158" s="5" t="s">
        <v>120</v>
      </c>
      <c r="E2158" s="5" t="s">
        <v>149</v>
      </c>
      <c r="F2158" s="5" t="s">
        <v>150</v>
      </c>
      <c r="G2158" s="5" t="s">
        <v>86</v>
      </c>
      <c r="H2158" s="5" t="s">
        <v>130</v>
      </c>
      <c r="I2158">
        <v>3727.217041015625</v>
      </c>
      <c r="J2158">
        <v>6085.31396484375</v>
      </c>
      <c r="K2158">
        <v>369.96133422851563</v>
      </c>
      <c r="L2158">
        <v>1023.7139282226563</v>
      </c>
      <c r="M2158">
        <v>2601.17578125</v>
      </c>
      <c r="N2158">
        <v>2896.43017578125</v>
      </c>
      <c r="O2158">
        <v>3325.962646484375</v>
      </c>
      <c r="P2158">
        <v>2149.73828125</v>
      </c>
      <c r="Q2158">
        <v>1544.13427734375</v>
      </c>
      <c r="R2158">
        <v>0</v>
      </c>
      <c r="S2158">
        <v>0</v>
      </c>
      <c r="T2158">
        <v>544.19677734375</v>
      </c>
      <c r="U2158">
        <v>1013.2484130859375</v>
      </c>
      <c r="V2158">
        <v>997.30267333984375</v>
      </c>
      <c r="W2158">
        <v>605.4569091796875</v>
      </c>
      <c r="X2158">
        <v>6010.23486328125</v>
      </c>
      <c r="Y2158">
        <v>22298.62890625</v>
      </c>
      <c r="Z2158">
        <v>3273.22509765625</v>
      </c>
      <c r="AA2158">
        <v>27260.076171875</v>
      </c>
      <c r="AB2158">
        <v>301.36367797851563</v>
      </c>
      <c r="AC2158">
        <v>4020.984130859375</v>
      </c>
      <c r="AD2158">
        <v>3034.595458984375</v>
      </c>
      <c r="AE2158">
        <v>4223.28125</v>
      </c>
      <c r="AF2158">
        <v>12115.447265625</v>
      </c>
      <c r="AG2158">
        <v>50632.1953125</v>
      </c>
      <c r="AH2158">
        <v>10785.9521484375</v>
      </c>
      <c r="AI2158">
        <v>1980.160400390625</v>
      </c>
      <c r="AJ2158">
        <v>12773.8505859375</v>
      </c>
      <c r="AK2158">
        <v>0</v>
      </c>
      <c r="AL2158">
        <v>185593.84375</v>
      </c>
      <c r="AM2158">
        <v>156034.78125</v>
      </c>
      <c r="AN2158">
        <v>29559.05859375</v>
      </c>
      <c r="AO2158" s="5" t="s">
        <v>4291</v>
      </c>
    </row>
    <row r="2159" spans="1:41" ht="14.25" x14ac:dyDescent="0.45">
      <c r="A2159">
        <v>2017</v>
      </c>
      <c r="B2159" s="5" t="s">
        <v>80</v>
      </c>
      <c r="C2159" s="5" t="s">
        <v>127</v>
      </c>
      <c r="D2159" s="5" t="s">
        <v>120</v>
      </c>
      <c r="E2159" s="5" t="s">
        <v>149</v>
      </c>
      <c r="F2159" s="5" t="s">
        <v>150</v>
      </c>
      <c r="G2159" s="5" t="s">
        <v>87</v>
      </c>
      <c r="H2159" s="5" t="s">
        <v>130</v>
      </c>
      <c r="I2159">
        <v>3669.13232421875</v>
      </c>
      <c r="J2159">
        <v>5990.48095703125</v>
      </c>
      <c r="K2159">
        <v>364.19589233398438</v>
      </c>
      <c r="L2159">
        <v>1007.7604370117188</v>
      </c>
      <c r="M2159">
        <v>2560.63916015625</v>
      </c>
      <c r="N2159">
        <v>2851.29248046875</v>
      </c>
      <c r="O2159">
        <v>3274.131103515625</v>
      </c>
      <c r="P2159">
        <v>2116.23681640625</v>
      </c>
      <c r="Q2159">
        <v>1520.070556640625</v>
      </c>
      <c r="R2159">
        <v>0</v>
      </c>
      <c r="S2159">
        <v>0</v>
      </c>
      <c r="T2159">
        <v>535.716064453125</v>
      </c>
      <c r="U2159">
        <v>997.4580078125</v>
      </c>
      <c r="V2159">
        <v>981.76080322265625</v>
      </c>
      <c r="W2159">
        <v>596.021484375</v>
      </c>
      <c r="X2159">
        <v>5916.57177734375</v>
      </c>
      <c r="Y2159">
        <v>21951.12890625</v>
      </c>
      <c r="Z2159">
        <v>3222.21533203125</v>
      </c>
      <c r="AA2159">
        <v>26835.2578125</v>
      </c>
      <c r="AB2159">
        <v>296.667236328125</v>
      </c>
      <c r="AC2159">
        <v>3958.3212890625</v>
      </c>
      <c r="AD2159">
        <v>2987.304443359375</v>
      </c>
      <c r="AE2159">
        <v>4157.4658203125</v>
      </c>
      <c r="AF2159">
        <v>11926.640625</v>
      </c>
      <c r="AG2159">
        <v>49843.1484375</v>
      </c>
      <c r="AH2159">
        <v>10617.8642578125</v>
      </c>
      <c r="AI2159">
        <v>1949.3017578125</v>
      </c>
      <c r="AJ2159">
        <v>12574.7841796875</v>
      </c>
      <c r="AK2159">
        <v>0</v>
      </c>
      <c r="AL2159">
        <v>182701.5625</v>
      </c>
      <c r="AM2159">
        <v>153603.15625</v>
      </c>
      <c r="AN2159">
        <v>29098.41015625</v>
      </c>
      <c r="AO2159" s="5" t="s">
        <v>4292</v>
      </c>
    </row>
    <row r="2160" spans="1:41" ht="14.25" x14ac:dyDescent="0.45">
      <c r="A2160">
        <v>2017</v>
      </c>
      <c r="B2160" s="5" t="s">
        <v>80</v>
      </c>
      <c r="C2160" s="5" t="s">
        <v>127</v>
      </c>
      <c r="D2160" s="5" t="s">
        <v>120</v>
      </c>
      <c r="E2160" s="5" t="s">
        <v>153</v>
      </c>
      <c r="F2160" s="5" t="s">
        <v>154</v>
      </c>
      <c r="G2160" s="5" t="s">
        <v>86</v>
      </c>
      <c r="H2160" s="5" t="s">
        <v>130</v>
      </c>
      <c r="I2160">
        <v>0</v>
      </c>
      <c r="J2160">
        <v>0</v>
      </c>
      <c r="K2160">
        <v>0</v>
      </c>
      <c r="L2160">
        <v>0</v>
      </c>
      <c r="M2160">
        <v>0</v>
      </c>
      <c r="N2160">
        <v>0</v>
      </c>
      <c r="O2160">
        <v>0</v>
      </c>
      <c r="P2160">
        <v>0</v>
      </c>
      <c r="Q2160">
        <v>0</v>
      </c>
      <c r="R2160">
        <v>0</v>
      </c>
      <c r="S2160">
        <v>0</v>
      </c>
      <c r="T2160">
        <v>0</v>
      </c>
      <c r="U2160">
        <v>0</v>
      </c>
      <c r="V2160">
        <v>0</v>
      </c>
      <c r="W2160">
        <v>0</v>
      </c>
      <c r="X2160">
        <v>0</v>
      </c>
      <c r="Y2160">
        <v>0</v>
      </c>
      <c r="Z2160">
        <v>0</v>
      </c>
      <c r="AA2160">
        <v>0</v>
      </c>
      <c r="AB2160">
        <v>0</v>
      </c>
      <c r="AC2160">
        <v>2.0539891719818115</v>
      </c>
      <c r="AD2160">
        <v>0</v>
      </c>
      <c r="AE2160">
        <v>0</v>
      </c>
      <c r="AF2160">
        <v>0</v>
      </c>
      <c r="AG2160">
        <v>639.38458251953125</v>
      </c>
      <c r="AH2160">
        <v>0</v>
      </c>
      <c r="AI2160">
        <v>0</v>
      </c>
      <c r="AJ2160">
        <v>572.9334716796875</v>
      </c>
      <c r="AK2160">
        <v>0</v>
      </c>
      <c r="AL2160">
        <v>1214.3720703125</v>
      </c>
      <c r="AM2160">
        <v>1214.3720703125</v>
      </c>
      <c r="AN2160">
        <v>0</v>
      </c>
      <c r="AO2160" s="5" t="s">
        <v>4293</v>
      </c>
    </row>
    <row r="2161" spans="1:41" ht="14.25" x14ac:dyDescent="0.45">
      <c r="A2161">
        <v>2017</v>
      </c>
      <c r="B2161" s="5" t="s">
        <v>80</v>
      </c>
      <c r="C2161" s="5" t="s">
        <v>127</v>
      </c>
      <c r="D2161" s="5" t="s">
        <v>120</v>
      </c>
      <c r="E2161" s="5" t="s">
        <v>153</v>
      </c>
      <c r="F2161" s="5" t="s">
        <v>154</v>
      </c>
      <c r="G2161" s="5" t="s">
        <v>87</v>
      </c>
      <c r="H2161" s="5" t="s">
        <v>130</v>
      </c>
      <c r="I2161">
        <v>0</v>
      </c>
      <c r="J2161">
        <v>0</v>
      </c>
      <c r="K2161">
        <v>0</v>
      </c>
      <c r="L2161">
        <v>0</v>
      </c>
      <c r="M2161">
        <v>0</v>
      </c>
      <c r="N2161">
        <v>0</v>
      </c>
      <c r="O2161">
        <v>0</v>
      </c>
      <c r="P2161">
        <v>0</v>
      </c>
      <c r="Q2161">
        <v>0</v>
      </c>
      <c r="R2161">
        <v>0</v>
      </c>
      <c r="S2161">
        <v>0</v>
      </c>
      <c r="T2161">
        <v>0</v>
      </c>
      <c r="U2161">
        <v>0</v>
      </c>
      <c r="V2161">
        <v>0</v>
      </c>
      <c r="W2161">
        <v>0</v>
      </c>
      <c r="X2161">
        <v>0</v>
      </c>
      <c r="Y2161">
        <v>0</v>
      </c>
      <c r="Z2161">
        <v>0</v>
      </c>
      <c r="AA2161">
        <v>0</v>
      </c>
      <c r="AB2161">
        <v>0</v>
      </c>
      <c r="AC2161">
        <v>2.0219800472259521</v>
      </c>
      <c r="AD2161">
        <v>0</v>
      </c>
      <c r="AE2161">
        <v>0</v>
      </c>
      <c r="AF2161">
        <v>0</v>
      </c>
      <c r="AG2161">
        <v>629.42047119140625</v>
      </c>
      <c r="AH2161">
        <v>0</v>
      </c>
      <c r="AI2161">
        <v>0</v>
      </c>
      <c r="AJ2161">
        <v>564.00494384765625</v>
      </c>
      <c r="AK2161">
        <v>0</v>
      </c>
      <c r="AL2161">
        <v>1195.4473876953125</v>
      </c>
      <c r="AM2161">
        <v>1195.4473876953125</v>
      </c>
      <c r="AN2161">
        <v>0</v>
      </c>
      <c r="AO2161" s="5" t="s">
        <v>4294</v>
      </c>
    </row>
    <row r="2162" spans="1:41" ht="14.25" x14ac:dyDescent="0.45">
      <c r="A2162">
        <v>2017</v>
      </c>
      <c r="B2162" s="5" t="s">
        <v>80</v>
      </c>
      <c r="C2162" s="5" t="s">
        <v>127</v>
      </c>
      <c r="D2162" s="5" t="s">
        <v>120</v>
      </c>
      <c r="E2162" s="5" t="s">
        <v>157</v>
      </c>
      <c r="F2162" s="5" t="s">
        <v>158</v>
      </c>
      <c r="G2162" s="5" t="s">
        <v>86</v>
      </c>
      <c r="H2162" s="5" t="s">
        <v>130</v>
      </c>
      <c r="I2162">
        <v>-303.2001953125</v>
      </c>
      <c r="J2162">
        <v>0</v>
      </c>
      <c r="K2162">
        <v>-144.6641845703125</v>
      </c>
      <c r="L2162">
        <v>11.174137115478516</v>
      </c>
      <c r="M2162">
        <v>-159.68650817871094</v>
      </c>
      <c r="N2162">
        <v>-2563.95654296875</v>
      </c>
      <c r="O2162">
        <v>-305.41644287109375</v>
      </c>
      <c r="P2162">
        <v>-931.537109375</v>
      </c>
      <c r="Q2162">
        <v>-264.55276489257813</v>
      </c>
      <c r="R2162">
        <v>-215.74272155761719</v>
      </c>
      <c r="S2162">
        <v>0</v>
      </c>
      <c r="T2162">
        <v>12.189967155456543</v>
      </c>
      <c r="U2162">
        <v>0</v>
      </c>
      <c r="V2162">
        <v>-364.68319702148438</v>
      </c>
      <c r="W2162">
        <v>15.237459182739258</v>
      </c>
      <c r="X2162"/>
      <c r="Y2162">
        <v>-983.78729248046875</v>
      </c>
      <c r="Z2162">
        <v>-144.00111389160156</v>
      </c>
      <c r="AA2162">
        <v>-14862.85546875</v>
      </c>
      <c r="AB2162">
        <v>0</v>
      </c>
      <c r="AC2162">
        <v>34.416820526123047</v>
      </c>
      <c r="AD2162">
        <v>-403.16287231445313</v>
      </c>
      <c r="AE2162">
        <v>-117.47471618652344</v>
      </c>
      <c r="AF2162">
        <v>-1203.676025390625</v>
      </c>
      <c r="AG2162">
        <v>-6374.33740234375</v>
      </c>
      <c r="AH2162">
        <v>-82.640625</v>
      </c>
      <c r="AI2162">
        <v>-166.01811218261719</v>
      </c>
      <c r="AJ2162">
        <v>0.27047505974769592</v>
      </c>
      <c r="AK2162">
        <v>-560.738525390625</v>
      </c>
      <c r="AL2162">
        <v>-30078.84375</v>
      </c>
      <c r="AM2162">
        <v>-28283.9453125</v>
      </c>
      <c r="AN2162">
        <v>-1794.8997802734375</v>
      </c>
      <c r="AO2162" s="5" t="s">
        <v>4295</v>
      </c>
    </row>
    <row r="2163" spans="1:41" ht="14.25" x14ac:dyDescent="0.45">
      <c r="A2163">
        <v>2017</v>
      </c>
      <c r="B2163" s="5" t="s">
        <v>80</v>
      </c>
      <c r="C2163" s="5" t="s">
        <v>127</v>
      </c>
      <c r="D2163" s="5" t="s">
        <v>120</v>
      </c>
      <c r="E2163" s="5" t="s">
        <v>157</v>
      </c>
      <c r="F2163" s="5" t="s">
        <v>158</v>
      </c>
      <c r="G2163" s="5" t="s">
        <v>87</v>
      </c>
      <c r="H2163" s="5" t="s">
        <v>130</v>
      </c>
      <c r="I2163">
        <v>-298.47515869140625</v>
      </c>
      <c r="J2163">
        <v>0</v>
      </c>
      <c r="K2163">
        <v>-142.40974426269531</v>
      </c>
      <c r="L2163">
        <v>11</v>
      </c>
      <c r="M2163">
        <v>-157.19796752929688</v>
      </c>
      <c r="N2163">
        <v>-2524</v>
      </c>
      <c r="O2163">
        <v>-300.6568603515625</v>
      </c>
      <c r="P2163">
        <v>-917.02008056640625</v>
      </c>
      <c r="Q2163">
        <v>-260.42999267578125</v>
      </c>
      <c r="R2163">
        <v>-212.38059997558594</v>
      </c>
      <c r="S2163">
        <v>0</v>
      </c>
      <c r="T2163">
        <v>12</v>
      </c>
      <c r="U2163">
        <v>0</v>
      </c>
      <c r="V2163">
        <v>-359</v>
      </c>
      <c r="W2163">
        <v>15</v>
      </c>
      <c r="X2163"/>
      <c r="Y2163">
        <v>-968.45599365234375</v>
      </c>
      <c r="Z2163">
        <v>-141.75700378417969</v>
      </c>
      <c r="AA2163">
        <v>-14631.2333984375</v>
      </c>
      <c r="AB2163">
        <v>0</v>
      </c>
      <c r="AC2163">
        <v>33.880470275878906</v>
      </c>
      <c r="AD2163">
        <v>-396.8800048828125</v>
      </c>
      <c r="AE2163">
        <v>-115.64399719238281</v>
      </c>
      <c r="AF2163">
        <v>-1184.91796875</v>
      </c>
      <c r="AG2163">
        <v>-6275</v>
      </c>
      <c r="AH2163">
        <v>-81.352760314941406</v>
      </c>
      <c r="AI2163">
        <v>-163.43089294433594</v>
      </c>
      <c r="AJ2163">
        <v>0.26625999808311462</v>
      </c>
      <c r="AK2163">
        <v>-552</v>
      </c>
      <c r="AL2163">
        <v>-29610.09765625</v>
      </c>
      <c r="AM2163">
        <v>-27843.16796875</v>
      </c>
      <c r="AN2163">
        <v>-1766.92822265625</v>
      </c>
      <c r="AO2163" s="5" t="s">
        <v>4296</v>
      </c>
    </row>
    <row r="2164" spans="1:41" ht="14.25" x14ac:dyDescent="0.45">
      <c r="A2164">
        <v>2017</v>
      </c>
      <c r="B2164" s="5" t="s">
        <v>80</v>
      </c>
      <c r="C2164" s="5" t="s">
        <v>127</v>
      </c>
      <c r="D2164" s="5" t="s">
        <v>120</v>
      </c>
      <c r="E2164" s="5" t="s">
        <v>157</v>
      </c>
      <c r="F2164" s="5" t="s">
        <v>13</v>
      </c>
      <c r="G2164" s="5" t="s">
        <v>86</v>
      </c>
      <c r="H2164" s="5" t="s">
        <v>130</v>
      </c>
      <c r="I2164">
        <v>55261.58203125</v>
      </c>
      <c r="J2164">
        <v>94103.171875</v>
      </c>
      <c r="K2164">
        <v>7424.7060546875</v>
      </c>
      <c r="L2164">
        <v>13613.146484375</v>
      </c>
      <c r="M2164">
        <v>50770.6875</v>
      </c>
      <c r="N2164">
        <v>41353.890625</v>
      </c>
      <c r="O2164">
        <v>35147.171875</v>
      </c>
      <c r="P2164">
        <v>42249.92578125</v>
      </c>
      <c r="Q2164">
        <v>20398.96875</v>
      </c>
      <c r="R2164">
        <v>31982.712890625</v>
      </c>
      <c r="S2164">
        <v>54271.765625</v>
      </c>
      <c r="T2164">
        <v>35369.1015625</v>
      </c>
      <c r="U2164">
        <v>10589.0234375</v>
      </c>
      <c r="V2164">
        <v>44969.8046875</v>
      </c>
      <c r="W2164">
        <v>16627.267578125</v>
      </c>
      <c r="X2164">
        <v>68069.421875</v>
      </c>
      <c r="Y2164">
        <v>251779.4375</v>
      </c>
      <c r="Z2164">
        <v>36152.91796875</v>
      </c>
      <c r="AA2164">
        <v>383036.0625</v>
      </c>
      <c r="AB2164">
        <v>9438.6337890625</v>
      </c>
      <c r="AC2164">
        <v>41744.79296875</v>
      </c>
      <c r="AD2164">
        <v>59905.671875</v>
      </c>
      <c r="AE2164">
        <v>51116.04296875</v>
      </c>
      <c r="AF2164">
        <v>150780.75</v>
      </c>
      <c r="AG2164">
        <v>625700.875</v>
      </c>
      <c r="AH2164">
        <v>107215.109375</v>
      </c>
      <c r="AI2164">
        <v>26841.29296875</v>
      </c>
      <c r="AJ2164">
        <v>174573.9375</v>
      </c>
      <c r="AK2164">
        <v>20759.515625</v>
      </c>
      <c r="AL2164">
        <v>2561247.25</v>
      </c>
      <c r="AM2164">
        <v>2069407</v>
      </c>
      <c r="AN2164">
        <v>491840.375</v>
      </c>
      <c r="AO2164" s="5" t="s">
        <v>4297</v>
      </c>
    </row>
    <row r="2165" spans="1:41" ht="14.25" x14ac:dyDescent="0.45">
      <c r="A2165">
        <v>2017</v>
      </c>
      <c r="B2165" s="5" t="s">
        <v>80</v>
      </c>
      <c r="C2165" s="5" t="s">
        <v>127</v>
      </c>
      <c r="D2165" s="5" t="s">
        <v>120</v>
      </c>
      <c r="E2165" s="5" t="s">
        <v>157</v>
      </c>
      <c r="F2165" s="5" t="s">
        <v>13</v>
      </c>
      <c r="G2165" s="5" t="s">
        <v>87</v>
      </c>
      <c r="H2165" s="5" t="s">
        <v>130</v>
      </c>
      <c r="I2165">
        <v>54400.390625</v>
      </c>
      <c r="J2165">
        <v>92636.671875</v>
      </c>
      <c r="K2165">
        <v>7309</v>
      </c>
      <c r="L2165">
        <v>13401</v>
      </c>
      <c r="M2165">
        <v>49979.48046875</v>
      </c>
      <c r="N2165">
        <v>40709.43359375</v>
      </c>
      <c r="O2165">
        <v>34599.44140625</v>
      </c>
      <c r="P2165">
        <v>41591.50390625</v>
      </c>
      <c r="Q2165">
        <v>20081.072265625</v>
      </c>
      <c r="R2165">
        <v>31484.296875</v>
      </c>
      <c r="S2165">
        <v>53426</v>
      </c>
      <c r="T2165">
        <v>34817.91015625</v>
      </c>
      <c r="U2165">
        <v>10424.0048828125</v>
      </c>
      <c r="V2165">
        <v>44269</v>
      </c>
      <c r="W2165">
        <v>16368.1484375</v>
      </c>
      <c r="X2165">
        <v>67008.6328125</v>
      </c>
      <c r="Y2165">
        <v>247855.71875</v>
      </c>
      <c r="Z2165">
        <v>35589.51171875</v>
      </c>
      <c r="AA2165">
        <v>377066.84375</v>
      </c>
      <c r="AB2165">
        <v>9291.54296875</v>
      </c>
      <c r="AC2165">
        <v>41094.24609375</v>
      </c>
      <c r="AD2165">
        <v>58972.10546875</v>
      </c>
      <c r="AE2165">
        <v>50319.453125</v>
      </c>
      <c r="AF2165">
        <v>148431</v>
      </c>
      <c r="AG2165">
        <v>615950</v>
      </c>
      <c r="AH2165">
        <v>105544.2734375</v>
      </c>
      <c r="AI2165">
        <v>26423</v>
      </c>
      <c r="AJ2165">
        <v>171853.390625</v>
      </c>
      <c r="AK2165">
        <v>20436</v>
      </c>
      <c r="AL2165">
        <v>2521333.25</v>
      </c>
      <c r="AM2165">
        <v>2037157.625</v>
      </c>
      <c r="AN2165">
        <v>484175.5</v>
      </c>
      <c r="AO2165" s="5" t="s">
        <v>4298</v>
      </c>
    </row>
    <row r="2166" spans="1:41" ht="14.25" x14ac:dyDescent="0.45">
      <c r="A2166">
        <v>2017</v>
      </c>
      <c r="B2166" s="5" t="s">
        <v>80</v>
      </c>
      <c r="C2166" s="5" t="s">
        <v>127</v>
      </c>
      <c r="D2166" s="5" t="s">
        <v>120</v>
      </c>
      <c r="E2166" s="5" t="s">
        <v>157</v>
      </c>
      <c r="F2166" s="5" t="s">
        <v>163</v>
      </c>
      <c r="G2166" s="5" t="s">
        <v>86</v>
      </c>
      <c r="H2166" s="5" t="s">
        <v>130</v>
      </c>
      <c r="I2166">
        <v>12.164124488830566</v>
      </c>
      <c r="J2166">
        <v>3522.900634765625</v>
      </c>
      <c r="K2166">
        <v>141.2259521484375</v>
      </c>
      <c r="L2166">
        <v>130.02632141113281</v>
      </c>
      <c r="M2166">
        <v>100.56723022460938</v>
      </c>
      <c r="N2166">
        <v>760.85711669921875</v>
      </c>
      <c r="O2166">
        <v>629.1346435546875</v>
      </c>
      <c r="P2166">
        <v>612.6177978515625</v>
      </c>
      <c r="Q2166">
        <v>46.833854675292969</v>
      </c>
      <c r="R2166">
        <v>205.44424438476563</v>
      </c>
      <c r="S2166">
        <v>994.4981689453125</v>
      </c>
      <c r="T2166">
        <v>992.466552734375</v>
      </c>
      <c r="U2166">
        <v>10.158306121826172</v>
      </c>
      <c r="V2166">
        <v>121.89967346191406</v>
      </c>
      <c r="W2166"/>
      <c r="X2166">
        <v>426.64886474609375</v>
      </c>
      <c r="Y2166">
        <v>2923.336181640625</v>
      </c>
      <c r="Z2166">
        <v>441.30526733398438</v>
      </c>
      <c r="AA2166">
        <v>2255.83740234375</v>
      </c>
      <c r="AB2166">
        <v>506.89947509765625</v>
      </c>
      <c r="AC2166">
        <v>0</v>
      </c>
      <c r="AD2166">
        <v>510.31265258789063</v>
      </c>
      <c r="AE2166">
        <v>503.41287231445313</v>
      </c>
      <c r="AF2166">
        <v>1375.4346923828125</v>
      </c>
      <c r="AG2166">
        <v>0</v>
      </c>
      <c r="AH2166">
        <v>5500.7216796875</v>
      </c>
      <c r="AI2166">
        <v>109.62133026123047</v>
      </c>
      <c r="AJ2166">
        <v>871.2607421875</v>
      </c>
      <c r="AK2166">
        <v>732.41387939453125</v>
      </c>
      <c r="AL2166">
        <v>24438</v>
      </c>
      <c r="AM2166">
        <v>13793.4892578125</v>
      </c>
      <c r="AN2166">
        <v>10644.509765625</v>
      </c>
      <c r="AO2166" s="5" t="s">
        <v>4299</v>
      </c>
    </row>
    <row r="2167" spans="1:41" ht="14.25" x14ac:dyDescent="0.45">
      <c r="A2167">
        <v>2017</v>
      </c>
      <c r="B2167" s="5" t="s">
        <v>80</v>
      </c>
      <c r="C2167" s="5" t="s">
        <v>127</v>
      </c>
      <c r="D2167" s="5" t="s">
        <v>120</v>
      </c>
      <c r="E2167" s="5" t="s">
        <v>157</v>
      </c>
      <c r="F2167" s="5" t="s">
        <v>163</v>
      </c>
      <c r="G2167" s="5" t="s">
        <v>87</v>
      </c>
      <c r="H2167" s="5" t="s">
        <v>130</v>
      </c>
      <c r="I2167">
        <v>11.974559783935547</v>
      </c>
      <c r="J2167">
        <v>3468</v>
      </c>
      <c r="K2167">
        <v>139.02510070800781</v>
      </c>
      <c r="L2167">
        <v>128</v>
      </c>
      <c r="M2167">
        <v>99</v>
      </c>
      <c r="N2167">
        <v>749</v>
      </c>
      <c r="O2167">
        <v>619.33026123046875</v>
      </c>
      <c r="P2167">
        <v>603.07080078125</v>
      </c>
      <c r="Q2167">
        <v>46.104000091552734</v>
      </c>
      <c r="R2167">
        <v>202.24261474609375</v>
      </c>
      <c r="S2167">
        <v>979</v>
      </c>
      <c r="T2167">
        <v>977</v>
      </c>
      <c r="U2167">
        <v>10</v>
      </c>
      <c r="V2167">
        <v>120</v>
      </c>
      <c r="W2167"/>
      <c r="X2167">
        <v>420</v>
      </c>
      <c r="Y2167">
        <v>2877.779052734375</v>
      </c>
      <c r="Z2167">
        <v>434.42800903320313</v>
      </c>
      <c r="AA2167">
        <v>2220.6826171875</v>
      </c>
      <c r="AB2167">
        <v>499</v>
      </c>
      <c r="AC2167">
        <v>0</v>
      </c>
      <c r="AD2167">
        <v>502.3599853515625</v>
      </c>
      <c r="AE2167">
        <v>495.56771850585938</v>
      </c>
      <c r="AF2167">
        <v>1354</v>
      </c>
      <c r="AG2167">
        <v>0</v>
      </c>
      <c r="AH2167">
        <v>5414.9990234375</v>
      </c>
      <c r="AI2167">
        <v>107.91300201416016</v>
      </c>
      <c r="AJ2167">
        <v>857.68304443359375</v>
      </c>
      <c r="AK2167">
        <v>721</v>
      </c>
      <c r="AL2167">
        <v>24057.162109375</v>
      </c>
      <c r="AM2167">
        <v>13578.53125</v>
      </c>
      <c r="AN2167">
        <v>10478.6279296875</v>
      </c>
      <c r="AO2167" s="5" t="s">
        <v>4300</v>
      </c>
    </row>
    <row r="2168" spans="1:41" ht="14.25" x14ac:dyDescent="0.45">
      <c r="A2168">
        <v>2017</v>
      </c>
      <c r="B2168" s="5" t="s">
        <v>80</v>
      </c>
      <c r="C2168" s="5" t="s">
        <v>127</v>
      </c>
      <c r="D2168" s="5" t="s">
        <v>120</v>
      </c>
      <c r="E2168" s="5" t="s">
        <v>157</v>
      </c>
      <c r="F2168" s="5" t="s">
        <v>157</v>
      </c>
      <c r="G2168" s="5" t="s">
        <v>86</v>
      </c>
      <c r="H2168" s="5" t="s">
        <v>130</v>
      </c>
      <c r="I2168">
        <v>54970.546875</v>
      </c>
      <c r="J2168">
        <v>97626.0703125</v>
      </c>
      <c r="K2168">
        <v>7421.267578125</v>
      </c>
      <c r="L2168">
        <v>13754.3466796875</v>
      </c>
      <c r="M2168">
        <v>50711.56640625</v>
      </c>
      <c r="N2168">
        <v>39550.7890625</v>
      </c>
      <c r="O2168">
        <v>35470.890625</v>
      </c>
      <c r="P2168">
        <v>41931.00390625</v>
      </c>
      <c r="Q2168">
        <v>20181.251953125</v>
      </c>
      <c r="R2168">
        <v>31972.4140625</v>
      </c>
      <c r="S2168">
        <v>55266.265625</v>
      </c>
      <c r="T2168">
        <v>36373.7578125</v>
      </c>
      <c r="U2168">
        <v>10599.181640625</v>
      </c>
      <c r="V2168">
        <v>44727.0234375</v>
      </c>
      <c r="W2168">
        <v>16642.50390625</v>
      </c>
      <c r="X2168">
        <v>68496.0703125</v>
      </c>
      <c r="Y2168">
        <v>253718.984375</v>
      </c>
      <c r="Z2168">
        <v>36450.22265625</v>
      </c>
      <c r="AA2168">
        <v>370429.03125</v>
      </c>
      <c r="AB2168">
        <v>9945.533203125</v>
      </c>
      <c r="AC2168">
        <v>41779.2109375</v>
      </c>
      <c r="AD2168">
        <v>60012.8203125</v>
      </c>
      <c r="AE2168">
        <v>51501.98046875</v>
      </c>
      <c r="AF2168">
        <v>150952.515625</v>
      </c>
      <c r="AG2168">
        <v>619326.5625</v>
      </c>
      <c r="AH2168">
        <v>112633.1875</v>
      </c>
      <c r="AI2168">
        <v>26784.896484375</v>
      </c>
      <c r="AJ2168">
        <v>175445.46875</v>
      </c>
      <c r="AK2168">
        <v>20931.189453125</v>
      </c>
      <c r="AL2168">
        <v>2555607</v>
      </c>
      <c r="AM2168">
        <v>2054916.75</v>
      </c>
      <c r="AN2168">
        <v>500689.9375</v>
      </c>
      <c r="AO2168" s="5" t="s">
        <v>4301</v>
      </c>
    </row>
    <row r="2169" spans="1:41" ht="14.25" x14ac:dyDescent="0.45">
      <c r="A2169">
        <v>2017</v>
      </c>
      <c r="B2169" s="5" t="s">
        <v>80</v>
      </c>
      <c r="C2169" s="5" t="s">
        <v>127</v>
      </c>
      <c r="D2169" s="5" t="s">
        <v>120</v>
      </c>
      <c r="E2169" s="5" t="s">
        <v>157</v>
      </c>
      <c r="F2169" s="5" t="s">
        <v>157</v>
      </c>
      <c r="G2169" s="5" t="s">
        <v>87</v>
      </c>
      <c r="H2169" s="5" t="s">
        <v>130</v>
      </c>
      <c r="I2169">
        <v>54113.890625</v>
      </c>
      <c r="J2169">
        <v>96104.671875</v>
      </c>
      <c r="K2169">
        <v>7305.615234375</v>
      </c>
      <c r="L2169">
        <v>13540</v>
      </c>
      <c r="M2169">
        <v>49921.28125</v>
      </c>
      <c r="N2169">
        <v>38934.43359375</v>
      </c>
      <c r="O2169">
        <v>34918.11328125</v>
      </c>
      <c r="P2169">
        <v>41277.5546875</v>
      </c>
      <c r="Q2169">
        <v>19866.748046875</v>
      </c>
      <c r="R2169">
        <v>31474.158203125</v>
      </c>
      <c r="S2169">
        <v>54405</v>
      </c>
      <c r="T2169">
        <v>35806.91015625</v>
      </c>
      <c r="U2169">
        <v>10434.0048828125</v>
      </c>
      <c r="V2169">
        <v>44030</v>
      </c>
      <c r="W2169">
        <v>16383.1484375</v>
      </c>
      <c r="X2169">
        <v>67428.6328125</v>
      </c>
      <c r="Y2169">
        <v>249765.046875</v>
      </c>
      <c r="Z2169">
        <v>35882.18359375</v>
      </c>
      <c r="AA2169">
        <v>364656.28125</v>
      </c>
      <c r="AB2169">
        <v>9790.54296875</v>
      </c>
      <c r="AC2169">
        <v>41128.125</v>
      </c>
      <c r="AD2169">
        <v>59077.5859375</v>
      </c>
      <c r="AE2169">
        <v>50699.37890625</v>
      </c>
      <c r="AF2169">
        <v>148600.078125</v>
      </c>
      <c r="AG2169">
        <v>609675</v>
      </c>
      <c r="AH2169">
        <v>110877.921875</v>
      </c>
      <c r="AI2169">
        <v>26367.482421875</v>
      </c>
      <c r="AJ2169">
        <v>172711.34375</v>
      </c>
      <c r="AK2169">
        <v>20605</v>
      </c>
      <c r="AL2169">
        <v>2515780.25</v>
      </c>
      <c r="AM2169">
        <v>2022893</v>
      </c>
      <c r="AN2169">
        <v>492887.21875</v>
      </c>
      <c r="AO2169" s="5" t="s">
        <v>4302</v>
      </c>
    </row>
    <row r="2170" spans="1:41" ht="14.25" x14ac:dyDescent="0.45">
      <c r="A2170">
        <v>2017</v>
      </c>
      <c r="B2170" s="5" t="s">
        <v>80</v>
      </c>
      <c r="C2170" s="5" t="s">
        <v>1457</v>
      </c>
      <c r="D2170" s="5" t="s">
        <v>120</v>
      </c>
      <c r="E2170" s="5" t="s">
        <v>1458</v>
      </c>
      <c r="F2170" s="5" t="s">
        <v>1458</v>
      </c>
      <c r="G2170" s="5" t="s">
        <v>86</v>
      </c>
      <c r="H2170" s="5" t="s">
        <v>130</v>
      </c>
      <c r="I2170">
        <v>0</v>
      </c>
      <c r="J2170"/>
      <c r="K2170">
        <v>0</v>
      </c>
      <c r="L2170"/>
      <c r="M2170"/>
      <c r="N2170">
        <v>-7.9887911677360535E-2</v>
      </c>
      <c r="O2170">
        <v>7271.31298828125</v>
      </c>
      <c r="P2170">
        <v>0.12251929193735123</v>
      </c>
      <c r="Q2170">
        <v>-0.28919544816017151</v>
      </c>
      <c r="R2170">
        <v>-1.3359070755541325E-2</v>
      </c>
      <c r="S2170"/>
      <c r="T2170"/>
      <c r="U2170"/>
      <c r="V2170">
        <v>0</v>
      </c>
      <c r="W2170"/>
      <c r="X2170">
        <v>0</v>
      </c>
      <c r="Y2170">
        <v>0</v>
      </c>
      <c r="Z2170">
        <v>-0.21993052959442139</v>
      </c>
      <c r="AA2170">
        <v>221.92205810546875</v>
      </c>
      <c r="AB2170">
        <v>0</v>
      </c>
      <c r="AC2170">
        <v>0</v>
      </c>
      <c r="AD2170">
        <v>0</v>
      </c>
      <c r="AE2170">
        <v>0.39644449949264526</v>
      </c>
      <c r="AF2170"/>
      <c r="AG2170">
        <v>2128.1787109375</v>
      </c>
      <c r="AH2170">
        <v>0.65821343660354614</v>
      </c>
      <c r="AI2170">
        <v>-0.29977408051490784</v>
      </c>
      <c r="AJ2170">
        <v>0</v>
      </c>
      <c r="AK2170"/>
      <c r="AL2170">
        <v>9621.6884765625</v>
      </c>
      <c r="AM2170">
        <v>2350.017333984375</v>
      </c>
      <c r="AN2170">
        <v>7271.67138671875</v>
      </c>
      <c r="AO2170" s="5" t="s">
        <v>4303</v>
      </c>
    </row>
    <row r="2171" spans="1:41" ht="14.25" x14ac:dyDescent="0.45">
      <c r="A2171">
        <v>2017</v>
      </c>
      <c r="B2171" s="5" t="s">
        <v>80</v>
      </c>
      <c r="C2171" s="5" t="s">
        <v>1457</v>
      </c>
      <c r="D2171" s="5" t="s">
        <v>120</v>
      </c>
      <c r="E2171" s="5" t="s">
        <v>1458</v>
      </c>
      <c r="F2171" s="5" t="s">
        <v>1458</v>
      </c>
      <c r="G2171" s="5" t="s">
        <v>87</v>
      </c>
      <c r="H2171" s="5" t="s">
        <v>130</v>
      </c>
      <c r="I2171">
        <v>0</v>
      </c>
      <c r="J2171"/>
      <c r="K2171">
        <v>0</v>
      </c>
      <c r="L2171"/>
      <c r="M2171"/>
      <c r="N2171">
        <v>-7.8642942011356354E-2</v>
      </c>
      <c r="O2171">
        <v>7157.99755859375</v>
      </c>
      <c r="P2171">
        <v>0.12060996145009995</v>
      </c>
      <c r="Q2171">
        <v>-0.28468865156173706</v>
      </c>
      <c r="R2171">
        <v>-1.3150883838534355E-2</v>
      </c>
      <c r="S2171"/>
      <c r="T2171"/>
      <c r="U2171"/>
      <c r="V2171">
        <v>0</v>
      </c>
      <c r="W2171"/>
      <c r="X2171">
        <v>0</v>
      </c>
      <c r="Y2171">
        <v>0</v>
      </c>
      <c r="Z2171">
        <v>-0.21650314331054688</v>
      </c>
      <c r="AA2171">
        <v>218.46363830566406</v>
      </c>
      <c r="AB2171">
        <v>0</v>
      </c>
      <c r="AC2171">
        <v>0</v>
      </c>
      <c r="AD2171">
        <v>0</v>
      </c>
      <c r="AE2171">
        <v>0.39026632905006409</v>
      </c>
      <c r="AF2171"/>
      <c r="AG2171">
        <v>2095.013427734375</v>
      </c>
      <c r="AH2171">
        <v>0.64795589447021484</v>
      </c>
      <c r="AI2171">
        <v>-0.29510241746902466</v>
      </c>
      <c r="AJ2171">
        <v>0</v>
      </c>
      <c r="AK2171"/>
      <c r="AL2171">
        <v>9471.74609375</v>
      </c>
      <c r="AM2171">
        <v>2313.39501953125</v>
      </c>
      <c r="AN2171">
        <v>7158.3505859375</v>
      </c>
      <c r="AO2171" s="5" t="s">
        <v>4304</v>
      </c>
    </row>
    <row r="2172" spans="1:41" ht="14.25" x14ac:dyDescent="0.45">
      <c r="A2172">
        <v>2017</v>
      </c>
      <c r="B2172" s="5" t="s">
        <v>80</v>
      </c>
      <c r="C2172" s="5" t="s">
        <v>1457</v>
      </c>
      <c r="D2172" s="5" t="s">
        <v>120</v>
      </c>
      <c r="E2172" s="5" t="s">
        <v>37</v>
      </c>
      <c r="F2172" s="5" t="s">
        <v>37</v>
      </c>
      <c r="G2172" s="5" t="s">
        <v>86</v>
      </c>
      <c r="H2172" s="5" t="s">
        <v>130</v>
      </c>
      <c r="I2172">
        <v>310.84417724609375</v>
      </c>
      <c r="J2172"/>
      <c r="K2172">
        <v>144.6641845703125</v>
      </c>
      <c r="L2172">
        <v>23.364105224609375</v>
      </c>
      <c r="M2172">
        <v>195.59358215332031</v>
      </c>
      <c r="N2172">
        <v>2759.585693359375</v>
      </c>
      <c r="O2172">
        <v>318.18527221679688</v>
      </c>
      <c r="P2172">
        <v>989.38958740234375</v>
      </c>
      <c r="Q2172">
        <v>272.92852783203125</v>
      </c>
      <c r="R2172">
        <v>321.00729370117188</v>
      </c>
      <c r="S2172">
        <v>391.09478759765625</v>
      </c>
      <c r="T2172">
        <v>781.17376708984375</v>
      </c>
      <c r="U2172">
        <v>0</v>
      </c>
      <c r="V2172">
        <v>838.060302734375</v>
      </c>
      <c r="W2172">
        <v>183.86534118652344</v>
      </c>
      <c r="X2172">
        <v>0</v>
      </c>
      <c r="Y2172">
        <v>1689.215576171875</v>
      </c>
      <c r="Z2172">
        <v>175.42013549804688</v>
      </c>
      <c r="AA2172">
        <v>14962.9150390625</v>
      </c>
      <c r="AB2172">
        <v>0</v>
      </c>
      <c r="AC2172">
        <v>465.25042724609375</v>
      </c>
      <c r="AD2172">
        <v>435.79135131835938</v>
      </c>
      <c r="AE2172">
        <v>7.3836359977722168</v>
      </c>
      <c r="AF2172">
        <v>1516.6351318359375</v>
      </c>
      <c r="AG2172">
        <v>16202.7529296875</v>
      </c>
      <c r="AH2172">
        <v>174.065673828125</v>
      </c>
      <c r="AI2172">
        <v>188.254638671875</v>
      </c>
      <c r="AJ2172">
        <v>15.982814788818359</v>
      </c>
      <c r="AK2172">
        <v>847.2027587890625</v>
      </c>
      <c r="AL2172">
        <v>44210.62890625</v>
      </c>
      <c r="AM2172">
        <v>40550.734375</v>
      </c>
      <c r="AN2172">
        <v>3659.8916015625</v>
      </c>
      <c r="AO2172" s="5" t="s">
        <v>4305</v>
      </c>
    </row>
    <row r="2173" spans="1:41" ht="14.25" x14ac:dyDescent="0.45">
      <c r="A2173">
        <v>2017</v>
      </c>
      <c r="B2173" s="5" t="s">
        <v>80</v>
      </c>
      <c r="C2173" s="5" t="s">
        <v>1457</v>
      </c>
      <c r="D2173" s="5" t="s">
        <v>120</v>
      </c>
      <c r="E2173" s="5" t="s">
        <v>37</v>
      </c>
      <c r="F2173" s="5" t="s">
        <v>37</v>
      </c>
      <c r="G2173" s="5" t="s">
        <v>87</v>
      </c>
      <c r="H2173" s="5" t="s">
        <v>130</v>
      </c>
      <c r="I2173">
        <v>306</v>
      </c>
      <c r="J2173"/>
      <c r="K2173">
        <v>142.40974426269531</v>
      </c>
      <c r="L2173">
        <v>23</v>
      </c>
      <c r="M2173">
        <v>192.54547119140625</v>
      </c>
      <c r="N2173">
        <v>2716.58056640625</v>
      </c>
      <c r="O2173">
        <v>313.2266845703125</v>
      </c>
      <c r="P2173">
        <v>973.97100830078125</v>
      </c>
      <c r="Q2173">
        <v>268.67523193359375</v>
      </c>
      <c r="R2173">
        <v>316.00473022460938</v>
      </c>
      <c r="S2173">
        <v>385</v>
      </c>
      <c r="T2173">
        <v>769</v>
      </c>
      <c r="U2173">
        <v>0</v>
      </c>
      <c r="V2173">
        <v>825</v>
      </c>
      <c r="W2173">
        <v>181</v>
      </c>
      <c r="X2173">
        <v>0</v>
      </c>
      <c r="Y2173">
        <v>1662.8909912109375</v>
      </c>
      <c r="Z2173">
        <v>172.6864013671875</v>
      </c>
      <c r="AA2173">
        <v>14729.734375</v>
      </c>
      <c r="AB2173">
        <v>0</v>
      </c>
      <c r="AC2173">
        <v>458</v>
      </c>
      <c r="AD2173">
        <v>429</v>
      </c>
      <c r="AE2173">
        <v>7.2685699462890625</v>
      </c>
      <c r="AF2173">
        <v>1493</v>
      </c>
      <c r="AG2173">
        <v>15950.25</v>
      </c>
      <c r="AH2173">
        <v>171.35304260253906</v>
      </c>
      <c r="AI2173">
        <v>185.32089233398438</v>
      </c>
      <c r="AJ2173">
        <v>15.733739852905273</v>
      </c>
      <c r="AK2173">
        <v>834</v>
      </c>
      <c r="AL2173">
        <v>43521.65234375</v>
      </c>
      <c r="AM2173">
        <v>39918.796875</v>
      </c>
      <c r="AN2173">
        <v>3602.855712890625</v>
      </c>
      <c r="AO2173" s="5" t="s">
        <v>4306</v>
      </c>
    </row>
    <row r="2174" spans="1:41" ht="14.25" x14ac:dyDescent="0.45">
      <c r="A2174">
        <v>2017</v>
      </c>
      <c r="B2174" s="5" t="s">
        <v>80</v>
      </c>
      <c r="C2174" s="5" t="s">
        <v>1457</v>
      </c>
      <c r="D2174" s="5" t="s">
        <v>120</v>
      </c>
      <c r="E2174" s="5" t="s">
        <v>128</v>
      </c>
      <c r="F2174" s="5" t="s">
        <v>129</v>
      </c>
      <c r="G2174" s="5" t="s">
        <v>86</v>
      </c>
      <c r="H2174" s="5" t="s">
        <v>130</v>
      </c>
      <c r="I2174">
        <v>10404.1376953125</v>
      </c>
      <c r="J2174">
        <v>13039.2021484375</v>
      </c>
      <c r="K2174">
        <v>1414.990478515625</v>
      </c>
      <c r="L2174">
        <v>2827.056640625</v>
      </c>
      <c r="M2174">
        <v>7811.748046875</v>
      </c>
      <c r="N2174">
        <v>8280.884765625</v>
      </c>
      <c r="O2174">
        <v>6407.10888671875</v>
      </c>
      <c r="P2174">
        <v>6298.5009765625</v>
      </c>
      <c r="Q2174">
        <v>2930.966552734375</v>
      </c>
      <c r="R2174">
        <v>5611.2080078125</v>
      </c>
      <c r="S2174">
        <v>12391.1025390625</v>
      </c>
      <c r="T2174">
        <v>10234.494140625</v>
      </c>
      <c r="U2174">
        <v>1412.904052734375</v>
      </c>
      <c r="V2174">
        <v>6886.31591796875</v>
      </c>
      <c r="W2174">
        <v>3767.7158203125</v>
      </c>
      <c r="X2174">
        <v>9960.1708984375</v>
      </c>
      <c r="Y2174">
        <v>37649.69921875</v>
      </c>
      <c r="Z2174">
        <v>7614.22802734375</v>
      </c>
      <c r="AA2174">
        <v>63486.67578125</v>
      </c>
      <c r="AB2174">
        <v>1431.305419921875</v>
      </c>
      <c r="AC2174">
        <v>8733.095703125</v>
      </c>
      <c r="AD2174">
        <v>12957.326171875</v>
      </c>
      <c r="AE2174">
        <v>8438.8603515625</v>
      </c>
      <c r="AF2174">
        <v>25677.150390625</v>
      </c>
      <c r="AG2174">
        <v>97813.3125</v>
      </c>
      <c r="AH2174">
        <v>20735.390625</v>
      </c>
      <c r="AI2174">
        <v>3562.1787109375</v>
      </c>
      <c r="AJ2174">
        <v>26917.49609375</v>
      </c>
      <c r="AK2174">
        <v>4400.578125</v>
      </c>
      <c r="AL2174">
        <v>429095.8125</v>
      </c>
      <c r="AM2174">
        <v>334021.6875</v>
      </c>
      <c r="AN2174">
        <v>95074.109375</v>
      </c>
      <c r="AO2174" s="5" t="s">
        <v>4307</v>
      </c>
    </row>
    <row r="2175" spans="1:41" ht="14.25" x14ac:dyDescent="0.45">
      <c r="A2175">
        <v>2017</v>
      </c>
      <c r="B2175" s="5" t="s">
        <v>80</v>
      </c>
      <c r="C2175" s="5" t="s">
        <v>1457</v>
      </c>
      <c r="D2175" s="5" t="s">
        <v>120</v>
      </c>
      <c r="E2175" s="5" t="s">
        <v>128</v>
      </c>
      <c r="F2175" s="5" t="s">
        <v>129</v>
      </c>
      <c r="G2175" s="5" t="s">
        <v>87</v>
      </c>
      <c r="H2175" s="5" t="s">
        <v>130</v>
      </c>
      <c r="I2175">
        <v>10242</v>
      </c>
      <c r="J2175">
        <v>12836</v>
      </c>
      <c r="K2175">
        <v>1392.9393310546875</v>
      </c>
      <c r="L2175">
        <v>2783</v>
      </c>
      <c r="M2175">
        <v>7690.01025390625</v>
      </c>
      <c r="N2175">
        <v>8151.83642578125</v>
      </c>
      <c r="O2175">
        <v>6307.2607421875</v>
      </c>
      <c r="P2175">
        <v>6200.345703125</v>
      </c>
      <c r="Q2175">
        <v>2885.29052734375</v>
      </c>
      <c r="R2175">
        <v>5523.76318359375</v>
      </c>
      <c r="S2175">
        <v>12198</v>
      </c>
      <c r="T2175">
        <v>10075</v>
      </c>
      <c r="U2175">
        <v>1390.885498046875</v>
      </c>
      <c r="V2175">
        <v>6779</v>
      </c>
      <c r="W2175">
        <v>3709</v>
      </c>
      <c r="X2175">
        <v>9804.9521484375</v>
      </c>
      <c r="Y2175">
        <v>37062.96875</v>
      </c>
      <c r="Z2175">
        <v>7495.568359375</v>
      </c>
      <c r="AA2175">
        <v>62497.3046875</v>
      </c>
      <c r="AB2175">
        <v>1409</v>
      </c>
      <c r="AC2175">
        <v>8597</v>
      </c>
      <c r="AD2175">
        <v>12755.400390625</v>
      </c>
      <c r="AE2175">
        <v>8307.349609375</v>
      </c>
      <c r="AF2175">
        <v>25277</v>
      </c>
      <c r="AG2175">
        <v>96289</v>
      </c>
      <c r="AH2175">
        <v>20412.251953125</v>
      </c>
      <c r="AI2175">
        <v>3506.666015625</v>
      </c>
      <c r="AJ2175">
        <v>26498.015625</v>
      </c>
      <c r="AK2175">
        <v>4332</v>
      </c>
      <c r="AL2175">
        <v>422408.8125</v>
      </c>
      <c r="AM2175">
        <v>328816.3125</v>
      </c>
      <c r="AN2175">
        <v>93592.4765625</v>
      </c>
      <c r="AO2175" s="5" t="s">
        <v>4308</v>
      </c>
    </row>
    <row r="2176" spans="1:41" ht="14.25" x14ac:dyDescent="0.45">
      <c r="A2176">
        <v>2017</v>
      </c>
      <c r="B2176" s="5" t="s">
        <v>80</v>
      </c>
      <c r="C2176" s="5" t="s">
        <v>1457</v>
      </c>
      <c r="D2176" s="5" t="s">
        <v>120</v>
      </c>
      <c r="E2176" s="5" t="s">
        <v>128</v>
      </c>
      <c r="F2176" s="5" t="s">
        <v>131</v>
      </c>
      <c r="G2176" s="5" t="s">
        <v>86</v>
      </c>
      <c r="H2176" s="5" t="s">
        <v>130</v>
      </c>
      <c r="I2176">
        <v>3668.164306640625</v>
      </c>
      <c r="J2176">
        <v>7497.845703125</v>
      </c>
      <c r="K2176">
        <v>622.5382080078125</v>
      </c>
      <c r="L2176">
        <v>1197.664306640625</v>
      </c>
      <c r="M2176">
        <v>5075.73291015625</v>
      </c>
      <c r="N2176">
        <v>5152.53955078125</v>
      </c>
      <c r="O2176">
        <v>3067.66162109375</v>
      </c>
      <c r="P2176">
        <v>3459.057373046875</v>
      </c>
      <c r="Q2176">
        <v>1702.9981689453125</v>
      </c>
      <c r="R2176">
        <v>2519.67333984375</v>
      </c>
      <c r="S2176">
        <v>5434.69384765625</v>
      </c>
      <c r="T2176">
        <v>4869.89208984375</v>
      </c>
      <c r="U2176">
        <v>904.5869140625</v>
      </c>
      <c r="V2176">
        <v>3586.89794921875</v>
      </c>
      <c r="W2176">
        <v>1789.7125244140625</v>
      </c>
      <c r="X2176">
        <v>5578.02197265625</v>
      </c>
      <c r="Y2176">
        <v>21657.509765625</v>
      </c>
      <c r="Z2176">
        <v>3698.7021484375</v>
      </c>
      <c r="AA2176">
        <v>33181.30859375</v>
      </c>
      <c r="AB2176">
        <v>803.52203369140625</v>
      </c>
      <c r="AC2176">
        <v>3934.26806640625</v>
      </c>
      <c r="AD2176">
        <v>7465.33935546875</v>
      </c>
      <c r="AE2176">
        <v>4940.6533203125</v>
      </c>
      <c r="AF2176">
        <v>11993.912109375</v>
      </c>
      <c r="AG2176">
        <v>58675.39453125</v>
      </c>
      <c r="AH2176">
        <v>11101.5556640625</v>
      </c>
      <c r="AI2176">
        <v>2014.6461181640625</v>
      </c>
      <c r="AJ2176">
        <v>13002.748046875</v>
      </c>
      <c r="AK2176">
        <v>2431.8984375</v>
      </c>
      <c r="AL2176">
        <v>231029.125</v>
      </c>
      <c r="AM2176">
        <v>180773.9375</v>
      </c>
      <c r="AN2176">
        <v>50255.2109375</v>
      </c>
      <c r="AO2176" s="5" t="s">
        <v>4309</v>
      </c>
    </row>
    <row r="2177" spans="1:41" ht="14.25" x14ac:dyDescent="0.45">
      <c r="A2177">
        <v>2017</v>
      </c>
      <c r="B2177" s="5" t="s">
        <v>80</v>
      </c>
      <c r="C2177" s="5" t="s">
        <v>1457</v>
      </c>
      <c r="D2177" s="5" t="s">
        <v>120</v>
      </c>
      <c r="E2177" s="5" t="s">
        <v>128</v>
      </c>
      <c r="F2177" s="5" t="s">
        <v>131</v>
      </c>
      <c r="G2177" s="5" t="s">
        <v>87</v>
      </c>
      <c r="H2177" s="5" t="s">
        <v>130</v>
      </c>
      <c r="I2177">
        <v>3611</v>
      </c>
      <c r="J2177">
        <v>7381</v>
      </c>
      <c r="K2177">
        <v>612.83660888671875</v>
      </c>
      <c r="L2177">
        <v>1179</v>
      </c>
      <c r="M2177">
        <v>4996.6328125</v>
      </c>
      <c r="N2177">
        <v>5072.24267578125</v>
      </c>
      <c r="O2177">
        <v>3019.85546875</v>
      </c>
      <c r="P2177">
        <v>3405.151611328125</v>
      </c>
      <c r="Q2177">
        <v>1676.458740234375</v>
      </c>
      <c r="R2177">
        <v>2480.406982421875</v>
      </c>
      <c r="S2177">
        <v>5350</v>
      </c>
      <c r="T2177">
        <v>4794</v>
      </c>
      <c r="U2177">
        <v>890.4898681640625</v>
      </c>
      <c r="V2177">
        <v>3531</v>
      </c>
      <c r="W2177">
        <v>1761.82177734375</v>
      </c>
      <c r="X2177">
        <v>5491.09423828125</v>
      </c>
      <c r="Y2177">
        <v>21320</v>
      </c>
      <c r="Z2177">
        <v>3641.061767578125</v>
      </c>
      <c r="AA2177">
        <v>32664.21484375</v>
      </c>
      <c r="AB2177">
        <v>791</v>
      </c>
      <c r="AC2177">
        <v>3872.956787109375</v>
      </c>
      <c r="AD2177">
        <v>7349</v>
      </c>
      <c r="AE2177">
        <v>4863.65869140625</v>
      </c>
      <c r="AF2177">
        <v>11807</v>
      </c>
      <c r="AG2177">
        <v>57761</v>
      </c>
      <c r="AH2177">
        <v>10928.5498046875</v>
      </c>
      <c r="AI2177">
        <v>1983.25</v>
      </c>
      <c r="AJ2177">
        <v>12800.1142578125</v>
      </c>
      <c r="AK2177">
        <v>2394</v>
      </c>
      <c r="AL2177">
        <v>227428.78125</v>
      </c>
      <c r="AM2177">
        <v>177956.75</v>
      </c>
      <c r="AN2177">
        <v>49472.04296875</v>
      </c>
      <c r="AO2177" s="5" t="s">
        <v>4310</v>
      </c>
    </row>
    <row r="2178" spans="1:41" ht="14.25" x14ac:dyDescent="0.45">
      <c r="A2178">
        <v>2017</v>
      </c>
      <c r="B2178" s="5" t="s">
        <v>80</v>
      </c>
      <c r="C2178" s="5" t="s">
        <v>1457</v>
      </c>
      <c r="D2178" s="5" t="s">
        <v>120</v>
      </c>
      <c r="E2178" s="5" t="s">
        <v>487</v>
      </c>
      <c r="F2178" s="5" t="s">
        <v>487</v>
      </c>
      <c r="G2178" s="5" t="s">
        <v>86</v>
      </c>
      <c r="H2178" s="5" t="s">
        <v>130</v>
      </c>
      <c r="I2178">
        <v>19255.0703125</v>
      </c>
      <c r="J2178">
        <v>18888.35546875</v>
      </c>
      <c r="K2178">
        <v>1367.99853515625</v>
      </c>
      <c r="L2178">
        <v>1371.371337890625</v>
      </c>
      <c r="M2178">
        <v>13547.3291015625</v>
      </c>
      <c r="N2178">
        <v>19990.9609375</v>
      </c>
      <c r="O2178">
        <v>7846.2705078125</v>
      </c>
      <c r="P2178">
        <v>15604.103515625</v>
      </c>
      <c r="Q2178">
        <v>4167.5615234375</v>
      </c>
      <c r="R2178">
        <v>8480.9453125</v>
      </c>
      <c r="S2178">
        <v>13754.3466796875</v>
      </c>
      <c r="T2178">
        <v>6976.724609375</v>
      </c>
      <c r="U2178">
        <v>656.79736328125</v>
      </c>
      <c r="V2178">
        <v>5700.84130859375</v>
      </c>
      <c r="W2178">
        <v>7463.3076171875</v>
      </c>
      <c r="X2178">
        <v>9363.7900390625</v>
      </c>
      <c r="Y2178">
        <v>35546.8828125</v>
      </c>
      <c r="Z2178">
        <v>15010.3701171875</v>
      </c>
      <c r="AA2178">
        <v>110601.1875</v>
      </c>
      <c r="AB2178">
        <v>1899.603271484375</v>
      </c>
      <c r="AC2178">
        <v>9921.6181640625</v>
      </c>
      <c r="AD2178">
        <v>21308.0625</v>
      </c>
      <c r="AE2178">
        <v>16994.44921875</v>
      </c>
      <c r="AF2178">
        <v>48720.25390625</v>
      </c>
      <c r="AG2178">
        <v>253065.140625</v>
      </c>
      <c r="AH2178">
        <v>31846.75</v>
      </c>
      <c r="AI2178">
        <v>22860.416015625</v>
      </c>
      <c r="AJ2178">
        <v>25086.09375</v>
      </c>
      <c r="AK2178">
        <v>1760.4344482421875</v>
      </c>
      <c r="AL2178">
        <v>749057.0625</v>
      </c>
      <c r="AM2178">
        <v>609062</v>
      </c>
      <c r="AN2178">
        <v>139995.046875</v>
      </c>
      <c r="AO2178" s="5" t="s">
        <v>4311</v>
      </c>
    </row>
    <row r="2179" spans="1:41" ht="14.25" x14ac:dyDescent="0.45">
      <c r="A2179">
        <v>2017</v>
      </c>
      <c r="B2179" s="5" t="s">
        <v>80</v>
      </c>
      <c r="C2179" s="5" t="s">
        <v>1457</v>
      </c>
      <c r="D2179" s="5" t="s">
        <v>120</v>
      </c>
      <c r="E2179" s="5" t="s">
        <v>487</v>
      </c>
      <c r="F2179" s="5" t="s">
        <v>487</v>
      </c>
      <c r="G2179" s="5" t="s">
        <v>87</v>
      </c>
      <c r="H2179" s="5" t="s">
        <v>130</v>
      </c>
      <c r="I2179">
        <v>18955</v>
      </c>
      <c r="J2179">
        <v>18594</v>
      </c>
      <c r="K2179">
        <v>1346.6796875</v>
      </c>
      <c r="L2179">
        <v>1350</v>
      </c>
      <c r="M2179">
        <v>13336.2080078125</v>
      </c>
      <c r="N2179">
        <v>19679.423828125</v>
      </c>
      <c r="O2179">
        <v>7723.99462890625</v>
      </c>
      <c r="P2179">
        <v>15360.9306640625</v>
      </c>
      <c r="Q2179">
        <v>4102.61474609375</v>
      </c>
      <c r="R2179">
        <v>8348.779296875</v>
      </c>
      <c r="S2179">
        <v>13540</v>
      </c>
      <c r="T2179">
        <v>6868</v>
      </c>
      <c r="U2179">
        <v>646.5618896484375</v>
      </c>
      <c r="V2179">
        <v>5612</v>
      </c>
      <c r="W2179">
        <v>7347</v>
      </c>
      <c r="X2179">
        <v>9217.865234375</v>
      </c>
      <c r="Y2179">
        <v>34992.921875</v>
      </c>
      <c r="Z2179">
        <v>14776.44921875</v>
      </c>
      <c r="AA2179">
        <v>108877.5859375</v>
      </c>
      <c r="AB2179">
        <v>1870</v>
      </c>
      <c r="AC2179">
        <v>9767</v>
      </c>
      <c r="AD2179">
        <v>20976</v>
      </c>
      <c r="AE2179">
        <v>16729.609375</v>
      </c>
      <c r="AF2179">
        <v>47961</v>
      </c>
      <c r="AG2179">
        <v>249121.390625</v>
      </c>
      <c r="AH2179">
        <v>31350.453125</v>
      </c>
      <c r="AI2179">
        <v>22504.16015625</v>
      </c>
      <c r="AJ2179">
        <v>24695.154296875</v>
      </c>
      <c r="AK2179">
        <v>1733</v>
      </c>
      <c r="AL2179">
        <v>737383.75</v>
      </c>
      <c r="AM2179">
        <v>599570.375</v>
      </c>
      <c r="AN2179">
        <v>137813.359375</v>
      </c>
      <c r="AO2179" s="5" t="s">
        <v>4312</v>
      </c>
    </row>
    <row r="2180" spans="1:41" ht="14.25" x14ac:dyDescent="0.45">
      <c r="A2180">
        <v>2017</v>
      </c>
      <c r="B2180" s="5" t="s">
        <v>80</v>
      </c>
      <c r="C2180" s="5" t="s">
        <v>1457</v>
      </c>
      <c r="D2180" s="5" t="s">
        <v>120</v>
      </c>
      <c r="E2180" s="5" t="s">
        <v>1459</v>
      </c>
      <c r="F2180" s="5" t="s">
        <v>1459</v>
      </c>
      <c r="G2180" s="5" t="s">
        <v>86</v>
      </c>
      <c r="H2180" s="5" t="s">
        <v>130</v>
      </c>
      <c r="I2180">
        <v>0</v>
      </c>
      <c r="J2180"/>
      <c r="K2180">
        <v>0</v>
      </c>
      <c r="L2180"/>
      <c r="M2180"/>
      <c r="N2180">
        <v>0</v>
      </c>
      <c r="O2180"/>
      <c r="P2180">
        <v>0</v>
      </c>
      <c r="Q2180">
        <v>0</v>
      </c>
      <c r="R2180">
        <v>0</v>
      </c>
      <c r="S2180"/>
      <c r="T2180"/>
      <c r="U2180"/>
      <c r="V2180">
        <v>0</v>
      </c>
      <c r="W2180"/>
      <c r="X2180">
        <v>0</v>
      </c>
      <c r="Y2180">
        <v>0</v>
      </c>
      <c r="Z2180">
        <v>0</v>
      </c>
      <c r="AA2180">
        <v>0</v>
      </c>
      <c r="AB2180"/>
      <c r="AC2180">
        <v>0</v>
      </c>
      <c r="AD2180">
        <v>0</v>
      </c>
      <c r="AE2180">
        <v>0</v>
      </c>
      <c r="AF2180">
        <v>141.20045471191406</v>
      </c>
      <c r="AG2180">
        <v>0</v>
      </c>
      <c r="AH2180">
        <v>0</v>
      </c>
      <c r="AI2180">
        <v>0</v>
      </c>
      <c r="AJ2180">
        <v>0</v>
      </c>
      <c r="AK2180"/>
      <c r="AL2180">
        <v>141.20045471191406</v>
      </c>
      <c r="AM2180">
        <v>141.20045471191406</v>
      </c>
      <c r="AN2180">
        <v>0</v>
      </c>
      <c r="AO2180" s="5" t="s">
        <v>4313</v>
      </c>
    </row>
    <row r="2181" spans="1:41" ht="14.25" x14ac:dyDescent="0.45">
      <c r="A2181">
        <v>2017</v>
      </c>
      <c r="B2181" s="5" t="s">
        <v>80</v>
      </c>
      <c r="C2181" s="5" t="s">
        <v>1457</v>
      </c>
      <c r="D2181" s="5" t="s">
        <v>120</v>
      </c>
      <c r="E2181" s="5" t="s">
        <v>1459</v>
      </c>
      <c r="F2181" s="5" t="s">
        <v>1459</v>
      </c>
      <c r="G2181" s="5" t="s">
        <v>87</v>
      </c>
      <c r="H2181" s="5" t="s">
        <v>130</v>
      </c>
      <c r="I2181">
        <v>0</v>
      </c>
      <c r="J2181"/>
      <c r="K2181">
        <v>0</v>
      </c>
      <c r="L2181"/>
      <c r="M2181"/>
      <c r="N2181">
        <v>0</v>
      </c>
      <c r="O2181"/>
      <c r="P2181">
        <v>0</v>
      </c>
      <c r="Q2181">
        <v>0</v>
      </c>
      <c r="R2181">
        <v>0</v>
      </c>
      <c r="S2181"/>
      <c r="T2181"/>
      <c r="U2181"/>
      <c r="V2181">
        <v>0</v>
      </c>
      <c r="W2181"/>
      <c r="X2181">
        <v>0</v>
      </c>
      <c r="Y2181">
        <v>0</v>
      </c>
      <c r="Z2181">
        <v>0</v>
      </c>
      <c r="AA2181">
        <v>0</v>
      </c>
      <c r="AB2181"/>
      <c r="AC2181">
        <v>0</v>
      </c>
      <c r="AD2181">
        <v>0</v>
      </c>
      <c r="AE2181">
        <v>0</v>
      </c>
      <c r="AF2181">
        <v>139</v>
      </c>
      <c r="AG2181">
        <v>0</v>
      </c>
      <c r="AH2181">
        <v>0</v>
      </c>
      <c r="AI2181">
        <v>0</v>
      </c>
      <c r="AJ2181">
        <v>0</v>
      </c>
      <c r="AK2181"/>
      <c r="AL2181">
        <v>139</v>
      </c>
      <c r="AM2181">
        <v>139</v>
      </c>
      <c r="AN2181">
        <v>0</v>
      </c>
      <c r="AO2181" s="5" t="s">
        <v>4314</v>
      </c>
    </row>
    <row r="2182" spans="1:41" ht="14.25" x14ac:dyDescent="0.45">
      <c r="A2182">
        <v>2017</v>
      </c>
      <c r="B2182" s="5" t="s">
        <v>80</v>
      </c>
      <c r="C2182" s="5" t="s">
        <v>1457</v>
      </c>
      <c r="D2182" s="5" t="s">
        <v>120</v>
      </c>
      <c r="E2182" s="5" t="s">
        <v>1460</v>
      </c>
      <c r="F2182" s="5" t="s">
        <v>1460</v>
      </c>
      <c r="G2182" s="5" t="s">
        <v>86</v>
      </c>
      <c r="H2182" s="5" t="s">
        <v>130</v>
      </c>
      <c r="I2182">
        <v>181823.109375</v>
      </c>
      <c r="J2182">
        <v>359404.9375</v>
      </c>
      <c r="K2182">
        <v>29347.3203125</v>
      </c>
      <c r="L2182">
        <v>55007.23046875</v>
      </c>
      <c r="M2182">
        <v>245351.25</v>
      </c>
      <c r="N2182">
        <v>255116.578125</v>
      </c>
      <c r="O2182">
        <v>154271.390625</v>
      </c>
      <c r="P2182">
        <v>172316.328125</v>
      </c>
      <c r="Q2182">
        <v>81563.2890625</v>
      </c>
      <c r="R2182">
        <v>121743.4375</v>
      </c>
      <c r="S2182">
        <v>257664.421875</v>
      </c>
      <c r="T2182">
        <v>225577.375</v>
      </c>
      <c r="U2182">
        <v>41898.64453125</v>
      </c>
      <c r="V2182">
        <v>167243.3125</v>
      </c>
      <c r="W2182">
        <v>88254.015625</v>
      </c>
      <c r="X2182">
        <v>262526.375</v>
      </c>
      <c r="Y2182">
        <v>1020078.875</v>
      </c>
      <c r="Z2182">
        <v>181856.171875</v>
      </c>
      <c r="AA2182">
        <v>1617757.375</v>
      </c>
      <c r="AB2182">
        <v>38413.63671875</v>
      </c>
      <c r="AC2182">
        <v>187053.984375</v>
      </c>
      <c r="AD2182">
        <v>360707.375</v>
      </c>
      <c r="AE2182">
        <v>241594.9375</v>
      </c>
      <c r="AF2182">
        <v>590334.75</v>
      </c>
      <c r="AG2182">
        <v>2924714.75</v>
      </c>
      <c r="AH2182">
        <v>538097.9375</v>
      </c>
      <c r="AI2182">
        <v>114323.09375</v>
      </c>
      <c r="AJ2182">
        <v>612100.5625</v>
      </c>
      <c r="AK2182">
        <v>111193.8359375</v>
      </c>
      <c r="AL2182">
        <v>11237337</v>
      </c>
      <c r="AM2182">
        <v>8811609</v>
      </c>
      <c r="AN2182">
        <v>2425727.75</v>
      </c>
      <c r="AO2182" s="5" t="s">
        <v>4315</v>
      </c>
    </row>
    <row r="2183" spans="1:41" ht="14.25" x14ac:dyDescent="0.45">
      <c r="A2183">
        <v>2017</v>
      </c>
      <c r="B2183" s="5" t="s">
        <v>80</v>
      </c>
      <c r="C2183" s="5" t="s">
        <v>1457</v>
      </c>
      <c r="D2183" s="5" t="s">
        <v>120</v>
      </c>
      <c r="E2183" s="5" t="s">
        <v>1460</v>
      </c>
      <c r="F2183" s="5" t="s">
        <v>1460</v>
      </c>
      <c r="G2183" s="5" t="s">
        <v>87</v>
      </c>
      <c r="H2183" s="5" t="s">
        <v>130</v>
      </c>
      <c r="I2183">
        <v>178989.59375</v>
      </c>
      <c r="J2183">
        <v>353804</v>
      </c>
      <c r="K2183">
        <v>28889.974609375</v>
      </c>
      <c r="L2183">
        <v>54150</v>
      </c>
      <c r="M2183">
        <v>241527.71875</v>
      </c>
      <c r="N2183">
        <v>251140.859375</v>
      </c>
      <c r="O2183">
        <v>151867.234375</v>
      </c>
      <c r="P2183">
        <v>169630.96875</v>
      </c>
      <c r="Q2183">
        <v>80292.2109375</v>
      </c>
      <c r="R2183">
        <v>119846.1953125</v>
      </c>
      <c r="S2183">
        <v>253649</v>
      </c>
      <c r="T2183">
        <v>222062</v>
      </c>
      <c r="U2183">
        <v>41245.69921875</v>
      </c>
      <c r="V2183">
        <v>164637</v>
      </c>
      <c r="W2183">
        <v>86878.671875</v>
      </c>
      <c r="X2183">
        <v>258435.1875</v>
      </c>
      <c r="Y2183">
        <v>1004182.0625</v>
      </c>
      <c r="Z2183">
        <v>179022.140625</v>
      </c>
      <c r="AA2183">
        <v>1592546.375</v>
      </c>
      <c r="AB2183">
        <v>37815</v>
      </c>
      <c r="AC2183">
        <v>184138.953125</v>
      </c>
      <c r="AD2183">
        <v>355086.125</v>
      </c>
      <c r="AE2183">
        <v>237829.9375</v>
      </c>
      <c r="AF2183">
        <v>581135</v>
      </c>
      <c r="AG2183">
        <v>2879136.25</v>
      </c>
      <c r="AH2183">
        <v>529712.25</v>
      </c>
      <c r="AI2183">
        <v>112541.4921875</v>
      </c>
      <c r="AJ2183">
        <v>602561.625</v>
      </c>
      <c r="AK2183">
        <v>109461</v>
      </c>
      <c r="AL2183">
        <v>11062215</v>
      </c>
      <c r="AM2183">
        <v>8674290</v>
      </c>
      <c r="AN2183">
        <v>2387925.5</v>
      </c>
      <c r="AO2183" s="5" t="s">
        <v>4316</v>
      </c>
    </row>
    <row r="2184" spans="1:41" ht="14.25" x14ac:dyDescent="0.45">
      <c r="A2184">
        <v>2017</v>
      </c>
      <c r="B2184" s="5" t="s">
        <v>80</v>
      </c>
      <c r="C2184" s="5" t="s">
        <v>1457</v>
      </c>
      <c r="D2184" s="5" t="s">
        <v>120</v>
      </c>
      <c r="E2184" s="5" t="s">
        <v>1461</v>
      </c>
      <c r="F2184" s="5" t="s">
        <v>1461</v>
      </c>
      <c r="G2184" s="5" t="s">
        <v>86</v>
      </c>
      <c r="H2184" s="5" t="s">
        <v>130</v>
      </c>
      <c r="I2184">
        <v>169614.859375</v>
      </c>
      <c r="J2184">
        <v>346057.9375</v>
      </c>
      <c r="K2184">
        <v>28916.4375</v>
      </c>
      <c r="L2184">
        <v>55288.61328125</v>
      </c>
      <c r="M2184">
        <v>234735.546875</v>
      </c>
      <c r="N2184">
        <v>241013.625</v>
      </c>
      <c r="O2184">
        <v>142811.4375</v>
      </c>
      <c r="P2184">
        <v>160540.953125</v>
      </c>
      <c r="Q2184">
        <v>78896.90625</v>
      </c>
      <c r="R2184">
        <v>116675.0546875</v>
      </c>
      <c r="S2184">
        <v>251257.578125</v>
      </c>
      <c r="T2184">
        <v>224746.4375</v>
      </c>
      <c r="U2184">
        <v>41750.1640625</v>
      </c>
      <c r="V2184">
        <v>165679.9375</v>
      </c>
      <c r="W2184">
        <v>82952.578125</v>
      </c>
      <c r="X2184">
        <v>257544.75</v>
      </c>
      <c r="Y2184">
        <v>1002213.4375</v>
      </c>
      <c r="Z2184">
        <v>170936.984375</v>
      </c>
      <c r="AA2184">
        <v>1552202.5</v>
      </c>
      <c r="AB2184">
        <v>37141.81640625</v>
      </c>
      <c r="AC2184">
        <v>182396.453125</v>
      </c>
      <c r="AD2184">
        <v>345327.09375</v>
      </c>
      <c r="AE2184">
        <v>228105.671875</v>
      </c>
      <c r="AF2184">
        <v>556673.1875</v>
      </c>
      <c r="AG2184">
        <v>2724862</v>
      </c>
      <c r="AH2184">
        <v>516058.40625</v>
      </c>
      <c r="AI2184">
        <v>93198.7734375</v>
      </c>
      <c r="AJ2184">
        <v>600945.125</v>
      </c>
      <c r="AK2184">
        <v>112249.2890625</v>
      </c>
      <c r="AL2184">
        <v>10720793</v>
      </c>
      <c r="AM2184">
        <v>8393853</v>
      </c>
      <c r="AN2184">
        <v>2326940.25</v>
      </c>
      <c r="AO2184" s="5" t="s">
        <v>4317</v>
      </c>
    </row>
    <row r="2185" spans="1:41" ht="14.25" x14ac:dyDescent="0.45">
      <c r="A2185">
        <v>2017</v>
      </c>
      <c r="B2185" s="5" t="s">
        <v>80</v>
      </c>
      <c r="C2185" s="5" t="s">
        <v>1457</v>
      </c>
      <c r="D2185" s="5" t="s">
        <v>120</v>
      </c>
      <c r="E2185" s="5" t="s">
        <v>1461</v>
      </c>
      <c r="F2185" s="5" t="s">
        <v>1461</v>
      </c>
      <c r="G2185" s="5" t="s">
        <v>87</v>
      </c>
      <c r="H2185" s="5" t="s">
        <v>130</v>
      </c>
      <c r="I2185">
        <v>166971.59375</v>
      </c>
      <c r="J2185">
        <v>340665</v>
      </c>
      <c r="K2185">
        <v>28465.806640625</v>
      </c>
      <c r="L2185">
        <v>54427</v>
      </c>
      <c r="M2185">
        <v>231077.4375</v>
      </c>
      <c r="N2185">
        <v>237257.6875</v>
      </c>
      <c r="O2185">
        <v>140585.875</v>
      </c>
      <c r="P2185">
        <v>158039.09375</v>
      </c>
      <c r="Q2185">
        <v>77667.3828125</v>
      </c>
      <c r="R2185">
        <v>114856.796875</v>
      </c>
      <c r="S2185">
        <v>247342</v>
      </c>
      <c r="T2185">
        <v>221244</v>
      </c>
      <c r="U2185">
        <v>41099.53125</v>
      </c>
      <c r="V2185">
        <v>163098</v>
      </c>
      <c r="W2185">
        <v>81659.8515625</v>
      </c>
      <c r="X2185">
        <v>253531.1875</v>
      </c>
      <c r="Y2185">
        <v>986595</v>
      </c>
      <c r="Z2185">
        <v>168273.109375</v>
      </c>
      <c r="AA2185">
        <v>1528013.125</v>
      </c>
      <c r="AB2185">
        <v>36563</v>
      </c>
      <c r="AC2185">
        <v>179554</v>
      </c>
      <c r="AD2185">
        <v>339945.53125</v>
      </c>
      <c r="AE2185">
        <v>224550.890625</v>
      </c>
      <c r="AF2185">
        <v>547998</v>
      </c>
      <c r="AG2185">
        <v>2682398</v>
      </c>
      <c r="AH2185">
        <v>508016.1875</v>
      </c>
      <c r="AI2185">
        <v>91746.3671875</v>
      </c>
      <c r="AJ2185">
        <v>591580.0625</v>
      </c>
      <c r="AK2185">
        <v>110500</v>
      </c>
      <c r="AL2185">
        <v>10553720</v>
      </c>
      <c r="AM2185">
        <v>8263044</v>
      </c>
      <c r="AN2185">
        <v>2290677.25</v>
      </c>
      <c r="AO2185" s="5" t="s">
        <v>4318</v>
      </c>
    </row>
    <row r="2186" spans="1:41" ht="14.25" x14ac:dyDescent="0.45">
      <c r="A2186">
        <v>2018</v>
      </c>
      <c r="B2186" s="5" t="s">
        <v>1507</v>
      </c>
      <c r="C2186" s="5" t="s">
        <v>170</v>
      </c>
      <c r="D2186" s="5" t="s">
        <v>83</v>
      </c>
      <c r="E2186" s="5" t="s">
        <v>84</v>
      </c>
      <c r="F2186" s="5" t="s">
        <v>85</v>
      </c>
      <c r="G2186" s="5" t="s">
        <v>86</v>
      </c>
      <c r="H2186" s="5" t="s">
        <v>130</v>
      </c>
      <c r="I2186">
        <v>6802.992688911585</v>
      </c>
      <c r="J2186">
        <v>24600.858884409128</v>
      </c>
      <c r="K2186">
        <v>1235.0468171444302</v>
      </c>
      <c r="L2186">
        <v>2954.5595128372279</v>
      </c>
      <c r="M2186">
        <v>13566.181843200651</v>
      </c>
      <c r="N2186">
        <v>18960.930419291675</v>
      </c>
      <c r="O2186">
        <v>8770.1402321487658</v>
      </c>
      <c r="P2186">
        <v>10181.744156440223</v>
      </c>
      <c r="Q2186">
        <v>2114.7970490536431</v>
      </c>
      <c r="R2186">
        <v>9631.2244472391794</v>
      </c>
      <c r="S2186">
        <v>21039.011157616904</v>
      </c>
      <c r="T2186">
        <v>12780.346345367501</v>
      </c>
      <c r="U2186">
        <v>1819.2820191985213</v>
      </c>
      <c r="V2186">
        <v>20576.152912149333</v>
      </c>
      <c r="W2186">
        <v>5870.4527348982947</v>
      </c>
      <c r="X2186">
        <v>15363.228326549048</v>
      </c>
      <c r="Y2186">
        <v>80083.574416660791</v>
      </c>
      <c r="Z2186">
        <v>11483.888360519757</v>
      </c>
      <c r="AA2186">
        <v>144899.56494669922</v>
      </c>
      <c r="AB2186">
        <v>2431.4273435126993</v>
      </c>
      <c r="AC2186">
        <v>12159.754357214413</v>
      </c>
      <c r="AD2186">
        <v>20688.883066018614</v>
      </c>
      <c r="AE2186">
        <v>23460.917901662739</v>
      </c>
      <c r="AF2186">
        <v>38064.857662148774</v>
      </c>
      <c r="AG2186">
        <v>164254.76800339459</v>
      </c>
      <c r="AH2186">
        <v>50105.324628379531</v>
      </c>
      <c r="AI2186">
        <v>4386.3495154015354</v>
      </c>
      <c r="AJ2186">
        <v>43789.59271851596</v>
      </c>
      <c r="AK2186">
        <v>2124.3715049961284</v>
      </c>
      <c r="AL2186">
        <v>774200.1875</v>
      </c>
      <c r="AM2186">
        <v>615839.4375</v>
      </c>
      <c r="AN2186">
        <v>158360.765625</v>
      </c>
      <c r="AO2186" s="5" t="s">
        <v>2355</v>
      </c>
    </row>
    <row r="2187" spans="1:41" ht="14.25" x14ac:dyDescent="0.45">
      <c r="A2187">
        <v>2018</v>
      </c>
      <c r="B2187" s="5" t="s">
        <v>1509</v>
      </c>
      <c r="C2187" s="5" t="s">
        <v>170</v>
      </c>
      <c r="D2187" s="5" t="s">
        <v>83</v>
      </c>
      <c r="E2187" s="5" t="s">
        <v>84</v>
      </c>
      <c r="F2187" s="5" t="s">
        <v>85</v>
      </c>
      <c r="G2187" s="5" t="s">
        <v>86</v>
      </c>
      <c r="H2187" s="5" t="s">
        <v>130</v>
      </c>
      <c r="I2187">
        <v>18222.54378243101</v>
      </c>
      <c r="J2187">
        <v>31176.393508531979</v>
      </c>
      <c r="K2187">
        <v>1253.5936452104968</v>
      </c>
      <c r="L2187">
        <v>3511.9825829690776</v>
      </c>
      <c r="M2187">
        <v>21844.364526134592</v>
      </c>
      <c r="N2187">
        <v>21135.060159234763</v>
      </c>
      <c r="O2187">
        <v>9808.4567066502805</v>
      </c>
      <c r="P2187">
        <v>12259.552698256712</v>
      </c>
      <c r="Q2187">
        <v>2547.7106611654372</v>
      </c>
      <c r="R2187">
        <v>8161.9688697947913</v>
      </c>
      <c r="S2187">
        <v>23227.27567231789</v>
      </c>
      <c r="T2187">
        <v>11983.041438278504</v>
      </c>
      <c r="U2187">
        <v>1457.2341849564814</v>
      </c>
      <c r="V2187">
        <v>11421.387691559739</v>
      </c>
      <c r="W2187">
        <v>9306.153698069189</v>
      </c>
      <c r="X2187">
        <v>13391.277100947314</v>
      </c>
      <c r="Y2187">
        <v>93323.319773968804</v>
      </c>
      <c r="Z2187">
        <v>12551.518237920369</v>
      </c>
      <c r="AA2187">
        <v>158478.21364117894</v>
      </c>
      <c r="AB2187">
        <v>9002.8825716732881</v>
      </c>
      <c r="AC2187">
        <v>14541.842343165072</v>
      </c>
      <c r="AD2187">
        <v>26059.438998355603</v>
      </c>
      <c r="AE2187">
        <v>20412.805059980172</v>
      </c>
      <c r="AF2187">
        <v>39772.24590761224</v>
      </c>
      <c r="AG2187">
        <v>197880.77292577631</v>
      </c>
      <c r="AH2187">
        <v>39791.656520200406</v>
      </c>
      <c r="AI2187">
        <v>4385.1997622564786</v>
      </c>
      <c r="AJ2187">
        <v>40834.095877957683</v>
      </c>
      <c r="AK2187">
        <v>3174.8654988010539</v>
      </c>
      <c r="AL2187">
        <v>860916.9375</v>
      </c>
      <c r="AM2187">
        <v>687688.6875</v>
      </c>
      <c r="AN2187">
        <v>173228.203125</v>
      </c>
      <c r="AO2187" s="5" t="s">
        <v>2353</v>
      </c>
    </row>
    <row r="2188" spans="1:41" ht="14.25" x14ac:dyDescent="0.45">
      <c r="A2188">
        <v>2018</v>
      </c>
      <c r="B2188" s="5" t="s">
        <v>589</v>
      </c>
      <c r="C2188" s="5" t="s">
        <v>170</v>
      </c>
      <c r="D2188" s="5" t="s">
        <v>83</v>
      </c>
      <c r="E2188" s="5" t="s">
        <v>84</v>
      </c>
      <c r="F2188" s="5" t="s">
        <v>85</v>
      </c>
      <c r="G2188" s="5" t="s">
        <v>86</v>
      </c>
      <c r="H2188" s="5" t="s">
        <v>130</v>
      </c>
      <c r="I2188">
        <v>24999.632021845013</v>
      </c>
      <c r="J2188">
        <v>30183.427646401011</v>
      </c>
      <c r="K2188">
        <v>1075.4013859666652</v>
      </c>
      <c r="L2188">
        <v>2250.5932263073346</v>
      </c>
      <c r="M2188">
        <v>19810.528394396781</v>
      </c>
      <c r="N2188">
        <v>21206.973719294452</v>
      </c>
      <c r="O2188">
        <v>10550.186548604855</v>
      </c>
      <c r="P2188">
        <v>8656.3253001942885</v>
      </c>
      <c r="Q2188">
        <v>5207.1927487225867</v>
      </c>
      <c r="R2188">
        <v>9641.9979158306196</v>
      </c>
      <c r="S2188">
        <v>23027.575256961722</v>
      </c>
      <c r="T2188">
        <v>12447.266782289387</v>
      </c>
      <c r="U2188">
        <v>1039.3069662994722</v>
      </c>
      <c r="V2188">
        <v>7139.2638900551065</v>
      </c>
      <c r="W2188">
        <v>7297.4423762436882</v>
      </c>
      <c r="X2188">
        <v>14830.933113825289</v>
      </c>
      <c r="Y2188">
        <v>77091.310805653789</v>
      </c>
      <c r="Z2188">
        <v>14272.658005051655</v>
      </c>
      <c r="AA2188">
        <v>161668.40997403234</v>
      </c>
      <c r="AB2188">
        <v>1472.4400023057892</v>
      </c>
      <c r="AC2188">
        <v>14652.410722168232</v>
      </c>
      <c r="AD2188">
        <v>21867.937527887509</v>
      </c>
      <c r="AE2188">
        <v>18085.44221066868</v>
      </c>
      <c r="AF2188">
        <v>40669.6091633252</v>
      </c>
      <c r="AG2188">
        <v>204250.88969259665</v>
      </c>
      <c r="AH2188">
        <v>34701.399551455877</v>
      </c>
      <c r="AI2188">
        <v>4858.2324519625445</v>
      </c>
      <c r="AJ2188">
        <v>39082.49416250331</v>
      </c>
      <c r="AK2188">
        <v>3113.7169606077664</v>
      </c>
      <c r="AL2188">
        <v>835150.9375</v>
      </c>
      <c r="AM2188">
        <v>680097.9375</v>
      </c>
      <c r="AN2188">
        <v>155053.0625</v>
      </c>
      <c r="AO2188" s="5" t="s">
        <v>861</v>
      </c>
    </row>
    <row r="2189" spans="1:41" ht="14.25" x14ac:dyDescent="0.45">
      <c r="A2189">
        <v>2018</v>
      </c>
      <c r="B2189" s="5" t="s">
        <v>4071</v>
      </c>
      <c r="C2189" s="5" t="s">
        <v>170</v>
      </c>
      <c r="D2189" s="5" t="s">
        <v>83</v>
      </c>
      <c r="E2189" s="5" t="s">
        <v>84</v>
      </c>
      <c r="F2189" s="5" t="s">
        <v>85</v>
      </c>
      <c r="G2189" s="5" t="s">
        <v>86</v>
      </c>
      <c r="H2189" s="5" t="s">
        <v>130</v>
      </c>
      <c r="I2189">
        <v>31694.517751190033</v>
      </c>
      <c r="J2189">
        <v>61287.517079804849</v>
      </c>
      <c r="K2189">
        <v>1076.0882415633216</v>
      </c>
      <c r="L2189">
        <v>3360.061856906525</v>
      </c>
      <c r="M2189">
        <v>25575.587183868025</v>
      </c>
      <c r="N2189">
        <v>22246.264786829353</v>
      </c>
      <c r="O2189">
        <v>12970.076019338689</v>
      </c>
      <c r="P2189">
        <v>11145.026305670461</v>
      </c>
      <c r="Q2189">
        <v>6394.213740143814</v>
      </c>
      <c r="R2189">
        <v>9127.9825493956942</v>
      </c>
      <c r="S2189">
        <v>17093.663435932976</v>
      </c>
      <c r="T2189">
        <v>11749.375080950247</v>
      </c>
      <c r="U2189">
        <v>1098.3223270420012</v>
      </c>
      <c r="V2189">
        <v>9618.5474951534052</v>
      </c>
      <c r="W2189">
        <v>9192.7933346708323</v>
      </c>
      <c r="X2189">
        <v>15201.03662626908</v>
      </c>
      <c r="Y2189">
        <v>73776.307844077062</v>
      </c>
      <c r="Z2189">
        <v>14996.007652552868</v>
      </c>
      <c r="AA2189">
        <v>179620.94970581462</v>
      </c>
      <c r="AB2189">
        <v>1672.6081279899336</v>
      </c>
      <c r="AC2189">
        <v>20192.402525250785</v>
      </c>
      <c r="AD2189">
        <v>29491.465233717558</v>
      </c>
      <c r="AE2189">
        <v>18864.817197807555</v>
      </c>
      <c r="AF2189">
        <v>41962.003593211593</v>
      </c>
      <c r="AG2189">
        <v>237609.90043357151</v>
      </c>
      <c r="AH2189">
        <v>34975.601444474218</v>
      </c>
      <c r="AI2189">
        <v>7458.9249419809312</v>
      </c>
      <c r="AJ2189">
        <v>38698.831440394948</v>
      </c>
      <c r="AK2189">
        <v>2662.3004122156676</v>
      </c>
      <c r="AL2189">
        <v>950813.125</v>
      </c>
      <c r="AM2189">
        <v>781693.625</v>
      </c>
      <c r="AN2189">
        <v>169119.515625</v>
      </c>
      <c r="AO2189" s="5" t="s">
        <v>4319</v>
      </c>
    </row>
    <row r="2190" spans="1:41" ht="14.25" x14ac:dyDescent="0.45">
      <c r="A2190">
        <v>2018</v>
      </c>
      <c r="B2190" s="5" t="s">
        <v>1508</v>
      </c>
      <c r="C2190" s="5" t="s">
        <v>170</v>
      </c>
      <c r="D2190" s="5" t="s">
        <v>83</v>
      </c>
      <c r="E2190" s="5" t="s">
        <v>84</v>
      </c>
      <c r="F2190" s="5" t="s">
        <v>85</v>
      </c>
      <c r="G2190" s="5" t="s">
        <v>86</v>
      </c>
      <c r="H2190" s="5" t="s">
        <v>130</v>
      </c>
      <c r="I2190">
        <v>13829.859809280817</v>
      </c>
      <c r="J2190">
        <v>21129.644813914143</v>
      </c>
      <c r="K2190">
        <v>1077.772838117605</v>
      </c>
      <c r="L2190">
        <v>3602.6802474160359</v>
      </c>
      <c r="M2190">
        <v>23865.107266698469</v>
      </c>
      <c r="N2190">
        <v>19999.651675052923</v>
      </c>
      <c r="O2190">
        <v>10663.215017126055</v>
      </c>
      <c r="P2190">
        <v>10094.515605076856</v>
      </c>
      <c r="Q2190">
        <v>3123.7081185722227</v>
      </c>
      <c r="R2190">
        <v>9750.2605383649152</v>
      </c>
      <c r="S2190">
        <v>27537.918187508894</v>
      </c>
      <c r="T2190">
        <v>11978.996023661297</v>
      </c>
      <c r="U2190">
        <v>1644.7262581690534</v>
      </c>
      <c r="V2190">
        <v>21744.067009022678</v>
      </c>
      <c r="W2190">
        <v>7538.7964666247053</v>
      </c>
      <c r="X2190">
        <v>13004.002899912726</v>
      </c>
      <c r="Y2190">
        <v>70701.897590067092</v>
      </c>
      <c r="Z2190">
        <v>13190.367786503895</v>
      </c>
      <c r="AA2190">
        <v>160293.33856679883</v>
      </c>
      <c r="AB2190">
        <v>9158.8237639202307</v>
      </c>
      <c r="AC2190">
        <v>12098.67371589394</v>
      </c>
      <c r="AD2190">
        <v>24774.995917070257</v>
      </c>
      <c r="AE2190">
        <v>19664.564381256881</v>
      </c>
      <c r="AF2190">
        <v>41249.117353397611</v>
      </c>
      <c r="AG2190">
        <v>211975.46365693878</v>
      </c>
      <c r="AH2190">
        <v>57042.142921470149</v>
      </c>
      <c r="AI2190">
        <v>4990.312776492452</v>
      </c>
      <c r="AJ2190">
        <v>49386.533405997216</v>
      </c>
      <c r="AK2190">
        <v>2314.6799427350156</v>
      </c>
      <c r="AL2190">
        <v>877425.8125</v>
      </c>
      <c r="AM2190">
        <v>683479.125</v>
      </c>
      <c r="AN2190">
        <v>193946.765625</v>
      </c>
      <c r="AO2190" s="5" t="s">
        <v>2354</v>
      </c>
    </row>
    <row r="2191" spans="1:41" ht="14.25" x14ac:dyDescent="0.45">
      <c r="A2191">
        <v>2018</v>
      </c>
      <c r="B2191" s="5" t="s">
        <v>5028</v>
      </c>
      <c r="C2191" s="5" t="s">
        <v>170</v>
      </c>
      <c r="D2191" s="5" t="s">
        <v>83</v>
      </c>
      <c r="E2191" s="5" t="s">
        <v>84</v>
      </c>
      <c r="F2191" s="5" t="s">
        <v>85</v>
      </c>
      <c r="G2191" s="5" t="s">
        <v>86</v>
      </c>
      <c r="H2191" s="5" t="s">
        <v>130</v>
      </c>
      <c r="I2191">
        <v>29818.436000000002</v>
      </c>
      <c r="J2191">
        <v>69297</v>
      </c>
      <c r="K2191">
        <v>1046</v>
      </c>
      <c r="L2191">
        <v>2752</v>
      </c>
      <c r="M2191">
        <v>24309.733540000001</v>
      </c>
      <c r="N2191">
        <v>16547.964</v>
      </c>
      <c r="O2191">
        <v>12611.20512047619</v>
      </c>
      <c r="P2191">
        <v>10838</v>
      </c>
      <c r="Q2191">
        <v>6080.8113520000006</v>
      </c>
      <c r="R2191">
        <v>7235.44542</v>
      </c>
      <c r="S2191">
        <v>9025.5062857142857</v>
      </c>
      <c r="T2191">
        <v>10937.761145454549</v>
      </c>
      <c r="U2191">
        <v>977</v>
      </c>
      <c r="V2191">
        <v>6039</v>
      </c>
      <c r="W2191">
        <v>9511.95615</v>
      </c>
      <c r="X2191">
        <v>14783.231307984899</v>
      </c>
      <c r="Y2191">
        <v>71739.502000000008</v>
      </c>
      <c r="Z2191">
        <v>14412.6677</v>
      </c>
      <c r="AA2191">
        <v>174597</v>
      </c>
      <c r="AB2191">
        <v>1516</v>
      </c>
      <c r="AC2191">
        <v>19634.933540000002</v>
      </c>
      <c r="AD2191">
        <v>28831.132000000009</v>
      </c>
      <c r="AE2191">
        <v>2010</v>
      </c>
      <c r="AF2191">
        <v>48091.446882510012</v>
      </c>
      <c r="AG2191">
        <v>233177</v>
      </c>
      <c r="AH2191">
        <v>35244.321447833623</v>
      </c>
      <c r="AI2191">
        <v>7253</v>
      </c>
      <c r="AJ2191">
        <v>39469</v>
      </c>
      <c r="AK2191">
        <v>2589</v>
      </c>
      <c r="AL2191">
        <v>910376.0625</v>
      </c>
      <c r="AM2191">
        <v>752717.1875</v>
      </c>
      <c r="AN2191">
        <v>157658.859375</v>
      </c>
      <c r="AO2191" s="5" t="s">
        <v>5232</v>
      </c>
    </row>
    <row r="2192" spans="1:41" ht="14.25" x14ac:dyDescent="0.45">
      <c r="A2192">
        <v>2018</v>
      </c>
      <c r="B2192" s="5" t="s">
        <v>589</v>
      </c>
      <c r="C2192" s="5" t="s">
        <v>170</v>
      </c>
      <c r="D2192" s="5" t="s">
        <v>83</v>
      </c>
      <c r="E2192" s="5" t="s">
        <v>84</v>
      </c>
      <c r="F2192" s="5" t="s">
        <v>85</v>
      </c>
      <c r="G2192" s="5" t="s">
        <v>87</v>
      </c>
      <c r="H2192" s="5" t="s">
        <v>130</v>
      </c>
      <c r="I2192">
        <v>24260.768524999989</v>
      </c>
      <c r="J2192">
        <v>29609.653439999998</v>
      </c>
      <c r="K2192">
        <v>1024.143</v>
      </c>
      <c r="L2192">
        <v>2194.8359999999998</v>
      </c>
      <c r="M2192">
        <v>19034.22</v>
      </c>
      <c r="N2192">
        <v>20784.187030000001</v>
      </c>
      <c r="O2192">
        <v>10114.20074</v>
      </c>
      <c r="P2192">
        <v>9229.7279999999992</v>
      </c>
      <c r="Q2192">
        <v>5008.0453085509571</v>
      </c>
      <c r="R2192">
        <v>9232.7954068308882</v>
      </c>
      <c r="S2192">
        <v>22125.201548462399</v>
      </c>
      <c r="T2192">
        <v>11960.672500000001</v>
      </c>
      <c r="U2192">
        <v>988.79</v>
      </c>
      <c r="V2192">
        <v>6869</v>
      </c>
      <c r="W2192">
        <v>5898.317</v>
      </c>
      <c r="X2192">
        <v>14534.753583309461</v>
      </c>
      <c r="Y2192">
        <v>74382.891520000005</v>
      </c>
      <c r="Z2192">
        <v>13726.80471263254</v>
      </c>
      <c r="AA2192">
        <v>158908.66944052509</v>
      </c>
      <c r="AB2192">
        <v>1387</v>
      </c>
      <c r="AC2192">
        <v>14046.48666</v>
      </c>
      <c r="AD2192">
        <v>21031.60517172877</v>
      </c>
      <c r="AE2192">
        <v>17376.734177999999</v>
      </c>
      <c r="AF2192">
        <v>39662.041658258553</v>
      </c>
      <c r="AG2192">
        <v>200288</v>
      </c>
      <c r="AH2192">
        <v>34175.311177649783</v>
      </c>
      <c r="AI2192">
        <v>4667.8545600000007</v>
      </c>
      <c r="AJ2192">
        <v>38302.00147983808</v>
      </c>
      <c r="AK2192">
        <v>2991.7008000000001</v>
      </c>
      <c r="AL2192">
        <v>813816.4375</v>
      </c>
      <c r="AM2192">
        <v>664871.4375</v>
      </c>
      <c r="AN2192">
        <v>148944.984375</v>
      </c>
      <c r="AO2192" s="5" t="s">
        <v>862</v>
      </c>
    </row>
    <row r="2193" spans="1:41" ht="14.25" x14ac:dyDescent="0.45">
      <c r="A2193">
        <v>2018</v>
      </c>
      <c r="B2193" s="5" t="s">
        <v>1508</v>
      </c>
      <c r="C2193" s="5" t="s">
        <v>170</v>
      </c>
      <c r="D2193" s="5" t="s">
        <v>83</v>
      </c>
      <c r="E2193" s="5" t="s">
        <v>84</v>
      </c>
      <c r="F2193" s="5" t="s">
        <v>85</v>
      </c>
      <c r="G2193" s="5" t="s">
        <v>87</v>
      </c>
      <c r="H2193" s="5" t="s">
        <v>130</v>
      </c>
      <c r="I2193">
        <v>12564.98424</v>
      </c>
      <c r="J2193">
        <v>21047.759999999998</v>
      </c>
      <c r="K2193">
        <v>1044.376285837863</v>
      </c>
      <c r="L2193">
        <v>3527.9746000000009</v>
      </c>
      <c r="M2193">
        <v>22854.865645985949</v>
      </c>
      <c r="N2193">
        <v>19376.705226076319</v>
      </c>
      <c r="O2193">
        <v>10478</v>
      </c>
      <c r="P2193">
        <v>10057.299999999999</v>
      </c>
      <c r="Q2193">
        <v>3269.4073391480588</v>
      </c>
      <c r="R2193">
        <v>9566.126524584839</v>
      </c>
      <c r="S2193">
        <v>29728.81757806454</v>
      </c>
      <c r="T2193">
        <v>11753.276972719999</v>
      </c>
      <c r="U2193">
        <v>1570.2164172</v>
      </c>
      <c r="V2193">
        <v>20964</v>
      </c>
      <c r="W2193">
        <v>7126.0117200000013</v>
      </c>
      <c r="X2193">
        <v>13026.6480725</v>
      </c>
      <c r="Y2193">
        <v>70971</v>
      </c>
      <c r="Z2193">
        <v>14110.549000000001</v>
      </c>
      <c r="AA2193">
        <v>155997.5310560517</v>
      </c>
      <c r="AB2193">
        <v>1472</v>
      </c>
      <c r="AC2193">
        <v>11848.9</v>
      </c>
      <c r="AD2193">
        <v>27892.834251285742</v>
      </c>
      <c r="AE2193">
        <v>18587.836516068</v>
      </c>
      <c r="AF2193">
        <v>40394.192364966162</v>
      </c>
      <c r="AG2193">
        <v>210188</v>
      </c>
      <c r="AH2193">
        <v>58280.913900484207</v>
      </c>
      <c r="AI2193">
        <v>4717.0695600000008</v>
      </c>
      <c r="AJ2193">
        <v>50359.160433452293</v>
      </c>
      <c r="AK2193">
        <v>2352.793536400844</v>
      </c>
      <c r="AL2193">
        <v>865129.375</v>
      </c>
      <c r="AM2193">
        <v>674401.6875</v>
      </c>
      <c r="AN2193">
        <v>190727.609375</v>
      </c>
      <c r="AO2193" s="5" t="s">
        <v>2356</v>
      </c>
    </row>
    <row r="2194" spans="1:41" ht="14.25" x14ac:dyDescent="0.45">
      <c r="A2194">
        <v>2018</v>
      </c>
      <c r="B2194" s="5" t="s">
        <v>1507</v>
      </c>
      <c r="C2194" s="5" t="s">
        <v>170</v>
      </c>
      <c r="D2194" s="5" t="s">
        <v>83</v>
      </c>
      <c r="E2194" s="5" t="s">
        <v>84</v>
      </c>
      <c r="F2194" s="5" t="s">
        <v>85</v>
      </c>
      <c r="G2194" s="5" t="s">
        <v>87</v>
      </c>
      <c r="H2194" s="5" t="s">
        <v>130</v>
      </c>
      <c r="I2194">
        <v>6580.2000000000007</v>
      </c>
      <c r="J2194">
        <v>22107.903999999999</v>
      </c>
      <c r="K2194">
        <v>1208</v>
      </c>
      <c r="L2194">
        <v>2868.4019267136</v>
      </c>
      <c r="M2194">
        <v>13121.9</v>
      </c>
      <c r="N2194">
        <v>18540.04723242189</v>
      </c>
      <c r="O2194">
        <v>8725.1372857592742</v>
      </c>
      <c r="P2194">
        <v>10268.299999999999</v>
      </c>
      <c r="Q2194">
        <v>2056.696586</v>
      </c>
      <c r="R2194">
        <v>9272.799849291574</v>
      </c>
      <c r="S2194">
        <v>20419</v>
      </c>
      <c r="T2194">
        <v>12275.09077734375</v>
      </c>
      <c r="U2194">
        <v>1465</v>
      </c>
      <c r="V2194">
        <v>19970.973266015619</v>
      </c>
      <c r="W2194">
        <v>5620.02147280384</v>
      </c>
      <c r="X2194">
        <v>15658.97981773145</v>
      </c>
      <c r="Y2194">
        <v>79809</v>
      </c>
      <c r="Z2194">
        <v>11168.05143188275</v>
      </c>
      <c r="AA2194">
        <v>142149.11605953041</v>
      </c>
      <c r="AB2194">
        <v>1723</v>
      </c>
      <c r="AC2194">
        <v>12097.35727</v>
      </c>
      <c r="AD2194">
        <v>20714.48971514107</v>
      </c>
      <c r="AE2194">
        <v>22828.266895054719</v>
      </c>
      <c r="AF2194">
        <v>36955.285871621731</v>
      </c>
      <c r="AG2194">
        <v>160023.4597944516</v>
      </c>
      <c r="AH2194">
        <v>48952.324397831842</v>
      </c>
      <c r="AI2194">
        <v>4102.2356760000002</v>
      </c>
      <c r="AJ2194">
        <v>43036.197684441453</v>
      </c>
      <c r="AK2194">
        <v>2160</v>
      </c>
      <c r="AL2194">
        <v>755877.25</v>
      </c>
      <c r="AM2194">
        <v>601197.0625</v>
      </c>
      <c r="AN2194">
        <v>154680.171875</v>
      </c>
      <c r="AO2194" s="5" t="s">
        <v>2357</v>
      </c>
    </row>
    <row r="2195" spans="1:41" ht="14.25" x14ac:dyDescent="0.45">
      <c r="A2195">
        <v>2018</v>
      </c>
      <c r="B2195" s="5" t="s">
        <v>4071</v>
      </c>
      <c r="C2195" s="5" t="s">
        <v>170</v>
      </c>
      <c r="D2195" s="5" t="s">
        <v>83</v>
      </c>
      <c r="E2195" s="5" t="s">
        <v>84</v>
      </c>
      <c r="F2195" s="5" t="s">
        <v>85</v>
      </c>
      <c r="G2195" s="5" t="s">
        <v>87</v>
      </c>
      <c r="H2195" s="5" t="s">
        <v>130</v>
      </c>
      <c r="I2195">
        <v>31435.89</v>
      </c>
      <c r="J2195">
        <v>60300.360000000022</v>
      </c>
      <c r="K2195">
        <v>1046</v>
      </c>
      <c r="L2195">
        <v>3348</v>
      </c>
      <c r="M2195">
        <v>24869.5</v>
      </c>
      <c r="N2195">
        <v>21632.093063537599</v>
      </c>
      <c r="O2195">
        <v>12612</v>
      </c>
      <c r="P2195">
        <v>10837.85</v>
      </c>
      <c r="Q2195">
        <v>6217.6831940269267</v>
      </c>
      <c r="R2195">
        <v>8875.9785016933365</v>
      </c>
      <c r="S2195">
        <v>16621.743999999999</v>
      </c>
      <c r="T2195">
        <v>11653.5</v>
      </c>
      <c r="U2195">
        <v>1068</v>
      </c>
      <c r="V2195">
        <v>9353</v>
      </c>
      <c r="W2195">
        <v>8939</v>
      </c>
      <c r="X2195">
        <v>15199.315934144601</v>
      </c>
      <c r="Y2195">
        <v>71740</v>
      </c>
      <c r="Z2195">
        <v>14580</v>
      </c>
      <c r="AA2195">
        <v>177184</v>
      </c>
      <c r="AB2195">
        <v>1626.431</v>
      </c>
      <c r="AC2195">
        <v>19634.933540000002</v>
      </c>
      <c r="AD2195">
        <v>28677.269043995198</v>
      </c>
      <c r="AE2195">
        <v>18344</v>
      </c>
      <c r="AF2195">
        <v>41619.593000000001</v>
      </c>
      <c r="AG2195">
        <v>235769</v>
      </c>
      <c r="AH2195">
        <v>34776</v>
      </c>
      <c r="AI2195">
        <v>7253</v>
      </c>
      <c r="AJ2195">
        <v>38383.048382022484</v>
      </c>
      <c r="AK2195">
        <v>2588.56122</v>
      </c>
      <c r="AL2195">
        <v>936185.75</v>
      </c>
      <c r="AM2195">
        <v>770323.4375</v>
      </c>
      <c r="AN2195">
        <v>165862.3125</v>
      </c>
      <c r="AO2195" s="5" t="s">
        <v>4320</v>
      </c>
    </row>
    <row r="2196" spans="1:41" ht="14.25" x14ac:dyDescent="0.45">
      <c r="A2196">
        <v>2018</v>
      </c>
      <c r="B2196" s="5" t="s">
        <v>5028</v>
      </c>
      <c r="C2196" s="5" t="s">
        <v>170</v>
      </c>
      <c r="D2196" s="5" t="s">
        <v>83</v>
      </c>
      <c r="E2196" s="5" t="s">
        <v>84</v>
      </c>
      <c r="F2196" s="5" t="s">
        <v>85</v>
      </c>
      <c r="G2196" s="5" t="s">
        <v>87</v>
      </c>
      <c r="H2196" s="5" t="s">
        <v>130</v>
      </c>
      <c r="I2196">
        <v>30358.436000000002</v>
      </c>
      <c r="J2196">
        <v>69297</v>
      </c>
      <c r="K2196">
        <v>1046</v>
      </c>
      <c r="L2196">
        <v>2752</v>
      </c>
      <c r="M2196">
        <v>24309.733540000001</v>
      </c>
      <c r="N2196">
        <v>16547.964</v>
      </c>
      <c r="O2196">
        <v>12611.70512047619</v>
      </c>
      <c r="P2196">
        <v>10838</v>
      </c>
      <c r="Q2196">
        <v>6080.8113520000024</v>
      </c>
      <c r="R2196">
        <v>7235.44542</v>
      </c>
      <c r="S2196">
        <v>9025.5062857142857</v>
      </c>
      <c r="T2196">
        <v>10937.761145454549</v>
      </c>
      <c r="U2196">
        <v>977</v>
      </c>
      <c r="V2196">
        <v>6038</v>
      </c>
      <c r="W2196">
        <v>9511</v>
      </c>
      <c r="X2196">
        <v>15390</v>
      </c>
      <c r="Y2196">
        <v>71739.502000000008</v>
      </c>
      <c r="Z2196">
        <v>14412.6677</v>
      </c>
      <c r="AA2196">
        <v>174597</v>
      </c>
      <c r="AB2196">
        <v>1628</v>
      </c>
      <c r="AC2196">
        <v>19634.933540000002</v>
      </c>
      <c r="AD2196">
        <v>28831.132000000009</v>
      </c>
      <c r="AE2196">
        <v>22034</v>
      </c>
      <c r="AF2196">
        <v>48091.446882510012</v>
      </c>
      <c r="AG2196">
        <v>233177</v>
      </c>
      <c r="AH2196">
        <v>35244.321447833623</v>
      </c>
      <c r="AI2196">
        <v>7253</v>
      </c>
      <c r="AJ2196">
        <v>39469</v>
      </c>
      <c r="AK2196">
        <v>2589</v>
      </c>
      <c r="AL2196">
        <v>931657.375</v>
      </c>
      <c r="AM2196">
        <v>773280.1875</v>
      </c>
      <c r="AN2196">
        <v>158377.171875</v>
      </c>
      <c r="AO2196" s="5" t="s">
        <v>5233</v>
      </c>
    </row>
    <row r="2197" spans="1:41" ht="14.25" x14ac:dyDescent="0.45">
      <c r="A2197">
        <v>2018</v>
      </c>
      <c r="B2197" s="5" t="s">
        <v>1509</v>
      </c>
      <c r="C2197" s="5" t="s">
        <v>170</v>
      </c>
      <c r="D2197" s="5" t="s">
        <v>83</v>
      </c>
      <c r="E2197" s="5" t="s">
        <v>84</v>
      </c>
      <c r="F2197" s="5" t="s">
        <v>85</v>
      </c>
      <c r="G2197" s="5" t="s">
        <v>87</v>
      </c>
      <c r="H2197" s="5" t="s">
        <v>130</v>
      </c>
      <c r="I2197">
        <v>17662.745952000001</v>
      </c>
      <c r="J2197">
        <v>32025.665499999999</v>
      </c>
      <c r="K2197">
        <v>1201.8021896929999</v>
      </c>
      <c r="L2197">
        <v>3479.130012366737</v>
      </c>
      <c r="M2197">
        <v>20952.647473962708</v>
      </c>
      <c r="N2197">
        <v>20485.789620256801</v>
      </c>
      <c r="O2197">
        <v>9396.6346102314437</v>
      </c>
      <c r="P2197">
        <v>11197.8166864</v>
      </c>
      <c r="Q2197">
        <v>3633.2642300227262</v>
      </c>
      <c r="R2197">
        <v>7966.6645954991327</v>
      </c>
      <c r="S2197">
        <v>22158.852383117872</v>
      </c>
      <c r="T2197">
        <v>11275.812625</v>
      </c>
      <c r="U2197">
        <v>1398.620124</v>
      </c>
      <c r="V2197">
        <v>10481</v>
      </c>
      <c r="W2197">
        <v>8843.3914999999979</v>
      </c>
      <c r="X2197">
        <v>12725.311533678951</v>
      </c>
      <c r="Y2197">
        <v>91016.986419999987</v>
      </c>
      <c r="Z2197">
        <v>11997.639786496</v>
      </c>
      <c r="AA2197">
        <v>154151.5845863522</v>
      </c>
      <c r="AB2197">
        <v>1578</v>
      </c>
      <c r="AC2197">
        <v>13670.10254</v>
      </c>
      <c r="AD2197">
        <v>24914.298502857229</v>
      </c>
      <c r="AE2197">
        <v>19923.295247027741</v>
      </c>
      <c r="AF2197">
        <v>39085.802150532043</v>
      </c>
      <c r="AG2197">
        <v>196793.84858945449</v>
      </c>
      <c r="AH2197">
        <v>38853.547140715818</v>
      </c>
      <c r="AI2197">
        <v>4167.1432512000001</v>
      </c>
      <c r="AJ2197">
        <v>39774.683302874459</v>
      </c>
      <c r="AK2197">
        <v>3106.3811040000001</v>
      </c>
      <c r="AL2197">
        <v>833918.5</v>
      </c>
      <c r="AM2197">
        <v>674744.625</v>
      </c>
      <c r="AN2197">
        <v>159173.8125</v>
      </c>
      <c r="AO2197" s="5" t="s">
        <v>2358</v>
      </c>
    </row>
    <row r="2198" spans="1:41" ht="14.25" x14ac:dyDescent="0.45">
      <c r="A2198">
        <v>2018</v>
      </c>
      <c r="B2198" s="5" t="s">
        <v>589</v>
      </c>
      <c r="C2198" s="5" t="s">
        <v>170</v>
      </c>
      <c r="D2198" s="5" t="s">
        <v>83</v>
      </c>
      <c r="E2198" s="5" t="s">
        <v>27</v>
      </c>
      <c r="F2198" s="5" t="s">
        <v>27</v>
      </c>
      <c r="G2198" s="5" t="s">
        <v>86</v>
      </c>
      <c r="H2198" s="5" t="s">
        <v>130</v>
      </c>
      <c r="I2198">
        <v>1061.6005784468559</v>
      </c>
      <c r="J2198">
        <v>1600.6282721532471</v>
      </c>
      <c r="K2198">
        <v>84.928046275748486</v>
      </c>
      <c r="L2198">
        <v>116.77606362915417</v>
      </c>
      <c r="M2198">
        <v>191.08810412043408</v>
      </c>
      <c r="N2198">
        <v>56.264830657683369</v>
      </c>
      <c r="O2198">
        <v>59.44963239302394</v>
      </c>
      <c r="P2198">
        <v>0</v>
      </c>
      <c r="Q2198">
        <v>5.9392271209391518</v>
      </c>
      <c r="R2198">
        <v>42.484193548864731</v>
      </c>
      <c r="S2198">
        <v>0</v>
      </c>
      <c r="T2198">
        <v>2335.5212725830834</v>
      </c>
      <c r="U2198">
        <v>0</v>
      </c>
      <c r="V2198">
        <v>280.26255270997001</v>
      </c>
      <c r="W2198">
        <v>0</v>
      </c>
      <c r="X2198">
        <v>106.05518663815711</v>
      </c>
      <c r="Y2198">
        <v>8362.2277564258857</v>
      </c>
      <c r="Z2198">
        <v>126.72122277609058</v>
      </c>
      <c r="AA2198">
        <v>3080.1869459488125</v>
      </c>
      <c r="AB2198">
        <v>0</v>
      </c>
      <c r="AC2198">
        <v>11.540288328093315</v>
      </c>
      <c r="AD2198">
        <v>57.113677509259951</v>
      </c>
      <c r="AE2198">
        <v>0</v>
      </c>
      <c r="AF2198">
        <v>770.76481608535323</v>
      </c>
      <c r="AG2198">
        <v>15152.225056171976</v>
      </c>
      <c r="AH2198">
        <v>3222.7663072969012</v>
      </c>
      <c r="AI2198">
        <v>102.97525610934504</v>
      </c>
      <c r="AJ2198">
        <v>990.47333969091665</v>
      </c>
      <c r="AK2198">
        <v>0</v>
      </c>
      <c r="AL2198">
        <v>37817.99609375</v>
      </c>
      <c r="AM2198">
        <v>31658.09375</v>
      </c>
      <c r="AN2198">
        <v>6159.8974609375</v>
      </c>
      <c r="AO2198" s="5" t="s">
        <v>863</v>
      </c>
    </row>
    <row r="2199" spans="1:41" ht="14.25" x14ac:dyDescent="0.45">
      <c r="A2199">
        <v>2018</v>
      </c>
      <c r="B2199" s="5" t="s">
        <v>1508</v>
      </c>
      <c r="C2199" s="5" t="s">
        <v>170</v>
      </c>
      <c r="D2199" s="5" t="s">
        <v>83</v>
      </c>
      <c r="E2199" s="5" t="s">
        <v>27</v>
      </c>
      <c r="F2199" s="5" t="s">
        <v>27</v>
      </c>
      <c r="G2199" s="5" t="s">
        <v>86</v>
      </c>
      <c r="H2199" s="5" t="s">
        <v>130</v>
      </c>
      <c r="I2199">
        <v>0</v>
      </c>
      <c r="J2199">
        <v>1014.8347214836717</v>
      </c>
      <c r="K2199">
        <v>89.814403176467081</v>
      </c>
      <c r="L2199">
        <v>148.19376524117067</v>
      </c>
      <c r="M2199">
        <v>201.38073212223478</v>
      </c>
      <c r="N2199">
        <v>0</v>
      </c>
      <c r="O2199">
        <v>59.502042104409441</v>
      </c>
      <c r="P2199">
        <v>0</v>
      </c>
      <c r="Q2199">
        <v>6.5936963421993369</v>
      </c>
      <c r="R2199">
        <v>21.791253251091515</v>
      </c>
      <c r="S2199">
        <v>0</v>
      </c>
      <c r="T2199">
        <v>224.5360079411677</v>
      </c>
      <c r="U2199">
        <v>0</v>
      </c>
      <c r="V2199">
        <v>1459.48405161759</v>
      </c>
      <c r="W2199">
        <v>0</v>
      </c>
      <c r="X2199">
        <v>33.680401191175157</v>
      </c>
      <c r="Y2199">
        <v>1403.3500496322981</v>
      </c>
      <c r="Z2199">
        <v>67.360802382350315</v>
      </c>
      <c r="AA2199">
        <v>2708.0775433520539</v>
      </c>
      <c r="AB2199">
        <v>156.05252551911155</v>
      </c>
      <c r="AC2199">
        <v>11.788140416911304</v>
      </c>
      <c r="AD2199">
        <v>65.936963421993383</v>
      </c>
      <c r="AE2199">
        <v>0</v>
      </c>
      <c r="AF2199">
        <v>1393.8164168199216</v>
      </c>
      <c r="AG2199">
        <v>20778.562174875657</v>
      </c>
      <c r="AH2199">
        <v>2918.96810323518</v>
      </c>
      <c r="AI2199">
        <v>0</v>
      </c>
      <c r="AJ2199">
        <v>1160.8611378615014</v>
      </c>
      <c r="AK2199">
        <v>0</v>
      </c>
      <c r="AL2199">
        <v>33924.5859375</v>
      </c>
      <c r="AM2199">
        <v>30174.71484375</v>
      </c>
      <c r="AN2199">
        <v>3749.87109375</v>
      </c>
      <c r="AO2199" s="5" t="s">
        <v>2361</v>
      </c>
    </row>
    <row r="2200" spans="1:41" ht="14.25" x14ac:dyDescent="0.45">
      <c r="A2200">
        <v>2018</v>
      </c>
      <c r="B2200" s="5" t="s">
        <v>1507</v>
      </c>
      <c r="C2200" s="5" t="s">
        <v>170</v>
      </c>
      <c r="D2200" s="5" t="s">
        <v>83</v>
      </c>
      <c r="E2200" s="5" t="s">
        <v>27</v>
      </c>
      <c r="F2200" s="5" t="s">
        <v>27</v>
      </c>
      <c r="G2200" s="5" t="s">
        <v>86</v>
      </c>
      <c r="H2200" s="5" t="s">
        <v>130</v>
      </c>
      <c r="I2200">
        <v>0</v>
      </c>
      <c r="J2200">
        <v>2616.7980904689998</v>
      </c>
      <c r="K2200">
        <v>90.979507708613639</v>
      </c>
      <c r="L2200">
        <v>136.46926156292045</v>
      </c>
      <c r="M2200">
        <v>199.01767311259235</v>
      </c>
      <c r="N2200">
        <v>0</v>
      </c>
      <c r="O2200">
        <v>59.705301933777697</v>
      </c>
      <c r="P2200">
        <v>0</v>
      </c>
      <c r="Q2200">
        <v>6.5391521165566049</v>
      </c>
      <c r="R2200">
        <v>22.340052235165469</v>
      </c>
      <c r="S2200">
        <v>0</v>
      </c>
      <c r="T2200">
        <v>227.4487692715341</v>
      </c>
      <c r="U2200">
        <v>0</v>
      </c>
      <c r="V2200">
        <v>1478.4170002649716</v>
      </c>
      <c r="W2200">
        <v>0</v>
      </c>
      <c r="X2200">
        <v>88.705020015898299</v>
      </c>
      <c r="Y2200">
        <v>1553.4750941245779</v>
      </c>
      <c r="Z2200">
        <v>68.234630781460226</v>
      </c>
      <c r="AA2200">
        <v>2573.2920688789804</v>
      </c>
      <c r="AB2200">
        <v>624.34687165036109</v>
      </c>
      <c r="AC2200">
        <v>59.639660218965929</v>
      </c>
      <c r="AD2200">
        <v>65.391521165566047</v>
      </c>
      <c r="AE2200">
        <v>0</v>
      </c>
      <c r="AF2200">
        <v>1601.2393356716</v>
      </c>
      <c r="AG2200">
        <v>20118.829950457613</v>
      </c>
      <c r="AH2200">
        <v>2956.8340005299433</v>
      </c>
      <c r="AI2200">
        <v>0</v>
      </c>
      <c r="AJ2200">
        <v>1213.0569187517358</v>
      </c>
      <c r="AK2200">
        <v>0</v>
      </c>
      <c r="AL2200">
        <v>35760.76171875</v>
      </c>
      <c r="AM2200">
        <v>31448.330078125</v>
      </c>
      <c r="AN2200">
        <v>4312.4287109375</v>
      </c>
      <c r="AO2200" s="5" t="s">
        <v>2360</v>
      </c>
    </row>
    <row r="2201" spans="1:41" ht="14.25" x14ac:dyDescent="0.45">
      <c r="A2201">
        <v>2018</v>
      </c>
      <c r="B2201" s="5" t="s">
        <v>4071</v>
      </c>
      <c r="C2201" s="5" t="s">
        <v>170</v>
      </c>
      <c r="D2201" s="5" t="s">
        <v>83</v>
      </c>
      <c r="E2201" s="5" t="s">
        <v>27</v>
      </c>
      <c r="F2201" s="5" t="s">
        <v>27</v>
      </c>
      <c r="G2201" s="5" t="s">
        <v>86</v>
      </c>
      <c r="H2201" s="5" t="s">
        <v>130</v>
      </c>
      <c r="I2201">
        <v>2056.783383973785</v>
      </c>
      <c r="J2201">
        <v>1042.0178819057189</v>
      </c>
      <c r="K2201">
        <v>0</v>
      </c>
      <c r="L2201">
        <v>50.180135258460652</v>
      </c>
      <c r="M2201">
        <v>308.51750759606773</v>
      </c>
      <c r="N2201">
        <v>0</v>
      </c>
      <c r="O2201">
        <v>51.419584599344624</v>
      </c>
      <c r="P2201">
        <v>0</v>
      </c>
      <c r="Q2201">
        <v>5.8397383453642844</v>
      </c>
      <c r="R2201">
        <v>52.07569849883226</v>
      </c>
      <c r="S2201">
        <v>0</v>
      </c>
      <c r="T2201">
        <v>617.03501519213546</v>
      </c>
      <c r="U2201">
        <v>0</v>
      </c>
      <c r="V2201">
        <v>658.17068287161123</v>
      </c>
      <c r="W2201">
        <v>0</v>
      </c>
      <c r="X2201">
        <v>205.6783383973785</v>
      </c>
      <c r="Y2201">
        <v>7281.0131792671991</v>
      </c>
      <c r="Z2201">
        <v>124.43539473041399</v>
      </c>
      <c r="AA2201">
        <v>2378.6699835656823</v>
      </c>
      <c r="AB2201">
        <v>0</v>
      </c>
      <c r="AC2201">
        <v>11.738247882842948</v>
      </c>
      <c r="AD2201">
        <v>55.32705298189687</v>
      </c>
      <c r="AE2201">
        <v>0</v>
      </c>
      <c r="AF2201">
        <v>1065.2311550729269</v>
      </c>
      <c r="AG2201">
        <v>21817.329745501924</v>
      </c>
      <c r="AH2201">
        <v>3017.3012242895425</v>
      </c>
      <c r="AI2201">
        <v>99.753994122728571</v>
      </c>
      <c r="AJ2201">
        <v>1748.2658763777172</v>
      </c>
      <c r="AK2201">
        <v>0</v>
      </c>
      <c r="AL2201">
        <v>42646.78515625</v>
      </c>
      <c r="AM2201">
        <v>38291.75</v>
      </c>
      <c r="AN2201">
        <v>4355.03271484375</v>
      </c>
      <c r="AO2201" s="5" t="s">
        <v>4321</v>
      </c>
    </row>
    <row r="2202" spans="1:41" ht="14.25" x14ac:dyDescent="0.45">
      <c r="A2202">
        <v>2018</v>
      </c>
      <c r="B2202" s="5" t="s">
        <v>1509</v>
      </c>
      <c r="C2202" s="5" t="s">
        <v>170</v>
      </c>
      <c r="D2202" s="5" t="s">
        <v>83</v>
      </c>
      <c r="E2202" s="5" t="s">
        <v>27</v>
      </c>
      <c r="F2202" s="5" t="s">
        <v>27</v>
      </c>
      <c r="G2202" s="5" t="s">
        <v>86</v>
      </c>
      <c r="H2202" s="5" t="s">
        <v>130</v>
      </c>
      <c r="I2202">
        <v>0</v>
      </c>
      <c r="J2202">
        <v>1109.07179709925</v>
      </c>
      <c r="K2202">
        <v>87.587328923004137</v>
      </c>
      <c r="L2202">
        <v>142.32940949988173</v>
      </c>
      <c r="M2202">
        <v>196.38721406954835</v>
      </c>
      <c r="N2202">
        <v>0</v>
      </c>
      <c r="O2202">
        <v>60.216288634565345</v>
      </c>
      <c r="P2202">
        <v>0</v>
      </c>
      <c r="Q2202">
        <v>5.929791276767987</v>
      </c>
      <c r="R2202">
        <v>43.81446645212128</v>
      </c>
      <c r="S2202">
        <v>0</v>
      </c>
      <c r="T2202">
        <v>2408.6515453826137</v>
      </c>
      <c r="U2202">
        <v>0</v>
      </c>
      <c r="V2202">
        <v>853.97645699929035</v>
      </c>
      <c r="W2202">
        <v>0</v>
      </c>
      <c r="X2202">
        <v>56.759627330158686</v>
      </c>
      <c r="Y2202">
        <v>6404.8234274946772</v>
      </c>
      <c r="Z2202">
        <v>316.29974157319867</v>
      </c>
      <c r="AA2202">
        <v>2683.2441512043315</v>
      </c>
      <c r="AB2202">
        <v>152.1829840037197</v>
      </c>
      <c r="AC2202">
        <v>11.725753659567179</v>
      </c>
      <c r="AD2202">
        <v>56.841986787806611</v>
      </c>
      <c r="AE2202">
        <v>0</v>
      </c>
      <c r="AF2202">
        <v>1212.3526461832621</v>
      </c>
      <c r="AG2202">
        <v>16321.58505444717</v>
      </c>
      <c r="AH2202">
        <v>2896.6782265949264</v>
      </c>
      <c r="AI2202">
        <v>106.19963631914251</v>
      </c>
      <c r="AJ2202">
        <v>949.77509800882615</v>
      </c>
      <c r="AK2202">
        <v>0</v>
      </c>
      <c r="AL2202">
        <v>36076.4296875</v>
      </c>
      <c r="AM2202">
        <v>30054.927734375</v>
      </c>
      <c r="AN2202">
        <v>6021.5048828125</v>
      </c>
      <c r="AO2202" s="5" t="s">
        <v>2359</v>
      </c>
    </row>
    <row r="2203" spans="1:41" ht="14.25" x14ac:dyDescent="0.45">
      <c r="A2203">
        <v>2018</v>
      </c>
      <c r="B2203" s="5" t="s">
        <v>5028</v>
      </c>
      <c r="C2203" s="5" t="s">
        <v>170</v>
      </c>
      <c r="D2203" s="5" t="s">
        <v>83</v>
      </c>
      <c r="E2203" s="5" t="s">
        <v>27</v>
      </c>
      <c r="F2203" s="5" t="s">
        <v>27</v>
      </c>
      <c r="G2203" s="5" t="s">
        <v>86</v>
      </c>
      <c r="H2203" s="5" t="s">
        <v>130</v>
      </c>
      <c r="I2203">
        <v>2000</v>
      </c>
      <c r="J2203">
        <v>1037</v>
      </c>
      <c r="K2203">
        <v>0</v>
      </c>
      <c r="L2203">
        <v>0</v>
      </c>
      <c r="M2203">
        <v>637</v>
      </c>
      <c r="N2203">
        <v>28</v>
      </c>
      <c r="O2203">
        <v>50</v>
      </c>
      <c r="P2203">
        <v>0</v>
      </c>
      <c r="Q2203">
        <v>27.731000000000009</v>
      </c>
      <c r="R2203">
        <v>0</v>
      </c>
      <c r="S2203">
        <v>70.263999999999996</v>
      </c>
      <c r="T2203">
        <v>75.909054545454552</v>
      </c>
      <c r="U2203">
        <v>172</v>
      </c>
      <c r="V2203">
        <v>591</v>
      </c>
      <c r="W2203">
        <v>0</v>
      </c>
      <c r="X2203">
        <v>200</v>
      </c>
      <c r="Y2203">
        <v>7080</v>
      </c>
      <c r="Z2203">
        <v>19.8</v>
      </c>
      <c r="AA2203">
        <v>2243</v>
      </c>
      <c r="AB2203">
        <v>0</v>
      </c>
      <c r="AC2203">
        <v>11.41418</v>
      </c>
      <c r="AD2203">
        <v>54.292700000000004</v>
      </c>
      <c r="AE2203">
        <v>0</v>
      </c>
      <c r="AF2203">
        <v>1055.31</v>
      </c>
      <c r="AG2203">
        <v>22350</v>
      </c>
      <c r="AH2203">
        <v>3880</v>
      </c>
      <c r="AI2203">
        <v>97</v>
      </c>
      <c r="AJ2203">
        <v>4240</v>
      </c>
      <c r="AK2203">
        <v>0</v>
      </c>
      <c r="AL2203">
        <v>45919.71875</v>
      </c>
      <c r="AM2203">
        <v>40855.25390625</v>
      </c>
      <c r="AN2203">
        <v>5064.4658203125</v>
      </c>
      <c r="AO2203" s="5" t="s">
        <v>5234</v>
      </c>
    </row>
    <row r="2204" spans="1:41" ht="14.25" x14ac:dyDescent="0.45">
      <c r="A2204">
        <v>2018</v>
      </c>
      <c r="B2204" s="5" t="s">
        <v>5028</v>
      </c>
      <c r="C2204" s="5" t="s">
        <v>170</v>
      </c>
      <c r="D2204" s="5" t="s">
        <v>83</v>
      </c>
      <c r="E2204" s="5" t="s">
        <v>27</v>
      </c>
      <c r="F2204" s="5" t="s">
        <v>27</v>
      </c>
      <c r="G2204" s="5" t="s">
        <v>87</v>
      </c>
      <c r="H2204" s="5" t="s">
        <v>130</v>
      </c>
      <c r="I2204">
        <v>2000</v>
      </c>
      <c r="J2204">
        <v>1037</v>
      </c>
      <c r="K2204"/>
      <c r="L2204">
        <v>0</v>
      </c>
      <c r="M2204">
        <v>637</v>
      </c>
      <c r="N2204">
        <v>28</v>
      </c>
      <c r="O2204">
        <v>50</v>
      </c>
      <c r="P2204">
        <v>0</v>
      </c>
      <c r="Q2204">
        <v>27.731000000000009</v>
      </c>
      <c r="R2204">
        <v>0</v>
      </c>
      <c r="S2204">
        <v>70.263999999999996</v>
      </c>
      <c r="T2204">
        <v>75.909054545454552</v>
      </c>
      <c r="U2204">
        <v>172</v>
      </c>
      <c r="V2204">
        <v>591</v>
      </c>
      <c r="W2204">
        <v>0</v>
      </c>
      <c r="X2204">
        <v>204</v>
      </c>
      <c r="Y2204">
        <v>7080</v>
      </c>
      <c r="Z2204">
        <v>19.8</v>
      </c>
      <c r="AA2204">
        <v>2243</v>
      </c>
      <c r="AB2204">
        <v>0</v>
      </c>
      <c r="AC2204">
        <v>11.41418</v>
      </c>
      <c r="AD2204">
        <v>54.292700000000004</v>
      </c>
      <c r="AE2204">
        <v>0</v>
      </c>
      <c r="AF2204">
        <v>1055.31</v>
      </c>
      <c r="AG2204">
        <v>22350</v>
      </c>
      <c r="AH2204">
        <v>3880</v>
      </c>
      <c r="AI2204">
        <v>97</v>
      </c>
      <c r="AJ2204">
        <v>4240</v>
      </c>
      <c r="AK2204"/>
      <c r="AL2204">
        <v>45923.71875</v>
      </c>
      <c r="AM2204">
        <v>40855.25390625</v>
      </c>
      <c r="AN2204">
        <v>5068.4658203125</v>
      </c>
      <c r="AO2204" s="5" t="s">
        <v>5235</v>
      </c>
    </row>
    <row r="2205" spans="1:41" ht="14.25" x14ac:dyDescent="0.45">
      <c r="A2205">
        <v>2018</v>
      </c>
      <c r="B2205" s="5" t="s">
        <v>1508</v>
      </c>
      <c r="C2205" s="5" t="s">
        <v>170</v>
      </c>
      <c r="D2205" s="5" t="s">
        <v>83</v>
      </c>
      <c r="E2205" s="5" t="s">
        <v>27</v>
      </c>
      <c r="F2205" s="5" t="s">
        <v>27</v>
      </c>
      <c r="G2205" s="5" t="s">
        <v>87</v>
      </c>
      <c r="H2205" s="5" t="s">
        <v>130</v>
      </c>
      <c r="I2205">
        <v>0</v>
      </c>
      <c r="J2205">
        <v>989</v>
      </c>
      <c r="K2205">
        <v>87.204278293308008</v>
      </c>
      <c r="L2205">
        <v>145.1208</v>
      </c>
      <c r="M2205">
        <v>192.82812499999989</v>
      </c>
      <c r="N2205">
        <v>0</v>
      </c>
      <c r="O2205">
        <v>58</v>
      </c>
      <c r="P2205">
        <v>0</v>
      </c>
      <c r="Q2205">
        <v>7.0538792275842219</v>
      </c>
      <c r="R2205">
        <v>21.379724665713368</v>
      </c>
      <c r="S2205">
        <v>0</v>
      </c>
      <c r="T2205">
        <v>222.38693119999999</v>
      </c>
      <c r="U2205"/>
      <c r="V2205">
        <v>1407</v>
      </c>
      <c r="W2205">
        <v>0</v>
      </c>
      <c r="X2205">
        <v>32.78181</v>
      </c>
      <c r="Y2205">
        <v>1447</v>
      </c>
      <c r="Z2205">
        <v>72.06</v>
      </c>
      <c r="AA2205">
        <v>2635.5019768660559</v>
      </c>
      <c r="AB2205">
        <v>139</v>
      </c>
      <c r="AC2205">
        <v>11.5</v>
      </c>
      <c r="AD2205">
        <v>70.538792275842226</v>
      </c>
      <c r="AE2205">
        <v>0</v>
      </c>
      <c r="AF2205">
        <v>1364.9283202864531</v>
      </c>
      <c r="AG2205">
        <v>20577</v>
      </c>
      <c r="AH2205">
        <v>2997.7350362561519</v>
      </c>
      <c r="AI2205">
        <v>0</v>
      </c>
      <c r="AJ2205">
        <v>1192.1864104437</v>
      </c>
      <c r="AK2205">
        <v>0</v>
      </c>
      <c r="AL2205">
        <v>33670.20703125</v>
      </c>
      <c r="AM2205">
        <v>29869.73046875</v>
      </c>
      <c r="AN2205">
        <v>3800.474853515625</v>
      </c>
      <c r="AO2205" s="5" t="s">
        <v>2364</v>
      </c>
    </row>
    <row r="2206" spans="1:41" ht="14.25" x14ac:dyDescent="0.45">
      <c r="A2206">
        <v>2018</v>
      </c>
      <c r="B2206" s="5" t="s">
        <v>1507</v>
      </c>
      <c r="C2206" s="5" t="s">
        <v>170</v>
      </c>
      <c r="D2206" s="5" t="s">
        <v>83</v>
      </c>
      <c r="E2206" s="5" t="s">
        <v>27</v>
      </c>
      <c r="F2206" s="5" t="s">
        <v>27</v>
      </c>
      <c r="G2206" s="5" t="s">
        <v>87</v>
      </c>
      <c r="H2206" s="5" t="s">
        <v>130</v>
      </c>
      <c r="I2206">
        <v>0</v>
      </c>
      <c r="J2206">
        <v>2351.6219999999998</v>
      </c>
      <c r="K2206">
        <v>90</v>
      </c>
      <c r="L2206">
        <v>132.48969638400001</v>
      </c>
      <c r="M2206">
        <v>192.49999999999989</v>
      </c>
      <c r="N2206">
        <v>0</v>
      </c>
      <c r="O2206">
        <v>59.398931176757792</v>
      </c>
      <c r="P2206">
        <v>0</v>
      </c>
      <c r="Q2206">
        <v>6.3595000000000006</v>
      </c>
      <c r="R2206">
        <v>21.50867048465367</v>
      </c>
      <c r="S2206">
        <v>0</v>
      </c>
      <c r="T2206">
        <v>220.762578125</v>
      </c>
      <c r="U2206"/>
      <c r="V2206">
        <v>1434.9567578125</v>
      </c>
      <c r="W2206">
        <v>0</v>
      </c>
      <c r="X2206">
        <v>90.0407048</v>
      </c>
      <c r="Y2206">
        <v>1758</v>
      </c>
      <c r="Z2206">
        <v>66.358000189440006</v>
      </c>
      <c r="AA2206">
        <v>2524.4496731113718</v>
      </c>
      <c r="AB2206">
        <v>134</v>
      </c>
      <c r="AC2206">
        <v>59.33361</v>
      </c>
      <c r="AD2206">
        <v>63.594999999999999</v>
      </c>
      <c r="AE2206">
        <v>0</v>
      </c>
      <c r="AF2206">
        <v>1554.5457709056</v>
      </c>
      <c r="AG2206">
        <v>19604.422043864361</v>
      </c>
      <c r="AH2206">
        <v>2892.5</v>
      </c>
      <c r="AI2206">
        <v>0</v>
      </c>
      <c r="AJ2206">
        <v>1192.1864104437</v>
      </c>
      <c r="AK2206">
        <v>0</v>
      </c>
      <c r="AL2206">
        <v>34449.03125</v>
      </c>
      <c r="AM2206">
        <v>30706.232421875</v>
      </c>
      <c r="AN2206">
        <v>3742.797119140625</v>
      </c>
      <c r="AO2206" s="5" t="s">
        <v>2362</v>
      </c>
    </row>
    <row r="2207" spans="1:41" ht="14.25" x14ac:dyDescent="0.45">
      <c r="A2207">
        <v>2018</v>
      </c>
      <c r="B2207" s="5" t="s">
        <v>1509</v>
      </c>
      <c r="C2207" s="5" t="s">
        <v>170</v>
      </c>
      <c r="D2207" s="5" t="s">
        <v>83</v>
      </c>
      <c r="E2207" s="5" t="s">
        <v>27</v>
      </c>
      <c r="F2207" s="5" t="s">
        <v>27</v>
      </c>
      <c r="G2207" s="5" t="s">
        <v>87</v>
      </c>
      <c r="H2207" s="5" t="s">
        <v>130</v>
      </c>
      <c r="I2207">
        <v>0</v>
      </c>
      <c r="J2207">
        <v>881.25</v>
      </c>
      <c r="K2207">
        <v>85.24367379600001</v>
      </c>
      <c r="L2207">
        <v>140.99799999999999</v>
      </c>
      <c r="M2207">
        <v>188.34375</v>
      </c>
      <c r="N2207">
        <v>0</v>
      </c>
      <c r="O2207">
        <v>57.688021551810643</v>
      </c>
      <c r="P2207">
        <v>0</v>
      </c>
      <c r="Q2207">
        <v>5.6692160540508292</v>
      </c>
      <c r="R2207">
        <v>42.763772477698467</v>
      </c>
      <c r="S2207">
        <v>0</v>
      </c>
      <c r="T2207">
        <v>2266.494999999999</v>
      </c>
      <c r="U2207"/>
      <c r="V2207">
        <v>814</v>
      </c>
      <c r="W2207">
        <v>0</v>
      </c>
      <c r="X2207">
        <v>53.937223112451697</v>
      </c>
      <c r="Y2207">
        <v>6263.4780000000001</v>
      </c>
      <c r="Z2207">
        <v>302.34193920000001</v>
      </c>
      <c r="AA2207">
        <v>2609.9886428347099</v>
      </c>
      <c r="AB2207">
        <v>139</v>
      </c>
      <c r="AC2207">
        <v>11.06415</v>
      </c>
      <c r="AD2207">
        <v>54.344156311893123</v>
      </c>
      <c r="AE2207">
        <v>0</v>
      </c>
      <c r="AF2207">
        <v>1191.4282078881431</v>
      </c>
      <c r="AG2207">
        <v>16231.933453936799</v>
      </c>
      <c r="AH2207">
        <v>2828.387503077598</v>
      </c>
      <c r="AI2207">
        <v>100.9188</v>
      </c>
      <c r="AJ2207">
        <v>925.1253200316994</v>
      </c>
      <c r="AK2207"/>
      <c r="AL2207">
        <v>35194.39453125</v>
      </c>
      <c r="AM2207">
        <v>29420.0390625</v>
      </c>
      <c r="AN2207">
        <v>5774.3583984375</v>
      </c>
      <c r="AO2207" s="5" t="s">
        <v>2363</v>
      </c>
    </row>
    <row r="2208" spans="1:41" ht="14.25" x14ac:dyDescent="0.45">
      <c r="A2208">
        <v>2018</v>
      </c>
      <c r="B2208" s="5" t="s">
        <v>4071</v>
      </c>
      <c r="C2208" s="5" t="s">
        <v>170</v>
      </c>
      <c r="D2208" s="5" t="s">
        <v>83</v>
      </c>
      <c r="E2208" s="5" t="s">
        <v>27</v>
      </c>
      <c r="F2208" s="5" t="s">
        <v>27</v>
      </c>
      <c r="G2208" s="5" t="s">
        <v>87</v>
      </c>
      <c r="H2208" s="5" t="s">
        <v>130</v>
      </c>
      <c r="I2208">
        <v>2040</v>
      </c>
      <c r="J2208">
        <v>1033.5150000000001</v>
      </c>
      <c r="K2208"/>
      <c r="L2208">
        <v>50</v>
      </c>
      <c r="M2208">
        <v>300</v>
      </c>
      <c r="N2208">
        <v>0</v>
      </c>
      <c r="O2208">
        <v>50</v>
      </c>
      <c r="P2208">
        <v>0</v>
      </c>
      <c r="Q2208">
        <v>5.6785156773113208</v>
      </c>
      <c r="R2208">
        <v>50.637999999999998</v>
      </c>
      <c r="S2208">
        <v>0</v>
      </c>
      <c r="T2208">
        <v>612</v>
      </c>
      <c r="U2208">
        <v>0</v>
      </c>
      <c r="V2208">
        <v>640</v>
      </c>
      <c r="W2208">
        <v>0</v>
      </c>
      <c r="X2208">
        <v>204</v>
      </c>
      <c r="Y2208">
        <v>7080</v>
      </c>
      <c r="Z2208">
        <v>121</v>
      </c>
      <c r="AA2208">
        <v>2347</v>
      </c>
      <c r="AB2208"/>
      <c r="AC2208">
        <v>11.41418</v>
      </c>
      <c r="AD2208">
        <v>53.799591549600002</v>
      </c>
      <c r="AE2208">
        <v>0</v>
      </c>
      <c r="AF2208">
        <v>1056.538852501965</v>
      </c>
      <c r="AG2208">
        <v>21648</v>
      </c>
      <c r="AH2208">
        <v>3001</v>
      </c>
      <c r="AI2208">
        <v>97</v>
      </c>
      <c r="AJ2208">
        <v>1734</v>
      </c>
      <c r="AK2208"/>
      <c r="AL2208">
        <v>42135.5859375</v>
      </c>
      <c r="AM2208">
        <v>37817.78515625</v>
      </c>
      <c r="AN2208">
        <v>4317.7998046875</v>
      </c>
      <c r="AO2208" s="5" t="s">
        <v>4322</v>
      </c>
    </row>
    <row r="2209" spans="1:41" ht="14.25" x14ac:dyDescent="0.45">
      <c r="A2209">
        <v>2018</v>
      </c>
      <c r="B2209" s="5" t="s">
        <v>589</v>
      </c>
      <c r="C2209" s="5" t="s">
        <v>170</v>
      </c>
      <c r="D2209" s="5" t="s">
        <v>83</v>
      </c>
      <c r="E2209" s="5" t="s">
        <v>27</v>
      </c>
      <c r="F2209" s="5" t="s">
        <v>27</v>
      </c>
      <c r="G2209" s="5" t="s">
        <v>87</v>
      </c>
      <c r="H2209" s="5" t="s">
        <v>130</v>
      </c>
      <c r="I2209">
        <v>1030.2249999999999</v>
      </c>
      <c r="J2209">
        <v>1570.2010049999999</v>
      </c>
      <c r="K2209">
        <v>80.88</v>
      </c>
      <c r="L2209">
        <v>113.883</v>
      </c>
      <c r="M2209">
        <v>183.6</v>
      </c>
      <c r="N2209">
        <v>55</v>
      </c>
      <c r="O2209">
        <v>56.99288</v>
      </c>
      <c r="P2209">
        <v>0</v>
      </c>
      <c r="Q2209">
        <v>5.7120832576698124</v>
      </c>
      <c r="R2209">
        <v>40.681181481782367</v>
      </c>
      <c r="S2209">
        <v>0</v>
      </c>
      <c r="T2209">
        <v>2244.2199999999998</v>
      </c>
      <c r="U2209">
        <v>0</v>
      </c>
      <c r="V2209">
        <v>270</v>
      </c>
      <c r="W2209">
        <v>0</v>
      </c>
      <c r="X2209">
        <v>103.9372231124517</v>
      </c>
      <c r="Y2209">
        <v>8102.7548199999992</v>
      </c>
      <c r="Z2209">
        <v>121.87480968</v>
      </c>
      <c r="AA2209">
        <v>3019.9181390826611</v>
      </c>
      <c r="AB2209">
        <v>0</v>
      </c>
      <c r="AC2209">
        <v>11.06306</v>
      </c>
      <c r="AD2209">
        <v>54.929382972141603</v>
      </c>
      <c r="AE2209"/>
      <c r="AF2209">
        <v>751.66953588195781</v>
      </c>
      <c r="AG2209">
        <v>14858</v>
      </c>
      <c r="AH2209">
        <v>3173.9077624636061</v>
      </c>
      <c r="AI2209">
        <v>98.94</v>
      </c>
      <c r="AJ2209">
        <v>970.69320000000005</v>
      </c>
      <c r="AK2209"/>
      <c r="AL2209">
        <v>36919.08203125</v>
      </c>
      <c r="AM2209">
        <v>30921.677734375</v>
      </c>
      <c r="AN2209">
        <v>5997.4072265625</v>
      </c>
      <c r="AO2209" s="5" t="s">
        <v>864</v>
      </c>
    </row>
    <row r="2210" spans="1:41" ht="14.25" x14ac:dyDescent="0.45">
      <c r="A2210">
        <v>2018</v>
      </c>
      <c r="B2210" s="5" t="s">
        <v>4071</v>
      </c>
      <c r="C2210" s="5" t="s">
        <v>170</v>
      </c>
      <c r="D2210" s="5" t="s">
        <v>83</v>
      </c>
      <c r="E2210" s="5" t="s">
        <v>108</v>
      </c>
      <c r="F2210" s="5" t="s">
        <v>108</v>
      </c>
      <c r="G2210" s="5" t="s">
        <v>86</v>
      </c>
      <c r="H2210" s="5" t="s">
        <v>130</v>
      </c>
      <c r="I2210">
        <v>6023.0844616288323</v>
      </c>
      <c r="J2210">
        <v>40053.542521582494</v>
      </c>
      <c r="K2210">
        <v>699.30635055108689</v>
      </c>
      <c r="L2210">
        <v>953.42256991075237</v>
      </c>
      <c r="M2210">
        <v>7671.287826376225</v>
      </c>
      <c r="N2210">
        <v>10693.846199100861</v>
      </c>
      <c r="O2210">
        <v>9460.1751745874244</v>
      </c>
      <c r="P2210">
        <v>7527.8271853440529</v>
      </c>
      <c r="Q2210">
        <v>5889.3373050589707</v>
      </c>
      <c r="R2210">
        <v>6604.5612967110646</v>
      </c>
      <c r="S2210">
        <v>7504.9392998471922</v>
      </c>
      <c r="T2210">
        <v>6427.4480749180784</v>
      </c>
      <c r="U2210">
        <v>545.04759675305309</v>
      </c>
      <c r="V2210">
        <v>2985.4210818379488</v>
      </c>
      <c r="W2210">
        <v>1588.8651641197489</v>
      </c>
      <c r="X2210">
        <v>8222.2294526451624</v>
      </c>
      <c r="Y2210">
        <v>21483.102445606186</v>
      </c>
      <c r="Z2210">
        <v>6984.8363719749741</v>
      </c>
      <c r="AA2210">
        <v>64639.559799836126</v>
      </c>
      <c r="AB2210">
        <v>798.46182070907912</v>
      </c>
      <c r="AC2210">
        <v>8123.0895749775364</v>
      </c>
      <c r="AD2210">
        <v>9043.6363385245222</v>
      </c>
      <c r="AE2210">
        <v>7484.6347342806039</v>
      </c>
      <c r="AF2210">
        <v>19030.899505605688</v>
      </c>
      <c r="AG2210">
        <v>95968.484304524827</v>
      </c>
      <c r="AH2210">
        <v>12695.495437578187</v>
      </c>
      <c r="AI2210">
        <v>557.38829705689579</v>
      </c>
      <c r="AJ2210">
        <v>21688.780784003564</v>
      </c>
      <c r="AK2210">
        <v>1213.2965182061357</v>
      </c>
      <c r="AL2210">
        <v>392562</v>
      </c>
      <c r="AM2210">
        <v>326679.5</v>
      </c>
      <c r="AN2210">
        <v>65882.5234375</v>
      </c>
      <c r="AO2210" s="5" t="s">
        <v>4323</v>
      </c>
    </row>
    <row r="2211" spans="1:41" ht="14.25" x14ac:dyDescent="0.45">
      <c r="A2211">
        <v>2018</v>
      </c>
      <c r="B2211" s="5" t="s">
        <v>1507</v>
      </c>
      <c r="C2211" s="5" t="s">
        <v>170</v>
      </c>
      <c r="D2211" s="5" t="s">
        <v>83</v>
      </c>
      <c r="E2211" s="5" t="s">
        <v>108</v>
      </c>
      <c r="F2211" s="5" t="s">
        <v>108</v>
      </c>
      <c r="G2211" s="5" t="s">
        <v>86</v>
      </c>
      <c r="H2211" s="5" t="s">
        <v>130</v>
      </c>
      <c r="I2211">
        <v>2777.1494728054313</v>
      </c>
      <c r="J2211">
        <v>10000.922384869355</v>
      </c>
      <c r="K2211">
        <v>723.2870862834784</v>
      </c>
      <c r="L2211">
        <v>1478.4170002649716</v>
      </c>
      <c r="M2211">
        <v>4107.7247730439058</v>
      </c>
      <c r="N2211">
        <v>1038.4173561091889</v>
      </c>
      <c r="O2211">
        <v>6318.6405347478531</v>
      </c>
      <c r="P2211">
        <v>7094.1271135791485</v>
      </c>
      <c r="Q2211">
        <v>1615.1705727894814</v>
      </c>
      <c r="R2211">
        <v>3342.1375934234466</v>
      </c>
      <c r="S2211">
        <v>4490.9759492664407</v>
      </c>
      <c r="T2211">
        <v>8614.6221361593543</v>
      </c>
      <c r="U2211">
        <v>1597.6394799544555</v>
      </c>
      <c r="V2211">
        <v>1612.6117741351768</v>
      </c>
      <c r="W2211">
        <v>1062.1857524980642</v>
      </c>
      <c r="X2211">
        <v>11999.81074309004</v>
      </c>
      <c r="Y2211">
        <v>27918.199184234454</v>
      </c>
      <c r="Z2211">
        <v>8552.0737246096814</v>
      </c>
      <c r="AA2211">
        <v>53616.060662953489</v>
      </c>
      <c r="AB2211">
        <v>624.34687165036109</v>
      </c>
      <c r="AC2211">
        <v>8293.0611276729596</v>
      </c>
      <c r="AD2211">
        <v>10478.460313786702</v>
      </c>
      <c r="AE2211">
        <v>8741.8797225667786</v>
      </c>
      <c r="AF2211">
        <v>17376.639604135511</v>
      </c>
      <c r="AG2211">
        <v>64796.523727097498</v>
      </c>
      <c r="AH2211">
        <v>12322.03707528536</v>
      </c>
      <c r="AI2211">
        <v>716.4636232053324</v>
      </c>
      <c r="AJ2211">
        <v>25913.119505200302</v>
      </c>
      <c r="AK2211">
        <v>989.4021463311733</v>
      </c>
      <c r="AL2211">
        <v>308212.09375</v>
      </c>
      <c r="AM2211">
        <v>245764.15625</v>
      </c>
      <c r="AN2211">
        <v>62447.95703125</v>
      </c>
      <c r="AO2211" s="5" t="s">
        <v>2366</v>
      </c>
    </row>
    <row r="2212" spans="1:41" ht="14.25" x14ac:dyDescent="0.45">
      <c r="A2212">
        <v>2018</v>
      </c>
      <c r="B2212" s="5" t="s">
        <v>589</v>
      </c>
      <c r="C2212" s="5" t="s">
        <v>170</v>
      </c>
      <c r="D2212" s="5" t="s">
        <v>83</v>
      </c>
      <c r="E2212" s="5" t="s">
        <v>108</v>
      </c>
      <c r="F2212" s="5" t="s">
        <v>108</v>
      </c>
      <c r="G2212" s="5" t="s">
        <v>86</v>
      </c>
      <c r="H2212" s="5" t="s">
        <v>130</v>
      </c>
      <c r="I2212">
        <v>6875.9869466002865</v>
      </c>
      <c r="J2212">
        <v>14430.071262683503</v>
      </c>
      <c r="K2212">
        <v>656.06915748015706</v>
      </c>
      <c r="L2212">
        <v>886.43648300312475</v>
      </c>
      <c r="M2212">
        <v>5279.339676616215</v>
      </c>
      <c r="N2212">
        <v>9025.7281179551701</v>
      </c>
      <c r="O2212">
        <v>8100.0124135495116</v>
      </c>
      <c r="P2212">
        <v>6397.1575260148393</v>
      </c>
      <c r="Q2212">
        <v>4798.9498528644981</v>
      </c>
      <c r="R2212">
        <v>6861.0079728198534</v>
      </c>
      <c r="S2212">
        <v>5939.4153859340604</v>
      </c>
      <c r="T2212">
        <v>4511.8024583991382</v>
      </c>
      <c r="U2212">
        <v>642.2683499603479</v>
      </c>
      <c r="V2212">
        <v>2295.1804506021026</v>
      </c>
      <c r="W2212">
        <v>1289.8447028129301</v>
      </c>
      <c r="X2212">
        <v>7682.3822080550426</v>
      </c>
      <c r="Y2212">
        <v>18546.162105466574</v>
      </c>
      <c r="Z2212">
        <v>7665.1366603705419</v>
      </c>
      <c r="AA2212">
        <v>64217.756367009708</v>
      </c>
      <c r="AB2212">
        <v>667.74676384307247</v>
      </c>
      <c r="AC2212">
        <v>8327.2458835488997</v>
      </c>
      <c r="AD2212">
        <v>8124.488643417325</v>
      </c>
      <c r="AE2212">
        <v>5527.0622607157484</v>
      </c>
      <c r="AF2212">
        <v>20250.084010927443</v>
      </c>
      <c r="AG2212">
        <v>81509.692413149605</v>
      </c>
      <c r="AH2212">
        <v>12068.27537578386</v>
      </c>
      <c r="AI2212">
        <v>782.39962631533285</v>
      </c>
      <c r="AJ2212">
        <v>21282.96839670257</v>
      </c>
      <c r="AK2212">
        <v>1283.5175633653866</v>
      </c>
      <c r="AL2212">
        <v>335924.21875</v>
      </c>
      <c r="AM2212">
        <v>279538.875</v>
      </c>
      <c r="AN2212">
        <v>56385.28515625</v>
      </c>
      <c r="AO2212" s="5" t="s">
        <v>865</v>
      </c>
    </row>
    <row r="2213" spans="1:41" ht="14.25" x14ac:dyDescent="0.45">
      <c r="A2213">
        <v>2018</v>
      </c>
      <c r="B2213" s="5" t="s">
        <v>1508</v>
      </c>
      <c r="C2213" s="5" t="s">
        <v>170</v>
      </c>
      <c r="D2213" s="5" t="s">
        <v>83</v>
      </c>
      <c r="E2213" s="5" t="s">
        <v>108</v>
      </c>
      <c r="F2213" s="5" t="s">
        <v>108</v>
      </c>
      <c r="G2213" s="5" t="s">
        <v>86</v>
      </c>
      <c r="H2213" s="5" t="s">
        <v>130</v>
      </c>
      <c r="I2213">
        <v>4633.3005238659953</v>
      </c>
      <c r="J2213">
        <v>9549.4276956145677</v>
      </c>
      <c r="K2213">
        <v>667.99462362497388</v>
      </c>
      <c r="L2213">
        <v>1611.0458569778782</v>
      </c>
      <c r="M2213">
        <v>4873.9469903769423</v>
      </c>
      <c r="N2213">
        <v>3334.3597179263402</v>
      </c>
      <c r="O2213">
        <v>8214.6498505276195</v>
      </c>
      <c r="P2213">
        <v>6855.7453564512289</v>
      </c>
      <c r="Q2213">
        <v>1814.4205530516335</v>
      </c>
      <c r="R2213">
        <v>3660.8603662416554</v>
      </c>
      <c r="S2213">
        <v>4377.5032194116156</v>
      </c>
      <c r="T2213">
        <v>7185.1522541173663</v>
      </c>
      <c r="U2213">
        <v>1442.6438510220025</v>
      </c>
      <c r="V2213">
        <v>1591.960296302879</v>
      </c>
      <c r="W2213">
        <v>1133.9068401028969</v>
      </c>
      <c r="X2213">
        <v>9807.732826870204</v>
      </c>
      <c r="Y2213">
        <v>24412.677463403459</v>
      </c>
      <c r="Z2213">
        <v>10059.213155764313</v>
      </c>
      <c r="AA2213">
        <v>61324.095544980155</v>
      </c>
      <c r="AB2213">
        <v>441.21325560439453</v>
      </c>
      <c r="AC2213">
        <v>8382.7150524715835</v>
      </c>
      <c r="AD2213">
        <v>11730.165887436597</v>
      </c>
      <c r="AE2213">
        <v>8083.9322841245303</v>
      </c>
      <c r="AF2213">
        <v>15428.273042623425</v>
      </c>
      <c r="AG2213">
        <v>72849.585096472147</v>
      </c>
      <c r="AH2213">
        <v>15150.56713583029</v>
      </c>
      <c r="AI2213">
        <v>707.28842501467818</v>
      </c>
      <c r="AJ2213">
        <v>24798.121942457983</v>
      </c>
      <c r="AK2213">
        <v>893.90026248661206</v>
      </c>
      <c r="AL2213">
        <v>325016.40625</v>
      </c>
      <c r="AM2213">
        <v>259832.375</v>
      </c>
      <c r="AN2213">
        <v>65184.01953125</v>
      </c>
      <c r="AO2213" s="5" t="s">
        <v>2367</v>
      </c>
    </row>
    <row r="2214" spans="1:41" ht="14.25" x14ac:dyDescent="0.45">
      <c r="A2214">
        <v>2018</v>
      </c>
      <c r="B2214" s="5" t="s">
        <v>5028</v>
      </c>
      <c r="C2214" s="5" t="s">
        <v>170</v>
      </c>
      <c r="D2214" s="5" t="s">
        <v>83</v>
      </c>
      <c r="E2214" s="5" t="s">
        <v>108</v>
      </c>
      <c r="F2214" s="5" t="s">
        <v>108</v>
      </c>
      <c r="G2214" s="5" t="s">
        <v>86</v>
      </c>
      <c r="H2214" s="5" t="s">
        <v>130</v>
      </c>
      <c r="I2214">
        <v>5856.8</v>
      </c>
      <c r="J2214">
        <v>50767</v>
      </c>
      <c r="K2214">
        <v>680</v>
      </c>
      <c r="L2214">
        <v>869</v>
      </c>
      <c r="M2214">
        <v>6258.7390800000003</v>
      </c>
      <c r="N2214">
        <v>8210.4</v>
      </c>
      <c r="O2214">
        <v>9199.2653204761918</v>
      </c>
      <c r="P2214">
        <v>7320</v>
      </c>
      <c r="Q2214">
        <v>5590.9296520000007</v>
      </c>
      <c r="R2214">
        <v>5646</v>
      </c>
      <c r="S2214">
        <v>1419.1120000000001</v>
      </c>
      <c r="T2214">
        <v>5057.5233709090908</v>
      </c>
      <c r="U2214">
        <v>291</v>
      </c>
      <c r="V2214">
        <v>1792</v>
      </c>
      <c r="W2214">
        <v>2630.9807900000001</v>
      </c>
      <c r="X2214">
        <v>7995.2313079848964</v>
      </c>
      <c r="Y2214">
        <v>20890</v>
      </c>
      <c r="Z2214">
        <v>6993.5140000000001</v>
      </c>
      <c r="AA2214">
        <v>70096</v>
      </c>
      <c r="AB2214">
        <v>629</v>
      </c>
      <c r="AC2214">
        <v>7898.8284699999986</v>
      </c>
      <c r="AD2214">
        <v>9916.6023000000023</v>
      </c>
      <c r="AE2214">
        <v>0</v>
      </c>
      <c r="AF2214">
        <v>23211.077169150001</v>
      </c>
      <c r="AG2214">
        <v>93398</v>
      </c>
      <c r="AH2214">
        <v>12951.321447833619</v>
      </c>
      <c r="AI2214">
        <v>542</v>
      </c>
      <c r="AJ2214">
        <v>21656</v>
      </c>
      <c r="AK2214">
        <v>1180</v>
      </c>
      <c r="AL2214">
        <v>388946.3125</v>
      </c>
      <c r="AM2214">
        <v>330486.5625</v>
      </c>
      <c r="AN2214">
        <v>58459.7734375</v>
      </c>
      <c r="AO2214" s="5" t="s">
        <v>5236</v>
      </c>
    </row>
    <row r="2215" spans="1:41" ht="14.25" x14ac:dyDescent="0.45">
      <c r="A2215">
        <v>2018</v>
      </c>
      <c r="B2215" s="5" t="s">
        <v>1509</v>
      </c>
      <c r="C2215" s="5" t="s">
        <v>170</v>
      </c>
      <c r="D2215" s="5" t="s">
        <v>83</v>
      </c>
      <c r="E2215" s="5" t="s">
        <v>108</v>
      </c>
      <c r="F2215" s="5" t="s">
        <v>108</v>
      </c>
      <c r="G2215" s="5" t="s">
        <v>86</v>
      </c>
      <c r="H2215" s="5" t="s">
        <v>130</v>
      </c>
      <c r="I2215">
        <v>5686.6073303260437</v>
      </c>
      <c r="J2215">
        <v>15166.634202434379</v>
      </c>
      <c r="K2215">
        <v>667.8533830379065</v>
      </c>
      <c r="L2215">
        <v>1571.0977125563868</v>
      </c>
      <c r="M2215">
        <v>5478.2316006101591</v>
      </c>
      <c r="N2215">
        <v>3109.7880039271004</v>
      </c>
      <c r="O2215">
        <v>7795.0429830327239</v>
      </c>
      <c r="P2215">
        <v>9375.1239793698151</v>
      </c>
      <c r="Q2215">
        <v>2150.4146456219819</v>
      </c>
      <c r="R2215">
        <v>5641.5278678595942</v>
      </c>
      <c r="S2215">
        <v>4156.6675775898921</v>
      </c>
      <c r="T2215">
        <v>4653.0768490345945</v>
      </c>
      <c r="U2215">
        <v>1238.2658626489711</v>
      </c>
      <c r="V2215">
        <v>1115.6436021567652</v>
      </c>
      <c r="W2215">
        <v>1187.9031485182436</v>
      </c>
      <c r="X2215">
        <v>9406.9001789924187</v>
      </c>
      <c r="Y2215">
        <v>21371.308257213008</v>
      </c>
      <c r="Z2215">
        <v>7374.5284747791266</v>
      </c>
      <c r="AA2215">
        <v>60761.746318123143</v>
      </c>
      <c r="AB2215">
        <v>456.54895201115903</v>
      </c>
      <c r="AC2215">
        <v>8632.0515065334312</v>
      </c>
      <c r="AD2215">
        <v>11866.143647202583</v>
      </c>
      <c r="AE2215">
        <v>6893.4298893124615</v>
      </c>
      <c r="AF2215">
        <v>15140.161298858189</v>
      </c>
      <c r="AG2215">
        <v>71309.293775506463</v>
      </c>
      <c r="AH2215">
        <v>11126.075644552637</v>
      </c>
      <c r="AI2215">
        <v>806.89826770317563</v>
      </c>
      <c r="AJ2215">
        <v>18585.787657087287</v>
      </c>
      <c r="AK2215">
        <v>1324.5831753025914</v>
      </c>
      <c r="AL2215">
        <v>314049.3125</v>
      </c>
      <c r="AM2215">
        <v>255123.40625</v>
      </c>
      <c r="AN2215">
        <v>58925.921875</v>
      </c>
      <c r="AO2215" s="5" t="s">
        <v>2368</v>
      </c>
    </row>
    <row r="2216" spans="1:41" ht="14.25" x14ac:dyDescent="0.45">
      <c r="A2216">
        <v>2018</v>
      </c>
      <c r="B2216" s="5" t="s">
        <v>589</v>
      </c>
      <c r="C2216" s="5" t="s">
        <v>170</v>
      </c>
      <c r="D2216" s="5" t="s">
        <v>83</v>
      </c>
      <c r="E2216" s="5" t="s">
        <v>108</v>
      </c>
      <c r="F2216" s="5" t="s">
        <v>108</v>
      </c>
      <c r="G2216" s="5" t="s">
        <v>87</v>
      </c>
      <c r="H2216" s="5" t="s">
        <v>130</v>
      </c>
      <c r="I2216">
        <v>6672.767324999998</v>
      </c>
      <c r="J2216">
        <v>14155.761705000001</v>
      </c>
      <c r="K2216">
        <v>624.798</v>
      </c>
      <c r="L2216">
        <v>864.4754999999999</v>
      </c>
      <c r="M2216">
        <v>5072.46</v>
      </c>
      <c r="N2216">
        <v>8845</v>
      </c>
      <c r="O2216">
        <v>7765.2799000000014</v>
      </c>
      <c r="P2216">
        <v>7136.5519999999997</v>
      </c>
      <c r="Q2216">
        <v>4615.4155331594284</v>
      </c>
      <c r="R2216">
        <v>6569.8295571788894</v>
      </c>
      <c r="S2216">
        <v>5706.6695484623988</v>
      </c>
      <c r="T2216">
        <v>4335.4250000000002</v>
      </c>
      <c r="U2216">
        <v>611.04999999999995</v>
      </c>
      <c r="V2216">
        <v>2208</v>
      </c>
      <c r="W2216">
        <v>1240.5150000000001</v>
      </c>
      <c r="X2216">
        <v>7528.9620329277022</v>
      </c>
      <c r="Y2216">
        <v>17960.659199999998</v>
      </c>
      <c r="Z2216">
        <v>7371.985932494571</v>
      </c>
      <c r="AA2216">
        <v>63080.436487900319</v>
      </c>
      <c r="AB2216">
        <v>629</v>
      </c>
      <c r="AC2216">
        <v>7982.8876100000016</v>
      </c>
      <c r="AD2216">
        <v>7813.7701441958507</v>
      </c>
      <c r="AE2216">
        <v>5310.4751640000004</v>
      </c>
      <c r="AF2216">
        <v>19748.399164575902</v>
      </c>
      <c r="AG2216">
        <v>79928</v>
      </c>
      <c r="AH2216">
        <v>11885.315049999999</v>
      </c>
      <c r="AI2216">
        <v>751.74</v>
      </c>
      <c r="AJ2216">
        <v>20857.939200000001</v>
      </c>
      <c r="AK2216">
        <v>1233.2208000000001</v>
      </c>
      <c r="AL2216">
        <v>328506.78125</v>
      </c>
      <c r="AM2216">
        <v>273919.625</v>
      </c>
      <c r="AN2216">
        <v>54587.15625</v>
      </c>
      <c r="AO2216" s="5" t="s">
        <v>866</v>
      </c>
    </row>
    <row r="2217" spans="1:41" ht="14.25" x14ac:dyDescent="0.45">
      <c r="A2217">
        <v>2018</v>
      </c>
      <c r="B2217" s="5" t="s">
        <v>1507</v>
      </c>
      <c r="C2217" s="5" t="s">
        <v>170</v>
      </c>
      <c r="D2217" s="5" t="s">
        <v>83</v>
      </c>
      <c r="E2217" s="5" t="s">
        <v>108</v>
      </c>
      <c r="F2217" s="5" t="s">
        <v>108</v>
      </c>
      <c r="G2217" s="5" t="s">
        <v>87</v>
      </c>
      <c r="H2217" s="5" t="s">
        <v>130</v>
      </c>
      <c r="I2217">
        <v>2686.2</v>
      </c>
      <c r="J2217">
        <v>8987.4680000000008</v>
      </c>
      <c r="K2217">
        <v>712</v>
      </c>
      <c r="L2217">
        <v>1435.3050441600001</v>
      </c>
      <c r="M2217">
        <v>3973.1999999999989</v>
      </c>
      <c r="N2217">
        <v>1015.3672</v>
      </c>
      <c r="O2217">
        <v>6286.2171716415987</v>
      </c>
      <c r="P2217">
        <v>6861.8000000000011</v>
      </c>
      <c r="Q2217">
        <v>1570.7964999999999</v>
      </c>
      <c r="R2217">
        <v>3217.760435589506</v>
      </c>
      <c r="S2217">
        <v>4359</v>
      </c>
      <c r="T2217">
        <v>8361.3826464843733</v>
      </c>
      <c r="U2217">
        <v>1285</v>
      </c>
      <c r="V2217">
        <v>1565.2066789062501</v>
      </c>
      <c r="W2217">
        <v>1009.0024949500799</v>
      </c>
      <c r="X2217">
        <v>12232.26622463145</v>
      </c>
      <c r="Y2217">
        <v>27539</v>
      </c>
      <c r="Z2217">
        <v>8316.869357076479</v>
      </c>
      <c r="AA2217">
        <v>52598.400489018837</v>
      </c>
      <c r="AB2217">
        <v>549</v>
      </c>
      <c r="AC2217">
        <v>8250.5058199999967</v>
      </c>
      <c r="AD2217">
        <v>10826.532384038001</v>
      </c>
      <c r="AE2217">
        <v>8506.1447428311349</v>
      </c>
      <c r="AF2217">
        <v>16870.354672895999</v>
      </c>
      <c r="AG2217">
        <v>63122.261654118251</v>
      </c>
      <c r="AH2217">
        <v>12053.9375</v>
      </c>
      <c r="AI2217">
        <v>681.93226080000011</v>
      </c>
      <c r="AJ2217">
        <v>25467.287188875918</v>
      </c>
      <c r="AK2217">
        <v>986</v>
      </c>
      <c r="AL2217">
        <v>301326.21875</v>
      </c>
      <c r="AM2217">
        <v>239295.734375</v>
      </c>
      <c r="AN2217">
        <v>62030.46875</v>
      </c>
      <c r="AO2217" s="5" t="s">
        <v>2370</v>
      </c>
    </row>
    <row r="2218" spans="1:41" ht="14.25" x14ac:dyDescent="0.45">
      <c r="A2218">
        <v>2018</v>
      </c>
      <c r="B2218" s="5" t="s">
        <v>1509</v>
      </c>
      <c r="C2218" s="5" t="s">
        <v>170</v>
      </c>
      <c r="D2218" s="5" t="s">
        <v>83</v>
      </c>
      <c r="E2218" s="5" t="s">
        <v>108</v>
      </c>
      <c r="F2218" s="5" t="s">
        <v>108</v>
      </c>
      <c r="G2218" s="5" t="s">
        <v>87</v>
      </c>
      <c r="H2218" s="5" t="s">
        <v>130</v>
      </c>
      <c r="I2218">
        <v>5511.9143519999998</v>
      </c>
      <c r="J2218">
        <v>15449.7155</v>
      </c>
      <c r="K2218">
        <v>690.87657138500015</v>
      </c>
      <c r="L2218">
        <v>1556.4010000000001</v>
      </c>
      <c r="M2218">
        <v>5257.0874999999987</v>
      </c>
      <c r="N2218">
        <v>3014.2550970791999</v>
      </c>
      <c r="O2218">
        <v>7467.7569441627211</v>
      </c>
      <c r="P2218">
        <v>8563.4303663999999</v>
      </c>
      <c r="Q2218">
        <v>2372.140769277139</v>
      </c>
      <c r="R2218">
        <v>5506.2410592486567</v>
      </c>
      <c r="S2218">
        <v>3965.4650551178661</v>
      </c>
      <c r="T2218">
        <v>4378.4562499999993</v>
      </c>
      <c r="U2218">
        <v>1188.4593239999999</v>
      </c>
      <c r="V2218">
        <v>1063</v>
      </c>
      <c r="W2218">
        <v>1128.832915</v>
      </c>
      <c r="X2218">
        <v>8939.1368058063908</v>
      </c>
      <c r="Y2218">
        <v>20899.673599999998</v>
      </c>
      <c r="Z2218">
        <v>7049.1023124480016</v>
      </c>
      <c r="AA2218">
        <v>59102.883998806297</v>
      </c>
      <c r="AB2218">
        <v>417</v>
      </c>
      <c r="AC2218">
        <v>8145.002379999999</v>
      </c>
      <c r="AD2218">
        <v>11344.70488496868</v>
      </c>
      <c r="AE2218">
        <v>6728.1218110839736</v>
      </c>
      <c r="AF2218">
        <v>14878.85171053546</v>
      </c>
      <c r="AG2218">
        <v>70917.60434724862</v>
      </c>
      <c r="AH2218">
        <v>10863.772517923289</v>
      </c>
      <c r="AI2218">
        <v>766.77480000000003</v>
      </c>
      <c r="AJ2218">
        <v>18103.791629522399</v>
      </c>
      <c r="AK2218">
        <v>1296.0108540000001</v>
      </c>
      <c r="AL2218">
        <v>306566.46875</v>
      </c>
      <c r="AM2218">
        <v>250050.609375</v>
      </c>
      <c r="AN2218">
        <v>56515.875</v>
      </c>
      <c r="AO2218" s="5" t="s">
        <v>2369</v>
      </c>
    </row>
    <row r="2219" spans="1:41" ht="14.25" x14ac:dyDescent="0.45">
      <c r="A2219">
        <v>2018</v>
      </c>
      <c r="B2219" s="5" t="s">
        <v>5028</v>
      </c>
      <c r="C2219" s="5" t="s">
        <v>170</v>
      </c>
      <c r="D2219" s="5" t="s">
        <v>83</v>
      </c>
      <c r="E2219" s="5" t="s">
        <v>108</v>
      </c>
      <c r="F2219" s="5" t="s">
        <v>108</v>
      </c>
      <c r="G2219" s="5" t="s">
        <v>87</v>
      </c>
      <c r="H2219" s="5" t="s">
        <v>130</v>
      </c>
      <c r="I2219">
        <v>5856.8</v>
      </c>
      <c r="J2219">
        <v>50767</v>
      </c>
      <c r="K2219">
        <v>679</v>
      </c>
      <c r="L2219">
        <v>869</v>
      </c>
      <c r="M2219">
        <v>6258.7390800000003</v>
      </c>
      <c r="N2219">
        <v>8210.4</v>
      </c>
      <c r="O2219">
        <v>9199.2653204761918</v>
      </c>
      <c r="P2219">
        <v>7320</v>
      </c>
      <c r="Q2219">
        <v>5590.9296520000016</v>
      </c>
      <c r="R2219">
        <v>5646</v>
      </c>
      <c r="S2219">
        <v>1419.1120000000001</v>
      </c>
      <c r="T2219">
        <v>5057.5233709090908</v>
      </c>
      <c r="U2219">
        <v>291</v>
      </c>
      <c r="V2219">
        <v>1791</v>
      </c>
      <c r="W2219">
        <v>2630</v>
      </c>
      <c r="X2219">
        <v>8277</v>
      </c>
      <c r="Y2219">
        <v>20890</v>
      </c>
      <c r="Z2219">
        <v>6993.5140000000001</v>
      </c>
      <c r="AA2219">
        <v>70096</v>
      </c>
      <c r="AB2219">
        <v>777</v>
      </c>
      <c r="AC2219">
        <v>7898.8284700000004</v>
      </c>
      <c r="AD2219">
        <v>9916.6023000000023</v>
      </c>
      <c r="AE2219">
        <v>5768</v>
      </c>
      <c r="AF2219">
        <v>23211.077169150001</v>
      </c>
      <c r="AG2219">
        <v>93398</v>
      </c>
      <c r="AH2219">
        <v>12951.321447833619</v>
      </c>
      <c r="AI2219">
        <v>542</v>
      </c>
      <c r="AJ2219">
        <v>21656</v>
      </c>
      <c r="AK2219">
        <v>1180</v>
      </c>
      <c r="AL2219">
        <v>395141.09375</v>
      </c>
      <c r="AM2219">
        <v>336253.5625</v>
      </c>
      <c r="AN2219">
        <v>58887.5625</v>
      </c>
      <c r="AO2219" s="5" t="s">
        <v>5237</v>
      </c>
    </row>
    <row r="2220" spans="1:41" ht="14.25" x14ac:dyDescent="0.45">
      <c r="A2220">
        <v>2018</v>
      </c>
      <c r="B2220" s="5" t="s">
        <v>1508</v>
      </c>
      <c r="C2220" s="5" t="s">
        <v>170</v>
      </c>
      <c r="D2220" s="5" t="s">
        <v>83</v>
      </c>
      <c r="E2220" s="5" t="s">
        <v>108</v>
      </c>
      <c r="F2220" s="5" t="s">
        <v>108</v>
      </c>
      <c r="G2220" s="5" t="s">
        <v>87</v>
      </c>
      <c r="H2220" s="5" t="s">
        <v>130</v>
      </c>
      <c r="I2220">
        <v>4209.54</v>
      </c>
      <c r="J2220">
        <v>9306.7200000000012</v>
      </c>
      <c r="K2220">
        <v>646.9633936207365</v>
      </c>
      <c r="L2220">
        <v>1577.6389999999999</v>
      </c>
      <c r="M2220">
        <v>4670.2568749999991</v>
      </c>
      <c r="N2220">
        <v>3230.501531811839</v>
      </c>
      <c r="O2220">
        <v>8076</v>
      </c>
      <c r="P2220">
        <v>6861.8000000000011</v>
      </c>
      <c r="Q2220">
        <v>1941.0513898496829</v>
      </c>
      <c r="R2220">
        <v>3591.7248892487992</v>
      </c>
      <c r="S2220">
        <v>4683.0150230714344</v>
      </c>
      <c r="T2220">
        <v>7116.3817984000007</v>
      </c>
      <c r="U2220">
        <v>1377.2888028</v>
      </c>
      <c r="V2220">
        <v>1535</v>
      </c>
      <c r="W2220">
        <v>1071.82008</v>
      </c>
      <c r="X2220">
        <v>9832.2494999999981</v>
      </c>
      <c r="Y2220">
        <v>24494</v>
      </c>
      <c r="Z2220">
        <v>10760.96</v>
      </c>
      <c r="AA2220">
        <v>59680.630429166151</v>
      </c>
      <c r="AB2220">
        <v>393</v>
      </c>
      <c r="AC2220">
        <v>8209.7000000000007</v>
      </c>
      <c r="AD2220">
        <v>12548.829851316281</v>
      </c>
      <c r="AE2220">
        <v>7641.2987743319991</v>
      </c>
      <c r="AF2220">
        <v>15108.508233125131</v>
      </c>
      <c r="AG2220">
        <v>72219</v>
      </c>
      <c r="AH2220">
        <v>15559.39781318337</v>
      </c>
      <c r="AI2220">
        <v>668.56104000000005</v>
      </c>
      <c r="AJ2220">
        <v>25467.287188875918</v>
      </c>
      <c r="AK2220">
        <v>908.61925268183336</v>
      </c>
      <c r="AL2220">
        <v>323387.75</v>
      </c>
      <c r="AM2220">
        <v>257212.65625</v>
      </c>
      <c r="AN2220">
        <v>66175.09375</v>
      </c>
      <c r="AO2220" s="5" t="s">
        <v>2371</v>
      </c>
    </row>
    <row r="2221" spans="1:41" ht="14.25" x14ac:dyDescent="0.45">
      <c r="A2221">
        <v>2018</v>
      </c>
      <c r="B2221" s="5" t="s">
        <v>4071</v>
      </c>
      <c r="C2221" s="5" t="s">
        <v>170</v>
      </c>
      <c r="D2221" s="5" t="s">
        <v>83</v>
      </c>
      <c r="E2221" s="5" t="s">
        <v>108</v>
      </c>
      <c r="F2221" s="5" t="s">
        <v>108</v>
      </c>
      <c r="G2221" s="5" t="s">
        <v>87</v>
      </c>
      <c r="H2221" s="5" t="s">
        <v>130</v>
      </c>
      <c r="I2221">
        <v>5973.9360000000006</v>
      </c>
      <c r="J2221">
        <v>39726.705000000009</v>
      </c>
      <c r="K2221">
        <v>679</v>
      </c>
      <c r="L2221">
        <v>950</v>
      </c>
      <c r="M2221">
        <v>7459.5</v>
      </c>
      <c r="N2221">
        <v>10398.61200982666</v>
      </c>
      <c r="O2221">
        <v>9199</v>
      </c>
      <c r="P2221">
        <v>7320.48</v>
      </c>
      <c r="Q2221">
        <v>5726.7453159608349</v>
      </c>
      <c r="R2221">
        <v>6422.2235050837453</v>
      </c>
      <c r="S2221">
        <v>7297.7439999999997</v>
      </c>
      <c r="T2221">
        <v>6375</v>
      </c>
      <c r="U2221">
        <v>530</v>
      </c>
      <c r="V2221">
        <v>2903</v>
      </c>
      <c r="W2221">
        <v>1545</v>
      </c>
      <c r="X2221">
        <v>8277.3159341445953</v>
      </c>
      <c r="Y2221">
        <v>20890</v>
      </c>
      <c r="Z2221">
        <v>6791</v>
      </c>
      <c r="AA2221">
        <v>63762</v>
      </c>
      <c r="AB2221">
        <v>776.41800000000001</v>
      </c>
      <c r="AC2221">
        <v>7898.8284700000004</v>
      </c>
      <c r="AD2221">
        <v>8793.9609090500016</v>
      </c>
      <c r="AE2221">
        <v>7278</v>
      </c>
      <c r="AF2221">
        <v>18875.60707361803</v>
      </c>
      <c r="AG2221">
        <v>95225</v>
      </c>
      <c r="AH2221">
        <v>12622</v>
      </c>
      <c r="AI2221">
        <v>542</v>
      </c>
      <c r="AJ2221">
        <v>21511.8</v>
      </c>
      <c r="AK2221">
        <v>1179.8</v>
      </c>
      <c r="AL2221">
        <v>386930.6875</v>
      </c>
      <c r="AM2221">
        <v>322183.9375</v>
      </c>
      <c r="AN2221">
        <v>64746.73828125</v>
      </c>
      <c r="AO2221" s="5" t="s">
        <v>4324</v>
      </c>
    </row>
    <row r="2222" spans="1:41" ht="14.25" x14ac:dyDescent="0.45">
      <c r="A2222">
        <v>2018</v>
      </c>
      <c r="B2222" s="5" t="s">
        <v>1507</v>
      </c>
      <c r="C2222" s="5" t="s">
        <v>170</v>
      </c>
      <c r="D2222" s="5" t="s">
        <v>83</v>
      </c>
      <c r="E2222" s="5" t="s">
        <v>487</v>
      </c>
      <c r="F2222" s="5" t="s">
        <v>487</v>
      </c>
      <c r="G2222" s="5" t="s">
        <v>87</v>
      </c>
      <c r="H2222" s="5" t="s">
        <v>130</v>
      </c>
      <c r="I2222">
        <v>6184.2000000000007</v>
      </c>
      <c r="J2222"/>
      <c r="K2222">
        <v>886</v>
      </c>
      <c r="L2222">
        <v>2868</v>
      </c>
      <c r="M2222">
        <v>13121.9</v>
      </c>
      <c r="N2222">
        <v>18559.651588774519</v>
      </c>
      <c r="O2222">
        <v>10120</v>
      </c>
      <c r="P2222"/>
      <c r="Q2222"/>
      <c r="R2222">
        <v>8530.8536785127963</v>
      </c>
      <c r="S2222">
        <v>14802</v>
      </c>
      <c r="T2222">
        <v>12297.718941601561</v>
      </c>
      <c r="U2222">
        <v>1465</v>
      </c>
      <c r="V2222">
        <v>26537</v>
      </c>
      <c r="W2222">
        <v>5500</v>
      </c>
      <c r="X2222">
        <v>14875.68503895424</v>
      </c>
      <c r="Y2222">
        <v>76800</v>
      </c>
      <c r="Z2222">
        <v>10173.55143188275</v>
      </c>
      <c r="AA2222">
        <v>126376.0063417615</v>
      </c>
      <c r="AB2222">
        <v>1723</v>
      </c>
      <c r="AC2222">
        <v>11826.592780000001</v>
      </c>
      <c r="AD2222">
        <v>19186.8823780196</v>
      </c>
      <c r="AE2222">
        <v>22303.282715367219</v>
      </c>
      <c r="AF2222">
        <v>24583.463164051202</v>
      </c>
      <c r="AG2222">
        <v>143675.92538824651</v>
      </c>
      <c r="AH2222">
        <v>28257.96804836201</v>
      </c>
      <c r="AI2222">
        <v>4102.2356760000002</v>
      </c>
      <c r="AJ2222">
        <v>38844.988217005288</v>
      </c>
      <c r="AK2222">
        <v>2160</v>
      </c>
      <c r="AL2222">
        <v>645761.875</v>
      </c>
      <c r="AM2222">
        <v>518728.53125</v>
      </c>
      <c r="AN2222">
        <v>127033.390625</v>
      </c>
      <c r="AO2222" s="5" t="s">
        <v>5238</v>
      </c>
    </row>
    <row r="2223" spans="1:41" ht="14.25" x14ac:dyDescent="0.45">
      <c r="A2223">
        <v>2018</v>
      </c>
      <c r="B2223" s="5" t="s">
        <v>589</v>
      </c>
      <c r="C2223" s="5" t="s">
        <v>170</v>
      </c>
      <c r="D2223" s="5" t="s">
        <v>83</v>
      </c>
      <c r="E2223" s="5" t="s">
        <v>487</v>
      </c>
      <c r="F2223" s="5" t="s">
        <v>487</v>
      </c>
      <c r="G2223" s="5" t="s">
        <v>87</v>
      </c>
      <c r="H2223" s="5" t="s">
        <v>130</v>
      </c>
      <c r="I2223">
        <v>21060.768524999989</v>
      </c>
      <c r="J2223">
        <v>25370.653439999998</v>
      </c>
      <c r="K2223">
        <v>1463</v>
      </c>
      <c r="L2223"/>
      <c r="M2223">
        <v>18898.560000000001</v>
      </c>
      <c r="N2223">
        <v>20047.483440456999</v>
      </c>
      <c r="O2223">
        <v>10812.602167999999</v>
      </c>
      <c r="P2223"/>
      <c r="Q2223">
        <v>4929.402759973741</v>
      </c>
      <c r="R2223">
        <v>9268.5195311651623</v>
      </c>
      <c r="S2223">
        <v>13599.556091383811</v>
      </c>
      <c r="T2223">
        <v>11960.672500000001</v>
      </c>
      <c r="U2223">
        <v>988.79</v>
      </c>
      <c r="V2223">
        <v>6958</v>
      </c>
      <c r="W2223">
        <v>4132.8998295574329</v>
      </c>
      <c r="X2223">
        <v>11627.802866647569</v>
      </c>
      <c r="Y2223">
        <v>81646</v>
      </c>
      <c r="Z2223">
        <v>13104.40448221501</v>
      </c>
      <c r="AA2223">
        <v>156990.22332856141</v>
      </c>
      <c r="AB2223"/>
      <c r="AC2223">
        <v>13030.68441</v>
      </c>
      <c r="AD2223">
        <v>14943.86316360176</v>
      </c>
      <c r="AE2223">
        <v>14220.38185851685</v>
      </c>
      <c r="AF2223">
        <v>36877.644926720823</v>
      </c>
      <c r="AG2223">
        <v>163878</v>
      </c>
      <c r="AH2223">
        <v>29680.069519950841</v>
      </c>
      <c r="AI2223">
        <v>4608.3600000000006</v>
      </c>
      <c r="AJ2223">
        <v>32731.13942803572</v>
      </c>
      <c r="AK2223">
        <v>2991.7008000000001</v>
      </c>
      <c r="AL2223">
        <v>725821.1875</v>
      </c>
      <c r="AM2223">
        <v>601102.125</v>
      </c>
      <c r="AN2223">
        <v>124719.0859375</v>
      </c>
      <c r="AO2223" s="5" t="s">
        <v>877</v>
      </c>
    </row>
    <row r="2224" spans="1:41" ht="14.25" x14ac:dyDescent="0.45">
      <c r="A2224">
        <v>2018</v>
      </c>
      <c r="B2224" s="5" t="s">
        <v>4071</v>
      </c>
      <c r="C2224" s="5" t="s">
        <v>170</v>
      </c>
      <c r="D2224" s="5" t="s">
        <v>83</v>
      </c>
      <c r="E2224" s="5" t="s">
        <v>487</v>
      </c>
      <c r="F2224" s="5" t="s">
        <v>487</v>
      </c>
      <c r="G2224" s="5" t="s">
        <v>87</v>
      </c>
      <c r="H2224" s="5" t="s">
        <v>130</v>
      </c>
      <c r="I2224">
        <v>28751.89</v>
      </c>
      <c r="J2224">
        <v>44383.25</v>
      </c>
      <c r="K2224">
        <v>949.19799999999998</v>
      </c>
      <c r="L2224"/>
      <c r="M2224">
        <v>24804.5</v>
      </c>
      <c r="N2224">
        <v>20862.093063537599</v>
      </c>
      <c r="O2224">
        <v>12558.970499999999</v>
      </c>
      <c r="P2224"/>
      <c r="Q2224">
        <v>5282.9282104478061</v>
      </c>
      <c r="R2224">
        <v>7663.7019722153509</v>
      </c>
      <c r="S2224">
        <v>8188</v>
      </c>
      <c r="T2224">
        <v>11653.5</v>
      </c>
      <c r="U2224">
        <v>1068</v>
      </c>
      <c r="V2224">
        <v>8707</v>
      </c>
      <c r="W2224">
        <v>8150.3107999999993</v>
      </c>
      <c r="X2224"/>
      <c r="Y2224">
        <v>78657.502000000008</v>
      </c>
      <c r="Z2224">
        <v>14737.135582432</v>
      </c>
      <c r="AA2224">
        <v>116022</v>
      </c>
      <c r="AB2224"/>
      <c r="AC2224">
        <v>16813.12889</v>
      </c>
      <c r="AD2224">
        <v>22167</v>
      </c>
      <c r="AE2224">
        <v>18721</v>
      </c>
      <c r="AF2224">
        <v>39505.993000000002</v>
      </c>
      <c r="AG2224">
        <v>188113</v>
      </c>
      <c r="AH2224">
        <v>31581</v>
      </c>
      <c r="AI2224">
        <v>5306.5</v>
      </c>
      <c r="AJ2224">
        <v>36069</v>
      </c>
      <c r="AK2224">
        <v>2588.56122</v>
      </c>
      <c r="AL2224">
        <v>753305.1875</v>
      </c>
      <c r="AM2224">
        <v>625357.625</v>
      </c>
      <c r="AN2224">
        <v>127947.5390625</v>
      </c>
      <c r="AO2224" s="5" t="s">
        <v>4325</v>
      </c>
    </row>
    <row r="2225" spans="1:41" ht="14.25" x14ac:dyDescent="0.45">
      <c r="A2225">
        <v>2018</v>
      </c>
      <c r="B2225" s="5" t="s">
        <v>5028</v>
      </c>
      <c r="C2225" s="5" t="s">
        <v>170</v>
      </c>
      <c r="D2225" s="5" t="s">
        <v>83</v>
      </c>
      <c r="E2225" s="5" t="s">
        <v>487</v>
      </c>
      <c r="F2225" s="5" t="s">
        <v>487</v>
      </c>
      <c r="G2225" s="5" t="s">
        <v>87</v>
      </c>
      <c r="H2225" s="5" t="s">
        <v>130</v>
      </c>
      <c r="I2225">
        <v>20765.8</v>
      </c>
      <c r="J2225">
        <v>50335</v>
      </c>
      <c r="K2225">
        <v>949.19799999999998</v>
      </c>
      <c r="L2225">
        <v>2752</v>
      </c>
      <c r="M2225">
        <v>30636</v>
      </c>
      <c r="N2225">
        <v>16377.106</v>
      </c>
      <c r="O2225">
        <v>12558.76408433333</v>
      </c>
      <c r="P2225"/>
      <c r="Q2225">
        <v>6010.2823520000011</v>
      </c>
      <c r="R2225">
        <v>6002.2530489600003</v>
      </c>
      <c r="S2225">
        <v>14957.189399999999</v>
      </c>
      <c r="T2225">
        <v>9389.7611454545458</v>
      </c>
      <c r="U2225"/>
      <c r="V2225">
        <v>6867</v>
      </c>
      <c r="W2225">
        <v>6556</v>
      </c>
      <c r="X2225">
        <v>12731.25455333333</v>
      </c>
      <c r="Y2225">
        <v>78658</v>
      </c>
      <c r="Z2225">
        <v>13845.624299999999</v>
      </c>
      <c r="AA2225">
        <v>116022</v>
      </c>
      <c r="AB2225"/>
      <c r="AC2225">
        <v>16813.12889</v>
      </c>
      <c r="AD2225">
        <v>29248.162</v>
      </c>
      <c r="AE2225">
        <v>22116</v>
      </c>
      <c r="AF2225">
        <v>41303.446882510012</v>
      </c>
      <c r="AG2225">
        <v>169604</v>
      </c>
      <c r="AH2225">
        <v>31581</v>
      </c>
      <c r="AI2225">
        <v>23313</v>
      </c>
      <c r="AJ2225">
        <v>30474</v>
      </c>
      <c r="AK2225">
        <v>2589</v>
      </c>
      <c r="AL2225">
        <v>772454.9375</v>
      </c>
      <c r="AM2225">
        <v>597945.625</v>
      </c>
      <c r="AN2225">
        <v>174509.328125</v>
      </c>
      <c r="AO2225" s="5" t="s">
        <v>5240</v>
      </c>
    </row>
    <row r="2226" spans="1:41" ht="14.25" x14ac:dyDescent="0.45">
      <c r="A2226">
        <v>2018</v>
      </c>
      <c r="B2226" s="5" t="s">
        <v>1509</v>
      </c>
      <c r="C2226" s="5" t="s">
        <v>170</v>
      </c>
      <c r="D2226" s="5" t="s">
        <v>83</v>
      </c>
      <c r="E2226" s="5" t="s">
        <v>487</v>
      </c>
      <c r="F2226" s="5" t="s">
        <v>487</v>
      </c>
      <c r="G2226" s="5" t="s">
        <v>87</v>
      </c>
      <c r="H2226" s="5" t="s">
        <v>130</v>
      </c>
      <c r="I2226">
        <v>15262.745951999999</v>
      </c>
      <c r="J2226"/>
      <c r="K2226">
        <v>1382.3382030933351</v>
      </c>
      <c r="L2226">
        <v>3135.6111000000001</v>
      </c>
      <c r="M2226">
        <v>20952.647473962708</v>
      </c>
      <c r="N2226">
        <v>20485.789620256801</v>
      </c>
      <c r="O2226">
        <v>11569.63658315909</v>
      </c>
      <c r="P2226"/>
      <c r="Q2226">
        <v>2751.9782448985438</v>
      </c>
      <c r="R2226">
        <v>8043.9440016028148</v>
      </c>
      <c r="S2226">
        <v>17357.441821444001</v>
      </c>
      <c r="T2226">
        <v>11275.812625</v>
      </c>
      <c r="U2226">
        <v>1398.620124</v>
      </c>
      <c r="V2226">
        <v>6931</v>
      </c>
      <c r="W2226">
        <v>5300.2158116479968</v>
      </c>
      <c r="X2226">
        <v>10180.24922694316</v>
      </c>
      <c r="Y2226">
        <v>84159</v>
      </c>
      <c r="Z2226">
        <v>11205.718653337601</v>
      </c>
      <c r="AA2226">
        <v>170472.4074392622</v>
      </c>
      <c r="AB2226">
        <v>1578</v>
      </c>
      <c r="AC2226">
        <v>11917.225899999999</v>
      </c>
      <c r="AD2226">
        <v>11181.971625751239</v>
      </c>
      <c r="AE2226">
        <v>29768.234843352158</v>
      </c>
      <c r="AF2226">
        <v>35609.835565354653</v>
      </c>
      <c r="AG2226">
        <v>170279.94666664119</v>
      </c>
      <c r="AH2226">
        <v>27154.47074300647</v>
      </c>
      <c r="AI2226">
        <v>4106.4588000000003</v>
      </c>
      <c r="AJ2226">
        <v>34853.11278943684</v>
      </c>
      <c r="AK2226">
        <v>3106.3811040000001</v>
      </c>
      <c r="AL2226">
        <v>731420.8125</v>
      </c>
      <c r="AM2226">
        <v>606275.1875</v>
      </c>
      <c r="AN2226">
        <v>125145.625</v>
      </c>
      <c r="AO2226" s="5" t="s">
        <v>2402</v>
      </c>
    </row>
    <row r="2227" spans="1:41" ht="14.25" x14ac:dyDescent="0.45">
      <c r="A2227">
        <v>2018</v>
      </c>
      <c r="B2227" s="5" t="s">
        <v>1508</v>
      </c>
      <c r="C2227" s="5" t="s">
        <v>170</v>
      </c>
      <c r="D2227" s="5" t="s">
        <v>83</v>
      </c>
      <c r="E2227" s="5" t="s">
        <v>487</v>
      </c>
      <c r="F2227" s="5" t="s">
        <v>487</v>
      </c>
      <c r="G2227" s="5" t="s">
        <v>87</v>
      </c>
      <c r="H2227" s="5" t="s">
        <v>130</v>
      </c>
      <c r="I2227">
        <v>12185.94</v>
      </c>
      <c r="J2227"/>
      <c r="K2227">
        <v>1229.064627546406</v>
      </c>
      <c r="L2227">
        <v>2868</v>
      </c>
      <c r="M2227">
        <v>22854.865645985949</v>
      </c>
      <c r="N2227">
        <v>18876.705226076319</v>
      </c>
      <c r="O2227">
        <v>10337</v>
      </c>
      <c r="P2227"/>
      <c r="Q2227">
        <v>3464.4032029005211</v>
      </c>
      <c r="R2227">
        <v>9563.4001910879106</v>
      </c>
      <c r="S2227">
        <v>22783.200000000001</v>
      </c>
      <c r="T2227">
        <v>11753.276972719999</v>
      </c>
      <c r="U2227">
        <v>1570.2164172</v>
      </c>
      <c r="V2227">
        <v>10764</v>
      </c>
      <c r="W2227"/>
      <c r="X2227">
        <v>12253.196488150001</v>
      </c>
      <c r="Y2227">
        <v>66660</v>
      </c>
      <c r="Z2227">
        <v>13279.457</v>
      </c>
      <c r="AA2227">
        <v>145056.13833065471</v>
      </c>
      <c r="AB2227">
        <v>1472</v>
      </c>
      <c r="AC2227">
        <v>11635.3</v>
      </c>
      <c r="AD2227">
        <v>30059.97554458852</v>
      </c>
      <c r="AE2227">
        <v>51171.380722209688</v>
      </c>
      <c r="AF2227">
        <v>37726.514235785922</v>
      </c>
      <c r="AG2227">
        <v>170903</v>
      </c>
      <c r="AH2227">
        <v>57435.134170040466</v>
      </c>
      <c r="AI2227">
        <v>3781.0841040000009</v>
      </c>
      <c r="AJ2227">
        <v>44151.912618802809</v>
      </c>
      <c r="AK2227">
        <v>2352.793536400844</v>
      </c>
      <c r="AL2227">
        <v>776187.9375</v>
      </c>
      <c r="AM2227">
        <v>599876.375</v>
      </c>
      <c r="AN2227">
        <v>176311.59375</v>
      </c>
      <c r="AO2227" s="5" t="s">
        <v>5239</v>
      </c>
    </row>
    <row r="2228" spans="1:41" ht="14.25" x14ac:dyDescent="0.45">
      <c r="A2228">
        <v>2018</v>
      </c>
      <c r="B2228" s="5" t="s">
        <v>5028</v>
      </c>
      <c r="C2228" s="5" t="s">
        <v>170</v>
      </c>
      <c r="D2228" s="5" t="s">
        <v>83</v>
      </c>
      <c r="E2228" s="5" t="s">
        <v>210</v>
      </c>
      <c r="F2228" s="5" t="s">
        <v>210</v>
      </c>
      <c r="G2228" s="5" t="s">
        <v>87</v>
      </c>
      <c r="H2228" s="5" t="s">
        <v>130</v>
      </c>
      <c r="I2228">
        <v>27674.436000000002</v>
      </c>
      <c r="J2228">
        <v>64546</v>
      </c>
      <c r="K2228">
        <v>949.19799999999998</v>
      </c>
      <c r="L2228">
        <v>2752</v>
      </c>
      <c r="M2228">
        <v>16564.733540000001</v>
      </c>
      <c r="N2228">
        <v>16377.106</v>
      </c>
      <c r="O2228">
        <v>12761.70512047619</v>
      </c>
      <c r="P2228">
        <v>11553</v>
      </c>
      <c r="Q2228">
        <v>6020.2823520000011</v>
      </c>
      <c r="R2228">
        <v>7002.2530489600003</v>
      </c>
      <c r="S2228">
        <v>4117.5062857142857</v>
      </c>
      <c r="T2228">
        <v>10881.761145454549</v>
      </c>
      <c r="U2228">
        <v>906.19499999999994</v>
      </c>
      <c r="V2228">
        <v>5557</v>
      </c>
      <c r="W2228">
        <v>8398.0292000000009</v>
      </c>
      <c r="X2228">
        <v>13838.32016666667</v>
      </c>
      <c r="Y2228">
        <v>67357.502000000008</v>
      </c>
      <c r="Z2228">
        <v>13630.153700000001</v>
      </c>
      <c r="AA2228">
        <v>152975</v>
      </c>
      <c r="AB2228">
        <v>1628</v>
      </c>
      <c r="AC2228">
        <v>19832.933540000002</v>
      </c>
      <c r="AD2228">
        <v>27600.295000000009</v>
      </c>
      <c r="AE2228">
        <v>21144</v>
      </c>
      <c r="AF2228">
        <v>41303.446882510012</v>
      </c>
      <c r="AG2228">
        <v>169643</v>
      </c>
      <c r="AH2228">
        <v>28463.321447833619</v>
      </c>
      <c r="AI2228">
        <v>5306.5</v>
      </c>
      <c r="AJ2228">
        <v>27693</v>
      </c>
      <c r="AK2228">
        <v>2589</v>
      </c>
      <c r="AL2228">
        <v>789065.6875</v>
      </c>
      <c r="AM2228">
        <v>655967.3125</v>
      </c>
      <c r="AN2228">
        <v>133098.375</v>
      </c>
      <c r="AO2228" s="5" t="s">
        <v>5241</v>
      </c>
    </row>
    <row r="2229" spans="1:41" ht="14.25" x14ac:dyDescent="0.45">
      <c r="A2229">
        <v>2018</v>
      </c>
      <c r="B2229" s="5" t="s">
        <v>1509</v>
      </c>
      <c r="C2229" s="5" t="s">
        <v>170</v>
      </c>
      <c r="D2229" s="5" t="s">
        <v>83</v>
      </c>
      <c r="E2229" s="5" t="s">
        <v>210</v>
      </c>
      <c r="F2229" s="5" t="s">
        <v>210</v>
      </c>
      <c r="G2229" s="5" t="s">
        <v>87</v>
      </c>
      <c r="H2229" s="5" t="s">
        <v>130</v>
      </c>
      <c r="I2229">
        <v>15262.745951999999</v>
      </c>
      <c r="J2229">
        <v>28009.2055</v>
      </c>
      <c r="K2229">
        <v>1021.266176292665</v>
      </c>
      <c r="L2229">
        <v>3206.130012366737</v>
      </c>
      <c r="M2229">
        <v>18011.12394870233</v>
      </c>
      <c r="N2229">
        <v>19902.125220256799</v>
      </c>
      <c r="O2229">
        <v>9553.9655781000183</v>
      </c>
      <c r="P2229">
        <v>11815.949686399999</v>
      </c>
      <c r="Q2229">
        <v>3598.9742300227258</v>
      </c>
      <c r="R2229">
        <v>8043.9440016028148</v>
      </c>
      <c r="S2229">
        <v>17590.29686311787</v>
      </c>
      <c r="T2229">
        <v>11171.2447875</v>
      </c>
      <c r="U2229">
        <v>1398.620124</v>
      </c>
      <c r="V2229">
        <v>10291</v>
      </c>
      <c r="W2229">
        <v>8329.9337855199974</v>
      </c>
      <c r="X2229">
        <v>10772.59325291759</v>
      </c>
      <c r="Y2229">
        <v>84159.28101999998</v>
      </c>
      <c r="Z2229">
        <v>11205.718653337601</v>
      </c>
      <c r="AA2229">
        <v>142022.2352043587</v>
      </c>
      <c r="AB2229">
        <v>1578</v>
      </c>
      <c r="AC2229">
        <v>13858.529832099999</v>
      </c>
      <c r="AD2229">
        <v>22813.886445446169</v>
      </c>
      <c r="AE2229">
        <v>19548.993261950611</v>
      </c>
      <c r="AF2229">
        <v>35609.835565354653</v>
      </c>
      <c r="AG2229">
        <v>164246.1619674488</v>
      </c>
      <c r="AH2229">
        <v>35488.288895633261</v>
      </c>
      <c r="AI2229">
        <v>2646.0784512</v>
      </c>
      <c r="AJ2229">
        <v>34853.11278943684</v>
      </c>
      <c r="AK2229">
        <v>3106.3811040000001</v>
      </c>
      <c r="AL2229">
        <v>749115.6875</v>
      </c>
      <c r="AM2229">
        <v>607032.625</v>
      </c>
      <c r="AN2229">
        <v>142083.046875</v>
      </c>
      <c r="AO2229" s="5" t="s">
        <v>2405</v>
      </c>
    </row>
    <row r="2230" spans="1:41" ht="14.25" x14ac:dyDescent="0.45">
      <c r="A2230">
        <v>2018</v>
      </c>
      <c r="B2230" s="5" t="s">
        <v>1507</v>
      </c>
      <c r="C2230" s="5" t="s">
        <v>170</v>
      </c>
      <c r="D2230" s="5" t="s">
        <v>83</v>
      </c>
      <c r="E2230" s="5" t="s">
        <v>210</v>
      </c>
      <c r="F2230" s="5" t="s">
        <v>210</v>
      </c>
      <c r="G2230" s="5" t="s">
        <v>87</v>
      </c>
      <c r="H2230" s="5" t="s">
        <v>130</v>
      </c>
      <c r="I2230">
        <v>4449.4608000000007</v>
      </c>
      <c r="J2230">
        <v>17890.903999999999</v>
      </c>
      <c r="K2230">
        <v>1039</v>
      </c>
      <c r="L2230">
        <v>2587.4019267136</v>
      </c>
      <c r="M2230">
        <v>12483.119000000001</v>
      </c>
      <c r="N2230">
        <v>18559.651588774519</v>
      </c>
      <c r="O2230">
        <v>9045.5907640795849</v>
      </c>
      <c r="P2230">
        <v>10886.433000000001</v>
      </c>
      <c r="Q2230">
        <v>2042.11400065</v>
      </c>
      <c r="R2230">
        <v>8643.767456578189</v>
      </c>
      <c r="S2230">
        <v>14900</v>
      </c>
      <c r="T2230">
        <v>12863.42304804687</v>
      </c>
      <c r="U2230">
        <v>1465</v>
      </c>
      <c r="V2230">
        <v>19970.973266015619</v>
      </c>
      <c r="W2230">
        <v>5623.7389329545013</v>
      </c>
      <c r="X2230">
        <v>14728.40102866756</v>
      </c>
      <c r="Y2230">
        <v>76734</v>
      </c>
      <c r="Z2230">
        <v>10173.55143188275</v>
      </c>
      <c r="AA2230">
        <v>127543.1886463483</v>
      </c>
      <c r="AB2230">
        <v>1723</v>
      </c>
      <c r="AC2230">
        <v>12126.69155422617</v>
      </c>
      <c r="AD2230">
        <v>19186.8823780196</v>
      </c>
      <c r="AE2230">
        <v>22303.282715367219</v>
      </c>
      <c r="AF2230">
        <v>47782.242412088934</v>
      </c>
      <c r="AG2230">
        <v>136661.48388731619</v>
      </c>
      <c r="AH2230">
        <v>45921.607105450043</v>
      </c>
      <c r="AI2230">
        <v>3358.2356759999998</v>
      </c>
      <c r="AJ2230">
        <v>38844.988217005288</v>
      </c>
      <c r="AK2230">
        <v>2160</v>
      </c>
      <c r="AL2230">
        <v>701698.1875</v>
      </c>
      <c r="AM2230">
        <v>558665.125</v>
      </c>
      <c r="AN2230">
        <v>143033</v>
      </c>
      <c r="AO2230" s="5" t="s">
        <v>2404</v>
      </c>
    </row>
    <row r="2231" spans="1:41" ht="14.25" x14ac:dyDescent="0.45">
      <c r="A2231">
        <v>2018</v>
      </c>
      <c r="B2231" s="5" t="s">
        <v>1508</v>
      </c>
      <c r="C2231" s="5" t="s">
        <v>170</v>
      </c>
      <c r="D2231" s="5" t="s">
        <v>83</v>
      </c>
      <c r="E2231" s="5" t="s">
        <v>210</v>
      </c>
      <c r="F2231" s="5" t="s">
        <v>210</v>
      </c>
      <c r="G2231" s="5" t="s">
        <v>87</v>
      </c>
      <c r="H2231" s="5" t="s">
        <v>130</v>
      </c>
      <c r="I2231">
        <v>10018.08504</v>
      </c>
      <c r="J2231">
        <v>17150.907500000001</v>
      </c>
      <c r="K2231">
        <v>859.68794412932027</v>
      </c>
      <c r="L2231">
        <v>3246.9746000000009</v>
      </c>
      <c r="M2231">
        <v>19101.741958695809</v>
      </c>
      <c r="N2231">
        <v>18876.705226076319</v>
      </c>
      <c r="O2231">
        <v>10790</v>
      </c>
      <c r="P2231">
        <v>10675.433000000001</v>
      </c>
      <c r="Q2231">
        <v>3464.4032029005211</v>
      </c>
      <c r="R2231">
        <v>9388.3404587978857</v>
      </c>
      <c r="S2231">
        <v>24930.510391288819</v>
      </c>
      <c r="T2231">
        <v>12318.981079165311</v>
      </c>
      <c r="U2231">
        <v>1570.2164172</v>
      </c>
      <c r="V2231">
        <v>20810</v>
      </c>
      <c r="W2231">
        <v>6612.8998237056012</v>
      </c>
      <c r="X2231">
        <v>12253.196488150001</v>
      </c>
      <c r="Y2231">
        <v>66660</v>
      </c>
      <c r="Z2231">
        <v>13279.457</v>
      </c>
      <c r="AA2231">
        <v>145056.13833065471</v>
      </c>
      <c r="AB2231">
        <v>1472</v>
      </c>
      <c r="AC2231">
        <v>11896</v>
      </c>
      <c r="AD2231">
        <v>27462.228821337168</v>
      </c>
      <c r="AE2231">
        <v>17336.326516067998</v>
      </c>
      <c r="AF2231">
        <v>37726.514235785922</v>
      </c>
      <c r="AG2231">
        <v>176817</v>
      </c>
      <c r="AH2231">
        <v>55534.559437736767</v>
      </c>
      <c r="AI2231">
        <v>3423.0695600000008</v>
      </c>
      <c r="AJ2231">
        <v>44151.912618802809</v>
      </c>
      <c r="AK2231">
        <v>2352.793536400844</v>
      </c>
      <c r="AL2231">
        <v>785236.125</v>
      </c>
      <c r="AM2231">
        <v>608124.4375</v>
      </c>
      <c r="AN2231">
        <v>177111.65625</v>
      </c>
      <c r="AO2231" s="5" t="s">
        <v>2403</v>
      </c>
    </row>
    <row r="2232" spans="1:41" ht="14.25" x14ac:dyDescent="0.45">
      <c r="A2232">
        <v>2018</v>
      </c>
      <c r="B2232" s="5" t="s">
        <v>4071</v>
      </c>
      <c r="C2232" s="5" t="s">
        <v>170</v>
      </c>
      <c r="D2232" s="5" t="s">
        <v>83</v>
      </c>
      <c r="E2232" s="5" t="s">
        <v>210</v>
      </c>
      <c r="F2232" s="5" t="s">
        <v>210</v>
      </c>
      <c r="G2232" s="5" t="s">
        <v>87</v>
      </c>
      <c r="H2232" s="5" t="s">
        <v>130</v>
      </c>
      <c r="I2232">
        <v>28751.89</v>
      </c>
      <c r="J2232">
        <v>60300.360000000022</v>
      </c>
      <c r="K2232">
        <v>949.19799999999998</v>
      </c>
      <c r="L2232">
        <v>3075</v>
      </c>
      <c r="M2232">
        <v>18686.685968597609</v>
      </c>
      <c r="N2232">
        <v>20862.093063537599</v>
      </c>
      <c r="O2232">
        <v>12762</v>
      </c>
      <c r="P2232">
        <v>11552.85</v>
      </c>
      <c r="Q2232">
        <v>6150.4078322078049</v>
      </c>
      <c r="R2232">
        <v>8663.7019722153509</v>
      </c>
      <c r="S2232">
        <v>12031.744000000001</v>
      </c>
      <c r="T2232">
        <v>11653.5</v>
      </c>
      <c r="U2232">
        <v>1068</v>
      </c>
      <c r="V2232">
        <v>9275</v>
      </c>
      <c r="W2232">
        <v>8150.3107999999993</v>
      </c>
      <c r="X2232">
        <v>13883.802252827491</v>
      </c>
      <c r="Y2232">
        <v>66557.502000000008</v>
      </c>
      <c r="Z2232">
        <v>13851.4</v>
      </c>
      <c r="AA2232">
        <v>154149</v>
      </c>
      <c r="AB2232">
        <v>1626.431</v>
      </c>
      <c r="AC2232">
        <v>19832.933540000002</v>
      </c>
      <c r="AD2232">
        <v>27446.464245560801</v>
      </c>
      <c r="AE2232">
        <v>17520.686761199999</v>
      </c>
      <c r="AF2232">
        <v>34850.993000000002</v>
      </c>
      <c r="AG2232">
        <v>187906</v>
      </c>
      <c r="AH2232">
        <v>30533</v>
      </c>
      <c r="AI2232">
        <v>5306.5</v>
      </c>
      <c r="AJ2232">
        <v>32013.685079991479</v>
      </c>
      <c r="AK2232">
        <v>2588.56122</v>
      </c>
      <c r="AL2232">
        <v>821999.6875</v>
      </c>
      <c r="AM2232">
        <v>676381.5</v>
      </c>
      <c r="AN2232">
        <v>145618.1875</v>
      </c>
      <c r="AO2232" s="5" t="s">
        <v>4326</v>
      </c>
    </row>
    <row r="2233" spans="1:41" ht="14.25" x14ac:dyDescent="0.45">
      <c r="A2233">
        <v>2018</v>
      </c>
      <c r="B2233" s="5" t="s">
        <v>589</v>
      </c>
      <c r="C2233" s="5" t="s">
        <v>170</v>
      </c>
      <c r="D2233" s="5" t="s">
        <v>83</v>
      </c>
      <c r="E2233" s="5" t="s">
        <v>210</v>
      </c>
      <c r="F2233" s="5" t="s">
        <v>210</v>
      </c>
      <c r="G2233" s="5" t="s">
        <v>87</v>
      </c>
      <c r="H2233" s="5" t="s">
        <v>130</v>
      </c>
      <c r="I2233">
        <v>21060.768524999989</v>
      </c>
      <c r="J2233">
        <v>25370.653439999998</v>
      </c>
      <c r="K2233">
        <v>926.07600000000002</v>
      </c>
      <c r="L2233">
        <v>1921.836</v>
      </c>
      <c r="M2233">
        <v>14633.205599999999</v>
      </c>
      <c r="N2233">
        <v>20048.187030000001</v>
      </c>
      <c r="O2233">
        <v>10266.86024</v>
      </c>
      <c r="P2233">
        <v>9847.860999999999</v>
      </c>
      <c r="Q2233">
        <v>4929.402759973741</v>
      </c>
      <c r="R2233">
        <v>9268.5195311651623</v>
      </c>
      <c r="S2233">
        <v>17767.019544729599</v>
      </c>
      <c r="T2233">
        <v>11960.672500000001</v>
      </c>
      <c r="U2233">
        <v>988.79</v>
      </c>
      <c r="V2233">
        <v>6953</v>
      </c>
      <c r="W2233">
        <v>4970.477124</v>
      </c>
      <c r="X2233">
        <v>13363.260509140029</v>
      </c>
      <c r="Y2233">
        <v>68146.121520000001</v>
      </c>
      <c r="Z2233">
        <v>12937.503305632539</v>
      </c>
      <c r="AA2233">
        <v>143269.06174180051</v>
      </c>
      <c r="AB2233">
        <v>1387</v>
      </c>
      <c r="AC2233">
        <v>14241.94692615</v>
      </c>
      <c r="AD2233">
        <v>18915.31042632613</v>
      </c>
      <c r="AE2233">
        <v>17264.710246331109</v>
      </c>
      <c r="AF2233">
        <v>36877.644926720823</v>
      </c>
      <c r="AG2233">
        <v>163503</v>
      </c>
      <c r="AH2233">
        <v>29945.58404297808</v>
      </c>
      <c r="AI2233">
        <v>3176.6145600000009</v>
      </c>
      <c r="AJ2233">
        <v>32731.13942803572</v>
      </c>
      <c r="AK2233">
        <v>2991.7008000000001</v>
      </c>
      <c r="AL2233">
        <v>719663.875</v>
      </c>
      <c r="AM2233">
        <v>589360.125</v>
      </c>
      <c r="AN2233">
        <v>130303.7890625</v>
      </c>
      <c r="AO2233" s="5" t="s">
        <v>878</v>
      </c>
    </row>
    <row r="2234" spans="1:41" ht="14.25" x14ac:dyDescent="0.45">
      <c r="A2234">
        <v>2018</v>
      </c>
      <c r="B2234" s="5" t="s">
        <v>1509</v>
      </c>
      <c r="C2234" s="5" t="s">
        <v>170</v>
      </c>
      <c r="D2234" s="5" t="s">
        <v>83</v>
      </c>
      <c r="E2234" s="5" t="s">
        <v>24</v>
      </c>
      <c r="F2234" s="5" t="s">
        <v>24</v>
      </c>
      <c r="G2234" s="5" t="s">
        <v>86</v>
      </c>
      <c r="H2234" s="5" t="s">
        <v>130</v>
      </c>
      <c r="I2234">
        <v>3175.0406734589001</v>
      </c>
      <c r="J2234">
        <v>5782.393681585605</v>
      </c>
      <c r="K2234">
        <v>109.48416115375517</v>
      </c>
      <c r="L2234">
        <v>318.32960211403912</v>
      </c>
      <c r="M2234">
        <v>5132.4177006226528</v>
      </c>
      <c r="N2234">
        <v>3961.524524473346</v>
      </c>
      <c r="O2234">
        <v>175.17465784600827</v>
      </c>
      <c r="P2234">
        <v>121.52741888066824</v>
      </c>
      <c r="Q2234">
        <v>240.03795088356802</v>
      </c>
      <c r="R2234">
        <v>437.93664461502067</v>
      </c>
      <c r="S2234">
        <v>7979.8625698525993</v>
      </c>
      <c r="T2234">
        <v>218.96832230751033</v>
      </c>
      <c r="U2234">
        <v>0</v>
      </c>
      <c r="V2234">
        <v>341.59058279971612</v>
      </c>
      <c r="W2234">
        <v>552.89501382646358</v>
      </c>
      <c r="X2234">
        <v>853.97645699929035</v>
      </c>
      <c r="Y2234">
        <v>14311.222125213108</v>
      </c>
      <c r="Z2234">
        <v>1393.7497941114764</v>
      </c>
      <c r="AA2234">
        <v>19782.509689461243</v>
      </c>
      <c r="AB2234">
        <v>7424.1209678361383</v>
      </c>
      <c r="AC2234">
        <v>1158.090611436076</v>
      </c>
      <c r="AD2234">
        <v>3661.5894734260546</v>
      </c>
      <c r="AE2234">
        <v>1853.1508085206906</v>
      </c>
      <c r="AF2234">
        <v>6300.7753379469041</v>
      </c>
      <c r="AG2234">
        <v>47376.706217181338</v>
      </c>
      <c r="AH2234">
        <v>7995.6499793170815</v>
      </c>
      <c r="AI2234">
        <v>2533.4634890978946</v>
      </c>
      <c r="AJ2234">
        <v>7485.4320980822404</v>
      </c>
      <c r="AK2234">
        <v>107.29447793068006</v>
      </c>
      <c r="AL2234">
        <v>150784.921875</v>
      </c>
      <c r="AM2234">
        <v>114040.015625</v>
      </c>
      <c r="AN2234">
        <v>36744.8984375</v>
      </c>
      <c r="AO2234" s="5" t="s">
        <v>2406</v>
      </c>
    </row>
    <row r="2235" spans="1:41" ht="14.25" x14ac:dyDescent="0.45">
      <c r="A2235">
        <v>2018</v>
      </c>
      <c r="B2235" s="5" t="s">
        <v>589</v>
      </c>
      <c r="C2235" s="5" t="s">
        <v>170</v>
      </c>
      <c r="D2235" s="5" t="s">
        <v>83</v>
      </c>
      <c r="E2235" s="5" t="s">
        <v>24</v>
      </c>
      <c r="F2235" s="5" t="s">
        <v>24</v>
      </c>
      <c r="G2235" s="5" t="s">
        <v>86</v>
      </c>
      <c r="H2235" s="5" t="s">
        <v>130</v>
      </c>
      <c r="I2235">
        <v>2972.4816196511979</v>
      </c>
      <c r="J2235">
        <v>7855.8442805067343</v>
      </c>
      <c r="K2235">
        <v>106.1600578446856</v>
      </c>
      <c r="L2235">
        <v>318.4801735340568</v>
      </c>
      <c r="M2235">
        <v>5838.803181457708</v>
      </c>
      <c r="N2235">
        <v>3131.3416534111411</v>
      </c>
      <c r="O2235">
        <v>118.89926478604788</v>
      </c>
      <c r="P2235">
        <v>100.85205495245133</v>
      </c>
      <c r="Q2235">
        <v>286.42957027063466</v>
      </c>
      <c r="R2235">
        <v>424.84193548864732</v>
      </c>
      <c r="S2235">
        <v>7560.2946794671298</v>
      </c>
      <c r="T2235">
        <v>424.64023137874239</v>
      </c>
      <c r="U2235">
        <v>0</v>
      </c>
      <c r="V2235">
        <v>331.21938047541909</v>
      </c>
      <c r="W2235">
        <v>536.10829211566227</v>
      </c>
      <c r="X2235">
        <v>828.546780049012</v>
      </c>
      <c r="Y2235">
        <v>14283.835783002447</v>
      </c>
      <c r="Z2235">
        <v>3464.725425145898</v>
      </c>
      <c r="AA2235">
        <v>24817.806431421348</v>
      </c>
      <c r="AB2235">
        <v>122.08406652138844</v>
      </c>
      <c r="AC2235">
        <v>3473.9143955848008</v>
      </c>
      <c r="AD2235">
        <v>3667.4171170151567</v>
      </c>
      <c r="AE2235">
        <v>1573.7549151104433</v>
      </c>
      <c r="AF2235">
        <v>8056.0347784469877</v>
      </c>
      <c r="AG2235">
        <v>50464.245097049745</v>
      </c>
      <c r="AH2235">
        <v>9685.477792059457</v>
      </c>
      <c r="AI2235">
        <v>2456.5437385260248</v>
      </c>
      <c r="AJ2235">
        <v>7628.6617567191079</v>
      </c>
      <c r="AK2235">
        <v>104.0368566877919</v>
      </c>
      <c r="AL2235">
        <v>160633.484375</v>
      </c>
      <c r="AM2235">
        <v>129184.46875</v>
      </c>
      <c r="AN2235">
        <v>31449.013671875</v>
      </c>
      <c r="AO2235" s="5" t="s">
        <v>879</v>
      </c>
    </row>
    <row r="2236" spans="1:41" ht="14.25" x14ac:dyDescent="0.45">
      <c r="A2236">
        <v>2018</v>
      </c>
      <c r="B2236" s="5" t="s">
        <v>5028</v>
      </c>
      <c r="C2236" s="5" t="s">
        <v>170</v>
      </c>
      <c r="D2236" s="5" t="s">
        <v>83</v>
      </c>
      <c r="E2236" s="5" t="s">
        <v>24</v>
      </c>
      <c r="F2236" s="5" t="s">
        <v>24</v>
      </c>
      <c r="G2236" s="5" t="s">
        <v>86</v>
      </c>
      <c r="H2236" s="5" t="s">
        <v>130</v>
      </c>
      <c r="I2236">
        <v>2200</v>
      </c>
      <c r="J2236">
        <v>8494</v>
      </c>
      <c r="K2236">
        <v>100</v>
      </c>
      <c r="L2236">
        <v>527</v>
      </c>
      <c r="M2236">
        <v>12035.171539999999</v>
      </c>
      <c r="N2236">
        <v>3342.1640000000002</v>
      </c>
      <c r="O2236">
        <v>111.68300000000001</v>
      </c>
      <c r="P2236">
        <v>95</v>
      </c>
      <c r="Q2236">
        <v>258.5</v>
      </c>
      <c r="R2236">
        <v>125.38232000000001</v>
      </c>
      <c r="S2236">
        <v>7113.04</v>
      </c>
      <c r="T2236">
        <v>230.24929090909089</v>
      </c>
      <c r="U2236">
        <v>54</v>
      </c>
      <c r="V2236">
        <v>681</v>
      </c>
      <c r="W2236">
        <v>1129</v>
      </c>
      <c r="X2236">
        <v>2718</v>
      </c>
      <c r="Y2236">
        <v>14315</v>
      </c>
      <c r="Z2236">
        <v>5174</v>
      </c>
      <c r="AA2236">
        <v>35107</v>
      </c>
      <c r="AB2236">
        <v>115</v>
      </c>
      <c r="AC2236">
        <v>4064.41624</v>
      </c>
      <c r="AD2236">
        <v>7260.8305000000009</v>
      </c>
      <c r="AE2236">
        <v>1560</v>
      </c>
      <c r="AF2236">
        <v>10955.04</v>
      </c>
      <c r="AG2236">
        <v>67721</v>
      </c>
      <c r="AH2236">
        <v>14498</v>
      </c>
      <c r="AI2236">
        <v>2662</v>
      </c>
      <c r="AJ2236">
        <v>10261</v>
      </c>
      <c r="AK2236">
        <v>98</v>
      </c>
      <c r="AL2236">
        <v>213005.46875</v>
      </c>
      <c r="AM2236">
        <v>164934.5</v>
      </c>
      <c r="AN2236">
        <v>48070.9765625</v>
      </c>
      <c r="AO2236" s="5" t="s">
        <v>5242</v>
      </c>
    </row>
    <row r="2237" spans="1:41" ht="14.25" x14ac:dyDescent="0.45">
      <c r="A2237">
        <v>2018</v>
      </c>
      <c r="B2237" s="5" t="s">
        <v>4071</v>
      </c>
      <c r="C2237" s="5" t="s">
        <v>170</v>
      </c>
      <c r="D2237" s="5" t="s">
        <v>83</v>
      </c>
      <c r="E2237" s="5" t="s">
        <v>24</v>
      </c>
      <c r="F2237" s="5" t="s">
        <v>24</v>
      </c>
      <c r="G2237" s="5" t="s">
        <v>86</v>
      </c>
      <c r="H2237" s="5" t="s">
        <v>130</v>
      </c>
      <c r="I2237">
        <v>2262.4617223711634</v>
      </c>
      <c r="J2237">
        <v>6324.6089057193885</v>
      </c>
      <c r="K2237">
        <v>102.83916919868925</v>
      </c>
      <c r="L2237">
        <v>301.08081155076388</v>
      </c>
      <c r="M2237">
        <v>7918.6160282990722</v>
      </c>
      <c r="N2237">
        <v>3074.7492806567207</v>
      </c>
      <c r="O2237">
        <v>115.17986950253196</v>
      </c>
      <c r="P2237">
        <v>97.326989729639507</v>
      </c>
      <c r="Q2237">
        <v>230.61807723398951</v>
      </c>
      <c r="R2237">
        <v>520.75698498832264</v>
      </c>
      <c r="S2237">
        <v>4744.9992668275218</v>
      </c>
      <c r="T2237">
        <v>411.35667679475699</v>
      </c>
      <c r="U2237">
        <v>83.299727050938287</v>
      </c>
      <c r="V2237">
        <v>534.76367983318414</v>
      </c>
      <c r="W2237">
        <v>519.33780445338073</v>
      </c>
      <c r="X2237">
        <v>2794.805657046732</v>
      </c>
      <c r="Y2237">
        <v>14721.427070792366</v>
      </c>
      <c r="Z2237">
        <v>4834.4693440303818</v>
      </c>
      <c r="AA2237">
        <v>36954.227059856996</v>
      </c>
      <c r="AB2237">
        <v>118.34731591385159</v>
      </c>
      <c r="AC2237">
        <v>4179.8118939926035</v>
      </c>
      <c r="AD2237">
        <v>7401.0253456609953</v>
      </c>
      <c r="AE2237">
        <v>1528.1900542925223</v>
      </c>
      <c r="AF2237">
        <v>9956.2199048400307</v>
      </c>
      <c r="AG2237">
        <v>58279.985576589184</v>
      </c>
      <c r="AH2237">
        <v>10114.232290691089</v>
      </c>
      <c r="AI2237">
        <v>2737.578684069108</v>
      </c>
      <c r="AJ2237">
        <v>7390.0226986178095</v>
      </c>
      <c r="AK2237">
        <v>100.78238581471547</v>
      </c>
      <c r="AL2237">
        <v>188353.109375</v>
      </c>
      <c r="AM2237">
        <v>151274.015625</v>
      </c>
      <c r="AN2237">
        <v>37079.09765625</v>
      </c>
      <c r="AO2237" s="5" t="s">
        <v>4327</v>
      </c>
    </row>
    <row r="2238" spans="1:41" ht="14.25" x14ac:dyDescent="0.45">
      <c r="A2238">
        <v>2018</v>
      </c>
      <c r="B2238" s="5" t="s">
        <v>1507</v>
      </c>
      <c r="C2238" s="5" t="s">
        <v>170</v>
      </c>
      <c r="D2238" s="5" t="s">
        <v>83</v>
      </c>
      <c r="E2238" s="5" t="s">
        <v>24</v>
      </c>
      <c r="F2238" s="5" t="s">
        <v>24</v>
      </c>
      <c r="G2238" s="5" t="s">
        <v>86</v>
      </c>
      <c r="H2238" s="5" t="s">
        <v>130</v>
      </c>
      <c r="I2238">
        <v>2103.9011157616906</v>
      </c>
      <c r="J2238">
        <v>6257.1156426599027</v>
      </c>
      <c r="K2238">
        <v>113.72438463576705</v>
      </c>
      <c r="L2238">
        <v>284.31096158941762</v>
      </c>
      <c r="M2238">
        <v>2284.7228873325598</v>
      </c>
      <c r="N2238">
        <v>2914.7559782147096</v>
      </c>
      <c r="O2238">
        <v>108.0381654039787</v>
      </c>
      <c r="P2238">
        <v>113.72438463576705</v>
      </c>
      <c r="Q2238">
        <v>215.79201984636796</v>
      </c>
      <c r="R2238">
        <v>893.60208940661869</v>
      </c>
      <c r="S2238">
        <v>7676.3959629142755</v>
      </c>
      <c r="T2238">
        <v>284.31096158941762</v>
      </c>
      <c r="U2238">
        <v>0</v>
      </c>
      <c r="V2238">
        <v>1032.6174124927647</v>
      </c>
      <c r="W2238">
        <v>460.58375777485656</v>
      </c>
      <c r="X2238">
        <v>376.79443113839307</v>
      </c>
      <c r="Y2238">
        <v>13385.360071629782</v>
      </c>
      <c r="Z2238">
        <v>1649.0035772186222</v>
      </c>
      <c r="AA2238">
        <v>18971.875989579159</v>
      </c>
      <c r="AB2238">
        <v>130.78304233113209</v>
      </c>
      <c r="AC2238">
        <v>1344.5760115829298</v>
      </c>
      <c r="AD2238">
        <v>3093.0189511312742</v>
      </c>
      <c r="AE2238">
        <v>1194.1060386755539</v>
      </c>
      <c r="AF2238">
        <v>8406.5065122759006</v>
      </c>
      <c r="AG2238">
        <v>26309.422224832277</v>
      </c>
      <c r="AH2238">
        <v>8138.8751270997291</v>
      </c>
      <c r="AI2238">
        <v>1867.3543957192949</v>
      </c>
      <c r="AJ2238">
        <v>7875.2135729124811</v>
      </c>
      <c r="AK2238">
        <v>101.21470232583268</v>
      </c>
      <c r="AL2238">
        <v>117587.6875</v>
      </c>
      <c r="AM2238">
        <v>92951.8828125</v>
      </c>
      <c r="AN2238">
        <v>24635.814453125</v>
      </c>
      <c r="AO2238" s="5" t="s">
        <v>2407</v>
      </c>
    </row>
    <row r="2239" spans="1:41" ht="14.25" x14ac:dyDescent="0.45">
      <c r="A2239">
        <v>2018</v>
      </c>
      <c r="B2239" s="5" t="s">
        <v>1508</v>
      </c>
      <c r="C2239" s="5" t="s">
        <v>170</v>
      </c>
      <c r="D2239" s="5" t="s">
        <v>83</v>
      </c>
      <c r="E2239" s="5" t="s">
        <v>24</v>
      </c>
      <c r="F2239" s="5" t="s">
        <v>24</v>
      </c>
      <c r="G2239" s="5" t="s">
        <v>86</v>
      </c>
      <c r="H2239" s="5" t="s">
        <v>130</v>
      </c>
      <c r="I2239">
        <v>3199.6381131616395</v>
      </c>
      <c r="J2239">
        <v>5194.06531614697</v>
      </c>
      <c r="K2239">
        <v>112.26800397058385</v>
      </c>
      <c r="L2239">
        <v>325.57721151469315</v>
      </c>
      <c r="M2239">
        <v>9780.4711905810072</v>
      </c>
      <c r="N2239">
        <v>2514.8032889410783</v>
      </c>
      <c r="O2239">
        <v>119.00408420881888</v>
      </c>
      <c r="P2239">
        <v>105.53192373234882</v>
      </c>
      <c r="Q2239">
        <v>224.18567563477748</v>
      </c>
      <c r="R2239">
        <v>435.82506502183031</v>
      </c>
      <c r="S2239">
        <v>7475.4565428045616</v>
      </c>
      <c r="T2239">
        <v>336.80401191175156</v>
      </c>
      <c r="U2239">
        <v>0</v>
      </c>
      <c r="V2239">
        <v>1019.3934760529013</v>
      </c>
      <c r="W2239">
        <v>566.95342005144846</v>
      </c>
      <c r="X2239">
        <v>383.95657357939677</v>
      </c>
      <c r="Y2239">
        <v>12237.211842345849</v>
      </c>
      <c r="Z2239">
        <v>1122.6800397058385</v>
      </c>
      <c r="AA2239">
        <v>19965.596577236258</v>
      </c>
      <c r="AB2239">
        <v>7550.0232670217638</v>
      </c>
      <c r="AC2239">
        <v>1298.9408059396551</v>
      </c>
      <c r="AD2239">
        <v>3118.8183698602866</v>
      </c>
      <c r="AE2239">
        <v>1684.0200595587578</v>
      </c>
      <c r="AF2239">
        <v>6350.3780638492899</v>
      </c>
      <c r="AG2239">
        <v>44692.769700649726</v>
      </c>
      <c r="AH2239">
        <v>8307.8322938232031</v>
      </c>
      <c r="AI2239">
        <v>2460.914647035198</v>
      </c>
      <c r="AJ2239">
        <v>7536.3564955887532</v>
      </c>
      <c r="AK2239">
        <v>127.56219152224556</v>
      </c>
      <c r="AL2239">
        <v>148247.046875</v>
      </c>
      <c r="AM2239">
        <v>107906.9765625</v>
      </c>
      <c r="AN2239">
        <v>40340.06640625</v>
      </c>
      <c r="AO2239" s="5" t="s">
        <v>2408</v>
      </c>
    </row>
    <row r="2240" spans="1:41" ht="14.25" x14ac:dyDescent="0.45">
      <c r="A2240">
        <v>2018</v>
      </c>
      <c r="B2240" s="5" t="s">
        <v>1507</v>
      </c>
      <c r="C2240" s="5" t="s">
        <v>170</v>
      </c>
      <c r="D2240" s="5" t="s">
        <v>83</v>
      </c>
      <c r="E2240" s="5" t="s">
        <v>24</v>
      </c>
      <c r="F2240" s="5" t="s">
        <v>24</v>
      </c>
      <c r="G2240" s="5" t="s">
        <v>87</v>
      </c>
      <c r="H2240" s="5" t="s">
        <v>130</v>
      </c>
      <c r="I2240">
        <v>2035</v>
      </c>
      <c r="J2240">
        <v>5623.0439999999999</v>
      </c>
      <c r="K2240">
        <v>112</v>
      </c>
      <c r="L2240">
        <v>276.0202008</v>
      </c>
      <c r="M2240">
        <v>2209.8999999999992</v>
      </c>
      <c r="N2240">
        <v>2850.056</v>
      </c>
      <c r="O2240">
        <v>107.4837802246093</v>
      </c>
      <c r="P2240">
        <v>110</v>
      </c>
      <c r="Q2240">
        <v>209.86349999999999</v>
      </c>
      <c r="R2240">
        <v>860.34681938614688</v>
      </c>
      <c r="S2240">
        <v>7451</v>
      </c>
      <c r="T2240">
        <v>275.95322265624992</v>
      </c>
      <c r="U2240"/>
      <c r="V2240">
        <v>1002.2621046875</v>
      </c>
      <c r="W2240">
        <v>437.52249513359999</v>
      </c>
      <c r="X2240">
        <v>384.09354050000002</v>
      </c>
      <c r="Y2240">
        <v>13117</v>
      </c>
      <c r="Z2240">
        <v>1603.6516712447999</v>
      </c>
      <c r="AA2240">
        <v>18611.780108220199</v>
      </c>
      <c r="AB2240">
        <v>115</v>
      </c>
      <c r="AC2240">
        <v>1337.67625</v>
      </c>
      <c r="AD2240">
        <v>3008.0435000000002</v>
      </c>
      <c r="AE2240">
        <v>1161.905577017093</v>
      </c>
      <c r="AF2240">
        <v>8161.3652972543996</v>
      </c>
      <c r="AG2240">
        <v>25636.730281827589</v>
      </c>
      <c r="AH2240">
        <v>7961.791666666667</v>
      </c>
      <c r="AI2240">
        <v>1777.35360672</v>
      </c>
      <c r="AJ2240">
        <v>7739.7214061721497</v>
      </c>
      <c r="AK2240">
        <v>113</v>
      </c>
      <c r="AL2240">
        <v>114289.5546875</v>
      </c>
      <c r="AM2240">
        <v>90336.421875</v>
      </c>
      <c r="AN2240">
        <v>23953.142578125</v>
      </c>
      <c r="AO2240" s="5" t="s">
        <v>2409</v>
      </c>
    </row>
    <row r="2241" spans="1:41" ht="14.25" x14ac:dyDescent="0.45">
      <c r="A2241">
        <v>2018</v>
      </c>
      <c r="B2241" s="5" t="s">
        <v>1508</v>
      </c>
      <c r="C2241" s="5" t="s">
        <v>170</v>
      </c>
      <c r="D2241" s="5" t="s">
        <v>83</v>
      </c>
      <c r="E2241" s="5" t="s">
        <v>24</v>
      </c>
      <c r="F2241" s="5" t="s">
        <v>24</v>
      </c>
      <c r="G2241" s="5" t="s">
        <v>87</v>
      </c>
      <c r="H2241" s="5" t="s">
        <v>130</v>
      </c>
      <c r="I2241">
        <v>2907</v>
      </c>
      <c r="J2241">
        <v>5061.84</v>
      </c>
      <c r="K2241">
        <v>108.76523160327</v>
      </c>
      <c r="L2241">
        <v>318.82600000000002</v>
      </c>
      <c r="M2241">
        <v>9365.0961609947499</v>
      </c>
      <c r="N2241">
        <v>2436.47253577728</v>
      </c>
      <c r="O2241">
        <v>116</v>
      </c>
      <c r="P2241">
        <v>102</v>
      </c>
      <c r="Q2241">
        <v>239.8318937378636</v>
      </c>
      <c r="R2241">
        <v>427.59449331426742</v>
      </c>
      <c r="S2241">
        <v>7997.1786446262149</v>
      </c>
      <c r="T2241">
        <v>333.58039680000002</v>
      </c>
      <c r="U2241"/>
      <c r="V2241">
        <v>983</v>
      </c>
      <c r="W2241">
        <v>535.91004000000009</v>
      </c>
      <c r="X2241">
        <v>384.09354050000002</v>
      </c>
      <c r="Y2241">
        <v>12275</v>
      </c>
      <c r="Z2241">
        <v>1201</v>
      </c>
      <c r="AA2241">
        <v>19430.525310395711</v>
      </c>
      <c r="AB2241">
        <v>136</v>
      </c>
      <c r="AC2241">
        <v>1272.0999999999999</v>
      </c>
      <c r="AD2241">
        <v>3336.4848746473372</v>
      </c>
      <c r="AE2241">
        <v>1591.8119999999999</v>
      </c>
      <c r="AF2241">
        <v>6218.7607774414746</v>
      </c>
      <c r="AG2241">
        <v>44279</v>
      </c>
      <c r="AH2241">
        <v>8532.0151031905843</v>
      </c>
      <c r="AI2241">
        <v>2326.1679359999998</v>
      </c>
      <c r="AJ2241">
        <v>7739.7214061721497</v>
      </c>
      <c r="AK2241">
        <v>129.66263463104821</v>
      </c>
      <c r="AL2241">
        <v>139785.421875</v>
      </c>
      <c r="AM2241">
        <v>106484.484375</v>
      </c>
      <c r="AN2241">
        <v>33300.953125</v>
      </c>
      <c r="AO2241" s="5" t="s">
        <v>2411</v>
      </c>
    </row>
    <row r="2242" spans="1:41" ht="14.25" x14ac:dyDescent="0.45">
      <c r="A2242">
        <v>2018</v>
      </c>
      <c r="B2242" s="5" t="s">
        <v>5028</v>
      </c>
      <c r="C2242" s="5" t="s">
        <v>170</v>
      </c>
      <c r="D2242" s="5" t="s">
        <v>83</v>
      </c>
      <c r="E2242" s="5" t="s">
        <v>24</v>
      </c>
      <c r="F2242" s="5" t="s">
        <v>24</v>
      </c>
      <c r="G2242" s="5" t="s">
        <v>87</v>
      </c>
      <c r="H2242" s="5" t="s">
        <v>130</v>
      </c>
      <c r="I2242">
        <v>2200</v>
      </c>
      <c r="J2242">
        <v>8494</v>
      </c>
      <c r="K2242">
        <v>100</v>
      </c>
      <c r="L2242">
        <v>527</v>
      </c>
      <c r="M2242">
        <v>12035.171539999999</v>
      </c>
      <c r="N2242">
        <v>3342.1640000000002</v>
      </c>
      <c r="O2242">
        <v>111.68300000000001</v>
      </c>
      <c r="P2242">
        <v>95</v>
      </c>
      <c r="Q2242">
        <v>258.50000000000011</v>
      </c>
      <c r="R2242">
        <v>125.38232000000001</v>
      </c>
      <c r="S2242">
        <v>7113.04</v>
      </c>
      <c r="T2242">
        <v>230.24929090909089</v>
      </c>
      <c r="U2242">
        <v>54</v>
      </c>
      <c r="V2242">
        <v>681</v>
      </c>
      <c r="W2242">
        <v>1129</v>
      </c>
      <c r="X2242">
        <v>2772</v>
      </c>
      <c r="Y2242">
        <v>14315</v>
      </c>
      <c r="Z2242">
        <v>5174</v>
      </c>
      <c r="AA2242">
        <v>35107</v>
      </c>
      <c r="AB2242">
        <v>115</v>
      </c>
      <c r="AC2242">
        <v>4064.41624</v>
      </c>
      <c r="AD2242">
        <v>7260.8305000000009</v>
      </c>
      <c r="AE2242">
        <v>1560</v>
      </c>
      <c r="AF2242">
        <v>10955.04</v>
      </c>
      <c r="AG2242">
        <v>67721</v>
      </c>
      <c r="AH2242">
        <v>14498</v>
      </c>
      <c r="AI2242">
        <v>2662</v>
      </c>
      <c r="AJ2242">
        <v>10261</v>
      </c>
      <c r="AK2242">
        <v>98</v>
      </c>
      <c r="AL2242">
        <v>213059.46875</v>
      </c>
      <c r="AM2242">
        <v>164934.5</v>
      </c>
      <c r="AN2242">
        <v>48124.9765625</v>
      </c>
      <c r="AO2242" s="5" t="s">
        <v>5243</v>
      </c>
    </row>
    <row r="2243" spans="1:41" ht="14.25" x14ac:dyDescent="0.45">
      <c r="A2243">
        <v>2018</v>
      </c>
      <c r="B2243" s="5" t="s">
        <v>589</v>
      </c>
      <c r="C2243" s="5" t="s">
        <v>170</v>
      </c>
      <c r="D2243" s="5" t="s">
        <v>83</v>
      </c>
      <c r="E2243" s="5" t="s">
        <v>24</v>
      </c>
      <c r="F2243" s="5" t="s">
        <v>24</v>
      </c>
      <c r="G2243" s="5" t="s">
        <v>87</v>
      </c>
      <c r="H2243" s="5" t="s">
        <v>130</v>
      </c>
      <c r="I2243">
        <v>2884.63</v>
      </c>
      <c r="J2243">
        <v>7706.5079999999998</v>
      </c>
      <c r="K2243">
        <v>101.1</v>
      </c>
      <c r="L2243">
        <v>310.58999999999997</v>
      </c>
      <c r="M2243">
        <v>5610</v>
      </c>
      <c r="N2243">
        <v>3069</v>
      </c>
      <c r="O2243">
        <v>113.98576</v>
      </c>
      <c r="P2243">
        <v>95</v>
      </c>
      <c r="Q2243">
        <v>275.47516192405482</v>
      </c>
      <c r="R2243">
        <v>406.81181481782369</v>
      </c>
      <c r="S2243">
        <v>7264.0320000000002</v>
      </c>
      <c r="T2243">
        <v>408.04</v>
      </c>
      <c r="U2243">
        <v>0</v>
      </c>
      <c r="V2243">
        <v>319</v>
      </c>
      <c r="W2243">
        <v>515.6049999999999</v>
      </c>
      <c r="X2243">
        <v>812.00037703836369</v>
      </c>
      <c r="Y2243">
        <v>13814.4627</v>
      </c>
      <c r="Z2243">
        <v>3332.2180967999998</v>
      </c>
      <c r="AA2243">
        <v>24249.91887097248</v>
      </c>
      <c r="AB2243">
        <v>115</v>
      </c>
      <c r="AC2243">
        <v>3330.2569100000001</v>
      </c>
      <c r="AD2243">
        <v>3527.1579090044002</v>
      </c>
      <c r="AE2243">
        <v>1512.0847200000001</v>
      </c>
      <c r="AF2243">
        <v>7856.4508869506881</v>
      </c>
      <c r="AG2243">
        <v>49485</v>
      </c>
      <c r="AH2243">
        <v>9538.6417183845588</v>
      </c>
      <c r="AI2243">
        <v>2360.2800000000002</v>
      </c>
      <c r="AJ2243">
        <v>7476.3144000000011</v>
      </c>
      <c r="AK2243">
        <v>99.96</v>
      </c>
      <c r="AL2243">
        <v>156589.515625</v>
      </c>
      <c r="AM2243">
        <v>126123.71875</v>
      </c>
      <c r="AN2243">
        <v>30465.8046875</v>
      </c>
      <c r="AO2243" s="5" t="s">
        <v>880</v>
      </c>
    </row>
    <row r="2244" spans="1:41" ht="14.25" x14ac:dyDescent="0.45">
      <c r="A2244">
        <v>2018</v>
      </c>
      <c r="B2244" s="5" t="s">
        <v>4071</v>
      </c>
      <c r="C2244" s="5" t="s">
        <v>170</v>
      </c>
      <c r="D2244" s="5" t="s">
        <v>83</v>
      </c>
      <c r="E2244" s="5" t="s">
        <v>24</v>
      </c>
      <c r="F2244" s="5" t="s">
        <v>24</v>
      </c>
      <c r="G2244" s="5" t="s">
        <v>87</v>
      </c>
      <c r="H2244" s="5" t="s">
        <v>130</v>
      </c>
      <c r="I2244">
        <v>2244</v>
      </c>
      <c r="J2244">
        <v>6805.9500000000007</v>
      </c>
      <c r="K2244">
        <v>100</v>
      </c>
      <c r="L2244">
        <v>300</v>
      </c>
      <c r="M2244">
        <v>7700</v>
      </c>
      <c r="N2244">
        <v>2989.8620385742188</v>
      </c>
      <c r="O2244">
        <v>112</v>
      </c>
      <c r="P2244">
        <v>94.64</v>
      </c>
      <c r="Q2244">
        <v>224.25120606373861</v>
      </c>
      <c r="R2244">
        <v>506.38</v>
      </c>
      <c r="S2244">
        <v>4614</v>
      </c>
      <c r="T2244">
        <v>408</v>
      </c>
      <c r="U2244">
        <v>81</v>
      </c>
      <c r="V2244">
        <v>520</v>
      </c>
      <c r="W2244">
        <v>505</v>
      </c>
      <c r="X2244">
        <v>2772</v>
      </c>
      <c r="Y2244">
        <v>14315</v>
      </c>
      <c r="Z2244">
        <v>4700</v>
      </c>
      <c r="AA2244">
        <v>36453</v>
      </c>
      <c r="AB2244">
        <v>115.08</v>
      </c>
      <c r="AC2244">
        <v>4064.41624</v>
      </c>
      <c r="AD2244">
        <v>7196.6988875240013</v>
      </c>
      <c r="AE2244">
        <v>1486</v>
      </c>
      <c r="AF2244">
        <v>9874.9769976421267</v>
      </c>
      <c r="AG2244">
        <v>57829</v>
      </c>
      <c r="AH2244">
        <v>10056</v>
      </c>
      <c r="AI2244">
        <v>2662</v>
      </c>
      <c r="AJ2244">
        <v>7329.72</v>
      </c>
      <c r="AK2244">
        <v>98</v>
      </c>
      <c r="AL2244">
        <v>186156.96875</v>
      </c>
      <c r="AM2244">
        <v>149818.1875</v>
      </c>
      <c r="AN2244">
        <v>36338.78125</v>
      </c>
      <c r="AO2244" s="5" t="s">
        <v>4328</v>
      </c>
    </row>
    <row r="2245" spans="1:41" ht="14.25" x14ac:dyDescent="0.45">
      <c r="A2245">
        <v>2018</v>
      </c>
      <c r="B2245" s="5" t="s">
        <v>1509</v>
      </c>
      <c r="C2245" s="5" t="s">
        <v>170</v>
      </c>
      <c r="D2245" s="5" t="s">
        <v>83</v>
      </c>
      <c r="E2245" s="5" t="s">
        <v>24</v>
      </c>
      <c r="F2245" s="5" t="s">
        <v>24</v>
      </c>
      <c r="G2245" s="5" t="s">
        <v>87</v>
      </c>
      <c r="H2245" s="5" t="s">
        <v>130</v>
      </c>
      <c r="I2245">
        <v>3077.5031999999992</v>
      </c>
      <c r="J2245">
        <v>5502</v>
      </c>
      <c r="K2245">
        <v>106.31987449</v>
      </c>
      <c r="L2245">
        <v>315.3518123667377</v>
      </c>
      <c r="M2245">
        <v>4922.2084079227088</v>
      </c>
      <c r="N2245">
        <v>3839.8262116320002</v>
      </c>
      <c r="O2245">
        <v>167.81969905981279</v>
      </c>
      <c r="P2245">
        <v>111</v>
      </c>
      <c r="Q2245">
        <v>229.4898658679775</v>
      </c>
      <c r="R2245">
        <v>427.63772477698473</v>
      </c>
      <c r="S2245">
        <v>7612.7969280000007</v>
      </c>
      <c r="T2245">
        <v>206.04499999999999</v>
      </c>
      <c r="U2245"/>
      <c r="V2245">
        <v>326</v>
      </c>
      <c r="W2245">
        <v>525.40149499999984</v>
      </c>
      <c r="X2245">
        <v>812.00037703836369</v>
      </c>
      <c r="Y2245">
        <v>13939.17122</v>
      </c>
      <c r="Z2245">
        <v>1332.24584192</v>
      </c>
      <c r="AA2245">
        <v>19242.42547704322</v>
      </c>
      <c r="AB2245">
        <v>136</v>
      </c>
      <c r="AC2245">
        <v>1092.74728</v>
      </c>
      <c r="AD2245">
        <v>3500.6867623517551</v>
      </c>
      <c r="AE2245">
        <v>1808.7112764237479</v>
      </c>
      <c r="AF2245">
        <v>6192.027948987643</v>
      </c>
      <c r="AG2245">
        <v>47116.474289638092</v>
      </c>
      <c r="AH2245">
        <v>7807.1482958833867</v>
      </c>
      <c r="AI2245">
        <v>2407.4856</v>
      </c>
      <c r="AJ2245">
        <v>7291.1605914198599</v>
      </c>
      <c r="AK2245">
        <v>104.98005000000001</v>
      </c>
      <c r="AL2245">
        <v>140152.671875</v>
      </c>
      <c r="AM2245">
        <v>111843.7734375</v>
      </c>
      <c r="AN2245">
        <v>28308.89453125</v>
      </c>
      <c r="AO2245" s="5" t="s">
        <v>2410</v>
      </c>
    </row>
    <row r="2246" spans="1:41" ht="14.25" x14ac:dyDescent="0.45">
      <c r="A2246">
        <v>2018</v>
      </c>
      <c r="B2246" s="5" t="s">
        <v>1507</v>
      </c>
      <c r="C2246" s="5" t="s">
        <v>170</v>
      </c>
      <c r="D2246" s="5" t="s">
        <v>83</v>
      </c>
      <c r="E2246" s="5" t="s">
        <v>213</v>
      </c>
      <c r="F2246" s="5" t="s">
        <v>213</v>
      </c>
      <c r="G2246" s="5" t="s">
        <v>87</v>
      </c>
      <c r="H2246" s="5" t="s">
        <v>130</v>
      </c>
      <c r="I2246">
        <v>0</v>
      </c>
      <c r="J2246"/>
      <c r="K2246">
        <v>0</v>
      </c>
      <c r="L2246"/>
      <c r="M2246">
        <v>131.21899999999999</v>
      </c>
      <c r="N2246">
        <v>569.60435635263707</v>
      </c>
      <c r="O2246">
        <v>116.8</v>
      </c>
      <c r="P2246">
        <v>618.13300000000004</v>
      </c>
      <c r="Q2246">
        <v>51.417414650000012</v>
      </c>
      <c r="R2246">
        <v>82.119111320285384</v>
      </c>
      <c r="S2246">
        <v>0</v>
      </c>
      <c r="T2246">
        <v>22.62816425781249</v>
      </c>
      <c r="U2246"/>
      <c r="V2246">
        <v>0</v>
      </c>
      <c r="W2246">
        <v>377.40146015066108</v>
      </c>
      <c r="X2246">
        <v>156.58979817731449</v>
      </c>
      <c r="Y2246">
        <v>86</v>
      </c>
      <c r="Z2246">
        <v>0</v>
      </c>
      <c r="AA2246">
        <v>1712.938391581718</v>
      </c>
      <c r="AB2246">
        <v>0</v>
      </c>
      <c r="AC2246">
        <v>206.96537365</v>
      </c>
      <c r="AD2246">
        <v>517.8622428785269</v>
      </c>
      <c r="AE2246"/>
      <c r="AF2246">
        <v>16462.184959999999</v>
      </c>
      <c r="AG2246">
        <v>3032.3341814081</v>
      </c>
      <c r="AH2246">
        <v>1286.7293625556961</v>
      </c>
      <c r="AI2246">
        <v>0</v>
      </c>
      <c r="AJ2246">
        <v>402.36396964625391</v>
      </c>
      <c r="AK2246"/>
      <c r="AL2246">
        <v>25833.2890625</v>
      </c>
      <c r="AM2246">
        <v>23224.060546875</v>
      </c>
      <c r="AN2246">
        <v>2609.22998046875</v>
      </c>
      <c r="AO2246" s="5" t="s">
        <v>2413</v>
      </c>
    </row>
    <row r="2247" spans="1:41" ht="14.25" x14ac:dyDescent="0.45">
      <c r="A2247">
        <v>2018</v>
      </c>
      <c r="B2247" s="5" t="s">
        <v>4071</v>
      </c>
      <c r="C2247" s="5" t="s">
        <v>170</v>
      </c>
      <c r="D2247" s="5" t="s">
        <v>83</v>
      </c>
      <c r="E2247" s="5" t="s">
        <v>213</v>
      </c>
      <c r="F2247" s="5" t="s">
        <v>213</v>
      </c>
      <c r="G2247" s="5" t="s">
        <v>87</v>
      </c>
      <c r="H2247" s="5" t="s">
        <v>130</v>
      </c>
      <c r="I2247">
        <v>0</v>
      </c>
      <c r="J2247"/>
      <c r="K2247"/>
      <c r="L2247"/>
      <c r="M2247">
        <v>217.18596859761001</v>
      </c>
      <c r="N2247">
        <v>0</v>
      </c>
      <c r="O2247"/>
      <c r="P2247">
        <v>60</v>
      </c>
      <c r="Q2247">
        <v>0</v>
      </c>
      <c r="R2247">
        <v>107.8834705220134</v>
      </c>
      <c r="S2247">
        <v>0</v>
      </c>
      <c r="T2247"/>
      <c r="U2247"/>
      <c r="V2247">
        <v>0</v>
      </c>
      <c r="W2247">
        <v>511.31079999999997</v>
      </c>
      <c r="X2247">
        <v>303.98631868289192</v>
      </c>
      <c r="Y2247"/>
      <c r="Z2247"/>
      <c r="AA2247">
        <v>2119</v>
      </c>
      <c r="AB2247"/>
      <c r="AC2247">
        <v>198</v>
      </c>
      <c r="AD2247"/>
      <c r="AE2247">
        <v>201.68676120000001</v>
      </c>
      <c r="AF2247">
        <v>300</v>
      </c>
      <c r="AG2247">
        <v>4221</v>
      </c>
      <c r="AH2247">
        <v>514</v>
      </c>
      <c r="AI2247"/>
      <c r="AJ2247">
        <v>180.94799156556439</v>
      </c>
      <c r="AK2247"/>
      <c r="AL2247">
        <v>8935.001953125</v>
      </c>
      <c r="AM2247">
        <v>7388.51806640625</v>
      </c>
      <c r="AN2247">
        <v>1546.4830322265625</v>
      </c>
      <c r="AO2247" s="5" t="s">
        <v>4329</v>
      </c>
    </row>
    <row r="2248" spans="1:41" ht="14.25" x14ac:dyDescent="0.45">
      <c r="A2248">
        <v>2018</v>
      </c>
      <c r="B2248" s="5" t="s">
        <v>1508</v>
      </c>
      <c r="C2248" s="5" t="s">
        <v>170</v>
      </c>
      <c r="D2248" s="5" t="s">
        <v>83</v>
      </c>
      <c r="E2248" s="5" t="s">
        <v>213</v>
      </c>
      <c r="F2248" s="5" t="s">
        <v>213</v>
      </c>
      <c r="G2248" s="5" t="s">
        <v>87</v>
      </c>
      <c r="H2248" s="5" t="s">
        <v>130</v>
      </c>
      <c r="I2248">
        <v>0</v>
      </c>
      <c r="J2248"/>
      <c r="K2248"/>
      <c r="L2248">
        <v>0</v>
      </c>
      <c r="M2248">
        <v>228.5486564598595</v>
      </c>
      <c r="N2248">
        <v>0</v>
      </c>
      <c r="O2248">
        <v>146</v>
      </c>
      <c r="P2248">
        <v>618.13300000000004</v>
      </c>
      <c r="Q2248">
        <v>237.0320320882343</v>
      </c>
      <c r="R2248">
        <v>114.1214050658361</v>
      </c>
      <c r="S2248">
        <v>0</v>
      </c>
      <c r="T2248">
        <v>0</v>
      </c>
      <c r="U2248"/>
      <c r="V2248">
        <v>0</v>
      </c>
      <c r="W2248">
        <v>495.03570370559999</v>
      </c>
      <c r="X2248">
        <v>130.26648072500001</v>
      </c>
      <c r="Y2248">
        <v>0</v>
      </c>
      <c r="Z2248"/>
      <c r="AA2248">
        <v>4946.1469214313784</v>
      </c>
      <c r="AB2248">
        <v>0</v>
      </c>
      <c r="AC2248">
        <v>225.1</v>
      </c>
      <c r="AD2248">
        <v>1115.71337005143</v>
      </c>
      <c r="AE2248"/>
      <c r="AF2248">
        <v>290.83818502775642</v>
      </c>
      <c r="AG2248">
        <v>4441</v>
      </c>
      <c r="AH2248">
        <v>1481.5047835351629</v>
      </c>
      <c r="AI2248">
        <v>0</v>
      </c>
      <c r="AJ2248">
        <v>402.36396964625391</v>
      </c>
      <c r="AK2248"/>
      <c r="AL2248">
        <v>14871.8046875</v>
      </c>
      <c r="AM2248">
        <v>11274.736328125</v>
      </c>
      <c r="AN2248">
        <v>3597.069091796875</v>
      </c>
      <c r="AO2248" s="5" t="s">
        <v>2412</v>
      </c>
    </row>
    <row r="2249" spans="1:41" ht="14.25" x14ac:dyDescent="0.45">
      <c r="A2249">
        <v>2018</v>
      </c>
      <c r="B2249" s="5" t="s">
        <v>1509</v>
      </c>
      <c r="C2249" s="5" t="s">
        <v>170</v>
      </c>
      <c r="D2249" s="5" t="s">
        <v>83</v>
      </c>
      <c r="E2249" s="5" t="s">
        <v>213</v>
      </c>
      <c r="F2249" s="5" t="s">
        <v>213</v>
      </c>
      <c r="G2249" s="5" t="s">
        <v>87</v>
      </c>
      <c r="H2249" s="5" t="s">
        <v>130</v>
      </c>
      <c r="I2249">
        <v>0</v>
      </c>
      <c r="J2249"/>
      <c r="K2249"/>
      <c r="L2249">
        <v>0</v>
      </c>
      <c r="M2249">
        <v>209.5264747396271</v>
      </c>
      <c r="N2249">
        <v>0</v>
      </c>
      <c r="O2249">
        <v>0</v>
      </c>
      <c r="P2249">
        <v>618.13300000000004</v>
      </c>
      <c r="Q2249">
        <v>0</v>
      </c>
      <c r="R2249">
        <v>98.009988728619021</v>
      </c>
      <c r="S2249">
        <v>0</v>
      </c>
      <c r="T2249">
        <v>0</v>
      </c>
      <c r="U2249"/>
      <c r="V2249">
        <v>0</v>
      </c>
      <c r="W2249">
        <v>474.92133551999979</v>
      </c>
      <c r="X2249">
        <v>127.25311533678951</v>
      </c>
      <c r="Y2249">
        <v>0</v>
      </c>
      <c r="Z2249">
        <v>0</v>
      </c>
      <c r="AA2249">
        <v>2730.292219523481</v>
      </c>
      <c r="AB2249">
        <v>0</v>
      </c>
      <c r="AC2249">
        <v>226.42729209999999</v>
      </c>
      <c r="AD2249"/>
      <c r="AE2249">
        <v>956.96473893313089</v>
      </c>
      <c r="AF2249">
        <v>273.60061505372431</v>
      </c>
      <c r="AG2249">
        <v>3812.5412705222502</v>
      </c>
      <c r="AH2249">
        <v>594.30089486533666</v>
      </c>
      <c r="AI2249">
        <v>0</v>
      </c>
      <c r="AJ2249">
        <v>747.66676546395195</v>
      </c>
      <c r="AK2249"/>
      <c r="AL2249">
        <v>10869.6376953125</v>
      </c>
      <c r="AM2249">
        <v>9463.6357421875</v>
      </c>
      <c r="AN2249">
        <v>1406.0018310546875</v>
      </c>
      <c r="AO2249" s="5" t="s">
        <v>2414</v>
      </c>
    </row>
    <row r="2250" spans="1:41" ht="14.25" x14ac:dyDescent="0.45">
      <c r="A2250">
        <v>2018</v>
      </c>
      <c r="B2250" s="5" t="s">
        <v>5028</v>
      </c>
      <c r="C2250" s="5" t="s">
        <v>170</v>
      </c>
      <c r="D2250" s="5" t="s">
        <v>83</v>
      </c>
      <c r="E2250" s="5" t="s">
        <v>213</v>
      </c>
      <c r="F2250" s="5" t="s">
        <v>213</v>
      </c>
      <c r="G2250" s="5" t="s">
        <v>87</v>
      </c>
      <c r="H2250" s="5" t="s">
        <v>130</v>
      </c>
      <c r="I2250">
        <v>0</v>
      </c>
      <c r="J2250">
        <v>0</v>
      </c>
      <c r="K2250"/>
      <c r="L2250">
        <v>0</v>
      </c>
      <c r="M2250">
        <v>485</v>
      </c>
      <c r="N2250">
        <v>0</v>
      </c>
      <c r="O2250"/>
      <c r="P2250">
        <v>60</v>
      </c>
      <c r="Q2250">
        <v>0</v>
      </c>
      <c r="R2250">
        <v>86.807628959999988</v>
      </c>
      <c r="S2250">
        <v>0</v>
      </c>
      <c r="T2250"/>
      <c r="U2250"/>
      <c r="V2250">
        <v>0</v>
      </c>
      <c r="W2250">
        <v>544.02920000000006</v>
      </c>
      <c r="X2250">
        <v>67.320166666666665</v>
      </c>
      <c r="Y2250">
        <v>0</v>
      </c>
      <c r="Z2250">
        <v>0</v>
      </c>
      <c r="AA2250">
        <v>2078</v>
      </c>
      <c r="AB2250"/>
      <c r="AC2250">
        <v>198</v>
      </c>
      <c r="AD2250"/>
      <c r="AE2250">
        <v>210</v>
      </c>
      <c r="AF2250">
        <v>300</v>
      </c>
      <c r="AG2250">
        <v>3955</v>
      </c>
      <c r="AH2250">
        <v>429.99999999999989</v>
      </c>
      <c r="AI2250"/>
      <c r="AJ2250">
        <v>0</v>
      </c>
      <c r="AK2250"/>
      <c r="AL2250">
        <v>8414.1572265625</v>
      </c>
      <c r="AM2250">
        <v>6887.8076171875</v>
      </c>
      <c r="AN2250">
        <v>1526.349365234375</v>
      </c>
      <c r="AO2250" s="5" t="s">
        <v>5244</v>
      </c>
    </row>
    <row r="2251" spans="1:41" ht="14.25" x14ac:dyDescent="0.45">
      <c r="A2251">
        <v>2018</v>
      </c>
      <c r="B2251" s="5" t="s">
        <v>589</v>
      </c>
      <c r="C2251" s="5" t="s">
        <v>170</v>
      </c>
      <c r="D2251" s="5" t="s">
        <v>83</v>
      </c>
      <c r="E2251" s="5" t="s">
        <v>213</v>
      </c>
      <c r="F2251" s="5" t="s">
        <v>213</v>
      </c>
      <c r="G2251" s="5" t="s">
        <v>87</v>
      </c>
      <c r="H2251" s="5" t="s">
        <v>130</v>
      </c>
      <c r="I2251">
        <v>0</v>
      </c>
      <c r="J2251"/>
      <c r="K2251"/>
      <c r="L2251">
        <v>0</v>
      </c>
      <c r="M2251">
        <v>188.98560000000001</v>
      </c>
      <c r="N2251">
        <v>0</v>
      </c>
      <c r="O2251">
        <v>0</v>
      </c>
      <c r="P2251">
        <v>618.13300000000004</v>
      </c>
      <c r="Q2251">
        <v>2</v>
      </c>
      <c r="R2251">
        <v>114.7402975664629</v>
      </c>
      <c r="S2251">
        <v>0</v>
      </c>
      <c r="T2251">
        <v>0</v>
      </c>
      <c r="U2251"/>
      <c r="V2251">
        <v>0</v>
      </c>
      <c r="W2251">
        <v>424.67882400000002</v>
      </c>
      <c r="X2251"/>
      <c r="Y2251">
        <v>0</v>
      </c>
      <c r="Z2251"/>
      <c r="AA2251">
        <v>2171.0685281986639</v>
      </c>
      <c r="AB2251"/>
      <c r="AC2251">
        <v>195.46026615</v>
      </c>
      <c r="AD2251"/>
      <c r="AE2251">
        <v>934.50540000000001</v>
      </c>
      <c r="AF2251">
        <v>294.6727584876416</v>
      </c>
      <c r="AG2251">
        <v>4036</v>
      </c>
      <c r="AH2251">
        <v>152.47080831599999</v>
      </c>
      <c r="AI2251"/>
      <c r="AJ2251">
        <v>257.57319219764162</v>
      </c>
      <c r="AK2251"/>
      <c r="AL2251">
        <v>9390.2880859375</v>
      </c>
      <c r="AM2251">
        <v>8624.1533203125</v>
      </c>
      <c r="AN2251">
        <v>766.13525390625</v>
      </c>
      <c r="AO2251" s="5" t="s">
        <v>881</v>
      </c>
    </row>
    <row r="2252" spans="1:41" ht="14.25" x14ac:dyDescent="0.45">
      <c r="A2252">
        <v>2018</v>
      </c>
      <c r="B2252" s="5" t="s">
        <v>1508</v>
      </c>
      <c r="C2252" s="5" t="s">
        <v>170</v>
      </c>
      <c r="D2252" s="5" t="s">
        <v>83</v>
      </c>
      <c r="E2252" s="5" t="s">
        <v>216</v>
      </c>
      <c r="F2252" s="5" t="s">
        <v>217</v>
      </c>
      <c r="G2252" s="5" t="s">
        <v>86</v>
      </c>
      <c r="H2252" s="5" t="s">
        <v>130</v>
      </c>
      <c r="I2252">
        <v>0</v>
      </c>
      <c r="J2252"/>
      <c r="K2252"/>
      <c r="L2252"/>
      <c r="M2252"/>
      <c r="N2252"/>
      <c r="O2252">
        <v>0</v>
      </c>
      <c r="P2252"/>
      <c r="Q2252">
        <v>0</v>
      </c>
      <c r="R2252"/>
      <c r="S2252">
        <v>0</v>
      </c>
      <c r="T2252"/>
      <c r="U2252"/>
      <c r="V2252">
        <v>0</v>
      </c>
      <c r="W2252">
        <v>0</v>
      </c>
      <c r="X2252">
        <v>0</v>
      </c>
      <c r="Y2252"/>
      <c r="Z2252"/>
      <c r="AA2252">
        <v>1571.7520555881738</v>
      </c>
      <c r="AB2252"/>
      <c r="AC2252"/>
      <c r="AD2252"/>
      <c r="AE2252"/>
      <c r="AF2252">
        <v>0</v>
      </c>
      <c r="AG2252">
        <v>3443.2596817778067</v>
      </c>
      <c r="AH2252">
        <v>378.71740006076948</v>
      </c>
      <c r="AI2252"/>
      <c r="AJ2252">
        <v>0</v>
      </c>
      <c r="AK2252"/>
      <c r="AL2252">
        <v>5393.72900390625</v>
      </c>
      <c r="AM2252">
        <v>5015.01171875</v>
      </c>
      <c r="AN2252">
        <v>378.7174072265625</v>
      </c>
      <c r="AO2252" s="5" t="s">
        <v>2417</v>
      </c>
    </row>
    <row r="2253" spans="1:41" ht="14.25" x14ac:dyDescent="0.45">
      <c r="A2253">
        <v>2018</v>
      </c>
      <c r="B2253" s="5" t="s">
        <v>1509</v>
      </c>
      <c r="C2253" s="5" t="s">
        <v>170</v>
      </c>
      <c r="D2253" s="5" t="s">
        <v>83</v>
      </c>
      <c r="E2253" s="5" t="s">
        <v>216</v>
      </c>
      <c r="F2253" s="5" t="s">
        <v>217</v>
      </c>
      <c r="G2253" s="5" t="s">
        <v>86</v>
      </c>
      <c r="H2253" s="5" t="s">
        <v>130</v>
      </c>
      <c r="I2253">
        <v>0</v>
      </c>
      <c r="J2253"/>
      <c r="K2253"/>
      <c r="L2253"/>
      <c r="M2253"/>
      <c r="N2253">
        <v>0</v>
      </c>
      <c r="O2253"/>
      <c r="P2253"/>
      <c r="Q2253">
        <v>0</v>
      </c>
      <c r="R2253"/>
      <c r="S2253">
        <v>0</v>
      </c>
      <c r="T2253"/>
      <c r="U2253"/>
      <c r="V2253">
        <v>0</v>
      </c>
      <c r="W2253">
        <v>0</v>
      </c>
      <c r="X2253"/>
      <c r="Y2253">
        <v>0</v>
      </c>
      <c r="Z2253">
        <v>0</v>
      </c>
      <c r="AA2253">
        <v>1532.7782561525723</v>
      </c>
      <c r="AB2253"/>
      <c r="AC2253"/>
      <c r="AD2253"/>
      <c r="AE2253"/>
      <c r="AF2253">
        <v>0</v>
      </c>
      <c r="AG2253"/>
      <c r="AH2253">
        <v>379.51183704645871</v>
      </c>
      <c r="AI2253">
        <v>0</v>
      </c>
      <c r="AJ2253">
        <v>0</v>
      </c>
      <c r="AK2253"/>
      <c r="AL2253">
        <v>1912.2900390625</v>
      </c>
      <c r="AM2253">
        <v>1532.7781982421875</v>
      </c>
      <c r="AN2253">
        <v>379.5118408203125</v>
      </c>
      <c r="AO2253" s="5" t="s">
        <v>2415</v>
      </c>
    </row>
    <row r="2254" spans="1:41" ht="14.25" x14ac:dyDescent="0.45">
      <c r="A2254">
        <v>2018</v>
      </c>
      <c r="B2254" s="5" t="s">
        <v>589</v>
      </c>
      <c r="C2254" s="5" t="s">
        <v>170</v>
      </c>
      <c r="D2254" s="5" t="s">
        <v>83</v>
      </c>
      <c r="E2254" s="5" t="s">
        <v>216</v>
      </c>
      <c r="F2254" s="5" t="s">
        <v>217</v>
      </c>
      <c r="G2254" s="5" t="s">
        <v>86</v>
      </c>
      <c r="H2254" s="5" t="s">
        <v>130</v>
      </c>
      <c r="I2254">
        <v>0</v>
      </c>
      <c r="J2254"/>
      <c r="K2254"/>
      <c r="L2254"/>
      <c r="M2254"/>
      <c r="N2254">
        <v>0</v>
      </c>
      <c r="O2254">
        <v>0</v>
      </c>
      <c r="P2254"/>
      <c r="Q2254">
        <v>0</v>
      </c>
      <c r="R2254"/>
      <c r="S2254">
        <v>0</v>
      </c>
      <c r="T2254"/>
      <c r="U2254"/>
      <c r="V2254">
        <v>0</v>
      </c>
      <c r="W2254"/>
      <c r="X2254">
        <v>0</v>
      </c>
      <c r="Y2254">
        <v>0</v>
      </c>
      <c r="Z2254"/>
      <c r="AA2254"/>
      <c r="AB2254">
        <v>0</v>
      </c>
      <c r="AC2254">
        <v>0</v>
      </c>
      <c r="AD2254"/>
      <c r="AE2254"/>
      <c r="AF2254">
        <v>0</v>
      </c>
      <c r="AG2254"/>
      <c r="AH2254">
        <v>362.80143764920723</v>
      </c>
      <c r="AI2254"/>
      <c r="AJ2254"/>
      <c r="AK2254"/>
      <c r="AL2254">
        <v>362.80145263671875</v>
      </c>
      <c r="AM2254">
        <v>0</v>
      </c>
      <c r="AN2254">
        <v>362.80145263671875</v>
      </c>
      <c r="AO2254" s="5" t="s">
        <v>882</v>
      </c>
    </row>
    <row r="2255" spans="1:41" ht="14.25" x14ac:dyDescent="0.45">
      <c r="A2255">
        <v>2018</v>
      </c>
      <c r="B2255" s="5" t="s">
        <v>5028</v>
      </c>
      <c r="C2255" s="5" t="s">
        <v>170</v>
      </c>
      <c r="D2255" s="5" t="s">
        <v>83</v>
      </c>
      <c r="E2255" s="5" t="s">
        <v>216</v>
      </c>
      <c r="F2255" s="5" t="s">
        <v>217</v>
      </c>
      <c r="G2255" s="5" t="s">
        <v>86</v>
      </c>
      <c r="H2255" s="5" t="s">
        <v>130</v>
      </c>
      <c r="I2255">
        <v>0</v>
      </c>
      <c r="J2255">
        <v>0</v>
      </c>
      <c r="K2255"/>
      <c r="L2255"/>
      <c r="M2255"/>
      <c r="N2255">
        <v>0</v>
      </c>
      <c r="O2255"/>
      <c r="P2255"/>
      <c r="Q2255">
        <v>0</v>
      </c>
      <c r="R2255"/>
      <c r="S2255">
        <v>0</v>
      </c>
      <c r="T2255"/>
      <c r="U2255"/>
      <c r="V2255">
        <v>0</v>
      </c>
      <c r="W2255"/>
      <c r="X2255">
        <v>0</v>
      </c>
      <c r="Y2255"/>
      <c r="Z2255"/>
      <c r="AA2255"/>
      <c r="AB2255"/>
      <c r="AC2255">
        <v>0</v>
      </c>
      <c r="AD2255"/>
      <c r="AE2255"/>
      <c r="AF2255">
        <v>0</v>
      </c>
      <c r="AG2255"/>
      <c r="AH2255"/>
      <c r="AI2255"/>
      <c r="AJ2255"/>
      <c r="AK2255"/>
      <c r="AL2255">
        <v>0</v>
      </c>
      <c r="AM2255">
        <v>0</v>
      </c>
      <c r="AN2255">
        <v>0</v>
      </c>
      <c r="AO2255" s="5" t="s">
        <v>5245</v>
      </c>
    </row>
    <row r="2256" spans="1:41" ht="14.25" x14ac:dyDescent="0.45">
      <c r="A2256">
        <v>2018</v>
      </c>
      <c r="B2256" s="5" t="s">
        <v>1507</v>
      </c>
      <c r="C2256" s="5" t="s">
        <v>170</v>
      </c>
      <c r="D2256" s="5" t="s">
        <v>83</v>
      </c>
      <c r="E2256" s="5" t="s">
        <v>216</v>
      </c>
      <c r="F2256" s="5" t="s">
        <v>217</v>
      </c>
      <c r="G2256" s="5" t="s">
        <v>86</v>
      </c>
      <c r="H2256" s="5" t="s">
        <v>130</v>
      </c>
      <c r="I2256"/>
      <c r="J2256"/>
      <c r="K2256"/>
      <c r="L2256"/>
      <c r="M2256"/>
      <c r="N2256">
        <v>0</v>
      </c>
      <c r="O2256"/>
      <c r="P2256"/>
      <c r="Q2256">
        <v>0</v>
      </c>
      <c r="R2256">
        <v>0</v>
      </c>
      <c r="S2256">
        <v>0</v>
      </c>
      <c r="T2256"/>
      <c r="U2256"/>
      <c r="V2256">
        <v>0</v>
      </c>
      <c r="W2256"/>
      <c r="X2256"/>
      <c r="Y2256"/>
      <c r="Z2256"/>
      <c r="AA2256">
        <v>2729.385231258409</v>
      </c>
      <c r="AB2256"/>
      <c r="AC2256"/>
      <c r="AD2256"/>
      <c r="AE2256"/>
      <c r="AF2256"/>
      <c r="AG2256">
        <v>0</v>
      </c>
      <c r="AH2256">
        <v>512.34417952242939</v>
      </c>
      <c r="AI2256"/>
      <c r="AJ2256"/>
      <c r="AK2256"/>
      <c r="AL2256">
        <v>3241.7294921875</v>
      </c>
      <c r="AM2256">
        <v>2729.38525390625</v>
      </c>
      <c r="AN2256">
        <v>512.34417724609375</v>
      </c>
      <c r="AO2256" s="5" t="s">
        <v>2416</v>
      </c>
    </row>
    <row r="2257" spans="1:41" ht="14.25" x14ac:dyDescent="0.45">
      <c r="A2257">
        <v>2018</v>
      </c>
      <c r="B2257" s="5" t="s">
        <v>4071</v>
      </c>
      <c r="C2257" s="5" t="s">
        <v>170</v>
      </c>
      <c r="D2257" s="5" t="s">
        <v>83</v>
      </c>
      <c r="E2257" s="5" t="s">
        <v>216</v>
      </c>
      <c r="F2257" s="5" t="s">
        <v>217</v>
      </c>
      <c r="G2257" s="5" t="s">
        <v>86</v>
      </c>
      <c r="H2257" s="5" t="s">
        <v>130</v>
      </c>
      <c r="I2257">
        <v>0</v>
      </c>
      <c r="J2257"/>
      <c r="K2257"/>
      <c r="L2257"/>
      <c r="M2257">
        <v>0</v>
      </c>
      <c r="N2257">
        <v>0</v>
      </c>
      <c r="O2257"/>
      <c r="P2257"/>
      <c r="Q2257">
        <v>0</v>
      </c>
      <c r="R2257"/>
      <c r="S2257">
        <v>0</v>
      </c>
      <c r="T2257"/>
      <c r="U2257"/>
      <c r="V2257">
        <v>0</v>
      </c>
      <c r="W2257"/>
      <c r="X2257">
        <v>0</v>
      </c>
      <c r="Y2257">
        <v>0</v>
      </c>
      <c r="Z2257"/>
      <c r="AA2257"/>
      <c r="AB2257"/>
      <c r="AC2257">
        <v>0</v>
      </c>
      <c r="AD2257"/>
      <c r="AE2257"/>
      <c r="AF2257">
        <v>0</v>
      </c>
      <c r="AG2257"/>
      <c r="AH2257">
        <v>351.70995865951721</v>
      </c>
      <c r="AI2257"/>
      <c r="AJ2257"/>
      <c r="AK2257"/>
      <c r="AL2257">
        <v>351.7099609375</v>
      </c>
      <c r="AM2257">
        <v>0</v>
      </c>
      <c r="AN2257">
        <v>351.7099609375</v>
      </c>
      <c r="AO2257" s="5" t="s">
        <v>4330</v>
      </c>
    </row>
    <row r="2258" spans="1:41" ht="14.25" x14ac:dyDescent="0.45">
      <c r="A2258">
        <v>2018</v>
      </c>
      <c r="B2258" s="5" t="s">
        <v>5028</v>
      </c>
      <c r="C2258" s="5" t="s">
        <v>170</v>
      </c>
      <c r="D2258" s="5" t="s">
        <v>83</v>
      </c>
      <c r="E2258" s="5" t="s">
        <v>216</v>
      </c>
      <c r="F2258" s="5" t="s">
        <v>218</v>
      </c>
      <c r="G2258" s="5" t="s">
        <v>86</v>
      </c>
      <c r="H2258" s="5" t="s">
        <v>130</v>
      </c>
      <c r="I2258">
        <v>2000</v>
      </c>
      <c r="J2258">
        <v>0</v>
      </c>
      <c r="K2258"/>
      <c r="L2258"/>
      <c r="M2258">
        <v>748</v>
      </c>
      <c r="N2258">
        <v>6412.86</v>
      </c>
      <c r="O2258"/>
      <c r="P2258"/>
      <c r="Q2258">
        <v>0</v>
      </c>
      <c r="R2258">
        <v>56.662440000000018</v>
      </c>
      <c r="S2258">
        <v>525.78099999999995</v>
      </c>
      <c r="T2258"/>
      <c r="U2258"/>
      <c r="V2258">
        <v>591</v>
      </c>
      <c r="W2258"/>
      <c r="X2258">
        <v>0</v>
      </c>
      <c r="Y2258">
        <v>7080</v>
      </c>
      <c r="Z2258">
        <v>9.9</v>
      </c>
      <c r="AA2258"/>
      <c r="AB2258"/>
      <c r="AC2258">
        <v>0</v>
      </c>
      <c r="AD2258"/>
      <c r="AE2258"/>
      <c r="AF2258">
        <v>581.42969999999991</v>
      </c>
      <c r="AG2258">
        <v>6191</v>
      </c>
      <c r="AH2258">
        <v>136</v>
      </c>
      <c r="AI2258">
        <v>1249</v>
      </c>
      <c r="AJ2258"/>
      <c r="AK2258"/>
      <c r="AL2258">
        <v>25581.634765625</v>
      </c>
      <c r="AM2258">
        <v>22922.853515625</v>
      </c>
      <c r="AN2258">
        <v>2658.781005859375</v>
      </c>
      <c r="AO2258" s="5" t="s">
        <v>5246</v>
      </c>
    </row>
    <row r="2259" spans="1:41" ht="14.25" x14ac:dyDescent="0.45">
      <c r="A2259">
        <v>2018</v>
      </c>
      <c r="B2259" s="5" t="s">
        <v>1507</v>
      </c>
      <c r="C2259" s="5" t="s">
        <v>170</v>
      </c>
      <c r="D2259" s="5" t="s">
        <v>83</v>
      </c>
      <c r="E2259" s="5" t="s">
        <v>216</v>
      </c>
      <c r="F2259" s="5" t="s">
        <v>218</v>
      </c>
      <c r="G2259" s="5" t="s">
        <v>86</v>
      </c>
      <c r="H2259" s="5" t="s">
        <v>130</v>
      </c>
      <c r="I2259">
        <v>0</v>
      </c>
      <c r="J2259"/>
      <c r="K2259">
        <v>90.979507708613639</v>
      </c>
      <c r="L2259"/>
      <c r="M2259">
        <v>710.7774039735441</v>
      </c>
      <c r="N2259">
        <v>2265.3897419444797</v>
      </c>
      <c r="O2259">
        <v>179.1159058013331</v>
      </c>
      <c r="P2259"/>
      <c r="Q2259">
        <v>0</v>
      </c>
      <c r="R2259">
        <v>340.06523957974099</v>
      </c>
      <c r="S2259">
        <v>511.75973086095172</v>
      </c>
      <c r="T2259"/>
      <c r="U2259"/>
      <c r="V2259">
        <v>1478.4170002649716</v>
      </c>
      <c r="W2259"/>
      <c r="X2259"/>
      <c r="Y2259"/>
      <c r="Z2259"/>
      <c r="AA2259">
        <v>341.17315390730113</v>
      </c>
      <c r="AB2259"/>
      <c r="AC2259"/>
      <c r="AD2259">
        <v>0</v>
      </c>
      <c r="AE2259"/>
      <c r="AF2259">
        <v>2047.0389234438069</v>
      </c>
      <c r="AG2259">
        <v>14603.368316728865</v>
      </c>
      <c r="AH2259">
        <v>1137.2438463576705</v>
      </c>
      <c r="AI2259">
        <v>221.76255003974575</v>
      </c>
      <c r="AJ2259"/>
      <c r="AK2259"/>
      <c r="AL2259">
        <v>23927.091796875</v>
      </c>
      <c r="AM2259">
        <v>21075.453125</v>
      </c>
      <c r="AN2259">
        <v>2851.638916015625</v>
      </c>
      <c r="AO2259" s="5" t="s">
        <v>2419</v>
      </c>
    </row>
    <row r="2260" spans="1:41" ht="14.25" x14ac:dyDescent="0.45">
      <c r="A2260">
        <v>2018</v>
      </c>
      <c r="B2260" s="5" t="s">
        <v>1509</v>
      </c>
      <c r="C2260" s="5" t="s">
        <v>170</v>
      </c>
      <c r="D2260" s="5" t="s">
        <v>83</v>
      </c>
      <c r="E2260" s="5" t="s">
        <v>216</v>
      </c>
      <c r="F2260" s="5" t="s">
        <v>218</v>
      </c>
      <c r="G2260" s="5" t="s">
        <v>86</v>
      </c>
      <c r="H2260" s="5" t="s">
        <v>130</v>
      </c>
      <c r="I2260">
        <v>1094.8416115375517</v>
      </c>
      <c r="J2260"/>
      <c r="K2260">
        <v>87.587328923004137</v>
      </c>
      <c r="L2260">
        <v>328.4524834612655</v>
      </c>
      <c r="M2260">
        <v>1425.34692302045</v>
      </c>
      <c r="N2260">
        <v>4549.7183266973925</v>
      </c>
      <c r="O2260">
        <v>180.64886590369602</v>
      </c>
      <c r="P2260"/>
      <c r="Q2260">
        <v>0</v>
      </c>
      <c r="R2260"/>
      <c r="S2260">
        <v>602.16288634565342</v>
      </c>
      <c r="T2260"/>
      <c r="U2260"/>
      <c r="V2260">
        <v>1423.2940949988172</v>
      </c>
      <c r="W2260">
        <v>0</v>
      </c>
      <c r="X2260"/>
      <c r="Y2260">
        <v>6404.8234274946772</v>
      </c>
      <c r="Z2260">
        <v>189.77984494391922</v>
      </c>
      <c r="AA2260">
        <v>328.4524834612655</v>
      </c>
      <c r="AB2260"/>
      <c r="AC2260"/>
      <c r="AD2260"/>
      <c r="AE2260"/>
      <c r="AF2260">
        <v>1991.4873700775931</v>
      </c>
      <c r="AG2260">
        <v>8612.3989926074646</v>
      </c>
      <c r="AH2260">
        <v>1094.8416115375517</v>
      </c>
      <c r="AI2260">
        <v>213.49411424982259</v>
      </c>
      <c r="AJ2260">
        <v>0</v>
      </c>
      <c r="AK2260">
        <v>0</v>
      </c>
      <c r="AL2260">
        <v>28527.33203125</v>
      </c>
      <c r="AM2260">
        <v>24923.248046875</v>
      </c>
      <c r="AN2260">
        <v>3604.081787109375</v>
      </c>
      <c r="AO2260" s="5" t="s">
        <v>2420</v>
      </c>
    </row>
    <row r="2261" spans="1:41" ht="14.25" x14ac:dyDescent="0.45">
      <c r="A2261">
        <v>2018</v>
      </c>
      <c r="B2261" s="5" t="s">
        <v>4071</v>
      </c>
      <c r="C2261" s="5" t="s">
        <v>170</v>
      </c>
      <c r="D2261" s="5" t="s">
        <v>83</v>
      </c>
      <c r="E2261" s="5" t="s">
        <v>216</v>
      </c>
      <c r="F2261" s="5" t="s">
        <v>218</v>
      </c>
      <c r="G2261" s="5" t="s">
        <v>86</v>
      </c>
      <c r="H2261" s="5" t="s">
        <v>130</v>
      </c>
      <c r="I2261">
        <v>2056.783383973785</v>
      </c>
      <c r="J2261"/>
      <c r="K2261">
        <v>83.299727050938287</v>
      </c>
      <c r="L2261">
        <v>51.419584599344624</v>
      </c>
      <c r="M2261">
        <v>308.51750759606773</v>
      </c>
      <c r="N2261">
        <v>9714.1879225081866</v>
      </c>
      <c r="O2261">
        <v>172.76980425379793</v>
      </c>
      <c r="P2261"/>
      <c r="Q2261">
        <v>0</v>
      </c>
      <c r="R2261">
        <v>311.71409724683394</v>
      </c>
      <c r="S2261">
        <v>0</v>
      </c>
      <c r="T2261"/>
      <c r="U2261">
        <v>41.135667679475702</v>
      </c>
      <c r="V2261">
        <v>658.17068287161123</v>
      </c>
      <c r="W2261"/>
      <c r="X2261">
        <v>0</v>
      </c>
      <c r="Y2261">
        <v>7281.0131792671991</v>
      </c>
      <c r="Z2261">
        <v>62.217697365206995</v>
      </c>
      <c r="AA2261"/>
      <c r="AB2261"/>
      <c r="AC2261">
        <v>0</v>
      </c>
      <c r="AD2261"/>
      <c r="AE2261"/>
      <c r="AF2261">
        <v>2047.5912684942373</v>
      </c>
      <c r="AG2261">
        <v>9247.2980943461371</v>
      </c>
      <c r="AH2261">
        <v>524.4797629133152</v>
      </c>
      <c r="AI2261">
        <v>1284.4612232916288</v>
      </c>
      <c r="AJ2261"/>
      <c r="AK2261"/>
      <c r="AL2261">
        <v>33845.0625</v>
      </c>
      <c r="AM2261">
        <v>31471.53125</v>
      </c>
      <c r="AN2261">
        <v>2373.528076171875</v>
      </c>
      <c r="AO2261" s="5" t="s">
        <v>4331</v>
      </c>
    </row>
    <row r="2262" spans="1:41" ht="14.25" x14ac:dyDescent="0.45">
      <c r="A2262">
        <v>2018</v>
      </c>
      <c r="B2262" s="5" t="s">
        <v>1508</v>
      </c>
      <c r="C2262" s="5" t="s">
        <v>170</v>
      </c>
      <c r="D2262" s="5" t="s">
        <v>83</v>
      </c>
      <c r="E2262" s="5" t="s">
        <v>216</v>
      </c>
      <c r="F2262" s="5" t="s">
        <v>218</v>
      </c>
      <c r="G2262" s="5" t="s">
        <v>86</v>
      </c>
      <c r="H2262" s="5" t="s">
        <v>130</v>
      </c>
      <c r="I2262">
        <v>0</v>
      </c>
      <c r="J2262"/>
      <c r="K2262">
        <v>89.814403176467081</v>
      </c>
      <c r="L2262"/>
      <c r="M2262">
        <v>1121.9783646810224</v>
      </c>
      <c r="N2262">
        <v>2237.5013191337362</v>
      </c>
      <c r="O2262">
        <v>413.14625461174853</v>
      </c>
      <c r="P2262"/>
      <c r="Q2262">
        <v>0</v>
      </c>
      <c r="R2262">
        <v>358.28863832897713</v>
      </c>
      <c r="S2262">
        <v>505.20601786762728</v>
      </c>
      <c r="T2262"/>
      <c r="U2262"/>
      <c r="V2262">
        <v>1459.48405161759</v>
      </c>
      <c r="W2262">
        <v>0</v>
      </c>
      <c r="X2262">
        <v>0</v>
      </c>
      <c r="Y2262">
        <v>1403.3500496322981</v>
      </c>
      <c r="Z2262"/>
      <c r="AA2262">
        <v>336.80401191175156</v>
      </c>
      <c r="AB2262"/>
      <c r="AC2262"/>
      <c r="AD2262"/>
      <c r="AE2262"/>
      <c r="AF2262">
        <v>2029.3491864210512</v>
      </c>
      <c r="AG2262">
        <v>15075.347573169998</v>
      </c>
      <c r="AH2262">
        <v>1122.6800397058385</v>
      </c>
      <c r="AI2262">
        <v>218.92260774263849</v>
      </c>
      <c r="AJ2262">
        <v>0</v>
      </c>
      <c r="AK2262">
        <v>0</v>
      </c>
      <c r="AL2262">
        <v>26371.87109375</v>
      </c>
      <c r="AM2262">
        <v>22900.125</v>
      </c>
      <c r="AN2262">
        <v>3471.74755859375</v>
      </c>
      <c r="AO2262" s="5" t="s">
        <v>2418</v>
      </c>
    </row>
    <row r="2263" spans="1:41" ht="14.25" x14ac:dyDescent="0.45">
      <c r="A2263">
        <v>2018</v>
      </c>
      <c r="B2263" s="5" t="s">
        <v>589</v>
      </c>
      <c r="C2263" s="5" t="s">
        <v>170</v>
      </c>
      <c r="D2263" s="5" t="s">
        <v>83</v>
      </c>
      <c r="E2263" s="5" t="s">
        <v>216</v>
      </c>
      <c r="F2263" s="5" t="s">
        <v>218</v>
      </c>
      <c r="G2263" s="5" t="s">
        <v>86</v>
      </c>
      <c r="H2263" s="5" t="s">
        <v>130</v>
      </c>
      <c r="I2263">
        <v>1061.6005784468559</v>
      </c>
      <c r="J2263"/>
      <c r="K2263">
        <v>84.928046275748486</v>
      </c>
      <c r="L2263">
        <v>53.080028922342798</v>
      </c>
      <c r="M2263">
        <v>716.58039045162786</v>
      </c>
      <c r="N2263">
        <v>8307.0245263466477</v>
      </c>
      <c r="O2263">
        <v>175.16409544373124</v>
      </c>
      <c r="P2263"/>
      <c r="Q2263">
        <v>0</v>
      </c>
      <c r="R2263">
        <v>308.47521029363128</v>
      </c>
      <c r="S2263">
        <v>583.88031814577084</v>
      </c>
      <c r="T2263"/>
      <c r="U2263">
        <v>0</v>
      </c>
      <c r="V2263">
        <v>280.26255270997001</v>
      </c>
      <c r="W2263"/>
      <c r="X2263">
        <v>0</v>
      </c>
      <c r="Y2263">
        <v>8362.2277564258857</v>
      </c>
      <c r="Z2263">
        <v>63.360611388045292</v>
      </c>
      <c r="AA2263"/>
      <c r="AB2263">
        <v>0</v>
      </c>
      <c r="AC2263">
        <v>0</v>
      </c>
      <c r="AD2263"/>
      <c r="AE2263"/>
      <c r="AF2263">
        <v>2093.4251715493192</v>
      </c>
      <c r="AG2263">
        <v>5006.5083279553728</v>
      </c>
      <c r="AH2263">
        <v>530.80028922342797</v>
      </c>
      <c r="AI2263">
        <v>207.01211279713692</v>
      </c>
      <c r="AJ2263"/>
      <c r="AK2263"/>
      <c r="AL2263">
        <v>27834.33203125</v>
      </c>
      <c r="AM2263">
        <v>25535.966796875</v>
      </c>
      <c r="AN2263">
        <v>2298.365234375</v>
      </c>
      <c r="AO2263" s="5" t="s">
        <v>883</v>
      </c>
    </row>
    <row r="2264" spans="1:41" ht="14.25" x14ac:dyDescent="0.45">
      <c r="A2264">
        <v>2018</v>
      </c>
      <c r="B2264" s="5" t="s">
        <v>589</v>
      </c>
      <c r="C2264" s="5" t="s">
        <v>170</v>
      </c>
      <c r="D2264" s="5" t="s">
        <v>83</v>
      </c>
      <c r="E2264" s="5" t="s">
        <v>216</v>
      </c>
      <c r="F2264" s="5" t="s">
        <v>219</v>
      </c>
      <c r="G2264" s="5" t="s">
        <v>86</v>
      </c>
      <c r="H2264" s="5" t="s">
        <v>130</v>
      </c>
      <c r="I2264">
        <v>0</v>
      </c>
      <c r="J2264"/>
      <c r="K2264"/>
      <c r="L2264"/>
      <c r="M2264"/>
      <c r="N2264">
        <v>0</v>
      </c>
      <c r="O2264">
        <v>0</v>
      </c>
      <c r="P2264"/>
      <c r="Q2264">
        <v>0</v>
      </c>
      <c r="R2264"/>
      <c r="S2264">
        <v>0</v>
      </c>
      <c r="T2264"/>
      <c r="U2264"/>
      <c r="V2264">
        <v>0</v>
      </c>
      <c r="W2264"/>
      <c r="X2264">
        <v>106.1600578446856</v>
      </c>
      <c r="Y2264">
        <v>0</v>
      </c>
      <c r="Z2264"/>
      <c r="AA2264"/>
      <c r="AB2264">
        <v>0</v>
      </c>
      <c r="AC2264">
        <v>0</v>
      </c>
      <c r="AD2264"/>
      <c r="AE2264"/>
      <c r="AF2264">
        <v>0</v>
      </c>
      <c r="AG2264">
        <v>5569.1566345322062</v>
      </c>
      <c r="AH2264"/>
      <c r="AI2264">
        <v>0</v>
      </c>
      <c r="AJ2264"/>
      <c r="AK2264"/>
      <c r="AL2264">
        <v>5675.31689453125</v>
      </c>
      <c r="AM2264">
        <v>5569.15673828125</v>
      </c>
      <c r="AN2264">
        <v>106.16005706787109</v>
      </c>
      <c r="AO2264" s="5" t="s">
        <v>884</v>
      </c>
    </row>
    <row r="2265" spans="1:41" ht="14.25" x14ac:dyDescent="0.45">
      <c r="A2265">
        <v>2018</v>
      </c>
      <c r="B2265" s="5" t="s">
        <v>5028</v>
      </c>
      <c r="C2265" s="5" t="s">
        <v>170</v>
      </c>
      <c r="D2265" s="5" t="s">
        <v>83</v>
      </c>
      <c r="E2265" s="5" t="s">
        <v>216</v>
      </c>
      <c r="F2265" s="5" t="s">
        <v>219</v>
      </c>
      <c r="G2265" s="5" t="s">
        <v>86</v>
      </c>
      <c r="H2265" s="5" t="s">
        <v>130</v>
      </c>
      <c r="I2265">
        <v>0</v>
      </c>
      <c r="J2265">
        <v>0</v>
      </c>
      <c r="K2265"/>
      <c r="L2265"/>
      <c r="M2265"/>
      <c r="N2265">
        <v>0</v>
      </c>
      <c r="O2265"/>
      <c r="P2265"/>
      <c r="Q2265">
        <v>0</v>
      </c>
      <c r="R2265"/>
      <c r="S2265">
        <v>0</v>
      </c>
      <c r="T2265"/>
      <c r="U2265"/>
      <c r="V2265">
        <v>0</v>
      </c>
      <c r="W2265">
        <v>200</v>
      </c>
      <c r="X2265">
        <v>75</v>
      </c>
      <c r="Y2265"/>
      <c r="Z2265"/>
      <c r="AA2265"/>
      <c r="AB2265"/>
      <c r="AC2265">
        <v>0</v>
      </c>
      <c r="AD2265"/>
      <c r="AE2265"/>
      <c r="AF2265">
        <v>0</v>
      </c>
      <c r="AG2265">
        <v>2102</v>
      </c>
      <c r="AH2265"/>
      <c r="AI2265">
        <v>0</v>
      </c>
      <c r="AJ2265"/>
      <c r="AK2265"/>
      <c r="AL2265">
        <v>2377</v>
      </c>
      <c r="AM2265">
        <v>2102</v>
      </c>
      <c r="AN2265">
        <v>275</v>
      </c>
      <c r="AO2265" s="5" t="s">
        <v>5247</v>
      </c>
    </row>
    <row r="2266" spans="1:41" ht="14.25" x14ac:dyDescent="0.45">
      <c r="A2266">
        <v>2018</v>
      </c>
      <c r="B2266" s="5" t="s">
        <v>1509</v>
      </c>
      <c r="C2266" s="5" t="s">
        <v>170</v>
      </c>
      <c r="D2266" s="5" t="s">
        <v>83</v>
      </c>
      <c r="E2266" s="5" t="s">
        <v>216</v>
      </c>
      <c r="F2266" s="5" t="s">
        <v>219</v>
      </c>
      <c r="G2266" s="5" t="s">
        <v>86</v>
      </c>
      <c r="H2266" s="5" t="s">
        <v>130</v>
      </c>
      <c r="I2266">
        <v>0</v>
      </c>
      <c r="J2266"/>
      <c r="K2266"/>
      <c r="L2266"/>
      <c r="M2266"/>
      <c r="N2266">
        <v>0</v>
      </c>
      <c r="O2266"/>
      <c r="P2266"/>
      <c r="Q2266">
        <v>0</v>
      </c>
      <c r="R2266"/>
      <c r="S2266">
        <v>0</v>
      </c>
      <c r="T2266"/>
      <c r="U2266"/>
      <c r="V2266">
        <v>0</v>
      </c>
      <c r="W2266">
        <v>0</v>
      </c>
      <c r="X2266">
        <v>56.931763799952691</v>
      </c>
      <c r="Y2266">
        <v>0</v>
      </c>
      <c r="Z2266">
        <v>0</v>
      </c>
      <c r="AA2266"/>
      <c r="AB2266"/>
      <c r="AC2266"/>
      <c r="AD2266"/>
      <c r="AE2266"/>
      <c r="AF2266">
        <v>485.72862684819341</v>
      </c>
      <c r="AG2266"/>
      <c r="AH2266">
        <v>0</v>
      </c>
      <c r="AI2266">
        <v>0</v>
      </c>
      <c r="AJ2266">
        <v>0</v>
      </c>
      <c r="AK2266"/>
      <c r="AL2266">
        <v>542.660400390625</v>
      </c>
      <c r="AM2266">
        <v>485.7286376953125</v>
      </c>
      <c r="AN2266">
        <v>56.9317626953125</v>
      </c>
      <c r="AO2266" s="5" t="s">
        <v>2422</v>
      </c>
    </row>
    <row r="2267" spans="1:41" ht="14.25" x14ac:dyDescent="0.45">
      <c r="A2267">
        <v>2018</v>
      </c>
      <c r="B2267" s="5" t="s">
        <v>1508</v>
      </c>
      <c r="C2267" s="5" t="s">
        <v>170</v>
      </c>
      <c r="D2267" s="5" t="s">
        <v>83</v>
      </c>
      <c r="E2267" s="5" t="s">
        <v>216</v>
      </c>
      <c r="F2267" s="5" t="s">
        <v>219</v>
      </c>
      <c r="G2267" s="5" t="s">
        <v>86</v>
      </c>
      <c r="H2267" s="5" t="s">
        <v>130</v>
      </c>
      <c r="I2267">
        <v>0</v>
      </c>
      <c r="J2267"/>
      <c r="K2267"/>
      <c r="L2267"/>
      <c r="M2267"/>
      <c r="N2267"/>
      <c r="O2267">
        <v>0</v>
      </c>
      <c r="P2267"/>
      <c r="Q2267">
        <v>0</v>
      </c>
      <c r="R2267"/>
      <c r="S2267">
        <v>0</v>
      </c>
      <c r="T2267"/>
      <c r="U2267"/>
      <c r="V2267">
        <v>0</v>
      </c>
      <c r="W2267">
        <v>0</v>
      </c>
      <c r="X2267">
        <v>63.17931377500355</v>
      </c>
      <c r="Y2267"/>
      <c r="Z2267"/>
      <c r="AA2267">
        <v>0</v>
      </c>
      <c r="AB2267"/>
      <c r="AC2267"/>
      <c r="AD2267"/>
      <c r="AE2267"/>
      <c r="AF2267">
        <v>0</v>
      </c>
      <c r="AG2267">
        <v>2124.1106351234462</v>
      </c>
      <c r="AH2267">
        <v>0</v>
      </c>
      <c r="AI2267"/>
      <c r="AJ2267">
        <v>0</v>
      </c>
      <c r="AK2267"/>
      <c r="AL2267">
        <v>2187.2900390625</v>
      </c>
      <c r="AM2267">
        <v>2124.110595703125</v>
      </c>
      <c r="AN2267">
        <v>63.179313659667969</v>
      </c>
      <c r="AO2267" s="5" t="s">
        <v>2423</v>
      </c>
    </row>
    <row r="2268" spans="1:41" ht="14.25" x14ac:dyDescent="0.45">
      <c r="A2268">
        <v>2018</v>
      </c>
      <c r="B2268" s="5" t="s">
        <v>4071</v>
      </c>
      <c r="C2268" s="5" t="s">
        <v>170</v>
      </c>
      <c r="D2268" s="5" t="s">
        <v>83</v>
      </c>
      <c r="E2268" s="5" t="s">
        <v>216</v>
      </c>
      <c r="F2268" s="5" t="s">
        <v>219</v>
      </c>
      <c r="G2268" s="5" t="s">
        <v>86</v>
      </c>
      <c r="H2268" s="5" t="s">
        <v>130</v>
      </c>
      <c r="I2268">
        <v>0</v>
      </c>
      <c r="J2268"/>
      <c r="K2268"/>
      <c r="L2268"/>
      <c r="M2268">
        <v>0</v>
      </c>
      <c r="N2268">
        <v>0</v>
      </c>
      <c r="O2268"/>
      <c r="P2268"/>
      <c r="Q2268">
        <v>0</v>
      </c>
      <c r="R2268"/>
      <c r="S2268">
        <v>0</v>
      </c>
      <c r="T2268"/>
      <c r="U2268"/>
      <c r="V2268">
        <v>0</v>
      </c>
      <c r="W2268"/>
      <c r="X2268">
        <v>77.129376899016933</v>
      </c>
      <c r="Y2268">
        <v>0</v>
      </c>
      <c r="Z2268"/>
      <c r="AA2268"/>
      <c r="AB2268"/>
      <c r="AC2268">
        <v>0</v>
      </c>
      <c r="AD2268"/>
      <c r="AE2268">
        <v>211.84868854929985</v>
      </c>
      <c r="AF2268">
        <v>0</v>
      </c>
      <c r="AG2268">
        <v>6909.763778459931</v>
      </c>
      <c r="AH2268"/>
      <c r="AI2268">
        <v>0</v>
      </c>
      <c r="AJ2268"/>
      <c r="AK2268"/>
      <c r="AL2268">
        <v>7198.74169921875</v>
      </c>
      <c r="AM2268">
        <v>7121.6123046875</v>
      </c>
      <c r="AN2268">
        <v>77.129379272460938</v>
      </c>
      <c r="AO2268" s="5" t="s">
        <v>4332</v>
      </c>
    </row>
    <row r="2269" spans="1:41" ht="14.25" x14ac:dyDescent="0.45">
      <c r="A2269">
        <v>2018</v>
      </c>
      <c r="B2269" s="5" t="s">
        <v>1507</v>
      </c>
      <c r="C2269" s="5" t="s">
        <v>170</v>
      </c>
      <c r="D2269" s="5" t="s">
        <v>83</v>
      </c>
      <c r="E2269" s="5" t="s">
        <v>216</v>
      </c>
      <c r="F2269" s="5" t="s">
        <v>219</v>
      </c>
      <c r="G2269" s="5" t="s">
        <v>86</v>
      </c>
      <c r="H2269" s="5" t="s">
        <v>130</v>
      </c>
      <c r="I2269"/>
      <c r="J2269"/>
      <c r="K2269"/>
      <c r="L2269"/>
      <c r="M2269"/>
      <c r="N2269">
        <v>0</v>
      </c>
      <c r="O2269"/>
      <c r="P2269"/>
      <c r="Q2269">
        <v>0</v>
      </c>
      <c r="R2269">
        <v>0</v>
      </c>
      <c r="S2269">
        <v>0</v>
      </c>
      <c r="T2269"/>
      <c r="U2269"/>
      <c r="V2269">
        <v>0</v>
      </c>
      <c r="W2269"/>
      <c r="X2269"/>
      <c r="Y2269"/>
      <c r="Z2269"/>
      <c r="AA2269">
        <v>0</v>
      </c>
      <c r="AB2269"/>
      <c r="AC2269"/>
      <c r="AD2269"/>
      <c r="AE2269"/>
      <c r="AF2269"/>
      <c r="AG2269">
        <v>2172.9759490863548</v>
      </c>
      <c r="AH2269"/>
      <c r="AI2269"/>
      <c r="AJ2269"/>
      <c r="AK2269"/>
      <c r="AL2269">
        <v>2172.975830078125</v>
      </c>
      <c r="AM2269">
        <v>2172.975830078125</v>
      </c>
      <c r="AN2269">
        <v>0</v>
      </c>
      <c r="AO2269" s="5" t="s">
        <v>2421</v>
      </c>
    </row>
    <row r="2270" spans="1:41" ht="14.25" x14ac:dyDescent="0.45">
      <c r="A2270">
        <v>2018</v>
      </c>
      <c r="B2270" s="5" t="s">
        <v>589</v>
      </c>
      <c r="C2270" s="5" t="s">
        <v>170</v>
      </c>
      <c r="D2270" s="5" t="s">
        <v>83</v>
      </c>
      <c r="E2270" s="5" t="s">
        <v>88</v>
      </c>
      <c r="F2270" s="5" t="s">
        <v>89</v>
      </c>
      <c r="G2270" s="5" t="s">
        <v>86</v>
      </c>
      <c r="H2270" s="5" t="s">
        <v>130</v>
      </c>
      <c r="I2270">
        <v>18755.297419420604</v>
      </c>
      <c r="J2270">
        <v>30183.427646401011</v>
      </c>
      <c r="K2270">
        <v>1075.4013859666652</v>
      </c>
      <c r="L2270">
        <v>1958.6530672344493</v>
      </c>
      <c r="M2270">
        <v>18713.894996861178</v>
      </c>
      <c r="N2270">
        <v>20177.221158201002</v>
      </c>
      <c r="O2270">
        <v>10072.466288303769</v>
      </c>
      <c r="P2270">
        <v>8656.3253001942885</v>
      </c>
      <c r="Q2270">
        <v>5207.1927487225867</v>
      </c>
      <c r="R2270">
        <v>9217.3576844518775</v>
      </c>
      <c r="S2270">
        <v>19524.2933480871</v>
      </c>
      <c r="T2270">
        <v>10398.377665886956</v>
      </c>
      <c r="U2270">
        <v>973.48773043576693</v>
      </c>
      <c r="V2270">
        <v>6618.0180060377006</v>
      </c>
      <c r="W2270">
        <v>6132.8665416874874</v>
      </c>
      <c r="X2270">
        <v>14705.396090405146</v>
      </c>
      <c r="Y2270">
        <v>62453.962030028539</v>
      </c>
      <c r="Z2270">
        <v>14272.658005051655</v>
      </c>
      <c r="AA2270">
        <v>149354.78457151225</v>
      </c>
      <c r="AB2270">
        <v>1472.4400023057892</v>
      </c>
      <c r="AC2270">
        <v>13592.789763400035</v>
      </c>
      <c r="AD2270">
        <v>21867.937527887509</v>
      </c>
      <c r="AE2270">
        <v>17814.734063164735</v>
      </c>
      <c r="AF2270">
        <v>33326.517962208301</v>
      </c>
      <c r="AG2270">
        <v>191495.75874255766</v>
      </c>
      <c r="AH2270">
        <v>30440.360525853179</v>
      </c>
      <c r="AI2270">
        <v>4796.3114134228954</v>
      </c>
      <c r="AJ2270">
        <v>37713.360549324563</v>
      </c>
      <c r="AK2270">
        <v>3113.7169606077664</v>
      </c>
      <c r="AL2270">
        <v>764085</v>
      </c>
      <c r="AM2270">
        <v>621771.5625</v>
      </c>
      <c r="AN2270">
        <v>142313.46875</v>
      </c>
      <c r="AO2270" s="5" t="s">
        <v>885</v>
      </c>
    </row>
    <row r="2271" spans="1:41" ht="14.25" x14ac:dyDescent="0.45">
      <c r="A2271">
        <v>2018</v>
      </c>
      <c r="B2271" s="5" t="s">
        <v>5028</v>
      </c>
      <c r="C2271" s="5" t="s">
        <v>170</v>
      </c>
      <c r="D2271" s="5" t="s">
        <v>83</v>
      </c>
      <c r="E2271" s="5" t="s">
        <v>88</v>
      </c>
      <c r="F2271" s="5" t="s">
        <v>89</v>
      </c>
      <c r="G2271" s="5" t="s">
        <v>86</v>
      </c>
      <c r="H2271" s="5" t="s">
        <v>130</v>
      </c>
      <c r="I2271">
        <v>17657.8</v>
      </c>
      <c r="J2271">
        <v>68341</v>
      </c>
      <c r="K2271">
        <v>1046</v>
      </c>
      <c r="L2271">
        <v>2034</v>
      </c>
      <c r="M2271">
        <v>22477.733540000001</v>
      </c>
      <c r="N2271">
        <v>15222.364</v>
      </c>
      <c r="O2271">
        <v>11211.20512047619</v>
      </c>
      <c r="P2271">
        <v>9014</v>
      </c>
      <c r="Q2271">
        <v>6080.8113520000006</v>
      </c>
      <c r="R2271">
        <v>6677.5099200000004</v>
      </c>
      <c r="S2271">
        <v>8917.5062857142857</v>
      </c>
      <c r="T2271">
        <v>9390.0845781818189</v>
      </c>
      <c r="U2271">
        <v>959</v>
      </c>
      <c r="V2271">
        <v>5291</v>
      </c>
      <c r="W2271">
        <v>7651.95615</v>
      </c>
      <c r="X2271">
        <v>14548.231307984899</v>
      </c>
      <c r="Y2271">
        <v>51521.502</v>
      </c>
      <c r="Z2271">
        <v>14412.6677</v>
      </c>
      <c r="AA2271">
        <v>156821</v>
      </c>
      <c r="AB2271">
        <v>1516</v>
      </c>
      <c r="AC2271">
        <v>16813.12889</v>
      </c>
      <c r="AD2271">
        <v>28831.132000000009</v>
      </c>
      <c r="AE2271">
        <v>1560</v>
      </c>
      <c r="AF2271">
        <v>40246.446882510012</v>
      </c>
      <c r="AG2271">
        <v>215574</v>
      </c>
      <c r="AH2271">
        <v>34411.321447833623</v>
      </c>
      <c r="AI2271">
        <v>7143</v>
      </c>
      <c r="AJ2271">
        <v>38890</v>
      </c>
      <c r="AK2271">
        <v>2589</v>
      </c>
      <c r="AL2271">
        <v>816849.375</v>
      </c>
      <c r="AM2271">
        <v>667116.25</v>
      </c>
      <c r="AN2271">
        <v>149733.1875</v>
      </c>
      <c r="AO2271" s="5" t="s">
        <v>5248</v>
      </c>
    </row>
    <row r="2272" spans="1:41" ht="14.25" x14ac:dyDescent="0.45">
      <c r="A2272">
        <v>2018</v>
      </c>
      <c r="B2272" s="5" t="s">
        <v>1508</v>
      </c>
      <c r="C2272" s="5" t="s">
        <v>170</v>
      </c>
      <c r="D2272" s="5" t="s">
        <v>83</v>
      </c>
      <c r="E2272" s="5" t="s">
        <v>88</v>
      </c>
      <c r="F2272" s="5" t="s">
        <v>89</v>
      </c>
      <c r="G2272" s="5" t="s">
        <v>86</v>
      </c>
      <c r="H2272" s="5" t="s">
        <v>130</v>
      </c>
      <c r="I2272">
        <v>13412.658434365652</v>
      </c>
      <c r="J2272">
        <v>21129.644813914143</v>
      </c>
      <c r="K2272">
        <v>1077.772838117605</v>
      </c>
      <c r="L2272">
        <v>2964.9979848631192</v>
      </c>
      <c r="M2272">
        <v>22740.563267440746</v>
      </c>
      <c r="N2272">
        <v>19292.363250038245</v>
      </c>
      <c r="O2272">
        <v>10651.988216728996</v>
      </c>
      <c r="P2272">
        <v>10094.515605076856</v>
      </c>
      <c r="Q2272">
        <v>2176.1661650604947</v>
      </c>
      <c r="R2272">
        <v>8947.544309975241</v>
      </c>
      <c r="S2272">
        <v>24876.0482228039</v>
      </c>
      <c r="T2272">
        <v>9789.7699462349119</v>
      </c>
      <c r="U2272">
        <v>1644.7262581690534</v>
      </c>
      <c r="V2272">
        <v>21262.437271988874</v>
      </c>
      <c r="W2272">
        <v>6819.1585611732626</v>
      </c>
      <c r="X2272">
        <v>12880.508095545085</v>
      </c>
      <c r="Y2272">
        <v>68062.47681671867</v>
      </c>
      <c r="Z2272">
        <v>13190.367786503895</v>
      </c>
      <c r="AA2272">
        <v>151691.93086464901</v>
      </c>
      <c r="AB2272">
        <v>9158.8237639202307</v>
      </c>
      <c r="AC2272">
        <v>11880.536984179094</v>
      </c>
      <c r="AD2272">
        <v>24323.678541108511</v>
      </c>
      <c r="AE2272">
        <v>19327.760369345131</v>
      </c>
      <c r="AF2272">
        <v>32127.342030787677</v>
      </c>
      <c r="AG2272">
        <v>197916.14151970256</v>
      </c>
      <c r="AH2272">
        <v>52685.021687371795</v>
      </c>
      <c r="AI2272">
        <v>4000.1089814719026</v>
      </c>
      <c r="AJ2272">
        <v>44176.834141334235</v>
      </c>
      <c r="AK2272">
        <v>2314.6799427350156</v>
      </c>
      <c r="AL2272">
        <v>820616.5625</v>
      </c>
      <c r="AM2272">
        <v>639298.4375</v>
      </c>
      <c r="AN2272">
        <v>181318.125</v>
      </c>
      <c r="AO2272" s="5" t="s">
        <v>2426</v>
      </c>
    </row>
    <row r="2273" spans="1:41" ht="14.25" x14ac:dyDescent="0.45">
      <c r="A2273">
        <v>2018</v>
      </c>
      <c r="B2273" s="5" t="s">
        <v>4071</v>
      </c>
      <c r="C2273" s="5" t="s">
        <v>170</v>
      </c>
      <c r="D2273" s="5" t="s">
        <v>83</v>
      </c>
      <c r="E2273" s="5" t="s">
        <v>88</v>
      </c>
      <c r="F2273" s="5" t="s">
        <v>89</v>
      </c>
      <c r="G2273" s="5" t="s">
        <v>86</v>
      </c>
      <c r="H2273" s="5" t="s">
        <v>130</v>
      </c>
      <c r="I2273">
        <v>18722.693465974968</v>
      </c>
      <c r="J2273">
        <v>60259.125387817963</v>
      </c>
      <c r="K2273">
        <v>1076.0882415633216</v>
      </c>
      <c r="L2273">
        <v>2268.142113682421</v>
      </c>
      <c r="M2273">
        <v>22495.55406636728</v>
      </c>
      <c r="N2273">
        <v>20056.818874589258</v>
      </c>
      <c r="O2273">
        <v>11530.327650557039</v>
      </c>
      <c r="P2273">
        <v>9269.5524905607326</v>
      </c>
      <c r="Q2273">
        <v>6394.213740143814</v>
      </c>
      <c r="R2273">
        <v>8534.3434451962603</v>
      </c>
      <c r="S2273">
        <v>13409.964395235931</v>
      </c>
      <c r="T2273">
        <v>10489.595258266303</v>
      </c>
      <c r="U2273">
        <v>997.53994122728568</v>
      </c>
      <c r="V2273">
        <v>9083.783815320221</v>
      </c>
      <c r="W2273">
        <v>7005.4042058147115</v>
      </c>
      <c r="X2273">
        <v>15156.815783513644</v>
      </c>
      <c r="Y2273">
        <v>52984.284615486067</v>
      </c>
      <c r="Z2273">
        <v>14996.007652552868</v>
      </c>
      <c r="AA2273">
        <v>159692.77549849261</v>
      </c>
      <c r="AB2273">
        <v>1672.6081279899336</v>
      </c>
      <c r="AC2273">
        <v>17290.482066780805</v>
      </c>
      <c r="AD2273">
        <v>29491.465233717558</v>
      </c>
      <c r="AE2273">
        <v>17833.340330744704</v>
      </c>
      <c r="AF2273">
        <v>33547.750156050846</v>
      </c>
      <c r="AG2273">
        <v>215468.62730509372</v>
      </c>
      <c r="AH2273">
        <v>30461.990308343742</v>
      </c>
      <c r="AI2273">
        <v>7345.8018558623735</v>
      </c>
      <c r="AJ2273">
        <v>36690.958786708354</v>
      </c>
      <c r="AK2273">
        <v>2662.3004122156676</v>
      </c>
      <c r="AL2273">
        <v>836888.375</v>
      </c>
      <c r="AM2273">
        <v>684090.4375</v>
      </c>
      <c r="AN2273">
        <v>152797.90625</v>
      </c>
      <c r="AO2273" s="5" t="s">
        <v>4333</v>
      </c>
    </row>
    <row r="2274" spans="1:41" ht="14.25" x14ac:dyDescent="0.45">
      <c r="A2274">
        <v>2018</v>
      </c>
      <c r="B2274" s="5" t="s">
        <v>1509</v>
      </c>
      <c r="C2274" s="5" t="s">
        <v>170</v>
      </c>
      <c r="D2274" s="5" t="s">
        <v>83</v>
      </c>
      <c r="E2274" s="5" t="s">
        <v>88</v>
      </c>
      <c r="F2274" s="5" t="s">
        <v>89</v>
      </c>
      <c r="G2274" s="5" t="s">
        <v>86</v>
      </c>
      <c r="H2274" s="5" t="s">
        <v>130</v>
      </c>
      <c r="I2274">
        <v>14521.979135434085</v>
      </c>
      <c r="J2274">
        <v>31176.393508531979</v>
      </c>
      <c r="K2274">
        <v>1253.5936452104968</v>
      </c>
      <c r="L2274">
        <v>2890.1125476157486</v>
      </c>
      <c r="M2274">
        <v>20695.002731262746</v>
      </c>
      <c r="N2274">
        <v>20445.309943966105</v>
      </c>
      <c r="O2274">
        <v>9775.6114583041544</v>
      </c>
      <c r="P2274">
        <v>12259.552698256712</v>
      </c>
      <c r="Q2274">
        <v>2547.7106611654372</v>
      </c>
      <c r="R2274">
        <v>7724.0322251797706</v>
      </c>
      <c r="S2274">
        <v>20052.234998858992</v>
      </c>
      <c r="T2274">
        <v>10505.005262702809</v>
      </c>
      <c r="U2274">
        <v>1435.3373527257302</v>
      </c>
      <c r="V2274">
        <v>10999.873671117783</v>
      </c>
      <c r="W2274">
        <v>6941.2958171480777</v>
      </c>
      <c r="X2274">
        <v>13267.559998843572</v>
      </c>
      <c r="Y2274">
        <v>90870.874564124679</v>
      </c>
      <c r="Z2274">
        <v>12551.518237920369</v>
      </c>
      <c r="AA2274">
        <v>149400.80767380723</v>
      </c>
      <c r="AB2274">
        <v>9002.8825716732881</v>
      </c>
      <c r="AC2274">
        <v>12629.843754230571</v>
      </c>
      <c r="AD2274">
        <v>26059.438998355603</v>
      </c>
      <c r="AE2274">
        <v>20139.094657095786</v>
      </c>
      <c r="AF2274">
        <v>31635.383050665147</v>
      </c>
      <c r="AG2274">
        <v>184874.19998219205</v>
      </c>
      <c r="AH2274">
        <v>35415.68408304597</v>
      </c>
      <c r="AI2274">
        <v>4321.3398407387167</v>
      </c>
      <c r="AJ2274">
        <v>38956.136970952095</v>
      </c>
      <c r="AK2274">
        <v>3174.8654988010539</v>
      </c>
      <c r="AL2274">
        <v>805522.625</v>
      </c>
      <c r="AM2274">
        <v>645058.125</v>
      </c>
      <c r="AN2274">
        <v>160464.515625</v>
      </c>
      <c r="AO2274" s="5" t="s">
        <v>2424</v>
      </c>
    </row>
    <row r="2275" spans="1:41" ht="14.25" x14ac:dyDescent="0.45">
      <c r="A2275">
        <v>2018</v>
      </c>
      <c r="B2275" s="5" t="s">
        <v>1507</v>
      </c>
      <c r="C2275" s="5" t="s">
        <v>170</v>
      </c>
      <c r="D2275" s="5" t="s">
        <v>83</v>
      </c>
      <c r="E2275" s="5" t="s">
        <v>88</v>
      </c>
      <c r="F2275" s="5" t="s">
        <v>89</v>
      </c>
      <c r="G2275" s="5" t="s">
        <v>86</v>
      </c>
      <c r="H2275" s="5" t="s">
        <v>130</v>
      </c>
      <c r="I2275">
        <v>6393.5849042228238</v>
      </c>
      <c r="J2275">
        <v>24600.858884409128</v>
      </c>
      <c r="K2275">
        <v>1155.4397478993933</v>
      </c>
      <c r="L2275">
        <v>2706.6403543312558</v>
      </c>
      <c r="M2275">
        <v>13471.790603952964</v>
      </c>
      <c r="N2275">
        <v>18289.956549940649</v>
      </c>
      <c r="O2275">
        <v>8758.7677936851887</v>
      </c>
      <c r="P2275">
        <v>10181.744156440223</v>
      </c>
      <c r="Q2275">
        <v>1866.2740140652552</v>
      </c>
      <c r="R2275">
        <v>8969.3485286590148</v>
      </c>
      <c r="S2275">
        <v>18593.936887947912</v>
      </c>
      <c r="T2275">
        <v>11361.066025113128</v>
      </c>
      <c r="U2275">
        <v>1819.2820191985213</v>
      </c>
      <c r="V2275">
        <v>20244.077709012894</v>
      </c>
      <c r="W2275">
        <v>5495.1622656002637</v>
      </c>
      <c r="X2275">
        <v>15238.131503449706</v>
      </c>
      <c r="Y2275">
        <v>76462.590009857973</v>
      </c>
      <c r="Z2275">
        <v>11483.888360519757</v>
      </c>
      <c r="AA2275">
        <v>133422.72874271194</v>
      </c>
      <c r="AB2275">
        <v>2431.4273435126993</v>
      </c>
      <c r="AC2275">
        <v>11887.593288099257</v>
      </c>
      <c r="AD2275">
        <v>20238.798762959093</v>
      </c>
      <c r="AE2275">
        <v>23176.606940073321</v>
      </c>
      <c r="AF2275">
        <v>34304.51425716943</v>
      </c>
      <c r="AG2275">
        <v>154192.65927900802</v>
      </c>
      <c r="AH2275">
        <v>44939.963078222994</v>
      </c>
      <c r="AI2275">
        <v>3383.3004429140697</v>
      </c>
      <c r="AJ2275">
        <v>42657.566224432259</v>
      </c>
      <c r="AK2275">
        <v>2124.3715049961284</v>
      </c>
      <c r="AL2275">
        <v>729852.0625</v>
      </c>
      <c r="AM2275">
        <v>582659.875</v>
      </c>
      <c r="AN2275">
        <v>147192.15625</v>
      </c>
      <c r="AO2275" s="5" t="s">
        <v>2425</v>
      </c>
    </row>
    <row r="2276" spans="1:41" ht="14.25" x14ac:dyDescent="0.45">
      <c r="A2276">
        <v>2018</v>
      </c>
      <c r="B2276" s="5" t="s">
        <v>1507</v>
      </c>
      <c r="C2276" s="5" t="s">
        <v>170</v>
      </c>
      <c r="D2276" s="5" t="s">
        <v>83</v>
      </c>
      <c r="E2276" s="5" t="s">
        <v>88</v>
      </c>
      <c r="F2276" s="5" t="s">
        <v>89</v>
      </c>
      <c r="G2276" s="5" t="s">
        <v>87</v>
      </c>
      <c r="H2276" s="5" t="s">
        <v>130</v>
      </c>
      <c r="I2276">
        <v>6184.2000000000007</v>
      </c>
      <c r="J2276">
        <v>22107.903999999999</v>
      </c>
      <c r="K2276">
        <v>1138</v>
      </c>
      <c r="L2276">
        <v>2627.7123116160001</v>
      </c>
      <c r="M2276">
        <v>13030.6</v>
      </c>
      <c r="N2276">
        <v>17883.967232421888</v>
      </c>
      <c r="O2276">
        <v>8713.8232036303671</v>
      </c>
      <c r="P2276">
        <v>9848.3000000000011</v>
      </c>
      <c r="Q2276">
        <v>1815.0012999999999</v>
      </c>
      <c r="R2276">
        <v>8635.5555454461592</v>
      </c>
      <c r="S2276">
        <v>18046</v>
      </c>
      <c r="T2276">
        <v>11027.09077734375</v>
      </c>
      <c r="U2276">
        <v>1465</v>
      </c>
      <c r="V2276">
        <v>19648.973266015619</v>
      </c>
      <c r="W2276">
        <v>5220.02147280384</v>
      </c>
      <c r="X2276">
        <v>15530.97981773145</v>
      </c>
      <c r="Y2276">
        <v>76176</v>
      </c>
      <c r="Z2276">
        <v>11168.05143188275</v>
      </c>
      <c r="AA2276">
        <v>130890.29730966259</v>
      </c>
      <c r="AB2276">
        <v>1723</v>
      </c>
      <c r="AC2276">
        <v>11826.592780000001</v>
      </c>
      <c r="AD2276">
        <v>20318.722084038</v>
      </c>
      <c r="AE2276">
        <v>22551.622710050658</v>
      </c>
      <c r="AF2276">
        <v>33304.597428528003</v>
      </c>
      <c r="AG2276">
        <v>150236.51569905589</v>
      </c>
      <c r="AH2276">
        <v>43962.171424051041</v>
      </c>
      <c r="AI2276">
        <v>3220.2356760000011</v>
      </c>
      <c r="AJ2276">
        <v>41923.647579292578</v>
      </c>
      <c r="AK2276">
        <v>2160</v>
      </c>
      <c r="AL2276">
        <v>712384.5625</v>
      </c>
      <c r="AM2276">
        <v>568293.9375</v>
      </c>
      <c r="AN2276">
        <v>144090.625</v>
      </c>
      <c r="AO2276" s="5" t="s">
        <v>2429</v>
      </c>
    </row>
    <row r="2277" spans="1:41" ht="14.25" x14ac:dyDescent="0.45">
      <c r="A2277">
        <v>2018</v>
      </c>
      <c r="B2277" s="5" t="s">
        <v>1508</v>
      </c>
      <c r="C2277" s="5" t="s">
        <v>170</v>
      </c>
      <c r="D2277" s="5" t="s">
        <v>83</v>
      </c>
      <c r="E2277" s="5" t="s">
        <v>88</v>
      </c>
      <c r="F2277" s="5" t="s">
        <v>89</v>
      </c>
      <c r="G2277" s="5" t="s">
        <v>87</v>
      </c>
      <c r="H2277" s="5" t="s">
        <v>130</v>
      </c>
      <c r="I2277">
        <v>12185.94</v>
      </c>
      <c r="J2277">
        <v>21047.759999999998</v>
      </c>
      <c r="K2277">
        <v>1044.376285837863</v>
      </c>
      <c r="L2277">
        <v>2903.5154000000002</v>
      </c>
      <c r="M2277">
        <v>21778.080848494748</v>
      </c>
      <c r="N2277">
        <v>18691.447325388959</v>
      </c>
      <c r="O2277">
        <v>10467</v>
      </c>
      <c r="P2277">
        <v>10057.299999999999</v>
      </c>
      <c r="Q2277">
        <v>2328.0437118782588</v>
      </c>
      <c r="R2277">
        <v>8778.5696204489323</v>
      </c>
      <c r="S2277">
        <v>27212.697578064541</v>
      </c>
      <c r="T2277">
        <v>9696.0702003200004</v>
      </c>
      <c r="U2277">
        <v>1570.2164172</v>
      </c>
      <c r="V2277">
        <v>20499</v>
      </c>
      <c r="W2277">
        <v>6445.7773920000009</v>
      </c>
      <c r="X2277">
        <v>12910.258072500001</v>
      </c>
      <c r="Y2277">
        <v>68393</v>
      </c>
      <c r="Z2277">
        <v>14110.549000000001</v>
      </c>
      <c r="AA2277">
        <v>147626.6381846508</v>
      </c>
      <c r="AB2277">
        <v>1472</v>
      </c>
      <c r="AC2277">
        <v>11635.3</v>
      </c>
      <c r="AD2277">
        <v>26021.260594225641</v>
      </c>
      <c r="AE2277">
        <v>18269.474116067999</v>
      </c>
      <c r="AF2277">
        <v>31461.47402496617</v>
      </c>
      <c r="AG2277">
        <v>196135</v>
      </c>
      <c r="AH2277">
        <v>54106.701345281806</v>
      </c>
      <c r="AI2277">
        <v>3781.0841040000009</v>
      </c>
      <c r="AJ2277">
        <v>45368.160433452293</v>
      </c>
      <c r="AK2277">
        <v>2352.793536400844</v>
      </c>
      <c r="AL2277">
        <v>808349.5</v>
      </c>
      <c r="AM2277">
        <v>631061.4375</v>
      </c>
      <c r="AN2277">
        <v>177288.09375</v>
      </c>
      <c r="AO2277" s="5" t="s">
        <v>2428</v>
      </c>
    </row>
    <row r="2278" spans="1:41" ht="14.25" x14ac:dyDescent="0.45">
      <c r="A2278">
        <v>2018</v>
      </c>
      <c r="B2278" s="5" t="s">
        <v>589</v>
      </c>
      <c r="C2278" s="5" t="s">
        <v>170</v>
      </c>
      <c r="D2278" s="5" t="s">
        <v>83</v>
      </c>
      <c r="E2278" s="5" t="s">
        <v>88</v>
      </c>
      <c r="F2278" s="5" t="s">
        <v>89</v>
      </c>
      <c r="G2278" s="5" t="s">
        <v>87</v>
      </c>
      <c r="H2278" s="5" t="s">
        <v>130</v>
      </c>
      <c r="I2278">
        <v>18200.98507499999</v>
      </c>
      <c r="J2278">
        <v>29609.653439999998</v>
      </c>
      <c r="K2278">
        <v>1024.143</v>
      </c>
      <c r="L2278">
        <v>1910.1285</v>
      </c>
      <c r="M2278">
        <v>17980.560000000001</v>
      </c>
      <c r="N2278">
        <v>19775</v>
      </c>
      <c r="O2278">
        <v>9656.222240000001</v>
      </c>
      <c r="P2278">
        <v>9229.7279999999992</v>
      </c>
      <c r="Q2278">
        <v>5008.0453085509571</v>
      </c>
      <c r="R2278">
        <v>8826.1767358817651</v>
      </c>
      <c r="S2278">
        <v>18759.201548462399</v>
      </c>
      <c r="T2278">
        <v>9991.8794999999991</v>
      </c>
      <c r="U2278">
        <v>926.17</v>
      </c>
      <c r="V2278">
        <v>6367</v>
      </c>
      <c r="W2278">
        <v>5898.317</v>
      </c>
      <c r="X2278">
        <v>14411.72358330946</v>
      </c>
      <c r="Y2278">
        <v>60386.891519999997</v>
      </c>
      <c r="Z2278">
        <v>13726.80471263254</v>
      </c>
      <c r="AA2278">
        <v>146881.84694291549</v>
      </c>
      <c r="AB2278">
        <v>1387</v>
      </c>
      <c r="AC2278">
        <v>13030.68441</v>
      </c>
      <c r="AD2278">
        <v>21031.60517172877</v>
      </c>
      <c r="AE2278">
        <v>17116.634178</v>
      </c>
      <c r="AF2278">
        <v>32500.871558258539</v>
      </c>
      <c r="AG2278">
        <v>187780</v>
      </c>
      <c r="AH2278">
        <v>29978.871364778541</v>
      </c>
      <c r="AI2278">
        <v>4608.3600000000006</v>
      </c>
      <c r="AJ2278">
        <v>36960.21</v>
      </c>
      <c r="AK2278">
        <v>2991.7008000000001</v>
      </c>
      <c r="AL2278">
        <v>745956.375</v>
      </c>
      <c r="AM2278">
        <v>608236.8125</v>
      </c>
      <c r="AN2278">
        <v>137719.59375</v>
      </c>
      <c r="AO2278" s="5" t="s">
        <v>886</v>
      </c>
    </row>
    <row r="2279" spans="1:41" ht="14.25" x14ac:dyDescent="0.45">
      <c r="A2279">
        <v>2018</v>
      </c>
      <c r="B2279" s="5" t="s">
        <v>1509</v>
      </c>
      <c r="C2279" s="5" t="s">
        <v>170</v>
      </c>
      <c r="D2279" s="5" t="s">
        <v>83</v>
      </c>
      <c r="E2279" s="5" t="s">
        <v>88</v>
      </c>
      <c r="F2279" s="5" t="s">
        <v>89</v>
      </c>
      <c r="G2279" s="5" t="s">
        <v>87</v>
      </c>
      <c r="H2279" s="5" t="s">
        <v>130</v>
      </c>
      <c r="I2279">
        <v>14075.862912000001</v>
      </c>
      <c r="J2279">
        <v>32025.665499999999</v>
      </c>
      <c r="K2279">
        <v>1201.8021896929999</v>
      </c>
      <c r="L2279">
        <v>2863.077212366738</v>
      </c>
      <c r="M2279">
        <v>19850.360282922709</v>
      </c>
      <c r="N2279">
        <v>19817.2285802568</v>
      </c>
      <c r="O2279">
        <v>9365.1684166577288</v>
      </c>
      <c r="P2279">
        <v>11197.8166864</v>
      </c>
      <c r="Q2279">
        <v>3633.2642300227262</v>
      </c>
      <c r="R2279">
        <v>7539.229902201464</v>
      </c>
      <c r="S2279">
        <v>19129.852383117872</v>
      </c>
      <c r="T2279">
        <v>9885.0088749999977</v>
      </c>
      <c r="U2279">
        <v>1377.6040439999999</v>
      </c>
      <c r="V2279">
        <v>10481</v>
      </c>
      <c r="W2279">
        <v>6596.1296599999987</v>
      </c>
      <c r="X2279">
        <v>12608.311533678951</v>
      </c>
      <c r="Y2279">
        <v>88640.986419999987</v>
      </c>
      <c r="Z2279">
        <v>11997.639786496</v>
      </c>
      <c r="AA2279">
        <v>145322.0017581901</v>
      </c>
      <c r="AB2279">
        <v>1578</v>
      </c>
      <c r="AC2279">
        <v>11917.225899999999</v>
      </c>
      <c r="AD2279">
        <v>24914.298502857229</v>
      </c>
      <c r="AE2279">
        <v>19656.148563716699</v>
      </c>
      <c r="AF2279">
        <v>31089.37638942671</v>
      </c>
      <c r="AG2279">
        <v>183858.71846699691</v>
      </c>
      <c r="AH2279">
        <v>34580.740571651753</v>
      </c>
      <c r="AI2279">
        <v>4106.4588000000003</v>
      </c>
      <c r="AJ2279">
        <v>37945.463587078353</v>
      </c>
      <c r="AK2279">
        <v>3106.3811040000001</v>
      </c>
      <c r="AL2279">
        <v>780360.75</v>
      </c>
      <c r="AM2279">
        <v>633438.25</v>
      </c>
      <c r="AN2279">
        <v>146922.5</v>
      </c>
      <c r="AO2279" s="5" t="s">
        <v>2427</v>
      </c>
    </row>
    <row r="2280" spans="1:41" ht="14.25" x14ac:dyDescent="0.45">
      <c r="A2280">
        <v>2018</v>
      </c>
      <c r="B2280" s="5" t="s">
        <v>4071</v>
      </c>
      <c r="C2280" s="5" t="s">
        <v>170</v>
      </c>
      <c r="D2280" s="5" t="s">
        <v>83</v>
      </c>
      <c r="E2280" s="5" t="s">
        <v>88</v>
      </c>
      <c r="F2280" s="5" t="s">
        <v>89</v>
      </c>
      <c r="G2280" s="5" t="s">
        <v>87</v>
      </c>
      <c r="H2280" s="5" t="s">
        <v>130</v>
      </c>
      <c r="I2280">
        <v>18569.916000000001</v>
      </c>
      <c r="J2280">
        <v>60300.360000000022</v>
      </c>
      <c r="K2280">
        <v>1046</v>
      </c>
      <c r="L2280">
        <v>2260</v>
      </c>
      <c r="M2280">
        <v>21874.5</v>
      </c>
      <c r="N2280">
        <v>19503.093063537599</v>
      </c>
      <c r="O2280">
        <v>11212</v>
      </c>
      <c r="P2280">
        <v>9014.1540000000005</v>
      </c>
      <c r="Q2280">
        <v>6217.6831940269267</v>
      </c>
      <c r="R2280">
        <v>8298.7285016933365</v>
      </c>
      <c r="S2280">
        <v>13039.744000000001</v>
      </c>
      <c r="T2280">
        <v>10404</v>
      </c>
      <c r="U2280">
        <v>970</v>
      </c>
      <c r="V2280">
        <v>8833</v>
      </c>
      <c r="W2280">
        <v>6812</v>
      </c>
      <c r="X2280">
        <v>15155.315934144601</v>
      </c>
      <c r="Y2280">
        <v>51522</v>
      </c>
      <c r="Z2280">
        <v>14580</v>
      </c>
      <c r="AA2280">
        <v>157526</v>
      </c>
      <c r="AB2280">
        <v>1626.431</v>
      </c>
      <c r="AC2280">
        <v>16813.12889</v>
      </c>
      <c r="AD2280">
        <v>28677.269043995198</v>
      </c>
      <c r="AE2280">
        <v>17341</v>
      </c>
      <c r="AF2280">
        <v>33274</v>
      </c>
      <c r="AG2280">
        <v>213799</v>
      </c>
      <c r="AH2280">
        <v>30288</v>
      </c>
      <c r="AI2280">
        <v>7143</v>
      </c>
      <c r="AJ2280">
        <v>36391.560000000012</v>
      </c>
      <c r="AK2280">
        <v>2588.56122</v>
      </c>
      <c r="AL2280">
        <v>825080.5</v>
      </c>
      <c r="AM2280">
        <v>675213.625</v>
      </c>
      <c r="AN2280">
        <v>149866.8125</v>
      </c>
      <c r="AO2280" s="5" t="s">
        <v>4334</v>
      </c>
    </row>
    <row r="2281" spans="1:41" ht="14.25" x14ac:dyDescent="0.45">
      <c r="A2281">
        <v>2018</v>
      </c>
      <c r="B2281" s="5" t="s">
        <v>5028</v>
      </c>
      <c r="C2281" s="5" t="s">
        <v>170</v>
      </c>
      <c r="D2281" s="5" t="s">
        <v>83</v>
      </c>
      <c r="E2281" s="5" t="s">
        <v>88</v>
      </c>
      <c r="F2281" s="5" t="s">
        <v>89</v>
      </c>
      <c r="G2281" s="5" t="s">
        <v>87</v>
      </c>
      <c r="H2281" s="5" t="s">
        <v>130</v>
      </c>
      <c r="I2281">
        <v>18197.8</v>
      </c>
      <c r="J2281">
        <v>68341</v>
      </c>
      <c r="K2281">
        <v>1046</v>
      </c>
      <c r="L2281">
        <v>2034</v>
      </c>
      <c r="M2281">
        <v>22477.733540000001</v>
      </c>
      <c r="N2281">
        <v>15222.364</v>
      </c>
      <c r="O2281">
        <v>11211.70512047619</v>
      </c>
      <c r="P2281">
        <v>9014</v>
      </c>
      <c r="Q2281">
        <v>6080.8113520000024</v>
      </c>
      <c r="R2281">
        <v>6677.5099200000004</v>
      </c>
      <c r="S2281">
        <v>8917.5062857142857</v>
      </c>
      <c r="T2281">
        <v>9390.0845781818189</v>
      </c>
      <c r="U2281">
        <v>959</v>
      </c>
      <c r="V2281">
        <v>5290</v>
      </c>
      <c r="W2281">
        <v>7651</v>
      </c>
      <c r="X2281">
        <v>15155</v>
      </c>
      <c r="Y2281">
        <v>51521.502</v>
      </c>
      <c r="Z2281">
        <v>14412.6677</v>
      </c>
      <c r="AA2281">
        <v>156821</v>
      </c>
      <c r="AB2281">
        <v>1628</v>
      </c>
      <c r="AC2281">
        <v>16813.12889</v>
      </c>
      <c r="AD2281">
        <v>28831.132000000009</v>
      </c>
      <c r="AE2281">
        <v>21584</v>
      </c>
      <c r="AF2281">
        <v>40246.446882510012</v>
      </c>
      <c r="AG2281">
        <v>215574</v>
      </c>
      <c r="AH2281">
        <v>34411.321447833623</v>
      </c>
      <c r="AI2281">
        <v>7143</v>
      </c>
      <c r="AJ2281">
        <v>38890</v>
      </c>
      <c r="AK2281">
        <v>2589</v>
      </c>
      <c r="AL2281">
        <v>838130.6875</v>
      </c>
      <c r="AM2281">
        <v>687679.25</v>
      </c>
      <c r="AN2281">
        <v>150451.484375</v>
      </c>
      <c r="AO2281" s="5" t="s">
        <v>5249</v>
      </c>
    </row>
    <row r="2282" spans="1:41" ht="14.25" x14ac:dyDescent="0.45">
      <c r="A2282">
        <v>2018</v>
      </c>
      <c r="B2282" s="5" t="s">
        <v>5028</v>
      </c>
      <c r="C2282" s="5" t="s">
        <v>170</v>
      </c>
      <c r="D2282" s="5" t="s">
        <v>83</v>
      </c>
      <c r="E2282" s="5" t="s">
        <v>90</v>
      </c>
      <c r="F2282" s="5" t="s">
        <v>91</v>
      </c>
      <c r="G2282" s="5" t="s">
        <v>86</v>
      </c>
      <c r="H2282" s="5" t="s">
        <v>130</v>
      </c>
      <c r="I2282">
        <v>12160.636</v>
      </c>
      <c r="J2282">
        <v>956</v>
      </c>
      <c r="K2282">
        <v>0</v>
      </c>
      <c r="L2282">
        <v>718</v>
      </c>
      <c r="M2282">
        <v>1832</v>
      </c>
      <c r="N2282">
        <v>1325.6</v>
      </c>
      <c r="O2282">
        <v>1400</v>
      </c>
      <c r="P2282">
        <v>1824</v>
      </c>
      <c r="Q2282">
        <v>0</v>
      </c>
      <c r="R2282">
        <v>557.93550000000005</v>
      </c>
      <c r="S2282">
        <v>108</v>
      </c>
      <c r="T2282">
        <v>1547.676567272727</v>
      </c>
      <c r="U2282">
        <v>18</v>
      </c>
      <c r="V2282">
        <v>748</v>
      </c>
      <c r="W2282">
        <v>1860</v>
      </c>
      <c r="X2282">
        <v>235</v>
      </c>
      <c r="Y2282">
        <v>20218</v>
      </c>
      <c r="Z2282">
        <v>0</v>
      </c>
      <c r="AA2282">
        <v>17776</v>
      </c>
      <c r="AB2282">
        <v>0</v>
      </c>
      <c r="AC2282">
        <v>2821.80465</v>
      </c>
      <c r="AD2282">
        <v>0</v>
      </c>
      <c r="AE2282">
        <v>450</v>
      </c>
      <c r="AF2282">
        <v>7845</v>
      </c>
      <c r="AG2282">
        <v>17603</v>
      </c>
      <c r="AH2282">
        <v>833</v>
      </c>
      <c r="AI2282">
        <v>110</v>
      </c>
      <c r="AJ2282">
        <v>579</v>
      </c>
      <c r="AK2282">
        <v>0</v>
      </c>
      <c r="AL2282">
        <v>93526.6484375</v>
      </c>
      <c r="AM2282">
        <v>85600.9765625</v>
      </c>
      <c r="AN2282">
        <v>7925.6767578125</v>
      </c>
      <c r="AO2282" s="5" t="s">
        <v>5251</v>
      </c>
    </row>
    <row r="2283" spans="1:41" ht="14.25" x14ac:dyDescent="0.45">
      <c r="A2283">
        <v>2018</v>
      </c>
      <c r="B2283" s="5" t="s">
        <v>1508</v>
      </c>
      <c r="C2283" s="5" t="s">
        <v>170</v>
      </c>
      <c r="D2283" s="5" t="s">
        <v>83</v>
      </c>
      <c r="E2283" s="5" t="s">
        <v>90</v>
      </c>
      <c r="F2283" s="5" t="s">
        <v>91</v>
      </c>
      <c r="G2283" s="5" t="s">
        <v>86</v>
      </c>
      <c r="H2283" s="5" t="s">
        <v>130</v>
      </c>
      <c r="I2283">
        <v>417.20137491516607</v>
      </c>
      <c r="J2283">
        <v>0</v>
      </c>
      <c r="K2283">
        <v>0</v>
      </c>
      <c r="L2283">
        <v>637.6822625529162</v>
      </c>
      <c r="M2283">
        <v>1124.5439992577337</v>
      </c>
      <c r="N2283">
        <v>707.28842501467818</v>
      </c>
      <c r="O2283">
        <v>11.226800397058385</v>
      </c>
      <c r="P2283">
        <v>0</v>
      </c>
      <c r="Q2283">
        <v>947.54195351172768</v>
      </c>
      <c r="R2283">
        <v>802.71622838967448</v>
      </c>
      <c r="S2283">
        <v>2661.8699647049916</v>
      </c>
      <c r="T2283">
        <v>2189.226077426385</v>
      </c>
      <c r="U2283">
        <v>0</v>
      </c>
      <c r="V2283">
        <v>481.6297370338047</v>
      </c>
      <c r="W2283">
        <v>719.63790545144241</v>
      </c>
      <c r="X2283">
        <v>123.49480436764223</v>
      </c>
      <c r="Y2283">
        <v>2639.4207733484263</v>
      </c>
      <c r="Z2283">
        <v>0</v>
      </c>
      <c r="AA2283">
        <v>8601.4077021497797</v>
      </c>
      <c r="AB2283">
        <v>0</v>
      </c>
      <c r="AC2283">
        <v>218.13673171484442</v>
      </c>
      <c r="AD2283">
        <v>451.31737596174708</v>
      </c>
      <c r="AE2283">
        <v>336.80401191175156</v>
      </c>
      <c r="AF2283">
        <v>9121.7753226099376</v>
      </c>
      <c r="AG2283">
        <v>14059.322137236215</v>
      </c>
      <c r="AH2283">
        <v>4357.1212340983593</v>
      </c>
      <c r="AI2283">
        <v>990.20379502054948</v>
      </c>
      <c r="AJ2283">
        <v>5209.6992646629787</v>
      </c>
      <c r="AK2283">
        <v>0</v>
      </c>
      <c r="AL2283">
        <v>56809.265625</v>
      </c>
      <c r="AM2283">
        <v>44180.625</v>
      </c>
      <c r="AN2283">
        <v>12628.6416015625</v>
      </c>
      <c r="AO2283" s="5" t="s">
        <v>5252</v>
      </c>
    </row>
    <row r="2284" spans="1:41" ht="14.25" x14ac:dyDescent="0.45">
      <c r="A2284">
        <v>2018</v>
      </c>
      <c r="B2284" s="5" t="s">
        <v>589</v>
      </c>
      <c r="C2284" s="5" t="s">
        <v>170</v>
      </c>
      <c r="D2284" s="5" t="s">
        <v>83</v>
      </c>
      <c r="E2284" s="5" t="s">
        <v>90</v>
      </c>
      <c r="F2284" s="5" t="s">
        <v>91</v>
      </c>
      <c r="G2284" s="5" t="s">
        <v>86</v>
      </c>
      <c r="H2284" s="5" t="s">
        <v>130</v>
      </c>
      <c r="I2284">
        <v>6244.3346024244074</v>
      </c>
      <c r="J2284">
        <v>0</v>
      </c>
      <c r="K2284">
        <v>0</v>
      </c>
      <c r="L2284">
        <v>291.94015907288542</v>
      </c>
      <c r="M2284">
        <v>1096.6333975356022</v>
      </c>
      <c r="N2284">
        <v>1029.7525610934504</v>
      </c>
      <c r="O2284">
        <v>477.7202603010852</v>
      </c>
      <c r="P2284">
        <v>0</v>
      </c>
      <c r="Q2284">
        <v>0</v>
      </c>
      <c r="R2284">
        <v>424.64023137874239</v>
      </c>
      <c r="S2284">
        <v>3503.2819088746251</v>
      </c>
      <c r="T2284">
        <v>2048.8891164024321</v>
      </c>
      <c r="U2284">
        <v>65.819235863705075</v>
      </c>
      <c r="V2284">
        <v>521.2458840174063</v>
      </c>
      <c r="W2284">
        <v>1164.575834556201</v>
      </c>
      <c r="X2284">
        <v>125.53702342014287</v>
      </c>
      <c r="Y2284">
        <v>14637.348775625251</v>
      </c>
      <c r="Z2284">
        <v>0</v>
      </c>
      <c r="AA2284">
        <v>12313.625402520165</v>
      </c>
      <c r="AB2284">
        <v>0</v>
      </c>
      <c r="AC2284">
        <v>1059.6209587681974</v>
      </c>
      <c r="AD2284">
        <v>0</v>
      </c>
      <c r="AE2284">
        <v>270.70814750394828</v>
      </c>
      <c r="AF2284">
        <v>7343.091201116903</v>
      </c>
      <c r="AG2284">
        <v>12755.130950038974</v>
      </c>
      <c r="AH2284">
        <v>4261.0390256027022</v>
      </c>
      <c r="AI2284">
        <v>61.921038539648222</v>
      </c>
      <c r="AJ2284">
        <v>1369.133613178745</v>
      </c>
      <c r="AK2284">
        <v>0</v>
      </c>
      <c r="AL2284">
        <v>71065.9921875</v>
      </c>
      <c r="AM2284">
        <v>58326.390625</v>
      </c>
      <c r="AN2284">
        <v>12739.59765625</v>
      </c>
      <c r="AO2284" s="5" t="s">
        <v>887</v>
      </c>
    </row>
    <row r="2285" spans="1:41" ht="14.25" x14ac:dyDescent="0.45">
      <c r="A2285">
        <v>2018</v>
      </c>
      <c r="B2285" s="5" t="s">
        <v>1509</v>
      </c>
      <c r="C2285" s="5" t="s">
        <v>170</v>
      </c>
      <c r="D2285" s="5" t="s">
        <v>83</v>
      </c>
      <c r="E2285" s="5" t="s">
        <v>90</v>
      </c>
      <c r="F2285" s="5" t="s">
        <v>91</v>
      </c>
      <c r="G2285" s="5" t="s">
        <v>86</v>
      </c>
      <c r="H2285" s="5" t="s">
        <v>130</v>
      </c>
      <c r="I2285">
        <v>3700.5646469969247</v>
      </c>
      <c r="J2285">
        <v>0</v>
      </c>
      <c r="K2285">
        <v>0</v>
      </c>
      <c r="L2285">
        <v>621.8700353533294</v>
      </c>
      <c r="M2285">
        <v>1149.3617948718427</v>
      </c>
      <c r="N2285">
        <v>689.7502152686576</v>
      </c>
      <c r="O2285">
        <v>32.845248346126553</v>
      </c>
      <c r="P2285">
        <v>0</v>
      </c>
      <c r="Q2285">
        <v>0</v>
      </c>
      <c r="R2285">
        <v>437.93664461502067</v>
      </c>
      <c r="S2285">
        <v>3175.0406734589001</v>
      </c>
      <c r="T2285">
        <v>1478.0361755756949</v>
      </c>
      <c r="U2285">
        <v>21.896832230751034</v>
      </c>
      <c r="V2285">
        <v>421.51402044195743</v>
      </c>
      <c r="W2285">
        <v>2364.8578809211117</v>
      </c>
      <c r="X2285">
        <v>123.71710210374334</v>
      </c>
      <c r="Y2285">
        <v>2452.4452098441157</v>
      </c>
      <c r="Z2285">
        <v>0</v>
      </c>
      <c r="AA2285">
        <v>9077.4059673716984</v>
      </c>
      <c r="AB2285">
        <v>0</v>
      </c>
      <c r="AC2285">
        <v>1911.9985889344987</v>
      </c>
      <c r="AD2285">
        <v>0</v>
      </c>
      <c r="AE2285">
        <v>273.71040288438792</v>
      </c>
      <c r="AF2285">
        <v>8136.8628569470839</v>
      </c>
      <c r="AG2285">
        <v>13006.572943584228</v>
      </c>
      <c r="AH2285">
        <v>4375.9724371544407</v>
      </c>
      <c r="AI2285">
        <v>63.859921517762317</v>
      </c>
      <c r="AJ2285">
        <v>1877.9589070055856</v>
      </c>
      <c r="AK2285">
        <v>0</v>
      </c>
      <c r="AL2285">
        <v>55394.17578125</v>
      </c>
      <c r="AM2285">
        <v>42630.484375</v>
      </c>
      <c r="AN2285">
        <v>12763.69140625</v>
      </c>
      <c r="AO2285" s="5" t="s">
        <v>2430</v>
      </c>
    </row>
    <row r="2286" spans="1:41" ht="14.25" x14ac:dyDescent="0.45">
      <c r="A2286">
        <v>2018</v>
      </c>
      <c r="B2286" s="5" t="s">
        <v>4071</v>
      </c>
      <c r="C2286" s="5" t="s">
        <v>170</v>
      </c>
      <c r="D2286" s="5" t="s">
        <v>83</v>
      </c>
      <c r="E2286" s="5" t="s">
        <v>90</v>
      </c>
      <c r="F2286" s="5" t="s">
        <v>91</v>
      </c>
      <c r="G2286" s="5" t="s">
        <v>86</v>
      </c>
      <c r="H2286" s="5" t="s">
        <v>130</v>
      </c>
      <c r="I2286">
        <v>12971.824285215067</v>
      </c>
      <c r="J2286">
        <v>1028.3916919868925</v>
      </c>
      <c r="K2286">
        <v>0</v>
      </c>
      <c r="L2286">
        <v>1091.9197432241037</v>
      </c>
      <c r="M2286">
        <v>3080.0331175007432</v>
      </c>
      <c r="N2286">
        <v>2189.445912240094</v>
      </c>
      <c r="O2286">
        <v>1439.7483687816496</v>
      </c>
      <c r="P2286">
        <v>1875.4738151097279</v>
      </c>
      <c r="Q2286">
        <v>0</v>
      </c>
      <c r="R2286">
        <v>593.63910419943375</v>
      </c>
      <c r="S2286">
        <v>3683.699040697049</v>
      </c>
      <c r="T2286">
        <v>1259.7798226839434</v>
      </c>
      <c r="U2286">
        <v>100.78238581471547</v>
      </c>
      <c r="V2286">
        <v>534.76367983318414</v>
      </c>
      <c r="W2286">
        <v>2187.3891288561204</v>
      </c>
      <c r="X2286">
        <v>44.220842755436379</v>
      </c>
      <c r="Y2286">
        <v>20792.023228590991</v>
      </c>
      <c r="Z2286">
        <v>0</v>
      </c>
      <c r="AA2286">
        <v>19928.174207322005</v>
      </c>
      <c r="AB2286">
        <v>0</v>
      </c>
      <c r="AC2286">
        <v>2901.920458469981</v>
      </c>
      <c r="AD2286">
        <v>0</v>
      </c>
      <c r="AE2286">
        <v>1031.4768670628532</v>
      </c>
      <c r="AF2286">
        <v>8414.2534371607508</v>
      </c>
      <c r="AG2286">
        <v>22141.273128477795</v>
      </c>
      <c r="AH2286">
        <v>4513.6111361304711</v>
      </c>
      <c r="AI2286">
        <v>113.12308611855818</v>
      </c>
      <c r="AJ2286">
        <v>2007.8726536865972</v>
      </c>
      <c r="AK2286">
        <v>0</v>
      </c>
      <c r="AL2286">
        <v>113924.8359375</v>
      </c>
      <c r="AM2286">
        <v>97603.2421875</v>
      </c>
      <c r="AN2286">
        <v>16321.6044921875</v>
      </c>
      <c r="AO2286" s="5" t="s">
        <v>4335</v>
      </c>
    </row>
    <row r="2287" spans="1:41" ht="14.25" x14ac:dyDescent="0.45">
      <c r="A2287">
        <v>2018</v>
      </c>
      <c r="B2287" s="5" t="s">
        <v>1507</v>
      </c>
      <c r="C2287" s="5" t="s">
        <v>170</v>
      </c>
      <c r="D2287" s="5" t="s">
        <v>83</v>
      </c>
      <c r="E2287" s="5" t="s">
        <v>90</v>
      </c>
      <c r="F2287" s="5" t="s">
        <v>91</v>
      </c>
      <c r="G2287" s="5" t="s">
        <v>86</v>
      </c>
      <c r="H2287" s="5" t="s">
        <v>130</v>
      </c>
      <c r="I2287">
        <v>409.40778468876135</v>
      </c>
      <c r="J2287">
        <v>0</v>
      </c>
      <c r="K2287">
        <v>79.607069245036939</v>
      </c>
      <c r="L2287">
        <v>247.91915850597218</v>
      </c>
      <c r="M2287">
        <v>94.391239247686656</v>
      </c>
      <c r="N2287">
        <v>670.97386935102554</v>
      </c>
      <c r="O2287">
        <v>11.372438463576705</v>
      </c>
      <c r="P2287">
        <v>0</v>
      </c>
      <c r="Q2287">
        <v>248.5230349883881</v>
      </c>
      <c r="R2287">
        <v>661.87591858016424</v>
      </c>
      <c r="S2287">
        <v>2445.0742696689917</v>
      </c>
      <c r="T2287">
        <v>1419.2803202543728</v>
      </c>
      <c r="U2287">
        <v>0</v>
      </c>
      <c r="V2287">
        <v>332.07520313643977</v>
      </c>
      <c r="W2287">
        <v>375.29046929803127</v>
      </c>
      <c r="X2287">
        <v>125.09682309934375</v>
      </c>
      <c r="Y2287">
        <v>3620.9844068028228</v>
      </c>
      <c r="Z2287">
        <v>0</v>
      </c>
      <c r="AA2287">
        <v>11476.836203987279</v>
      </c>
      <c r="AB2287">
        <v>0</v>
      </c>
      <c r="AC2287">
        <v>272.16106911515544</v>
      </c>
      <c r="AD2287">
        <v>450.08430305952362</v>
      </c>
      <c r="AE2287">
        <v>284.31096158941762</v>
      </c>
      <c r="AF2287">
        <v>3760.3434049793382</v>
      </c>
      <c r="AG2287">
        <v>10062.10872438664</v>
      </c>
      <c r="AH2287">
        <v>5165.3615501565391</v>
      </c>
      <c r="AI2287">
        <v>1003.0490724874653</v>
      </c>
      <c r="AJ2287">
        <v>1132.0264940837008</v>
      </c>
      <c r="AK2287">
        <v>0</v>
      </c>
      <c r="AL2287">
        <v>44348.15625</v>
      </c>
      <c r="AM2287">
        <v>33179.546875</v>
      </c>
      <c r="AN2287">
        <v>11168.607421875</v>
      </c>
      <c r="AO2287" s="5" t="s">
        <v>5250</v>
      </c>
    </row>
    <row r="2288" spans="1:41" ht="14.25" x14ac:dyDescent="0.45">
      <c r="A2288">
        <v>2018</v>
      </c>
      <c r="B2288" s="5" t="s">
        <v>1508</v>
      </c>
      <c r="C2288" s="5" t="s">
        <v>170</v>
      </c>
      <c r="D2288" s="5" t="s">
        <v>83</v>
      </c>
      <c r="E2288" s="5" t="s">
        <v>90</v>
      </c>
      <c r="F2288" s="5" t="s">
        <v>91</v>
      </c>
      <c r="G2288" s="5" t="s">
        <v>87</v>
      </c>
      <c r="H2288" s="5" t="s">
        <v>130</v>
      </c>
      <c r="I2288">
        <v>379.04424</v>
      </c>
      <c r="J2288"/>
      <c r="K2288">
        <v>0</v>
      </c>
      <c r="L2288">
        <v>624.45920000000001</v>
      </c>
      <c r="M2288">
        <v>1076.7847974911999</v>
      </c>
      <c r="N2288">
        <v>685.25790068735989</v>
      </c>
      <c r="O2288">
        <v>11</v>
      </c>
      <c r="P2288">
        <v>0</v>
      </c>
      <c r="Q2288">
        <v>941.36362726979985</v>
      </c>
      <c r="R2288">
        <v>787.55690413590605</v>
      </c>
      <c r="S2288">
        <v>2516.12</v>
      </c>
      <c r="T2288">
        <v>2057.2067723999999</v>
      </c>
      <c r="U2288">
        <v>0</v>
      </c>
      <c r="V2288">
        <v>465</v>
      </c>
      <c r="W2288">
        <v>680.23432800000012</v>
      </c>
      <c r="X2288">
        <v>116.39</v>
      </c>
      <c r="Y2288">
        <v>2578</v>
      </c>
      <c r="Z2288">
        <v>0</v>
      </c>
      <c r="AA2288">
        <v>8370.892871400938</v>
      </c>
      <c r="AB2288"/>
      <c r="AC2288">
        <v>213.6</v>
      </c>
      <c r="AD2288">
        <v>1871.5736570601</v>
      </c>
      <c r="AE2288">
        <v>318.36239999999998</v>
      </c>
      <c r="AF2288">
        <v>8932.7183399999994</v>
      </c>
      <c r="AG2288">
        <v>14053</v>
      </c>
      <c r="AH2288">
        <v>4174.212555202399</v>
      </c>
      <c r="AI2288">
        <v>935.985456</v>
      </c>
      <c r="AJ2288">
        <v>4991</v>
      </c>
      <c r="AK2288"/>
      <c r="AL2288">
        <v>56779.76171875</v>
      </c>
      <c r="AM2288">
        <v>43340.25390625</v>
      </c>
      <c r="AN2288">
        <v>13439.5078125</v>
      </c>
      <c r="AO2288" s="5" t="s">
        <v>5255</v>
      </c>
    </row>
    <row r="2289" spans="1:41" ht="14.25" x14ac:dyDescent="0.45">
      <c r="A2289">
        <v>2018</v>
      </c>
      <c r="B2289" s="5" t="s">
        <v>1507</v>
      </c>
      <c r="C2289" s="5" t="s">
        <v>170</v>
      </c>
      <c r="D2289" s="5" t="s">
        <v>83</v>
      </c>
      <c r="E2289" s="5" t="s">
        <v>90</v>
      </c>
      <c r="F2289" s="5" t="s">
        <v>91</v>
      </c>
      <c r="G2289" s="5" t="s">
        <v>87</v>
      </c>
      <c r="H2289" s="5" t="s">
        <v>130</v>
      </c>
      <c r="I2289">
        <v>396.00000000000011</v>
      </c>
      <c r="J2289"/>
      <c r="K2289">
        <v>70</v>
      </c>
      <c r="L2289">
        <v>240.68961509760001</v>
      </c>
      <c r="M2289">
        <v>91.299999999999969</v>
      </c>
      <c r="N2289">
        <v>656.08</v>
      </c>
      <c r="O2289">
        <v>11.31408212890625</v>
      </c>
      <c r="P2289">
        <v>420</v>
      </c>
      <c r="Q2289">
        <v>241.69528600000001</v>
      </c>
      <c r="R2289">
        <v>637.24430384541461</v>
      </c>
      <c r="S2289">
        <v>2373</v>
      </c>
      <c r="T2289">
        <v>1248</v>
      </c>
      <c r="U2289"/>
      <c r="V2289">
        <v>322</v>
      </c>
      <c r="W2289">
        <v>400</v>
      </c>
      <c r="X2289">
        <v>128</v>
      </c>
      <c r="Y2289">
        <v>3633</v>
      </c>
      <c r="Z2289">
        <v>0</v>
      </c>
      <c r="AA2289">
        <v>11258.818749867811</v>
      </c>
      <c r="AB2289"/>
      <c r="AC2289">
        <v>270.76449000000002</v>
      </c>
      <c r="AD2289">
        <v>395.76763110307411</v>
      </c>
      <c r="AE2289">
        <v>276.64418500406981</v>
      </c>
      <c r="AF2289">
        <v>3650.6884430937321</v>
      </c>
      <c r="AG2289">
        <v>9786.9440953957419</v>
      </c>
      <c r="AH2289">
        <v>4990.1529737807996</v>
      </c>
      <c r="AI2289">
        <v>882</v>
      </c>
      <c r="AJ2289">
        <v>1112.550105148875</v>
      </c>
      <c r="AK2289"/>
      <c r="AL2289">
        <v>43492.65234375</v>
      </c>
      <c r="AM2289">
        <v>32903.1171875</v>
      </c>
      <c r="AN2289">
        <v>10589.53515625</v>
      </c>
      <c r="AO2289" s="5" t="s">
        <v>5254</v>
      </c>
    </row>
    <row r="2290" spans="1:41" ht="14.25" x14ac:dyDescent="0.45">
      <c r="A2290">
        <v>2018</v>
      </c>
      <c r="B2290" s="5" t="s">
        <v>4071</v>
      </c>
      <c r="C2290" s="5" t="s">
        <v>170</v>
      </c>
      <c r="D2290" s="5" t="s">
        <v>83</v>
      </c>
      <c r="E2290" s="5" t="s">
        <v>90</v>
      </c>
      <c r="F2290" s="5" t="s">
        <v>91</v>
      </c>
      <c r="G2290" s="5" t="s">
        <v>87</v>
      </c>
      <c r="H2290" s="5" t="s">
        <v>130</v>
      </c>
      <c r="I2290">
        <v>12865.974</v>
      </c>
      <c r="J2290"/>
      <c r="K2290"/>
      <c r="L2290">
        <v>1088</v>
      </c>
      <c r="M2290">
        <v>2995</v>
      </c>
      <c r="N2290">
        <v>2129</v>
      </c>
      <c r="O2290">
        <v>1400</v>
      </c>
      <c r="P2290">
        <v>1823.6959999999999</v>
      </c>
      <c r="Q2290">
        <v>0</v>
      </c>
      <c r="R2290">
        <v>577.25</v>
      </c>
      <c r="S2290">
        <v>3582</v>
      </c>
      <c r="T2290">
        <v>1249.5</v>
      </c>
      <c r="U2290">
        <v>98</v>
      </c>
      <c r="V2290">
        <v>520</v>
      </c>
      <c r="W2290">
        <v>2127</v>
      </c>
      <c r="X2290">
        <v>44</v>
      </c>
      <c r="Y2290">
        <v>20218</v>
      </c>
      <c r="Z2290">
        <v>0</v>
      </c>
      <c r="AA2290">
        <v>19658</v>
      </c>
      <c r="AB2290"/>
      <c r="AC2290">
        <v>2821.80465</v>
      </c>
      <c r="AD2290">
        <v>0</v>
      </c>
      <c r="AE2290">
        <v>1003</v>
      </c>
      <c r="AF2290">
        <v>8345.5929999999989</v>
      </c>
      <c r="AG2290">
        <v>21970</v>
      </c>
      <c r="AH2290">
        <v>4488</v>
      </c>
      <c r="AI2290">
        <v>110</v>
      </c>
      <c r="AJ2290">
        <v>1991.488382022472</v>
      </c>
      <c r="AK2290"/>
      <c r="AL2290">
        <v>111105.3125</v>
      </c>
      <c r="AM2290">
        <v>95109.8125</v>
      </c>
      <c r="AN2290">
        <v>15995.5</v>
      </c>
      <c r="AO2290" s="5" t="s">
        <v>4336</v>
      </c>
    </row>
    <row r="2291" spans="1:41" ht="14.25" x14ac:dyDescent="0.45">
      <c r="A2291">
        <v>2018</v>
      </c>
      <c r="B2291" s="5" t="s">
        <v>5028</v>
      </c>
      <c r="C2291" s="5" t="s">
        <v>170</v>
      </c>
      <c r="D2291" s="5" t="s">
        <v>83</v>
      </c>
      <c r="E2291" s="5" t="s">
        <v>90</v>
      </c>
      <c r="F2291" s="5" t="s">
        <v>91</v>
      </c>
      <c r="G2291" s="5" t="s">
        <v>87</v>
      </c>
      <c r="H2291" s="5" t="s">
        <v>130</v>
      </c>
      <c r="I2291">
        <v>12160.636</v>
      </c>
      <c r="J2291">
        <v>956</v>
      </c>
      <c r="K2291"/>
      <c r="L2291">
        <v>718</v>
      </c>
      <c r="M2291">
        <v>1832</v>
      </c>
      <c r="N2291">
        <v>1325.6</v>
      </c>
      <c r="O2291">
        <v>1400</v>
      </c>
      <c r="P2291">
        <v>1824</v>
      </c>
      <c r="Q2291">
        <v>0</v>
      </c>
      <c r="R2291">
        <v>557.93550000000005</v>
      </c>
      <c r="S2291">
        <v>108</v>
      </c>
      <c r="T2291">
        <v>1547.676567272727</v>
      </c>
      <c r="U2291">
        <v>18</v>
      </c>
      <c r="V2291">
        <v>748</v>
      </c>
      <c r="W2291">
        <v>1860</v>
      </c>
      <c r="X2291">
        <v>235</v>
      </c>
      <c r="Y2291">
        <v>20218</v>
      </c>
      <c r="Z2291">
        <v>0</v>
      </c>
      <c r="AA2291">
        <v>17776</v>
      </c>
      <c r="AB2291">
        <v>0</v>
      </c>
      <c r="AC2291">
        <v>2821.80465</v>
      </c>
      <c r="AD2291">
        <v>0</v>
      </c>
      <c r="AE2291">
        <v>450</v>
      </c>
      <c r="AF2291">
        <v>7845</v>
      </c>
      <c r="AG2291">
        <v>17603</v>
      </c>
      <c r="AH2291">
        <v>833</v>
      </c>
      <c r="AI2291">
        <v>110</v>
      </c>
      <c r="AJ2291">
        <v>579</v>
      </c>
      <c r="AK2291"/>
      <c r="AL2291">
        <v>93526.6484375</v>
      </c>
      <c r="AM2291">
        <v>85600.9765625</v>
      </c>
      <c r="AN2291">
        <v>7925.6767578125</v>
      </c>
      <c r="AO2291" s="5" t="s">
        <v>5253</v>
      </c>
    </row>
    <row r="2292" spans="1:41" ht="14.25" x14ac:dyDescent="0.45">
      <c r="A2292">
        <v>2018</v>
      </c>
      <c r="B2292" s="5" t="s">
        <v>589</v>
      </c>
      <c r="C2292" s="5" t="s">
        <v>170</v>
      </c>
      <c r="D2292" s="5" t="s">
        <v>83</v>
      </c>
      <c r="E2292" s="5" t="s">
        <v>90</v>
      </c>
      <c r="F2292" s="5" t="s">
        <v>91</v>
      </c>
      <c r="G2292" s="5" t="s">
        <v>87</v>
      </c>
      <c r="H2292" s="5" t="s">
        <v>130</v>
      </c>
      <c r="I2292">
        <v>6059.7834499999981</v>
      </c>
      <c r="J2292"/>
      <c r="K2292"/>
      <c r="L2292">
        <v>284.70749999999998</v>
      </c>
      <c r="M2292">
        <v>1053.6600000000001</v>
      </c>
      <c r="N2292">
        <v>1009.18703</v>
      </c>
      <c r="O2292">
        <v>457.9785</v>
      </c>
      <c r="P2292">
        <v>0</v>
      </c>
      <c r="Q2292">
        <v>0</v>
      </c>
      <c r="R2292">
        <v>406.61867094912287</v>
      </c>
      <c r="S2292">
        <v>3366</v>
      </c>
      <c r="T2292">
        <v>1968.7929999999999</v>
      </c>
      <c r="U2292">
        <v>62.62</v>
      </c>
      <c r="V2292">
        <v>502</v>
      </c>
      <c r="W2292"/>
      <c r="X2292">
        <v>123.03</v>
      </c>
      <c r="Y2292">
        <v>13996</v>
      </c>
      <c r="Z2292"/>
      <c r="AA2292">
        <v>12026.82249760963</v>
      </c>
      <c r="AB2292">
        <v>0</v>
      </c>
      <c r="AC2292">
        <v>1015.80225</v>
      </c>
      <c r="AD2292">
        <v>0</v>
      </c>
      <c r="AE2292">
        <v>260.10000000000002</v>
      </c>
      <c r="AF2292">
        <v>7161.1700999999994</v>
      </c>
      <c r="AG2292">
        <v>12508</v>
      </c>
      <c r="AH2292">
        <v>4196.4398128712492</v>
      </c>
      <c r="AI2292">
        <v>59.494560000000007</v>
      </c>
      <c r="AJ2292">
        <v>1341.791479838078</v>
      </c>
      <c r="AK2292"/>
      <c r="AL2292">
        <v>67860</v>
      </c>
      <c r="AM2292">
        <v>56634.609375</v>
      </c>
      <c r="AN2292">
        <v>11225.3955078125</v>
      </c>
      <c r="AO2292" s="5" t="s">
        <v>888</v>
      </c>
    </row>
    <row r="2293" spans="1:41" ht="14.25" x14ac:dyDescent="0.45">
      <c r="A2293">
        <v>2018</v>
      </c>
      <c r="B2293" s="5" t="s">
        <v>1509</v>
      </c>
      <c r="C2293" s="5" t="s">
        <v>170</v>
      </c>
      <c r="D2293" s="5" t="s">
        <v>83</v>
      </c>
      <c r="E2293" s="5" t="s">
        <v>90</v>
      </c>
      <c r="F2293" s="5" t="s">
        <v>91</v>
      </c>
      <c r="G2293" s="5" t="s">
        <v>87</v>
      </c>
      <c r="H2293" s="5" t="s">
        <v>130</v>
      </c>
      <c r="I2293">
        <v>3586.8830400000002</v>
      </c>
      <c r="J2293"/>
      <c r="K2293">
        <v>0</v>
      </c>
      <c r="L2293">
        <v>616.05280000000005</v>
      </c>
      <c r="M2293">
        <v>1102.2871910399999</v>
      </c>
      <c r="N2293">
        <v>668.56103999999993</v>
      </c>
      <c r="O2293">
        <v>31.4661935737149</v>
      </c>
      <c r="P2293">
        <v>0</v>
      </c>
      <c r="Q2293">
        <v>0</v>
      </c>
      <c r="R2293">
        <v>427.43469329766828</v>
      </c>
      <c r="S2293">
        <v>3029</v>
      </c>
      <c r="T2293">
        <v>1390.80375</v>
      </c>
      <c r="U2293">
        <v>21.016079999999999</v>
      </c>
      <c r="V2293"/>
      <c r="W2293">
        <v>2247.2618400000001</v>
      </c>
      <c r="X2293">
        <v>117</v>
      </c>
      <c r="Y2293">
        <v>2376</v>
      </c>
      <c r="Z2293">
        <v>0</v>
      </c>
      <c r="AA2293">
        <v>8829.5828281620979</v>
      </c>
      <c r="AB2293"/>
      <c r="AC2293">
        <v>1752.87664</v>
      </c>
      <c r="AD2293"/>
      <c r="AE2293">
        <v>267.14668331104269</v>
      </c>
      <c r="AF2293">
        <v>7996.4257611053335</v>
      </c>
      <c r="AG2293">
        <v>12935.130122457649</v>
      </c>
      <c r="AH2293">
        <v>4272.8065690640624</v>
      </c>
      <c r="AI2293">
        <v>60.684451200000012</v>
      </c>
      <c r="AJ2293">
        <v>1829.219715796105</v>
      </c>
      <c r="AK2293"/>
      <c r="AL2293">
        <v>53557.6328125</v>
      </c>
      <c r="AM2293">
        <v>41306.328125</v>
      </c>
      <c r="AN2293">
        <v>12251.3095703125</v>
      </c>
      <c r="AO2293" s="5" t="s">
        <v>2431</v>
      </c>
    </row>
    <row r="2294" spans="1:41" ht="14.25" x14ac:dyDescent="0.45">
      <c r="A2294">
        <v>2018</v>
      </c>
      <c r="B2294" s="5" t="s">
        <v>1509</v>
      </c>
      <c r="C2294" s="5" t="s">
        <v>170</v>
      </c>
      <c r="D2294" s="5" t="s">
        <v>83</v>
      </c>
      <c r="E2294" s="5" t="s">
        <v>92</v>
      </c>
      <c r="F2294" s="5" t="s">
        <v>224</v>
      </c>
      <c r="G2294" s="5" t="s">
        <v>86</v>
      </c>
      <c r="H2294" s="5" t="s">
        <v>130</v>
      </c>
      <c r="I2294">
        <v>0</v>
      </c>
      <c r="J2294">
        <v>0</v>
      </c>
      <c r="K2294">
        <v>76.638912807628614</v>
      </c>
      <c r="L2294">
        <v>0</v>
      </c>
      <c r="M2294">
        <v>119.33773565759313</v>
      </c>
      <c r="N2294">
        <v>0</v>
      </c>
      <c r="O2294">
        <v>180.64886590369602</v>
      </c>
      <c r="P2294">
        <v>0</v>
      </c>
      <c r="Q2294">
        <v>0</v>
      </c>
      <c r="R2294">
        <v>108.38931954221762</v>
      </c>
      <c r="S2294">
        <v>0</v>
      </c>
      <c r="T2294">
        <v>54.742080576877584</v>
      </c>
      <c r="U2294">
        <v>0</v>
      </c>
      <c r="V2294">
        <v>0</v>
      </c>
      <c r="W2294">
        <v>54.742080576877584</v>
      </c>
      <c r="X2294">
        <v>103.19932241847035</v>
      </c>
      <c r="Y2294">
        <v>0</v>
      </c>
      <c r="Z2294">
        <v>0</v>
      </c>
      <c r="AA2294">
        <v>0</v>
      </c>
      <c r="AB2294">
        <v>108.38931954221762</v>
      </c>
      <c r="AC2294">
        <v>0</v>
      </c>
      <c r="AD2294">
        <v>0</v>
      </c>
      <c r="AE2294">
        <v>0</v>
      </c>
      <c r="AF2294">
        <v>194.29145073927737</v>
      </c>
      <c r="AG2294">
        <v>0</v>
      </c>
      <c r="AH2294">
        <v>109.48416115375517</v>
      </c>
      <c r="AI2294">
        <v>0</v>
      </c>
      <c r="AJ2294">
        <v>0</v>
      </c>
      <c r="AK2294">
        <v>0</v>
      </c>
      <c r="AL2294">
        <v>1109.86328125</v>
      </c>
      <c r="AM2294">
        <v>302.6807861328125</v>
      </c>
      <c r="AN2294">
        <v>807.18243408203125</v>
      </c>
      <c r="AO2294" s="5" t="s">
        <v>2433</v>
      </c>
    </row>
    <row r="2295" spans="1:41" ht="14.25" x14ac:dyDescent="0.45">
      <c r="A2295">
        <v>2018</v>
      </c>
      <c r="B2295" s="5" t="s">
        <v>4071</v>
      </c>
      <c r="C2295" s="5" t="s">
        <v>170</v>
      </c>
      <c r="D2295" s="5" t="s">
        <v>83</v>
      </c>
      <c r="E2295" s="5" t="s">
        <v>92</v>
      </c>
      <c r="F2295" s="5" t="s">
        <v>224</v>
      </c>
      <c r="G2295" s="5" t="s">
        <v>86</v>
      </c>
      <c r="H2295" s="5" t="s">
        <v>130</v>
      </c>
      <c r="I2295">
        <v>0</v>
      </c>
      <c r="J2295">
        <v>0</v>
      </c>
      <c r="K2295">
        <v>86.775433871931</v>
      </c>
      <c r="L2295">
        <v>100.3602705169213</v>
      </c>
      <c r="M2295">
        <v>61.703501519213553</v>
      </c>
      <c r="N2295">
        <v>0</v>
      </c>
      <c r="O2295">
        <v>0</v>
      </c>
      <c r="P2295">
        <v>0</v>
      </c>
      <c r="Q2295">
        <v>0</v>
      </c>
      <c r="R2295">
        <v>102.02346947643909</v>
      </c>
      <c r="S2295">
        <v>0</v>
      </c>
      <c r="T2295">
        <v>51.419584599344624</v>
      </c>
      <c r="U2295">
        <v>51.419584599344624</v>
      </c>
      <c r="V2295">
        <v>431.92451063449488</v>
      </c>
      <c r="W2295">
        <v>51.419584599344624</v>
      </c>
      <c r="X2295">
        <v>352.87950215236509</v>
      </c>
      <c r="Y2295">
        <v>0</v>
      </c>
      <c r="Z2295">
        <v>0</v>
      </c>
      <c r="AA2295">
        <v>0</v>
      </c>
      <c r="AB2295">
        <v>0</v>
      </c>
      <c r="AC2295">
        <v>0</v>
      </c>
      <c r="AD2295">
        <v>0</v>
      </c>
      <c r="AE2295">
        <v>0</v>
      </c>
      <c r="AF2295">
        <v>61.523251530614594</v>
      </c>
      <c r="AG2295">
        <v>66.845459979148018</v>
      </c>
      <c r="AH2295">
        <v>102.83916919868925</v>
      </c>
      <c r="AI2295">
        <v>0</v>
      </c>
      <c r="AJ2295">
        <v>0</v>
      </c>
      <c r="AK2295">
        <v>20.567833839737851</v>
      </c>
      <c r="AL2295">
        <v>1541.7010498046875</v>
      </c>
      <c r="AM2295">
        <v>814.0965576171875</v>
      </c>
      <c r="AN2295">
        <v>727.6046142578125</v>
      </c>
      <c r="AO2295" s="5" t="s">
        <v>4337</v>
      </c>
    </row>
    <row r="2296" spans="1:41" ht="14.25" x14ac:dyDescent="0.45">
      <c r="A2296">
        <v>2018</v>
      </c>
      <c r="B2296" s="5" t="s">
        <v>1507</v>
      </c>
      <c r="C2296" s="5" t="s">
        <v>170</v>
      </c>
      <c r="D2296" s="5" t="s">
        <v>83</v>
      </c>
      <c r="E2296" s="5" t="s">
        <v>92</v>
      </c>
      <c r="F2296" s="5" t="s">
        <v>224</v>
      </c>
      <c r="G2296" s="5" t="s">
        <v>86</v>
      </c>
      <c r="H2296" s="5" t="s">
        <v>130</v>
      </c>
      <c r="I2296">
        <v>0</v>
      </c>
      <c r="J2296">
        <v>0</v>
      </c>
      <c r="K2296">
        <v>39.80353462251847</v>
      </c>
      <c r="L2296">
        <v>0</v>
      </c>
      <c r="M2296">
        <v>102.35194617219034</v>
      </c>
      <c r="N2296">
        <v>0</v>
      </c>
      <c r="O2296">
        <v>179.1159058013331</v>
      </c>
      <c r="P2296">
        <v>39.80353462251847</v>
      </c>
      <c r="Q2296">
        <v>0</v>
      </c>
      <c r="R2296">
        <v>0</v>
      </c>
      <c r="S2296">
        <v>0</v>
      </c>
      <c r="T2296">
        <v>153.52791925828552</v>
      </c>
      <c r="U2296">
        <v>0</v>
      </c>
      <c r="V2296">
        <v>0</v>
      </c>
      <c r="W2296">
        <v>56.862192317883526</v>
      </c>
      <c r="X2296">
        <v>165.6180358773307</v>
      </c>
      <c r="Y2296">
        <v>0</v>
      </c>
      <c r="Z2296">
        <v>0</v>
      </c>
      <c r="AA2296">
        <v>0</v>
      </c>
      <c r="AB2296">
        <v>229.72325696424943</v>
      </c>
      <c r="AC2296">
        <v>0</v>
      </c>
      <c r="AD2296">
        <v>0</v>
      </c>
      <c r="AE2296">
        <v>0</v>
      </c>
      <c r="AF2296">
        <v>0</v>
      </c>
      <c r="AG2296">
        <v>2451.464303119104</v>
      </c>
      <c r="AH2296">
        <v>113.72438463576705</v>
      </c>
      <c r="AI2296">
        <v>0</v>
      </c>
      <c r="AJ2296">
        <v>0</v>
      </c>
      <c r="AK2296">
        <v>0</v>
      </c>
      <c r="AL2296">
        <v>3531.9951171875</v>
      </c>
      <c r="AM2296">
        <v>2491.267822265625</v>
      </c>
      <c r="AN2296">
        <v>1040.7271728515625</v>
      </c>
      <c r="AO2296" s="5" t="s">
        <v>2432</v>
      </c>
    </row>
    <row r="2297" spans="1:41" ht="14.25" x14ac:dyDescent="0.45">
      <c r="A2297">
        <v>2018</v>
      </c>
      <c r="B2297" s="5" t="s">
        <v>1508</v>
      </c>
      <c r="C2297" s="5" t="s">
        <v>170</v>
      </c>
      <c r="D2297" s="5" t="s">
        <v>83</v>
      </c>
      <c r="E2297" s="5" t="s">
        <v>92</v>
      </c>
      <c r="F2297" s="5" t="s">
        <v>224</v>
      </c>
      <c r="G2297" s="5" t="s">
        <v>86</v>
      </c>
      <c r="H2297" s="5" t="s">
        <v>130</v>
      </c>
      <c r="I2297">
        <v>0</v>
      </c>
      <c r="J2297">
        <v>0</v>
      </c>
      <c r="K2297">
        <v>78.587602779408698</v>
      </c>
      <c r="L2297">
        <v>0</v>
      </c>
      <c r="M2297">
        <v>122.09145431800994</v>
      </c>
      <c r="N2297">
        <v>0</v>
      </c>
      <c r="O2297">
        <v>177.38344627352248</v>
      </c>
      <c r="P2297">
        <v>39.293801389704349</v>
      </c>
      <c r="Q2297">
        <v>0</v>
      </c>
      <c r="R2297">
        <v>0</v>
      </c>
      <c r="S2297">
        <v>0</v>
      </c>
      <c r="T2297">
        <v>0</v>
      </c>
      <c r="U2297">
        <v>0</v>
      </c>
      <c r="V2297">
        <v>0</v>
      </c>
      <c r="W2297">
        <v>56.134001985291924</v>
      </c>
      <c r="X2297">
        <v>0</v>
      </c>
      <c r="Y2297">
        <v>0</v>
      </c>
      <c r="Z2297">
        <v>0</v>
      </c>
      <c r="AA2297">
        <v>0</v>
      </c>
      <c r="AB2297">
        <v>111.14532393087801</v>
      </c>
      <c r="AC2297">
        <v>0</v>
      </c>
      <c r="AD2297">
        <v>0</v>
      </c>
      <c r="AE2297">
        <v>0</v>
      </c>
      <c r="AF2297">
        <v>0</v>
      </c>
      <c r="AG2297">
        <v>253.72568897351948</v>
      </c>
      <c r="AH2297">
        <v>112.26800397058385</v>
      </c>
      <c r="AI2297">
        <v>0</v>
      </c>
      <c r="AJ2297">
        <v>0</v>
      </c>
      <c r="AK2297">
        <v>0</v>
      </c>
      <c r="AL2297">
        <v>950.62933349609375</v>
      </c>
      <c r="AM2297">
        <v>293.01950073242188</v>
      </c>
      <c r="AN2297">
        <v>657.60980224609375</v>
      </c>
      <c r="AO2297" s="5" t="s">
        <v>2434</v>
      </c>
    </row>
    <row r="2298" spans="1:41" ht="14.25" x14ac:dyDescent="0.45">
      <c r="A2298">
        <v>2018</v>
      </c>
      <c r="B2298" s="5" t="s">
        <v>589</v>
      </c>
      <c r="C2298" s="5" t="s">
        <v>170</v>
      </c>
      <c r="D2298" s="5" t="s">
        <v>83</v>
      </c>
      <c r="E2298" s="5" t="s">
        <v>92</v>
      </c>
      <c r="F2298" s="5" t="s">
        <v>224</v>
      </c>
      <c r="G2298" s="5" t="s">
        <v>86</v>
      </c>
      <c r="H2298" s="5" t="s">
        <v>130</v>
      </c>
      <c r="I2298">
        <v>0</v>
      </c>
      <c r="J2298">
        <v>0</v>
      </c>
      <c r="K2298">
        <v>106.1600578446856</v>
      </c>
      <c r="L2298">
        <v>58.388031814577083</v>
      </c>
      <c r="M2298">
        <v>0</v>
      </c>
      <c r="N2298">
        <v>0</v>
      </c>
      <c r="O2298">
        <v>178.3488971790718</v>
      </c>
      <c r="P2298">
        <v>37.156020245639958</v>
      </c>
      <c r="Q2298">
        <v>0</v>
      </c>
      <c r="R2298">
        <v>105.31801749787313</v>
      </c>
      <c r="S2298">
        <v>0</v>
      </c>
      <c r="T2298">
        <v>53.080028922342798</v>
      </c>
      <c r="U2298">
        <v>15.92400867670284</v>
      </c>
      <c r="V2298">
        <v>0</v>
      </c>
      <c r="W2298">
        <v>53.080028922342798</v>
      </c>
      <c r="X2298">
        <v>0</v>
      </c>
      <c r="Y2298">
        <v>0</v>
      </c>
      <c r="Z2298">
        <v>0</v>
      </c>
      <c r="AA2298">
        <v>0</v>
      </c>
      <c r="AB2298">
        <v>0</v>
      </c>
      <c r="AC2298">
        <v>0</v>
      </c>
      <c r="AD2298">
        <v>0</v>
      </c>
      <c r="AE2298">
        <v>0</v>
      </c>
      <c r="AF2298">
        <v>65.595238141652786</v>
      </c>
      <c r="AG2298">
        <v>0</v>
      </c>
      <c r="AH2298">
        <v>244.16813304277687</v>
      </c>
      <c r="AI2298">
        <v>0</v>
      </c>
      <c r="AJ2298">
        <v>0</v>
      </c>
      <c r="AK2298">
        <v>0</v>
      </c>
      <c r="AL2298">
        <v>917.21844482421875</v>
      </c>
      <c r="AM2298">
        <v>282.38131713867188</v>
      </c>
      <c r="AN2298">
        <v>634.83709716796875</v>
      </c>
      <c r="AO2298" s="5" t="s">
        <v>889</v>
      </c>
    </row>
    <row r="2299" spans="1:41" ht="14.25" x14ac:dyDescent="0.45">
      <c r="A2299">
        <v>2018</v>
      </c>
      <c r="B2299" s="5" t="s">
        <v>5028</v>
      </c>
      <c r="C2299" s="5" t="s">
        <v>170</v>
      </c>
      <c r="D2299" s="5" t="s">
        <v>83</v>
      </c>
      <c r="E2299" s="5" t="s">
        <v>92</v>
      </c>
      <c r="F2299" s="5" t="s">
        <v>224</v>
      </c>
      <c r="G2299" s="5" t="s">
        <v>86</v>
      </c>
      <c r="H2299" s="5" t="s">
        <v>130</v>
      </c>
      <c r="I2299">
        <v>0</v>
      </c>
      <c r="J2299">
        <v>0</v>
      </c>
      <c r="K2299">
        <v>84</v>
      </c>
      <c r="L2299">
        <v>100</v>
      </c>
      <c r="M2299">
        <v>0</v>
      </c>
      <c r="N2299">
        <v>0</v>
      </c>
      <c r="O2299">
        <v>0</v>
      </c>
      <c r="P2299">
        <v>0</v>
      </c>
      <c r="Q2299">
        <v>0</v>
      </c>
      <c r="R2299">
        <v>80.640810000000002</v>
      </c>
      <c r="S2299">
        <v>0</v>
      </c>
      <c r="T2299">
        <v>0</v>
      </c>
      <c r="U2299">
        <v>54</v>
      </c>
      <c r="V2299">
        <v>378</v>
      </c>
      <c r="W2299">
        <v>85</v>
      </c>
      <c r="X2299">
        <v>343</v>
      </c>
      <c r="Y2299">
        <v>0</v>
      </c>
      <c r="Z2299">
        <v>0</v>
      </c>
      <c r="AA2299">
        <v>0</v>
      </c>
      <c r="AB2299">
        <v>0</v>
      </c>
      <c r="AC2299">
        <v>0</v>
      </c>
      <c r="AD2299">
        <v>0</v>
      </c>
      <c r="AE2299">
        <v>0</v>
      </c>
      <c r="AF2299">
        <v>3.2366088</v>
      </c>
      <c r="AG2299">
        <v>81</v>
      </c>
      <c r="AH2299">
        <v>67</v>
      </c>
      <c r="AI2299">
        <v>0</v>
      </c>
      <c r="AJ2299">
        <v>0</v>
      </c>
      <c r="AK2299">
        <v>20</v>
      </c>
      <c r="AL2299">
        <v>1295.87744140625</v>
      </c>
      <c r="AM2299">
        <v>696.87744140625</v>
      </c>
      <c r="AN2299">
        <v>599</v>
      </c>
      <c r="AO2299" s="5" t="s">
        <v>5256</v>
      </c>
    </row>
    <row r="2300" spans="1:41" ht="14.25" x14ac:dyDescent="0.45">
      <c r="A2300">
        <v>2018</v>
      </c>
      <c r="B2300" s="5" t="s">
        <v>1507</v>
      </c>
      <c r="C2300" s="5" t="s">
        <v>170</v>
      </c>
      <c r="D2300" s="5" t="s">
        <v>83</v>
      </c>
      <c r="E2300" s="5" t="s">
        <v>92</v>
      </c>
      <c r="F2300" s="5" t="s">
        <v>224</v>
      </c>
      <c r="G2300" s="5" t="s">
        <v>87</v>
      </c>
      <c r="H2300" s="5" t="s">
        <v>130</v>
      </c>
      <c r="I2300"/>
      <c r="J2300">
        <v>0</v>
      </c>
      <c r="K2300">
        <v>39</v>
      </c>
      <c r="L2300">
        <v>0</v>
      </c>
      <c r="M2300">
        <v>98.999999999999972</v>
      </c>
      <c r="N2300">
        <v>0</v>
      </c>
      <c r="O2300">
        <v>178.1967935302734</v>
      </c>
      <c r="P2300">
        <v>38.5</v>
      </c>
      <c r="Q2300">
        <v>0</v>
      </c>
      <c r="R2300">
        <v>0</v>
      </c>
      <c r="S2300">
        <v>0</v>
      </c>
      <c r="T2300">
        <v>149.01474023437501</v>
      </c>
      <c r="U2300"/>
      <c r="V2300">
        <v>0</v>
      </c>
      <c r="W2300">
        <v>54.015122855999998</v>
      </c>
      <c r="X2300">
        <v>168.82632150000001</v>
      </c>
      <c r="Y2300">
        <v>0</v>
      </c>
      <c r="Z2300">
        <v>0</v>
      </c>
      <c r="AA2300">
        <v>0</v>
      </c>
      <c r="AB2300">
        <v>202</v>
      </c>
      <c r="AC2300"/>
      <c r="AD2300">
        <v>0</v>
      </c>
      <c r="AE2300">
        <v>0</v>
      </c>
      <c r="AF2300">
        <v>0</v>
      </c>
      <c r="AG2300">
        <v>2388.3414519375051</v>
      </c>
      <c r="AH2300">
        <v>111.25</v>
      </c>
      <c r="AI2300">
        <v>0</v>
      </c>
      <c r="AJ2300">
        <v>0</v>
      </c>
      <c r="AK2300"/>
      <c r="AL2300">
        <v>3428.14453125</v>
      </c>
      <c r="AM2300">
        <v>2426.841552734375</v>
      </c>
      <c r="AN2300">
        <v>1001.302978515625</v>
      </c>
      <c r="AO2300" s="5" t="s">
        <v>2437</v>
      </c>
    </row>
    <row r="2301" spans="1:41" ht="14.25" x14ac:dyDescent="0.45">
      <c r="A2301">
        <v>2018</v>
      </c>
      <c r="B2301" s="5" t="s">
        <v>589</v>
      </c>
      <c r="C2301" s="5" t="s">
        <v>170</v>
      </c>
      <c r="D2301" s="5" t="s">
        <v>83</v>
      </c>
      <c r="E2301" s="5" t="s">
        <v>92</v>
      </c>
      <c r="F2301" s="5" t="s">
        <v>224</v>
      </c>
      <c r="G2301" s="5" t="s">
        <v>87</v>
      </c>
      <c r="H2301" s="5" t="s">
        <v>130</v>
      </c>
      <c r="I2301">
        <v>0</v>
      </c>
      <c r="J2301"/>
      <c r="K2301">
        <v>101.1</v>
      </c>
      <c r="L2301">
        <v>56.941499999999991</v>
      </c>
      <c r="M2301">
        <v>0</v>
      </c>
      <c r="N2301">
        <v>0</v>
      </c>
      <c r="O2301">
        <v>170.97864000000001</v>
      </c>
      <c r="P2301">
        <v>0</v>
      </c>
      <c r="Q2301">
        <v>0</v>
      </c>
      <c r="R2301">
        <v>100.8483632437222</v>
      </c>
      <c r="S2301">
        <v>0</v>
      </c>
      <c r="T2301">
        <v>51.005000000000003</v>
      </c>
      <c r="U2301">
        <v>15.15</v>
      </c>
      <c r="V2301">
        <v>0</v>
      </c>
      <c r="W2301">
        <v>51.05</v>
      </c>
      <c r="X2301">
        <v>0</v>
      </c>
      <c r="Y2301">
        <v>0</v>
      </c>
      <c r="Z2301"/>
      <c r="AA2301">
        <v>0</v>
      </c>
      <c r="AB2301">
        <v>0</v>
      </c>
      <c r="AC2301"/>
      <c r="AD2301">
        <v>0</v>
      </c>
      <c r="AE2301"/>
      <c r="AF2301">
        <v>63.970151700000002</v>
      </c>
      <c r="AG2301">
        <v>0</v>
      </c>
      <c r="AH2301">
        <v>240.46643750000001</v>
      </c>
      <c r="AI2301">
        <v>0</v>
      </c>
      <c r="AJ2301">
        <v>0</v>
      </c>
      <c r="AK2301"/>
      <c r="AL2301">
        <v>851.51007080078125</v>
      </c>
      <c r="AM2301">
        <v>236.91001892089844</v>
      </c>
      <c r="AN2301">
        <v>614.60009765625</v>
      </c>
      <c r="AO2301" s="5" t="s">
        <v>890</v>
      </c>
    </row>
    <row r="2302" spans="1:41" ht="14.25" x14ac:dyDescent="0.45">
      <c r="A2302">
        <v>2018</v>
      </c>
      <c r="B2302" s="5" t="s">
        <v>5028</v>
      </c>
      <c r="C2302" s="5" t="s">
        <v>170</v>
      </c>
      <c r="D2302" s="5" t="s">
        <v>83</v>
      </c>
      <c r="E2302" s="5" t="s">
        <v>92</v>
      </c>
      <c r="F2302" s="5" t="s">
        <v>224</v>
      </c>
      <c r="G2302" s="5" t="s">
        <v>87</v>
      </c>
      <c r="H2302" s="5" t="s">
        <v>130</v>
      </c>
      <c r="I2302">
        <v>0</v>
      </c>
      <c r="J2302">
        <v>0</v>
      </c>
      <c r="K2302">
        <v>85</v>
      </c>
      <c r="L2302">
        <v>100</v>
      </c>
      <c r="M2302">
        <v>0</v>
      </c>
      <c r="N2302">
        <v>0</v>
      </c>
      <c r="O2302">
        <v>0</v>
      </c>
      <c r="P2302">
        <v>0</v>
      </c>
      <c r="Q2302">
        <v>0</v>
      </c>
      <c r="R2302">
        <v>80.640810000000002</v>
      </c>
      <c r="S2302">
        <v>0</v>
      </c>
      <c r="T2302">
        <v>0</v>
      </c>
      <c r="U2302">
        <v>54</v>
      </c>
      <c r="V2302">
        <v>378</v>
      </c>
      <c r="W2302">
        <v>85</v>
      </c>
      <c r="X2302">
        <v>350</v>
      </c>
      <c r="Y2302"/>
      <c r="Z2302">
        <v>0</v>
      </c>
      <c r="AA2302">
        <v>0</v>
      </c>
      <c r="AB2302">
        <v>0</v>
      </c>
      <c r="AC2302">
        <v>0</v>
      </c>
      <c r="AD2302">
        <v>0</v>
      </c>
      <c r="AE2302"/>
      <c r="AF2302">
        <v>3.2366088</v>
      </c>
      <c r="AG2302">
        <v>81</v>
      </c>
      <c r="AH2302">
        <v>67</v>
      </c>
      <c r="AI2302">
        <v>0</v>
      </c>
      <c r="AJ2302">
        <v>0</v>
      </c>
      <c r="AK2302">
        <v>20</v>
      </c>
      <c r="AL2302">
        <v>1303.87744140625</v>
      </c>
      <c r="AM2302">
        <v>696.87744140625</v>
      </c>
      <c r="AN2302">
        <v>607</v>
      </c>
      <c r="AO2302" s="5" t="s">
        <v>5257</v>
      </c>
    </row>
    <row r="2303" spans="1:41" ht="14.25" x14ac:dyDescent="0.45">
      <c r="A2303">
        <v>2018</v>
      </c>
      <c r="B2303" s="5" t="s">
        <v>4071</v>
      </c>
      <c r="C2303" s="5" t="s">
        <v>170</v>
      </c>
      <c r="D2303" s="5" t="s">
        <v>83</v>
      </c>
      <c r="E2303" s="5" t="s">
        <v>92</v>
      </c>
      <c r="F2303" s="5" t="s">
        <v>224</v>
      </c>
      <c r="G2303" s="5" t="s">
        <v>87</v>
      </c>
      <c r="H2303" s="5" t="s">
        <v>130</v>
      </c>
      <c r="I2303">
        <v>0</v>
      </c>
      <c r="J2303"/>
      <c r="K2303">
        <v>85</v>
      </c>
      <c r="L2303">
        <v>100</v>
      </c>
      <c r="M2303">
        <v>60</v>
      </c>
      <c r="N2303">
        <v>0</v>
      </c>
      <c r="O2303">
        <v>0</v>
      </c>
      <c r="P2303">
        <v>0</v>
      </c>
      <c r="Q2303">
        <v>0</v>
      </c>
      <c r="R2303">
        <v>99.206820000000008</v>
      </c>
      <c r="S2303">
        <v>0</v>
      </c>
      <c r="T2303">
        <v>51</v>
      </c>
      <c r="U2303">
        <v>50</v>
      </c>
      <c r="V2303">
        <v>420</v>
      </c>
      <c r="W2303">
        <v>50</v>
      </c>
      <c r="X2303">
        <v>350</v>
      </c>
      <c r="Y2303">
        <v>0</v>
      </c>
      <c r="Z2303">
        <v>0</v>
      </c>
      <c r="AA2303">
        <v>0</v>
      </c>
      <c r="AB2303">
        <v>0</v>
      </c>
      <c r="AC2303">
        <v>0</v>
      </c>
      <c r="AD2303">
        <v>0</v>
      </c>
      <c r="AE2303">
        <v>0</v>
      </c>
      <c r="AF2303">
        <v>61.021220854073867</v>
      </c>
      <c r="AG2303">
        <v>66</v>
      </c>
      <c r="AH2303">
        <v>102</v>
      </c>
      <c r="AI2303">
        <v>0</v>
      </c>
      <c r="AJ2303">
        <v>0</v>
      </c>
      <c r="AK2303">
        <v>19.761220000000002</v>
      </c>
      <c r="AL2303">
        <v>1513.9892578125</v>
      </c>
      <c r="AM2303">
        <v>796.22802734375</v>
      </c>
      <c r="AN2303">
        <v>717.76123046875</v>
      </c>
      <c r="AO2303" s="5" t="s">
        <v>4338</v>
      </c>
    </row>
    <row r="2304" spans="1:41" ht="14.25" x14ac:dyDescent="0.45">
      <c r="A2304">
        <v>2018</v>
      </c>
      <c r="B2304" s="5" t="s">
        <v>1509</v>
      </c>
      <c r="C2304" s="5" t="s">
        <v>170</v>
      </c>
      <c r="D2304" s="5" t="s">
        <v>83</v>
      </c>
      <c r="E2304" s="5" t="s">
        <v>92</v>
      </c>
      <c r="F2304" s="5" t="s">
        <v>224</v>
      </c>
      <c r="G2304" s="5" t="s">
        <v>87</v>
      </c>
      <c r="H2304" s="5" t="s">
        <v>130</v>
      </c>
      <c r="I2304">
        <v>0</v>
      </c>
      <c r="J2304"/>
      <c r="K2304">
        <v>37.266696722500001</v>
      </c>
      <c r="L2304">
        <v>0</v>
      </c>
      <c r="M2304">
        <v>114.1875</v>
      </c>
      <c r="N2304">
        <v>0</v>
      </c>
      <c r="O2304">
        <v>173.06406465543191</v>
      </c>
      <c r="P2304">
        <v>0</v>
      </c>
      <c r="Q2304">
        <v>0</v>
      </c>
      <c r="R2304">
        <v>106.0110916993425</v>
      </c>
      <c r="S2304">
        <v>0</v>
      </c>
      <c r="T2304">
        <v>51.51124999999999</v>
      </c>
      <c r="U2304"/>
      <c r="V2304">
        <v>0</v>
      </c>
      <c r="W2304">
        <v>52.019949999999987</v>
      </c>
      <c r="X2304">
        <v>98.067678386275816</v>
      </c>
      <c r="Y2304">
        <v>0</v>
      </c>
      <c r="Z2304">
        <v>0</v>
      </c>
      <c r="AA2304">
        <v>0</v>
      </c>
      <c r="AB2304">
        <v>99</v>
      </c>
      <c r="AC2304">
        <v>0</v>
      </c>
      <c r="AD2304">
        <v>0</v>
      </c>
      <c r="AE2304">
        <v>0</v>
      </c>
      <c r="AF2304">
        <v>190.9381034396595</v>
      </c>
      <c r="AG2304">
        <v>0</v>
      </c>
      <c r="AH2304">
        <v>106.90301406250001</v>
      </c>
      <c r="AI2304">
        <v>0</v>
      </c>
      <c r="AJ2304">
        <v>0</v>
      </c>
      <c r="AK2304"/>
      <c r="AL2304">
        <v>1028.9693603515625</v>
      </c>
      <c r="AM2304">
        <v>296.94918823242188</v>
      </c>
      <c r="AN2304">
        <v>732.0201416015625</v>
      </c>
      <c r="AO2304" s="5" t="s">
        <v>2436</v>
      </c>
    </row>
    <row r="2305" spans="1:41" ht="14.25" x14ac:dyDescent="0.45">
      <c r="A2305">
        <v>2018</v>
      </c>
      <c r="B2305" s="5" t="s">
        <v>1508</v>
      </c>
      <c r="C2305" s="5" t="s">
        <v>170</v>
      </c>
      <c r="D2305" s="5" t="s">
        <v>83</v>
      </c>
      <c r="E2305" s="5" t="s">
        <v>92</v>
      </c>
      <c r="F2305" s="5" t="s">
        <v>224</v>
      </c>
      <c r="G2305" s="5" t="s">
        <v>87</v>
      </c>
      <c r="H2305" s="5" t="s">
        <v>130</v>
      </c>
      <c r="I2305">
        <v>0</v>
      </c>
      <c r="J2305"/>
      <c r="K2305">
        <v>76.247661494235004</v>
      </c>
      <c r="L2305">
        <v>0</v>
      </c>
      <c r="M2305">
        <v>116.90625</v>
      </c>
      <c r="N2305">
        <v>0</v>
      </c>
      <c r="O2305">
        <v>174</v>
      </c>
      <c r="P2305">
        <v>38.5</v>
      </c>
      <c r="Q2305">
        <v>0</v>
      </c>
      <c r="R2305">
        <v>0</v>
      </c>
      <c r="S2305">
        <v>0</v>
      </c>
      <c r="T2305">
        <v>0</v>
      </c>
      <c r="U2305"/>
      <c r="V2305">
        <v>0</v>
      </c>
      <c r="W2305">
        <v>53.060400000000001</v>
      </c>
      <c r="X2305">
        <v>0</v>
      </c>
      <c r="Y2305">
        <v>0</v>
      </c>
      <c r="Z2305">
        <v>0</v>
      </c>
      <c r="AA2305">
        <v>0</v>
      </c>
      <c r="AB2305">
        <v>0</v>
      </c>
      <c r="AC2305"/>
      <c r="AD2305">
        <v>0</v>
      </c>
      <c r="AE2305">
        <v>0</v>
      </c>
      <c r="AF2305">
        <v>0</v>
      </c>
      <c r="AG2305">
        <v>245</v>
      </c>
      <c r="AH2305">
        <v>115.2975013944674</v>
      </c>
      <c r="AI2305">
        <v>0</v>
      </c>
      <c r="AJ2305">
        <v>0</v>
      </c>
      <c r="AK2305">
        <v>0</v>
      </c>
      <c r="AL2305">
        <v>819.01177978515625</v>
      </c>
      <c r="AM2305">
        <v>283.5</v>
      </c>
      <c r="AN2305">
        <v>535.51177978515625</v>
      </c>
      <c r="AO2305" s="5" t="s">
        <v>2435</v>
      </c>
    </row>
    <row r="2306" spans="1:41" ht="14.25" x14ac:dyDescent="0.45">
      <c r="A2306">
        <v>2018</v>
      </c>
      <c r="B2306" s="5" t="s">
        <v>1509</v>
      </c>
      <c r="C2306" s="5" t="s">
        <v>170</v>
      </c>
      <c r="D2306" s="5" t="s">
        <v>83</v>
      </c>
      <c r="E2306" s="5" t="s">
        <v>92</v>
      </c>
      <c r="F2306" s="5" t="s">
        <v>227</v>
      </c>
      <c r="G2306" s="5" t="s">
        <v>86</v>
      </c>
      <c r="H2306" s="5" t="s">
        <v>130</v>
      </c>
      <c r="I2306">
        <v>492.67872519189825</v>
      </c>
      <c r="J2306">
        <v>172.98497462293318</v>
      </c>
      <c r="K2306">
        <v>213.49411424982259</v>
      </c>
      <c r="L2306">
        <v>21.896832230751034</v>
      </c>
      <c r="M2306">
        <v>1633.0931188097006</v>
      </c>
      <c r="N2306">
        <v>475.68240401438931</v>
      </c>
      <c r="O2306">
        <v>66.785338303790653</v>
      </c>
      <c r="P2306">
        <v>0</v>
      </c>
      <c r="Q2306">
        <v>14.350094889778525</v>
      </c>
      <c r="R2306">
        <v>467.48253873098344</v>
      </c>
      <c r="S2306">
        <v>602.16288634565342</v>
      </c>
      <c r="T2306">
        <v>733.54387973015969</v>
      </c>
      <c r="U2306">
        <v>32.845248346126553</v>
      </c>
      <c r="V2306">
        <v>0</v>
      </c>
      <c r="W2306">
        <v>0</v>
      </c>
      <c r="X2306">
        <v>311.38950749259561</v>
      </c>
      <c r="Y2306">
        <v>2019.982773286783</v>
      </c>
      <c r="Z2306">
        <v>1262.5631351130182</v>
      </c>
      <c r="AA2306">
        <v>7223.0059650133362</v>
      </c>
      <c r="AB2306">
        <v>201.4508565229095</v>
      </c>
      <c r="AC2306">
        <v>615.02727528121966</v>
      </c>
      <c r="AD2306">
        <v>735.36451766772177</v>
      </c>
      <c r="AE2306">
        <v>0</v>
      </c>
      <c r="AF2306">
        <v>820.88137937344698</v>
      </c>
      <c r="AG2306">
        <v>11592.050876395298</v>
      </c>
      <c r="AH2306">
        <v>2081.8413243386544</v>
      </c>
      <c r="AI2306">
        <v>319.69375056896507</v>
      </c>
      <c r="AJ2306">
        <v>1019.571250744345</v>
      </c>
      <c r="AK2306">
        <v>81.018279253778829</v>
      </c>
      <c r="AL2306">
        <v>33210.84375</v>
      </c>
      <c r="AM2306">
        <v>26231.00390625</v>
      </c>
      <c r="AN2306">
        <v>6979.83740234375</v>
      </c>
      <c r="AO2306" s="5" t="s">
        <v>2440</v>
      </c>
    </row>
    <row r="2307" spans="1:41" ht="14.25" x14ac:dyDescent="0.45">
      <c r="A2307">
        <v>2018</v>
      </c>
      <c r="B2307" s="5" t="s">
        <v>589</v>
      </c>
      <c r="C2307" s="5" t="s">
        <v>170</v>
      </c>
      <c r="D2307" s="5" t="s">
        <v>83</v>
      </c>
      <c r="E2307" s="5" t="s">
        <v>92</v>
      </c>
      <c r="F2307" s="5" t="s">
        <v>227</v>
      </c>
      <c r="G2307" s="5" t="s">
        <v>86</v>
      </c>
      <c r="H2307" s="5" t="s">
        <v>130</v>
      </c>
      <c r="I2307">
        <v>265.40014461171398</v>
      </c>
      <c r="J2307">
        <v>1532.4204349880367</v>
      </c>
      <c r="K2307">
        <v>100.85205495245133</v>
      </c>
      <c r="L2307">
        <v>201.70410990490265</v>
      </c>
      <c r="M2307">
        <v>2123.2011568937119</v>
      </c>
      <c r="N2307">
        <v>149.52537987366122</v>
      </c>
      <c r="O2307">
        <v>64.757635285258218</v>
      </c>
      <c r="P2307">
        <v>0</v>
      </c>
      <c r="Q2307">
        <v>14.57169090304947</v>
      </c>
      <c r="R2307">
        <v>471.77087283688422</v>
      </c>
      <c r="S2307">
        <v>583.88031814577084</v>
      </c>
      <c r="T2307">
        <v>711.27238755939356</v>
      </c>
      <c r="U2307">
        <v>76.43524164817363</v>
      </c>
      <c r="V2307">
        <v>356.6977943581436</v>
      </c>
      <c r="W2307">
        <v>0</v>
      </c>
      <c r="X2307">
        <v>1093.4162057208428</v>
      </c>
      <c r="Y2307">
        <v>1889.6490296354036</v>
      </c>
      <c r="Z2307">
        <v>1843.0713799821403</v>
      </c>
      <c r="AA2307">
        <v>1770.1626997294745</v>
      </c>
      <c r="AB2307">
        <v>136.94647461964442</v>
      </c>
      <c r="AC2307">
        <v>315.84475009806249</v>
      </c>
      <c r="AD2307">
        <v>1133.3697807604353</v>
      </c>
      <c r="AE2307">
        <v>0</v>
      </c>
      <c r="AF2307">
        <v>866.79421830041179</v>
      </c>
      <c r="AG2307">
        <v>1908.7578400474472</v>
      </c>
      <c r="AH2307">
        <v>1853.8720285411662</v>
      </c>
      <c r="AI2307">
        <v>309.98736890648195</v>
      </c>
      <c r="AJ2307">
        <v>1390.6967577653813</v>
      </c>
      <c r="AK2307">
        <v>231.42892610141462</v>
      </c>
      <c r="AL2307">
        <v>21396.48828125</v>
      </c>
      <c r="AM2307">
        <v>13053.501953125</v>
      </c>
      <c r="AN2307">
        <v>8342.984375</v>
      </c>
      <c r="AO2307" s="5" t="s">
        <v>891</v>
      </c>
    </row>
    <row r="2308" spans="1:41" ht="14.25" x14ac:dyDescent="0.45">
      <c r="A2308">
        <v>2018</v>
      </c>
      <c r="B2308" s="5" t="s">
        <v>1508</v>
      </c>
      <c r="C2308" s="5" t="s">
        <v>170</v>
      </c>
      <c r="D2308" s="5" t="s">
        <v>83</v>
      </c>
      <c r="E2308" s="5" t="s">
        <v>92</v>
      </c>
      <c r="F2308" s="5" t="s">
        <v>227</v>
      </c>
      <c r="G2308" s="5" t="s">
        <v>86</v>
      </c>
      <c r="H2308" s="5" t="s">
        <v>130</v>
      </c>
      <c r="I2308">
        <v>112.26800397058385</v>
      </c>
      <c r="J2308">
        <v>311.51751082965683</v>
      </c>
      <c r="K2308">
        <v>61.747402183821116</v>
      </c>
      <c r="L2308">
        <v>22.45360079411677</v>
      </c>
      <c r="M2308">
        <v>1450.0816062850536</v>
      </c>
      <c r="N2308">
        <v>450.75603594189414</v>
      </c>
      <c r="O2308">
        <v>478.26169691468721</v>
      </c>
      <c r="P2308">
        <v>0</v>
      </c>
      <c r="Q2308">
        <v>14.263649904462678</v>
      </c>
      <c r="R2308">
        <v>255.16104806811427</v>
      </c>
      <c r="S2308">
        <v>505.20601786762728</v>
      </c>
      <c r="T2308">
        <v>449.07201588233539</v>
      </c>
      <c r="U2308">
        <v>33.680401191175157</v>
      </c>
      <c r="V2308">
        <v>0</v>
      </c>
      <c r="W2308">
        <v>0</v>
      </c>
      <c r="X2308">
        <v>55.011321945586083</v>
      </c>
      <c r="Y2308">
        <v>3137.8907109778183</v>
      </c>
      <c r="Z2308">
        <v>842.0100297793789</v>
      </c>
      <c r="AA2308">
        <v>7289.8547978092647</v>
      </c>
      <c r="AB2308">
        <v>223.41332790146186</v>
      </c>
      <c r="AC2308">
        <v>774.53695939305794</v>
      </c>
      <c r="AD2308">
        <v>131.87392684398677</v>
      </c>
      <c r="AE2308">
        <v>3.3680401191175156</v>
      </c>
      <c r="AF2308">
        <v>836.48783537843326</v>
      </c>
      <c r="AG2308">
        <v>11467.053925555434</v>
      </c>
      <c r="AH2308">
        <v>1578.4881358264088</v>
      </c>
      <c r="AI2308">
        <v>262.70712929116621</v>
      </c>
      <c r="AJ2308">
        <v>4082.9066344002081</v>
      </c>
      <c r="AK2308">
        <v>239.9561957669732</v>
      </c>
      <c r="AL2308">
        <v>35070.02734375</v>
      </c>
      <c r="AM2308">
        <v>29634.2109375</v>
      </c>
      <c r="AN2308">
        <v>5435.818359375</v>
      </c>
      <c r="AO2308" s="5" t="s">
        <v>2438</v>
      </c>
    </row>
    <row r="2309" spans="1:41" ht="14.25" x14ac:dyDescent="0.45">
      <c r="A2309">
        <v>2018</v>
      </c>
      <c r="B2309" s="5" t="s">
        <v>5028</v>
      </c>
      <c r="C2309" s="5" t="s">
        <v>170</v>
      </c>
      <c r="D2309" s="5" t="s">
        <v>83</v>
      </c>
      <c r="E2309" s="5" t="s">
        <v>92</v>
      </c>
      <c r="F2309" s="5" t="s">
        <v>227</v>
      </c>
      <c r="G2309" s="5" t="s">
        <v>86</v>
      </c>
      <c r="H2309" s="5" t="s">
        <v>130</v>
      </c>
      <c r="I2309">
        <v>400</v>
      </c>
      <c r="J2309">
        <v>1700</v>
      </c>
      <c r="K2309">
        <v>160</v>
      </c>
      <c r="L2309">
        <v>235</v>
      </c>
      <c r="M2309">
        <v>1081</v>
      </c>
      <c r="N2309">
        <v>1</v>
      </c>
      <c r="O2309">
        <v>541</v>
      </c>
      <c r="P2309">
        <v>213</v>
      </c>
      <c r="Q2309">
        <v>190.9435</v>
      </c>
      <c r="R2309">
        <v>55.177729999999997</v>
      </c>
      <c r="S2309">
        <v>301.09028571428581</v>
      </c>
      <c r="T2309">
        <v>1708.9409345454551</v>
      </c>
      <c r="U2309">
        <v>263</v>
      </c>
      <c r="V2309">
        <v>55</v>
      </c>
      <c r="W2309">
        <v>0</v>
      </c>
      <c r="X2309">
        <v>1963</v>
      </c>
      <c r="Y2309">
        <v>250</v>
      </c>
      <c r="Z2309">
        <v>976.47110000000009</v>
      </c>
      <c r="AA2309">
        <v>2302</v>
      </c>
      <c r="AB2309">
        <v>129</v>
      </c>
      <c r="AC2309">
        <v>809</v>
      </c>
      <c r="AD2309">
        <v>725.00890000000004</v>
      </c>
      <c r="AE2309">
        <v>0</v>
      </c>
      <c r="AF2309">
        <v>1770.1171554000009</v>
      </c>
      <c r="AG2309">
        <v>1120</v>
      </c>
      <c r="AH2309">
        <v>1588</v>
      </c>
      <c r="AI2309">
        <v>437</v>
      </c>
      <c r="AJ2309">
        <v>1004</v>
      </c>
      <c r="AK2309">
        <v>258</v>
      </c>
      <c r="AL2309">
        <v>20236.75</v>
      </c>
      <c r="AM2309">
        <v>11344.708984375</v>
      </c>
      <c r="AN2309">
        <v>8892.0400390625</v>
      </c>
      <c r="AO2309" s="5" t="s">
        <v>5258</v>
      </c>
    </row>
    <row r="2310" spans="1:41" ht="14.25" x14ac:dyDescent="0.45">
      <c r="A2310">
        <v>2018</v>
      </c>
      <c r="B2310" s="5" t="s">
        <v>4071</v>
      </c>
      <c r="C2310" s="5" t="s">
        <v>170</v>
      </c>
      <c r="D2310" s="5" t="s">
        <v>83</v>
      </c>
      <c r="E2310" s="5" t="s">
        <v>92</v>
      </c>
      <c r="F2310" s="5" t="s">
        <v>227</v>
      </c>
      <c r="G2310" s="5" t="s">
        <v>86</v>
      </c>
      <c r="H2310" s="5" t="s">
        <v>130</v>
      </c>
      <c r="I2310">
        <v>707.53348408698207</v>
      </c>
      <c r="J2310">
        <v>1990.7092177636271</v>
      </c>
      <c r="K2310">
        <v>164.54267071790281</v>
      </c>
      <c r="L2310">
        <v>366.31498738676277</v>
      </c>
      <c r="M2310">
        <v>2277.887597750967</v>
      </c>
      <c r="N2310">
        <v>564.58703890080403</v>
      </c>
      <c r="O2310">
        <v>556.35990536490885</v>
      </c>
      <c r="P2310">
        <v>219.04743039320812</v>
      </c>
      <c r="Q2310">
        <v>199.6908826481899</v>
      </c>
      <c r="R2310">
        <v>590.03142390137248</v>
      </c>
      <c r="S2310">
        <v>608.8078816562404</v>
      </c>
      <c r="T2310">
        <v>771.29376899016938</v>
      </c>
      <c r="U2310">
        <v>184.08211286565376</v>
      </c>
      <c r="V2310">
        <v>308.51750759606773</v>
      </c>
      <c r="W2310">
        <v>0</v>
      </c>
      <c r="X2310">
        <v>2216.0832735168528</v>
      </c>
      <c r="Y2310">
        <v>257.09792299672313</v>
      </c>
      <c r="Z2310">
        <v>1941.603514471253</v>
      </c>
      <c r="AA2310">
        <v>1280.3476565236813</v>
      </c>
      <c r="AB2310">
        <v>132.25837033135829</v>
      </c>
      <c r="AC2310">
        <v>831.96887881739599</v>
      </c>
      <c r="AD2310">
        <v>1038.2979013645008</v>
      </c>
      <c r="AE2310">
        <v>0</v>
      </c>
      <c r="AF2310">
        <v>691.69712792276698</v>
      </c>
      <c r="AG2310">
        <v>1980.6823987667549</v>
      </c>
      <c r="AH2310">
        <v>1582.6948139678275</v>
      </c>
      <c r="AI2310">
        <v>449.407169398272</v>
      </c>
      <c r="AJ2310">
        <v>1470.6001195412564</v>
      </c>
      <c r="AK2310">
        <v>265.32505653261825</v>
      </c>
      <c r="AL2310">
        <v>23647.466796875</v>
      </c>
      <c r="AM2310">
        <v>13584.5126953125</v>
      </c>
      <c r="AN2310">
        <v>10062.9580078125</v>
      </c>
      <c r="AO2310" s="5" t="s">
        <v>4339</v>
      </c>
    </row>
    <row r="2311" spans="1:41" ht="14.25" x14ac:dyDescent="0.45">
      <c r="A2311">
        <v>2018</v>
      </c>
      <c r="B2311" s="5" t="s">
        <v>1507</v>
      </c>
      <c r="C2311" s="5" t="s">
        <v>170</v>
      </c>
      <c r="D2311" s="5" t="s">
        <v>83</v>
      </c>
      <c r="E2311" s="5" t="s">
        <v>92</v>
      </c>
      <c r="F2311" s="5" t="s">
        <v>227</v>
      </c>
      <c r="G2311" s="5" t="s">
        <v>86</v>
      </c>
      <c r="H2311" s="5" t="s">
        <v>130</v>
      </c>
      <c r="I2311">
        <v>0</v>
      </c>
      <c r="J2311">
        <v>341.17315390730113</v>
      </c>
      <c r="K2311">
        <v>56.862192317883526</v>
      </c>
      <c r="L2311">
        <v>466.26997700664492</v>
      </c>
      <c r="M2311">
        <v>1211.164696370919</v>
      </c>
      <c r="N2311">
        <v>666.42489396559495</v>
      </c>
      <c r="O2311">
        <v>483.61294566359936</v>
      </c>
      <c r="P2311">
        <v>34.117315390730113</v>
      </c>
      <c r="Q2311">
        <v>14.386134656424533</v>
      </c>
      <c r="R2311">
        <v>0</v>
      </c>
      <c r="S2311">
        <v>511.75973086095172</v>
      </c>
      <c r="T2311">
        <v>466.26997700664492</v>
      </c>
      <c r="U2311">
        <v>35.147658315530165</v>
      </c>
      <c r="V2311">
        <v>0</v>
      </c>
      <c r="W2311">
        <v>0</v>
      </c>
      <c r="X2311">
        <v>88.329619134576376</v>
      </c>
      <c r="Y2311">
        <v>1203.2039894464153</v>
      </c>
      <c r="Z2311">
        <v>113.72438463576705</v>
      </c>
      <c r="AA2311">
        <v>6927.0267317612288</v>
      </c>
      <c r="AB2311">
        <v>170.58657695365056</v>
      </c>
      <c r="AC2311">
        <v>0</v>
      </c>
      <c r="AD2311">
        <v>130.78304233113209</v>
      </c>
      <c r="AE2311">
        <v>64.822899242387223</v>
      </c>
      <c r="AF2311">
        <v>960.97105017223157</v>
      </c>
      <c r="AG2311">
        <v>1518.8965556300295</v>
      </c>
      <c r="AH2311">
        <v>778.44341283182541</v>
      </c>
      <c r="AI2311">
        <v>444.66234392584914</v>
      </c>
      <c r="AJ2311">
        <v>761.44289870185241</v>
      </c>
      <c r="AK2311">
        <v>254.74262158411818</v>
      </c>
      <c r="AL2311">
        <v>17704.826171875</v>
      </c>
      <c r="AM2311">
        <v>13107.6083984375</v>
      </c>
      <c r="AN2311">
        <v>4597.216796875</v>
      </c>
      <c r="AO2311" s="5" t="s">
        <v>2439</v>
      </c>
    </row>
    <row r="2312" spans="1:41" ht="14.25" x14ac:dyDescent="0.45">
      <c r="A2312">
        <v>2018</v>
      </c>
      <c r="B2312" s="5" t="s">
        <v>4071</v>
      </c>
      <c r="C2312" s="5" t="s">
        <v>170</v>
      </c>
      <c r="D2312" s="5" t="s">
        <v>83</v>
      </c>
      <c r="E2312" s="5" t="s">
        <v>92</v>
      </c>
      <c r="F2312" s="5" t="s">
        <v>227</v>
      </c>
      <c r="G2312" s="5" t="s">
        <v>87</v>
      </c>
      <c r="H2312" s="5" t="s">
        <v>130</v>
      </c>
      <c r="I2312">
        <v>701.76</v>
      </c>
      <c r="J2312">
        <v>1974.4649999999999</v>
      </c>
      <c r="K2312">
        <v>160</v>
      </c>
      <c r="L2312">
        <v>365</v>
      </c>
      <c r="M2312">
        <v>2215</v>
      </c>
      <c r="N2312">
        <v>549</v>
      </c>
      <c r="O2312">
        <v>541</v>
      </c>
      <c r="P2312">
        <v>213.316</v>
      </c>
      <c r="Q2312">
        <v>194.17784508</v>
      </c>
      <c r="R2312">
        <v>573.74192002797008</v>
      </c>
      <c r="S2312">
        <v>592</v>
      </c>
      <c r="T2312">
        <v>765</v>
      </c>
      <c r="U2312">
        <v>179</v>
      </c>
      <c r="V2312">
        <v>300</v>
      </c>
      <c r="W2312">
        <v>0</v>
      </c>
      <c r="X2312">
        <v>2198</v>
      </c>
      <c r="Y2312">
        <v>250</v>
      </c>
      <c r="Z2312">
        <v>1886</v>
      </c>
      <c r="AA2312">
        <v>1263</v>
      </c>
      <c r="AB2312">
        <v>128.607</v>
      </c>
      <c r="AC2312">
        <v>809</v>
      </c>
      <c r="AD2312">
        <v>1009.632720154</v>
      </c>
      <c r="AE2312">
        <v>0</v>
      </c>
      <c r="AF2312">
        <v>686.05286874508784</v>
      </c>
      <c r="AG2312">
        <v>1965</v>
      </c>
      <c r="AH2312">
        <v>1574</v>
      </c>
      <c r="AI2312">
        <v>437</v>
      </c>
      <c r="AJ2312">
        <v>1458.6</v>
      </c>
      <c r="AK2312">
        <v>258</v>
      </c>
      <c r="AL2312">
        <v>23246.353515625</v>
      </c>
      <c r="AM2312">
        <v>13368.11328125</v>
      </c>
      <c r="AN2312">
        <v>9878.240234375</v>
      </c>
      <c r="AO2312" s="5" t="s">
        <v>4340</v>
      </c>
    </row>
    <row r="2313" spans="1:41" ht="14.25" x14ac:dyDescent="0.45">
      <c r="A2313">
        <v>2018</v>
      </c>
      <c r="B2313" s="5" t="s">
        <v>589</v>
      </c>
      <c r="C2313" s="5" t="s">
        <v>170</v>
      </c>
      <c r="D2313" s="5" t="s">
        <v>83</v>
      </c>
      <c r="E2313" s="5" t="s">
        <v>92</v>
      </c>
      <c r="F2313" s="5" t="s">
        <v>227</v>
      </c>
      <c r="G2313" s="5" t="s">
        <v>87</v>
      </c>
      <c r="H2313" s="5" t="s">
        <v>130</v>
      </c>
      <c r="I2313">
        <v>257.55624999999992</v>
      </c>
      <c r="J2313">
        <v>1503.2897700000001</v>
      </c>
      <c r="K2313">
        <v>96.045000000000002</v>
      </c>
      <c r="L2313">
        <v>196.70699999999999</v>
      </c>
      <c r="M2313">
        <v>2040</v>
      </c>
      <c r="N2313">
        <v>147</v>
      </c>
      <c r="O2313">
        <v>62.081530000000001</v>
      </c>
      <c r="P2313">
        <v>302.84800000000001</v>
      </c>
      <c r="Q2313">
        <v>14.014401191999999</v>
      </c>
      <c r="R2313">
        <v>451.74910696190011</v>
      </c>
      <c r="S2313">
        <v>561</v>
      </c>
      <c r="T2313">
        <v>683.46699999999998</v>
      </c>
      <c r="U2313">
        <v>72.72</v>
      </c>
      <c r="V2313">
        <v>343</v>
      </c>
      <c r="W2313"/>
      <c r="X2313">
        <v>1071.580256763126</v>
      </c>
      <c r="Y2313">
        <v>1831.0147999999999</v>
      </c>
      <c r="Z2313">
        <v>1772.5836978299719</v>
      </c>
      <c r="AA2313">
        <v>1717.977028770516</v>
      </c>
      <c r="AB2313">
        <v>129</v>
      </c>
      <c r="AC2313">
        <v>302.78357</v>
      </c>
      <c r="AD2313">
        <v>1090.0244118643659</v>
      </c>
      <c r="AE2313"/>
      <c r="AF2313">
        <v>845.31986174999986</v>
      </c>
      <c r="AG2313">
        <v>1872</v>
      </c>
      <c r="AH2313">
        <v>1825.7665188687499</v>
      </c>
      <c r="AI2313">
        <v>297.83999999999997</v>
      </c>
      <c r="AJ2313">
        <v>1362.924</v>
      </c>
      <c r="AK2313">
        <v>222.36</v>
      </c>
      <c r="AL2313">
        <v>21072.650390625</v>
      </c>
      <c r="AM2313">
        <v>12993.4873046875</v>
      </c>
      <c r="AN2313">
        <v>8079.16455078125</v>
      </c>
      <c r="AO2313" s="5" t="s">
        <v>892</v>
      </c>
    </row>
    <row r="2314" spans="1:41" ht="14.25" x14ac:dyDescent="0.45">
      <c r="A2314">
        <v>2018</v>
      </c>
      <c r="B2314" s="5" t="s">
        <v>1507</v>
      </c>
      <c r="C2314" s="5" t="s">
        <v>170</v>
      </c>
      <c r="D2314" s="5" t="s">
        <v>83</v>
      </c>
      <c r="E2314" s="5" t="s">
        <v>92</v>
      </c>
      <c r="F2314" s="5" t="s">
        <v>227</v>
      </c>
      <c r="G2314" s="5" t="s">
        <v>87</v>
      </c>
      <c r="H2314" s="5" t="s">
        <v>130</v>
      </c>
      <c r="I2314"/>
      <c r="J2314">
        <v>306.60000000000002</v>
      </c>
      <c r="K2314">
        <v>56</v>
      </c>
      <c r="L2314">
        <v>452.67312931200001</v>
      </c>
      <c r="M2314">
        <v>1171.5</v>
      </c>
      <c r="N2314">
        <v>651.63200000000006</v>
      </c>
      <c r="O2314">
        <v>481.13134253173808</v>
      </c>
      <c r="P2314">
        <v>33</v>
      </c>
      <c r="Q2314">
        <v>13.9909</v>
      </c>
      <c r="R2314">
        <v>0</v>
      </c>
      <c r="S2314">
        <v>497</v>
      </c>
      <c r="T2314">
        <v>452.56328515624989</v>
      </c>
      <c r="U2314">
        <v>30</v>
      </c>
      <c r="V2314">
        <v>0</v>
      </c>
      <c r="W2314">
        <v>0</v>
      </c>
      <c r="X2314">
        <v>90</v>
      </c>
      <c r="Y2314">
        <v>1201</v>
      </c>
      <c r="Z2314">
        <v>110.5966669824</v>
      </c>
      <c r="AA2314">
        <v>6795.5482318205386</v>
      </c>
      <c r="AB2314">
        <v>150</v>
      </c>
      <c r="AC2314"/>
      <c r="AD2314">
        <v>127.19</v>
      </c>
      <c r="AE2314">
        <v>63.0748741809279</v>
      </c>
      <c r="AF2314">
        <v>932.94827870400002</v>
      </c>
      <c r="AG2314">
        <v>1480.060679019045</v>
      </c>
      <c r="AH2314">
        <v>761.50625000000002</v>
      </c>
      <c r="AI2314">
        <v>423.23097456000011</v>
      </c>
      <c r="AJ2314">
        <v>748.34235898455302</v>
      </c>
      <c r="AK2314">
        <v>237</v>
      </c>
      <c r="AL2314">
        <v>17266.58984375</v>
      </c>
      <c r="AM2314">
        <v>12819.4677734375</v>
      </c>
      <c r="AN2314">
        <v>4447.1220703125</v>
      </c>
      <c r="AO2314" s="5" t="s">
        <v>2441</v>
      </c>
    </row>
    <row r="2315" spans="1:41" ht="14.25" x14ac:dyDescent="0.45">
      <c r="A2315">
        <v>2018</v>
      </c>
      <c r="B2315" s="5" t="s">
        <v>5028</v>
      </c>
      <c r="C2315" s="5" t="s">
        <v>170</v>
      </c>
      <c r="D2315" s="5" t="s">
        <v>83</v>
      </c>
      <c r="E2315" s="5" t="s">
        <v>92</v>
      </c>
      <c r="F2315" s="5" t="s">
        <v>227</v>
      </c>
      <c r="G2315" s="5" t="s">
        <v>87</v>
      </c>
      <c r="H2315" s="5" t="s">
        <v>130</v>
      </c>
      <c r="I2315">
        <v>730</v>
      </c>
      <c r="J2315">
        <v>1700</v>
      </c>
      <c r="K2315">
        <v>160</v>
      </c>
      <c r="L2315">
        <v>235</v>
      </c>
      <c r="M2315">
        <v>1081</v>
      </c>
      <c r="N2315">
        <v>1</v>
      </c>
      <c r="O2315">
        <v>541</v>
      </c>
      <c r="P2315">
        <v>213</v>
      </c>
      <c r="Q2315">
        <v>190.9435</v>
      </c>
      <c r="R2315">
        <v>55.177729999999997</v>
      </c>
      <c r="S2315">
        <v>301.09028571428581</v>
      </c>
      <c r="T2315">
        <v>1708.9409345454551</v>
      </c>
      <c r="U2315">
        <v>263</v>
      </c>
      <c r="V2315">
        <v>54</v>
      </c>
      <c r="W2315">
        <v>0</v>
      </c>
      <c r="X2315">
        <v>2198</v>
      </c>
      <c r="Y2315">
        <v>250</v>
      </c>
      <c r="Z2315">
        <v>976.47110000000009</v>
      </c>
      <c r="AA2315">
        <v>2302</v>
      </c>
      <c r="AB2315">
        <v>129</v>
      </c>
      <c r="AC2315">
        <v>809</v>
      </c>
      <c r="AD2315">
        <v>725.00890000000004</v>
      </c>
      <c r="AE2315"/>
      <c r="AF2315">
        <v>1770.1171554000009</v>
      </c>
      <c r="AG2315">
        <v>1120</v>
      </c>
      <c r="AH2315">
        <v>1588</v>
      </c>
      <c r="AI2315">
        <v>437</v>
      </c>
      <c r="AJ2315">
        <v>1004</v>
      </c>
      <c r="AK2315">
        <v>258</v>
      </c>
      <c r="AL2315">
        <v>20800.748046875</v>
      </c>
      <c r="AM2315">
        <v>11673.708984375</v>
      </c>
      <c r="AN2315">
        <v>9127.0400390625</v>
      </c>
      <c r="AO2315" s="5" t="s">
        <v>5259</v>
      </c>
    </row>
    <row r="2316" spans="1:41" ht="14.25" x14ac:dyDescent="0.45">
      <c r="A2316">
        <v>2018</v>
      </c>
      <c r="B2316" s="5" t="s">
        <v>1509</v>
      </c>
      <c r="C2316" s="5" t="s">
        <v>170</v>
      </c>
      <c r="D2316" s="5" t="s">
        <v>83</v>
      </c>
      <c r="E2316" s="5" t="s">
        <v>92</v>
      </c>
      <c r="F2316" s="5" t="s">
        <v>227</v>
      </c>
      <c r="G2316" s="5" t="s">
        <v>87</v>
      </c>
      <c r="H2316" s="5" t="s">
        <v>130</v>
      </c>
      <c r="I2316">
        <v>477.54360000000003</v>
      </c>
      <c r="J2316">
        <v>237.5</v>
      </c>
      <c r="K2316">
        <v>207.62873888249999</v>
      </c>
      <c r="L2316">
        <v>21.692</v>
      </c>
      <c r="M2316">
        <v>1566.20625</v>
      </c>
      <c r="N2316">
        <v>461.06940700799998</v>
      </c>
      <c r="O2316">
        <v>63.981260266553619</v>
      </c>
      <c r="P2316">
        <v>0</v>
      </c>
      <c r="Q2316">
        <v>13.719502850803</v>
      </c>
      <c r="R2316">
        <v>456.27206131642288</v>
      </c>
      <c r="S2316">
        <v>574.46400000000006</v>
      </c>
      <c r="T2316">
        <v>690.25074999999981</v>
      </c>
      <c r="U2316">
        <v>31.52412</v>
      </c>
      <c r="V2316">
        <v>0</v>
      </c>
      <c r="W2316">
        <v>0</v>
      </c>
      <c r="X2316">
        <v>295.90549005561309</v>
      </c>
      <c r="Y2316">
        <v>1975.4046000000001</v>
      </c>
      <c r="Z2316">
        <v>1206.8482406400001</v>
      </c>
      <c r="AA2316">
        <v>7025.8099798152034</v>
      </c>
      <c r="AB2316">
        <v>184</v>
      </c>
      <c r="AC2316">
        <v>580.32540999999992</v>
      </c>
      <c r="AD2316">
        <v>703.0500964636783</v>
      </c>
      <c r="AE2316">
        <v>0</v>
      </c>
      <c r="AF2316">
        <v>806.71348703256126</v>
      </c>
      <c r="AG2316">
        <v>11528.377776583009</v>
      </c>
      <c r="AH2316">
        <v>2032.7608123984371</v>
      </c>
      <c r="AI2316">
        <v>303.79680000000002</v>
      </c>
      <c r="AJ2316">
        <v>993.11003375160817</v>
      </c>
      <c r="AK2316">
        <v>79.270649999999989</v>
      </c>
      <c r="AL2316">
        <v>32517.224609375</v>
      </c>
      <c r="AM2316">
        <v>25815.91015625</v>
      </c>
      <c r="AN2316">
        <v>6701.31494140625</v>
      </c>
      <c r="AO2316" s="5" t="s">
        <v>2443</v>
      </c>
    </row>
    <row r="2317" spans="1:41" ht="14.25" x14ac:dyDescent="0.45">
      <c r="A2317">
        <v>2018</v>
      </c>
      <c r="B2317" s="5" t="s">
        <v>1508</v>
      </c>
      <c r="C2317" s="5" t="s">
        <v>170</v>
      </c>
      <c r="D2317" s="5" t="s">
        <v>83</v>
      </c>
      <c r="E2317" s="5" t="s">
        <v>92</v>
      </c>
      <c r="F2317" s="5" t="s">
        <v>227</v>
      </c>
      <c r="G2317" s="5" t="s">
        <v>87</v>
      </c>
      <c r="H2317" s="5" t="s">
        <v>130</v>
      </c>
      <c r="I2317">
        <v>102</v>
      </c>
      <c r="J2317">
        <v>345</v>
      </c>
      <c r="K2317">
        <v>59.908876888327498</v>
      </c>
      <c r="L2317">
        <v>21.988</v>
      </c>
      <c r="M2317">
        <v>1388.496875</v>
      </c>
      <c r="N2317">
        <v>436.71594781900791</v>
      </c>
      <c r="O2317">
        <v>469</v>
      </c>
      <c r="P2317">
        <v>0</v>
      </c>
      <c r="Q2317">
        <v>15.25912910588524</v>
      </c>
      <c r="R2317">
        <v>250.3423226857264</v>
      </c>
      <c r="S2317">
        <v>540.46502145992588</v>
      </c>
      <c r="T2317">
        <v>444.77386239999998</v>
      </c>
      <c r="U2317">
        <v>32.154602400000002</v>
      </c>
      <c r="V2317">
        <v>0</v>
      </c>
      <c r="W2317">
        <v>0</v>
      </c>
      <c r="X2317">
        <v>54.63635</v>
      </c>
      <c r="Y2317">
        <v>3152</v>
      </c>
      <c r="Z2317">
        <v>900.75</v>
      </c>
      <c r="AA2317">
        <v>7094.4891433617186</v>
      </c>
      <c r="AB2317">
        <v>199</v>
      </c>
      <c r="AC2317">
        <v>758.5</v>
      </c>
      <c r="AD2317">
        <v>141.07758455168451</v>
      </c>
      <c r="AE2317">
        <v>3.183624</v>
      </c>
      <c r="AF2317">
        <v>819.1508740355489</v>
      </c>
      <c r="AG2317">
        <v>11374</v>
      </c>
      <c r="AH2317">
        <v>1621.082869606211</v>
      </c>
      <c r="AI2317">
        <v>248.32267200000001</v>
      </c>
      <c r="AJ2317">
        <v>4192.8552131442657</v>
      </c>
      <c r="AK2317">
        <v>243.90732212971949</v>
      </c>
      <c r="AL2317">
        <v>34909.0546875</v>
      </c>
      <c r="AM2317">
        <v>29498.388671875</v>
      </c>
      <c r="AN2317">
        <v>5410.67138671875</v>
      </c>
      <c r="AO2317" s="5" t="s">
        <v>2442</v>
      </c>
    </row>
    <row r="2318" spans="1:41" ht="14.25" x14ac:dyDescent="0.45">
      <c r="A2318">
        <v>2018</v>
      </c>
      <c r="B2318" s="5" t="s">
        <v>1508</v>
      </c>
      <c r="C2318" s="5" t="s">
        <v>170</v>
      </c>
      <c r="D2318" s="5" t="s">
        <v>83</v>
      </c>
      <c r="E2318" s="5" t="s">
        <v>92</v>
      </c>
      <c r="F2318" s="5" t="s">
        <v>230</v>
      </c>
      <c r="G2318" s="5" t="s">
        <v>86</v>
      </c>
      <c r="H2318" s="5" t="s">
        <v>130</v>
      </c>
      <c r="I2318">
        <v>381.71121349998509</v>
      </c>
      <c r="J2318">
        <v>0</v>
      </c>
      <c r="K2318">
        <v>22.45360079411677</v>
      </c>
      <c r="L2318">
        <v>535.51837893968491</v>
      </c>
      <c r="M2318">
        <v>517.83616831431789</v>
      </c>
      <c r="N2318">
        <v>3164.5031396440204</v>
      </c>
      <c r="O2318">
        <v>84.20100297793789</v>
      </c>
      <c r="P2318">
        <v>1357.1135948770529</v>
      </c>
      <c r="Q2318">
        <v>116.70259012742191</v>
      </c>
      <c r="R2318">
        <v>336.71844523586611</v>
      </c>
      <c r="S2318">
        <v>3087.3701091910557</v>
      </c>
      <c r="T2318">
        <v>1481.9376524117067</v>
      </c>
      <c r="U2318">
        <v>0</v>
      </c>
      <c r="V2318">
        <v>401.91945421469018</v>
      </c>
      <c r="W2318">
        <v>616.35134179850536</v>
      </c>
      <c r="X2318">
        <v>550.11321945586087</v>
      </c>
      <c r="Y2318">
        <v>0</v>
      </c>
      <c r="Z2318">
        <v>617.47402183821112</v>
      </c>
      <c r="AA2318">
        <v>26560.74935841886</v>
      </c>
      <c r="AB2318">
        <v>486.12045719262807</v>
      </c>
      <c r="AC2318">
        <v>330.18019967748711</v>
      </c>
      <c r="AD2318">
        <v>913.19776774707645</v>
      </c>
      <c r="AE2318">
        <v>8993.5843476362061</v>
      </c>
      <c r="AF2318">
        <v>673.14997403234872</v>
      </c>
      <c r="AG2318">
        <v>3768.8368932924996</v>
      </c>
      <c r="AH2318">
        <v>673.60802382350312</v>
      </c>
      <c r="AI2318">
        <v>131.35356464558311</v>
      </c>
      <c r="AJ2318">
        <v>30.312361072057637</v>
      </c>
      <c r="AK2318">
        <v>528.78229870144992</v>
      </c>
      <c r="AL2318">
        <v>56361.80078125</v>
      </c>
      <c r="AM2318">
        <v>47268.47265625</v>
      </c>
      <c r="AN2318">
        <v>9093.3251953125</v>
      </c>
      <c r="AO2318" s="5" t="s">
        <v>2444</v>
      </c>
    </row>
    <row r="2319" spans="1:41" ht="14.25" x14ac:dyDescent="0.45">
      <c r="A2319">
        <v>2018</v>
      </c>
      <c r="B2319" s="5" t="s">
        <v>589</v>
      </c>
      <c r="C2319" s="5" t="s">
        <v>170</v>
      </c>
      <c r="D2319" s="5" t="s">
        <v>83</v>
      </c>
      <c r="E2319" s="5" t="s">
        <v>92</v>
      </c>
      <c r="F2319" s="5" t="s">
        <v>230</v>
      </c>
      <c r="G2319" s="5" t="s">
        <v>86</v>
      </c>
      <c r="H2319" s="5" t="s">
        <v>130</v>
      </c>
      <c r="I2319">
        <v>806.81643961961061</v>
      </c>
      <c r="J2319">
        <v>1273.9206941362272</v>
      </c>
      <c r="K2319">
        <v>21.232011568937121</v>
      </c>
      <c r="L2319">
        <v>111.46806073691988</v>
      </c>
      <c r="M2319">
        <v>1433.1607809032557</v>
      </c>
      <c r="N2319">
        <v>1350.3814141982834</v>
      </c>
      <c r="O2319">
        <v>218.68971916005233</v>
      </c>
      <c r="P2319">
        <v>1687.1296104862538</v>
      </c>
      <c r="Q2319">
        <v>101.30240756346367</v>
      </c>
      <c r="R2319">
        <v>761.03955309205173</v>
      </c>
      <c r="S2319">
        <v>1459.700795364427</v>
      </c>
      <c r="T2319">
        <v>2362.0612870442546</v>
      </c>
      <c r="U2319">
        <v>31.84801735340568</v>
      </c>
      <c r="V2319">
        <v>598.74272624402681</v>
      </c>
      <c r="W2319">
        <v>2672.0486559507367</v>
      </c>
      <c r="X2319">
        <v>1542.7118027944032</v>
      </c>
      <c r="Y2319">
        <v>0</v>
      </c>
      <c r="Z2319">
        <v>570.24550249240758</v>
      </c>
      <c r="AA2319">
        <v>3863.6203837080548</v>
      </c>
      <c r="AB2319">
        <v>401.28501865291156</v>
      </c>
      <c r="AC2319">
        <v>515.65124896899135</v>
      </c>
      <c r="AD2319">
        <v>795.9265665655962</v>
      </c>
      <c r="AE2319">
        <v>5378.9680245818899</v>
      </c>
      <c r="AF2319">
        <v>281.12244917851194</v>
      </c>
      <c r="AG2319">
        <v>0</v>
      </c>
      <c r="AH2319">
        <v>1838.6922018699547</v>
      </c>
      <c r="AI2319">
        <v>702.77958293181871</v>
      </c>
      <c r="AJ2319">
        <v>1307.8919126465266</v>
      </c>
      <c r="AK2319">
        <v>1166.6990357130949</v>
      </c>
      <c r="AL2319">
        <v>33255.13671875</v>
      </c>
      <c r="AM2319">
        <v>18640.150390625</v>
      </c>
      <c r="AN2319">
        <v>14614.98828125</v>
      </c>
      <c r="AO2319" s="5" t="s">
        <v>893</v>
      </c>
    </row>
    <row r="2320" spans="1:41" ht="14.25" x14ac:dyDescent="0.45">
      <c r="A2320">
        <v>2018</v>
      </c>
      <c r="B2320" s="5" t="s">
        <v>1509</v>
      </c>
      <c r="C2320" s="5" t="s">
        <v>170</v>
      </c>
      <c r="D2320" s="5" t="s">
        <v>83</v>
      </c>
      <c r="E2320" s="5" t="s">
        <v>92</v>
      </c>
      <c r="F2320" s="5" t="s">
        <v>230</v>
      </c>
      <c r="G2320" s="5" t="s">
        <v>86</v>
      </c>
      <c r="H2320" s="5" t="s">
        <v>130</v>
      </c>
      <c r="I2320">
        <v>591.21447023027793</v>
      </c>
      <c r="J2320">
        <v>846.50549722784626</v>
      </c>
      <c r="K2320">
        <v>54.742080576877584</v>
      </c>
      <c r="L2320">
        <v>522.23944870341211</v>
      </c>
      <c r="M2320">
        <v>504.99569332169557</v>
      </c>
      <c r="N2320">
        <v>1854.355134293382</v>
      </c>
      <c r="O2320">
        <v>84.302804088391483</v>
      </c>
      <c r="P2320">
        <v>1912.8371938152718</v>
      </c>
      <c r="Q2320">
        <v>136.97817849334049</v>
      </c>
      <c r="R2320">
        <v>458.88675638041639</v>
      </c>
      <c r="S2320">
        <v>2988.9175994975162</v>
      </c>
      <c r="T2320">
        <v>2436.0225856710526</v>
      </c>
      <c r="U2320">
        <v>0</v>
      </c>
      <c r="V2320">
        <v>45.983347684577168</v>
      </c>
      <c r="W2320">
        <v>481.73030907652276</v>
      </c>
      <c r="X2320">
        <v>281.92197296922564</v>
      </c>
      <c r="Y2320">
        <v>0</v>
      </c>
      <c r="Z2320">
        <v>569.33953483175765</v>
      </c>
      <c r="AA2320">
        <v>26317.18413770567</v>
      </c>
      <c r="AB2320">
        <v>474.06641779575989</v>
      </c>
      <c r="AC2320">
        <v>212.67298304116943</v>
      </c>
      <c r="AD2320">
        <v>794.66082793845737</v>
      </c>
      <c r="AE2320">
        <v>4835.523970388409</v>
      </c>
      <c r="AF2320">
        <v>660.59093251354307</v>
      </c>
      <c r="AG2320">
        <v>447.10594311164766</v>
      </c>
      <c r="AH2320">
        <v>821.13120865316375</v>
      </c>
      <c r="AI2320">
        <v>128.09646854989356</v>
      </c>
      <c r="AJ2320">
        <v>1458.8764473737876</v>
      </c>
      <c r="AK2320">
        <v>1335.706766075813</v>
      </c>
      <c r="AL2320">
        <v>51256.5859375</v>
      </c>
      <c r="AM2320">
        <v>40870.2890625</v>
      </c>
      <c r="AN2320">
        <v>10386.294921875</v>
      </c>
      <c r="AO2320" s="5" t="s">
        <v>2446</v>
      </c>
    </row>
    <row r="2321" spans="1:41" ht="14.25" x14ac:dyDescent="0.45">
      <c r="A2321">
        <v>2018</v>
      </c>
      <c r="B2321" s="5" t="s">
        <v>5028</v>
      </c>
      <c r="C2321" s="5" t="s">
        <v>170</v>
      </c>
      <c r="D2321" s="5" t="s">
        <v>83</v>
      </c>
      <c r="E2321" s="5" t="s">
        <v>92</v>
      </c>
      <c r="F2321" s="5" t="s">
        <v>230</v>
      </c>
      <c r="G2321" s="5" t="s">
        <v>86</v>
      </c>
      <c r="H2321" s="5" t="s">
        <v>130</v>
      </c>
      <c r="I2321">
        <v>630</v>
      </c>
      <c r="J2321">
        <v>0</v>
      </c>
      <c r="K2321">
        <v>22</v>
      </c>
      <c r="L2321">
        <v>303</v>
      </c>
      <c r="M2321">
        <v>100</v>
      </c>
      <c r="N2321">
        <v>2407.8000000000002</v>
      </c>
      <c r="O2321">
        <v>205.68279999999999</v>
      </c>
      <c r="P2321">
        <v>1036</v>
      </c>
      <c r="Q2321">
        <v>12.7072</v>
      </c>
      <c r="R2321">
        <v>244.62231</v>
      </c>
      <c r="S2321">
        <v>0</v>
      </c>
      <c r="T2321">
        <v>2084.371549090909</v>
      </c>
      <c r="U2321">
        <v>52</v>
      </c>
      <c r="V2321">
        <v>668</v>
      </c>
      <c r="W2321">
        <v>3322</v>
      </c>
      <c r="X2321">
        <v>761</v>
      </c>
      <c r="Y2321">
        <v>0</v>
      </c>
      <c r="Z2321">
        <v>338.98919999999998</v>
      </c>
      <c r="AA2321">
        <v>2389</v>
      </c>
      <c r="AB2321">
        <v>471</v>
      </c>
      <c r="AC2321">
        <v>3092.5549999999998</v>
      </c>
      <c r="AD2321">
        <v>1049.3372999999999</v>
      </c>
      <c r="AE2321">
        <v>0</v>
      </c>
      <c r="AF2321">
        <v>913.10594916000161</v>
      </c>
      <c r="AG2321">
        <v>4239</v>
      </c>
      <c r="AH2321">
        <v>1190</v>
      </c>
      <c r="AI2321">
        <v>1911</v>
      </c>
      <c r="AJ2321">
        <v>1025</v>
      </c>
      <c r="AK2321">
        <v>806</v>
      </c>
      <c r="AL2321">
        <v>29274.171875</v>
      </c>
      <c r="AM2321">
        <v>17351.77734375</v>
      </c>
      <c r="AN2321">
        <v>11922.392578125</v>
      </c>
      <c r="AO2321" s="5" t="s">
        <v>5260</v>
      </c>
    </row>
    <row r="2322" spans="1:41" ht="14.25" x14ac:dyDescent="0.45">
      <c r="A2322">
        <v>2018</v>
      </c>
      <c r="B2322" s="5" t="s">
        <v>1507</v>
      </c>
      <c r="C2322" s="5" t="s">
        <v>170</v>
      </c>
      <c r="D2322" s="5" t="s">
        <v>83</v>
      </c>
      <c r="E2322" s="5" t="s">
        <v>92</v>
      </c>
      <c r="F2322" s="5" t="s">
        <v>230</v>
      </c>
      <c r="G2322" s="5" t="s">
        <v>86</v>
      </c>
      <c r="H2322" s="5" t="s">
        <v>130</v>
      </c>
      <c r="I2322">
        <v>568.62192317883523</v>
      </c>
      <c r="J2322">
        <v>227.4487692715341</v>
      </c>
      <c r="K2322">
        <v>85.293288476825282</v>
      </c>
      <c r="L2322">
        <v>45.489753854306819</v>
      </c>
      <c r="M2322">
        <v>511.75973086095172</v>
      </c>
      <c r="N2322">
        <v>4777.2251675188108</v>
      </c>
      <c r="O2322">
        <v>83.587422707288781</v>
      </c>
      <c r="P2322">
        <v>1364.6926156292045</v>
      </c>
      <c r="Q2322">
        <v>14.386134656424533</v>
      </c>
      <c r="R2322">
        <v>367.36974786716553</v>
      </c>
      <c r="S2322">
        <v>2501.9364619868752</v>
      </c>
      <c r="T2322">
        <v>1501.1618771921251</v>
      </c>
      <c r="U2322">
        <v>0</v>
      </c>
      <c r="V2322">
        <v>0</v>
      </c>
      <c r="W2322">
        <v>367.32976237352756</v>
      </c>
      <c r="X2322">
        <v>884.77571246626758</v>
      </c>
      <c r="Y2322">
        <v>0</v>
      </c>
      <c r="Z2322">
        <v>170.58657695365056</v>
      </c>
      <c r="AA2322">
        <v>19175.365757770785</v>
      </c>
      <c r="AB2322">
        <v>463.99548931392957</v>
      </c>
      <c r="AC2322">
        <v>1110.090068369642</v>
      </c>
      <c r="AD2322">
        <v>782.08259314016982</v>
      </c>
      <c r="AE2322">
        <v>1864.8524592573081</v>
      </c>
      <c r="AF2322">
        <v>773.32581552321597</v>
      </c>
      <c r="AG2322">
        <v>1397.2376150202961</v>
      </c>
      <c r="AH2322">
        <v>682.34630781460226</v>
      </c>
      <c r="AI2322">
        <v>133.05753002384745</v>
      </c>
      <c r="AJ2322">
        <v>31.128488860494254</v>
      </c>
      <c r="AK2322">
        <v>310.46757005564405</v>
      </c>
      <c r="AL2322">
        <v>40195.6171875</v>
      </c>
      <c r="AM2322">
        <v>31887.8203125</v>
      </c>
      <c r="AN2322">
        <v>8307.7939453125</v>
      </c>
      <c r="AO2322" s="5" t="s">
        <v>2445</v>
      </c>
    </row>
    <row r="2323" spans="1:41" ht="14.25" x14ac:dyDescent="0.45">
      <c r="A2323">
        <v>2018</v>
      </c>
      <c r="B2323" s="5" t="s">
        <v>4071</v>
      </c>
      <c r="C2323" s="5" t="s">
        <v>170</v>
      </c>
      <c r="D2323" s="5" t="s">
        <v>83</v>
      </c>
      <c r="E2323" s="5" t="s">
        <v>92</v>
      </c>
      <c r="F2323" s="5" t="s">
        <v>230</v>
      </c>
      <c r="G2323" s="5" t="s">
        <v>86</v>
      </c>
      <c r="H2323" s="5" t="s">
        <v>130</v>
      </c>
      <c r="I2323">
        <v>915.26860586833436</v>
      </c>
      <c r="J2323">
        <v>2270.9459538300553</v>
      </c>
      <c r="K2323">
        <v>22.624617223711635</v>
      </c>
      <c r="L2323">
        <v>456.6392308519919</v>
      </c>
      <c r="M2323">
        <v>359.93709219541239</v>
      </c>
      <c r="N2323">
        <v>2317.9948737384557</v>
      </c>
      <c r="O2323">
        <v>211.84868854929985</v>
      </c>
      <c r="P2323">
        <v>1065.4137928984208</v>
      </c>
      <c r="Q2323">
        <v>68.72773685729986</v>
      </c>
      <c r="R2323">
        <v>341.19617109151528</v>
      </c>
      <c r="S2323">
        <v>102.83916919868925</v>
      </c>
      <c r="T2323">
        <v>2211.0421377718189</v>
      </c>
      <c r="U2323">
        <v>30.851750759606777</v>
      </c>
      <c r="V2323">
        <v>969.77336554363967</v>
      </c>
      <c r="W2323">
        <v>2480.4807610723847</v>
      </c>
      <c r="X2323">
        <v>782.3842676292436</v>
      </c>
      <c r="Y2323">
        <v>0</v>
      </c>
      <c r="Z2323">
        <v>419.58381033065217</v>
      </c>
      <c r="AA2323">
        <v>2762.2600846767932</v>
      </c>
      <c r="AB2323">
        <v>483.85829107983295</v>
      </c>
      <c r="AC2323">
        <v>3180.3578690125241</v>
      </c>
      <c r="AD2323">
        <v>955.3457748556317</v>
      </c>
      <c r="AE2323">
        <v>3993.2449399851034</v>
      </c>
      <c r="AF2323">
        <v>1111.8130455175356</v>
      </c>
      <c r="AG2323">
        <v>995.48315784331191</v>
      </c>
      <c r="AH2323">
        <v>1502.48026199285</v>
      </c>
      <c r="AI2323">
        <v>1965.2565233869516</v>
      </c>
      <c r="AJ2323">
        <v>1719.4709090020842</v>
      </c>
      <c r="AK2323">
        <v>828.8837037414354</v>
      </c>
      <c r="AL2323">
        <v>34526</v>
      </c>
      <c r="AM2323">
        <v>22619.021484375</v>
      </c>
      <c r="AN2323">
        <v>11906.9814453125</v>
      </c>
      <c r="AO2323" s="5" t="s">
        <v>4341</v>
      </c>
    </row>
    <row r="2324" spans="1:41" ht="14.25" x14ac:dyDescent="0.45">
      <c r="A2324">
        <v>2018</v>
      </c>
      <c r="B2324" s="5" t="s">
        <v>5028</v>
      </c>
      <c r="C2324" s="5" t="s">
        <v>170</v>
      </c>
      <c r="D2324" s="5" t="s">
        <v>83</v>
      </c>
      <c r="E2324" s="5" t="s">
        <v>92</v>
      </c>
      <c r="F2324" s="5" t="s">
        <v>230</v>
      </c>
      <c r="G2324" s="5" t="s">
        <v>87</v>
      </c>
      <c r="H2324" s="5" t="s">
        <v>130</v>
      </c>
      <c r="I2324">
        <v>840</v>
      </c>
      <c r="J2324">
        <v>0</v>
      </c>
      <c r="K2324">
        <v>22</v>
      </c>
      <c r="L2324">
        <v>303</v>
      </c>
      <c r="M2324">
        <v>100</v>
      </c>
      <c r="N2324">
        <v>2407.8000000000002</v>
      </c>
      <c r="O2324">
        <v>205.68279999999999</v>
      </c>
      <c r="P2324">
        <v>1036</v>
      </c>
      <c r="Q2324">
        <v>12.7072</v>
      </c>
      <c r="R2324">
        <v>244.62231</v>
      </c>
      <c r="S2324">
        <v>0</v>
      </c>
      <c r="T2324">
        <v>2084.371549090909</v>
      </c>
      <c r="U2324">
        <v>52</v>
      </c>
      <c r="V2324">
        <v>669</v>
      </c>
      <c r="W2324">
        <v>3322</v>
      </c>
      <c r="X2324">
        <v>776</v>
      </c>
      <c r="Y2324"/>
      <c r="Z2324">
        <v>338.98919999999998</v>
      </c>
      <c r="AA2324">
        <v>2389</v>
      </c>
      <c r="AB2324">
        <v>471</v>
      </c>
      <c r="AC2324">
        <v>3092.5549999999998</v>
      </c>
      <c r="AD2324">
        <v>1049.3372999999999</v>
      </c>
      <c r="AE2324">
        <v>3961</v>
      </c>
      <c r="AF2324">
        <v>913.10594916000161</v>
      </c>
      <c r="AG2324">
        <v>4239</v>
      </c>
      <c r="AH2324">
        <v>1190</v>
      </c>
      <c r="AI2324">
        <v>1911</v>
      </c>
      <c r="AJ2324">
        <v>1025</v>
      </c>
      <c r="AK2324">
        <v>806</v>
      </c>
      <c r="AL2324">
        <v>33461.171875</v>
      </c>
      <c r="AM2324">
        <v>21523.77734375</v>
      </c>
      <c r="AN2324">
        <v>11937.392578125</v>
      </c>
      <c r="AO2324" s="5" t="s">
        <v>5261</v>
      </c>
    </row>
    <row r="2325" spans="1:41" ht="14.25" x14ac:dyDescent="0.45">
      <c r="A2325">
        <v>2018</v>
      </c>
      <c r="B2325" s="5" t="s">
        <v>4071</v>
      </c>
      <c r="C2325" s="5" t="s">
        <v>170</v>
      </c>
      <c r="D2325" s="5" t="s">
        <v>83</v>
      </c>
      <c r="E2325" s="5" t="s">
        <v>92</v>
      </c>
      <c r="F2325" s="5" t="s">
        <v>230</v>
      </c>
      <c r="G2325" s="5" t="s">
        <v>87</v>
      </c>
      <c r="H2325" s="5" t="s">
        <v>130</v>
      </c>
      <c r="I2325">
        <v>907.80000000000007</v>
      </c>
      <c r="J2325">
        <v>2252.415</v>
      </c>
      <c r="K2325">
        <v>22</v>
      </c>
      <c r="L2325">
        <v>455</v>
      </c>
      <c r="M2325">
        <v>350</v>
      </c>
      <c r="N2325">
        <v>2254</v>
      </c>
      <c r="O2325">
        <v>206</v>
      </c>
      <c r="P2325">
        <v>1035.7180000000001</v>
      </c>
      <c r="Q2325">
        <v>66.830311245042452</v>
      </c>
      <c r="R2325">
        <v>331.7764755881206</v>
      </c>
      <c r="S2325">
        <v>100</v>
      </c>
      <c r="T2325">
        <v>2193</v>
      </c>
      <c r="U2325">
        <v>30</v>
      </c>
      <c r="V2325">
        <v>943</v>
      </c>
      <c r="W2325">
        <v>2412</v>
      </c>
      <c r="X2325">
        <v>776</v>
      </c>
      <c r="Y2325">
        <v>0</v>
      </c>
      <c r="Z2325">
        <v>409</v>
      </c>
      <c r="AA2325">
        <v>2725</v>
      </c>
      <c r="AB2325">
        <v>470.5</v>
      </c>
      <c r="AC2325">
        <v>3092.5549999999998</v>
      </c>
      <c r="AD2325">
        <v>928.97072418959999</v>
      </c>
      <c r="AE2325">
        <v>3883</v>
      </c>
      <c r="AF2325">
        <v>1102.7406340057639</v>
      </c>
      <c r="AG2325">
        <v>988</v>
      </c>
      <c r="AH2325">
        <v>1494</v>
      </c>
      <c r="AI2325">
        <v>1911</v>
      </c>
      <c r="AJ2325">
        <v>1705.44</v>
      </c>
      <c r="AK2325">
        <v>806</v>
      </c>
      <c r="AL2325">
        <v>33851.74609375</v>
      </c>
      <c r="AM2325">
        <v>22182.2734375</v>
      </c>
      <c r="AN2325">
        <v>11669.470703125</v>
      </c>
      <c r="AO2325" s="5" t="s">
        <v>4342</v>
      </c>
    </row>
    <row r="2326" spans="1:41" ht="14.25" x14ac:dyDescent="0.45">
      <c r="A2326">
        <v>2018</v>
      </c>
      <c r="B2326" s="5" t="s">
        <v>589</v>
      </c>
      <c r="C2326" s="5" t="s">
        <v>170</v>
      </c>
      <c r="D2326" s="5" t="s">
        <v>83</v>
      </c>
      <c r="E2326" s="5" t="s">
        <v>92</v>
      </c>
      <c r="F2326" s="5" t="s">
        <v>230</v>
      </c>
      <c r="G2326" s="5" t="s">
        <v>87</v>
      </c>
      <c r="H2326" s="5" t="s">
        <v>130</v>
      </c>
      <c r="I2326">
        <v>782.97099999999978</v>
      </c>
      <c r="J2326">
        <v>1249.704</v>
      </c>
      <c r="K2326">
        <v>20.22</v>
      </c>
      <c r="L2326">
        <v>108.70650000000001</v>
      </c>
      <c r="M2326">
        <v>1377</v>
      </c>
      <c r="N2326">
        <v>1324</v>
      </c>
      <c r="O2326">
        <v>209.65237999999999</v>
      </c>
      <c r="P2326">
        <v>1286.4829999999999</v>
      </c>
      <c r="Q2326">
        <v>97.428129017804707</v>
      </c>
      <c r="R2326">
        <v>728.74134090700238</v>
      </c>
      <c r="S2326">
        <v>1402.5</v>
      </c>
      <c r="T2326">
        <v>2269.7224999999999</v>
      </c>
      <c r="U2326">
        <v>30.3</v>
      </c>
      <c r="V2326">
        <v>576</v>
      </c>
      <c r="W2326">
        <v>2569.857</v>
      </c>
      <c r="X2326">
        <v>1511.903245169196</v>
      </c>
      <c r="Y2326">
        <v>0</v>
      </c>
      <c r="Z2326">
        <v>548.43664355999999</v>
      </c>
      <c r="AA2326">
        <v>3835.2588543247398</v>
      </c>
      <c r="AB2326">
        <v>378</v>
      </c>
      <c r="AC2326">
        <v>494.32742000000002</v>
      </c>
      <c r="AD2326">
        <v>765.48660669758158</v>
      </c>
      <c r="AE2326">
        <v>5168.1842459999998</v>
      </c>
      <c r="AF2326">
        <v>274.15779300000003</v>
      </c>
      <c r="AG2326">
        <v>0</v>
      </c>
      <c r="AH2326">
        <v>1810.8168250000001</v>
      </c>
      <c r="AI2326">
        <v>675.24</v>
      </c>
      <c r="AJ2326">
        <v>1281.7728</v>
      </c>
      <c r="AK2326">
        <v>1120.98</v>
      </c>
      <c r="AL2326">
        <v>31897.8515625</v>
      </c>
      <c r="AM2326">
        <v>17786.47265625</v>
      </c>
      <c r="AN2326">
        <v>14111.3779296875</v>
      </c>
      <c r="AO2326" s="5" t="s">
        <v>894</v>
      </c>
    </row>
    <row r="2327" spans="1:41" ht="14.25" x14ac:dyDescent="0.45">
      <c r="A2327">
        <v>2018</v>
      </c>
      <c r="B2327" s="5" t="s">
        <v>1507</v>
      </c>
      <c r="C2327" s="5" t="s">
        <v>170</v>
      </c>
      <c r="D2327" s="5" t="s">
        <v>83</v>
      </c>
      <c r="E2327" s="5" t="s">
        <v>92</v>
      </c>
      <c r="F2327" s="5" t="s">
        <v>230</v>
      </c>
      <c r="G2327" s="5" t="s">
        <v>87</v>
      </c>
      <c r="H2327" s="5" t="s">
        <v>130</v>
      </c>
      <c r="I2327">
        <v>550</v>
      </c>
      <c r="J2327">
        <v>204.4</v>
      </c>
      <c r="K2327">
        <v>84</v>
      </c>
      <c r="L2327">
        <v>44.163232127999997</v>
      </c>
      <c r="M2327">
        <v>494.99999999999977</v>
      </c>
      <c r="N2327">
        <v>4671.1832324218813</v>
      </c>
      <c r="O2327">
        <v>83.158503647460918</v>
      </c>
      <c r="P2327">
        <v>1320</v>
      </c>
      <c r="Q2327">
        <v>13.9909</v>
      </c>
      <c r="R2327">
        <v>353.69813685874931</v>
      </c>
      <c r="S2327">
        <v>2428</v>
      </c>
      <c r="T2327">
        <v>1457.033015625</v>
      </c>
      <c r="U2327"/>
      <c r="V2327">
        <v>0</v>
      </c>
      <c r="W2327">
        <v>348.93769364975998</v>
      </c>
      <c r="X2327">
        <v>900</v>
      </c>
      <c r="Y2327">
        <v>0</v>
      </c>
      <c r="Z2327">
        <v>165.89500047359999</v>
      </c>
      <c r="AA2327">
        <v>18811.407536837982</v>
      </c>
      <c r="AB2327">
        <v>408</v>
      </c>
      <c r="AC2327">
        <v>1104.3937800000001</v>
      </c>
      <c r="AD2327">
        <v>760.59619999999995</v>
      </c>
      <c r="AE2327">
        <v>1814.564538278694</v>
      </c>
      <c r="AF2327">
        <v>750.77494617599996</v>
      </c>
      <c r="AG2327">
        <v>1361.512372631654</v>
      </c>
      <c r="AH2327">
        <v>667.5</v>
      </c>
      <c r="AI2327">
        <v>126.64456272</v>
      </c>
      <c r="AJ2327">
        <v>30.5929266990352</v>
      </c>
      <c r="AK2327">
        <v>302</v>
      </c>
      <c r="AL2327">
        <v>39257.44921875</v>
      </c>
      <c r="AM2327">
        <v>31196.578125</v>
      </c>
      <c r="AN2327">
        <v>8060.86962890625</v>
      </c>
      <c r="AO2327" s="5" t="s">
        <v>2449</v>
      </c>
    </row>
    <row r="2328" spans="1:41" ht="14.25" x14ac:dyDescent="0.45">
      <c r="A2328">
        <v>2018</v>
      </c>
      <c r="B2328" s="5" t="s">
        <v>1509</v>
      </c>
      <c r="C2328" s="5" t="s">
        <v>170</v>
      </c>
      <c r="D2328" s="5" t="s">
        <v>83</v>
      </c>
      <c r="E2328" s="5" t="s">
        <v>92</v>
      </c>
      <c r="F2328" s="5" t="s">
        <v>230</v>
      </c>
      <c r="G2328" s="5" t="s">
        <v>87</v>
      </c>
      <c r="H2328" s="5" t="s">
        <v>130</v>
      </c>
      <c r="I2328">
        <v>573.05232000000001</v>
      </c>
      <c r="J2328">
        <v>975</v>
      </c>
      <c r="K2328">
        <v>31.942882905000008</v>
      </c>
      <c r="L2328">
        <v>517.35419999999999</v>
      </c>
      <c r="M2328">
        <v>484.31249999999989</v>
      </c>
      <c r="N2328">
        <v>1797.3892137600001</v>
      </c>
      <c r="O2328">
        <v>80.763230172534904</v>
      </c>
      <c r="P2328">
        <v>1746.95976</v>
      </c>
      <c r="Q2328">
        <v>130.9588908485741</v>
      </c>
      <c r="R2328">
        <v>447.88241035241663</v>
      </c>
      <c r="S2328">
        <v>2851.4304000000002</v>
      </c>
      <c r="T2328">
        <v>2292.2506249999992</v>
      </c>
      <c r="U2328"/>
      <c r="V2328">
        <v>44</v>
      </c>
      <c r="W2328">
        <v>457.77555999999993</v>
      </c>
      <c r="X2328">
        <v>267.903245169196</v>
      </c>
      <c r="Y2328">
        <v>0</v>
      </c>
      <c r="Z2328">
        <v>544.21549056000003</v>
      </c>
      <c r="AA2328">
        <v>25598.69614547458</v>
      </c>
      <c r="AB2328">
        <v>433</v>
      </c>
      <c r="AC2328">
        <v>200.67326</v>
      </c>
      <c r="AD2328">
        <v>759.74072492641562</v>
      </c>
      <c r="AE2328">
        <v>4719.5655596106344</v>
      </c>
      <c r="AF2328">
        <v>649.18955169484218</v>
      </c>
      <c r="AG2328">
        <v>444.65006868131871</v>
      </c>
      <c r="AH2328">
        <v>801.77260546874982</v>
      </c>
      <c r="AI2328">
        <v>121.7268</v>
      </c>
      <c r="AJ2328">
        <v>1421.013820106328</v>
      </c>
      <c r="AK2328">
        <v>1306.8945000000001</v>
      </c>
      <c r="AL2328">
        <v>49700.1171875</v>
      </c>
      <c r="AM2328">
        <v>39810.6015625</v>
      </c>
      <c r="AN2328">
        <v>9889.5126953125</v>
      </c>
      <c r="AO2328" s="5" t="s">
        <v>2448</v>
      </c>
    </row>
    <row r="2329" spans="1:41" ht="14.25" x14ac:dyDescent="0.45">
      <c r="A2329">
        <v>2018</v>
      </c>
      <c r="B2329" s="5" t="s">
        <v>1508</v>
      </c>
      <c r="C2329" s="5" t="s">
        <v>170</v>
      </c>
      <c r="D2329" s="5" t="s">
        <v>83</v>
      </c>
      <c r="E2329" s="5" t="s">
        <v>92</v>
      </c>
      <c r="F2329" s="5" t="s">
        <v>230</v>
      </c>
      <c r="G2329" s="5" t="s">
        <v>87</v>
      </c>
      <c r="H2329" s="5" t="s">
        <v>130</v>
      </c>
      <c r="I2329">
        <v>346.8</v>
      </c>
      <c r="J2329">
        <v>414</v>
      </c>
      <c r="K2329">
        <v>21.78504614121</v>
      </c>
      <c r="L2329">
        <v>524.41379999999992</v>
      </c>
      <c r="M2329">
        <v>495.84374999999977</v>
      </c>
      <c r="N2329">
        <v>3065.9356232869468</v>
      </c>
      <c r="O2329">
        <v>81</v>
      </c>
      <c r="P2329">
        <v>1370</v>
      </c>
      <c r="Q2329">
        <v>124.84741995724291</v>
      </c>
      <c r="R2329">
        <v>330.35950553460299</v>
      </c>
      <c r="S2329">
        <v>3903.3584883216872</v>
      </c>
      <c r="T2329">
        <v>1467.75374592</v>
      </c>
      <c r="U2329"/>
      <c r="V2329">
        <v>387</v>
      </c>
      <c r="W2329">
        <v>582.60319200000004</v>
      </c>
      <c r="X2329">
        <v>551</v>
      </c>
      <c r="Y2329">
        <v>0</v>
      </c>
      <c r="Z2329">
        <v>660.55000000000007</v>
      </c>
      <c r="AA2329">
        <v>25848.930217304529</v>
      </c>
      <c r="AB2329">
        <v>435</v>
      </c>
      <c r="AC2329">
        <v>323.39999999999998</v>
      </c>
      <c r="AD2329">
        <v>976.93106116542549</v>
      </c>
      <c r="AE2329">
        <v>8501.1430869359992</v>
      </c>
      <c r="AF2329">
        <v>659.19833650198029</v>
      </c>
      <c r="AG2329">
        <v>3739</v>
      </c>
      <c r="AH2329">
        <v>691.78500836680428</v>
      </c>
      <c r="AI2329">
        <v>124.16133600000001</v>
      </c>
      <c r="AJ2329">
        <v>30.5929266990352</v>
      </c>
      <c r="AK2329">
        <v>537.48924487499983</v>
      </c>
      <c r="AL2329">
        <v>56194.87890625</v>
      </c>
      <c r="AM2329">
        <v>46326.171875</v>
      </c>
      <c r="AN2329">
        <v>9868.7109375</v>
      </c>
      <c r="AO2329" s="5" t="s">
        <v>2447</v>
      </c>
    </row>
    <row r="2330" spans="1:41" ht="14.25" x14ac:dyDescent="0.45">
      <c r="A2330">
        <v>2018</v>
      </c>
      <c r="B2330" s="5" t="s">
        <v>1507</v>
      </c>
      <c r="C2330" s="5" t="s">
        <v>170</v>
      </c>
      <c r="D2330" s="5" t="s">
        <v>83</v>
      </c>
      <c r="E2330" s="5" t="s">
        <v>92</v>
      </c>
      <c r="F2330" s="5" t="s">
        <v>93</v>
      </c>
      <c r="G2330" s="5" t="s">
        <v>86</v>
      </c>
      <c r="H2330" s="5" t="s">
        <v>130</v>
      </c>
      <c r="I2330">
        <v>568.62192317883523</v>
      </c>
      <c r="J2330">
        <v>568.62192317883523</v>
      </c>
      <c r="K2330">
        <v>181.95901541722728</v>
      </c>
      <c r="L2330">
        <v>511.75973086095172</v>
      </c>
      <c r="M2330">
        <v>1825.2763734040611</v>
      </c>
      <c r="N2330">
        <v>5443.6500614844053</v>
      </c>
      <c r="O2330">
        <v>746.31627417222126</v>
      </c>
      <c r="P2330">
        <v>1438.6134656424531</v>
      </c>
      <c r="Q2330">
        <v>28.772269312849065</v>
      </c>
      <c r="R2330">
        <v>367.36974786716553</v>
      </c>
      <c r="S2330">
        <v>3013.6961928478268</v>
      </c>
      <c r="T2330">
        <v>2120.9597734570552</v>
      </c>
      <c r="U2330">
        <v>35.147658315530165</v>
      </c>
      <c r="V2330">
        <v>0</v>
      </c>
      <c r="W2330">
        <v>424.19195469141107</v>
      </c>
      <c r="X2330">
        <v>1138.7233674781753</v>
      </c>
      <c r="Y2330">
        <v>1203.2039894464153</v>
      </c>
      <c r="Z2330">
        <v>284.31096158941762</v>
      </c>
      <c r="AA2330">
        <v>26102.392489532016</v>
      </c>
      <c r="AB2330">
        <v>864.30532323182956</v>
      </c>
      <c r="AC2330">
        <v>1110.090068369642</v>
      </c>
      <c r="AD2330">
        <v>912.86563547130186</v>
      </c>
      <c r="AE2330">
        <v>1929.6753584996952</v>
      </c>
      <c r="AF2330">
        <v>1734.2968656954474</v>
      </c>
      <c r="AG2330">
        <v>5367.598473769428</v>
      </c>
      <c r="AH2330">
        <v>1574.5141052821948</v>
      </c>
      <c r="AI2330">
        <v>577.71987394969665</v>
      </c>
      <c r="AJ2330">
        <v>792.57138756234667</v>
      </c>
      <c r="AK2330">
        <v>565.21019163976223</v>
      </c>
      <c r="AL2330">
        <v>61432.43359375</v>
      </c>
      <c r="AM2330">
        <v>47486.6953125</v>
      </c>
      <c r="AN2330">
        <v>13945.7373046875</v>
      </c>
      <c r="AO2330" s="5" t="s">
        <v>2450</v>
      </c>
    </row>
    <row r="2331" spans="1:41" ht="14.25" x14ac:dyDescent="0.45">
      <c r="A2331">
        <v>2018</v>
      </c>
      <c r="B2331" s="5" t="s">
        <v>4071</v>
      </c>
      <c r="C2331" s="5" t="s">
        <v>170</v>
      </c>
      <c r="D2331" s="5" t="s">
        <v>83</v>
      </c>
      <c r="E2331" s="5" t="s">
        <v>92</v>
      </c>
      <c r="F2331" s="5" t="s">
        <v>93</v>
      </c>
      <c r="G2331" s="5" t="s">
        <v>86</v>
      </c>
      <c r="H2331" s="5" t="s">
        <v>130</v>
      </c>
      <c r="I2331">
        <v>1622.8020899553164</v>
      </c>
      <c r="J2331">
        <v>4261.655171593683</v>
      </c>
      <c r="K2331">
        <v>273.9427218135454</v>
      </c>
      <c r="L2331">
        <v>923.31448875567582</v>
      </c>
      <c r="M2331">
        <v>2699.528191465593</v>
      </c>
      <c r="N2331">
        <v>2882.5819126392598</v>
      </c>
      <c r="O2331">
        <v>768.20859391420868</v>
      </c>
      <c r="P2331">
        <v>1284.4612232916288</v>
      </c>
      <c r="Q2331">
        <v>268.4186195054898</v>
      </c>
      <c r="R2331">
        <v>1033.2510644693273</v>
      </c>
      <c r="S2331">
        <v>711.6470508549296</v>
      </c>
      <c r="T2331">
        <v>3033.755491361333</v>
      </c>
      <c r="U2331">
        <v>266.35344822460519</v>
      </c>
      <c r="V2331">
        <v>1710.2153837742023</v>
      </c>
      <c r="W2331">
        <v>2531.9003456717292</v>
      </c>
      <c r="X2331">
        <v>3351.3470432984618</v>
      </c>
      <c r="Y2331">
        <v>257.09792299672313</v>
      </c>
      <c r="Z2331">
        <v>2361.1873248019051</v>
      </c>
      <c r="AA2331">
        <v>4042.6077412004743</v>
      </c>
      <c r="AB2331">
        <v>616.11666141119122</v>
      </c>
      <c r="AC2331">
        <v>4012.3267478299204</v>
      </c>
      <c r="AD2331">
        <v>1993.6436762201324</v>
      </c>
      <c r="AE2331">
        <v>3993.2449399851034</v>
      </c>
      <c r="AF2331">
        <v>1865.0334249709163</v>
      </c>
      <c r="AG2331">
        <v>3043.0110165892152</v>
      </c>
      <c r="AH2331">
        <v>3188.014245159367</v>
      </c>
      <c r="AI2331">
        <v>2414.6636927852237</v>
      </c>
      <c r="AJ2331">
        <v>3190.0710285433406</v>
      </c>
      <c r="AK2331">
        <v>1114.7765941137916</v>
      </c>
      <c r="AL2331">
        <v>59715.1875</v>
      </c>
      <c r="AM2331">
        <v>37017.62890625</v>
      </c>
      <c r="AN2331">
        <v>22697.544921875</v>
      </c>
      <c r="AO2331" s="5" t="s">
        <v>4343</v>
      </c>
    </row>
    <row r="2332" spans="1:41" ht="14.25" x14ac:dyDescent="0.45">
      <c r="A2332">
        <v>2018</v>
      </c>
      <c r="B2332" s="5" t="s">
        <v>1508</v>
      </c>
      <c r="C2332" s="5" t="s">
        <v>170</v>
      </c>
      <c r="D2332" s="5" t="s">
        <v>83</v>
      </c>
      <c r="E2332" s="5" t="s">
        <v>92</v>
      </c>
      <c r="F2332" s="5" t="s">
        <v>93</v>
      </c>
      <c r="G2332" s="5" t="s">
        <v>86</v>
      </c>
      <c r="H2332" s="5" t="s">
        <v>130</v>
      </c>
      <c r="I2332">
        <v>493.97921747056893</v>
      </c>
      <c r="J2332">
        <v>311.51751082965683</v>
      </c>
      <c r="K2332">
        <v>162.78860575734657</v>
      </c>
      <c r="L2332">
        <v>557.97197973380173</v>
      </c>
      <c r="M2332">
        <v>2090.0092289173817</v>
      </c>
      <c r="N2332">
        <v>3615.2591755859144</v>
      </c>
      <c r="O2332">
        <v>739.84614616614749</v>
      </c>
      <c r="P2332">
        <v>1396.4073962667571</v>
      </c>
      <c r="Q2332">
        <v>130.96624003188458</v>
      </c>
      <c r="R2332">
        <v>591.87949330398044</v>
      </c>
      <c r="S2332">
        <v>3592.5761270586831</v>
      </c>
      <c r="T2332">
        <v>1931.0096682940421</v>
      </c>
      <c r="U2332">
        <v>33.680401191175157</v>
      </c>
      <c r="V2332">
        <v>401.91945421469018</v>
      </c>
      <c r="W2332">
        <v>672.48534378379725</v>
      </c>
      <c r="X2332">
        <v>605.12454140144689</v>
      </c>
      <c r="Y2332">
        <v>3137.8907109778183</v>
      </c>
      <c r="Z2332">
        <v>1459.48405161759</v>
      </c>
      <c r="AA2332">
        <v>33850.604156228124</v>
      </c>
      <c r="AB2332">
        <v>820.67910902496794</v>
      </c>
      <c r="AC2332">
        <v>1104.717159070545</v>
      </c>
      <c r="AD2332">
        <v>1045.0716945910633</v>
      </c>
      <c r="AE2332">
        <v>8996.9523877553238</v>
      </c>
      <c r="AF2332">
        <v>1509.6378094107818</v>
      </c>
      <c r="AG2332">
        <v>15489.616507821453</v>
      </c>
      <c r="AH2332">
        <v>2364.3641636204957</v>
      </c>
      <c r="AI2332">
        <v>394.06069393674932</v>
      </c>
      <c r="AJ2332">
        <v>4113.2189954722653</v>
      </c>
      <c r="AK2332">
        <v>768.73849446842314</v>
      </c>
      <c r="AL2332">
        <v>92382.46875</v>
      </c>
      <c r="AM2332">
        <v>77195.703125</v>
      </c>
      <c r="AN2332">
        <v>15186.7529296875</v>
      </c>
      <c r="AO2332" s="5" t="s">
        <v>2452</v>
      </c>
    </row>
    <row r="2333" spans="1:41" ht="14.25" x14ac:dyDescent="0.45">
      <c r="A2333">
        <v>2018</v>
      </c>
      <c r="B2333" s="5" t="s">
        <v>5028</v>
      </c>
      <c r="C2333" s="5" t="s">
        <v>170</v>
      </c>
      <c r="D2333" s="5" t="s">
        <v>83</v>
      </c>
      <c r="E2333" s="5" t="s">
        <v>92</v>
      </c>
      <c r="F2333" s="5" t="s">
        <v>93</v>
      </c>
      <c r="G2333" s="5" t="s">
        <v>86</v>
      </c>
      <c r="H2333" s="5" t="s">
        <v>130</v>
      </c>
      <c r="I2333">
        <v>1030</v>
      </c>
      <c r="J2333">
        <v>1700</v>
      </c>
      <c r="K2333">
        <v>266</v>
      </c>
      <c r="L2333">
        <v>638</v>
      </c>
      <c r="M2333">
        <v>1181</v>
      </c>
      <c r="N2333">
        <v>2408.8000000000002</v>
      </c>
      <c r="O2333">
        <v>746.68280000000004</v>
      </c>
      <c r="P2333">
        <v>1249</v>
      </c>
      <c r="Q2333">
        <v>203.6507</v>
      </c>
      <c r="R2333">
        <v>380.44085000000001</v>
      </c>
      <c r="S2333">
        <v>301.09028571428581</v>
      </c>
      <c r="T2333">
        <v>3793.312483636364</v>
      </c>
      <c r="U2333">
        <v>369</v>
      </c>
      <c r="V2333">
        <v>1101</v>
      </c>
      <c r="W2333">
        <v>3407</v>
      </c>
      <c r="X2333">
        <v>3067</v>
      </c>
      <c r="Y2333">
        <v>250</v>
      </c>
      <c r="Z2333">
        <v>1315.4603</v>
      </c>
      <c r="AA2333">
        <v>4691</v>
      </c>
      <c r="AB2333">
        <v>600</v>
      </c>
      <c r="AC2333">
        <v>3901.5549999999998</v>
      </c>
      <c r="AD2333">
        <v>1774.3462</v>
      </c>
      <c r="AE2333">
        <v>0</v>
      </c>
      <c r="AF2333">
        <v>2686.4597133600032</v>
      </c>
      <c r="AG2333">
        <v>5440</v>
      </c>
      <c r="AH2333">
        <v>2845</v>
      </c>
      <c r="AI2333">
        <v>2348</v>
      </c>
      <c r="AJ2333">
        <v>2029</v>
      </c>
      <c r="AK2333">
        <v>1084</v>
      </c>
      <c r="AL2333">
        <v>50806.80078125</v>
      </c>
      <c r="AM2333">
        <v>29393.365234375</v>
      </c>
      <c r="AN2333">
        <v>21413.43359375</v>
      </c>
      <c r="AO2333" s="5" t="s">
        <v>5262</v>
      </c>
    </row>
    <row r="2334" spans="1:41" ht="14.25" x14ac:dyDescent="0.45">
      <c r="A2334">
        <v>2018</v>
      </c>
      <c r="B2334" s="5" t="s">
        <v>1509</v>
      </c>
      <c r="C2334" s="5" t="s">
        <v>170</v>
      </c>
      <c r="D2334" s="5" t="s">
        <v>83</v>
      </c>
      <c r="E2334" s="5" t="s">
        <v>92</v>
      </c>
      <c r="F2334" s="5" t="s">
        <v>93</v>
      </c>
      <c r="G2334" s="5" t="s">
        <v>86</v>
      </c>
      <c r="H2334" s="5" t="s">
        <v>130</v>
      </c>
      <c r="I2334">
        <v>1083.8931954221762</v>
      </c>
      <c r="J2334">
        <v>1019.4904718507795</v>
      </c>
      <c r="K2334">
        <v>344.8751076343288</v>
      </c>
      <c r="L2334">
        <v>544.13628093416321</v>
      </c>
      <c r="M2334">
        <v>2257.4265477889894</v>
      </c>
      <c r="N2334">
        <v>2330.0375383077712</v>
      </c>
      <c r="O2334">
        <v>331.73700829587818</v>
      </c>
      <c r="P2334">
        <v>1912.8371938152718</v>
      </c>
      <c r="Q2334">
        <v>151.32827338311901</v>
      </c>
      <c r="R2334">
        <v>1034.7586146536175</v>
      </c>
      <c r="S2334">
        <v>3591.0804858431698</v>
      </c>
      <c r="T2334">
        <v>3224.3085459780896</v>
      </c>
      <c r="U2334">
        <v>32.845248346126553</v>
      </c>
      <c r="V2334">
        <v>45.983347684577168</v>
      </c>
      <c r="W2334">
        <v>536.47238965340034</v>
      </c>
      <c r="X2334">
        <v>696.51080288029164</v>
      </c>
      <c r="Y2334">
        <v>2019.982773286783</v>
      </c>
      <c r="Z2334">
        <v>1831.9026699447759</v>
      </c>
      <c r="AA2334">
        <v>33540.190102718996</v>
      </c>
      <c r="AB2334">
        <v>783.90659386088703</v>
      </c>
      <c r="AC2334">
        <v>827.70025832238912</v>
      </c>
      <c r="AD2334">
        <v>1530.0253456061794</v>
      </c>
      <c r="AE2334">
        <v>4835.523970388409</v>
      </c>
      <c r="AF2334">
        <v>1675.7637626262672</v>
      </c>
      <c r="AG2334">
        <v>12039.156819506947</v>
      </c>
      <c r="AH2334">
        <v>3012.4566941455737</v>
      </c>
      <c r="AI2334">
        <v>447.79021911885866</v>
      </c>
      <c r="AJ2334">
        <v>2478.4476981181328</v>
      </c>
      <c r="AK2334">
        <v>1416.7250453295919</v>
      </c>
      <c r="AL2334">
        <v>85577.28125</v>
      </c>
      <c r="AM2334">
        <v>67403.9765625</v>
      </c>
      <c r="AN2334">
        <v>18173.314453125</v>
      </c>
      <c r="AO2334" s="5" t="s">
        <v>2451</v>
      </c>
    </row>
    <row r="2335" spans="1:41" ht="14.25" x14ac:dyDescent="0.45">
      <c r="A2335">
        <v>2018</v>
      </c>
      <c r="B2335" s="5" t="s">
        <v>589</v>
      </c>
      <c r="C2335" s="5" t="s">
        <v>170</v>
      </c>
      <c r="D2335" s="5" t="s">
        <v>83</v>
      </c>
      <c r="E2335" s="5" t="s">
        <v>92</v>
      </c>
      <c r="F2335" s="5" t="s">
        <v>93</v>
      </c>
      <c r="G2335" s="5" t="s">
        <v>86</v>
      </c>
      <c r="H2335" s="5" t="s">
        <v>130</v>
      </c>
      <c r="I2335">
        <v>1072.2165842313245</v>
      </c>
      <c r="J2335">
        <v>2806.3411291242637</v>
      </c>
      <c r="K2335">
        <v>228.24412436607403</v>
      </c>
      <c r="L2335">
        <v>371.56020245639962</v>
      </c>
      <c r="M2335">
        <v>3556.3619377969676</v>
      </c>
      <c r="N2335">
        <v>1499.9067940719449</v>
      </c>
      <c r="O2335">
        <v>461.79625162438236</v>
      </c>
      <c r="P2335">
        <v>1724.2856307318939</v>
      </c>
      <c r="Q2335">
        <v>115.8740984665132</v>
      </c>
      <c r="R2335">
        <v>1338.1284434268096</v>
      </c>
      <c r="S2335">
        <v>2043.5811135101978</v>
      </c>
      <c r="T2335">
        <v>3126.413703525991</v>
      </c>
      <c r="U2335">
        <v>124.20726767828215</v>
      </c>
      <c r="V2335">
        <v>955.44052060217041</v>
      </c>
      <c r="W2335">
        <v>2725.1286848730792</v>
      </c>
      <c r="X2335">
        <v>2636.1280085152457</v>
      </c>
      <c r="Y2335">
        <v>1889.6490296354036</v>
      </c>
      <c r="Z2335">
        <v>2413.316882474548</v>
      </c>
      <c r="AA2335">
        <v>5633.78308343753</v>
      </c>
      <c r="AB2335">
        <v>538.23149327255601</v>
      </c>
      <c r="AC2335">
        <v>831.49599906705384</v>
      </c>
      <c r="AD2335">
        <v>1929.2963473260315</v>
      </c>
      <c r="AE2335">
        <v>5378.9680245818899</v>
      </c>
      <c r="AF2335">
        <v>1213.5119056205767</v>
      </c>
      <c r="AG2335">
        <v>1908.7578400474472</v>
      </c>
      <c r="AH2335">
        <v>3936.7323634538975</v>
      </c>
      <c r="AI2335">
        <v>1012.7669518383007</v>
      </c>
      <c r="AJ2335">
        <v>2698.588670411908</v>
      </c>
      <c r="AK2335">
        <v>1398.1279618145093</v>
      </c>
      <c r="AL2335">
        <v>55568.83984375</v>
      </c>
      <c r="AM2335">
        <v>31976.03125</v>
      </c>
      <c r="AN2335">
        <v>23592.810546875</v>
      </c>
      <c r="AO2335" s="5" t="s">
        <v>895</v>
      </c>
    </row>
    <row r="2336" spans="1:41" ht="14.25" x14ac:dyDescent="0.45">
      <c r="A2336">
        <v>2018</v>
      </c>
      <c r="B2336" s="5" t="s">
        <v>5028</v>
      </c>
      <c r="C2336" s="5" t="s">
        <v>170</v>
      </c>
      <c r="D2336" s="5" t="s">
        <v>83</v>
      </c>
      <c r="E2336" s="5" t="s">
        <v>92</v>
      </c>
      <c r="F2336" s="5" t="s">
        <v>93</v>
      </c>
      <c r="G2336" s="5" t="s">
        <v>87</v>
      </c>
      <c r="H2336" s="5" t="s">
        <v>130</v>
      </c>
      <c r="I2336">
        <v>1570</v>
      </c>
      <c r="J2336">
        <v>1700</v>
      </c>
      <c r="K2336">
        <v>267</v>
      </c>
      <c r="L2336">
        <v>638</v>
      </c>
      <c r="M2336">
        <v>1181</v>
      </c>
      <c r="N2336">
        <v>2408.8000000000002</v>
      </c>
      <c r="O2336">
        <v>746.68280000000004</v>
      </c>
      <c r="P2336">
        <v>1249</v>
      </c>
      <c r="Q2336">
        <v>203.6507</v>
      </c>
      <c r="R2336">
        <v>380.44085000000001</v>
      </c>
      <c r="S2336">
        <v>301.09028571428581</v>
      </c>
      <c r="T2336">
        <v>3793.312483636364</v>
      </c>
      <c r="U2336">
        <v>369</v>
      </c>
      <c r="V2336">
        <v>1101</v>
      </c>
      <c r="W2336">
        <v>3407</v>
      </c>
      <c r="X2336">
        <v>3324</v>
      </c>
      <c r="Y2336">
        <v>250</v>
      </c>
      <c r="Z2336">
        <v>1315.4603</v>
      </c>
      <c r="AA2336">
        <v>4691</v>
      </c>
      <c r="AB2336">
        <v>600</v>
      </c>
      <c r="AC2336">
        <v>3901.5549999999998</v>
      </c>
      <c r="AD2336">
        <v>1774.3462</v>
      </c>
      <c r="AE2336">
        <v>3961</v>
      </c>
      <c r="AF2336">
        <v>2686.4597133600032</v>
      </c>
      <c r="AG2336">
        <v>5440</v>
      </c>
      <c r="AH2336">
        <v>2845</v>
      </c>
      <c r="AI2336">
        <v>2348</v>
      </c>
      <c r="AJ2336">
        <v>2029</v>
      </c>
      <c r="AK2336">
        <v>1084</v>
      </c>
      <c r="AL2336">
        <v>55565.80078125</v>
      </c>
      <c r="AM2336">
        <v>33894.3671875</v>
      </c>
      <c r="AN2336">
        <v>21671.43359375</v>
      </c>
      <c r="AO2336" s="5" t="s">
        <v>5263</v>
      </c>
    </row>
    <row r="2337" spans="1:41" ht="14.25" x14ac:dyDescent="0.45">
      <c r="A2337">
        <v>2018</v>
      </c>
      <c r="B2337" s="5" t="s">
        <v>1507</v>
      </c>
      <c r="C2337" s="5" t="s">
        <v>170</v>
      </c>
      <c r="D2337" s="5" t="s">
        <v>83</v>
      </c>
      <c r="E2337" s="5" t="s">
        <v>92</v>
      </c>
      <c r="F2337" s="5" t="s">
        <v>93</v>
      </c>
      <c r="G2337" s="5" t="s">
        <v>87</v>
      </c>
      <c r="H2337" s="5" t="s">
        <v>130</v>
      </c>
      <c r="I2337">
        <v>550</v>
      </c>
      <c r="J2337">
        <v>511</v>
      </c>
      <c r="K2337">
        <v>179</v>
      </c>
      <c r="L2337">
        <v>496.83636144000002</v>
      </c>
      <c r="M2337">
        <v>1765.4999999999991</v>
      </c>
      <c r="N2337">
        <v>5322.8152324218809</v>
      </c>
      <c r="O2337">
        <v>742.48663970947246</v>
      </c>
      <c r="P2337">
        <v>1391.5</v>
      </c>
      <c r="Q2337">
        <v>27.9818</v>
      </c>
      <c r="R2337">
        <v>353.69813685874931</v>
      </c>
      <c r="S2337">
        <v>2925</v>
      </c>
      <c r="T2337">
        <v>2058.6110410156248</v>
      </c>
      <c r="U2337">
        <v>30</v>
      </c>
      <c r="V2337">
        <v>0</v>
      </c>
      <c r="W2337">
        <v>402.95281650575998</v>
      </c>
      <c r="X2337">
        <v>1158.8263214999999</v>
      </c>
      <c r="Y2337">
        <v>1201</v>
      </c>
      <c r="Z2337">
        <v>276.49166745600002</v>
      </c>
      <c r="AA2337">
        <v>25606.955768658521</v>
      </c>
      <c r="AB2337">
        <v>760</v>
      </c>
      <c r="AC2337">
        <v>1104.3937800000001</v>
      </c>
      <c r="AD2337">
        <v>887.78620000000001</v>
      </c>
      <c r="AE2337">
        <v>1877.639412459622</v>
      </c>
      <c r="AF2337">
        <v>1683.7232248800001</v>
      </c>
      <c r="AG2337">
        <v>5229.9145035882048</v>
      </c>
      <c r="AH2337">
        <v>1540.2562499999999</v>
      </c>
      <c r="AI2337">
        <v>549.87553728000012</v>
      </c>
      <c r="AJ2337">
        <v>778.93528568358818</v>
      </c>
      <c r="AK2337">
        <v>539</v>
      </c>
      <c r="AL2337">
        <v>59952.1796875</v>
      </c>
      <c r="AM2337">
        <v>46442.8828125</v>
      </c>
      <c r="AN2337">
        <v>13509.2939453125</v>
      </c>
      <c r="AO2337" s="5" t="s">
        <v>2453</v>
      </c>
    </row>
    <row r="2338" spans="1:41" ht="14.25" x14ac:dyDescent="0.45">
      <c r="A2338">
        <v>2018</v>
      </c>
      <c r="B2338" s="5" t="s">
        <v>589</v>
      </c>
      <c r="C2338" s="5" t="s">
        <v>170</v>
      </c>
      <c r="D2338" s="5" t="s">
        <v>83</v>
      </c>
      <c r="E2338" s="5" t="s">
        <v>92</v>
      </c>
      <c r="F2338" s="5" t="s">
        <v>93</v>
      </c>
      <c r="G2338" s="5" t="s">
        <v>87</v>
      </c>
      <c r="H2338" s="5" t="s">
        <v>130</v>
      </c>
      <c r="I2338">
        <v>1040.5272500000001</v>
      </c>
      <c r="J2338">
        <v>2752.99377</v>
      </c>
      <c r="K2338">
        <v>217.36500000000001</v>
      </c>
      <c r="L2338">
        <v>362.3549999999999</v>
      </c>
      <c r="M2338">
        <v>3417</v>
      </c>
      <c r="N2338">
        <v>1471</v>
      </c>
      <c r="O2338">
        <v>442.71255000000002</v>
      </c>
      <c r="P2338">
        <v>1589.3309999999999</v>
      </c>
      <c r="Q2338">
        <v>111.4425302098047</v>
      </c>
      <c r="R2338">
        <v>1281.3388111126251</v>
      </c>
      <c r="S2338">
        <v>1963.5</v>
      </c>
      <c r="T2338">
        <v>3004.1945000000001</v>
      </c>
      <c r="U2338">
        <v>118.17</v>
      </c>
      <c r="V2338">
        <v>919</v>
      </c>
      <c r="W2338">
        <v>2620.9070000000002</v>
      </c>
      <c r="X2338">
        <v>2583.4835019323218</v>
      </c>
      <c r="Y2338">
        <v>1831.0147999999999</v>
      </c>
      <c r="Z2338">
        <v>2321.0203413899721</v>
      </c>
      <c r="AA2338">
        <v>5553.2358830952562</v>
      </c>
      <c r="AB2338">
        <v>507</v>
      </c>
      <c r="AC2338">
        <v>797.1109899999999</v>
      </c>
      <c r="AD2338">
        <v>1855.5110185619469</v>
      </c>
      <c r="AE2338">
        <v>5168.1842459999998</v>
      </c>
      <c r="AF2338">
        <v>1183.4478064499999</v>
      </c>
      <c r="AG2338">
        <v>1872</v>
      </c>
      <c r="AH2338">
        <v>3877.0497813687489</v>
      </c>
      <c r="AI2338">
        <v>973.08</v>
      </c>
      <c r="AJ2338">
        <v>2644.6968000000002</v>
      </c>
      <c r="AK2338">
        <v>1343.34</v>
      </c>
      <c r="AL2338">
        <v>53822.01171875</v>
      </c>
      <c r="AM2338">
        <v>31016.869140625</v>
      </c>
      <c r="AN2338">
        <v>22805.142578125</v>
      </c>
      <c r="AO2338" s="5" t="s">
        <v>896</v>
      </c>
    </row>
    <row r="2339" spans="1:41" ht="14.25" x14ac:dyDescent="0.45">
      <c r="A2339">
        <v>2018</v>
      </c>
      <c r="B2339" s="5" t="s">
        <v>4071</v>
      </c>
      <c r="C2339" s="5" t="s">
        <v>170</v>
      </c>
      <c r="D2339" s="5" t="s">
        <v>83</v>
      </c>
      <c r="E2339" s="5" t="s">
        <v>92</v>
      </c>
      <c r="F2339" s="5" t="s">
        <v>93</v>
      </c>
      <c r="G2339" s="5" t="s">
        <v>87</v>
      </c>
      <c r="H2339" s="5" t="s">
        <v>130</v>
      </c>
      <c r="I2339">
        <v>1609.56</v>
      </c>
      <c r="J2339">
        <v>4226.880000000001</v>
      </c>
      <c r="K2339">
        <v>267</v>
      </c>
      <c r="L2339">
        <v>920</v>
      </c>
      <c r="M2339">
        <v>2625</v>
      </c>
      <c r="N2339">
        <v>2803</v>
      </c>
      <c r="O2339">
        <v>747</v>
      </c>
      <c r="P2339">
        <v>1249.0340000000001</v>
      </c>
      <c r="Q2339">
        <v>261.00815632504248</v>
      </c>
      <c r="R2339">
        <v>1004.725215616091</v>
      </c>
      <c r="S2339">
        <v>692</v>
      </c>
      <c r="T2339">
        <v>3009</v>
      </c>
      <c r="U2339">
        <v>259</v>
      </c>
      <c r="V2339">
        <v>1663</v>
      </c>
      <c r="W2339">
        <v>2462</v>
      </c>
      <c r="X2339">
        <v>3324</v>
      </c>
      <c r="Y2339">
        <v>250</v>
      </c>
      <c r="Z2339">
        <v>2295</v>
      </c>
      <c r="AA2339">
        <v>3988</v>
      </c>
      <c r="AB2339">
        <v>599.10699999999997</v>
      </c>
      <c r="AC2339">
        <v>3901.5549999999998</v>
      </c>
      <c r="AD2339">
        <v>1938.6034443435999</v>
      </c>
      <c r="AE2339">
        <v>3883</v>
      </c>
      <c r="AF2339">
        <v>1849.8147236049249</v>
      </c>
      <c r="AG2339">
        <v>3019</v>
      </c>
      <c r="AH2339">
        <v>3170</v>
      </c>
      <c r="AI2339">
        <v>2348</v>
      </c>
      <c r="AJ2339">
        <v>3164.04</v>
      </c>
      <c r="AK2339">
        <v>1083.7612200000001</v>
      </c>
      <c r="AL2339">
        <v>58612.0859375</v>
      </c>
      <c r="AM2339">
        <v>36346.6171875</v>
      </c>
      <c r="AN2339">
        <v>22265.47265625</v>
      </c>
      <c r="AO2339" s="5" t="s">
        <v>4344</v>
      </c>
    </row>
    <row r="2340" spans="1:41" ht="14.25" x14ac:dyDescent="0.45">
      <c r="A2340">
        <v>2018</v>
      </c>
      <c r="B2340" s="5" t="s">
        <v>1508</v>
      </c>
      <c r="C2340" s="5" t="s">
        <v>170</v>
      </c>
      <c r="D2340" s="5" t="s">
        <v>83</v>
      </c>
      <c r="E2340" s="5" t="s">
        <v>92</v>
      </c>
      <c r="F2340" s="5" t="s">
        <v>93</v>
      </c>
      <c r="G2340" s="5" t="s">
        <v>87</v>
      </c>
      <c r="H2340" s="5" t="s">
        <v>130</v>
      </c>
      <c r="I2340">
        <v>448.8</v>
      </c>
      <c r="J2340">
        <v>759</v>
      </c>
      <c r="K2340">
        <v>157.94158452377249</v>
      </c>
      <c r="L2340">
        <v>546.40179999999987</v>
      </c>
      <c r="M2340">
        <v>2001.2468749999989</v>
      </c>
      <c r="N2340">
        <v>3502.6515711059551</v>
      </c>
      <c r="O2340">
        <v>724</v>
      </c>
      <c r="P2340">
        <v>1408.5</v>
      </c>
      <c r="Q2340">
        <v>140.10654906312811</v>
      </c>
      <c r="R2340">
        <v>580.7018282203295</v>
      </c>
      <c r="S2340">
        <v>4443.8235097816123</v>
      </c>
      <c r="T2340">
        <v>1912.5276083199999</v>
      </c>
      <c r="U2340">
        <v>32.154602400000002</v>
      </c>
      <c r="V2340">
        <v>387</v>
      </c>
      <c r="W2340">
        <v>635.66359199999999</v>
      </c>
      <c r="X2340">
        <v>605.63634999999999</v>
      </c>
      <c r="Y2340">
        <v>3152</v>
      </c>
      <c r="Z2340">
        <v>1561.3</v>
      </c>
      <c r="AA2340">
        <v>32943.419360666252</v>
      </c>
      <c r="AB2340">
        <v>634</v>
      </c>
      <c r="AC2340">
        <v>1081.9000000000001</v>
      </c>
      <c r="AD2340">
        <v>1118.0086457171101</v>
      </c>
      <c r="AE2340">
        <v>8504.3267109359986</v>
      </c>
      <c r="AF2340">
        <v>1478.349210537529</v>
      </c>
      <c r="AG2340">
        <v>15358</v>
      </c>
      <c r="AH2340">
        <v>2428.1653793674832</v>
      </c>
      <c r="AI2340">
        <v>372.48400800000007</v>
      </c>
      <c r="AJ2340">
        <v>4223.4481398433009</v>
      </c>
      <c r="AK2340">
        <v>781.39656700471937</v>
      </c>
      <c r="AL2340">
        <v>91922.953125</v>
      </c>
      <c r="AM2340">
        <v>76108.0546875</v>
      </c>
      <c r="AN2340">
        <v>15814.8955078125</v>
      </c>
      <c r="AO2340" s="5" t="s">
        <v>2454</v>
      </c>
    </row>
    <row r="2341" spans="1:41" ht="14.25" x14ac:dyDescent="0.45">
      <c r="A2341">
        <v>2018</v>
      </c>
      <c r="B2341" s="5" t="s">
        <v>1509</v>
      </c>
      <c r="C2341" s="5" t="s">
        <v>170</v>
      </c>
      <c r="D2341" s="5" t="s">
        <v>83</v>
      </c>
      <c r="E2341" s="5" t="s">
        <v>92</v>
      </c>
      <c r="F2341" s="5" t="s">
        <v>93</v>
      </c>
      <c r="G2341" s="5" t="s">
        <v>87</v>
      </c>
      <c r="H2341" s="5" t="s">
        <v>130</v>
      </c>
      <c r="I2341">
        <v>1050.59592</v>
      </c>
      <c r="J2341">
        <v>1212.5</v>
      </c>
      <c r="K2341">
        <v>276.83831851000002</v>
      </c>
      <c r="L2341">
        <v>539.0462</v>
      </c>
      <c r="M2341">
        <v>2164.7062500000002</v>
      </c>
      <c r="N2341">
        <v>2258.4586207679999</v>
      </c>
      <c r="O2341">
        <v>317.80855509452039</v>
      </c>
      <c r="P2341">
        <v>1746.95976</v>
      </c>
      <c r="Q2341">
        <v>144.6783936993771</v>
      </c>
      <c r="R2341">
        <v>1010.165563368182</v>
      </c>
      <c r="S2341">
        <v>3425.8944000000001</v>
      </c>
      <c r="T2341">
        <v>3034.0126249999989</v>
      </c>
      <c r="U2341">
        <v>31.52412</v>
      </c>
      <c r="V2341">
        <v>44</v>
      </c>
      <c r="W2341">
        <v>509.79550999999992</v>
      </c>
      <c r="X2341">
        <v>661.8764136110849</v>
      </c>
      <c r="Y2341">
        <v>1975.4046000000001</v>
      </c>
      <c r="Z2341">
        <v>1751.0637311999999</v>
      </c>
      <c r="AA2341">
        <v>32624.506125289779</v>
      </c>
      <c r="AB2341">
        <v>716</v>
      </c>
      <c r="AC2341">
        <v>780.99866999999995</v>
      </c>
      <c r="AD2341">
        <v>1462.7908213900939</v>
      </c>
      <c r="AE2341">
        <v>4719.5655596106344</v>
      </c>
      <c r="AF2341">
        <v>1646.841142167063</v>
      </c>
      <c r="AG2341">
        <v>11973.027845264331</v>
      </c>
      <c r="AH2341">
        <v>2941.4364319296869</v>
      </c>
      <c r="AI2341">
        <v>425.52359999999999</v>
      </c>
      <c r="AJ2341">
        <v>2414.123853857936</v>
      </c>
      <c r="AK2341">
        <v>1386.16515</v>
      </c>
      <c r="AL2341">
        <v>83246.3125</v>
      </c>
      <c r="AM2341">
        <v>65923.4609375</v>
      </c>
      <c r="AN2341">
        <v>17322.84765625</v>
      </c>
      <c r="AO2341" s="5" t="s">
        <v>2455</v>
      </c>
    </row>
    <row r="2342" spans="1:41" ht="14.25" x14ac:dyDescent="0.45">
      <c r="A2342">
        <v>2018</v>
      </c>
      <c r="B2342" s="5" t="s">
        <v>1508</v>
      </c>
      <c r="C2342" s="5" t="s">
        <v>170</v>
      </c>
      <c r="D2342" s="5" t="s">
        <v>83</v>
      </c>
      <c r="E2342" s="5" t="s">
        <v>25</v>
      </c>
      <c r="F2342" s="5" t="s">
        <v>25</v>
      </c>
      <c r="G2342" s="5" t="s">
        <v>86</v>
      </c>
      <c r="H2342" s="5" t="s">
        <v>130</v>
      </c>
      <c r="I2342">
        <v>5085.7405798674481</v>
      </c>
      <c r="J2342">
        <v>5059.7995698392742</v>
      </c>
      <c r="K2342">
        <v>44.907201588233541</v>
      </c>
      <c r="L2342">
        <v>322.20917139557565</v>
      </c>
      <c r="M2342">
        <v>5794.7551254431746</v>
      </c>
      <c r="N2342">
        <v>9827.9410675849103</v>
      </c>
      <c r="O2342">
        <v>1518.9860937219994</v>
      </c>
      <c r="P2342">
        <v>1736.8309286265203</v>
      </c>
      <c r="Q2342">
        <v>0</v>
      </c>
      <c r="R2342">
        <v>4237.1881321566834</v>
      </c>
      <c r="S2342">
        <v>9430.5123335290427</v>
      </c>
      <c r="T2342">
        <v>112.26800397058385</v>
      </c>
      <c r="U2342">
        <v>168.40200595587578</v>
      </c>
      <c r="V2342">
        <v>16789.679993800815</v>
      </c>
      <c r="W2342">
        <v>4445.8129572351199</v>
      </c>
      <c r="X2342">
        <v>2050.0137525028608</v>
      </c>
      <c r="Y2342">
        <v>26871.346750359244</v>
      </c>
      <c r="Z2342">
        <v>481.6297370338047</v>
      </c>
      <c r="AA2342">
        <v>33843.557042852459</v>
      </c>
      <c r="AB2342">
        <v>190.85560674999255</v>
      </c>
      <c r="AC2342">
        <v>1082.375826280399</v>
      </c>
      <c r="AD2342">
        <v>8363.685625798571</v>
      </c>
      <c r="AE2342">
        <v>562.85563790652213</v>
      </c>
      <c r="AF2342">
        <v>7445.2366980842571</v>
      </c>
      <c r="AG2342">
        <v>44105.608039883569</v>
      </c>
      <c r="AH2342">
        <v>23943.289990862624</v>
      </c>
      <c r="AI2342">
        <v>437.84521548527698</v>
      </c>
      <c r="AJ2342">
        <v>6568.2755699537283</v>
      </c>
      <c r="AK2342">
        <v>524.47899425773494</v>
      </c>
      <c r="AL2342">
        <v>221046.109375</v>
      </c>
      <c r="AM2342">
        <v>164188.671875</v>
      </c>
      <c r="AN2342">
        <v>56857.41015625</v>
      </c>
      <c r="AO2342" s="5" t="s">
        <v>2457</v>
      </c>
    </row>
    <row r="2343" spans="1:41" ht="14.25" x14ac:dyDescent="0.45">
      <c r="A2343">
        <v>2018</v>
      </c>
      <c r="B2343" s="5" t="s">
        <v>589</v>
      </c>
      <c r="C2343" s="5" t="s">
        <v>170</v>
      </c>
      <c r="D2343" s="5" t="s">
        <v>83</v>
      </c>
      <c r="E2343" s="5" t="s">
        <v>25</v>
      </c>
      <c r="F2343" s="5" t="s">
        <v>25</v>
      </c>
      <c r="G2343" s="5" t="s">
        <v>86</v>
      </c>
      <c r="H2343" s="5" t="s">
        <v>130</v>
      </c>
      <c r="I2343">
        <v>6773.011690490941</v>
      </c>
      <c r="J2343">
        <v>3490.5427019332624</v>
      </c>
      <c r="K2343">
        <v>0</v>
      </c>
      <c r="L2343">
        <v>265.40014461171398</v>
      </c>
      <c r="M2343">
        <v>3848.3020968698529</v>
      </c>
      <c r="N2343">
        <v>6463.9797621050611</v>
      </c>
      <c r="O2343">
        <v>1332.3087259508043</v>
      </c>
      <c r="P2343">
        <v>434.03008849510491</v>
      </c>
      <c r="Q2343">
        <v>0</v>
      </c>
      <c r="R2343">
        <v>550.89513916770227</v>
      </c>
      <c r="S2343">
        <v>3981.0021691757102</v>
      </c>
      <c r="T2343">
        <v>0</v>
      </c>
      <c r="U2343">
        <v>207.01211279713692</v>
      </c>
      <c r="V2343">
        <v>2755.9151016480382</v>
      </c>
      <c r="W2343">
        <v>1581.7848618858154</v>
      </c>
      <c r="X2343">
        <v>3452.2839071476869</v>
      </c>
      <c r="Y2343">
        <v>19372.087355498228</v>
      </c>
      <c r="Z2343">
        <v>602.75781428457526</v>
      </c>
      <c r="AA2343">
        <v>51605.25174369484</v>
      </c>
      <c r="AB2343">
        <v>144.37767866877243</v>
      </c>
      <c r="AC2343">
        <v>948.5931968711883</v>
      </c>
      <c r="AD2343">
        <v>8089.6217426197354</v>
      </c>
      <c r="AE2343">
        <v>5334.9488627566498</v>
      </c>
      <c r="AF2343">
        <v>3036.1224511279288</v>
      </c>
      <c r="AG2343">
        <v>42460.838336138899</v>
      </c>
      <c r="AH2343">
        <v>1527.1086872590611</v>
      </c>
      <c r="AI2343">
        <v>441.6258406338921</v>
      </c>
      <c r="AJ2343">
        <v>5112.6683858000588</v>
      </c>
      <c r="AK2343">
        <v>328.03457874007853</v>
      </c>
      <c r="AL2343">
        <v>174140.5</v>
      </c>
      <c r="AM2343">
        <v>149414.0625</v>
      </c>
      <c r="AN2343">
        <v>24726.451171875</v>
      </c>
      <c r="AO2343" s="5" t="s">
        <v>897</v>
      </c>
    </row>
    <row r="2344" spans="1:41" ht="14.25" x14ac:dyDescent="0.45">
      <c r="A2344">
        <v>2018</v>
      </c>
      <c r="B2344" s="5" t="s">
        <v>1507</v>
      </c>
      <c r="C2344" s="5" t="s">
        <v>170</v>
      </c>
      <c r="D2344" s="5" t="s">
        <v>83</v>
      </c>
      <c r="E2344" s="5" t="s">
        <v>25</v>
      </c>
      <c r="F2344" s="5" t="s">
        <v>25</v>
      </c>
      <c r="G2344" s="5" t="s">
        <v>86</v>
      </c>
      <c r="H2344" s="5" t="s">
        <v>130</v>
      </c>
      <c r="I2344">
        <v>943.91239247686644</v>
      </c>
      <c r="J2344">
        <v>5157.4008432320352</v>
      </c>
      <c r="K2344">
        <v>45.489753854306819</v>
      </c>
      <c r="L2344">
        <v>295.68340005299433</v>
      </c>
      <c r="M2344">
        <v>5055.0488970598453</v>
      </c>
      <c r="N2344">
        <v>8893.133154132347</v>
      </c>
      <c r="O2344">
        <v>1526.0675174273581</v>
      </c>
      <c r="P2344">
        <v>1535.2791925828551</v>
      </c>
      <c r="Q2344">
        <v>0</v>
      </c>
      <c r="R2344">
        <v>4343.8990457266191</v>
      </c>
      <c r="S2344">
        <v>3412.8687829193691</v>
      </c>
      <c r="T2344">
        <v>113.72438463576705</v>
      </c>
      <c r="U2344">
        <v>186.49488092853565</v>
      </c>
      <c r="V2344">
        <v>16120.431522119979</v>
      </c>
      <c r="W2344">
        <v>3548.200800635932</v>
      </c>
      <c r="X2344">
        <v>1634.0979417272065</v>
      </c>
      <c r="Y2344">
        <v>32402.351670422748</v>
      </c>
      <c r="Z2344">
        <v>930.26546632057443</v>
      </c>
      <c r="AA2344">
        <v>32159.107531768266</v>
      </c>
      <c r="AB2344">
        <v>187.64523464901563</v>
      </c>
      <c r="AC2344">
        <v>1080.226420254759</v>
      </c>
      <c r="AD2344">
        <v>5689.0623414042466</v>
      </c>
      <c r="AE2344">
        <v>11310.945820331292</v>
      </c>
      <c r="AF2344">
        <v>5185.8319393909778</v>
      </c>
      <c r="AG2344">
        <v>37600.28490285117</v>
      </c>
      <c r="AH2344">
        <v>19947.70277002576</v>
      </c>
      <c r="AI2344">
        <v>221.76255003974575</v>
      </c>
      <c r="AJ2344">
        <v>6863.6048400053969</v>
      </c>
      <c r="AK2344">
        <v>468.54446469936022</v>
      </c>
      <c r="AL2344">
        <v>206859.078125</v>
      </c>
      <c r="AM2344">
        <v>165008.859375</v>
      </c>
      <c r="AN2344">
        <v>41850.2109375</v>
      </c>
      <c r="AO2344" s="5" t="s">
        <v>2458</v>
      </c>
    </row>
    <row r="2345" spans="1:41" ht="14.25" x14ac:dyDescent="0.45">
      <c r="A2345">
        <v>2018</v>
      </c>
      <c r="B2345" s="5" t="s">
        <v>4071</v>
      </c>
      <c r="C2345" s="5" t="s">
        <v>170</v>
      </c>
      <c r="D2345" s="5" t="s">
        <v>83</v>
      </c>
      <c r="E2345" s="5" t="s">
        <v>25</v>
      </c>
      <c r="F2345" s="5" t="s">
        <v>25</v>
      </c>
      <c r="G2345" s="5" t="s">
        <v>86</v>
      </c>
      <c r="H2345" s="5" t="s">
        <v>130</v>
      </c>
      <c r="I2345">
        <v>6757.5618080458707</v>
      </c>
      <c r="J2345">
        <v>8577.3009070166772</v>
      </c>
      <c r="K2345">
        <v>0</v>
      </c>
      <c r="L2345">
        <v>40.144108206768522</v>
      </c>
      <c r="M2345">
        <v>3897.6045126303225</v>
      </c>
      <c r="N2345">
        <v>3405.6414821924172</v>
      </c>
      <c r="O2345">
        <v>1135.3444279535292</v>
      </c>
      <c r="P2345">
        <v>359.93709219541239</v>
      </c>
      <c r="Q2345">
        <v>0</v>
      </c>
      <c r="R2345">
        <v>323.69840052871319</v>
      </c>
      <c r="S2345">
        <v>448.37877770628512</v>
      </c>
      <c r="T2345">
        <v>0</v>
      </c>
      <c r="U2345">
        <v>102.83916919868925</v>
      </c>
      <c r="V2345">
        <v>3195.212987003275</v>
      </c>
      <c r="W2345">
        <v>2365.3008915698529</v>
      </c>
      <c r="X2345">
        <v>582.75529212590573</v>
      </c>
      <c r="Y2345">
        <v>9241.6439968235918</v>
      </c>
      <c r="Z2345">
        <v>691.07921701519172</v>
      </c>
      <c r="AA2345">
        <v>51677.710914033334</v>
      </c>
      <c r="AB2345">
        <v>139.68232995581167</v>
      </c>
      <c r="AC2345">
        <v>963.51560209789932</v>
      </c>
      <c r="AD2345">
        <v>10997.832820330017</v>
      </c>
      <c r="AE2345">
        <v>4827.2706021864733</v>
      </c>
      <c r="AF2345">
        <v>1630.3661655612864</v>
      </c>
      <c r="AG2345">
        <v>36359.816661888573</v>
      </c>
      <c r="AH2345">
        <v>1446.9471106255578</v>
      </c>
      <c r="AI2345">
        <v>1536.4171878284174</v>
      </c>
      <c r="AJ2345">
        <v>2673.8183991659207</v>
      </c>
      <c r="AK2345">
        <v>233.44491408102459</v>
      </c>
      <c r="AL2345">
        <v>153611.265625</v>
      </c>
      <c r="AM2345">
        <v>130827.5703125</v>
      </c>
      <c r="AN2345">
        <v>22783.708984375</v>
      </c>
      <c r="AO2345" s="5" t="s">
        <v>4345</v>
      </c>
    </row>
    <row r="2346" spans="1:41" ht="14.25" x14ac:dyDescent="0.45">
      <c r="A2346">
        <v>2018</v>
      </c>
      <c r="B2346" s="5" t="s">
        <v>1509</v>
      </c>
      <c r="C2346" s="5" t="s">
        <v>170</v>
      </c>
      <c r="D2346" s="5" t="s">
        <v>83</v>
      </c>
      <c r="E2346" s="5" t="s">
        <v>25</v>
      </c>
      <c r="F2346" s="5" t="s">
        <v>25</v>
      </c>
      <c r="G2346" s="5" t="s">
        <v>86</v>
      </c>
      <c r="H2346" s="5" t="s">
        <v>130</v>
      </c>
      <c r="I2346">
        <v>4576.4379362269665</v>
      </c>
      <c r="J2346">
        <v>8098.8033555619677</v>
      </c>
      <c r="K2346">
        <v>43.793664461502068</v>
      </c>
      <c r="L2346">
        <v>314.21954251127733</v>
      </c>
      <c r="M2346">
        <v>7630.5396681713992</v>
      </c>
      <c r="N2346">
        <v>11043.959877257887</v>
      </c>
      <c r="O2346">
        <v>1413.4405204949792</v>
      </c>
      <c r="P2346">
        <v>850.06410619095755</v>
      </c>
      <c r="Q2346">
        <v>0</v>
      </c>
      <c r="R2346">
        <v>565.99463159941865</v>
      </c>
      <c r="S2346">
        <v>4324.6243655733288</v>
      </c>
      <c r="T2346">
        <v>0</v>
      </c>
      <c r="U2346">
        <v>164.22624173063275</v>
      </c>
      <c r="V2346">
        <v>8642.6796814774334</v>
      </c>
      <c r="W2346">
        <v>4664.0252651499704</v>
      </c>
      <c r="X2346">
        <v>2253.4129326414059</v>
      </c>
      <c r="Y2346">
        <v>46763.537980917099</v>
      </c>
      <c r="Z2346">
        <v>1635.0375575117914</v>
      </c>
      <c r="AA2346">
        <v>32633.117412299445</v>
      </c>
      <c r="AB2346">
        <v>186.1230739613838</v>
      </c>
      <c r="AC2346">
        <v>2000.275624279107</v>
      </c>
      <c r="AD2346">
        <v>8944.838545332972</v>
      </c>
      <c r="AE2346">
        <v>6556.9899888742239</v>
      </c>
      <c r="AF2346">
        <v>7306.330005050525</v>
      </c>
      <c r="AG2346">
        <v>37827.458115550151</v>
      </c>
      <c r="AH2346">
        <v>10384.823538435747</v>
      </c>
      <c r="AI2346">
        <v>426.98822849964517</v>
      </c>
      <c r="AJ2346">
        <v>9456.6944196556033</v>
      </c>
      <c r="AK2346">
        <v>326.26280023819038</v>
      </c>
      <c r="AL2346">
        <v>219034.703125</v>
      </c>
      <c r="AM2346">
        <v>178435.8125</v>
      </c>
      <c r="AN2346">
        <v>40598.87109375</v>
      </c>
      <c r="AO2346" s="5" t="s">
        <v>2456</v>
      </c>
    </row>
    <row r="2347" spans="1:41" ht="14.25" x14ac:dyDescent="0.45">
      <c r="A2347">
        <v>2018</v>
      </c>
      <c r="B2347" s="5" t="s">
        <v>5028</v>
      </c>
      <c r="C2347" s="5" t="s">
        <v>170</v>
      </c>
      <c r="D2347" s="5" t="s">
        <v>83</v>
      </c>
      <c r="E2347" s="5" t="s">
        <v>25</v>
      </c>
      <c r="F2347" s="5" t="s">
        <v>25</v>
      </c>
      <c r="G2347" s="5" t="s">
        <v>86</v>
      </c>
      <c r="H2347" s="5" t="s">
        <v>130</v>
      </c>
      <c r="I2347">
        <v>6571</v>
      </c>
      <c r="J2347">
        <v>6343</v>
      </c>
      <c r="K2347">
        <v>0</v>
      </c>
      <c r="L2347">
        <v>0</v>
      </c>
      <c r="M2347">
        <v>2365.8229200000001</v>
      </c>
      <c r="N2347">
        <v>1233</v>
      </c>
      <c r="O2347">
        <v>1103.5740000000001</v>
      </c>
      <c r="P2347">
        <v>350</v>
      </c>
      <c r="Q2347">
        <v>0</v>
      </c>
      <c r="R2347">
        <v>525.68674999999996</v>
      </c>
      <c r="S2347">
        <v>14</v>
      </c>
      <c r="T2347">
        <v>233.09037818181821</v>
      </c>
      <c r="U2347">
        <v>73</v>
      </c>
      <c r="V2347">
        <v>1126</v>
      </c>
      <c r="W2347">
        <v>484.97536000000002</v>
      </c>
      <c r="X2347">
        <v>568</v>
      </c>
      <c r="Y2347">
        <v>8986.5019999999986</v>
      </c>
      <c r="Z2347">
        <v>909.89339999999993</v>
      </c>
      <c r="AA2347">
        <v>44684</v>
      </c>
      <c r="AB2347">
        <v>172</v>
      </c>
      <c r="AC2347">
        <v>936.91499999999996</v>
      </c>
      <c r="AD2347">
        <v>9825.060300000001</v>
      </c>
      <c r="AE2347">
        <v>0</v>
      </c>
      <c r="AF2347">
        <v>2338.56</v>
      </c>
      <c r="AG2347">
        <v>26665</v>
      </c>
      <c r="AH2347">
        <v>237</v>
      </c>
      <c r="AI2347">
        <v>1494</v>
      </c>
      <c r="AJ2347">
        <v>704</v>
      </c>
      <c r="AK2347">
        <v>227</v>
      </c>
      <c r="AL2347">
        <v>118171.0859375</v>
      </c>
      <c r="AM2347">
        <v>101446.5546875</v>
      </c>
      <c r="AN2347">
        <v>16724.5234375</v>
      </c>
      <c r="AO2347" s="5" t="s">
        <v>5264</v>
      </c>
    </row>
    <row r="2348" spans="1:41" ht="14.25" x14ac:dyDescent="0.45">
      <c r="A2348">
        <v>2018</v>
      </c>
      <c r="B2348" s="5" t="s">
        <v>1508</v>
      </c>
      <c r="C2348" s="5" t="s">
        <v>170</v>
      </c>
      <c r="D2348" s="5" t="s">
        <v>83</v>
      </c>
      <c r="E2348" s="5" t="s">
        <v>25</v>
      </c>
      <c r="F2348" s="5" t="s">
        <v>25</v>
      </c>
      <c r="G2348" s="5" t="s">
        <v>87</v>
      </c>
      <c r="H2348" s="5" t="s">
        <v>130</v>
      </c>
      <c r="I2348">
        <v>4620.6000000000004</v>
      </c>
      <c r="J2348">
        <v>4931.2</v>
      </c>
      <c r="K2348">
        <v>43.501797796775989</v>
      </c>
      <c r="L2348">
        <v>315.52780000000001</v>
      </c>
      <c r="M2348">
        <v>5548.6528124999986</v>
      </c>
      <c r="N2348">
        <v>9521.8216866938856</v>
      </c>
      <c r="O2348">
        <v>1493</v>
      </c>
      <c r="P2348">
        <v>1685</v>
      </c>
      <c r="Q2348">
        <v>0</v>
      </c>
      <c r="R2348">
        <v>4157.1686849998223</v>
      </c>
      <c r="S2348">
        <v>10088.680400585279</v>
      </c>
      <c r="T2348">
        <v>111.1934656</v>
      </c>
      <c r="U2348">
        <v>160.77301199999999</v>
      </c>
      <c r="V2348">
        <v>16187</v>
      </c>
      <c r="W2348">
        <v>4202.3836800000008</v>
      </c>
      <c r="X2348">
        <v>2055.4968720000002</v>
      </c>
      <c r="Y2348">
        <v>27025</v>
      </c>
      <c r="Z2348">
        <v>515.22900000000004</v>
      </c>
      <c r="AA2348">
        <v>32936.561107556627</v>
      </c>
      <c r="AB2348">
        <v>170</v>
      </c>
      <c r="AC2348">
        <v>1060.0999999999999</v>
      </c>
      <c r="AD2348">
        <v>8947.3984302690715</v>
      </c>
      <c r="AE2348">
        <v>532.03663080000001</v>
      </c>
      <c r="AF2348">
        <v>7290.9274835755787</v>
      </c>
      <c r="AG2348">
        <v>43702</v>
      </c>
      <c r="AH2348">
        <v>24589.388013284221</v>
      </c>
      <c r="AI2348">
        <v>413.87112000000002</v>
      </c>
      <c r="AJ2348">
        <v>6745.5172881172202</v>
      </c>
      <c r="AK2348">
        <v>533.1150820832429</v>
      </c>
      <c r="AL2348">
        <v>219583.125</v>
      </c>
      <c r="AM2348">
        <v>161386.46875</v>
      </c>
      <c r="AN2348">
        <v>58196.6796875</v>
      </c>
      <c r="AO2348" s="5" t="s">
        <v>2461</v>
      </c>
    </row>
    <row r="2349" spans="1:41" ht="14.25" x14ac:dyDescent="0.45">
      <c r="A2349">
        <v>2018</v>
      </c>
      <c r="B2349" s="5" t="s">
        <v>1507</v>
      </c>
      <c r="C2349" s="5" t="s">
        <v>170</v>
      </c>
      <c r="D2349" s="5" t="s">
        <v>83</v>
      </c>
      <c r="E2349" s="5" t="s">
        <v>25</v>
      </c>
      <c r="F2349" s="5" t="s">
        <v>25</v>
      </c>
      <c r="G2349" s="5" t="s">
        <v>87</v>
      </c>
      <c r="H2349" s="5" t="s">
        <v>130</v>
      </c>
      <c r="I2349">
        <v>913.00000000000011</v>
      </c>
      <c r="J2349">
        <v>4634.7700000000004</v>
      </c>
      <c r="K2349">
        <v>45</v>
      </c>
      <c r="L2349">
        <v>287.06100883200003</v>
      </c>
      <c r="M2349">
        <v>4889.4999999999982</v>
      </c>
      <c r="N2349">
        <v>8695.7288000000008</v>
      </c>
      <c r="O2349">
        <v>1518.2366808779291</v>
      </c>
      <c r="P2349">
        <v>1485</v>
      </c>
      <c r="Q2349">
        <v>0</v>
      </c>
      <c r="R2349">
        <v>4182.2414831271044</v>
      </c>
      <c r="S2349">
        <v>3311</v>
      </c>
      <c r="T2349">
        <v>110.3812890625</v>
      </c>
      <c r="U2349">
        <v>150</v>
      </c>
      <c r="V2349">
        <v>15646.547724609371</v>
      </c>
      <c r="W2349">
        <v>3370.5436662144002</v>
      </c>
      <c r="X2349">
        <v>1665.7530263000001</v>
      </c>
      <c r="Y2349">
        <v>32561</v>
      </c>
      <c r="Z2349">
        <v>904.68073591603206</v>
      </c>
      <c r="AA2349">
        <v>31548.711270653632</v>
      </c>
      <c r="AB2349">
        <v>165</v>
      </c>
      <c r="AC2349">
        <v>1074.6833200000001</v>
      </c>
      <c r="AD2349">
        <v>5532.7650000000003</v>
      </c>
      <c r="AE2349">
        <v>11005.93297774281</v>
      </c>
      <c r="AF2349">
        <v>5034.6084625920003</v>
      </c>
      <c r="AG2349">
        <v>36643.18721565749</v>
      </c>
      <c r="AH2349">
        <v>19513.686007384382</v>
      </c>
      <c r="AI2349">
        <v>211.0742712</v>
      </c>
      <c r="AJ2349">
        <v>6745.5172881172202</v>
      </c>
      <c r="AK2349">
        <v>522</v>
      </c>
      <c r="AL2349">
        <v>202367.609375</v>
      </c>
      <c r="AM2349">
        <v>161512.65625</v>
      </c>
      <c r="AN2349">
        <v>40854.94140625</v>
      </c>
      <c r="AO2349" s="5" t="s">
        <v>2460</v>
      </c>
    </row>
    <row r="2350" spans="1:41" ht="14.25" x14ac:dyDescent="0.45">
      <c r="A2350">
        <v>2018</v>
      </c>
      <c r="B2350" s="5" t="s">
        <v>4071</v>
      </c>
      <c r="C2350" s="5" t="s">
        <v>170</v>
      </c>
      <c r="D2350" s="5" t="s">
        <v>83</v>
      </c>
      <c r="E2350" s="5" t="s">
        <v>25</v>
      </c>
      <c r="F2350" s="5" t="s">
        <v>25</v>
      </c>
      <c r="G2350" s="5" t="s">
        <v>87</v>
      </c>
      <c r="H2350" s="5" t="s">
        <v>130</v>
      </c>
      <c r="I2350">
        <v>6702.42</v>
      </c>
      <c r="J2350">
        <v>8507.31</v>
      </c>
      <c r="K2350"/>
      <c r="L2350">
        <v>40</v>
      </c>
      <c r="M2350">
        <v>3790</v>
      </c>
      <c r="N2350">
        <v>3311.6190151367191</v>
      </c>
      <c r="O2350">
        <v>1104</v>
      </c>
      <c r="P2350">
        <v>350</v>
      </c>
      <c r="Q2350">
        <v>0</v>
      </c>
      <c r="R2350">
        <v>314.7617809935</v>
      </c>
      <c r="S2350">
        <v>436</v>
      </c>
      <c r="T2350">
        <v>0</v>
      </c>
      <c r="U2350">
        <v>100</v>
      </c>
      <c r="V2350">
        <v>3107</v>
      </c>
      <c r="W2350">
        <v>2300</v>
      </c>
      <c r="X2350">
        <v>578</v>
      </c>
      <c r="Y2350">
        <v>8987</v>
      </c>
      <c r="Z2350">
        <v>673</v>
      </c>
      <c r="AA2350">
        <v>50976</v>
      </c>
      <c r="AB2350">
        <v>135.82599999999999</v>
      </c>
      <c r="AC2350">
        <v>936.91499999999996</v>
      </c>
      <c r="AD2350">
        <v>10694.206211528</v>
      </c>
      <c r="AE2350">
        <v>4694</v>
      </c>
      <c r="AF2350">
        <v>1617.062352632958</v>
      </c>
      <c r="AG2350">
        <v>36078</v>
      </c>
      <c r="AH2350">
        <v>1439</v>
      </c>
      <c r="AI2350">
        <v>1494</v>
      </c>
      <c r="AJ2350">
        <v>2652</v>
      </c>
      <c r="AK2350">
        <v>227</v>
      </c>
      <c r="AL2350">
        <v>151245.125</v>
      </c>
      <c r="AM2350">
        <v>129047.0859375</v>
      </c>
      <c r="AN2350">
        <v>22198.033203125</v>
      </c>
      <c r="AO2350" s="5" t="s">
        <v>4346</v>
      </c>
    </row>
    <row r="2351" spans="1:41" ht="14.25" x14ac:dyDescent="0.45">
      <c r="A2351">
        <v>2018</v>
      </c>
      <c r="B2351" s="5" t="s">
        <v>589</v>
      </c>
      <c r="C2351" s="5" t="s">
        <v>170</v>
      </c>
      <c r="D2351" s="5" t="s">
        <v>83</v>
      </c>
      <c r="E2351" s="5" t="s">
        <v>25</v>
      </c>
      <c r="F2351" s="5" t="s">
        <v>25</v>
      </c>
      <c r="G2351" s="5" t="s">
        <v>87</v>
      </c>
      <c r="H2351" s="5" t="s">
        <v>130</v>
      </c>
      <c r="I2351">
        <v>6572.8354999999983</v>
      </c>
      <c r="J2351">
        <v>3424.18896</v>
      </c>
      <c r="K2351">
        <v>0</v>
      </c>
      <c r="L2351">
        <v>258.82499999999999</v>
      </c>
      <c r="M2351">
        <v>3697.5</v>
      </c>
      <c r="N2351">
        <v>6335</v>
      </c>
      <c r="O2351">
        <v>1277.2511500000001</v>
      </c>
      <c r="P2351">
        <v>408.84500000000003</v>
      </c>
      <c r="Q2351">
        <v>0</v>
      </c>
      <c r="R2351">
        <v>527.51537129064604</v>
      </c>
      <c r="S2351">
        <v>3825</v>
      </c>
      <c r="T2351">
        <v>0</v>
      </c>
      <c r="U2351">
        <v>196.95</v>
      </c>
      <c r="V2351">
        <v>2651</v>
      </c>
      <c r="W2351">
        <v>1521.29</v>
      </c>
      <c r="X2351">
        <v>3383.3404482986139</v>
      </c>
      <c r="Y2351">
        <v>18678</v>
      </c>
      <c r="Z2351">
        <v>579.70553226799996</v>
      </c>
      <c r="AA2351">
        <v>50978.337561864741</v>
      </c>
      <c r="AB2351">
        <v>136</v>
      </c>
      <c r="AC2351">
        <v>909.36583999999993</v>
      </c>
      <c r="AD2351">
        <v>7780.2367169944237</v>
      </c>
      <c r="AE2351">
        <v>5125.8900479999993</v>
      </c>
      <c r="AF2351">
        <v>2960.9041643999999</v>
      </c>
      <c r="AG2351">
        <v>41637</v>
      </c>
      <c r="AH2351">
        <v>1503.9570525616191</v>
      </c>
      <c r="AI2351">
        <v>424.32</v>
      </c>
      <c r="AJ2351">
        <v>5010.5663999999997</v>
      </c>
      <c r="AK2351">
        <v>315.18</v>
      </c>
      <c r="AL2351">
        <v>170119</v>
      </c>
      <c r="AM2351">
        <v>146254.9375</v>
      </c>
      <c r="AN2351">
        <v>23864.076171875</v>
      </c>
      <c r="AO2351" s="5" t="s">
        <v>898</v>
      </c>
    </row>
    <row r="2352" spans="1:41" ht="14.25" x14ac:dyDescent="0.45">
      <c r="A2352">
        <v>2018</v>
      </c>
      <c r="B2352" s="5" t="s">
        <v>1509</v>
      </c>
      <c r="C2352" s="5" t="s">
        <v>170</v>
      </c>
      <c r="D2352" s="5" t="s">
        <v>83</v>
      </c>
      <c r="E2352" s="5" t="s">
        <v>25</v>
      </c>
      <c r="F2352" s="5" t="s">
        <v>25</v>
      </c>
      <c r="G2352" s="5" t="s">
        <v>87</v>
      </c>
      <c r="H2352" s="5" t="s">
        <v>130</v>
      </c>
      <c r="I2352">
        <v>4435.84944</v>
      </c>
      <c r="J2352">
        <v>8980.2000000000007</v>
      </c>
      <c r="K2352">
        <v>42.523751511999997</v>
      </c>
      <c r="L2352">
        <v>311.28019999999998</v>
      </c>
      <c r="M2352">
        <v>7318.0143749999988</v>
      </c>
      <c r="N2352">
        <v>10704.6886507776</v>
      </c>
      <c r="O2352">
        <v>1354.0951967888641</v>
      </c>
      <c r="P2352">
        <v>776.42655999999999</v>
      </c>
      <c r="Q2352">
        <v>881.28598512418182</v>
      </c>
      <c r="R2352">
        <v>552.42178232994229</v>
      </c>
      <c r="S2352">
        <v>4125.6959999999999</v>
      </c>
      <c r="T2352">
        <v>0</v>
      </c>
      <c r="U2352">
        <v>157.6206</v>
      </c>
      <c r="V2352">
        <v>8234</v>
      </c>
      <c r="W2352">
        <v>4432.0997399999987</v>
      </c>
      <c r="X2352">
        <v>2141.36071411066</v>
      </c>
      <c r="Y2352">
        <v>45563.258999999998</v>
      </c>
      <c r="Z2352">
        <v>1562.885961728</v>
      </c>
      <c r="AA2352">
        <v>31742.19751421615</v>
      </c>
      <c r="AB2352">
        <v>170</v>
      </c>
      <c r="AC2352">
        <v>1887.4134200000001</v>
      </c>
      <c r="AD2352">
        <v>8551.7718778347971</v>
      </c>
      <c r="AE2352">
        <v>6399.74991659834</v>
      </c>
      <c r="AF2352">
        <v>7180.2273798483939</v>
      </c>
      <c r="AG2352">
        <v>37619.678530909012</v>
      </c>
      <c r="AH2352">
        <v>10139.9958228378</v>
      </c>
      <c r="AI2352">
        <v>405.75599999999997</v>
      </c>
      <c r="AJ2352">
        <v>9211.2621922464587</v>
      </c>
      <c r="AK2352">
        <v>319.22505000000001</v>
      </c>
      <c r="AL2352">
        <v>215200.96875</v>
      </c>
      <c r="AM2352">
        <v>176200.4375</v>
      </c>
      <c r="AN2352">
        <v>39000.54296875</v>
      </c>
      <c r="AO2352" s="5" t="s">
        <v>2459</v>
      </c>
    </row>
    <row r="2353" spans="1:41" ht="14.25" x14ac:dyDescent="0.45">
      <c r="A2353">
        <v>2018</v>
      </c>
      <c r="B2353" s="5" t="s">
        <v>5028</v>
      </c>
      <c r="C2353" s="5" t="s">
        <v>170</v>
      </c>
      <c r="D2353" s="5" t="s">
        <v>83</v>
      </c>
      <c r="E2353" s="5" t="s">
        <v>25</v>
      </c>
      <c r="F2353" s="5" t="s">
        <v>25</v>
      </c>
      <c r="G2353" s="5" t="s">
        <v>87</v>
      </c>
      <c r="H2353" s="5" t="s">
        <v>130</v>
      </c>
      <c r="I2353">
        <v>6571</v>
      </c>
      <c r="J2353">
        <v>6343</v>
      </c>
      <c r="K2353"/>
      <c r="L2353">
        <v>0</v>
      </c>
      <c r="M2353">
        <v>2365.8229200000001</v>
      </c>
      <c r="N2353">
        <v>1233</v>
      </c>
      <c r="O2353">
        <v>1104.0740000000001</v>
      </c>
      <c r="P2353">
        <v>350</v>
      </c>
      <c r="Q2353">
        <v>0</v>
      </c>
      <c r="R2353">
        <v>525.68674999999996</v>
      </c>
      <c r="S2353">
        <v>14</v>
      </c>
      <c r="T2353">
        <v>233.09037818181821</v>
      </c>
      <c r="U2353">
        <v>73</v>
      </c>
      <c r="V2353">
        <v>1126</v>
      </c>
      <c r="W2353">
        <v>485</v>
      </c>
      <c r="X2353">
        <v>578</v>
      </c>
      <c r="Y2353">
        <v>8986.5019999999986</v>
      </c>
      <c r="Z2353">
        <v>909.89340000000004</v>
      </c>
      <c r="AA2353">
        <v>44684</v>
      </c>
      <c r="AB2353">
        <v>136</v>
      </c>
      <c r="AC2353">
        <v>936.91499999999996</v>
      </c>
      <c r="AD2353">
        <v>9825.060300000001</v>
      </c>
      <c r="AE2353">
        <v>10295</v>
      </c>
      <c r="AF2353">
        <v>2338.56</v>
      </c>
      <c r="AG2353">
        <v>26665</v>
      </c>
      <c r="AH2353">
        <v>237</v>
      </c>
      <c r="AI2353">
        <v>1494</v>
      </c>
      <c r="AJ2353">
        <v>704</v>
      </c>
      <c r="AK2353">
        <v>227</v>
      </c>
      <c r="AL2353">
        <v>128440.609375</v>
      </c>
      <c r="AM2353">
        <v>111741.5546875</v>
      </c>
      <c r="AN2353">
        <v>16699.046875</v>
      </c>
      <c r="AO2353" s="5" t="s">
        <v>5265</v>
      </c>
    </row>
    <row r="2354" spans="1:41" ht="14.25" x14ac:dyDescent="0.45">
      <c r="A2354">
        <v>2018</v>
      </c>
      <c r="B2354" s="5" t="s">
        <v>5028</v>
      </c>
      <c r="C2354" s="5" t="s">
        <v>170</v>
      </c>
      <c r="D2354" s="5" t="s">
        <v>83</v>
      </c>
      <c r="E2354" s="5" t="s">
        <v>260</v>
      </c>
      <c r="F2354" s="5" t="s">
        <v>260</v>
      </c>
      <c r="G2354" s="5" t="s">
        <v>87</v>
      </c>
      <c r="H2354" s="5" t="s">
        <v>130</v>
      </c>
      <c r="I2354">
        <v>2684</v>
      </c>
      <c r="J2354">
        <v>4751</v>
      </c>
      <c r="K2354">
        <v>115</v>
      </c>
      <c r="L2354">
        <v>0</v>
      </c>
      <c r="M2354">
        <v>8230</v>
      </c>
      <c r="N2354">
        <v>170.858</v>
      </c>
      <c r="O2354">
        <v>50</v>
      </c>
      <c r="P2354">
        <v>137</v>
      </c>
      <c r="Q2354">
        <v>60.529000000000003</v>
      </c>
      <c r="R2354">
        <v>320</v>
      </c>
      <c r="S2354">
        <v>4908</v>
      </c>
      <c r="T2354">
        <v>56</v>
      </c>
      <c r="U2354">
        <v>70.805000000000007</v>
      </c>
      <c r="V2354">
        <v>660</v>
      </c>
      <c r="W2354">
        <v>1657</v>
      </c>
      <c r="X2354">
        <v>1900</v>
      </c>
      <c r="Y2354">
        <v>4382</v>
      </c>
      <c r="Z2354">
        <v>782.51400000000001</v>
      </c>
      <c r="AA2354">
        <v>23700</v>
      </c>
      <c r="AB2354"/>
      <c r="AC2354">
        <v>0</v>
      </c>
      <c r="AD2354">
        <v>1230.837</v>
      </c>
      <c r="AE2354">
        <v>1100</v>
      </c>
      <c r="AF2354">
        <v>7088</v>
      </c>
      <c r="AG2354">
        <v>67489</v>
      </c>
      <c r="AH2354">
        <v>7211</v>
      </c>
      <c r="AI2354">
        <v>1946.5</v>
      </c>
      <c r="AJ2354">
        <v>11776</v>
      </c>
      <c r="AK2354"/>
      <c r="AL2354">
        <v>152476.03125</v>
      </c>
      <c r="AM2354">
        <v>125171.703125</v>
      </c>
      <c r="AN2354">
        <v>27304.337890625</v>
      </c>
      <c r="AO2354" s="5" t="s">
        <v>5266</v>
      </c>
    </row>
    <row r="2355" spans="1:41" ht="14.25" x14ac:dyDescent="0.45">
      <c r="A2355">
        <v>2018</v>
      </c>
      <c r="B2355" s="5" t="s">
        <v>1507</v>
      </c>
      <c r="C2355" s="5" t="s">
        <v>170</v>
      </c>
      <c r="D2355" s="5" t="s">
        <v>83</v>
      </c>
      <c r="E2355" s="5" t="s">
        <v>260</v>
      </c>
      <c r="F2355" s="5" t="s">
        <v>260</v>
      </c>
      <c r="G2355" s="5" t="s">
        <v>87</v>
      </c>
      <c r="H2355" s="5" t="s">
        <v>130</v>
      </c>
      <c r="I2355">
        <v>2130.7392</v>
      </c>
      <c r="J2355">
        <v>4217</v>
      </c>
      <c r="K2355">
        <v>225</v>
      </c>
      <c r="L2355">
        <v>281</v>
      </c>
      <c r="M2355">
        <v>769.99999999999977</v>
      </c>
      <c r="N2355">
        <v>550</v>
      </c>
      <c r="O2355">
        <v>79.198574902343708</v>
      </c>
      <c r="P2355">
        <v>0</v>
      </c>
      <c r="Q2355">
        <v>66</v>
      </c>
      <c r="R2355">
        <v>711.15150403367136</v>
      </c>
      <c r="S2355">
        <v>5519</v>
      </c>
      <c r="T2355">
        <v>0</v>
      </c>
      <c r="U2355"/>
      <c r="V2355">
        <v>110</v>
      </c>
      <c r="W2355">
        <v>993.68399999999997</v>
      </c>
      <c r="X2355">
        <v>1242.4783854185159</v>
      </c>
      <c r="Y2355">
        <v>3161</v>
      </c>
      <c r="Z2355">
        <v>994.5</v>
      </c>
      <c r="AA2355">
        <v>16318.8658047638</v>
      </c>
      <c r="AB2355">
        <v>0</v>
      </c>
      <c r="AC2355">
        <v>177.63108942382809</v>
      </c>
      <c r="AD2355">
        <v>2045.46958</v>
      </c>
      <c r="AE2355">
        <v>1076.890625</v>
      </c>
      <c r="AF2355">
        <v>5635.2284195328002</v>
      </c>
      <c r="AG2355">
        <v>26394.31008854356</v>
      </c>
      <c r="AH2355">
        <v>4317.4466549375011</v>
      </c>
      <c r="AI2355">
        <v>744</v>
      </c>
      <c r="AJ2355">
        <v>4593.5734370824184</v>
      </c>
      <c r="AK2355"/>
      <c r="AL2355">
        <v>82354.1640625</v>
      </c>
      <c r="AM2355">
        <v>66417.8828125</v>
      </c>
      <c r="AN2355">
        <v>15936.27734375</v>
      </c>
      <c r="AO2355" s="5" t="s">
        <v>2463</v>
      </c>
    </row>
    <row r="2356" spans="1:41" ht="14.25" x14ac:dyDescent="0.45">
      <c r="A2356">
        <v>2018</v>
      </c>
      <c r="B2356" s="5" t="s">
        <v>4071</v>
      </c>
      <c r="C2356" s="5" t="s">
        <v>170</v>
      </c>
      <c r="D2356" s="5" t="s">
        <v>83</v>
      </c>
      <c r="E2356" s="5" t="s">
        <v>260</v>
      </c>
      <c r="F2356" s="5" t="s">
        <v>260</v>
      </c>
      <c r="G2356" s="5" t="s">
        <v>87</v>
      </c>
      <c r="H2356" s="5" t="s">
        <v>130</v>
      </c>
      <c r="I2356">
        <v>2684</v>
      </c>
      <c r="J2356"/>
      <c r="K2356">
        <v>115</v>
      </c>
      <c r="L2356">
        <v>273</v>
      </c>
      <c r="M2356">
        <v>6400</v>
      </c>
      <c r="N2356">
        <v>770</v>
      </c>
      <c r="O2356">
        <v>50</v>
      </c>
      <c r="P2356">
        <v>136.7340067340067</v>
      </c>
      <c r="Q2356">
        <v>67.275361819121599</v>
      </c>
      <c r="R2356">
        <v>320.16000000000003</v>
      </c>
      <c r="S2356">
        <v>4590</v>
      </c>
      <c r="T2356"/>
      <c r="U2356"/>
      <c r="V2356">
        <v>240</v>
      </c>
      <c r="W2356">
        <v>1300</v>
      </c>
      <c r="X2356">
        <v>1900</v>
      </c>
      <c r="Y2356">
        <v>4382</v>
      </c>
      <c r="Z2356">
        <v>728.6</v>
      </c>
      <c r="AA2356">
        <v>25154</v>
      </c>
      <c r="AB2356"/>
      <c r="AC2356">
        <v>0</v>
      </c>
      <c r="AD2356">
        <v>1230.8047984344</v>
      </c>
      <c r="AE2356">
        <v>1052</v>
      </c>
      <c r="AF2356">
        <v>7068.6</v>
      </c>
      <c r="AG2356">
        <v>52084</v>
      </c>
      <c r="AH2356">
        <v>4757</v>
      </c>
      <c r="AI2356">
        <v>1946.5</v>
      </c>
      <c r="AJ2356">
        <v>6550.3112935965619</v>
      </c>
      <c r="AK2356"/>
      <c r="AL2356">
        <v>123799.984375</v>
      </c>
      <c r="AM2356">
        <v>101510.6875</v>
      </c>
      <c r="AN2356">
        <v>22289.3046875</v>
      </c>
      <c r="AO2356" s="5" t="s">
        <v>4347</v>
      </c>
    </row>
    <row r="2357" spans="1:41" ht="14.25" x14ac:dyDescent="0.45">
      <c r="A2357">
        <v>2018</v>
      </c>
      <c r="B2357" s="5" t="s">
        <v>589</v>
      </c>
      <c r="C2357" s="5" t="s">
        <v>170</v>
      </c>
      <c r="D2357" s="5" t="s">
        <v>83</v>
      </c>
      <c r="E2357" s="5" t="s">
        <v>260</v>
      </c>
      <c r="F2357" s="5" t="s">
        <v>260</v>
      </c>
      <c r="G2357" s="5" t="s">
        <v>87</v>
      </c>
      <c r="H2357" s="5" t="s">
        <v>130</v>
      </c>
      <c r="I2357">
        <v>3200</v>
      </c>
      <c r="J2357">
        <v>4239</v>
      </c>
      <c r="K2357">
        <v>116.265</v>
      </c>
      <c r="L2357">
        <v>273</v>
      </c>
      <c r="M2357">
        <v>4590</v>
      </c>
      <c r="N2357">
        <v>736</v>
      </c>
      <c r="O2357">
        <v>50.886499999999998</v>
      </c>
      <c r="P2357">
        <v>0</v>
      </c>
      <c r="Q2357">
        <v>82.642548577216431</v>
      </c>
      <c r="R2357">
        <v>470.55945695587241</v>
      </c>
      <c r="S2357">
        <v>4358.1820037327998</v>
      </c>
      <c r="T2357">
        <v>0</v>
      </c>
      <c r="U2357"/>
      <c r="V2357">
        <v>125</v>
      </c>
      <c r="W2357">
        <v>1352.5187000000001</v>
      </c>
      <c r="X2357">
        <v>1505.79240658554</v>
      </c>
      <c r="Y2357">
        <v>6236.77</v>
      </c>
      <c r="Z2357">
        <v>789.30140699999993</v>
      </c>
      <c r="AA2357">
        <v>17810.676226923231</v>
      </c>
      <c r="AB2357"/>
      <c r="AC2357">
        <v>0</v>
      </c>
      <c r="AD2357">
        <v>2116.2947454026398</v>
      </c>
      <c r="AE2357">
        <v>1073.2439999999999</v>
      </c>
      <c r="AF2357">
        <v>3079.0694900253761</v>
      </c>
      <c r="AG2357">
        <v>40821</v>
      </c>
      <c r="AH2357">
        <v>4382.1979429877074</v>
      </c>
      <c r="AI2357">
        <v>1491.24</v>
      </c>
      <c r="AJ2357">
        <v>5828.4352440000002</v>
      </c>
      <c r="AK2357"/>
      <c r="AL2357">
        <v>104728.078125</v>
      </c>
      <c r="AM2357">
        <v>84764.703125</v>
      </c>
      <c r="AN2357">
        <v>19963.376953125</v>
      </c>
      <c r="AO2357" s="5" t="s">
        <v>899</v>
      </c>
    </row>
    <row r="2358" spans="1:41" ht="14.25" x14ac:dyDescent="0.45">
      <c r="A2358">
        <v>2018</v>
      </c>
      <c r="B2358" s="5" t="s">
        <v>1509</v>
      </c>
      <c r="C2358" s="5" t="s">
        <v>170</v>
      </c>
      <c r="D2358" s="5" t="s">
        <v>83</v>
      </c>
      <c r="E2358" s="5" t="s">
        <v>260</v>
      </c>
      <c r="F2358" s="5" t="s">
        <v>260</v>
      </c>
      <c r="G2358" s="5" t="s">
        <v>87</v>
      </c>
      <c r="H2358" s="5" t="s">
        <v>130</v>
      </c>
      <c r="I2358">
        <v>2400</v>
      </c>
      <c r="J2358">
        <v>4016.46</v>
      </c>
      <c r="K2358">
        <v>180.53601340033501</v>
      </c>
      <c r="L2358">
        <v>273</v>
      </c>
      <c r="M2358">
        <v>3151.0499999999988</v>
      </c>
      <c r="N2358">
        <v>583.6644</v>
      </c>
      <c r="O2358">
        <v>52.443655956191492</v>
      </c>
      <c r="P2358">
        <v>0</v>
      </c>
      <c r="Q2358">
        <v>34.29</v>
      </c>
      <c r="R2358">
        <v>432.31813466859421</v>
      </c>
      <c r="S2358">
        <v>4568.5555199999999</v>
      </c>
      <c r="T2358">
        <v>104.5678375</v>
      </c>
      <c r="U2358"/>
      <c r="V2358">
        <v>247</v>
      </c>
      <c r="W2358">
        <v>988.37904999999989</v>
      </c>
      <c r="X2358">
        <v>2298.095185630797</v>
      </c>
      <c r="Y2358">
        <v>6857.7054000000007</v>
      </c>
      <c r="Z2358">
        <v>791.92113315840015</v>
      </c>
      <c r="AA2358">
        <v>14859.641601516991</v>
      </c>
      <c r="AB2358">
        <v>0</v>
      </c>
      <c r="AC2358">
        <v>38</v>
      </c>
      <c r="AD2358">
        <v>2100.412057411053</v>
      </c>
      <c r="AE2358">
        <v>1357.9813923413569</v>
      </c>
      <c r="AF2358">
        <v>3749.567200231113</v>
      </c>
      <c r="AG2358">
        <v>36360.227892527982</v>
      </c>
      <c r="AH2358">
        <v>3959.5591399478922</v>
      </c>
      <c r="AI2358">
        <v>1521.0648000000001</v>
      </c>
      <c r="AJ2358">
        <v>5669.2372789015753</v>
      </c>
      <c r="AK2358"/>
      <c r="AL2358">
        <v>96595.671875</v>
      </c>
      <c r="AM2358">
        <v>77671.0078125</v>
      </c>
      <c r="AN2358">
        <v>18924.662109375</v>
      </c>
      <c r="AO2358" s="5" t="s">
        <v>2462</v>
      </c>
    </row>
    <row r="2359" spans="1:41" ht="14.25" x14ac:dyDescent="0.45">
      <c r="A2359">
        <v>2018</v>
      </c>
      <c r="B2359" s="5" t="s">
        <v>1508</v>
      </c>
      <c r="C2359" s="5" t="s">
        <v>170</v>
      </c>
      <c r="D2359" s="5" t="s">
        <v>83</v>
      </c>
      <c r="E2359" s="5" t="s">
        <v>260</v>
      </c>
      <c r="F2359" s="5" t="s">
        <v>260</v>
      </c>
      <c r="G2359" s="5" t="s">
        <v>87</v>
      </c>
      <c r="H2359" s="5" t="s">
        <v>130</v>
      </c>
      <c r="I2359">
        <v>2546.8991999999998</v>
      </c>
      <c r="J2359">
        <v>3896.8525</v>
      </c>
      <c r="K2359">
        <v>184.68834170854271</v>
      </c>
      <c r="L2359">
        <v>281</v>
      </c>
      <c r="M2359">
        <v>3981.6723437499991</v>
      </c>
      <c r="N2359">
        <v>500</v>
      </c>
      <c r="O2359">
        <v>55</v>
      </c>
      <c r="P2359">
        <v>0</v>
      </c>
      <c r="Q2359">
        <v>42.036168335772011</v>
      </c>
      <c r="R2359">
        <v>291.90747085278917</v>
      </c>
      <c r="S2359">
        <v>4798.307186775729</v>
      </c>
      <c r="T2359">
        <v>0</v>
      </c>
      <c r="U2359"/>
      <c r="V2359">
        <v>299</v>
      </c>
      <c r="W2359">
        <v>1008.1476</v>
      </c>
      <c r="X2359">
        <v>1032.8206458</v>
      </c>
      <c r="Y2359">
        <v>4311</v>
      </c>
      <c r="Z2359">
        <v>831.0920000000001</v>
      </c>
      <c r="AA2359">
        <v>15887.539646828471</v>
      </c>
      <c r="AB2359">
        <v>0</v>
      </c>
      <c r="AC2359">
        <v>178</v>
      </c>
      <c r="AD2359">
        <v>1546.3188</v>
      </c>
      <c r="AE2359">
        <v>1326.51</v>
      </c>
      <c r="AF2359">
        <v>2958.516314208</v>
      </c>
      <c r="AG2359">
        <v>37812</v>
      </c>
      <c r="AH2359">
        <v>4227.8592462826027</v>
      </c>
      <c r="AI2359">
        <v>1294</v>
      </c>
      <c r="AJ2359">
        <v>6609.6117842957292</v>
      </c>
      <c r="AK2359"/>
      <c r="AL2359">
        <v>95900.78125</v>
      </c>
      <c r="AM2359">
        <v>77771.9609375</v>
      </c>
      <c r="AN2359">
        <v>18128.8125</v>
      </c>
      <c r="AO2359" s="5" t="s">
        <v>2464</v>
      </c>
    </row>
    <row r="2360" spans="1:41" ht="14.25" x14ac:dyDescent="0.45">
      <c r="A2360">
        <v>2018</v>
      </c>
      <c r="B2360" s="5" t="s">
        <v>5028</v>
      </c>
      <c r="C2360" s="5" t="s">
        <v>170</v>
      </c>
      <c r="D2360" s="5" t="s">
        <v>83</v>
      </c>
      <c r="E2360" s="5" t="s">
        <v>263</v>
      </c>
      <c r="F2360" s="5" t="s">
        <v>263</v>
      </c>
      <c r="G2360" s="5" t="s">
        <v>87</v>
      </c>
      <c r="H2360" s="5" t="s">
        <v>130</v>
      </c>
      <c r="I2360"/>
      <c r="J2360"/>
      <c r="K2360">
        <v>18.198</v>
      </c>
      <c r="L2360">
        <v>0</v>
      </c>
      <c r="M2360"/>
      <c r="N2360">
        <v>0</v>
      </c>
      <c r="O2360">
        <v>200</v>
      </c>
      <c r="P2360">
        <v>792</v>
      </c>
      <c r="Q2360">
        <v>0</v>
      </c>
      <c r="R2360">
        <v>0</v>
      </c>
      <c r="S2360">
        <v>0</v>
      </c>
      <c r="T2360"/>
      <c r="U2360"/>
      <c r="V2360">
        <v>179</v>
      </c>
      <c r="W2360"/>
      <c r="X2360">
        <v>281</v>
      </c>
      <c r="Y2360">
        <v>0</v>
      </c>
      <c r="Z2360">
        <v>0</v>
      </c>
      <c r="AA2360">
        <v>0</v>
      </c>
      <c r="AB2360"/>
      <c r="AC2360">
        <v>0</v>
      </c>
      <c r="AD2360"/>
      <c r="AE2360">
        <v>0</v>
      </c>
      <c r="AF2360">
        <v>0</v>
      </c>
      <c r="AG2360"/>
      <c r="AH2360"/>
      <c r="AI2360"/>
      <c r="AJ2360"/>
      <c r="AK2360"/>
      <c r="AL2360">
        <v>1470.197998046875</v>
      </c>
      <c r="AM2360">
        <v>971</v>
      </c>
      <c r="AN2360">
        <v>499.197998046875</v>
      </c>
      <c r="AO2360" s="5" t="s">
        <v>5267</v>
      </c>
    </row>
    <row r="2361" spans="1:41" ht="14.25" x14ac:dyDescent="0.45">
      <c r="A2361">
        <v>2018</v>
      </c>
      <c r="B2361" s="5" t="s">
        <v>1508</v>
      </c>
      <c r="C2361" s="5" t="s">
        <v>170</v>
      </c>
      <c r="D2361" s="5" t="s">
        <v>83</v>
      </c>
      <c r="E2361" s="5" t="s">
        <v>263</v>
      </c>
      <c r="F2361" s="5" t="s">
        <v>263</v>
      </c>
      <c r="G2361" s="5" t="s">
        <v>87</v>
      </c>
      <c r="H2361" s="5" t="s">
        <v>130</v>
      </c>
      <c r="I2361">
        <v>0</v>
      </c>
      <c r="J2361"/>
      <c r="K2361"/>
      <c r="L2361">
        <v>0</v>
      </c>
      <c r="M2361">
        <v>0</v>
      </c>
      <c r="N2361">
        <v>0</v>
      </c>
      <c r="O2361">
        <v>221</v>
      </c>
      <c r="P2361">
        <v>0</v>
      </c>
      <c r="Q2361">
        <v>0</v>
      </c>
      <c r="R2361"/>
      <c r="S2361">
        <v>0</v>
      </c>
      <c r="T2361">
        <v>565.70410644531239</v>
      </c>
      <c r="U2361"/>
      <c r="V2361">
        <v>145</v>
      </c>
      <c r="W2361"/>
      <c r="X2361">
        <v>129.102580725</v>
      </c>
      <c r="Y2361">
        <v>0</v>
      </c>
      <c r="Z2361"/>
      <c r="AA2361">
        <v>0</v>
      </c>
      <c r="AB2361">
        <v>0</v>
      </c>
      <c r="AC2361"/>
      <c r="AD2361">
        <v>0</v>
      </c>
      <c r="AE2361">
        <v>75</v>
      </c>
      <c r="AF2361"/>
      <c r="AG2361">
        <v>0</v>
      </c>
      <c r="AH2361">
        <v>0</v>
      </c>
      <c r="AI2361">
        <v>0</v>
      </c>
      <c r="AJ2361">
        <v>0</v>
      </c>
      <c r="AK2361"/>
      <c r="AL2361">
        <v>1135.806640625</v>
      </c>
      <c r="AM2361">
        <v>220</v>
      </c>
      <c r="AN2361">
        <v>915.80670166015625</v>
      </c>
      <c r="AO2361" s="5" t="s">
        <v>2467</v>
      </c>
    </row>
    <row r="2362" spans="1:41" ht="14.25" x14ac:dyDescent="0.45">
      <c r="A2362">
        <v>2018</v>
      </c>
      <c r="B2362" s="5" t="s">
        <v>4071</v>
      </c>
      <c r="C2362" s="5" t="s">
        <v>170</v>
      </c>
      <c r="D2362" s="5" t="s">
        <v>83</v>
      </c>
      <c r="E2362" s="5" t="s">
        <v>263</v>
      </c>
      <c r="F2362" s="5" t="s">
        <v>263</v>
      </c>
      <c r="G2362" s="5" t="s">
        <v>87</v>
      </c>
      <c r="H2362" s="5" t="s">
        <v>130</v>
      </c>
      <c r="I2362"/>
      <c r="J2362"/>
      <c r="K2362">
        <v>18.198</v>
      </c>
      <c r="L2362"/>
      <c r="M2362"/>
      <c r="N2362">
        <v>0</v>
      </c>
      <c r="O2362">
        <v>200</v>
      </c>
      <c r="P2362">
        <v>791.7340067340067</v>
      </c>
      <c r="Q2362">
        <v>0</v>
      </c>
      <c r="R2362">
        <v>0</v>
      </c>
      <c r="S2362">
        <v>0</v>
      </c>
      <c r="T2362"/>
      <c r="U2362"/>
      <c r="V2362">
        <v>162</v>
      </c>
      <c r="W2362"/>
      <c r="X2362">
        <v>280.5</v>
      </c>
      <c r="Y2362"/>
      <c r="Z2362"/>
      <c r="AA2362">
        <v>0</v>
      </c>
      <c r="AB2362"/>
      <c r="AC2362">
        <v>0</v>
      </c>
      <c r="AD2362"/>
      <c r="AE2362">
        <v>27</v>
      </c>
      <c r="AF2362">
        <v>0</v>
      </c>
      <c r="AG2362"/>
      <c r="AH2362"/>
      <c r="AI2362"/>
      <c r="AJ2362"/>
      <c r="AK2362"/>
      <c r="AL2362">
        <v>1479.4320068359375</v>
      </c>
      <c r="AM2362">
        <v>980.7340087890625</v>
      </c>
      <c r="AN2362">
        <v>498.697998046875</v>
      </c>
      <c r="AO2362" s="5" t="s">
        <v>4348</v>
      </c>
    </row>
    <row r="2363" spans="1:41" ht="14.25" x14ac:dyDescent="0.45">
      <c r="A2363">
        <v>2018</v>
      </c>
      <c r="B2363" s="5" t="s">
        <v>1509</v>
      </c>
      <c r="C2363" s="5" t="s">
        <v>170</v>
      </c>
      <c r="D2363" s="5" t="s">
        <v>83</v>
      </c>
      <c r="E2363" s="5" t="s">
        <v>263</v>
      </c>
      <c r="F2363" s="5" t="s">
        <v>263</v>
      </c>
      <c r="G2363" s="5" t="s">
        <v>87</v>
      </c>
      <c r="H2363" s="5" t="s">
        <v>130</v>
      </c>
      <c r="I2363">
        <v>0</v>
      </c>
      <c r="J2363"/>
      <c r="K2363"/>
      <c r="L2363">
        <v>0</v>
      </c>
      <c r="M2363">
        <v>0</v>
      </c>
      <c r="N2363">
        <v>0</v>
      </c>
      <c r="O2363">
        <v>209.774623824766</v>
      </c>
      <c r="P2363">
        <v>0</v>
      </c>
      <c r="Q2363">
        <v>0</v>
      </c>
      <c r="R2363">
        <v>411.58755204365718</v>
      </c>
      <c r="S2363">
        <v>0</v>
      </c>
      <c r="T2363">
        <v>0</v>
      </c>
      <c r="U2363"/>
      <c r="V2363">
        <v>57</v>
      </c>
      <c r="W2363">
        <v>0</v>
      </c>
      <c r="X2363">
        <v>218.1237895326459</v>
      </c>
      <c r="Y2363">
        <v>0</v>
      </c>
      <c r="Z2363">
        <v>0</v>
      </c>
      <c r="AA2363">
        <v>0</v>
      </c>
      <c r="AB2363">
        <v>0</v>
      </c>
      <c r="AC2363"/>
      <c r="AD2363"/>
      <c r="AE2363">
        <v>26.714668331104271</v>
      </c>
      <c r="AF2363"/>
      <c r="AG2363"/>
      <c r="AH2363">
        <v>0</v>
      </c>
      <c r="AI2363">
        <v>0</v>
      </c>
      <c r="AJ2363">
        <v>0</v>
      </c>
      <c r="AK2363"/>
      <c r="AL2363">
        <v>923.20062255859375</v>
      </c>
      <c r="AM2363">
        <v>495.30221557617188</v>
      </c>
      <c r="AN2363">
        <v>427.89840698242188</v>
      </c>
      <c r="AO2363" s="5" t="s">
        <v>2466</v>
      </c>
    </row>
    <row r="2364" spans="1:41" ht="14.25" x14ac:dyDescent="0.45">
      <c r="A2364">
        <v>2018</v>
      </c>
      <c r="B2364" s="5" t="s">
        <v>1507</v>
      </c>
      <c r="C2364" s="5" t="s">
        <v>170</v>
      </c>
      <c r="D2364" s="5" t="s">
        <v>83</v>
      </c>
      <c r="E2364" s="5" t="s">
        <v>263</v>
      </c>
      <c r="F2364" s="5" t="s">
        <v>263</v>
      </c>
      <c r="G2364" s="5" t="s">
        <v>87</v>
      </c>
      <c r="H2364" s="5" t="s">
        <v>130</v>
      </c>
      <c r="I2364"/>
      <c r="J2364"/>
      <c r="K2364">
        <v>56</v>
      </c>
      <c r="L2364"/>
      <c r="M2364">
        <v>0</v>
      </c>
      <c r="N2364">
        <v>0</v>
      </c>
      <c r="O2364">
        <v>282.8520532226562</v>
      </c>
      <c r="P2364">
        <v>0</v>
      </c>
      <c r="Q2364">
        <v>0</v>
      </c>
      <c r="R2364">
        <v>0</v>
      </c>
      <c r="S2364">
        <v>0</v>
      </c>
      <c r="T2364">
        <v>565.70410644531239</v>
      </c>
      <c r="U2364"/>
      <c r="V2364">
        <v>110</v>
      </c>
      <c r="W2364">
        <v>620</v>
      </c>
      <c r="X2364">
        <v>155.30979817731449</v>
      </c>
      <c r="Y2364">
        <v>0</v>
      </c>
      <c r="Z2364">
        <v>0</v>
      </c>
      <c r="AA2364">
        <v>0</v>
      </c>
      <c r="AB2364">
        <v>0</v>
      </c>
      <c r="AC2364">
        <v>0</v>
      </c>
      <c r="AD2364">
        <v>0</v>
      </c>
      <c r="AE2364">
        <v>551.90644531249995</v>
      </c>
      <c r="AF2364"/>
      <c r="AG2364">
        <v>0</v>
      </c>
      <c r="AH2364">
        <v>0</v>
      </c>
      <c r="AI2364">
        <v>0</v>
      </c>
      <c r="AJ2364">
        <v>0</v>
      </c>
      <c r="AK2364"/>
      <c r="AL2364">
        <v>2341.7724609375</v>
      </c>
      <c r="AM2364">
        <v>661.90643310546875</v>
      </c>
      <c r="AN2364">
        <v>1679.865966796875</v>
      </c>
      <c r="AO2364" s="5" t="s">
        <v>2465</v>
      </c>
    </row>
    <row r="2365" spans="1:41" ht="14.25" x14ac:dyDescent="0.45">
      <c r="A2365">
        <v>2018</v>
      </c>
      <c r="B2365" s="5" t="s">
        <v>589</v>
      </c>
      <c r="C2365" s="5" t="s">
        <v>170</v>
      </c>
      <c r="D2365" s="5" t="s">
        <v>83</v>
      </c>
      <c r="E2365" s="5" t="s">
        <v>263</v>
      </c>
      <c r="F2365" s="5" t="s">
        <v>263</v>
      </c>
      <c r="G2365" s="5" t="s">
        <v>87</v>
      </c>
      <c r="H2365" s="5" t="s">
        <v>130</v>
      </c>
      <c r="I2365">
        <v>0</v>
      </c>
      <c r="J2365"/>
      <c r="K2365">
        <v>18.198</v>
      </c>
      <c r="L2365">
        <v>0</v>
      </c>
      <c r="M2365">
        <v>0</v>
      </c>
      <c r="N2365">
        <v>0</v>
      </c>
      <c r="O2365">
        <v>203.54599999999999</v>
      </c>
      <c r="P2365">
        <v>0</v>
      </c>
      <c r="Q2365">
        <v>2</v>
      </c>
      <c r="R2365">
        <v>391.54328372368411</v>
      </c>
      <c r="S2365">
        <v>0</v>
      </c>
      <c r="T2365">
        <v>0</v>
      </c>
      <c r="U2365"/>
      <c r="V2365">
        <v>209</v>
      </c>
      <c r="W2365">
        <v>0</v>
      </c>
      <c r="X2365">
        <v>334.29933241611752</v>
      </c>
      <c r="Y2365">
        <v>0</v>
      </c>
      <c r="Z2365"/>
      <c r="AA2365">
        <v>0</v>
      </c>
      <c r="AB2365"/>
      <c r="AC2365">
        <v>0</v>
      </c>
      <c r="AD2365"/>
      <c r="AE2365">
        <v>26.714668331104271</v>
      </c>
      <c r="AF2365">
        <v>0</v>
      </c>
      <c r="AG2365"/>
      <c r="AH2365"/>
      <c r="AI2365"/>
      <c r="AJ2365">
        <v>0</v>
      </c>
      <c r="AK2365"/>
      <c r="AL2365">
        <v>1185.3013916015625</v>
      </c>
      <c r="AM2365">
        <v>629.2579345703125</v>
      </c>
      <c r="AN2365">
        <v>556.0433349609375</v>
      </c>
      <c r="AO2365" s="5" t="s">
        <v>900</v>
      </c>
    </row>
    <row r="2366" spans="1:41" ht="14.25" x14ac:dyDescent="0.45">
      <c r="A2366">
        <v>2018</v>
      </c>
      <c r="B2366" s="5" t="s">
        <v>1507</v>
      </c>
      <c r="C2366" s="5" t="s">
        <v>5027</v>
      </c>
      <c r="D2366" s="5" t="s">
        <v>83</v>
      </c>
      <c r="E2366" s="5" t="s">
        <v>94</v>
      </c>
      <c r="F2366" s="5" t="s">
        <v>5029</v>
      </c>
      <c r="G2366" s="5" t="s">
        <v>86</v>
      </c>
      <c r="H2366" s="5" t="s">
        <v>130</v>
      </c>
      <c r="I2366"/>
      <c r="J2366"/>
      <c r="K2366"/>
      <c r="L2366"/>
      <c r="M2366"/>
      <c r="N2366"/>
      <c r="O2366"/>
      <c r="P2366"/>
      <c r="Q2366"/>
      <c r="R2366"/>
      <c r="S2366"/>
      <c r="T2366"/>
      <c r="U2366"/>
      <c r="V2366"/>
      <c r="W2366"/>
      <c r="X2366"/>
      <c r="Y2366"/>
      <c r="Z2366"/>
      <c r="AA2366"/>
      <c r="AB2366"/>
      <c r="AC2366"/>
      <c r="AD2366"/>
      <c r="AE2366"/>
      <c r="AF2366"/>
      <c r="AG2366"/>
      <c r="AH2366"/>
      <c r="AI2366"/>
      <c r="AJ2366"/>
      <c r="AK2366"/>
      <c r="AL2366">
        <v>0</v>
      </c>
      <c r="AM2366">
        <v>0</v>
      </c>
      <c r="AN2366">
        <v>0</v>
      </c>
      <c r="AO2366" s="5" t="s">
        <v>5268</v>
      </c>
    </row>
    <row r="2367" spans="1:41" ht="14.25" x14ac:dyDescent="0.45">
      <c r="A2367">
        <v>2018</v>
      </c>
      <c r="B2367" s="5" t="s">
        <v>4071</v>
      </c>
      <c r="C2367" s="5" t="s">
        <v>5027</v>
      </c>
      <c r="D2367" s="5" t="s">
        <v>83</v>
      </c>
      <c r="E2367" s="5" t="s">
        <v>94</v>
      </c>
      <c r="F2367" s="5" t="s">
        <v>235</v>
      </c>
      <c r="G2367" s="5" t="s">
        <v>86</v>
      </c>
      <c r="H2367" s="5" t="s">
        <v>130</v>
      </c>
      <c r="I2367">
        <v>976.70317371360841</v>
      </c>
      <c r="J2367"/>
      <c r="K2367"/>
      <c r="L2367"/>
      <c r="M2367"/>
      <c r="N2367">
        <v>0</v>
      </c>
      <c r="O2367">
        <v>0</v>
      </c>
      <c r="P2367"/>
      <c r="Q2367">
        <v>0</v>
      </c>
      <c r="R2367"/>
      <c r="S2367">
        <v>47.306017831397057</v>
      </c>
      <c r="T2367"/>
      <c r="U2367"/>
      <c r="V2367">
        <v>157.34392887399454</v>
      </c>
      <c r="W2367"/>
      <c r="X2367">
        <v>0</v>
      </c>
      <c r="Y2367"/>
      <c r="Z2367"/>
      <c r="AA2367">
        <v>0</v>
      </c>
      <c r="AB2367"/>
      <c r="AC2367"/>
      <c r="AD2367">
        <v>0</v>
      </c>
      <c r="AE2367"/>
      <c r="AF2367">
        <v>0</v>
      </c>
      <c r="AG2367"/>
      <c r="AH2367"/>
      <c r="AI2367">
        <v>0</v>
      </c>
      <c r="AJ2367"/>
      <c r="AK2367"/>
      <c r="AL2367">
        <v>1181.35302734375</v>
      </c>
      <c r="AM2367">
        <v>1134.047119140625</v>
      </c>
      <c r="AN2367">
        <v>47.306018829345703</v>
      </c>
      <c r="AO2367" s="5" t="s">
        <v>5274</v>
      </c>
    </row>
    <row r="2368" spans="1:41" ht="14.25" x14ac:dyDescent="0.45">
      <c r="A2368">
        <v>2018</v>
      </c>
      <c r="B2368" s="5" t="s">
        <v>1508</v>
      </c>
      <c r="C2368" s="5" t="s">
        <v>5027</v>
      </c>
      <c r="D2368" s="5" t="s">
        <v>83</v>
      </c>
      <c r="E2368" s="5" t="s">
        <v>94</v>
      </c>
      <c r="F2368" s="5" t="s">
        <v>235</v>
      </c>
      <c r="G2368" s="5" t="s">
        <v>86</v>
      </c>
      <c r="H2368" s="5" t="s">
        <v>130</v>
      </c>
      <c r="I2368">
        <v>1084.1942424267131</v>
      </c>
      <c r="J2368"/>
      <c r="K2368"/>
      <c r="L2368"/>
      <c r="M2368">
        <v>0</v>
      </c>
      <c r="N2368">
        <v>0</v>
      </c>
      <c r="O2368">
        <v>0</v>
      </c>
      <c r="P2368">
        <v>0</v>
      </c>
      <c r="Q2368">
        <v>0</v>
      </c>
      <c r="R2368"/>
      <c r="S2368">
        <v>53.823287060207882</v>
      </c>
      <c r="T2368"/>
      <c r="U2368"/>
      <c r="V2368">
        <v>78.587602779408698</v>
      </c>
      <c r="W2368"/>
      <c r="X2368"/>
      <c r="Y2368">
        <v>1689.6334597572868</v>
      </c>
      <c r="Z2368"/>
      <c r="AA2368">
        <v>0</v>
      </c>
      <c r="AB2368"/>
      <c r="AC2368"/>
      <c r="AD2368">
        <v>0</v>
      </c>
      <c r="AE2368"/>
      <c r="AF2368"/>
      <c r="AG2368">
        <v>0</v>
      </c>
      <c r="AH2368">
        <v>0</v>
      </c>
      <c r="AI2368">
        <v>0</v>
      </c>
      <c r="AJ2368">
        <v>0</v>
      </c>
      <c r="AK2368"/>
      <c r="AL2368">
        <v>2906.238525390625</v>
      </c>
      <c r="AM2368">
        <v>2852.415283203125</v>
      </c>
      <c r="AN2368">
        <v>53.823287963867188</v>
      </c>
      <c r="AO2368" s="5" t="s">
        <v>5271</v>
      </c>
    </row>
    <row r="2369" spans="1:41" ht="14.25" x14ac:dyDescent="0.45">
      <c r="A2369">
        <v>2018</v>
      </c>
      <c r="B2369" s="5" t="s">
        <v>1507</v>
      </c>
      <c r="C2369" s="5" t="s">
        <v>5027</v>
      </c>
      <c r="D2369" s="5" t="s">
        <v>83</v>
      </c>
      <c r="E2369" s="5" t="s">
        <v>94</v>
      </c>
      <c r="F2369" s="5" t="s">
        <v>235</v>
      </c>
      <c r="G2369" s="5" t="s">
        <v>86</v>
      </c>
      <c r="H2369" s="5" t="s">
        <v>130</v>
      </c>
      <c r="I2369">
        <v>357.74299822416305</v>
      </c>
      <c r="J2369"/>
      <c r="K2369">
        <v>51.175973086095169</v>
      </c>
      <c r="L2369"/>
      <c r="M2369">
        <v>0</v>
      </c>
      <c r="N2369">
        <v>0</v>
      </c>
      <c r="O2369"/>
      <c r="P2369">
        <v>0</v>
      </c>
      <c r="Q2369"/>
      <c r="R2369">
        <v>0</v>
      </c>
      <c r="S2369">
        <v>0</v>
      </c>
      <c r="T2369"/>
      <c r="U2369"/>
      <c r="V2369">
        <v>0</v>
      </c>
      <c r="W2369"/>
      <c r="X2369">
        <v>155.23930446408454</v>
      </c>
      <c r="Y2369"/>
      <c r="Z2369">
        <v>0</v>
      </c>
      <c r="AA2369">
        <v>0</v>
      </c>
      <c r="AB2369">
        <v>0</v>
      </c>
      <c r="AC2369"/>
      <c r="AD2369">
        <v>0</v>
      </c>
      <c r="AE2369"/>
      <c r="AF2369"/>
      <c r="AG2369">
        <v>0</v>
      </c>
      <c r="AH2369">
        <v>0</v>
      </c>
      <c r="AI2369">
        <v>0</v>
      </c>
      <c r="AJ2369"/>
      <c r="AK2369"/>
      <c r="AL2369">
        <v>564.15826416015625</v>
      </c>
      <c r="AM2369">
        <v>357.74301147460938</v>
      </c>
      <c r="AN2369">
        <v>206.415283203125</v>
      </c>
      <c r="AO2369" s="5" t="s">
        <v>5269</v>
      </c>
    </row>
    <row r="2370" spans="1:41" ht="14.25" x14ac:dyDescent="0.45">
      <c r="A2370">
        <v>2018</v>
      </c>
      <c r="B2370" s="5" t="s">
        <v>1509</v>
      </c>
      <c r="C2370" s="5" t="s">
        <v>5027</v>
      </c>
      <c r="D2370" s="5" t="s">
        <v>83</v>
      </c>
      <c r="E2370" s="5" t="s">
        <v>94</v>
      </c>
      <c r="F2370" s="5" t="s">
        <v>235</v>
      </c>
      <c r="G2370" s="5" t="s">
        <v>86</v>
      </c>
      <c r="H2370" s="5" t="s">
        <v>130</v>
      </c>
      <c r="I2370">
        <v>780.30392279403861</v>
      </c>
      <c r="J2370"/>
      <c r="K2370"/>
      <c r="L2370">
        <v>81.094663552258183</v>
      </c>
      <c r="M2370"/>
      <c r="N2370">
        <v>0</v>
      </c>
      <c r="O2370">
        <v>0</v>
      </c>
      <c r="P2370"/>
      <c r="Q2370"/>
      <c r="R2370"/>
      <c r="S2370">
        <v>47.888372088652517</v>
      </c>
      <c r="T2370"/>
      <c r="U2370"/>
      <c r="V2370">
        <v>109.48416115375517</v>
      </c>
      <c r="W2370"/>
      <c r="X2370"/>
      <c r="Y2370">
        <v>2795.0219493285917</v>
      </c>
      <c r="Z2370"/>
      <c r="AA2370">
        <v>0</v>
      </c>
      <c r="AB2370"/>
      <c r="AC2370"/>
      <c r="AD2370">
        <v>0</v>
      </c>
      <c r="AE2370"/>
      <c r="AF2370"/>
      <c r="AG2370"/>
      <c r="AH2370">
        <v>0</v>
      </c>
      <c r="AI2370">
        <v>0</v>
      </c>
      <c r="AJ2370">
        <v>0</v>
      </c>
      <c r="AK2370"/>
      <c r="AL2370">
        <v>3813.79296875</v>
      </c>
      <c r="AM2370">
        <v>3765.904541015625</v>
      </c>
      <c r="AN2370">
        <v>47.888370513916016</v>
      </c>
      <c r="AO2370" s="5" t="s">
        <v>5270</v>
      </c>
    </row>
    <row r="2371" spans="1:41" ht="14.25" x14ac:dyDescent="0.45">
      <c r="A2371">
        <v>2018</v>
      </c>
      <c r="B2371" s="5" t="s">
        <v>5028</v>
      </c>
      <c r="C2371" s="5" t="s">
        <v>5027</v>
      </c>
      <c r="D2371" s="5" t="s">
        <v>83</v>
      </c>
      <c r="E2371" s="5" t="s">
        <v>94</v>
      </c>
      <c r="F2371" s="5" t="s">
        <v>235</v>
      </c>
      <c r="G2371" s="5" t="s">
        <v>86</v>
      </c>
      <c r="H2371" s="5" t="s">
        <v>130</v>
      </c>
      <c r="I2371">
        <v>949.73800000000006</v>
      </c>
      <c r="J2371"/>
      <c r="K2371"/>
      <c r="L2371"/>
      <c r="M2371">
        <v>0</v>
      </c>
      <c r="N2371">
        <v>0</v>
      </c>
      <c r="O2371">
        <v>0</v>
      </c>
      <c r="P2371"/>
      <c r="Q2371">
        <v>0</v>
      </c>
      <c r="R2371">
        <v>0</v>
      </c>
      <c r="S2371">
        <v>0</v>
      </c>
      <c r="T2371"/>
      <c r="U2371">
        <v>32</v>
      </c>
      <c r="V2371">
        <v>252</v>
      </c>
      <c r="W2371"/>
      <c r="X2371">
        <v>0</v>
      </c>
      <c r="Y2371">
        <v>0</v>
      </c>
      <c r="Z2371"/>
      <c r="AA2371">
        <v>0</v>
      </c>
      <c r="AB2371">
        <v>0</v>
      </c>
      <c r="AC2371"/>
      <c r="AD2371"/>
      <c r="AE2371"/>
      <c r="AF2371">
        <v>0</v>
      </c>
      <c r="AG2371"/>
      <c r="AH2371">
        <v>1</v>
      </c>
      <c r="AI2371">
        <v>0</v>
      </c>
      <c r="AJ2371"/>
      <c r="AK2371"/>
      <c r="AL2371">
        <v>1234.738037109375</v>
      </c>
      <c r="AM2371">
        <v>1233.738037109375</v>
      </c>
      <c r="AN2371">
        <v>1</v>
      </c>
      <c r="AO2371" s="5" t="s">
        <v>5272</v>
      </c>
    </row>
    <row r="2372" spans="1:41" ht="14.25" x14ac:dyDescent="0.45">
      <c r="A2372">
        <v>2018</v>
      </c>
      <c r="B2372" s="5" t="s">
        <v>589</v>
      </c>
      <c r="C2372" s="5" t="s">
        <v>5027</v>
      </c>
      <c r="D2372" s="5" t="s">
        <v>83</v>
      </c>
      <c r="E2372" s="5" t="s">
        <v>94</v>
      </c>
      <c r="F2372" s="5" t="s">
        <v>235</v>
      </c>
      <c r="G2372" s="5" t="s">
        <v>86</v>
      </c>
      <c r="H2372" s="5" t="s">
        <v>130</v>
      </c>
      <c r="I2372">
        <v>1190.79474656242</v>
      </c>
      <c r="J2372"/>
      <c r="K2372"/>
      <c r="L2372"/>
      <c r="M2372">
        <v>0</v>
      </c>
      <c r="N2372">
        <v>0</v>
      </c>
      <c r="O2372">
        <v>0</v>
      </c>
      <c r="P2372">
        <v>0</v>
      </c>
      <c r="Q2372">
        <v>0</v>
      </c>
      <c r="R2372"/>
      <c r="S2372">
        <v>45.359299373915867</v>
      </c>
      <c r="T2372">
        <v>0</v>
      </c>
      <c r="U2372"/>
      <c r="V2372">
        <v>12.739206941362273</v>
      </c>
      <c r="W2372"/>
      <c r="X2372"/>
      <c r="Y2372">
        <v>2561.6421957922635</v>
      </c>
      <c r="Z2372"/>
      <c r="AA2372"/>
      <c r="AB2372">
        <v>0</v>
      </c>
      <c r="AC2372"/>
      <c r="AD2372">
        <v>0</v>
      </c>
      <c r="AE2372"/>
      <c r="AF2372">
        <v>0</v>
      </c>
      <c r="AG2372"/>
      <c r="AH2372"/>
      <c r="AI2372">
        <v>0</v>
      </c>
      <c r="AJ2372">
        <v>0</v>
      </c>
      <c r="AK2372"/>
      <c r="AL2372">
        <v>3810.535400390625</v>
      </c>
      <c r="AM2372">
        <v>3765.17626953125</v>
      </c>
      <c r="AN2372">
        <v>45.359298706054688</v>
      </c>
      <c r="AO2372" s="5" t="s">
        <v>5273</v>
      </c>
    </row>
    <row r="2373" spans="1:41" ht="14.25" x14ac:dyDescent="0.45">
      <c r="A2373">
        <v>2018</v>
      </c>
      <c r="B2373" s="5" t="s">
        <v>1509</v>
      </c>
      <c r="C2373" s="5" t="s">
        <v>5027</v>
      </c>
      <c r="D2373" s="5" t="s">
        <v>83</v>
      </c>
      <c r="E2373" s="5" t="s">
        <v>94</v>
      </c>
      <c r="F2373" s="5" t="s">
        <v>187</v>
      </c>
      <c r="G2373" s="5" t="s">
        <v>86</v>
      </c>
      <c r="H2373" s="5" t="s">
        <v>130</v>
      </c>
      <c r="I2373">
        <v>328.4524834612655</v>
      </c>
      <c r="J2373">
        <v>0</v>
      </c>
      <c r="K2373"/>
      <c r="L2373"/>
      <c r="M2373">
        <v>1649.1051773784372</v>
      </c>
      <c r="N2373">
        <v>1198.996083726342</v>
      </c>
      <c r="O2373">
        <v>379.91003920353046</v>
      </c>
      <c r="P2373">
        <v>850.06410619095755</v>
      </c>
      <c r="Q2373">
        <v>0</v>
      </c>
      <c r="R2373"/>
      <c r="S2373">
        <v>650.06220685042138</v>
      </c>
      <c r="T2373"/>
      <c r="U2373">
        <v>0</v>
      </c>
      <c r="V2373">
        <v>0</v>
      </c>
      <c r="W2373">
        <v>0</v>
      </c>
      <c r="X2373"/>
      <c r="Y2373">
        <v>3115.6216375374397</v>
      </c>
      <c r="Z2373">
        <v>662.59567990890025</v>
      </c>
      <c r="AA2373">
        <v>1872.5443331330439</v>
      </c>
      <c r="AB2373"/>
      <c r="AC2373">
        <v>0</v>
      </c>
      <c r="AD2373">
        <v>0</v>
      </c>
      <c r="AE2373">
        <v>141.45353621065166</v>
      </c>
      <c r="AF2373">
        <v>0</v>
      </c>
      <c r="AG2373">
        <v>8938.7841019368479</v>
      </c>
      <c r="AH2373">
        <v>1094.8416115375517</v>
      </c>
      <c r="AI2373"/>
      <c r="AJ2373">
        <v>2791.8461094207569</v>
      </c>
      <c r="AK2373"/>
      <c r="AL2373">
        <v>23674.275390625</v>
      </c>
      <c r="AM2373">
        <v>19900.357421875</v>
      </c>
      <c r="AN2373">
        <v>3773.9189453125</v>
      </c>
      <c r="AO2373" s="5" t="s">
        <v>5275</v>
      </c>
    </row>
    <row r="2374" spans="1:41" ht="14.25" x14ac:dyDescent="0.45">
      <c r="A2374">
        <v>2018</v>
      </c>
      <c r="B2374" s="5" t="s">
        <v>4071</v>
      </c>
      <c r="C2374" s="5" t="s">
        <v>5027</v>
      </c>
      <c r="D2374" s="5" t="s">
        <v>83</v>
      </c>
      <c r="E2374" s="5" t="s">
        <v>94</v>
      </c>
      <c r="F2374" s="5" t="s">
        <v>187</v>
      </c>
      <c r="G2374" s="5" t="s">
        <v>86</v>
      </c>
      <c r="H2374" s="5" t="s">
        <v>130</v>
      </c>
      <c r="I2374">
        <v>1018.1077750670236</v>
      </c>
      <c r="J2374">
        <v>226.24617223711635</v>
      </c>
      <c r="K2374"/>
      <c r="L2374"/>
      <c r="M2374">
        <v>241.67204761691974</v>
      </c>
      <c r="N2374">
        <v>94.091692063145885</v>
      </c>
      <c r="O2374">
        <v>206.70673008936541</v>
      </c>
      <c r="P2374">
        <v>359.93709219541239</v>
      </c>
      <c r="Q2374">
        <v>0</v>
      </c>
      <c r="R2374">
        <v>101.90824949297603</v>
      </c>
      <c r="S2374">
        <v>212.87708024128676</v>
      </c>
      <c r="T2374"/>
      <c r="U2374">
        <v>0</v>
      </c>
      <c r="V2374">
        <v>925.55252278820331</v>
      </c>
      <c r="W2374">
        <v>0</v>
      </c>
      <c r="X2374">
        <v>0</v>
      </c>
      <c r="Y2374">
        <v>1425.7348436667114</v>
      </c>
      <c r="Z2374">
        <v>167.62784579386349</v>
      </c>
      <c r="AA2374">
        <v>5420.6526084629104</v>
      </c>
      <c r="AB2374"/>
      <c r="AC2374">
        <v>0</v>
      </c>
      <c r="AD2374">
        <v>0</v>
      </c>
      <c r="AE2374">
        <v>209.79190516532609</v>
      </c>
      <c r="AF2374">
        <v>0</v>
      </c>
      <c r="AG2374">
        <v>12070.233288850157</v>
      </c>
      <c r="AH2374">
        <v>0</v>
      </c>
      <c r="AI2374">
        <v>667.42620809949324</v>
      </c>
      <c r="AJ2374">
        <v>617.03501519213546</v>
      </c>
      <c r="AK2374"/>
      <c r="AL2374">
        <v>23965.599609375</v>
      </c>
      <c r="AM2374">
        <v>22636.91796875</v>
      </c>
      <c r="AN2374">
        <v>1328.6820068359375</v>
      </c>
      <c r="AO2374" s="5" t="s">
        <v>5278</v>
      </c>
    </row>
    <row r="2375" spans="1:41" ht="14.25" x14ac:dyDescent="0.45">
      <c r="A2375">
        <v>2018</v>
      </c>
      <c r="B2375" s="5" t="s">
        <v>1508</v>
      </c>
      <c r="C2375" s="5" t="s">
        <v>5027</v>
      </c>
      <c r="D2375" s="5" t="s">
        <v>83</v>
      </c>
      <c r="E2375" s="5" t="s">
        <v>94</v>
      </c>
      <c r="F2375" s="5" t="s">
        <v>187</v>
      </c>
      <c r="G2375" s="5" t="s">
        <v>86</v>
      </c>
      <c r="H2375" s="5" t="s">
        <v>130</v>
      </c>
      <c r="I2375">
        <v>336.80401191175156</v>
      </c>
      <c r="J2375">
        <v>0</v>
      </c>
      <c r="K2375"/>
      <c r="L2375"/>
      <c r="M2375">
        <v>287.68676017462099</v>
      </c>
      <c r="N2375">
        <v>1514.2708375552349</v>
      </c>
      <c r="O2375">
        <v>259.33908917204866</v>
      </c>
      <c r="P2375">
        <v>789.46860392114559</v>
      </c>
      <c r="Q2375">
        <v>0</v>
      </c>
      <c r="R2375"/>
      <c r="S2375">
        <v>1496.8131629378092</v>
      </c>
      <c r="T2375">
        <v>0</v>
      </c>
      <c r="U2375">
        <v>0</v>
      </c>
      <c r="V2375">
        <v>0</v>
      </c>
      <c r="W2375">
        <v>0</v>
      </c>
      <c r="X2375">
        <v>0</v>
      </c>
      <c r="Y2375">
        <v>3657.2312705453423</v>
      </c>
      <c r="Z2375"/>
      <c r="AA2375">
        <v>1820.2366181162176</v>
      </c>
      <c r="AB2375"/>
      <c r="AC2375">
        <v>0</v>
      </c>
      <c r="AD2375">
        <v>0</v>
      </c>
      <c r="AE2375">
        <v>50.520601786762732</v>
      </c>
      <c r="AF2375">
        <v>154.42852345448</v>
      </c>
      <c r="AG2375">
        <v>10307.325444539303</v>
      </c>
      <c r="AH2375">
        <v>1840.0052557382839</v>
      </c>
      <c r="AI2375">
        <v>0</v>
      </c>
      <c r="AJ2375">
        <v>1648.5422258359554</v>
      </c>
      <c r="AK2375"/>
      <c r="AL2375">
        <v>24162.673828125</v>
      </c>
      <c r="AM2375">
        <v>20278.830078125</v>
      </c>
      <c r="AN2375">
        <v>3883.84423828125</v>
      </c>
      <c r="AO2375" s="5" t="s">
        <v>5277</v>
      </c>
    </row>
    <row r="2376" spans="1:41" ht="14.25" x14ac:dyDescent="0.45">
      <c r="A2376">
        <v>2018</v>
      </c>
      <c r="B2376" s="5" t="s">
        <v>1507</v>
      </c>
      <c r="C2376" s="5" t="s">
        <v>5027</v>
      </c>
      <c r="D2376" s="5" t="s">
        <v>83</v>
      </c>
      <c r="E2376" s="5" t="s">
        <v>94</v>
      </c>
      <c r="F2376" s="5" t="s">
        <v>187</v>
      </c>
      <c r="G2376" s="5" t="s">
        <v>86</v>
      </c>
      <c r="H2376" s="5" t="s">
        <v>130</v>
      </c>
      <c r="I2376">
        <v>568.62192317883523</v>
      </c>
      <c r="J2376">
        <v>0</v>
      </c>
      <c r="K2376">
        <v>0</v>
      </c>
      <c r="L2376"/>
      <c r="M2376">
        <v>1364.6926156292045</v>
      </c>
      <c r="N2376">
        <v>692.46777804718556</v>
      </c>
      <c r="O2376">
        <v>214.93908696159971</v>
      </c>
      <c r="P2376">
        <v>511.75973086095172</v>
      </c>
      <c r="Q2376">
        <v>0</v>
      </c>
      <c r="R2376">
        <v>0</v>
      </c>
      <c r="S2376">
        <v>1053.0878017272028</v>
      </c>
      <c r="T2376">
        <v>0</v>
      </c>
      <c r="U2376">
        <v>0</v>
      </c>
      <c r="V2376">
        <v>1159.9887232848239</v>
      </c>
      <c r="W2376">
        <v>0</v>
      </c>
      <c r="X2376">
        <v>0</v>
      </c>
      <c r="Y2376">
        <v>4537.6029469671048</v>
      </c>
      <c r="Z2376">
        <v>18.08217715708696</v>
      </c>
      <c r="AA2376">
        <v>1729.6404471061451</v>
      </c>
      <c r="AB2376"/>
      <c r="AC2376">
        <v>0</v>
      </c>
      <c r="AD2376">
        <v>0</v>
      </c>
      <c r="AE2376">
        <v>0</v>
      </c>
      <c r="AF2376">
        <v>507.21075547552101</v>
      </c>
      <c r="AG2376">
        <v>10050.662890557818</v>
      </c>
      <c r="AH2376">
        <v>759.85416706667195</v>
      </c>
      <c r="AI2376">
        <v>0</v>
      </c>
      <c r="AJ2376">
        <v>1722.6656037332866</v>
      </c>
      <c r="AK2376"/>
      <c r="AL2376">
        <v>24891.27734375</v>
      </c>
      <c r="AM2376">
        <v>21498.703125</v>
      </c>
      <c r="AN2376">
        <v>3392.57373046875</v>
      </c>
      <c r="AO2376" s="5" t="s">
        <v>5279</v>
      </c>
    </row>
    <row r="2377" spans="1:41" ht="14.25" x14ac:dyDescent="0.45">
      <c r="A2377">
        <v>2018</v>
      </c>
      <c r="B2377" s="5" t="s">
        <v>589</v>
      </c>
      <c r="C2377" s="5" t="s">
        <v>5027</v>
      </c>
      <c r="D2377" s="5" t="s">
        <v>83</v>
      </c>
      <c r="E2377" s="5" t="s">
        <v>94</v>
      </c>
      <c r="F2377" s="5" t="s">
        <v>187</v>
      </c>
      <c r="G2377" s="5" t="s">
        <v>86</v>
      </c>
      <c r="H2377" s="5" t="s">
        <v>130</v>
      </c>
      <c r="I2377">
        <v>318.4801735340568</v>
      </c>
      <c r="J2377">
        <v>695.34837888269067</v>
      </c>
      <c r="K2377"/>
      <c r="L2377">
        <v>159.2400867670284</v>
      </c>
      <c r="M2377">
        <v>557.34030368459946</v>
      </c>
      <c r="N2377">
        <v>534.51589124799204</v>
      </c>
      <c r="O2377">
        <v>373.68340361329331</v>
      </c>
      <c r="P2377">
        <v>434.03008849510491</v>
      </c>
      <c r="Q2377">
        <v>0</v>
      </c>
      <c r="R2377">
        <v>287.60009542301947</v>
      </c>
      <c r="S2377">
        <v>1142.5476225534287</v>
      </c>
      <c r="T2377">
        <v>0</v>
      </c>
      <c r="U2377">
        <v>10.616005784468561</v>
      </c>
      <c r="V2377">
        <v>95.544052060217041</v>
      </c>
      <c r="W2377">
        <v>0</v>
      </c>
      <c r="X2377">
        <v>389.17520615064092</v>
      </c>
      <c r="Y2377">
        <v>3122.1673012122037</v>
      </c>
      <c r="Z2377">
        <v>0</v>
      </c>
      <c r="AA2377">
        <v>4709.4446112598116</v>
      </c>
      <c r="AB2377"/>
      <c r="AC2377">
        <v>60.192752797936741</v>
      </c>
      <c r="AD2377">
        <v>0</v>
      </c>
      <c r="AE2377">
        <v>137.1587947353338</v>
      </c>
      <c r="AF2377">
        <v>1002.6700687366927</v>
      </c>
      <c r="AG2377">
        <v>7756.0538261327301</v>
      </c>
      <c r="AH2377">
        <v>0</v>
      </c>
      <c r="AI2377"/>
      <c r="AJ2377">
        <v>63.696034706811361</v>
      </c>
      <c r="AK2377"/>
      <c r="AL2377">
        <v>21849.50390625</v>
      </c>
      <c r="AM2377">
        <v>19386.7578125</v>
      </c>
      <c r="AN2377">
        <v>2462.74658203125</v>
      </c>
      <c r="AO2377" s="5" t="s">
        <v>5276</v>
      </c>
    </row>
    <row r="2378" spans="1:41" ht="14.25" x14ac:dyDescent="0.45">
      <c r="A2378">
        <v>2018</v>
      </c>
      <c r="B2378" s="5" t="s">
        <v>5028</v>
      </c>
      <c r="C2378" s="5" t="s">
        <v>5027</v>
      </c>
      <c r="D2378" s="5" t="s">
        <v>83</v>
      </c>
      <c r="E2378" s="5" t="s">
        <v>94</v>
      </c>
      <c r="F2378" s="5" t="s">
        <v>187</v>
      </c>
      <c r="G2378" s="5" t="s">
        <v>86</v>
      </c>
      <c r="H2378" s="5" t="s">
        <v>130</v>
      </c>
      <c r="I2378">
        <v>990</v>
      </c>
      <c r="J2378">
        <v>391</v>
      </c>
      <c r="K2378"/>
      <c r="L2378"/>
      <c r="M2378">
        <v>211.45400000000001</v>
      </c>
      <c r="N2378">
        <v>508</v>
      </c>
      <c r="O2378">
        <v>201</v>
      </c>
      <c r="P2378">
        <v>350</v>
      </c>
      <c r="Q2378">
        <v>0</v>
      </c>
      <c r="R2378">
        <v>99</v>
      </c>
      <c r="S2378">
        <v>4</v>
      </c>
      <c r="T2378"/>
      <c r="U2378">
        <v>41</v>
      </c>
      <c r="V2378">
        <v>0</v>
      </c>
      <c r="W2378">
        <v>0</v>
      </c>
      <c r="X2378">
        <v>0</v>
      </c>
      <c r="Y2378">
        <v>1386.373358299051</v>
      </c>
      <c r="Z2378">
        <v>385.77199999999999</v>
      </c>
      <c r="AA2378">
        <v>4687</v>
      </c>
      <c r="AB2378"/>
      <c r="AC2378">
        <v>0</v>
      </c>
      <c r="AD2378">
        <v>0</v>
      </c>
      <c r="AE2378"/>
      <c r="AF2378">
        <v>25.23</v>
      </c>
      <c r="AG2378">
        <v>9386</v>
      </c>
      <c r="AH2378">
        <v>0</v>
      </c>
      <c r="AI2378">
        <v>649</v>
      </c>
      <c r="AJ2378">
        <v>115</v>
      </c>
      <c r="AK2378"/>
      <c r="AL2378">
        <v>19429.830078125</v>
      </c>
      <c r="AM2378">
        <v>18364.375</v>
      </c>
      <c r="AN2378">
        <v>1065.4539794921875</v>
      </c>
      <c r="AO2378" s="5" t="s">
        <v>5280</v>
      </c>
    </row>
    <row r="2379" spans="1:41" ht="14.25" x14ac:dyDescent="0.45">
      <c r="A2379">
        <v>2018</v>
      </c>
      <c r="B2379" s="5" t="s">
        <v>1509</v>
      </c>
      <c r="C2379" s="5" t="s">
        <v>5027</v>
      </c>
      <c r="D2379" s="5" t="s">
        <v>83</v>
      </c>
      <c r="E2379" s="5" t="s">
        <v>94</v>
      </c>
      <c r="F2379" s="5" t="s">
        <v>190</v>
      </c>
      <c r="G2379" s="5" t="s">
        <v>86</v>
      </c>
      <c r="H2379" s="5" t="s">
        <v>130</v>
      </c>
      <c r="I2379">
        <v>0</v>
      </c>
      <c r="J2379">
        <v>51.58473474880234</v>
      </c>
      <c r="K2379">
        <v>43.793664461502068</v>
      </c>
      <c r="L2379">
        <v>314.21954251127733</v>
      </c>
      <c r="M2379">
        <v>4979.5175610346605</v>
      </c>
      <c r="N2379">
        <v>998.80495196166771</v>
      </c>
      <c r="O2379">
        <v>457.64379362269659</v>
      </c>
      <c r="P2379"/>
      <c r="Q2379">
        <v>0</v>
      </c>
      <c r="R2379"/>
      <c r="S2379">
        <v>650.06220685042138</v>
      </c>
      <c r="T2379"/>
      <c r="U2379">
        <v>0</v>
      </c>
      <c r="V2379">
        <v>821.13120865316375</v>
      </c>
      <c r="W2379">
        <v>0</v>
      </c>
      <c r="X2379">
        <v>56.759627330158686</v>
      </c>
      <c r="Y2379">
        <v>5.9182758153273891</v>
      </c>
      <c r="Z2379">
        <v>265.69178292148689</v>
      </c>
      <c r="AA2379">
        <v>2922.111929675088</v>
      </c>
      <c r="AB2379"/>
      <c r="AC2379">
        <v>0</v>
      </c>
      <c r="AD2379">
        <v>0</v>
      </c>
      <c r="AE2379">
        <v>373.02348546695924</v>
      </c>
      <c r="AF2379">
        <v>1856.4548118137952</v>
      </c>
      <c r="AG2379">
        <v>6.2293851257642192</v>
      </c>
      <c r="AH2379">
        <v>1642.2624173063275</v>
      </c>
      <c r="AI2379"/>
      <c r="AJ2379">
        <v>136.85520144219396</v>
      </c>
      <c r="AK2379"/>
      <c r="AL2379">
        <v>15582.0654296875</v>
      </c>
      <c r="AM2379">
        <v>7752.02490234375</v>
      </c>
      <c r="AN2379">
        <v>7830.03857421875</v>
      </c>
      <c r="AO2379" s="5" t="s">
        <v>5284</v>
      </c>
    </row>
    <row r="2380" spans="1:41" ht="14.25" x14ac:dyDescent="0.45">
      <c r="A2380">
        <v>2018</v>
      </c>
      <c r="B2380" s="5" t="s">
        <v>4071</v>
      </c>
      <c r="C2380" s="5" t="s">
        <v>5027</v>
      </c>
      <c r="D2380" s="5" t="s">
        <v>83</v>
      </c>
      <c r="E2380" s="5" t="s">
        <v>94</v>
      </c>
      <c r="F2380" s="5" t="s">
        <v>190</v>
      </c>
      <c r="G2380" s="5" t="s">
        <v>86</v>
      </c>
      <c r="H2380" s="5" t="s">
        <v>130</v>
      </c>
      <c r="I2380">
        <v>0</v>
      </c>
      <c r="J2380">
        <v>617.03501519213546</v>
      </c>
      <c r="K2380"/>
      <c r="L2380">
        <v>40.144108206768522</v>
      </c>
      <c r="M2380">
        <v>956.40427354781002</v>
      </c>
      <c r="N2380">
        <v>400.06581225868553</v>
      </c>
      <c r="O2380">
        <v>149.11679533809942</v>
      </c>
      <c r="P2380">
        <v>0</v>
      </c>
      <c r="Q2380">
        <v>0</v>
      </c>
      <c r="R2380">
        <v>0</v>
      </c>
      <c r="S2380">
        <v>212.87708024128676</v>
      </c>
      <c r="T2380"/>
      <c r="U2380">
        <v>0</v>
      </c>
      <c r="V2380">
        <v>215.96225531724744</v>
      </c>
      <c r="W2380">
        <v>771.29376899016938</v>
      </c>
      <c r="X2380">
        <v>75.617036175506797</v>
      </c>
      <c r="Y2380">
        <v>392.20009901472901</v>
      </c>
      <c r="Z2380">
        <v>192.3092464015489</v>
      </c>
      <c r="AA2380">
        <v>4376.8350410962148</v>
      </c>
      <c r="AB2380"/>
      <c r="AC2380">
        <v>790.74579784410139</v>
      </c>
      <c r="AD2380">
        <v>0</v>
      </c>
      <c r="AE2380">
        <v>891.61559695263577</v>
      </c>
      <c r="AF2380">
        <v>760.25160819973757</v>
      </c>
      <c r="AG2380">
        <v>0</v>
      </c>
      <c r="AH2380">
        <v>0</v>
      </c>
      <c r="AI2380">
        <v>197.45120486148338</v>
      </c>
      <c r="AJ2380">
        <v>0</v>
      </c>
      <c r="AK2380"/>
      <c r="AL2380">
        <v>11039.9248046875</v>
      </c>
      <c r="AM2380">
        <v>8677.1650390625</v>
      </c>
      <c r="AN2380">
        <v>2362.760009765625</v>
      </c>
      <c r="AO2380" s="5" t="s">
        <v>5281</v>
      </c>
    </row>
    <row r="2381" spans="1:41" ht="14.25" x14ac:dyDescent="0.45">
      <c r="A2381">
        <v>2018</v>
      </c>
      <c r="B2381" s="5" t="s">
        <v>589</v>
      </c>
      <c r="C2381" s="5" t="s">
        <v>5027</v>
      </c>
      <c r="D2381" s="5" t="s">
        <v>83</v>
      </c>
      <c r="E2381" s="5" t="s">
        <v>94</v>
      </c>
      <c r="F2381" s="5" t="s">
        <v>190</v>
      </c>
      <c r="G2381" s="5" t="s">
        <v>86</v>
      </c>
      <c r="H2381" s="5" t="s">
        <v>130</v>
      </c>
      <c r="I2381">
        <v>0</v>
      </c>
      <c r="J2381">
        <v>0</v>
      </c>
      <c r="K2381"/>
      <c r="L2381">
        <v>0</v>
      </c>
      <c r="M2381">
        <v>2229.3612147383978</v>
      </c>
      <c r="N2381">
        <v>652.35355545559298</v>
      </c>
      <c r="O2381">
        <v>153.93208387479413</v>
      </c>
      <c r="P2381">
        <v>0</v>
      </c>
      <c r="Q2381">
        <v>0</v>
      </c>
      <c r="R2381">
        <v>34.342831792784715</v>
      </c>
      <c r="S2381">
        <v>1142.5476225534287</v>
      </c>
      <c r="T2381">
        <v>0</v>
      </c>
      <c r="U2381">
        <v>0</v>
      </c>
      <c r="V2381">
        <v>528.67708806653434</v>
      </c>
      <c r="W2381">
        <v>191.08810412043408</v>
      </c>
      <c r="X2381">
        <v>389.78414164427045</v>
      </c>
      <c r="Y2381">
        <v>98.728853795557612</v>
      </c>
      <c r="Z2381">
        <v>191.06910996288451</v>
      </c>
      <c r="AA2381">
        <v>4208.9289394388543</v>
      </c>
      <c r="AB2381"/>
      <c r="AC2381">
        <v>219.59207965173215</v>
      </c>
      <c r="AD2381">
        <v>236.42894804983567</v>
      </c>
      <c r="AE2381">
        <v>1232.9004477850406</v>
      </c>
      <c r="AF2381">
        <v>1021.4115653485934</v>
      </c>
      <c r="AG2381">
        <v>151.80888271790042</v>
      </c>
      <c r="AH2381">
        <v>0</v>
      </c>
      <c r="AI2381"/>
      <c r="AJ2381">
        <v>0</v>
      </c>
      <c r="AK2381"/>
      <c r="AL2381">
        <v>12682.955078125</v>
      </c>
      <c r="AM2381">
        <v>8339.8134765625</v>
      </c>
      <c r="AN2381">
        <v>4343.14208984375</v>
      </c>
      <c r="AO2381" s="5" t="s">
        <v>5282</v>
      </c>
    </row>
    <row r="2382" spans="1:41" ht="14.25" x14ac:dyDescent="0.45">
      <c r="A2382">
        <v>2018</v>
      </c>
      <c r="B2382" s="5" t="s">
        <v>1508</v>
      </c>
      <c r="C2382" s="5" t="s">
        <v>5027</v>
      </c>
      <c r="D2382" s="5" t="s">
        <v>83</v>
      </c>
      <c r="E2382" s="5" t="s">
        <v>94</v>
      </c>
      <c r="F2382" s="5" t="s">
        <v>190</v>
      </c>
      <c r="G2382" s="5" t="s">
        <v>86</v>
      </c>
      <c r="H2382" s="5" t="s">
        <v>130</v>
      </c>
      <c r="I2382">
        <v>0</v>
      </c>
      <c r="J2382">
        <v>0</v>
      </c>
      <c r="K2382">
        <v>44.907201588233541</v>
      </c>
      <c r="L2382">
        <v>322.20917139557565</v>
      </c>
      <c r="M2382">
        <v>4973.6550114033171</v>
      </c>
      <c r="N2382">
        <v>1090.9081945821633</v>
      </c>
      <c r="O2382">
        <v>106.65460377205466</v>
      </c>
      <c r="P2382">
        <v>0</v>
      </c>
      <c r="Q2382">
        <v>0</v>
      </c>
      <c r="R2382"/>
      <c r="S2382">
        <v>1496.8131629378092</v>
      </c>
      <c r="T2382">
        <v>112.26800397058385</v>
      </c>
      <c r="U2382">
        <v>0</v>
      </c>
      <c r="V2382">
        <v>1145.1336404999552</v>
      </c>
      <c r="W2382">
        <v>0</v>
      </c>
      <c r="X2382">
        <v>32.557721151469316</v>
      </c>
      <c r="Y2382">
        <v>1222.1270376229816</v>
      </c>
      <c r="Z2382">
        <v>144.82572512205317</v>
      </c>
      <c r="AA2382">
        <v>3020.0218332988989</v>
      </c>
      <c r="AB2382"/>
      <c r="AC2382">
        <v>850.65466608511383</v>
      </c>
      <c r="AD2382">
        <v>0</v>
      </c>
      <c r="AE2382">
        <v>134.72160476470063</v>
      </c>
      <c r="AF2382">
        <v>2182.787783443131</v>
      </c>
      <c r="AG2382">
        <v>0</v>
      </c>
      <c r="AH2382">
        <v>1908.5560674999253</v>
      </c>
      <c r="AI2382">
        <v>0</v>
      </c>
      <c r="AJ2382">
        <v>0</v>
      </c>
      <c r="AK2382"/>
      <c r="AL2382">
        <v>18788.80078125</v>
      </c>
      <c r="AM2382">
        <v>10113.3896484375</v>
      </c>
      <c r="AN2382">
        <v>8675.4111328125</v>
      </c>
      <c r="AO2382" s="5" t="s">
        <v>5285</v>
      </c>
    </row>
    <row r="2383" spans="1:41" ht="14.25" x14ac:dyDescent="0.45">
      <c r="A2383">
        <v>2018</v>
      </c>
      <c r="B2383" s="5" t="s">
        <v>5028</v>
      </c>
      <c r="C2383" s="5" t="s">
        <v>5027</v>
      </c>
      <c r="D2383" s="5" t="s">
        <v>83</v>
      </c>
      <c r="E2383" s="5" t="s">
        <v>94</v>
      </c>
      <c r="F2383" s="5" t="s">
        <v>190</v>
      </c>
      <c r="G2383" s="5" t="s">
        <v>86</v>
      </c>
      <c r="H2383" s="5" t="s">
        <v>130</v>
      </c>
      <c r="I2383">
        <v>0</v>
      </c>
      <c r="J2383">
        <v>41</v>
      </c>
      <c r="K2383"/>
      <c r="L2383"/>
      <c r="M2383">
        <v>1898.6942899999999</v>
      </c>
      <c r="N2383">
        <v>323</v>
      </c>
      <c r="O2383">
        <v>145</v>
      </c>
      <c r="P2383">
        <v>0</v>
      </c>
      <c r="Q2383">
        <v>0</v>
      </c>
      <c r="R2383">
        <v>0</v>
      </c>
      <c r="S2383">
        <v>0</v>
      </c>
      <c r="T2383"/>
      <c r="U2383"/>
      <c r="V2383">
        <v>133</v>
      </c>
      <c r="W2383">
        <v>150</v>
      </c>
      <c r="X2383">
        <v>74</v>
      </c>
      <c r="Y2383">
        <v>381.37229430255633</v>
      </c>
      <c r="Z2383">
        <v>323.01964199999998</v>
      </c>
      <c r="AA2383">
        <v>3784</v>
      </c>
      <c r="AB2383"/>
      <c r="AC2383">
        <v>768.91499999999996</v>
      </c>
      <c r="AD2383">
        <v>0</v>
      </c>
      <c r="AE2383"/>
      <c r="AF2383">
        <v>2030.58</v>
      </c>
      <c r="AG2383">
        <v>0</v>
      </c>
      <c r="AH2383">
        <v>4</v>
      </c>
      <c r="AI2383">
        <v>192</v>
      </c>
      <c r="AJ2383">
        <v>0</v>
      </c>
      <c r="AK2383"/>
      <c r="AL2383">
        <v>10248.5810546875</v>
      </c>
      <c r="AM2383">
        <v>7784.88720703125</v>
      </c>
      <c r="AN2383">
        <v>2463.6943359375</v>
      </c>
      <c r="AO2383" s="5" t="s">
        <v>5283</v>
      </c>
    </row>
    <row r="2384" spans="1:41" ht="14.25" x14ac:dyDescent="0.45">
      <c r="A2384">
        <v>2018</v>
      </c>
      <c r="B2384" s="5" t="s">
        <v>1507</v>
      </c>
      <c r="C2384" s="5" t="s">
        <v>5027</v>
      </c>
      <c r="D2384" s="5" t="s">
        <v>83</v>
      </c>
      <c r="E2384" s="5" t="s">
        <v>94</v>
      </c>
      <c r="F2384" s="5" t="s">
        <v>190</v>
      </c>
      <c r="G2384" s="5" t="s">
        <v>86</v>
      </c>
      <c r="H2384" s="5" t="s">
        <v>130</v>
      </c>
      <c r="I2384">
        <v>0</v>
      </c>
      <c r="J2384">
        <v>0</v>
      </c>
      <c r="K2384">
        <v>45.489753854306819</v>
      </c>
      <c r="L2384">
        <v>295.68340005299433</v>
      </c>
      <c r="M2384">
        <v>2592.9159696954889</v>
      </c>
      <c r="N2384">
        <v>535.07322971128394</v>
      </c>
      <c r="O2384">
        <v>155.23378502782202</v>
      </c>
      <c r="P2384">
        <v>0</v>
      </c>
      <c r="Q2384">
        <v>0</v>
      </c>
      <c r="R2384">
        <v>0</v>
      </c>
      <c r="S2384">
        <v>1053.0878017272028</v>
      </c>
      <c r="T2384">
        <v>113.72438463576705</v>
      </c>
      <c r="U2384">
        <v>0</v>
      </c>
      <c r="V2384">
        <v>0</v>
      </c>
      <c r="W2384">
        <v>0</v>
      </c>
      <c r="X2384">
        <v>1468.4799058498747</v>
      </c>
      <c r="Y2384">
        <v>664.15040627287954</v>
      </c>
      <c r="Z2384">
        <v>773.43953990785167</v>
      </c>
      <c r="AA2384">
        <v>2869.7103783261641</v>
      </c>
      <c r="AB2384"/>
      <c r="AC2384">
        <v>848.99745243793211</v>
      </c>
      <c r="AD2384">
        <v>0</v>
      </c>
      <c r="AE2384">
        <v>1103.1265309669404</v>
      </c>
      <c r="AF2384"/>
      <c r="AG2384">
        <v>368.1518262544738</v>
      </c>
      <c r="AH2384">
        <v>2758.3776787207271</v>
      </c>
      <c r="AI2384">
        <v>0</v>
      </c>
      <c r="AJ2384">
        <v>0</v>
      </c>
      <c r="AK2384">
        <v>0</v>
      </c>
      <c r="AL2384">
        <v>15645.6416015625</v>
      </c>
      <c r="AM2384">
        <v>7458.3330078125</v>
      </c>
      <c r="AN2384">
        <v>8187.30908203125</v>
      </c>
      <c r="AO2384" s="5" t="s">
        <v>5286</v>
      </c>
    </row>
    <row r="2385" spans="1:41" ht="14.25" x14ac:dyDescent="0.45">
      <c r="A2385">
        <v>2018</v>
      </c>
      <c r="B2385" s="5" t="s">
        <v>4071</v>
      </c>
      <c r="C2385" s="5" t="s">
        <v>5027</v>
      </c>
      <c r="D2385" s="5" t="s">
        <v>83</v>
      </c>
      <c r="E2385" s="5" t="s">
        <v>94</v>
      </c>
      <c r="F2385" s="5" t="s">
        <v>193</v>
      </c>
      <c r="G2385" s="5" t="s">
        <v>86</v>
      </c>
      <c r="H2385" s="5" t="s">
        <v>130</v>
      </c>
      <c r="I2385">
        <v>689.02243363121795</v>
      </c>
      <c r="J2385">
        <v>222.64680131516224</v>
      </c>
      <c r="K2385"/>
      <c r="L2385"/>
      <c r="M2385">
        <v>524.4797629133152</v>
      </c>
      <c r="N2385">
        <v>391.08232161501695</v>
      </c>
      <c r="O2385">
        <v>262.2398814566576</v>
      </c>
      <c r="P2385">
        <v>0</v>
      </c>
      <c r="Q2385">
        <v>0</v>
      </c>
      <c r="R2385">
        <v>0</v>
      </c>
      <c r="S2385">
        <v>0</v>
      </c>
      <c r="T2385"/>
      <c r="U2385">
        <v>56.561543059279089</v>
      </c>
      <c r="V2385">
        <v>164.54267071790281</v>
      </c>
      <c r="W2385">
        <v>82.271335358951404</v>
      </c>
      <c r="X2385">
        <v>58.477174642391923</v>
      </c>
      <c r="Y2385">
        <v>0</v>
      </c>
      <c r="Z2385">
        <v>0</v>
      </c>
      <c r="AA2385">
        <v>771.29376899016938</v>
      </c>
      <c r="AB2385">
        <v>139.68232995581167</v>
      </c>
      <c r="AC2385">
        <v>0</v>
      </c>
      <c r="AD2385">
        <v>0</v>
      </c>
      <c r="AE2385"/>
      <c r="AF2385">
        <v>812.98582379740708</v>
      </c>
      <c r="AG2385">
        <v>0</v>
      </c>
      <c r="AH2385">
        <v>10.283916919868926</v>
      </c>
      <c r="AI2385">
        <v>264.29666484063137</v>
      </c>
      <c r="AJ2385">
        <v>0</v>
      </c>
      <c r="AK2385">
        <v>233.44491408102459</v>
      </c>
      <c r="AL2385">
        <v>4683.31103515625</v>
      </c>
      <c r="AM2385">
        <v>3108.135498046875</v>
      </c>
      <c r="AN2385">
        <v>1575.176025390625</v>
      </c>
      <c r="AO2385" s="5" t="s">
        <v>5291</v>
      </c>
    </row>
    <row r="2386" spans="1:41" ht="14.25" x14ac:dyDescent="0.45">
      <c r="A2386">
        <v>2018</v>
      </c>
      <c r="B2386" s="5" t="s">
        <v>1507</v>
      </c>
      <c r="C2386" s="5" t="s">
        <v>5027</v>
      </c>
      <c r="D2386" s="5" t="s">
        <v>83</v>
      </c>
      <c r="E2386" s="5" t="s">
        <v>94</v>
      </c>
      <c r="F2386" s="5" t="s">
        <v>193</v>
      </c>
      <c r="G2386" s="5" t="s">
        <v>86</v>
      </c>
      <c r="H2386" s="5" t="s">
        <v>130</v>
      </c>
      <c r="I2386">
        <v>0</v>
      </c>
      <c r="J2386">
        <v>1341.9477387020511</v>
      </c>
      <c r="K2386"/>
      <c r="L2386"/>
      <c r="M2386">
        <v>0</v>
      </c>
      <c r="N2386">
        <v>1291.1129387698631</v>
      </c>
      <c r="O2386">
        <v>260.31511643127078</v>
      </c>
      <c r="P2386"/>
      <c r="Q2386">
        <v>0</v>
      </c>
      <c r="R2386">
        <v>0</v>
      </c>
      <c r="S2386">
        <v>562.93570394704693</v>
      </c>
      <c r="T2386">
        <v>0</v>
      </c>
      <c r="U2386">
        <v>62.164960309511898</v>
      </c>
      <c r="V2386">
        <v>225.17428157881875</v>
      </c>
      <c r="W2386">
        <v>147.84170002649716</v>
      </c>
      <c r="X2386">
        <v>165.6180358773307</v>
      </c>
      <c r="Y2386">
        <v>365.0552746808122</v>
      </c>
      <c r="Z2386">
        <v>81.881556937752279</v>
      </c>
      <c r="AA2386">
        <v>1932.4501318670552</v>
      </c>
      <c r="AB2386">
        <v>187.64523464901563</v>
      </c>
      <c r="AC2386">
        <v>0</v>
      </c>
      <c r="AD2386">
        <v>0</v>
      </c>
      <c r="AE2386"/>
      <c r="AF2386">
        <v>584.54333702784265</v>
      </c>
      <c r="AG2386">
        <v>786.52235696578123</v>
      </c>
      <c r="AH2386">
        <v>103.24078774993833</v>
      </c>
      <c r="AI2386">
        <v>221.76255003974575</v>
      </c>
      <c r="AJ2386">
        <v>225.47979106456629</v>
      </c>
      <c r="AK2386">
        <v>468.54446469936022</v>
      </c>
      <c r="AL2386">
        <v>9014.236328125</v>
      </c>
      <c r="AM2386">
        <v>6896.3330078125</v>
      </c>
      <c r="AN2386">
        <v>2117.90380859375</v>
      </c>
      <c r="AO2386" s="5" t="s">
        <v>5287</v>
      </c>
    </row>
    <row r="2387" spans="1:41" ht="14.25" x14ac:dyDescent="0.45">
      <c r="A2387">
        <v>2018</v>
      </c>
      <c r="B2387" s="5" t="s">
        <v>1508</v>
      </c>
      <c r="C2387" s="5" t="s">
        <v>5027</v>
      </c>
      <c r="D2387" s="5" t="s">
        <v>83</v>
      </c>
      <c r="E2387" s="5" t="s">
        <v>94</v>
      </c>
      <c r="F2387" s="5" t="s">
        <v>193</v>
      </c>
      <c r="G2387" s="5" t="s">
        <v>86</v>
      </c>
      <c r="H2387" s="5" t="s">
        <v>130</v>
      </c>
      <c r="I2387">
        <v>202.08240714705093</v>
      </c>
      <c r="J2387">
        <v>264.31788797667843</v>
      </c>
      <c r="K2387"/>
      <c r="L2387"/>
      <c r="M2387">
        <v>0</v>
      </c>
      <c r="N2387">
        <v>1408.2898418070038</v>
      </c>
      <c r="O2387">
        <v>268.32052948969539</v>
      </c>
      <c r="P2387"/>
      <c r="Q2387">
        <v>0</v>
      </c>
      <c r="R2387"/>
      <c r="S2387">
        <v>555.72661965438999</v>
      </c>
      <c r="T2387">
        <v>0</v>
      </c>
      <c r="U2387">
        <v>56.134001985291924</v>
      </c>
      <c r="V2387">
        <v>222.29064786175601</v>
      </c>
      <c r="W2387">
        <v>89.814403176467081</v>
      </c>
      <c r="X2387">
        <v>59.502042104409441</v>
      </c>
      <c r="Y2387">
        <v>173.97049895281674</v>
      </c>
      <c r="Z2387"/>
      <c r="AA2387">
        <v>2033.6691932667682</v>
      </c>
      <c r="AB2387">
        <v>190.85560674999255</v>
      </c>
      <c r="AC2387">
        <v>0</v>
      </c>
      <c r="AD2387">
        <v>0</v>
      </c>
      <c r="AE2387">
        <v>0</v>
      </c>
      <c r="AF2387">
        <v>98.992643240051294</v>
      </c>
      <c r="AG2387">
        <v>949.78731359113931</v>
      </c>
      <c r="AH2387">
        <v>325.57721151469315</v>
      </c>
      <c r="AI2387">
        <v>218.92260774263849</v>
      </c>
      <c r="AJ2387">
        <v>215.77777825077953</v>
      </c>
      <c r="AK2387">
        <v>524.47899425773494</v>
      </c>
      <c r="AL2387">
        <v>7858.51025390625</v>
      </c>
      <c r="AM2387">
        <v>5625.31201171875</v>
      </c>
      <c r="AN2387">
        <v>2233.197998046875</v>
      </c>
      <c r="AO2387" s="5" t="s">
        <v>5292</v>
      </c>
    </row>
    <row r="2388" spans="1:41" ht="14.25" x14ac:dyDescent="0.45">
      <c r="A2388">
        <v>2018</v>
      </c>
      <c r="B2388" s="5" t="s">
        <v>1509</v>
      </c>
      <c r="C2388" s="5" t="s">
        <v>5027</v>
      </c>
      <c r="D2388" s="5" t="s">
        <v>83</v>
      </c>
      <c r="E2388" s="5" t="s">
        <v>94</v>
      </c>
      <c r="F2388" s="5" t="s">
        <v>193</v>
      </c>
      <c r="G2388" s="5" t="s">
        <v>86</v>
      </c>
      <c r="H2388" s="5" t="s">
        <v>130</v>
      </c>
      <c r="I2388">
        <v>197.07149007675932</v>
      </c>
      <c r="J2388">
        <v>206.33893899520936</v>
      </c>
      <c r="K2388"/>
      <c r="L2388"/>
      <c r="M2388">
        <v>164.22624173063275</v>
      </c>
      <c r="N2388">
        <v>1796.7664655265066</v>
      </c>
      <c r="O2388">
        <v>274.80524449592548</v>
      </c>
      <c r="P2388"/>
      <c r="Q2388">
        <v>0</v>
      </c>
      <c r="R2388"/>
      <c r="S2388">
        <v>328.4524834612655</v>
      </c>
      <c r="T2388"/>
      <c r="U2388">
        <v>54.742080576877584</v>
      </c>
      <c r="V2388">
        <v>144.51909272295683</v>
      </c>
      <c r="W2388">
        <v>87.587328923004137</v>
      </c>
      <c r="X2388">
        <v>61.459324473095819</v>
      </c>
      <c r="Y2388">
        <v>7.4876217813053163</v>
      </c>
      <c r="Z2388">
        <v>298.18202887507238</v>
      </c>
      <c r="AA2388">
        <v>2070.1065361571773</v>
      </c>
      <c r="AB2388">
        <v>186.1230739613838</v>
      </c>
      <c r="AC2388">
        <v>160.9417168960201</v>
      </c>
      <c r="AD2388">
        <v>0</v>
      </c>
      <c r="AE2388"/>
      <c r="AF2388">
        <v>194.29145073927737</v>
      </c>
      <c r="AG2388">
        <v>725.23772161233023</v>
      </c>
      <c r="AH2388">
        <v>437.93664461502067</v>
      </c>
      <c r="AI2388">
        <v>213.49411424982259</v>
      </c>
      <c r="AJ2388">
        <v>0</v>
      </c>
      <c r="AK2388">
        <v>236.48578809211116</v>
      </c>
      <c r="AL2388">
        <v>7846.25537109375</v>
      </c>
      <c r="AM2388">
        <v>5855.685546875</v>
      </c>
      <c r="AN2388">
        <v>1990.5703125</v>
      </c>
      <c r="AO2388" s="5" t="s">
        <v>5289</v>
      </c>
    </row>
    <row r="2389" spans="1:41" ht="14.25" x14ac:dyDescent="0.45">
      <c r="A2389">
        <v>2018</v>
      </c>
      <c r="B2389" s="5" t="s">
        <v>589</v>
      </c>
      <c r="C2389" s="5" t="s">
        <v>5027</v>
      </c>
      <c r="D2389" s="5" t="s">
        <v>83</v>
      </c>
      <c r="E2389" s="5" t="s">
        <v>94</v>
      </c>
      <c r="F2389" s="5" t="s">
        <v>193</v>
      </c>
      <c r="G2389" s="5" t="s">
        <v>86</v>
      </c>
      <c r="H2389" s="5" t="s">
        <v>130</v>
      </c>
      <c r="I2389">
        <v>191.08810412043408</v>
      </c>
      <c r="J2389">
        <v>212.32011568937119</v>
      </c>
      <c r="K2389"/>
      <c r="L2389">
        <v>0</v>
      </c>
      <c r="M2389"/>
      <c r="N2389">
        <v>1641.5529744523735</v>
      </c>
      <c r="O2389">
        <v>270.70814750394828</v>
      </c>
      <c r="P2389"/>
      <c r="Q2389">
        <v>0</v>
      </c>
      <c r="R2389"/>
      <c r="S2389">
        <v>355.63619377969678</v>
      </c>
      <c r="T2389">
        <v>0</v>
      </c>
      <c r="U2389">
        <v>90.236049167982756</v>
      </c>
      <c r="V2389">
        <v>101.91365553089818</v>
      </c>
      <c r="W2389">
        <v>84.928046275748486</v>
      </c>
      <c r="X2389">
        <v>0</v>
      </c>
      <c r="Y2389">
        <v>95.544052060217041</v>
      </c>
      <c r="Z2389">
        <v>0</v>
      </c>
      <c r="AA2389">
        <v>1883.7778445039246</v>
      </c>
      <c r="AB2389">
        <v>144.37767866877243</v>
      </c>
      <c r="AC2389">
        <v>0</v>
      </c>
      <c r="AD2389">
        <v>90.934210788398346</v>
      </c>
      <c r="AE2389"/>
      <c r="AF2389">
        <v>56.224489835702393</v>
      </c>
      <c r="AG2389">
        <v>3985.2485714894974</v>
      </c>
      <c r="AH2389">
        <v>10.616005784468561</v>
      </c>
      <c r="AI2389">
        <v>441.6258406338921</v>
      </c>
      <c r="AJ2389">
        <v>0</v>
      </c>
      <c r="AK2389">
        <v>240.98333130743632</v>
      </c>
      <c r="AL2389">
        <v>9897.7158203125</v>
      </c>
      <c r="AM2389">
        <v>8257.90625</v>
      </c>
      <c r="AN2389">
        <v>1639.8094482421875</v>
      </c>
      <c r="AO2389" s="5" t="s">
        <v>5290</v>
      </c>
    </row>
    <row r="2390" spans="1:41" ht="14.25" x14ac:dyDescent="0.45">
      <c r="A2390">
        <v>2018</v>
      </c>
      <c r="B2390" s="5" t="s">
        <v>5028</v>
      </c>
      <c r="C2390" s="5" t="s">
        <v>5027</v>
      </c>
      <c r="D2390" s="5" t="s">
        <v>83</v>
      </c>
      <c r="E2390" s="5" t="s">
        <v>94</v>
      </c>
      <c r="F2390" s="5" t="s">
        <v>193</v>
      </c>
      <c r="G2390" s="5" t="s">
        <v>86</v>
      </c>
      <c r="H2390" s="5" t="s">
        <v>130</v>
      </c>
      <c r="I2390">
        <v>670</v>
      </c>
      <c r="J2390">
        <v>150</v>
      </c>
      <c r="K2390"/>
      <c r="L2390"/>
      <c r="M2390">
        <v>37.36</v>
      </c>
      <c r="N2390">
        <v>0</v>
      </c>
      <c r="O2390">
        <v>255</v>
      </c>
      <c r="P2390">
        <v>0</v>
      </c>
      <c r="Q2390">
        <v>0</v>
      </c>
      <c r="R2390">
        <v>0</v>
      </c>
      <c r="S2390">
        <v>10</v>
      </c>
      <c r="T2390">
        <v>233.09037818181821</v>
      </c>
      <c r="U2390">
        <v>17</v>
      </c>
      <c r="V2390">
        <v>80</v>
      </c>
      <c r="W2390">
        <v>261.32393999999999</v>
      </c>
      <c r="X2390">
        <v>57</v>
      </c>
      <c r="Y2390">
        <v>0</v>
      </c>
      <c r="Z2390">
        <v>0</v>
      </c>
      <c r="AA2390">
        <v>666</v>
      </c>
      <c r="AB2390">
        <v>172</v>
      </c>
      <c r="AC2390">
        <v>0</v>
      </c>
      <c r="AD2390">
        <v>0</v>
      </c>
      <c r="AE2390"/>
      <c r="AF2390">
        <v>0</v>
      </c>
      <c r="AG2390">
        <v>0</v>
      </c>
      <c r="AH2390">
        <v>0</v>
      </c>
      <c r="AI2390">
        <v>257</v>
      </c>
      <c r="AJ2390">
        <v>21</v>
      </c>
      <c r="AK2390">
        <v>227</v>
      </c>
      <c r="AL2390">
        <v>3113.7744140625</v>
      </c>
      <c r="AM2390">
        <v>1604</v>
      </c>
      <c r="AN2390">
        <v>1509.7742919921875</v>
      </c>
      <c r="AO2390" s="5" t="s">
        <v>5288</v>
      </c>
    </row>
    <row r="2391" spans="1:41" ht="14.25" x14ac:dyDescent="0.45">
      <c r="A2391">
        <v>2018</v>
      </c>
      <c r="B2391" s="5" t="s">
        <v>1508</v>
      </c>
      <c r="C2391" s="5" t="s">
        <v>5027</v>
      </c>
      <c r="D2391" s="5" t="s">
        <v>83</v>
      </c>
      <c r="E2391" s="5" t="s">
        <v>94</v>
      </c>
      <c r="F2391" s="5" t="s">
        <v>196</v>
      </c>
      <c r="G2391" s="5" t="s">
        <v>86</v>
      </c>
      <c r="H2391" s="5" t="s">
        <v>130</v>
      </c>
      <c r="I2391">
        <v>280.67000992645961</v>
      </c>
      <c r="J2391">
        <v>0</v>
      </c>
      <c r="K2391"/>
      <c r="L2391"/>
      <c r="M2391">
        <v>0</v>
      </c>
      <c r="N2391">
        <v>910.94258421731729</v>
      </c>
      <c r="O2391">
        <v>0</v>
      </c>
      <c r="P2391"/>
      <c r="Q2391">
        <v>0</v>
      </c>
      <c r="R2391"/>
      <c r="S2391">
        <v>183.55818649190459</v>
      </c>
      <c r="T2391">
        <v>0</v>
      </c>
      <c r="U2391">
        <v>0</v>
      </c>
      <c r="V2391">
        <v>209.94116742499179</v>
      </c>
      <c r="W2391">
        <v>0</v>
      </c>
      <c r="X2391">
        <v>0</v>
      </c>
      <c r="Y2391">
        <v>0</v>
      </c>
      <c r="Z2391"/>
      <c r="AA2391">
        <v>36.066888075253154</v>
      </c>
      <c r="AB2391"/>
      <c r="AC2391">
        <v>231.72116019528505</v>
      </c>
      <c r="AD2391">
        <v>0</v>
      </c>
      <c r="AE2391">
        <v>0</v>
      </c>
      <c r="AF2391">
        <v>0</v>
      </c>
      <c r="AG2391">
        <v>569.19878013086009</v>
      </c>
      <c r="AH2391">
        <v>376.09781330145586</v>
      </c>
      <c r="AI2391">
        <v>0</v>
      </c>
      <c r="AJ2391">
        <v>0</v>
      </c>
      <c r="AK2391"/>
      <c r="AL2391">
        <v>2798.19677734375</v>
      </c>
      <c r="AM2391">
        <v>2238.54052734375</v>
      </c>
      <c r="AN2391">
        <v>559.656005859375</v>
      </c>
      <c r="AO2391" s="5" t="s">
        <v>5294</v>
      </c>
    </row>
    <row r="2392" spans="1:41" ht="14.25" x14ac:dyDescent="0.45">
      <c r="A2392">
        <v>2018</v>
      </c>
      <c r="B2392" s="5" t="s">
        <v>4071</v>
      </c>
      <c r="C2392" s="5" t="s">
        <v>5027</v>
      </c>
      <c r="D2392" s="5" t="s">
        <v>83</v>
      </c>
      <c r="E2392" s="5" t="s">
        <v>94</v>
      </c>
      <c r="F2392" s="5" t="s">
        <v>196</v>
      </c>
      <c r="G2392" s="5" t="s">
        <v>86</v>
      </c>
      <c r="H2392" s="5" t="s">
        <v>130</v>
      </c>
      <c r="I2392">
        <v>402.10115156687499</v>
      </c>
      <c r="J2392">
        <v>128.29186357536483</v>
      </c>
      <c r="K2392"/>
      <c r="L2392"/>
      <c r="M2392">
        <v>478.20213677390501</v>
      </c>
      <c r="N2392">
        <v>1395.509797442239</v>
      </c>
      <c r="O2392">
        <v>0</v>
      </c>
      <c r="P2392">
        <v>0</v>
      </c>
      <c r="Q2392">
        <v>0</v>
      </c>
      <c r="R2392">
        <v>0</v>
      </c>
      <c r="S2392">
        <v>22.624617223711635</v>
      </c>
      <c r="T2392"/>
      <c r="U2392">
        <v>0</v>
      </c>
      <c r="V2392">
        <v>192.3092464015489</v>
      </c>
      <c r="W2392">
        <v>0</v>
      </c>
      <c r="X2392">
        <v>0</v>
      </c>
      <c r="Y2392">
        <v>340.12806548295055</v>
      </c>
      <c r="Z2392">
        <v>0</v>
      </c>
      <c r="AA2392">
        <v>4396.3744832439652</v>
      </c>
      <c r="AB2392"/>
      <c r="AC2392">
        <v>172.76980425379793</v>
      </c>
      <c r="AD2392">
        <v>0</v>
      </c>
      <c r="AE2392">
        <v>210.82029685731297</v>
      </c>
      <c r="AF2392">
        <v>0</v>
      </c>
      <c r="AG2392">
        <v>8553.1337022549851</v>
      </c>
      <c r="AH2392">
        <v>200.53637993744405</v>
      </c>
      <c r="AI2392"/>
      <c r="AJ2392">
        <v>0</v>
      </c>
      <c r="AK2392"/>
      <c r="AL2392">
        <v>16492.802734375</v>
      </c>
      <c r="AM2392">
        <v>15791.4384765625</v>
      </c>
      <c r="AN2392">
        <v>701.3631591796875</v>
      </c>
      <c r="AO2392" s="5" t="s">
        <v>5296</v>
      </c>
    </row>
    <row r="2393" spans="1:41" ht="14.25" x14ac:dyDescent="0.45">
      <c r="A2393">
        <v>2018</v>
      </c>
      <c r="B2393" s="5" t="s">
        <v>1507</v>
      </c>
      <c r="C2393" s="5" t="s">
        <v>5027</v>
      </c>
      <c r="D2393" s="5" t="s">
        <v>83</v>
      </c>
      <c r="E2393" s="5" t="s">
        <v>94</v>
      </c>
      <c r="F2393" s="5" t="s">
        <v>196</v>
      </c>
      <c r="G2393" s="5" t="s">
        <v>86</v>
      </c>
      <c r="H2393" s="5" t="s">
        <v>130</v>
      </c>
      <c r="I2393">
        <v>0</v>
      </c>
      <c r="J2393">
        <v>0</v>
      </c>
      <c r="K2393"/>
      <c r="L2393"/>
      <c r="M2393">
        <v>0</v>
      </c>
      <c r="N2393">
        <v>1232.6586050670792</v>
      </c>
      <c r="O2393">
        <v>0</v>
      </c>
      <c r="P2393"/>
      <c r="Q2393">
        <v>0</v>
      </c>
      <c r="R2393">
        <v>0</v>
      </c>
      <c r="S2393">
        <v>175.13555233908124</v>
      </c>
      <c r="T2393">
        <v>0</v>
      </c>
      <c r="U2393">
        <v>0</v>
      </c>
      <c r="V2393">
        <v>212.66459926888439</v>
      </c>
      <c r="W2393">
        <v>34.117315390730113</v>
      </c>
      <c r="X2393">
        <v>0</v>
      </c>
      <c r="Y2393">
        <v>40.94077846887614</v>
      </c>
      <c r="Z2393">
        <v>0</v>
      </c>
      <c r="AA2393">
        <v>34.271779721017126</v>
      </c>
      <c r="AB2393"/>
      <c r="AC2393">
        <v>231.22896781682701</v>
      </c>
      <c r="AD2393">
        <v>0</v>
      </c>
      <c r="AE2393"/>
      <c r="AF2393"/>
      <c r="AG2393">
        <v>3710.1483670143634</v>
      </c>
      <c r="AH2393">
        <v>39.000498094891093</v>
      </c>
      <c r="AI2393">
        <v>0</v>
      </c>
      <c r="AJ2393">
        <v>0</v>
      </c>
      <c r="AK2393"/>
      <c r="AL2393">
        <v>5710.16650390625</v>
      </c>
      <c r="AM2393">
        <v>5461.9130859375</v>
      </c>
      <c r="AN2393">
        <v>248.25337219238281</v>
      </c>
      <c r="AO2393" s="5" t="s">
        <v>5295</v>
      </c>
    </row>
    <row r="2394" spans="1:41" ht="14.25" x14ac:dyDescent="0.45">
      <c r="A2394">
        <v>2018</v>
      </c>
      <c r="B2394" s="5" t="s">
        <v>1509</v>
      </c>
      <c r="C2394" s="5" t="s">
        <v>5027</v>
      </c>
      <c r="D2394" s="5" t="s">
        <v>83</v>
      </c>
      <c r="E2394" s="5" t="s">
        <v>94</v>
      </c>
      <c r="F2394" s="5" t="s">
        <v>196</v>
      </c>
      <c r="G2394" s="5" t="s">
        <v>86</v>
      </c>
      <c r="H2394" s="5" t="s">
        <v>130</v>
      </c>
      <c r="I2394">
        <v>0</v>
      </c>
      <c r="J2394">
        <v>0</v>
      </c>
      <c r="K2394"/>
      <c r="L2394"/>
      <c r="M2394">
        <v>0</v>
      </c>
      <c r="N2394">
        <v>592.01151492347719</v>
      </c>
      <c r="O2394">
        <v>0</v>
      </c>
      <c r="P2394"/>
      <c r="Q2394">
        <v>0</v>
      </c>
      <c r="R2394"/>
      <c r="S2394">
        <v>68.427600721096979</v>
      </c>
      <c r="T2394"/>
      <c r="U2394">
        <v>0</v>
      </c>
      <c r="V2394">
        <v>122.6222604922058</v>
      </c>
      <c r="W2394">
        <v>0</v>
      </c>
      <c r="X2394">
        <v>0</v>
      </c>
      <c r="Y2394">
        <v>346.48633129194803</v>
      </c>
      <c r="Z2394">
        <v>344.57211021833575</v>
      </c>
      <c r="AA2394">
        <v>39.930235329863116</v>
      </c>
      <c r="AB2394"/>
      <c r="AC2394">
        <v>0</v>
      </c>
      <c r="AD2394">
        <v>0</v>
      </c>
      <c r="AE2394"/>
      <c r="AF2394">
        <v>0</v>
      </c>
      <c r="AG2394">
        <v>2178.8641134108211</v>
      </c>
      <c r="AH2394">
        <v>0</v>
      </c>
      <c r="AI2394"/>
      <c r="AJ2394">
        <v>0</v>
      </c>
      <c r="AK2394"/>
      <c r="AL2394">
        <v>3692.9140625</v>
      </c>
      <c r="AM2394">
        <v>3624.486572265625</v>
      </c>
      <c r="AN2394">
        <v>68.427597045898438</v>
      </c>
      <c r="AO2394" s="5" t="s">
        <v>5293</v>
      </c>
    </row>
    <row r="2395" spans="1:41" ht="14.25" x14ac:dyDescent="0.45">
      <c r="A2395">
        <v>2018</v>
      </c>
      <c r="B2395" s="5" t="s">
        <v>589</v>
      </c>
      <c r="C2395" s="5" t="s">
        <v>5027</v>
      </c>
      <c r="D2395" s="5" t="s">
        <v>83</v>
      </c>
      <c r="E2395" s="5" t="s">
        <v>94</v>
      </c>
      <c r="F2395" s="5" t="s">
        <v>196</v>
      </c>
      <c r="G2395" s="5" t="s">
        <v>86</v>
      </c>
      <c r="H2395" s="5" t="s">
        <v>130</v>
      </c>
      <c r="I2395">
        <v>0</v>
      </c>
      <c r="J2395">
        <v>161.62868806853382</v>
      </c>
      <c r="K2395"/>
      <c r="L2395">
        <v>0</v>
      </c>
      <c r="M2395"/>
      <c r="N2395">
        <v>29.406336022977911</v>
      </c>
      <c r="O2395">
        <v>0</v>
      </c>
      <c r="P2395"/>
      <c r="Q2395">
        <v>0</v>
      </c>
      <c r="R2395"/>
      <c r="S2395">
        <v>967.64892725430923</v>
      </c>
      <c r="T2395">
        <v>0</v>
      </c>
      <c r="U2395">
        <v>0</v>
      </c>
      <c r="V2395">
        <v>118.89926478604788</v>
      </c>
      <c r="W2395">
        <v>0</v>
      </c>
      <c r="X2395">
        <v>0</v>
      </c>
      <c r="Y2395">
        <v>367.31380014261219</v>
      </c>
      <c r="Z2395">
        <v>0</v>
      </c>
      <c r="AA2395">
        <v>0</v>
      </c>
      <c r="AB2395"/>
      <c r="AC2395">
        <v>0</v>
      </c>
      <c r="AD2395">
        <v>36.373684315359341</v>
      </c>
      <c r="AE2395"/>
      <c r="AF2395">
        <v>0</v>
      </c>
      <c r="AG2395">
        <v>3397.1218510299391</v>
      </c>
      <c r="AH2395">
        <v>0</v>
      </c>
      <c r="AI2395"/>
      <c r="AJ2395">
        <v>191.08810412043408</v>
      </c>
      <c r="AK2395"/>
      <c r="AL2395">
        <v>5269.48046875</v>
      </c>
      <c r="AM2395">
        <v>4265.4580078125</v>
      </c>
      <c r="AN2395">
        <v>1004.0225830078125</v>
      </c>
      <c r="AO2395" s="5" t="s">
        <v>5298</v>
      </c>
    </row>
    <row r="2396" spans="1:41" ht="14.25" x14ac:dyDescent="0.45">
      <c r="A2396">
        <v>2018</v>
      </c>
      <c r="B2396" s="5" t="s">
        <v>5028</v>
      </c>
      <c r="C2396" s="5" t="s">
        <v>5027</v>
      </c>
      <c r="D2396" s="5" t="s">
        <v>83</v>
      </c>
      <c r="E2396" s="5" t="s">
        <v>94</v>
      </c>
      <c r="F2396" s="5" t="s">
        <v>196</v>
      </c>
      <c r="G2396" s="5" t="s">
        <v>86</v>
      </c>
      <c r="H2396" s="5" t="s">
        <v>130</v>
      </c>
      <c r="I2396">
        <v>391</v>
      </c>
      <c r="J2396">
        <v>352</v>
      </c>
      <c r="K2396"/>
      <c r="L2396"/>
      <c r="M2396">
        <v>88.292899999999989</v>
      </c>
      <c r="N2396">
        <v>16</v>
      </c>
      <c r="O2396">
        <v>0</v>
      </c>
      <c r="P2396">
        <v>0</v>
      </c>
      <c r="Q2396">
        <v>0</v>
      </c>
      <c r="R2396">
        <v>0</v>
      </c>
      <c r="S2396">
        <v>0</v>
      </c>
      <c r="T2396"/>
      <c r="U2396">
        <v>15</v>
      </c>
      <c r="V2396">
        <v>199</v>
      </c>
      <c r="W2396">
        <v>0</v>
      </c>
      <c r="X2396">
        <v>0</v>
      </c>
      <c r="Y2396">
        <v>330.73785808771947</v>
      </c>
      <c r="Z2396">
        <v>0</v>
      </c>
      <c r="AA2396">
        <v>3801</v>
      </c>
      <c r="AB2396"/>
      <c r="AC2396">
        <v>168</v>
      </c>
      <c r="AD2396">
        <v>0</v>
      </c>
      <c r="AE2396"/>
      <c r="AF2396">
        <v>11.31</v>
      </c>
      <c r="AG2396">
        <v>490</v>
      </c>
      <c r="AH2396">
        <v>0</v>
      </c>
      <c r="AI2396"/>
      <c r="AJ2396">
        <v>0</v>
      </c>
      <c r="AK2396"/>
      <c r="AL2396">
        <v>5862.3408203125</v>
      </c>
      <c r="AM2396">
        <v>5774.0478515625</v>
      </c>
      <c r="AN2396">
        <v>88.292900085449219</v>
      </c>
      <c r="AO2396" s="5" t="s">
        <v>5297</v>
      </c>
    </row>
    <row r="2397" spans="1:41" ht="14.25" x14ac:dyDescent="0.45">
      <c r="A2397">
        <v>2018</v>
      </c>
      <c r="B2397" s="5" t="s">
        <v>589</v>
      </c>
      <c r="C2397" s="5" t="s">
        <v>5027</v>
      </c>
      <c r="D2397" s="5" t="s">
        <v>83</v>
      </c>
      <c r="E2397" s="5" t="s">
        <v>94</v>
      </c>
      <c r="F2397" s="5" t="s">
        <v>199</v>
      </c>
      <c r="G2397" s="5" t="s">
        <v>86</v>
      </c>
      <c r="H2397" s="5" t="s">
        <v>130</v>
      </c>
      <c r="I2397">
        <v>318.4801735340568</v>
      </c>
      <c r="J2397"/>
      <c r="K2397"/>
      <c r="L2397">
        <v>106.1600578446856</v>
      </c>
      <c r="M2397">
        <v>1061.6005784468559</v>
      </c>
      <c r="N2397">
        <v>4.6710425451661672</v>
      </c>
      <c r="O2397">
        <v>0</v>
      </c>
      <c r="P2397">
        <v>0</v>
      </c>
      <c r="Q2397">
        <v>0</v>
      </c>
      <c r="R2397"/>
      <c r="S2397">
        <v>160.30168734547527</v>
      </c>
      <c r="T2397">
        <v>0</v>
      </c>
      <c r="U2397">
        <v>106.1600578446856</v>
      </c>
      <c r="V2397">
        <v>0</v>
      </c>
      <c r="W2397">
        <v>0</v>
      </c>
      <c r="X2397">
        <v>177.48160002846851</v>
      </c>
      <c r="Y2397">
        <v>406.59302154514586</v>
      </c>
      <c r="Z2397">
        <v>0</v>
      </c>
      <c r="AA2397">
        <v>8036.9624231918106</v>
      </c>
      <c r="AB2397"/>
      <c r="AC2397">
        <v>0</v>
      </c>
      <c r="AD2397">
        <v>0</v>
      </c>
      <c r="AE2397"/>
      <c r="AF2397">
        <v>955.81632720694063</v>
      </c>
      <c r="AG2397">
        <v>4841.9602382961102</v>
      </c>
      <c r="AH2397">
        <v>1336.020583138627</v>
      </c>
      <c r="AI2397"/>
      <c r="AJ2397">
        <v>0</v>
      </c>
      <c r="AK2397"/>
      <c r="AL2397">
        <v>17512.208984375</v>
      </c>
      <c r="AM2397">
        <v>14776.802734375</v>
      </c>
      <c r="AN2397">
        <v>2735.404296875</v>
      </c>
      <c r="AO2397" s="5" t="s">
        <v>5299</v>
      </c>
    </row>
    <row r="2398" spans="1:41" ht="14.25" x14ac:dyDescent="0.45">
      <c r="A2398">
        <v>2018</v>
      </c>
      <c r="B2398" s="5" t="s">
        <v>4071</v>
      </c>
      <c r="C2398" s="5" t="s">
        <v>5027</v>
      </c>
      <c r="D2398" s="5" t="s">
        <v>83</v>
      </c>
      <c r="E2398" s="5" t="s">
        <v>94</v>
      </c>
      <c r="F2398" s="5" t="s">
        <v>199</v>
      </c>
      <c r="G2398" s="5" t="s">
        <v>86</v>
      </c>
      <c r="H2398" s="5" t="s">
        <v>130</v>
      </c>
      <c r="I2398">
        <v>380.50492603515022</v>
      </c>
      <c r="J2398">
        <v>0</v>
      </c>
      <c r="K2398"/>
      <c r="L2398"/>
      <c r="M2398">
        <v>1542.5875379803388</v>
      </c>
      <c r="N2398">
        <v>135.99827338831545</v>
      </c>
      <c r="O2398">
        <v>0</v>
      </c>
      <c r="P2398">
        <v>0</v>
      </c>
      <c r="Q2398">
        <v>0</v>
      </c>
      <c r="R2398">
        <v>0</v>
      </c>
      <c r="S2398">
        <v>0</v>
      </c>
      <c r="T2398"/>
      <c r="U2398">
        <v>46.27762613941016</v>
      </c>
      <c r="V2398">
        <v>0</v>
      </c>
      <c r="W2398">
        <v>0</v>
      </c>
      <c r="X2398">
        <v>20.164542980135145</v>
      </c>
      <c r="Y2398">
        <v>237.26418930812775</v>
      </c>
      <c r="Z2398">
        <v>0</v>
      </c>
      <c r="AA2398">
        <v>11365.784979839136</v>
      </c>
      <c r="AB2398"/>
      <c r="AC2398"/>
      <c r="AD2398">
        <v>0</v>
      </c>
      <c r="AE2398"/>
      <c r="AF2398">
        <v>57.128733564142131</v>
      </c>
      <c r="AG2398">
        <v>3781.3962514358036</v>
      </c>
      <c r="AH2398">
        <v>1114.7765941137916</v>
      </c>
      <c r="AI2398">
        <v>407.24311002680946</v>
      </c>
      <c r="AJ2398">
        <v>719.87418439082478</v>
      </c>
      <c r="AK2398"/>
      <c r="AL2398">
        <v>19809.001953125</v>
      </c>
      <c r="AM2398">
        <v>16724.23046875</v>
      </c>
      <c r="AN2398">
        <v>3084.771728515625</v>
      </c>
      <c r="AO2398" s="5" t="s">
        <v>5302</v>
      </c>
    </row>
    <row r="2399" spans="1:41" ht="14.25" x14ac:dyDescent="0.45">
      <c r="A2399">
        <v>2018</v>
      </c>
      <c r="B2399" s="5" t="s">
        <v>1509</v>
      </c>
      <c r="C2399" s="5" t="s">
        <v>5027</v>
      </c>
      <c r="D2399" s="5" t="s">
        <v>83</v>
      </c>
      <c r="E2399" s="5" t="s">
        <v>94</v>
      </c>
      <c r="F2399" s="5" t="s">
        <v>199</v>
      </c>
      <c r="G2399" s="5" t="s">
        <v>86</v>
      </c>
      <c r="H2399" s="5" t="s">
        <v>130</v>
      </c>
      <c r="I2399">
        <v>218.96832230751033</v>
      </c>
      <c r="J2399"/>
      <c r="K2399"/>
      <c r="L2399"/>
      <c r="M2399">
        <v>39.277442813909666</v>
      </c>
      <c r="N2399">
        <v>0</v>
      </c>
      <c r="O2399">
        <v>301.08144317282671</v>
      </c>
      <c r="P2399"/>
      <c r="Q2399">
        <v>0</v>
      </c>
      <c r="R2399">
        <v>329.87342576394946</v>
      </c>
      <c r="S2399">
        <v>0</v>
      </c>
      <c r="T2399"/>
      <c r="U2399">
        <v>109.48416115375517</v>
      </c>
      <c r="V2399">
        <v>525.52397353802485</v>
      </c>
      <c r="W2399">
        <v>875.87328923004134</v>
      </c>
      <c r="X2399">
        <v>0</v>
      </c>
      <c r="Y2399">
        <v>248.90607642478943</v>
      </c>
      <c r="Z2399">
        <v>63.995955587995859</v>
      </c>
      <c r="AA2399">
        <v>259.06779748166531</v>
      </c>
      <c r="AB2399"/>
      <c r="AC2399">
        <v>114.95836921144293</v>
      </c>
      <c r="AD2399">
        <v>0</v>
      </c>
      <c r="AE2399"/>
      <c r="AF2399">
        <v>340.01003879373542</v>
      </c>
      <c r="AG2399">
        <v>773.39171804371028</v>
      </c>
      <c r="AH2399">
        <v>746.16206357615783</v>
      </c>
      <c r="AI2399">
        <v>213.49411424982259</v>
      </c>
      <c r="AJ2399">
        <v>205.28280216329094</v>
      </c>
      <c r="AK2399"/>
      <c r="AL2399">
        <v>5365.3505859375</v>
      </c>
      <c r="AM2399">
        <v>3189.46240234375</v>
      </c>
      <c r="AN2399">
        <v>2175.888427734375</v>
      </c>
      <c r="AO2399" s="5" t="s">
        <v>5301</v>
      </c>
    </row>
    <row r="2400" spans="1:41" ht="14.25" x14ac:dyDescent="0.45">
      <c r="A2400">
        <v>2018</v>
      </c>
      <c r="B2400" s="5" t="s">
        <v>1508</v>
      </c>
      <c r="C2400" s="5" t="s">
        <v>5027</v>
      </c>
      <c r="D2400" s="5" t="s">
        <v>83</v>
      </c>
      <c r="E2400" s="5" t="s">
        <v>94</v>
      </c>
      <c r="F2400" s="5" t="s">
        <v>199</v>
      </c>
      <c r="G2400" s="5" t="s">
        <v>86</v>
      </c>
      <c r="H2400" s="5" t="s">
        <v>130</v>
      </c>
      <c r="I2400">
        <v>336.80401191175156</v>
      </c>
      <c r="J2400">
        <v>0</v>
      </c>
      <c r="K2400"/>
      <c r="L2400"/>
      <c r="M2400">
        <v>40.276146424446956</v>
      </c>
      <c r="N2400">
        <v>112.38027197455442</v>
      </c>
      <c r="O2400">
        <v>0</v>
      </c>
      <c r="P2400">
        <v>0</v>
      </c>
      <c r="Q2400">
        <v>0</v>
      </c>
      <c r="R2400"/>
      <c r="S2400">
        <v>0</v>
      </c>
      <c r="T2400">
        <v>0</v>
      </c>
      <c r="U2400">
        <v>112.26800397058385</v>
      </c>
      <c r="V2400">
        <v>1403.3500496322981</v>
      </c>
      <c r="W2400">
        <v>0</v>
      </c>
      <c r="X2400">
        <v>0</v>
      </c>
      <c r="Y2400">
        <v>0</v>
      </c>
      <c r="Z2400"/>
      <c r="AA2400">
        <v>271.71124824367672</v>
      </c>
      <c r="AB2400"/>
      <c r="AC2400">
        <v>0</v>
      </c>
      <c r="AD2400">
        <v>0</v>
      </c>
      <c r="AE2400"/>
      <c r="AF2400">
        <v>0</v>
      </c>
      <c r="AG2400">
        <v>6059.1041742924099</v>
      </c>
      <c r="AH2400">
        <v>378.71740006076948</v>
      </c>
      <c r="AI2400">
        <v>218.92260774263849</v>
      </c>
      <c r="AJ2400">
        <v>0</v>
      </c>
      <c r="AK2400"/>
      <c r="AL2400">
        <v>8933.5341796875</v>
      </c>
      <c r="AM2400">
        <v>8295.6181640625</v>
      </c>
      <c r="AN2400">
        <v>637.91619873046875</v>
      </c>
      <c r="AO2400" s="5" t="s">
        <v>5304</v>
      </c>
    </row>
    <row r="2401" spans="1:41" ht="14.25" x14ac:dyDescent="0.45">
      <c r="A2401">
        <v>2018</v>
      </c>
      <c r="B2401" s="5" t="s">
        <v>1507</v>
      </c>
      <c r="C2401" s="5" t="s">
        <v>5027</v>
      </c>
      <c r="D2401" s="5" t="s">
        <v>83</v>
      </c>
      <c r="E2401" s="5" t="s">
        <v>94</v>
      </c>
      <c r="F2401" s="5" t="s">
        <v>199</v>
      </c>
      <c r="G2401" s="5" t="s">
        <v>86</v>
      </c>
      <c r="H2401" s="5" t="s">
        <v>130</v>
      </c>
      <c r="I2401">
        <v>375.29046929803127</v>
      </c>
      <c r="J2401"/>
      <c r="K2401"/>
      <c r="L2401"/>
      <c r="M2401">
        <v>39.80353462251847</v>
      </c>
      <c r="N2401">
        <v>0</v>
      </c>
      <c r="O2401">
        <v>0</v>
      </c>
      <c r="P2401">
        <v>0</v>
      </c>
      <c r="Q2401">
        <v>0</v>
      </c>
      <c r="R2401">
        <v>0</v>
      </c>
      <c r="S2401">
        <v>0</v>
      </c>
      <c r="T2401">
        <v>0</v>
      </c>
      <c r="U2401">
        <v>124.32992061902378</v>
      </c>
      <c r="V2401">
        <v>22.74487692715341</v>
      </c>
      <c r="W2401">
        <v>0</v>
      </c>
      <c r="X2401">
        <v>0</v>
      </c>
      <c r="Y2401">
        <v>144.42996848742416</v>
      </c>
      <c r="Z2401">
        <v>0</v>
      </c>
      <c r="AA2401">
        <v>258.18773241817945</v>
      </c>
      <c r="AB2401"/>
      <c r="AC2401">
        <v>0</v>
      </c>
      <c r="AD2401">
        <v>0</v>
      </c>
      <c r="AE2401"/>
      <c r="AF2401">
        <v>682.34630781460226</v>
      </c>
      <c r="AG2401">
        <v>231.76060069771995</v>
      </c>
      <c r="AH2401">
        <v>539.78255121870166</v>
      </c>
      <c r="AI2401">
        <v>0</v>
      </c>
      <c r="AJ2401">
        <v>0</v>
      </c>
      <c r="AK2401"/>
      <c r="AL2401">
        <v>2418.676025390625</v>
      </c>
      <c r="AM2401">
        <v>1839.0899658203125</v>
      </c>
      <c r="AN2401">
        <v>579.5860595703125</v>
      </c>
      <c r="AO2401" s="5" t="s">
        <v>5303</v>
      </c>
    </row>
    <row r="2402" spans="1:41" ht="14.25" x14ac:dyDescent="0.45">
      <c r="A2402">
        <v>2018</v>
      </c>
      <c r="B2402" s="5" t="s">
        <v>5028</v>
      </c>
      <c r="C2402" s="5" t="s">
        <v>5027</v>
      </c>
      <c r="D2402" s="5" t="s">
        <v>83</v>
      </c>
      <c r="E2402" s="5" t="s">
        <v>94</v>
      </c>
      <c r="F2402" s="5" t="s">
        <v>199</v>
      </c>
      <c r="G2402" s="5" t="s">
        <v>86</v>
      </c>
      <c r="H2402" s="5" t="s">
        <v>130</v>
      </c>
      <c r="I2402">
        <v>370</v>
      </c>
      <c r="J2402">
        <v>5180</v>
      </c>
      <c r="K2402"/>
      <c r="L2402"/>
      <c r="M2402">
        <v>51.682180000000002</v>
      </c>
      <c r="N2402">
        <v>0</v>
      </c>
      <c r="O2402">
        <v>0</v>
      </c>
      <c r="P2402">
        <v>0</v>
      </c>
      <c r="Q2402">
        <v>0</v>
      </c>
      <c r="R2402">
        <v>0</v>
      </c>
      <c r="S2402">
        <v>0</v>
      </c>
      <c r="T2402"/>
      <c r="U2402"/>
      <c r="V2402">
        <v>94</v>
      </c>
      <c r="W2402">
        <v>0</v>
      </c>
      <c r="X2402">
        <v>20</v>
      </c>
      <c r="Y2402">
        <v>230.71383321827909</v>
      </c>
      <c r="Z2402">
        <v>0</v>
      </c>
      <c r="AA2402">
        <v>9828</v>
      </c>
      <c r="AB2402"/>
      <c r="AC2402">
        <v>0</v>
      </c>
      <c r="AD2402">
        <v>205.7209</v>
      </c>
      <c r="AE2402"/>
      <c r="AF2402">
        <v>0</v>
      </c>
      <c r="AG2402">
        <v>5291</v>
      </c>
      <c r="AH2402">
        <v>123</v>
      </c>
      <c r="AI2402">
        <v>396</v>
      </c>
      <c r="AJ2402">
        <v>70</v>
      </c>
      <c r="AK2402"/>
      <c r="AL2402">
        <v>21860.1171875</v>
      </c>
      <c r="AM2402">
        <v>21063.71484375</v>
      </c>
      <c r="AN2402">
        <v>796.403076171875</v>
      </c>
      <c r="AO2402" s="5" t="s">
        <v>5300</v>
      </c>
    </row>
    <row r="2403" spans="1:41" ht="14.25" x14ac:dyDescent="0.45">
      <c r="A2403">
        <v>2018</v>
      </c>
      <c r="B2403" s="5" t="s">
        <v>4071</v>
      </c>
      <c r="C2403" s="5" t="s">
        <v>5027</v>
      </c>
      <c r="D2403" s="5" t="s">
        <v>83</v>
      </c>
      <c r="E2403" s="5" t="s">
        <v>94</v>
      </c>
      <c r="F2403" s="5" t="s">
        <v>202</v>
      </c>
      <c r="G2403" s="5" t="s">
        <v>86</v>
      </c>
      <c r="H2403" s="5" t="s">
        <v>130</v>
      </c>
      <c r="I2403">
        <v>0</v>
      </c>
      <c r="J2403">
        <v>941.23549609100337</v>
      </c>
      <c r="K2403"/>
      <c r="L2403"/>
      <c r="M2403">
        <v>0</v>
      </c>
      <c r="N2403">
        <v>0</v>
      </c>
      <c r="O2403">
        <v>517.28102106940696</v>
      </c>
      <c r="P2403">
        <v>0</v>
      </c>
      <c r="Q2403">
        <v>0</v>
      </c>
      <c r="R2403">
        <v>0</v>
      </c>
      <c r="S2403">
        <v>0</v>
      </c>
      <c r="T2403"/>
      <c r="U2403">
        <v>0</v>
      </c>
      <c r="V2403">
        <v>154.25875379803387</v>
      </c>
      <c r="W2403">
        <v>277.66575683646096</v>
      </c>
      <c r="X2403">
        <v>0</v>
      </c>
      <c r="Y2403">
        <v>0</v>
      </c>
      <c r="Z2403">
        <v>0</v>
      </c>
      <c r="AA2403">
        <v>14183.578215883221</v>
      </c>
      <c r="AB2403"/>
      <c r="AC2403">
        <v>0</v>
      </c>
      <c r="AD2403">
        <v>3861.4488814584861</v>
      </c>
      <c r="AE2403">
        <v>159.40071225796834</v>
      </c>
      <c r="AF2403">
        <v>0</v>
      </c>
      <c r="AG2403">
        <v>1436.6631937056889</v>
      </c>
      <c r="AH2403">
        <v>0</v>
      </c>
      <c r="AI2403"/>
      <c r="AJ2403">
        <v>1028.3916919868925</v>
      </c>
      <c r="AK2403"/>
      <c r="AL2403">
        <v>22559.92578125</v>
      </c>
      <c r="AM2403">
        <v>17903.529296875</v>
      </c>
      <c r="AN2403">
        <v>4656.3955078125</v>
      </c>
      <c r="AO2403" s="5" t="s">
        <v>5307</v>
      </c>
    </row>
    <row r="2404" spans="1:41" ht="14.25" x14ac:dyDescent="0.45">
      <c r="A2404">
        <v>2018</v>
      </c>
      <c r="B2404" s="5" t="s">
        <v>589</v>
      </c>
      <c r="C2404" s="5" t="s">
        <v>5027</v>
      </c>
      <c r="D2404" s="5" t="s">
        <v>83</v>
      </c>
      <c r="E2404" s="5" t="s">
        <v>94</v>
      </c>
      <c r="F2404" s="5" t="s">
        <v>202</v>
      </c>
      <c r="G2404" s="5" t="s">
        <v>86</v>
      </c>
      <c r="H2404" s="5" t="s">
        <v>130</v>
      </c>
      <c r="I2404">
        <v>2229.3612147383978</v>
      </c>
      <c r="J2404">
        <v>1771.0151649939676</v>
      </c>
      <c r="K2404"/>
      <c r="L2404">
        <v>0</v>
      </c>
      <c r="M2404">
        <v>0</v>
      </c>
      <c r="N2404">
        <v>1664.0589067154467</v>
      </c>
      <c r="O2404">
        <v>533.98509095876852</v>
      </c>
      <c r="P2404">
        <v>0</v>
      </c>
      <c r="Q2404">
        <v>0</v>
      </c>
      <c r="R2404"/>
      <c r="S2404">
        <v>212.32011568937119</v>
      </c>
      <c r="T2404">
        <v>0</v>
      </c>
      <c r="U2404">
        <v>0</v>
      </c>
      <c r="V2404">
        <v>0</v>
      </c>
      <c r="W2404">
        <v>31.84801735340568</v>
      </c>
      <c r="X2404">
        <v>902.01356338621747</v>
      </c>
      <c r="Y2404">
        <v>5879.1440034386887</v>
      </c>
      <c r="Z2404">
        <v>0</v>
      </c>
      <c r="AA2404">
        <v>17740.311915506692</v>
      </c>
      <c r="AB2404"/>
      <c r="AC2404">
        <v>0</v>
      </c>
      <c r="AD2404">
        <v>1386.251630192912</v>
      </c>
      <c r="AE2404">
        <v>538.0429530098238</v>
      </c>
      <c r="AF2404">
        <v>0</v>
      </c>
      <c r="AG2404">
        <v>3063.7792693976266</v>
      </c>
      <c r="AH2404">
        <v>63.696034706811361</v>
      </c>
      <c r="AI2404"/>
      <c r="AJ2404">
        <v>1579.6616607289218</v>
      </c>
      <c r="AK2404"/>
      <c r="AL2404">
        <v>37595.484375</v>
      </c>
      <c r="AM2404">
        <v>34465.37109375</v>
      </c>
      <c r="AN2404">
        <v>3130.114501953125</v>
      </c>
      <c r="AO2404" s="5" t="s">
        <v>5306</v>
      </c>
    </row>
    <row r="2405" spans="1:41" ht="14.25" x14ac:dyDescent="0.45">
      <c r="A2405">
        <v>2018</v>
      </c>
      <c r="B2405" s="5" t="s">
        <v>1507</v>
      </c>
      <c r="C2405" s="5" t="s">
        <v>5027</v>
      </c>
      <c r="D2405" s="5" t="s">
        <v>83</v>
      </c>
      <c r="E2405" s="5" t="s">
        <v>94</v>
      </c>
      <c r="F2405" s="5" t="s">
        <v>202</v>
      </c>
      <c r="G2405" s="5" t="s">
        <v>86</v>
      </c>
      <c r="H2405" s="5" t="s">
        <v>130</v>
      </c>
      <c r="I2405">
        <v>0</v>
      </c>
      <c r="J2405">
        <v>0</v>
      </c>
      <c r="K2405">
        <v>0</v>
      </c>
      <c r="L2405"/>
      <c r="M2405">
        <v>489.01485393379829</v>
      </c>
      <c r="N2405">
        <v>0</v>
      </c>
      <c r="O2405">
        <v>0</v>
      </c>
      <c r="P2405">
        <v>1023.5194617219034</v>
      </c>
      <c r="Q2405">
        <v>0</v>
      </c>
      <c r="R2405">
        <v>0</v>
      </c>
      <c r="S2405">
        <v>568.62192317883523</v>
      </c>
      <c r="T2405">
        <v>0</v>
      </c>
      <c r="U2405">
        <v>0</v>
      </c>
      <c r="V2405">
        <v>2615.6608466226421</v>
      </c>
      <c r="W2405">
        <v>1887.8247849537329</v>
      </c>
      <c r="X2405">
        <v>0</v>
      </c>
      <c r="Y2405">
        <v>5487.2015586757598</v>
      </c>
      <c r="Z2405">
        <v>0</v>
      </c>
      <c r="AA2405">
        <v>8871.8930470093001</v>
      </c>
      <c r="AB2405">
        <v>0</v>
      </c>
      <c r="AC2405">
        <v>0</v>
      </c>
      <c r="AD2405">
        <v>4904.3640874174544</v>
      </c>
      <c r="AE2405">
        <v>2997.693303456721</v>
      </c>
      <c r="AF2405"/>
      <c r="AG2405">
        <v>2779.3912502830617</v>
      </c>
      <c r="AH2405">
        <v>9548.4554625739147</v>
      </c>
      <c r="AI2405">
        <v>0</v>
      </c>
      <c r="AJ2405">
        <v>0</v>
      </c>
      <c r="AK2405"/>
      <c r="AL2405">
        <v>41173.640625</v>
      </c>
      <c r="AM2405">
        <v>23775.359375</v>
      </c>
      <c r="AN2405">
        <v>17398.28125</v>
      </c>
      <c r="AO2405" s="5" t="s">
        <v>5305</v>
      </c>
    </row>
    <row r="2406" spans="1:41" ht="14.25" x14ac:dyDescent="0.45">
      <c r="A2406">
        <v>2018</v>
      </c>
      <c r="B2406" s="5" t="s">
        <v>5028</v>
      </c>
      <c r="C2406" s="5" t="s">
        <v>5027</v>
      </c>
      <c r="D2406" s="5" t="s">
        <v>83</v>
      </c>
      <c r="E2406" s="5" t="s">
        <v>94</v>
      </c>
      <c r="F2406" s="5" t="s">
        <v>202</v>
      </c>
      <c r="G2406" s="5" t="s">
        <v>86</v>
      </c>
      <c r="H2406" s="5" t="s">
        <v>130</v>
      </c>
      <c r="I2406">
        <v>0</v>
      </c>
      <c r="J2406">
        <v>224</v>
      </c>
      <c r="K2406"/>
      <c r="L2406"/>
      <c r="M2406">
        <v>0</v>
      </c>
      <c r="N2406">
        <v>164</v>
      </c>
      <c r="O2406">
        <v>502.57400000000001</v>
      </c>
      <c r="P2406">
        <v>0</v>
      </c>
      <c r="Q2406">
        <v>0</v>
      </c>
      <c r="R2406">
        <v>0</v>
      </c>
      <c r="S2406">
        <v>0</v>
      </c>
      <c r="T2406"/>
      <c r="U2406"/>
      <c r="V2406">
        <v>75</v>
      </c>
      <c r="W2406">
        <v>73.651420000000002</v>
      </c>
      <c r="X2406">
        <v>0</v>
      </c>
      <c r="Y2406">
        <v>0</v>
      </c>
      <c r="Z2406">
        <v>0</v>
      </c>
      <c r="AA2406">
        <v>12265</v>
      </c>
      <c r="AB2406"/>
      <c r="AC2406">
        <v>0</v>
      </c>
      <c r="AD2406">
        <v>3789.29133</v>
      </c>
      <c r="AE2406"/>
      <c r="AF2406">
        <v>0</v>
      </c>
      <c r="AG2406">
        <v>1302</v>
      </c>
      <c r="AH2406">
        <v>0</v>
      </c>
      <c r="AI2406"/>
      <c r="AJ2406">
        <v>294</v>
      </c>
      <c r="AK2406"/>
      <c r="AL2406">
        <v>18689.517578125</v>
      </c>
      <c r="AM2406">
        <v>14324</v>
      </c>
      <c r="AN2406">
        <v>4365.5166015625</v>
      </c>
      <c r="AO2406" s="5" t="s">
        <v>5309</v>
      </c>
    </row>
    <row r="2407" spans="1:41" ht="14.25" x14ac:dyDescent="0.45">
      <c r="A2407">
        <v>2018</v>
      </c>
      <c r="B2407" s="5" t="s">
        <v>1509</v>
      </c>
      <c r="C2407" s="5" t="s">
        <v>5027</v>
      </c>
      <c r="D2407" s="5" t="s">
        <v>83</v>
      </c>
      <c r="E2407" s="5" t="s">
        <v>94</v>
      </c>
      <c r="F2407" s="5" t="s">
        <v>202</v>
      </c>
      <c r="G2407" s="5" t="s">
        <v>86</v>
      </c>
      <c r="H2407" s="5" t="s">
        <v>130</v>
      </c>
      <c r="I2407">
        <v>3831.9456403814311</v>
      </c>
      <c r="J2407">
        <v>0</v>
      </c>
      <c r="K2407"/>
      <c r="L2407"/>
      <c r="M2407">
        <v>798.41324521375952</v>
      </c>
      <c r="N2407">
        <v>3438.5275548589116</v>
      </c>
      <c r="O2407">
        <v>0</v>
      </c>
      <c r="P2407"/>
      <c r="Q2407">
        <v>0</v>
      </c>
      <c r="R2407"/>
      <c r="S2407">
        <v>547.42080576877584</v>
      </c>
      <c r="T2407"/>
      <c r="U2407">
        <v>0</v>
      </c>
      <c r="V2407">
        <v>1510.8814239218214</v>
      </c>
      <c r="W2407">
        <v>1839.3339073830869</v>
      </c>
      <c r="X2407">
        <v>0</v>
      </c>
      <c r="Y2407">
        <v>11725.035268295353</v>
      </c>
      <c r="Z2407">
        <v>0</v>
      </c>
      <c r="AA2407">
        <v>8941.4280664123362</v>
      </c>
      <c r="AB2407"/>
      <c r="AC2407">
        <v>0</v>
      </c>
      <c r="AD2407">
        <v>3597.5904112106273</v>
      </c>
      <c r="AE2407">
        <v>579.93760163144123</v>
      </c>
      <c r="AF2407">
        <v>0</v>
      </c>
      <c r="AG2407">
        <v>4626.8718848663602</v>
      </c>
      <c r="AH2407">
        <v>4750.0644880342606</v>
      </c>
      <c r="AI2407"/>
      <c r="AJ2407">
        <v>4105.6560432658189</v>
      </c>
      <c r="AK2407"/>
      <c r="AL2407">
        <v>50293.109375</v>
      </c>
      <c r="AM2407">
        <v>38760.28515625</v>
      </c>
      <c r="AN2407">
        <v>11532.8232421875</v>
      </c>
      <c r="AO2407" s="5" t="s">
        <v>5308</v>
      </c>
    </row>
    <row r="2408" spans="1:41" ht="14.25" x14ac:dyDescent="0.45">
      <c r="A2408">
        <v>2018</v>
      </c>
      <c r="B2408" s="5" t="s">
        <v>1508</v>
      </c>
      <c r="C2408" s="5" t="s">
        <v>5027</v>
      </c>
      <c r="D2408" s="5" t="s">
        <v>83</v>
      </c>
      <c r="E2408" s="5" t="s">
        <v>94</v>
      </c>
      <c r="F2408" s="5" t="s">
        <v>202</v>
      </c>
      <c r="G2408" s="5" t="s">
        <v>86</v>
      </c>
      <c r="H2408" s="5" t="s">
        <v>130</v>
      </c>
      <c r="I2408">
        <v>3929.3801389704345</v>
      </c>
      <c r="J2408">
        <v>0</v>
      </c>
      <c r="K2408"/>
      <c r="L2408"/>
      <c r="M2408">
        <v>493.13720744078944</v>
      </c>
      <c r="N2408">
        <v>0</v>
      </c>
      <c r="O2408">
        <v>353.64421250733909</v>
      </c>
      <c r="P2408">
        <v>947.36232470537459</v>
      </c>
      <c r="Q2408">
        <v>0</v>
      </c>
      <c r="R2408"/>
      <c r="S2408">
        <v>561.34001985291923</v>
      </c>
      <c r="T2408">
        <v>0</v>
      </c>
      <c r="U2408">
        <v>0</v>
      </c>
      <c r="V2408">
        <v>2582.1640913234287</v>
      </c>
      <c r="W2408">
        <v>0</v>
      </c>
      <c r="X2408">
        <v>0</v>
      </c>
      <c r="Y2408">
        <v>3021.4912444611173</v>
      </c>
      <c r="Z2408"/>
      <c r="AA2408">
        <v>9336.5905169457201</v>
      </c>
      <c r="AB2408"/>
      <c r="AC2408">
        <v>0</v>
      </c>
      <c r="AD2408">
        <v>4126.7332564502249</v>
      </c>
      <c r="AE2408">
        <v>372.00003115652959</v>
      </c>
      <c r="AF2408">
        <v>0</v>
      </c>
      <c r="AG2408">
        <v>8920.8155955025923</v>
      </c>
      <c r="AH2408">
        <v>11562.314660861901</v>
      </c>
      <c r="AI2408">
        <v>0</v>
      </c>
      <c r="AJ2408">
        <v>0</v>
      </c>
      <c r="AK2408"/>
      <c r="AL2408">
        <v>46206.97265625</v>
      </c>
      <c r="AM2408">
        <v>29109.8046875</v>
      </c>
      <c r="AN2408">
        <v>17097.169921875</v>
      </c>
      <c r="AO2408" s="5" t="s">
        <v>5310</v>
      </c>
    </row>
    <row r="2409" spans="1:41" ht="14.25" x14ac:dyDescent="0.45">
      <c r="A2409">
        <v>2018</v>
      </c>
      <c r="B2409" s="5" t="s">
        <v>1509</v>
      </c>
      <c r="C2409" s="5" t="s">
        <v>5027</v>
      </c>
      <c r="D2409" s="5" t="s">
        <v>83</v>
      </c>
      <c r="E2409" s="5" t="s">
        <v>94</v>
      </c>
      <c r="F2409" s="5" t="s">
        <v>236</v>
      </c>
      <c r="G2409" s="5" t="s">
        <v>86</v>
      </c>
      <c r="H2409" s="5" t="s">
        <v>130</v>
      </c>
      <c r="I2409">
        <v>4576.4379362269665</v>
      </c>
      <c r="J2409">
        <v>8098.8033555619677</v>
      </c>
      <c r="K2409">
        <v>43.793664461502068</v>
      </c>
      <c r="L2409">
        <v>314.21954251127733</v>
      </c>
      <c r="M2409">
        <v>7630.5396681713992</v>
      </c>
      <c r="N2409">
        <v>11043.959877257887</v>
      </c>
      <c r="O2409">
        <v>1413.4405204949792</v>
      </c>
      <c r="P2409">
        <v>850.06410619095755</v>
      </c>
      <c r="Q2409">
        <v>0</v>
      </c>
      <c r="R2409">
        <v>565.99463159941865</v>
      </c>
      <c r="S2409">
        <v>4324.6243655733288</v>
      </c>
      <c r="T2409">
        <v>0</v>
      </c>
      <c r="U2409">
        <v>164.22624173063275</v>
      </c>
      <c r="V2409">
        <v>8642.6796814774334</v>
      </c>
      <c r="W2409">
        <v>4664.0252651499704</v>
      </c>
      <c r="X2409">
        <v>2253.4129326414059</v>
      </c>
      <c r="Y2409">
        <v>46763.537980917099</v>
      </c>
      <c r="Z2409">
        <v>1635.0375575117914</v>
      </c>
      <c r="AA2409">
        <v>32633.117412299445</v>
      </c>
      <c r="AB2409">
        <v>186.1230739613838</v>
      </c>
      <c r="AC2409">
        <v>2000.275624279107</v>
      </c>
      <c r="AD2409">
        <v>8944.838545332972</v>
      </c>
      <c r="AE2409">
        <v>6556.9899888742239</v>
      </c>
      <c r="AF2409">
        <v>7306.330005050525</v>
      </c>
      <c r="AG2409">
        <v>37827.458115550151</v>
      </c>
      <c r="AH2409">
        <v>10384.823538435747</v>
      </c>
      <c r="AI2409">
        <v>426.98822849964517</v>
      </c>
      <c r="AJ2409">
        <v>9456.6944196556033</v>
      </c>
      <c r="AK2409">
        <v>326.26280023819038</v>
      </c>
      <c r="AL2409">
        <v>219034.703125</v>
      </c>
      <c r="AM2409">
        <v>178435.8125</v>
      </c>
      <c r="AN2409">
        <v>40598.87109375</v>
      </c>
      <c r="AO2409" s="5" t="s">
        <v>5316</v>
      </c>
    </row>
    <row r="2410" spans="1:41" ht="14.25" x14ac:dyDescent="0.45">
      <c r="A2410">
        <v>2018</v>
      </c>
      <c r="B2410" s="5" t="s">
        <v>1508</v>
      </c>
      <c r="C2410" s="5" t="s">
        <v>5027</v>
      </c>
      <c r="D2410" s="5" t="s">
        <v>83</v>
      </c>
      <c r="E2410" s="5" t="s">
        <v>94</v>
      </c>
      <c r="F2410" s="5" t="s">
        <v>236</v>
      </c>
      <c r="G2410" s="5" t="s">
        <v>86</v>
      </c>
      <c r="H2410" s="5" t="s">
        <v>130</v>
      </c>
      <c r="I2410">
        <v>5085.7405798674481</v>
      </c>
      <c r="J2410">
        <v>5059.7995698392742</v>
      </c>
      <c r="K2410">
        <v>44.907201588233541</v>
      </c>
      <c r="L2410">
        <v>322.20917139557565</v>
      </c>
      <c r="M2410">
        <v>5794.7551254431746</v>
      </c>
      <c r="N2410">
        <v>9827.9410675849103</v>
      </c>
      <c r="O2410">
        <v>1518.9860937219994</v>
      </c>
      <c r="P2410">
        <v>1736.8309286265203</v>
      </c>
      <c r="Q2410">
        <v>0</v>
      </c>
      <c r="R2410">
        <v>4237.1881321566834</v>
      </c>
      <c r="S2410">
        <v>9430.5123335290427</v>
      </c>
      <c r="T2410">
        <v>112.26800397058385</v>
      </c>
      <c r="U2410">
        <v>168.40200595587578</v>
      </c>
      <c r="V2410">
        <v>16789.679993800815</v>
      </c>
      <c r="W2410">
        <v>4445.8129572351199</v>
      </c>
      <c r="X2410">
        <v>2050.0137525028608</v>
      </c>
      <c r="Y2410">
        <v>26871.346750359244</v>
      </c>
      <c r="Z2410">
        <v>481.6297370338047</v>
      </c>
      <c r="AA2410">
        <v>33843.557042852459</v>
      </c>
      <c r="AB2410">
        <v>190.85560674999255</v>
      </c>
      <c r="AC2410">
        <v>1082.375826280399</v>
      </c>
      <c r="AD2410">
        <v>8363.685625798571</v>
      </c>
      <c r="AE2410">
        <v>562.85563790652213</v>
      </c>
      <c r="AF2410">
        <v>7445.2366980842571</v>
      </c>
      <c r="AG2410">
        <v>44105.608039883569</v>
      </c>
      <c r="AH2410">
        <v>23943.289990862624</v>
      </c>
      <c r="AI2410">
        <v>437.84521548527698</v>
      </c>
      <c r="AJ2410">
        <v>6568.2755699537283</v>
      </c>
      <c r="AK2410">
        <v>524.47899425773494</v>
      </c>
      <c r="AL2410">
        <v>221046.109375</v>
      </c>
      <c r="AM2410">
        <v>164188.671875</v>
      </c>
      <c r="AN2410">
        <v>56857.41015625</v>
      </c>
      <c r="AO2410" s="5" t="s">
        <v>5313</v>
      </c>
    </row>
    <row r="2411" spans="1:41" ht="14.25" x14ac:dyDescent="0.45">
      <c r="A2411">
        <v>2018</v>
      </c>
      <c r="B2411" s="5" t="s">
        <v>5028</v>
      </c>
      <c r="C2411" s="5" t="s">
        <v>5027</v>
      </c>
      <c r="D2411" s="5" t="s">
        <v>83</v>
      </c>
      <c r="E2411" s="5" t="s">
        <v>94</v>
      </c>
      <c r="F2411" s="5" t="s">
        <v>236</v>
      </c>
      <c r="G2411" s="5" t="s">
        <v>86</v>
      </c>
      <c r="H2411" s="5" t="s">
        <v>130</v>
      </c>
      <c r="I2411">
        <v>6571</v>
      </c>
      <c r="J2411">
        <v>6343</v>
      </c>
      <c r="K2411">
        <v>0</v>
      </c>
      <c r="L2411">
        <v>0</v>
      </c>
      <c r="M2411">
        <v>2365.8229200000001</v>
      </c>
      <c r="N2411">
        <v>1233</v>
      </c>
      <c r="O2411">
        <v>1103.5740000000001</v>
      </c>
      <c r="P2411">
        <v>350</v>
      </c>
      <c r="Q2411">
        <v>0</v>
      </c>
      <c r="R2411">
        <v>525.68674999999996</v>
      </c>
      <c r="S2411">
        <v>14</v>
      </c>
      <c r="T2411">
        <v>233.09037818181821</v>
      </c>
      <c r="U2411">
        <v>73</v>
      </c>
      <c r="V2411">
        <v>1126</v>
      </c>
      <c r="W2411">
        <v>484.97536000000002</v>
      </c>
      <c r="X2411">
        <v>568</v>
      </c>
      <c r="Y2411">
        <v>8986.5019999999986</v>
      </c>
      <c r="Z2411">
        <v>909.89339999999993</v>
      </c>
      <c r="AA2411">
        <v>44684</v>
      </c>
      <c r="AB2411">
        <v>172</v>
      </c>
      <c r="AC2411">
        <v>936.91499999999996</v>
      </c>
      <c r="AD2411">
        <v>9825.060300000001</v>
      </c>
      <c r="AE2411">
        <v>0</v>
      </c>
      <c r="AF2411">
        <v>2338.56</v>
      </c>
      <c r="AG2411">
        <v>26665</v>
      </c>
      <c r="AH2411">
        <v>237</v>
      </c>
      <c r="AI2411">
        <v>1494</v>
      </c>
      <c r="AJ2411">
        <v>704</v>
      </c>
      <c r="AK2411">
        <v>227</v>
      </c>
      <c r="AL2411">
        <v>118171.0859375</v>
      </c>
      <c r="AM2411">
        <v>101446.5546875</v>
      </c>
      <c r="AN2411">
        <v>16724.5234375</v>
      </c>
      <c r="AO2411" s="5" t="s">
        <v>5315</v>
      </c>
    </row>
    <row r="2412" spans="1:41" ht="14.25" x14ac:dyDescent="0.45">
      <c r="A2412">
        <v>2018</v>
      </c>
      <c r="B2412" s="5" t="s">
        <v>589</v>
      </c>
      <c r="C2412" s="5" t="s">
        <v>5027</v>
      </c>
      <c r="D2412" s="5" t="s">
        <v>83</v>
      </c>
      <c r="E2412" s="5" t="s">
        <v>94</v>
      </c>
      <c r="F2412" s="5" t="s">
        <v>236</v>
      </c>
      <c r="G2412" s="5" t="s">
        <v>86</v>
      </c>
      <c r="H2412" s="5" t="s">
        <v>130</v>
      </c>
      <c r="I2412">
        <v>6773.011690490941</v>
      </c>
      <c r="J2412">
        <v>3490.5427019332624</v>
      </c>
      <c r="K2412">
        <v>0</v>
      </c>
      <c r="L2412">
        <v>265.40014461171398</v>
      </c>
      <c r="M2412">
        <v>3848.3020968698529</v>
      </c>
      <c r="N2412">
        <v>6463.9797621050611</v>
      </c>
      <c r="O2412">
        <v>1332.3087259508043</v>
      </c>
      <c r="P2412">
        <v>434.03008849510491</v>
      </c>
      <c r="Q2412">
        <v>0</v>
      </c>
      <c r="R2412">
        <v>550.89513916770227</v>
      </c>
      <c r="S2412">
        <v>3981.0021691757102</v>
      </c>
      <c r="T2412">
        <v>0</v>
      </c>
      <c r="U2412">
        <v>207.01211279713692</v>
      </c>
      <c r="V2412">
        <v>2755.9151016480382</v>
      </c>
      <c r="W2412">
        <v>1581.7848618858154</v>
      </c>
      <c r="X2412">
        <v>3452.2839071476869</v>
      </c>
      <c r="Y2412">
        <v>19372.087355498228</v>
      </c>
      <c r="Z2412">
        <v>602.75781428457526</v>
      </c>
      <c r="AA2412">
        <v>51605.25174369484</v>
      </c>
      <c r="AB2412">
        <v>144.37767866877243</v>
      </c>
      <c r="AC2412">
        <v>948.5931968711883</v>
      </c>
      <c r="AD2412">
        <v>8089.6217426197354</v>
      </c>
      <c r="AE2412">
        <v>5334.9488627566498</v>
      </c>
      <c r="AF2412">
        <v>3036.1224511279288</v>
      </c>
      <c r="AG2412">
        <v>42460.838336138899</v>
      </c>
      <c r="AH2412">
        <v>1527.1086872590611</v>
      </c>
      <c r="AI2412">
        <v>441.6258406338921</v>
      </c>
      <c r="AJ2412">
        <v>5112.6683858000588</v>
      </c>
      <c r="AK2412">
        <v>328.03457874007853</v>
      </c>
      <c r="AL2412">
        <v>174140.5</v>
      </c>
      <c r="AM2412">
        <v>149414.0625</v>
      </c>
      <c r="AN2412">
        <v>24726.451171875</v>
      </c>
      <c r="AO2412" s="5" t="s">
        <v>5311</v>
      </c>
    </row>
    <row r="2413" spans="1:41" ht="14.25" x14ac:dyDescent="0.45">
      <c r="A2413">
        <v>2018</v>
      </c>
      <c r="B2413" s="5" t="s">
        <v>4071</v>
      </c>
      <c r="C2413" s="5" t="s">
        <v>5027</v>
      </c>
      <c r="D2413" s="5" t="s">
        <v>83</v>
      </c>
      <c r="E2413" s="5" t="s">
        <v>94</v>
      </c>
      <c r="F2413" s="5" t="s">
        <v>236</v>
      </c>
      <c r="G2413" s="5" t="s">
        <v>86</v>
      </c>
      <c r="H2413" s="5" t="s">
        <v>130</v>
      </c>
      <c r="I2413">
        <v>6757.5618080458707</v>
      </c>
      <c r="J2413">
        <v>8577.3009070166772</v>
      </c>
      <c r="K2413">
        <v>0</v>
      </c>
      <c r="L2413">
        <v>40.144108206768522</v>
      </c>
      <c r="M2413">
        <v>3897.6045126303225</v>
      </c>
      <c r="N2413">
        <v>3405.6414821924172</v>
      </c>
      <c r="O2413">
        <v>1135.3444279535292</v>
      </c>
      <c r="P2413">
        <v>359.93709219541239</v>
      </c>
      <c r="Q2413">
        <v>0</v>
      </c>
      <c r="R2413">
        <v>323.69840052871319</v>
      </c>
      <c r="S2413">
        <v>448.37877770628512</v>
      </c>
      <c r="T2413">
        <v>0</v>
      </c>
      <c r="U2413">
        <v>102.83916919868925</v>
      </c>
      <c r="V2413">
        <v>3195.212987003275</v>
      </c>
      <c r="W2413">
        <v>2365.3008915698529</v>
      </c>
      <c r="X2413">
        <v>582.75529212590573</v>
      </c>
      <c r="Y2413">
        <v>9241.6439968235918</v>
      </c>
      <c r="Z2413">
        <v>691.07921701519172</v>
      </c>
      <c r="AA2413">
        <v>51677.710914033334</v>
      </c>
      <c r="AB2413">
        <v>139.68232995581167</v>
      </c>
      <c r="AC2413">
        <v>963.51560209789932</v>
      </c>
      <c r="AD2413">
        <v>10997.832820330017</v>
      </c>
      <c r="AE2413">
        <v>4827.2706021864733</v>
      </c>
      <c r="AF2413">
        <v>1630.3661655612864</v>
      </c>
      <c r="AG2413">
        <v>36359.816661888573</v>
      </c>
      <c r="AH2413">
        <v>1446.9471106255578</v>
      </c>
      <c r="AI2413">
        <v>1536.4171878284174</v>
      </c>
      <c r="AJ2413">
        <v>2673.8183991659207</v>
      </c>
      <c r="AK2413">
        <v>233.44491408102459</v>
      </c>
      <c r="AL2413">
        <v>153611.265625</v>
      </c>
      <c r="AM2413">
        <v>130827.5703125</v>
      </c>
      <c r="AN2413">
        <v>22783.708984375</v>
      </c>
      <c r="AO2413" s="5" t="s">
        <v>5314</v>
      </c>
    </row>
    <row r="2414" spans="1:41" ht="14.25" x14ac:dyDescent="0.45">
      <c r="A2414">
        <v>2018</v>
      </c>
      <c r="B2414" s="5" t="s">
        <v>1507</v>
      </c>
      <c r="C2414" s="5" t="s">
        <v>5027</v>
      </c>
      <c r="D2414" s="5" t="s">
        <v>83</v>
      </c>
      <c r="E2414" s="5" t="s">
        <v>94</v>
      </c>
      <c r="F2414" s="5" t="s">
        <v>236</v>
      </c>
      <c r="G2414" s="5" t="s">
        <v>86</v>
      </c>
      <c r="H2414" s="5" t="s">
        <v>130</v>
      </c>
      <c r="I2414">
        <v>943.91239247686644</v>
      </c>
      <c r="J2414">
        <v>5157.4008432320352</v>
      </c>
      <c r="K2414">
        <v>45.489753854306819</v>
      </c>
      <c r="L2414">
        <v>295.68340005299433</v>
      </c>
      <c r="M2414">
        <v>5055.0488970598453</v>
      </c>
      <c r="N2414">
        <v>8893.133154132347</v>
      </c>
      <c r="O2414">
        <v>1526.0675174273581</v>
      </c>
      <c r="P2414">
        <v>1535.2791925828551</v>
      </c>
      <c r="Q2414">
        <v>0</v>
      </c>
      <c r="R2414">
        <v>4343.8990457266191</v>
      </c>
      <c r="S2414">
        <v>3412.8687829193691</v>
      </c>
      <c r="T2414">
        <v>113.72438463576705</v>
      </c>
      <c r="U2414">
        <v>186.49488092853565</v>
      </c>
      <c r="V2414">
        <v>16120.431522119979</v>
      </c>
      <c r="W2414">
        <v>3548.200800635932</v>
      </c>
      <c r="X2414">
        <v>1634.0979417272065</v>
      </c>
      <c r="Y2414">
        <v>32402.351670422748</v>
      </c>
      <c r="Z2414">
        <v>930.26546632057443</v>
      </c>
      <c r="AA2414">
        <v>32159.107531768266</v>
      </c>
      <c r="AB2414">
        <v>187.64523464901563</v>
      </c>
      <c r="AC2414">
        <v>1080.226420254759</v>
      </c>
      <c r="AD2414">
        <v>5689.0623414042466</v>
      </c>
      <c r="AE2414">
        <v>11310.945820331292</v>
      </c>
      <c r="AF2414">
        <v>5185.8319393909778</v>
      </c>
      <c r="AG2414">
        <v>37600.28490285117</v>
      </c>
      <c r="AH2414">
        <v>19947.70277002576</v>
      </c>
      <c r="AI2414">
        <v>221.76255003974575</v>
      </c>
      <c r="AJ2414">
        <v>6863.6048400053969</v>
      </c>
      <c r="AK2414">
        <v>468.54446469936022</v>
      </c>
      <c r="AL2414">
        <v>206859.078125</v>
      </c>
      <c r="AM2414">
        <v>165008.859375</v>
      </c>
      <c r="AN2414">
        <v>41850.2109375</v>
      </c>
      <c r="AO2414" s="5" t="s">
        <v>5312</v>
      </c>
    </row>
    <row r="2415" spans="1:41" ht="14.25" x14ac:dyDescent="0.45">
      <c r="A2415">
        <v>2018</v>
      </c>
      <c r="B2415" s="5" t="s">
        <v>1509</v>
      </c>
      <c r="C2415" s="5" t="s">
        <v>5027</v>
      </c>
      <c r="D2415" s="5" t="s">
        <v>83</v>
      </c>
      <c r="E2415" s="5" t="s">
        <v>94</v>
      </c>
      <c r="F2415" s="5" t="s">
        <v>237</v>
      </c>
      <c r="G2415" s="5" t="s">
        <v>86</v>
      </c>
      <c r="H2415" s="5" t="s">
        <v>130</v>
      </c>
      <c r="I2415">
        <v>3796.1340134329275</v>
      </c>
      <c r="J2415">
        <v>8098.8033555619677</v>
      </c>
      <c r="K2415">
        <v>43.793664461502068</v>
      </c>
      <c r="L2415">
        <v>233.12487895901921</v>
      </c>
      <c r="M2415">
        <v>7630.5396681713992</v>
      </c>
      <c r="N2415">
        <v>11043.959877257887</v>
      </c>
      <c r="O2415">
        <v>1413.4405204949792</v>
      </c>
      <c r="P2415">
        <v>850.06410619095755</v>
      </c>
      <c r="Q2415">
        <v>0</v>
      </c>
      <c r="R2415">
        <v>565.99463159941865</v>
      </c>
      <c r="S2415">
        <v>4276.7359934846772</v>
      </c>
      <c r="T2415">
        <v>0</v>
      </c>
      <c r="U2415">
        <v>164.22624173063275</v>
      </c>
      <c r="V2415">
        <v>8533.1955203236776</v>
      </c>
      <c r="W2415">
        <v>4664.0252651499704</v>
      </c>
      <c r="X2415">
        <v>2253.4129326414059</v>
      </c>
      <c r="Y2415">
        <v>43968.516031588508</v>
      </c>
      <c r="Z2415">
        <v>1635.0375575117914</v>
      </c>
      <c r="AA2415">
        <v>32633.117412299445</v>
      </c>
      <c r="AB2415">
        <v>186.1230739613838</v>
      </c>
      <c r="AC2415">
        <v>2000.275624279107</v>
      </c>
      <c r="AD2415">
        <v>8944.838545332972</v>
      </c>
      <c r="AE2415">
        <v>6556.9899888742239</v>
      </c>
      <c r="AF2415">
        <v>7306.330005050525</v>
      </c>
      <c r="AG2415">
        <v>37827.458115550151</v>
      </c>
      <c r="AH2415">
        <v>10384.823538435747</v>
      </c>
      <c r="AI2415">
        <v>426.98822849964517</v>
      </c>
      <c r="AJ2415">
        <v>9456.6944196556033</v>
      </c>
      <c r="AK2415">
        <v>326.26280023819038</v>
      </c>
      <c r="AL2415">
        <v>215220.90625</v>
      </c>
      <c r="AM2415">
        <v>174669.921875</v>
      </c>
      <c r="AN2415">
        <v>40550.98046875</v>
      </c>
      <c r="AO2415" s="5" t="s">
        <v>5321</v>
      </c>
    </row>
    <row r="2416" spans="1:41" ht="14.25" x14ac:dyDescent="0.45">
      <c r="A2416">
        <v>2018</v>
      </c>
      <c r="B2416" s="5" t="s">
        <v>5028</v>
      </c>
      <c r="C2416" s="5" t="s">
        <v>5027</v>
      </c>
      <c r="D2416" s="5" t="s">
        <v>83</v>
      </c>
      <c r="E2416" s="5" t="s">
        <v>94</v>
      </c>
      <c r="F2416" s="5" t="s">
        <v>237</v>
      </c>
      <c r="G2416" s="5" t="s">
        <v>86</v>
      </c>
      <c r="H2416" s="5" t="s">
        <v>130</v>
      </c>
      <c r="I2416">
        <v>5621.2619999999997</v>
      </c>
      <c r="J2416">
        <v>6343</v>
      </c>
      <c r="K2416">
        <v>0</v>
      </c>
      <c r="L2416">
        <v>0</v>
      </c>
      <c r="M2416">
        <v>2365.8229200000001</v>
      </c>
      <c r="N2416">
        <v>1233</v>
      </c>
      <c r="O2416">
        <v>1103.5740000000001</v>
      </c>
      <c r="P2416">
        <v>350</v>
      </c>
      <c r="Q2416">
        <v>0</v>
      </c>
      <c r="R2416">
        <v>525.68674999999996</v>
      </c>
      <c r="S2416">
        <v>14</v>
      </c>
      <c r="T2416">
        <v>233.09037818181821</v>
      </c>
      <c r="U2416">
        <v>41</v>
      </c>
      <c r="V2416">
        <v>874</v>
      </c>
      <c r="W2416">
        <v>484.97536000000002</v>
      </c>
      <c r="X2416">
        <v>568</v>
      </c>
      <c r="Y2416">
        <v>8986.5019999999986</v>
      </c>
      <c r="Z2416">
        <v>909.89339999999993</v>
      </c>
      <c r="AA2416">
        <v>44684</v>
      </c>
      <c r="AB2416">
        <v>172</v>
      </c>
      <c r="AC2416">
        <v>936.91499999999996</v>
      </c>
      <c r="AD2416">
        <v>9825.060300000001</v>
      </c>
      <c r="AE2416">
        <v>0</v>
      </c>
      <c r="AF2416">
        <v>2338.56</v>
      </c>
      <c r="AG2416">
        <v>26665</v>
      </c>
      <c r="AH2416">
        <v>236</v>
      </c>
      <c r="AI2416">
        <v>1494</v>
      </c>
      <c r="AJ2416">
        <v>704</v>
      </c>
      <c r="AK2416">
        <v>227</v>
      </c>
      <c r="AL2416">
        <v>116936.34375</v>
      </c>
      <c r="AM2416">
        <v>100212.8203125</v>
      </c>
      <c r="AN2416">
        <v>16723.5234375</v>
      </c>
      <c r="AO2416" s="5" t="s">
        <v>5319</v>
      </c>
    </row>
    <row r="2417" spans="1:41" ht="14.25" x14ac:dyDescent="0.45">
      <c r="A2417">
        <v>2018</v>
      </c>
      <c r="B2417" s="5" t="s">
        <v>589</v>
      </c>
      <c r="C2417" s="5" t="s">
        <v>5027</v>
      </c>
      <c r="D2417" s="5" t="s">
        <v>83</v>
      </c>
      <c r="E2417" s="5" t="s">
        <v>94</v>
      </c>
      <c r="F2417" s="5" t="s">
        <v>237</v>
      </c>
      <c r="G2417" s="5" t="s">
        <v>86</v>
      </c>
      <c r="H2417" s="5" t="s">
        <v>130</v>
      </c>
      <c r="I2417">
        <v>5582.2169439285217</v>
      </c>
      <c r="J2417">
        <v>3490.5427019332624</v>
      </c>
      <c r="K2417">
        <v>0</v>
      </c>
      <c r="L2417">
        <v>265.40014461171398</v>
      </c>
      <c r="M2417">
        <v>3848.3020968698529</v>
      </c>
      <c r="N2417">
        <v>6463.9797621050611</v>
      </c>
      <c r="O2417">
        <v>1332.3087259508043</v>
      </c>
      <c r="P2417">
        <v>434.03008849510491</v>
      </c>
      <c r="Q2417">
        <v>0</v>
      </c>
      <c r="R2417">
        <v>550.89513916770227</v>
      </c>
      <c r="S2417">
        <v>3935.6428698017939</v>
      </c>
      <c r="T2417">
        <v>0</v>
      </c>
      <c r="U2417">
        <v>207.01211279713692</v>
      </c>
      <c r="V2417">
        <v>2743.175894706676</v>
      </c>
      <c r="W2417">
        <v>1581.7848618858154</v>
      </c>
      <c r="X2417">
        <v>3452.2839071476869</v>
      </c>
      <c r="Y2417">
        <v>16810.445159705963</v>
      </c>
      <c r="Z2417">
        <v>602.75781428457526</v>
      </c>
      <c r="AA2417">
        <v>51605.25174369484</v>
      </c>
      <c r="AB2417">
        <v>144.37767866877243</v>
      </c>
      <c r="AC2417">
        <v>948.5931968711883</v>
      </c>
      <c r="AD2417">
        <v>8089.6217426197354</v>
      </c>
      <c r="AE2417">
        <v>5334.9488627566498</v>
      </c>
      <c r="AF2417">
        <v>3036.1224511279288</v>
      </c>
      <c r="AG2417">
        <v>42460.838336138899</v>
      </c>
      <c r="AH2417">
        <v>1527.1086872590611</v>
      </c>
      <c r="AI2417">
        <v>441.6258406338921</v>
      </c>
      <c r="AJ2417">
        <v>5112.6683858000588</v>
      </c>
      <c r="AK2417">
        <v>328.03457874007853</v>
      </c>
      <c r="AL2417">
        <v>170329.96875</v>
      </c>
      <c r="AM2417">
        <v>145648.875</v>
      </c>
      <c r="AN2417">
        <v>24681.091796875</v>
      </c>
      <c r="AO2417" s="5" t="s">
        <v>5317</v>
      </c>
    </row>
    <row r="2418" spans="1:41" ht="14.25" x14ac:dyDescent="0.45">
      <c r="A2418">
        <v>2018</v>
      </c>
      <c r="B2418" s="5" t="s">
        <v>1508</v>
      </c>
      <c r="C2418" s="5" t="s">
        <v>5027</v>
      </c>
      <c r="D2418" s="5" t="s">
        <v>83</v>
      </c>
      <c r="E2418" s="5" t="s">
        <v>94</v>
      </c>
      <c r="F2418" s="5" t="s">
        <v>237</v>
      </c>
      <c r="G2418" s="5" t="s">
        <v>86</v>
      </c>
      <c r="H2418" s="5" t="s">
        <v>130</v>
      </c>
      <c r="I2418">
        <v>4001.5463374407354</v>
      </c>
      <c r="J2418">
        <v>5059.7995698392742</v>
      </c>
      <c r="K2418">
        <v>44.907201588233541</v>
      </c>
      <c r="L2418">
        <v>322.20917139557565</v>
      </c>
      <c r="M2418">
        <v>5794.7551254431746</v>
      </c>
      <c r="N2418">
        <v>9827.9410675849103</v>
      </c>
      <c r="O2418">
        <v>1518.9860937219994</v>
      </c>
      <c r="P2418">
        <v>1736.8309286265203</v>
      </c>
      <c r="Q2418">
        <v>0</v>
      </c>
      <c r="R2418">
        <v>4237.1881321566834</v>
      </c>
      <c r="S2418">
        <v>9376.6890464688349</v>
      </c>
      <c r="T2418">
        <v>112.26800397058385</v>
      </c>
      <c r="U2418">
        <v>168.40200595587578</v>
      </c>
      <c r="V2418">
        <v>16711.092391021404</v>
      </c>
      <c r="W2418">
        <v>4445.8129572351199</v>
      </c>
      <c r="X2418">
        <v>2050.0137525028608</v>
      </c>
      <c r="Y2418">
        <v>25181.713290601958</v>
      </c>
      <c r="Z2418">
        <v>481.6297370338047</v>
      </c>
      <c r="AA2418">
        <v>33843.557042852459</v>
      </c>
      <c r="AB2418">
        <v>190.85560674999255</v>
      </c>
      <c r="AC2418">
        <v>1082.375826280399</v>
      </c>
      <c r="AD2418">
        <v>8363.685625798571</v>
      </c>
      <c r="AE2418">
        <v>562.85563790652213</v>
      </c>
      <c r="AF2418">
        <v>7445.2366980842571</v>
      </c>
      <c r="AG2418">
        <v>44105.608039883569</v>
      </c>
      <c r="AH2418">
        <v>23943.289990862624</v>
      </c>
      <c r="AI2418">
        <v>437.84521548527698</v>
      </c>
      <c r="AJ2418">
        <v>6568.2755699537283</v>
      </c>
      <c r="AK2418">
        <v>524.47899425773494</v>
      </c>
      <c r="AL2418">
        <v>218139.875</v>
      </c>
      <c r="AM2418">
        <v>161336.265625</v>
      </c>
      <c r="AN2418">
        <v>56803.5859375</v>
      </c>
      <c r="AO2418" s="5" t="s">
        <v>5318</v>
      </c>
    </row>
    <row r="2419" spans="1:41" ht="14.25" x14ac:dyDescent="0.45">
      <c r="A2419">
        <v>2018</v>
      </c>
      <c r="B2419" s="5" t="s">
        <v>1507</v>
      </c>
      <c r="C2419" s="5" t="s">
        <v>5027</v>
      </c>
      <c r="D2419" s="5" t="s">
        <v>83</v>
      </c>
      <c r="E2419" s="5" t="s">
        <v>94</v>
      </c>
      <c r="F2419" s="5" t="s">
        <v>237</v>
      </c>
      <c r="G2419" s="5" t="s">
        <v>86</v>
      </c>
      <c r="H2419" s="5" t="s">
        <v>130</v>
      </c>
      <c r="I2419">
        <v>586.16939425270346</v>
      </c>
      <c r="J2419">
        <v>5157.4008432320352</v>
      </c>
      <c r="K2419">
        <v>-5.6862192317883524</v>
      </c>
      <c r="L2419">
        <v>295.68340005299433</v>
      </c>
      <c r="M2419">
        <v>5055.0488970598453</v>
      </c>
      <c r="N2419">
        <v>8893.133154132347</v>
      </c>
      <c r="O2419">
        <v>1526.0675174273581</v>
      </c>
      <c r="P2419">
        <v>1535.2791925828551</v>
      </c>
      <c r="Q2419">
        <v>0</v>
      </c>
      <c r="R2419">
        <v>4343.8990457266191</v>
      </c>
      <c r="S2419">
        <v>3412.8687829193691</v>
      </c>
      <c r="T2419">
        <v>113.72438463576705</v>
      </c>
      <c r="U2419">
        <v>186.49488092853565</v>
      </c>
      <c r="V2419">
        <v>16120.431522119979</v>
      </c>
      <c r="W2419">
        <v>3548.200800635932</v>
      </c>
      <c r="X2419">
        <v>1478.8586372631221</v>
      </c>
      <c r="Y2419">
        <v>32402.351670422748</v>
      </c>
      <c r="Z2419">
        <v>930.26546632057443</v>
      </c>
      <c r="AA2419">
        <v>32159.107531768266</v>
      </c>
      <c r="AB2419">
        <v>187.64523464901563</v>
      </c>
      <c r="AC2419">
        <v>1080.226420254759</v>
      </c>
      <c r="AD2419">
        <v>5689.0623414042466</v>
      </c>
      <c r="AE2419">
        <v>11310.945820331292</v>
      </c>
      <c r="AF2419">
        <v>5185.8319393909778</v>
      </c>
      <c r="AG2419">
        <v>37600.28490285117</v>
      </c>
      <c r="AH2419">
        <v>19947.70277002576</v>
      </c>
      <c r="AI2419">
        <v>221.76255003974575</v>
      </c>
      <c r="AJ2419">
        <v>6863.6048400053969</v>
      </c>
      <c r="AK2419">
        <v>468.54446469936022</v>
      </c>
      <c r="AL2419">
        <v>206294.921875</v>
      </c>
      <c r="AM2419">
        <v>164651.109375</v>
      </c>
      <c r="AN2419">
        <v>41643.796875</v>
      </c>
      <c r="AO2419" s="5" t="s">
        <v>5320</v>
      </c>
    </row>
    <row r="2420" spans="1:41" ht="14.25" x14ac:dyDescent="0.45">
      <c r="A2420">
        <v>2018</v>
      </c>
      <c r="B2420" s="5" t="s">
        <v>4071</v>
      </c>
      <c r="C2420" s="5" t="s">
        <v>5027</v>
      </c>
      <c r="D2420" s="5" t="s">
        <v>83</v>
      </c>
      <c r="E2420" s="5" t="s">
        <v>94</v>
      </c>
      <c r="F2420" s="5" t="s">
        <v>237</v>
      </c>
      <c r="G2420" s="5" t="s">
        <v>86</v>
      </c>
      <c r="H2420" s="5" t="s">
        <v>130</v>
      </c>
      <c r="I2420">
        <v>5780.8586343322613</v>
      </c>
      <c r="J2420">
        <v>8577.3009070166772</v>
      </c>
      <c r="K2420">
        <v>0</v>
      </c>
      <c r="L2420">
        <v>40.144108206768522</v>
      </c>
      <c r="M2420">
        <v>3897.6045126303225</v>
      </c>
      <c r="N2420">
        <v>3405.6414821924172</v>
      </c>
      <c r="O2420">
        <v>1135.3444279535292</v>
      </c>
      <c r="P2420">
        <v>359.93709219541239</v>
      </c>
      <c r="Q2420">
        <v>0</v>
      </c>
      <c r="R2420">
        <v>323.69840052871319</v>
      </c>
      <c r="S2420">
        <v>401.07275987488811</v>
      </c>
      <c r="T2420">
        <v>0</v>
      </c>
      <c r="U2420">
        <v>102.83916919868925</v>
      </c>
      <c r="V2420">
        <v>3037.8690581292803</v>
      </c>
      <c r="W2420">
        <v>2365.3008915698529</v>
      </c>
      <c r="X2420">
        <v>582.75529212590573</v>
      </c>
      <c r="Y2420">
        <v>9241.6439968235918</v>
      </c>
      <c r="Z2420">
        <v>691.07921701519172</v>
      </c>
      <c r="AA2420">
        <v>51677.710914033334</v>
      </c>
      <c r="AB2420">
        <v>139.68232995581167</v>
      </c>
      <c r="AC2420">
        <v>963.51560209789932</v>
      </c>
      <c r="AD2420">
        <v>10997.832820330017</v>
      </c>
      <c r="AE2420">
        <v>4827.2706021864733</v>
      </c>
      <c r="AF2420">
        <v>1630.3661655612864</v>
      </c>
      <c r="AG2420">
        <v>36359.816661888573</v>
      </c>
      <c r="AH2420">
        <v>1446.9471106255578</v>
      </c>
      <c r="AI2420">
        <v>1536.4171878284174</v>
      </c>
      <c r="AJ2420">
        <v>2673.8183991659207</v>
      </c>
      <c r="AK2420">
        <v>233.44491408102459</v>
      </c>
      <c r="AL2420">
        <v>152429.90625</v>
      </c>
      <c r="AM2420">
        <v>129693.5234375</v>
      </c>
      <c r="AN2420">
        <v>22736.40234375</v>
      </c>
      <c r="AO2420" s="5" t="s">
        <v>5322</v>
      </c>
    </row>
    <row r="2421" spans="1:41" ht="14.25" x14ac:dyDescent="0.45">
      <c r="A2421">
        <v>2018</v>
      </c>
      <c r="B2421" s="5" t="s">
        <v>1507</v>
      </c>
      <c r="C2421" s="5" t="s">
        <v>5027</v>
      </c>
      <c r="D2421" s="5" t="s">
        <v>83</v>
      </c>
      <c r="E2421" s="5" t="s">
        <v>94</v>
      </c>
      <c r="F2421" s="5" t="s">
        <v>205</v>
      </c>
      <c r="G2421" s="5" t="s">
        <v>86</v>
      </c>
      <c r="H2421" s="5" t="s">
        <v>130</v>
      </c>
      <c r="I2421">
        <v>0</v>
      </c>
      <c r="J2421">
        <v>3815.4531045299846</v>
      </c>
      <c r="K2421">
        <v>0</v>
      </c>
      <c r="L2421"/>
      <c r="M2421">
        <v>568.62192317883523</v>
      </c>
      <c r="N2421">
        <v>5141.8206025369354</v>
      </c>
      <c r="O2421">
        <v>895.57952900666555</v>
      </c>
      <c r="P2421">
        <v>0</v>
      </c>
      <c r="Q2421">
        <v>0</v>
      </c>
      <c r="R2421">
        <v>4343.8990457266191</v>
      </c>
      <c r="S2421">
        <v>0</v>
      </c>
      <c r="T2421">
        <v>0</v>
      </c>
      <c r="U2421">
        <v>0</v>
      </c>
      <c r="V2421">
        <v>11884.198194437657</v>
      </c>
      <c r="W2421">
        <v>1478.4170002649716</v>
      </c>
      <c r="X2421">
        <v>0</v>
      </c>
      <c r="Y2421">
        <v>21162.970736869891</v>
      </c>
      <c r="Z2421">
        <v>56.862192317883526</v>
      </c>
      <c r="AA2421">
        <v>16462.954015320403</v>
      </c>
      <c r="AB2421">
        <v>0</v>
      </c>
      <c r="AC2421">
        <v>0</v>
      </c>
      <c r="AD2421">
        <v>784.69825398679268</v>
      </c>
      <c r="AE2421">
        <v>7210.1259859076308</v>
      </c>
      <c r="AF2421">
        <v>3411.7315390730114</v>
      </c>
      <c r="AG2421">
        <v>19673.647611077937</v>
      </c>
      <c r="AH2421">
        <v>6198.9916246009179</v>
      </c>
      <c r="AI2421">
        <v>0</v>
      </c>
      <c r="AJ2421">
        <v>4915.4594452075453</v>
      </c>
      <c r="AK2421"/>
      <c r="AL2421">
        <v>108005.4375</v>
      </c>
      <c r="AM2421">
        <v>98079.1328125</v>
      </c>
      <c r="AN2421">
        <v>9926.30859375</v>
      </c>
      <c r="AO2421" s="5" t="s">
        <v>5324</v>
      </c>
    </row>
    <row r="2422" spans="1:41" ht="14.25" x14ac:dyDescent="0.45">
      <c r="A2422">
        <v>2018</v>
      </c>
      <c r="B2422" s="5" t="s">
        <v>1508</v>
      </c>
      <c r="C2422" s="5" t="s">
        <v>5027</v>
      </c>
      <c r="D2422" s="5" t="s">
        <v>83</v>
      </c>
      <c r="E2422" s="5" t="s">
        <v>94</v>
      </c>
      <c r="F2422" s="5" t="s">
        <v>205</v>
      </c>
      <c r="G2422" s="5" t="s">
        <v>86</v>
      </c>
      <c r="H2422" s="5" t="s">
        <v>130</v>
      </c>
      <c r="I2422">
        <v>0</v>
      </c>
      <c r="J2422">
        <v>4795.4816818625959</v>
      </c>
      <c r="K2422"/>
      <c r="L2422"/>
      <c r="M2422">
        <v>0</v>
      </c>
      <c r="N2422">
        <v>4791.1493374486363</v>
      </c>
      <c r="O2422">
        <v>531.02765878086154</v>
      </c>
      <c r="P2422">
        <v>0</v>
      </c>
      <c r="Q2422">
        <v>0</v>
      </c>
      <c r="R2422">
        <v>4237.1881321566834</v>
      </c>
      <c r="S2422">
        <v>5136.2611816542112</v>
      </c>
      <c r="T2422">
        <v>0</v>
      </c>
      <c r="U2422">
        <v>0</v>
      </c>
      <c r="V2422">
        <v>11226.800397058385</v>
      </c>
      <c r="W2422">
        <v>4355.9985540586531</v>
      </c>
      <c r="X2422">
        <v>1957.9539892469822</v>
      </c>
      <c r="Y2422">
        <v>18796.526698776986</v>
      </c>
      <c r="Z2422">
        <v>336.80401191175156</v>
      </c>
      <c r="AA2422">
        <v>17325.260744905918</v>
      </c>
      <c r="AB2422"/>
      <c r="AC2422">
        <v>0</v>
      </c>
      <c r="AD2422">
        <v>4236.9523693483452</v>
      </c>
      <c r="AE2422">
        <v>5.6134001985291926</v>
      </c>
      <c r="AF2422">
        <v>5009.0277479465949</v>
      </c>
      <c r="AG2422">
        <v>17299.376731827266</v>
      </c>
      <c r="AH2422">
        <v>7552.0215818855959</v>
      </c>
      <c r="AI2422">
        <v>0</v>
      </c>
      <c r="AJ2422">
        <v>4703.9555658669933</v>
      </c>
      <c r="AK2422"/>
      <c r="AL2422">
        <v>112297.40625</v>
      </c>
      <c r="AM2422">
        <v>88527.1796875</v>
      </c>
      <c r="AN2422">
        <v>23770.216796875</v>
      </c>
      <c r="AO2422" s="5" t="s">
        <v>5326</v>
      </c>
    </row>
    <row r="2423" spans="1:41" ht="14.25" x14ac:dyDescent="0.45">
      <c r="A2423">
        <v>2018</v>
      </c>
      <c r="B2423" s="5" t="s">
        <v>1509</v>
      </c>
      <c r="C2423" s="5" t="s">
        <v>5027</v>
      </c>
      <c r="D2423" s="5" t="s">
        <v>83</v>
      </c>
      <c r="E2423" s="5" t="s">
        <v>94</v>
      </c>
      <c r="F2423" s="5" t="s">
        <v>205</v>
      </c>
      <c r="G2423" s="5" t="s">
        <v>86</v>
      </c>
      <c r="H2423" s="5" t="s">
        <v>130</v>
      </c>
      <c r="I2423">
        <v>0</v>
      </c>
      <c r="J2423">
        <v>7840.8796818179553</v>
      </c>
      <c r="K2423"/>
      <c r="L2423"/>
      <c r="M2423">
        <v>0</v>
      </c>
      <c r="N2423">
        <v>3018.8533062609818</v>
      </c>
      <c r="O2423">
        <v>0</v>
      </c>
      <c r="P2423"/>
      <c r="Q2423">
        <v>0</v>
      </c>
      <c r="R2423">
        <v>236.12120583546917</v>
      </c>
      <c r="S2423">
        <v>2080.1990619213484</v>
      </c>
      <c r="T2423"/>
      <c r="U2423">
        <v>0</v>
      </c>
      <c r="V2423">
        <v>5518.0017221492608</v>
      </c>
      <c r="W2423">
        <v>1861.2307396138378</v>
      </c>
      <c r="X2423">
        <v>2135.1939808381512</v>
      </c>
      <c r="Y2423">
        <v>31314.082769770939</v>
      </c>
      <c r="Z2423">
        <v>0</v>
      </c>
      <c r="AA2423">
        <v>16527.928514110274</v>
      </c>
      <c r="AB2423"/>
      <c r="AC2423">
        <v>1724.3755381716439</v>
      </c>
      <c r="AD2423">
        <v>5347.2481341223438</v>
      </c>
      <c r="AE2423">
        <v>5462.5753655651724</v>
      </c>
      <c r="AF2423">
        <v>4915.5737037037179</v>
      </c>
      <c r="AG2423">
        <v>20578.079190554323</v>
      </c>
      <c r="AH2423">
        <v>1713.5563133664298</v>
      </c>
      <c r="AI2423"/>
      <c r="AJ2423">
        <v>2217.0542633635423</v>
      </c>
      <c r="AK2423">
        <v>89.777012146079244</v>
      </c>
      <c r="AL2423">
        <v>112580.7265625</v>
      </c>
      <c r="AM2423">
        <v>99353.5234375</v>
      </c>
      <c r="AN2423">
        <v>13227.2060546875</v>
      </c>
      <c r="AO2423" s="5" t="s">
        <v>5328</v>
      </c>
    </row>
    <row r="2424" spans="1:41" ht="14.25" x14ac:dyDescent="0.45">
      <c r="A2424">
        <v>2018</v>
      </c>
      <c r="B2424" s="5" t="s">
        <v>4071</v>
      </c>
      <c r="C2424" s="5" t="s">
        <v>5027</v>
      </c>
      <c r="D2424" s="5" t="s">
        <v>83</v>
      </c>
      <c r="E2424" s="5" t="s">
        <v>94</v>
      </c>
      <c r="F2424" s="5" t="s">
        <v>205</v>
      </c>
      <c r="G2424" s="5" t="s">
        <v>86</v>
      </c>
      <c r="H2424" s="5" t="s">
        <v>130</v>
      </c>
      <c r="I2424">
        <v>4267.8255217456035</v>
      </c>
      <c r="J2424">
        <v>6441.8455586058944</v>
      </c>
      <c r="K2424"/>
      <c r="L2424"/>
      <c r="M2424">
        <v>154.25875379803387</v>
      </c>
      <c r="N2424">
        <v>988.89358542501418</v>
      </c>
      <c r="O2424">
        <v>0</v>
      </c>
      <c r="P2424">
        <v>0</v>
      </c>
      <c r="Q2424">
        <v>0</v>
      </c>
      <c r="R2424">
        <v>221.79015103573715</v>
      </c>
      <c r="S2424">
        <v>0</v>
      </c>
      <c r="T2424"/>
      <c r="U2424">
        <v>0</v>
      </c>
      <c r="V2424">
        <v>1542.5875379803388</v>
      </c>
      <c r="W2424">
        <v>1234.0700303842709</v>
      </c>
      <c r="X2424">
        <v>428.4965383278718</v>
      </c>
      <c r="Y2424">
        <v>6846.3167993510742</v>
      </c>
      <c r="Z2424">
        <v>331.14212481977938</v>
      </c>
      <c r="AA2424">
        <v>11163.191816517718</v>
      </c>
      <c r="AB2424"/>
      <c r="AC2424">
        <v>0</v>
      </c>
      <c r="AD2424">
        <v>7136.3839388715287</v>
      </c>
      <c r="AE2424">
        <v>3355.6420909532303</v>
      </c>
      <c r="AF2424">
        <v>0</v>
      </c>
      <c r="AG2424">
        <v>10518.390225641937</v>
      </c>
      <c r="AH2424">
        <v>121.35021965445331</v>
      </c>
      <c r="AI2424"/>
      <c r="AJ2424">
        <v>308.51750759606773</v>
      </c>
      <c r="AK2424">
        <v>0</v>
      </c>
      <c r="AL2424">
        <v>55060.69921875</v>
      </c>
      <c r="AM2424">
        <v>45986.140625</v>
      </c>
      <c r="AN2424">
        <v>9074.5595703125</v>
      </c>
      <c r="AO2424" s="5" t="s">
        <v>5327</v>
      </c>
    </row>
    <row r="2425" spans="1:41" ht="14.25" x14ac:dyDescent="0.45">
      <c r="A2425">
        <v>2018</v>
      </c>
      <c r="B2425" s="5" t="s">
        <v>589</v>
      </c>
      <c r="C2425" s="5" t="s">
        <v>5027</v>
      </c>
      <c r="D2425" s="5" t="s">
        <v>83</v>
      </c>
      <c r="E2425" s="5" t="s">
        <v>94</v>
      </c>
      <c r="F2425" s="5" t="s">
        <v>205</v>
      </c>
      <c r="G2425" s="5" t="s">
        <v>86</v>
      </c>
      <c r="H2425" s="5" t="s">
        <v>130</v>
      </c>
      <c r="I2425">
        <v>3715.6020245639961</v>
      </c>
      <c r="J2425">
        <v>650.23035429869935</v>
      </c>
      <c r="K2425"/>
      <c r="L2425">
        <v>0</v>
      </c>
      <c r="M2425">
        <v>0</v>
      </c>
      <c r="N2425">
        <v>1937.4210556655123</v>
      </c>
      <c r="O2425">
        <v>0</v>
      </c>
      <c r="P2425">
        <v>0</v>
      </c>
      <c r="Q2425">
        <v>0</v>
      </c>
      <c r="R2425">
        <v>228.95221195189811</v>
      </c>
      <c r="S2425">
        <v>0</v>
      </c>
      <c r="T2425">
        <v>0</v>
      </c>
      <c r="U2425">
        <v>0</v>
      </c>
      <c r="V2425">
        <v>1910.8810412043408</v>
      </c>
      <c r="W2425">
        <v>1273.9206941362272</v>
      </c>
      <c r="X2425">
        <v>1593.8293959380899</v>
      </c>
      <c r="Y2425">
        <v>9402.5963233038037</v>
      </c>
      <c r="Z2425">
        <v>411.68870432169075</v>
      </c>
      <c r="AA2425">
        <v>15025.826009793742</v>
      </c>
      <c r="AB2425"/>
      <c r="AC2425">
        <v>668.80836442151929</v>
      </c>
      <c r="AD2425">
        <v>6339.6332692732285</v>
      </c>
      <c r="AE2425">
        <v>3426.8466672264512</v>
      </c>
      <c r="AF2425">
        <v>0</v>
      </c>
      <c r="AG2425">
        <v>19264.865697075096</v>
      </c>
      <c r="AH2425">
        <v>116.77606362915417</v>
      </c>
      <c r="AI2425"/>
      <c r="AJ2425">
        <v>3278.2225862438913</v>
      </c>
      <c r="AK2425">
        <v>87.051247432642199</v>
      </c>
      <c r="AL2425">
        <v>69333.1484375</v>
      </c>
      <c r="AM2425">
        <v>59921.9453125</v>
      </c>
      <c r="AN2425">
        <v>9411.2099609375</v>
      </c>
      <c r="AO2425" s="5" t="s">
        <v>5323</v>
      </c>
    </row>
    <row r="2426" spans="1:41" ht="14.25" x14ac:dyDescent="0.45">
      <c r="A2426">
        <v>2018</v>
      </c>
      <c r="B2426" s="5" t="s">
        <v>5028</v>
      </c>
      <c r="C2426" s="5" t="s">
        <v>5027</v>
      </c>
      <c r="D2426" s="5" t="s">
        <v>83</v>
      </c>
      <c r="E2426" s="5" t="s">
        <v>94</v>
      </c>
      <c r="F2426" s="5" t="s">
        <v>205</v>
      </c>
      <c r="G2426" s="5" t="s">
        <v>86</v>
      </c>
      <c r="H2426" s="5" t="s">
        <v>130</v>
      </c>
      <c r="I2426">
        <v>4150</v>
      </c>
      <c r="J2426">
        <v>5</v>
      </c>
      <c r="K2426"/>
      <c r="L2426"/>
      <c r="M2426">
        <v>78.339550000000003</v>
      </c>
      <c r="N2426">
        <v>222</v>
      </c>
      <c r="O2426">
        <v>0</v>
      </c>
      <c r="P2426">
        <v>0</v>
      </c>
      <c r="Q2426">
        <v>0</v>
      </c>
      <c r="R2426">
        <v>426.68675000000002</v>
      </c>
      <c r="S2426">
        <v>0</v>
      </c>
      <c r="T2426"/>
      <c r="U2426"/>
      <c r="V2426">
        <v>545</v>
      </c>
      <c r="W2426">
        <v>0</v>
      </c>
      <c r="X2426">
        <v>417</v>
      </c>
      <c r="Y2426">
        <v>6657.304656092394</v>
      </c>
      <c r="Z2426">
        <v>201.10175799999999</v>
      </c>
      <c r="AA2426">
        <v>9653</v>
      </c>
      <c r="AB2426"/>
      <c r="AC2426">
        <v>0</v>
      </c>
      <c r="AD2426">
        <v>5830.0480700000007</v>
      </c>
      <c r="AE2426"/>
      <c r="AF2426">
        <v>271.44</v>
      </c>
      <c r="AG2426">
        <v>10196</v>
      </c>
      <c r="AH2426">
        <v>110</v>
      </c>
      <c r="AI2426"/>
      <c r="AJ2426">
        <v>204</v>
      </c>
      <c r="AK2426"/>
      <c r="AL2426">
        <v>38966.921875</v>
      </c>
      <c r="AM2426">
        <v>32531.533203125</v>
      </c>
      <c r="AN2426">
        <v>6435.3876953125</v>
      </c>
      <c r="AO2426" s="5" t="s">
        <v>5325</v>
      </c>
    </row>
    <row r="2427" spans="1:41" ht="14.25" x14ac:dyDescent="0.45">
      <c r="A2427">
        <v>2018</v>
      </c>
      <c r="B2427" s="5" t="s">
        <v>1507</v>
      </c>
      <c r="C2427" s="5" t="s">
        <v>174</v>
      </c>
      <c r="D2427" s="5" t="s">
        <v>83</v>
      </c>
      <c r="E2427" s="5" t="s">
        <v>108</v>
      </c>
      <c r="F2427" s="5" t="s">
        <v>1510</v>
      </c>
      <c r="G2427" s="5" t="s">
        <v>86</v>
      </c>
      <c r="H2427" s="5" t="s">
        <v>130</v>
      </c>
      <c r="I2427"/>
      <c r="J2427"/>
      <c r="K2427"/>
      <c r="L2427"/>
      <c r="M2427"/>
      <c r="N2427"/>
      <c r="O2427"/>
      <c r="P2427"/>
      <c r="Q2427"/>
      <c r="R2427"/>
      <c r="S2427"/>
      <c r="T2427"/>
      <c r="U2427"/>
      <c r="V2427"/>
      <c r="W2427"/>
      <c r="X2427"/>
      <c r="Y2427"/>
      <c r="Z2427"/>
      <c r="AA2427"/>
      <c r="AB2427"/>
      <c r="AC2427"/>
      <c r="AD2427"/>
      <c r="AE2427"/>
      <c r="AF2427"/>
      <c r="AG2427"/>
      <c r="AH2427"/>
      <c r="AI2427"/>
      <c r="AJ2427"/>
      <c r="AK2427"/>
      <c r="AL2427">
        <v>0</v>
      </c>
      <c r="AM2427">
        <v>0</v>
      </c>
      <c r="AN2427">
        <v>0</v>
      </c>
      <c r="AO2427" s="5" t="s">
        <v>2365</v>
      </c>
    </row>
    <row r="2428" spans="1:41" ht="14.25" x14ac:dyDescent="0.45">
      <c r="A2428">
        <v>2018</v>
      </c>
      <c r="B2428" s="5" t="s">
        <v>1509</v>
      </c>
      <c r="C2428" s="5" t="s">
        <v>174</v>
      </c>
      <c r="D2428" s="5" t="s">
        <v>83</v>
      </c>
      <c r="E2428" s="5" t="s">
        <v>108</v>
      </c>
      <c r="F2428" s="5" t="s">
        <v>177</v>
      </c>
      <c r="G2428" s="5" t="s">
        <v>86</v>
      </c>
      <c r="H2428" s="5" t="s">
        <v>130</v>
      </c>
      <c r="I2428">
        <v>5686.6073303260437</v>
      </c>
      <c r="J2428">
        <v>15166.634202434379</v>
      </c>
      <c r="K2428">
        <v>667.8533830379065</v>
      </c>
      <c r="L2428">
        <v>1571.0977125563868</v>
      </c>
      <c r="M2428">
        <v>5478.2316006101591</v>
      </c>
      <c r="N2428">
        <v>3109.7880039271004</v>
      </c>
      <c r="O2428">
        <v>7795.0429830327239</v>
      </c>
      <c r="P2428">
        <v>9375.1239793698151</v>
      </c>
      <c r="Q2428">
        <v>2150.4146456219819</v>
      </c>
      <c r="R2428">
        <v>5641.5278678595942</v>
      </c>
      <c r="S2428">
        <v>4156.6675775898921</v>
      </c>
      <c r="T2428">
        <v>4653.0768490345945</v>
      </c>
      <c r="U2428">
        <v>1238.2658626489711</v>
      </c>
      <c r="V2428">
        <v>1115.6436021567652</v>
      </c>
      <c r="W2428">
        <v>1187.9031485182436</v>
      </c>
      <c r="X2428">
        <v>9406.9001789924187</v>
      </c>
      <c r="Y2428">
        <v>21371.308257213008</v>
      </c>
      <c r="Z2428">
        <v>7374.5284747791266</v>
      </c>
      <c r="AA2428">
        <v>60761.746318123143</v>
      </c>
      <c r="AB2428">
        <v>456.54895201115903</v>
      </c>
      <c r="AC2428">
        <v>8632.0515065334312</v>
      </c>
      <c r="AD2428">
        <v>11866.143647202583</v>
      </c>
      <c r="AE2428">
        <v>6893.4298893124615</v>
      </c>
      <c r="AF2428">
        <v>15140.161298858189</v>
      </c>
      <c r="AG2428">
        <v>71309.293775506463</v>
      </c>
      <c r="AH2428">
        <v>11126.075644552637</v>
      </c>
      <c r="AI2428">
        <v>806.89826770317563</v>
      </c>
      <c r="AJ2428">
        <v>18585.787657087287</v>
      </c>
      <c r="AK2428">
        <v>1324.5831753025914</v>
      </c>
      <c r="AL2428">
        <v>314049.3125</v>
      </c>
      <c r="AM2428">
        <v>255123.40625</v>
      </c>
      <c r="AN2428">
        <v>58925.921875</v>
      </c>
      <c r="AO2428" s="5" t="s">
        <v>2373</v>
      </c>
    </row>
    <row r="2429" spans="1:41" ht="14.25" x14ac:dyDescent="0.45">
      <c r="A2429">
        <v>2018</v>
      </c>
      <c r="B2429" s="5" t="s">
        <v>1507</v>
      </c>
      <c r="C2429" s="5" t="s">
        <v>174</v>
      </c>
      <c r="D2429" s="5" t="s">
        <v>83</v>
      </c>
      <c r="E2429" s="5" t="s">
        <v>108</v>
      </c>
      <c r="F2429" s="5" t="s">
        <v>177</v>
      </c>
      <c r="G2429" s="5" t="s">
        <v>86</v>
      </c>
      <c r="H2429" s="5" t="s">
        <v>130</v>
      </c>
      <c r="I2429">
        <v>2777.1494728054313</v>
      </c>
      <c r="J2429">
        <v>10000.922384869355</v>
      </c>
      <c r="K2429">
        <v>723.2870862834784</v>
      </c>
      <c r="L2429">
        <v>1478.4170002649716</v>
      </c>
      <c r="M2429">
        <v>4107.7247730439058</v>
      </c>
      <c r="N2429">
        <v>1038.4173561091889</v>
      </c>
      <c r="O2429">
        <v>6318.6405347478531</v>
      </c>
      <c r="P2429">
        <v>7094.1271135791485</v>
      </c>
      <c r="Q2429">
        <v>1615.1705727894814</v>
      </c>
      <c r="R2429">
        <v>3342.1375934234466</v>
      </c>
      <c r="S2429">
        <v>4490.9759492664407</v>
      </c>
      <c r="T2429">
        <v>8614.6221361593543</v>
      </c>
      <c r="U2429">
        <v>1597.6394799544555</v>
      </c>
      <c r="V2429">
        <v>1612.6117741351768</v>
      </c>
      <c r="W2429">
        <v>1062.1857524980642</v>
      </c>
      <c r="X2429">
        <v>11999.81074309004</v>
      </c>
      <c r="Y2429">
        <v>27918.199184234454</v>
      </c>
      <c r="Z2429">
        <v>8552.0737246096814</v>
      </c>
      <c r="AA2429">
        <v>53616.060662953489</v>
      </c>
      <c r="AB2429">
        <v>624.34687165036109</v>
      </c>
      <c r="AC2429">
        <v>8293.0611276729596</v>
      </c>
      <c r="AD2429">
        <v>10478.460313786702</v>
      </c>
      <c r="AE2429">
        <v>8741.8797225667786</v>
      </c>
      <c r="AF2429">
        <v>17376.639604135511</v>
      </c>
      <c r="AG2429">
        <v>64796.523727097498</v>
      </c>
      <c r="AH2429">
        <v>12322.03707528536</v>
      </c>
      <c r="AI2429">
        <v>716.4636232053324</v>
      </c>
      <c r="AJ2429">
        <v>25913.119505200302</v>
      </c>
      <c r="AK2429">
        <v>989.4021463311733</v>
      </c>
      <c r="AL2429">
        <v>308212.09375</v>
      </c>
      <c r="AM2429">
        <v>245764.15625</v>
      </c>
      <c r="AN2429">
        <v>62447.95703125</v>
      </c>
      <c r="AO2429" s="5" t="s">
        <v>2372</v>
      </c>
    </row>
    <row r="2430" spans="1:41" ht="14.25" x14ac:dyDescent="0.45">
      <c r="A2430">
        <v>2018</v>
      </c>
      <c r="B2430" s="5" t="s">
        <v>5028</v>
      </c>
      <c r="C2430" s="5" t="s">
        <v>174</v>
      </c>
      <c r="D2430" s="5" t="s">
        <v>83</v>
      </c>
      <c r="E2430" s="5" t="s">
        <v>108</v>
      </c>
      <c r="F2430" s="5" t="s">
        <v>177</v>
      </c>
      <c r="G2430" s="5" t="s">
        <v>86</v>
      </c>
      <c r="H2430" s="5" t="s">
        <v>130</v>
      </c>
      <c r="I2430">
        <v>5856.8</v>
      </c>
      <c r="J2430">
        <v>50767</v>
      </c>
      <c r="K2430">
        <v>680</v>
      </c>
      <c r="L2430">
        <v>869</v>
      </c>
      <c r="M2430">
        <v>6258.7390800000003</v>
      </c>
      <c r="N2430">
        <v>8210.4</v>
      </c>
      <c r="O2430">
        <v>9199.2653204761918</v>
      </c>
      <c r="P2430">
        <v>7320</v>
      </c>
      <c r="Q2430">
        <v>5590.9296520000007</v>
      </c>
      <c r="R2430">
        <v>5646</v>
      </c>
      <c r="S2430">
        <v>1419.1120000000001</v>
      </c>
      <c r="T2430">
        <v>5057.5233709090908</v>
      </c>
      <c r="U2430">
        <v>291</v>
      </c>
      <c r="V2430">
        <v>1792</v>
      </c>
      <c r="W2430">
        <v>2630.9807900000001</v>
      </c>
      <c r="X2430">
        <v>7995.2313079848964</v>
      </c>
      <c r="Y2430">
        <v>20890</v>
      </c>
      <c r="Z2430">
        <v>6993.5140000000001</v>
      </c>
      <c r="AA2430">
        <v>70096</v>
      </c>
      <c r="AB2430">
        <v>629</v>
      </c>
      <c r="AC2430">
        <v>7898.8284699999986</v>
      </c>
      <c r="AD2430">
        <v>9916.6023000000023</v>
      </c>
      <c r="AE2430">
        <v>0</v>
      </c>
      <c r="AF2430">
        <v>23211.077169150001</v>
      </c>
      <c r="AG2430">
        <v>93398</v>
      </c>
      <c r="AH2430">
        <v>12951.321447833619</v>
      </c>
      <c r="AI2430">
        <v>542</v>
      </c>
      <c r="AJ2430">
        <v>21656</v>
      </c>
      <c r="AK2430">
        <v>1180</v>
      </c>
      <c r="AL2430">
        <v>388946.3125</v>
      </c>
      <c r="AM2430">
        <v>330486.5625</v>
      </c>
      <c r="AN2430">
        <v>58459.7734375</v>
      </c>
      <c r="AO2430" s="5" t="s">
        <v>5329</v>
      </c>
    </row>
    <row r="2431" spans="1:41" ht="14.25" x14ac:dyDescent="0.45">
      <c r="A2431">
        <v>2018</v>
      </c>
      <c r="B2431" s="5" t="s">
        <v>4071</v>
      </c>
      <c r="C2431" s="5" t="s">
        <v>174</v>
      </c>
      <c r="D2431" s="5" t="s">
        <v>83</v>
      </c>
      <c r="E2431" s="5" t="s">
        <v>108</v>
      </c>
      <c r="F2431" s="5" t="s">
        <v>177</v>
      </c>
      <c r="G2431" s="5" t="s">
        <v>86</v>
      </c>
      <c r="H2431" s="5" t="s">
        <v>130</v>
      </c>
      <c r="I2431">
        <v>6023.0844616288323</v>
      </c>
      <c r="J2431">
        <v>40053.542521582494</v>
      </c>
      <c r="K2431">
        <v>699.30635055108689</v>
      </c>
      <c r="L2431">
        <v>953.42256991075237</v>
      </c>
      <c r="M2431">
        <v>7671.287826376225</v>
      </c>
      <c r="N2431">
        <v>10693.846199100861</v>
      </c>
      <c r="O2431">
        <v>9460.1751745874244</v>
      </c>
      <c r="P2431">
        <v>7527.8271853440529</v>
      </c>
      <c r="Q2431">
        <v>5889.3373050589707</v>
      </c>
      <c r="R2431">
        <v>6604.5612967110646</v>
      </c>
      <c r="S2431">
        <v>7504.9392998471922</v>
      </c>
      <c r="T2431">
        <v>6427.4480749180784</v>
      </c>
      <c r="U2431">
        <v>545.04759675305309</v>
      </c>
      <c r="V2431">
        <v>2985.4210818379488</v>
      </c>
      <c r="W2431">
        <v>1588.8651641197489</v>
      </c>
      <c r="X2431">
        <v>8222.2294526451624</v>
      </c>
      <c r="Y2431">
        <v>21483.102445606186</v>
      </c>
      <c r="Z2431">
        <v>6984.8363719749741</v>
      </c>
      <c r="AA2431">
        <v>64639.559799836126</v>
      </c>
      <c r="AB2431">
        <v>798.46182070907912</v>
      </c>
      <c r="AC2431">
        <v>8123.0895749775364</v>
      </c>
      <c r="AD2431">
        <v>9043.6363385245222</v>
      </c>
      <c r="AE2431">
        <v>7484.6347342806039</v>
      </c>
      <c r="AF2431">
        <v>19030.899505605688</v>
      </c>
      <c r="AG2431">
        <v>95968.484304524827</v>
      </c>
      <c r="AH2431">
        <v>12695.495437578187</v>
      </c>
      <c r="AI2431">
        <v>557.38829705689579</v>
      </c>
      <c r="AJ2431">
        <v>21688.780784003564</v>
      </c>
      <c r="AK2431">
        <v>1213.2965182061357</v>
      </c>
      <c r="AL2431">
        <v>392562</v>
      </c>
      <c r="AM2431">
        <v>326679.5</v>
      </c>
      <c r="AN2431">
        <v>65882.5234375</v>
      </c>
      <c r="AO2431" s="5" t="s">
        <v>4349</v>
      </c>
    </row>
    <row r="2432" spans="1:41" ht="14.25" x14ac:dyDescent="0.45">
      <c r="A2432">
        <v>2018</v>
      </c>
      <c r="B2432" s="5" t="s">
        <v>1508</v>
      </c>
      <c r="C2432" s="5" t="s">
        <v>174</v>
      </c>
      <c r="D2432" s="5" t="s">
        <v>83</v>
      </c>
      <c r="E2432" s="5" t="s">
        <v>108</v>
      </c>
      <c r="F2432" s="5" t="s">
        <v>177</v>
      </c>
      <c r="G2432" s="5" t="s">
        <v>86</v>
      </c>
      <c r="H2432" s="5" t="s">
        <v>130</v>
      </c>
      <c r="I2432">
        <v>4633.3005238659953</v>
      </c>
      <c r="J2432">
        <v>9549.4276956145677</v>
      </c>
      <c r="K2432">
        <v>667.99462362497388</v>
      </c>
      <c r="L2432">
        <v>1611.0458569778782</v>
      </c>
      <c r="M2432">
        <v>4873.9469903769423</v>
      </c>
      <c r="N2432">
        <v>3334.3597179263402</v>
      </c>
      <c r="O2432">
        <v>8214.6498505276195</v>
      </c>
      <c r="P2432">
        <v>6855.7453564512289</v>
      </c>
      <c r="Q2432">
        <v>1814.4205530516335</v>
      </c>
      <c r="R2432">
        <v>3660.8603662416554</v>
      </c>
      <c r="S2432">
        <v>4377.5032194116156</v>
      </c>
      <c r="T2432">
        <v>7185.1522541173663</v>
      </c>
      <c r="U2432">
        <v>1442.6438510220025</v>
      </c>
      <c r="V2432">
        <v>1591.960296302879</v>
      </c>
      <c r="W2432">
        <v>1133.9068401028969</v>
      </c>
      <c r="X2432">
        <v>9807.732826870204</v>
      </c>
      <c r="Y2432">
        <v>24412.677463403459</v>
      </c>
      <c r="Z2432">
        <v>10059.213155764313</v>
      </c>
      <c r="AA2432">
        <v>61324.095544980155</v>
      </c>
      <c r="AB2432">
        <v>441.21325560439453</v>
      </c>
      <c r="AC2432">
        <v>8382.7150524715835</v>
      </c>
      <c r="AD2432">
        <v>11730.165887436597</v>
      </c>
      <c r="AE2432">
        <v>8083.9322841245303</v>
      </c>
      <c r="AF2432">
        <v>15428.273042623425</v>
      </c>
      <c r="AG2432">
        <v>72849.585096472147</v>
      </c>
      <c r="AH2432">
        <v>15150.56713583029</v>
      </c>
      <c r="AI2432">
        <v>707.28842501467818</v>
      </c>
      <c r="AJ2432">
        <v>24798.121942457983</v>
      </c>
      <c r="AK2432">
        <v>893.90026248661206</v>
      </c>
      <c r="AL2432">
        <v>325016.40625</v>
      </c>
      <c r="AM2432">
        <v>259832.375</v>
      </c>
      <c r="AN2432">
        <v>65184.01953125</v>
      </c>
      <c r="AO2432" s="5" t="s">
        <v>2374</v>
      </c>
    </row>
    <row r="2433" spans="1:41" ht="14.25" x14ac:dyDescent="0.45">
      <c r="A2433">
        <v>2018</v>
      </c>
      <c r="B2433" s="5" t="s">
        <v>589</v>
      </c>
      <c r="C2433" s="5" t="s">
        <v>174</v>
      </c>
      <c r="D2433" s="5" t="s">
        <v>83</v>
      </c>
      <c r="E2433" s="5" t="s">
        <v>108</v>
      </c>
      <c r="F2433" s="5" t="s">
        <v>177</v>
      </c>
      <c r="G2433" s="5" t="s">
        <v>86</v>
      </c>
      <c r="H2433" s="5" t="s">
        <v>130</v>
      </c>
      <c r="I2433">
        <v>6875.9869466002865</v>
      </c>
      <c r="J2433">
        <v>14430.071262683503</v>
      </c>
      <c r="K2433">
        <v>656.06915748015706</v>
      </c>
      <c r="L2433">
        <v>886.43648300312475</v>
      </c>
      <c r="M2433">
        <v>5279.339676616215</v>
      </c>
      <c r="N2433">
        <v>9025.7281179551701</v>
      </c>
      <c r="O2433">
        <v>8100.0124135495116</v>
      </c>
      <c r="P2433">
        <v>6397.1575260148393</v>
      </c>
      <c r="Q2433">
        <v>4798.9498528644981</v>
      </c>
      <c r="R2433">
        <v>6861.0079728198534</v>
      </c>
      <c r="S2433">
        <v>5939.4153859340604</v>
      </c>
      <c r="T2433">
        <v>4511.8024583991382</v>
      </c>
      <c r="U2433">
        <v>642.2683499603479</v>
      </c>
      <c r="V2433">
        <v>2295.1804506021026</v>
      </c>
      <c r="W2433">
        <v>1289.8447028129301</v>
      </c>
      <c r="X2433">
        <v>7682.3822080550426</v>
      </c>
      <c r="Y2433">
        <v>18546.162105466574</v>
      </c>
      <c r="Z2433">
        <v>7665.1366603705419</v>
      </c>
      <c r="AA2433">
        <v>64217.756367009708</v>
      </c>
      <c r="AB2433">
        <v>667.74676384307247</v>
      </c>
      <c r="AC2433">
        <v>8327.2458835488997</v>
      </c>
      <c r="AD2433">
        <v>8124.488643417325</v>
      </c>
      <c r="AE2433">
        <v>5527.0622607157484</v>
      </c>
      <c r="AF2433">
        <v>20250.084010927443</v>
      </c>
      <c r="AG2433">
        <v>81509.692413149605</v>
      </c>
      <c r="AH2433">
        <v>12068.27537578386</v>
      </c>
      <c r="AI2433">
        <v>782.39962631533285</v>
      </c>
      <c r="AJ2433">
        <v>21282.96839670257</v>
      </c>
      <c r="AK2433">
        <v>1283.5175633653866</v>
      </c>
      <c r="AL2433">
        <v>335924.21875</v>
      </c>
      <c r="AM2433">
        <v>279538.875</v>
      </c>
      <c r="AN2433">
        <v>56385.28515625</v>
      </c>
      <c r="AO2433" s="5" t="s">
        <v>867</v>
      </c>
    </row>
    <row r="2434" spans="1:41" ht="14.25" x14ac:dyDescent="0.45">
      <c r="A2434">
        <v>2018</v>
      </c>
      <c r="B2434" s="5" t="s">
        <v>1508</v>
      </c>
      <c r="C2434" s="5" t="s">
        <v>174</v>
      </c>
      <c r="D2434" s="5" t="s">
        <v>83</v>
      </c>
      <c r="E2434" s="5" t="s">
        <v>108</v>
      </c>
      <c r="F2434" s="5" t="s">
        <v>181</v>
      </c>
      <c r="G2434" s="5" t="s">
        <v>86</v>
      </c>
      <c r="H2434" s="5" t="s">
        <v>130</v>
      </c>
      <c r="I2434">
        <v>3645.5588818141086</v>
      </c>
      <c r="J2434">
        <v>9549.4276956145677</v>
      </c>
      <c r="K2434">
        <v>667.99462362497388</v>
      </c>
      <c r="L2434">
        <v>1611.0458569778782</v>
      </c>
      <c r="M2434">
        <v>4873.9469903769423</v>
      </c>
      <c r="N2434">
        <v>3334.3597179263402</v>
      </c>
      <c r="O2434">
        <v>8214.6498505276195</v>
      </c>
      <c r="P2434">
        <v>6855.7453564512289</v>
      </c>
      <c r="Q2434">
        <v>1814.4205530516335</v>
      </c>
      <c r="R2434">
        <v>3660.8603662416554</v>
      </c>
      <c r="S2434">
        <v>4377.5032194116156</v>
      </c>
      <c r="T2434">
        <v>7185.1522541173663</v>
      </c>
      <c r="U2434">
        <v>1442.6438510220025</v>
      </c>
      <c r="V2434">
        <v>1562.7706152705271</v>
      </c>
      <c r="W2434">
        <v>1133.9068401028969</v>
      </c>
      <c r="X2434">
        <v>9807.732826870204</v>
      </c>
      <c r="Y2434">
        <v>24412.677463403459</v>
      </c>
      <c r="Z2434">
        <v>10059.213155764313</v>
      </c>
      <c r="AA2434">
        <v>61324.095544980155</v>
      </c>
      <c r="AB2434">
        <v>441.21325560439453</v>
      </c>
      <c r="AC2434">
        <v>8382.7150524715835</v>
      </c>
      <c r="AD2434">
        <v>11730.165887436597</v>
      </c>
      <c r="AE2434">
        <v>8083.9322841245303</v>
      </c>
      <c r="AF2434">
        <v>15428.273042623425</v>
      </c>
      <c r="AG2434">
        <v>72849.585096472147</v>
      </c>
      <c r="AH2434">
        <v>15150.56713583029</v>
      </c>
      <c r="AI2434">
        <v>707.28842501467818</v>
      </c>
      <c r="AJ2434">
        <v>24798.121942457983</v>
      </c>
      <c r="AK2434">
        <v>893.90026248661206</v>
      </c>
      <c r="AL2434">
        <v>323999.46875</v>
      </c>
      <c r="AM2434">
        <v>258815.4375</v>
      </c>
      <c r="AN2434">
        <v>65184.01953125</v>
      </c>
      <c r="AO2434" s="5" t="s">
        <v>2375</v>
      </c>
    </row>
    <row r="2435" spans="1:41" ht="14.25" x14ac:dyDescent="0.45">
      <c r="A2435">
        <v>2018</v>
      </c>
      <c r="B2435" s="5" t="s">
        <v>1509</v>
      </c>
      <c r="C2435" s="5" t="s">
        <v>174</v>
      </c>
      <c r="D2435" s="5" t="s">
        <v>83</v>
      </c>
      <c r="E2435" s="5" t="s">
        <v>108</v>
      </c>
      <c r="F2435" s="5" t="s">
        <v>181</v>
      </c>
      <c r="G2435" s="5" t="s">
        <v>86</v>
      </c>
      <c r="H2435" s="5" t="s">
        <v>130</v>
      </c>
      <c r="I2435">
        <v>4717.0143698015845</v>
      </c>
      <c r="J2435">
        <v>15166.634202434379</v>
      </c>
      <c r="K2435">
        <v>667.8533830379065</v>
      </c>
      <c r="L2435">
        <v>1546.3831484261743</v>
      </c>
      <c r="M2435">
        <v>5478.2316006101591</v>
      </c>
      <c r="N2435">
        <v>3109.7880039271004</v>
      </c>
      <c r="O2435">
        <v>7795.0429830327239</v>
      </c>
      <c r="P2435">
        <v>9375.1239793698151</v>
      </c>
      <c r="Q2435">
        <v>2150.4146456219819</v>
      </c>
      <c r="R2435">
        <v>5641.5278678595942</v>
      </c>
      <c r="S2435">
        <v>4156.6675775898921</v>
      </c>
      <c r="T2435">
        <v>4653.0768490345945</v>
      </c>
      <c r="U2435">
        <v>1238.2658626489711</v>
      </c>
      <c r="V2435">
        <v>1060.9015215798877</v>
      </c>
      <c r="W2435">
        <v>1187.9031485182436</v>
      </c>
      <c r="X2435">
        <v>9406.9001789924187</v>
      </c>
      <c r="Y2435">
        <v>21371.308257213008</v>
      </c>
      <c r="Z2435">
        <v>7374.5284747791266</v>
      </c>
      <c r="AA2435">
        <v>60761.746318123143</v>
      </c>
      <c r="AB2435">
        <v>456.54895201115903</v>
      </c>
      <c r="AC2435">
        <v>8632.0515065334312</v>
      </c>
      <c r="AD2435">
        <v>11866.143647202583</v>
      </c>
      <c r="AE2435">
        <v>6893.4298893124615</v>
      </c>
      <c r="AF2435">
        <v>15140.161298858189</v>
      </c>
      <c r="AG2435">
        <v>71309.293775506463</v>
      </c>
      <c r="AH2435">
        <v>10491.067466067196</v>
      </c>
      <c r="AI2435">
        <v>806.89826770317563</v>
      </c>
      <c r="AJ2435">
        <v>18585.787657087287</v>
      </c>
      <c r="AK2435">
        <v>1324.5831753025914</v>
      </c>
      <c r="AL2435">
        <v>312365.28125</v>
      </c>
      <c r="AM2435">
        <v>254074.359375</v>
      </c>
      <c r="AN2435">
        <v>58290.9140625</v>
      </c>
      <c r="AO2435" s="5" t="s">
        <v>2376</v>
      </c>
    </row>
    <row r="2436" spans="1:41" ht="14.25" x14ac:dyDescent="0.45">
      <c r="A2436">
        <v>2018</v>
      </c>
      <c r="B2436" s="5" t="s">
        <v>1507</v>
      </c>
      <c r="C2436" s="5" t="s">
        <v>174</v>
      </c>
      <c r="D2436" s="5" t="s">
        <v>83</v>
      </c>
      <c r="E2436" s="5" t="s">
        <v>108</v>
      </c>
      <c r="F2436" s="5" t="s">
        <v>181</v>
      </c>
      <c r="G2436" s="5" t="s">
        <v>86</v>
      </c>
      <c r="H2436" s="5" t="s">
        <v>130</v>
      </c>
      <c r="I2436">
        <v>1724.6092298374717</v>
      </c>
      <c r="J2436">
        <v>10000.922384869355</v>
      </c>
      <c r="K2436">
        <v>723.2870862834784</v>
      </c>
      <c r="L2436">
        <v>1478.4170002649716</v>
      </c>
      <c r="M2436">
        <v>4107.7247730439058</v>
      </c>
      <c r="N2436">
        <v>1038.4173561091889</v>
      </c>
      <c r="O2436">
        <v>6318.6405347478531</v>
      </c>
      <c r="P2436">
        <v>7094.1271135791485</v>
      </c>
      <c r="Q2436">
        <v>1615.1705727894814</v>
      </c>
      <c r="R2436">
        <v>3342.1375934234466</v>
      </c>
      <c r="S2436">
        <v>4490.9759492664407</v>
      </c>
      <c r="T2436">
        <v>8614.6221361593543</v>
      </c>
      <c r="U2436">
        <v>1597.6394799544555</v>
      </c>
      <c r="V2436">
        <v>1533.0047048901399</v>
      </c>
      <c r="W2436">
        <v>1062.1857524980642</v>
      </c>
      <c r="X2436">
        <v>10859.828722496481</v>
      </c>
      <c r="Y2436">
        <v>27918.199184234454</v>
      </c>
      <c r="Z2436">
        <v>8552.0737246096814</v>
      </c>
      <c r="AA2436">
        <v>53616.060662953489</v>
      </c>
      <c r="AB2436">
        <v>624.34687165036109</v>
      </c>
      <c r="AC2436">
        <v>8293.0611276729596</v>
      </c>
      <c r="AD2436">
        <v>10478.460313786702</v>
      </c>
      <c r="AE2436">
        <v>8741.8797225667786</v>
      </c>
      <c r="AF2436">
        <v>17376.639604135511</v>
      </c>
      <c r="AG2436">
        <v>64796.523727097498</v>
      </c>
      <c r="AH2436">
        <v>11866.570914819113</v>
      </c>
      <c r="AI2436">
        <v>716.4636232053324</v>
      </c>
      <c r="AJ2436">
        <v>25913.119505200302</v>
      </c>
      <c r="AK2436">
        <v>989.4021463311733</v>
      </c>
      <c r="AL2436">
        <v>305484.5</v>
      </c>
      <c r="AM2436">
        <v>244632.015625</v>
      </c>
      <c r="AN2436">
        <v>60852.51171875</v>
      </c>
      <c r="AO2436" s="5" t="s">
        <v>2377</v>
      </c>
    </row>
    <row r="2437" spans="1:41" ht="14.25" x14ac:dyDescent="0.45">
      <c r="A2437">
        <v>2018</v>
      </c>
      <c r="B2437" s="5" t="s">
        <v>589</v>
      </c>
      <c r="C2437" s="5" t="s">
        <v>174</v>
      </c>
      <c r="D2437" s="5" t="s">
        <v>83</v>
      </c>
      <c r="E2437" s="5" t="s">
        <v>108</v>
      </c>
      <c r="F2437" s="5" t="s">
        <v>181</v>
      </c>
      <c r="G2437" s="5" t="s">
        <v>86</v>
      </c>
      <c r="H2437" s="5" t="s">
        <v>130</v>
      </c>
      <c r="I2437">
        <v>5667.087640411447</v>
      </c>
      <c r="J2437">
        <v>14430.071262683503</v>
      </c>
      <c r="K2437">
        <v>656.06915748015706</v>
      </c>
      <c r="L2437">
        <v>886.43648300312475</v>
      </c>
      <c r="M2437">
        <v>5279.339676616215</v>
      </c>
      <c r="N2437">
        <v>9025.7281179551701</v>
      </c>
      <c r="O2437">
        <v>8100.0124135495116</v>
      </c>
      <c r="P2437">
        <v>6397.1575260148393</v>
      </c>
      <c r="Q2437">
        <v>4798.9498528644981</v>
      </c>
      <c r="R2437">
        <v>6861.0079728198534</v>
      </c>
      <c r="S2437">
        <v>5939.4153859340604</v>
      </c>
      <c r="T2437">
        <v>4511.8024583991382</v>
      </c>
      <c r="U2437">
        <v>642.2683499603479</v>
      </c>
      <c r="V2437">
        <v>2184.7739904436298</v>
      </c>
      <c r="W2437">
        <v>1289.8447028129301</v>
      </c>
      <c r="X2437">
        <v>6205.6958034354657</v>
      </c>
      <c r="Y2437">
        <v>18546.162105466574</v>
      </c>
      <c r="Z2437">
        <v>7665.1366603705419</v>
      </c>
      <c r="AA2437">
        <v>64217.756367009708</v>
      </c>
      <c r="AB2437">
        <v>667.74676384307247</v>
      </c>
      <c r="AC2437">
        <v>8327.2458835488997</v>
      </c>
      <c r="AD2437">
        <v>8124.488643417325</v>
      </c>
      <c r="AE2437">
        <v>5527.0622607157484</v>
      </c>
      <c r="AF2437">
        <v>20250.084010927443</v>
      </c>
      <c r="AG2437">
        <v>81509.692413149605</v>
      </c>
      <c r="AH2437">
        <v>11877.505751836958</v>
      </c>
      <c r="AI2437">
        <v>782.39962631533285</v>
      </c>
      <c r="AJ2437">
        <v>21282.96839670257</v>
      </c>
      <c r="AK2437">
        <v>1283.5175633653866</v>
      </c>
      <c r="AL2437">
        <v>332937.4375</v>
      </c>
      <c r="AM2437">
        <v>278219.5625</v>
      </c>
      <c r="AN2437">
        <v>54717.83203125</v>
      </c>
      <c r="AO2437" s="5" t="s">
        <v>868</v>
      </c>
    </row>
    <row r="2438" spans="1:41" ht="14.25" x14ac:dyDescent="0.45">
      <c r="A2438">
        <v>2018</v>
      </c>
      <c r="B2438" s="5" t="s">
        <v>4071</v>
      </c>
      <c r="C2438" s="5" t="s">
        <v>174</v>
      </c>
      <c r="D2438" s="5" t="s">
        <v>83</v>
      </c>
      <c r="E2438" s="5" t="s">
        <v>108</v>
      </c>
      <c r="F2438" s="5" t="s">
        <v>181</v>
      </c>
      <c r="G2438" s="5" t="s">
        <v>86</v>
      </c>
      <c r="H2438" s="5" t="s">
        <v>130</v>
      </c>
      <c r="I2438">
        <v>5152.5388600756651</v>
      </c>
      <c r="J2438">
        <v>40053.542521582494</v>
      </c>
      <c r="K2438">
        <v>699.30635055108689</v>
      </c>
      <c r="L2438">
        <v>953.42256991075237</v>
      </c>
      <c r="M2438">
        <v>7671.287826376225</v>
      </c>
      <c r="N2438">
        <v>10467.600026863744</v>
      </c>
      <c r="O2438">
        <v>9460.1751745874244</v>
      </c>
      <c r="P2438">
        <v>7527.8271853440529</v>
      </c>
      <c r="Q2438">
        <v>5889.3373050589707</v>
      </c>
      <c r="R2438">
        <v>6604.5612967110646</v>
      </c>
      <c r="S2438">
        <v>7504.9392998471922</v>
      </c>
      <c r="T2438">
        <v>6427.4480749180784</v>
      </c>
      <c r="U2438">
        <v>545.04759675305309</v>
      </c>
      <c r="V2438">
        <v>2895.9510046350892</v>
      </c>
      <c r="W2438">
        <v>1588.8651641197489</v>
      </c>
      <c r="X2438">
        <v>8222.2294526451624</v>
      </c>
      <c r="Y2438">
        <v>21483.102445606186</v>
      </c>
      <c r="Z2438">
        <v>6984.8363719749741</v>
      </c>
      <c r="AA2438">
        <v>64639.559799836126</v>
      </c>
      <c r="AB2438">
        <v>798.46182070907912</v>
      </c>
      <c r="AC2438">
        <v>8123.0895749775364</v>
      </c>
      <c r="AD2438">
        <v>9043.6363385245222</v>
      </c>
      <c r="AE2438">
        <v>7484.6347342806039</v>
      </c>
      <c r="AF2438">
        <v>19030.899505605688</v>
      </c>
      <c r="AG2438">
        <v>95968.484304524827</v>
      </c>
      <c r="AH2438">
        <v>12500.101016100678</v>
      </c>
      <c r="AI2438">
        <v>557.38829705689579</v>
      </c>
      <c r="AJ2438">
        <v>21391.982200615676</v>
      </c>
      <c r="AK2438">
        <v>1213.2965182061357</v>
      </c>
      <c r="AL2438">
        <v>390883.53125</v>
      </c>
      <c r="AM2438">
        <v>325196.40625</v>
      </c>
      <c r="AN2438">
        <v>65687.1328125</v>
      </c>
      <c r="AO2438" s="5" t="s">
        <v>4350</v>
      </c>
    </row>
    <row r="2439" spans="1:41" ht="14.25" x14ac:dyDescent="0.45">
      <c r="A2439">
        <v>2018</v>
      </c>
      <c r="B2439" s="5" t="s">
        <v>5028</v>
      </c>
      <c r="C2439" s="5" t="s">
        <v>174</v>
      </c>
      <c r="D2439" s="5" t="s">
        <v>83</v>
      </c>
      <c r="E2439" s="5" t="s">
        <v>108</v>
      </c>
      <c r="F2439" s="5" t="s">
        <v>181</v>
      </c>
      <c r="G2439" s="5" t="s">
        <v>86</v>
      </c>
      <c r="H2439" s="5" t="s">
        <v>130</v>
      </c>
      <c r="I2439">
        <v>5010.2880000000014</v>
      </c>
      <c r="J2439">
        <v>50767</v>
      </c>
      <c r="K2439">
        <v>680</v>
      </c>
      <c r="L2439">
        <v>869</v>
      </c>
      <c r="M2439">
        <v>6258.7390800000003</v>
      </c>
      <c r="N2439">
        <v>8200.7999999999993</v>
      </c>
      <c r="O2439">
        <v>9199.2653204761918</v>
      </c>
      <c r="P2439">
        <v>7320</v>
      </c>
      <c r="Q2439">
        <v>5590.9296520000007</v>
      </c>
      <c r="R2439">
        <v>5646</v>
      </c>
      <c r="S2439">
        <v>1419.1120000000001</v>
      </c>
      <c r="T2439">
        <v>5057.5233709090908</v>
      </c>
      <c r="U2439">
        <v>291</v>
      </c>
      <c r="V2439">
        <v>1712</v>
      </c>
      <c r="W2439">
        <v>2630.9807900000001</v>
      </c>
      <c r="X2439">
        <v>7995.2313079848964</v>
      </c>
      <c r="Y2439">
        <v>20890</v>
      </c>
      <c r="Z2439">
        <v>6993.5140000000001</v>
      </c>
      <c r="AA2439">
        <v>70090</v>
      </c>
      <c r="AB2439">
        <v>629</v>
      </c>
      <c r="AC2439">
        <v>7898.8284699999986</v>
      </c>
      <c r="AD2439">
        <v>9916.6023000000023</v>
      </c>
      <c r="AE2439">
        <v>0</v>
      </c>
      <c r="AF2439">
        <v>23211.077169150001</v>
      </c>
      <c r="AG2439">
        <v>93398</v>
      </c>
      <c r="AH2439">
        <v>12589.321447833619</v>
      </c>
      <c r="AI2439">
        <v>542</v>
      </c>
      <c r="AJ2439">
        <v>21656</v>
      </c>
      <c r="AK2439">
        <v>1180</v>
      </c>
      <c r="AL2439">
        <v>387642.21875</v>
      </c>
      <c r="AM2439">
        <v>329544.4375</v>
      </c>
      <c r="AN2439">
        <v>58097.7734375</v>
      </c>
      <c r="AO2439" s="5" t="s">
        <v>5330</v>
      </c>
    </row>
    <row r="2440" spans="1:41" ht="14.25" x14ac:dyDescent="0.45">
      <c r="A2440">
        <v>2018</v>
      </c>
      <c r="B2440" s="5" t="s">
        <v>5028</v>
      </c>
      <c r="C2440" s="5" t="s">
        <v>174</v>
      </c>
      <c r="D2440" s="5" t="s">
        <v>83</v>
      </c>
      <c r="E2440" s="5" t="s">
        <v>108</v>
      </c>
      <c r="F2440" s="5" t="s">
        <v>184</v>
      </c>
      <c r="G2440" s="5" t="s">
        <v>86</v>
      </c>
      <c r="H2440" s="5" t="s">
        <v>130</v>
      </c>
      <c r="I2440">
        <v>846.51199999999994</v>
      </c>
      <c r="J2440"/>
      <c r="K2440"/>
      <c r="L2440"/>
      <c r="M2440">
        <v>0</v>
      </c>
      <c r="N2440">
        <v>9.6</v>
      </c>
      <c r="O2440">
        <v>0</v>
      </c>
      <c r="P2440"/>
      <c r="Q2440">
        <v>0</v>
      </c>
      <c r="R2440">
        <v>0</v>
      </c>
      <c r="S2440">
        <v>0</v>
      </c>
      <c r="T2440"/>
      <c r="U2440"/>
      <c r="V2440">
        <v>80</v>
      </c>
      <c r="W2440"/>
      <c r="X2440">
        <v>0</v>
      </c>
      <c r="Y2440">
        <v>0</v>
      </c>
      <c r="Z2440"/>
      <c r="AA2440">
        <v>6</v>
      </c>
      <c r="AB2440">
        <v>0</v>
      </c>
      <c r="AC2440"/>
      <c r="AD2440"/>
      <c r="AE2440"/>
      <c r="AF2440">
        <v>0</v>
      </c>
      <c r="AG2440"/>
      <c r="AH2440">
        <v>362</v>
      </c>
      <c r="AI2440">
        <v>0</v>
      </c>
      <c r="AJ2440"/>
      <c r="AK2440"/>
      <c r="AL2440">
        <v>1304.112060546875</v>
      </c>
      <c r="AM2440">
        <v>942.11199951171875</v>
      </c>
      <c r="AN2440">
        <v>362</v>
      </c>
      <c r="AO2440" s="5" t="s">
        <v>5331</v>
      </c>
    </row>
    <row r="2441" spans="1:41" ht="14.25" x14ac:dyDescent="0.45">
      <c r="A2441">
        <v>2018</v>
      </c>
      <c r="B2441" s="5" t="s">
        <v>1508</v>
      </c>
      <c r="C2441" s="5" t="s">
        <v>174</v>
      </c>
      <c r="D2441" s="5" t="s">
        <v>83</v>
      </c>
      <c r="E2441" s="5" t="s">
        <v>108</v>
      </c>
      <c r="F2441" s="5" t="s">
        <v>184</v>
      </c>
      <c r="G2441" s="5" t="s">
        <v>86</v>
      </c>
      <c r="H2441" s="5" t="s">
        <v>130</v>
      </c>
      <c r="I2441">
        <v>987.74164205188629</v>
      </c>
      <c r="J2441"/>
      <c r="K2441"/>
      <c r="L2441"/>
      <c r="M2441">
        <v>0</v>
      </c>
      <c r="N2441">
        <v>0</v>
      </c>
      <c r="O2441">
        <v>0</v>
      </c>
      <c r="P2441">
        <v>0</v>
      </c>
      <c r="Q2441">
        <v>0</v>
      </c>
      <c r="R2441"/>
      <c r="S2441">
        <v>0</v>
      </c>
      <c r="T2441"/>
      <c r="U2441"/>
      <c r="V2441">
        <v>29.1896810323518</v>
      </c>
      <c r="W2441"/>
      <c r="X2441"/>
      <c r="Y2441"/>
      <c r="Z2441"/>
      <c r="AA2441">
        <v>0</v>
      </c>
      <c r="AB2441"/>
      <c r="AC2441"/>
      <c r="AD2441">
        <v>0</v>
      </c>
      <c r="AE2441"/>
      <c r="AF2441"/>
      <c r="AG2441">
        <v>0</v>
      </c>
      <c r="AH2441">
        <v>0</v>
      </c>
      <c r="AI2441">
        <v>0</v>
      </c>
      <c r="AJ2441">
        <v>0</v>
      </c>
      <c r="AK2441"/>
      <c r="AL2441">
        <v>1016.9313354492188</v>
      </c>
      <c r="AM2441">
        <v>1016.9313354492188</v>
      </c>
      <c r="AN2441">
        <v>0</v>
      </c>
      <c r="AO2441" s="5" t="s">
        <v>2380</v>
      </c>
    </row>
    <row r="2442" spans="1:41" ht="14.25" x14ac:dyDescent="0.45">
      <c r="A2442">
        <v>2018</v>
      </c>
      <c r="B2442" s="5" t="s">
        <v>1509</v>
      </c>
      <c r="C2442" s="5" t="s">
        <v>174</v>
      </c>
      <c r="D2442" s="5" t="s">
        <v>83</v>
      </c>
      <c r="E2442" s="5" t="s">
        <v>108</v>
      </c>
      <c r="F2442" s="5" t="s">
        <v>184</v>
      </c>
      <c r="G2442" s="5" t="s">
        <v>86</v>
      </c>
      <c r="H2442" s="5" t="s">
        <v>130</v>
      </c>
      <c r="I2442">
        <v>969.59296052445859</v>
      </c>
      <c r="J2442"/>
      <c r="K2442"/>
      <c r="L2442">
        <v>24.714564130212018</v>
      </c>
      <c r="M2442"/>
      <c r="N2442">
        <v>0</v>
      </c>
      <c r="O2442">
        <v>0</v>
      </c>
      <c r="P2442"/>
      <c r="Q2442"/>
      <c r="R2442"/>
      <c r="S2442">
        <v>0</v>
      </c>
      <c r="T2442"/>
      <c r="U2442"/>
      <c r="V2442">
        <v>54.742080576877584</v>
      </c>
      <c r="W2442"/>
      <c r="X2442"/>
      <c r="Y2442">
        <v>0</v>
      </c>
      <c r="Z2442"/>
      <c r="AA2442">
        <v>0</v>
      </c>
      <c r="AB2442"/>
      <c r="AC2442"/>
      <c r="AD2442">
        <v>0</v>
      </c>
      <c r="AE2442"/>
      <c r="AF2442"/>
      <c r="AG2442"/>
      <c r="AH2442">
        <v>635.00817848544443</v>
      </c>
      <c r="AI2442">
        <v>0</v>
      </c>
      <c r="AJ2442">
        <v>0</v>
      </c>
      <c r="AK2442"/>
      <c r="AL2442">
        <v>1684.0577392578125</v>
      </c>
      <c r="AM2442">
        <v>1049.049560546875</v>
      </c>
      <c r="AN2442">
        <v>635.0081787109375</v>
      </c>
      <c r="AO2442" s="5" t="s">
        <v>2378</v>
      </c>
    </row>
    <row r="2443" spans="1:41" ht="14.25" x14ac:dyDescent="0.45">
      <c r="A2443">
        <v>2018</v>
      </c>
      <c r="B2443" s="5" t="s">
        <v>1507</v>
      </c>
      <c r="C2443" s="5" t="s">
        <v>174</v>
      </c>
      <c r="D2443" s="5" t="s">
        <v>83</v>
      </c>
      <c r="E2443" s="5" t="s">
        <v>108</v>
      </c>
      <c r="F2443" s="5" t="s">
        <v>184</v>
      </c>
      <c r="G2443" s="5" t="s">
        <v>86</v>
      </c>
      <c r="H2443" s="5" t="s">
        <v>130</v>
      </c>
      <c r="I2443">
        <v>1052.5402429679591</v>
      </c>
      <c r="J2443"/>
      <c r="K2443">
        <v>0</v>
      </c>
      <c r="L2443"/>
      <c r="M2443">
        <v>0</v>
      </c>
      <c r="N2443">
        <v>0</v>
      </c>
      <c r="O2443">
        <v>0</v>
      </c>
      <c r="P2443">
        <v>0</v>
      </c>
      <c r="Q2443"/>
      <c r="R2443">
        <v>0</v>
      </c>
      <c r="S2443"/>
      <c r="T2443"/>
      <c r="U2443"/>
      <c r="V2443">
        <v>79.607069245036939</v>
      </c>
      <c r="W2443"/>
      <c r="X2443">
        <v>1139.9820205935539</v>
      </c>
      <c r="Y2443"/>
      <c r="Z2443"/>
      <c r="AA2443">
        <v>0</v>
      </c>
      <c r="AB2443">
        <v>0</v>
      </c>
      <c r="AC2443"/>
      <c r="AD2443">
        <v>0</v>
      </c>
      <c r="AE2443"/>
      <c r="AF2443"/>
      <c r="AG2443">
        <v>0</v>
      </c>
      <c r="AH2443">
        <v>455.466160466247</v>
      </c>
      <c r="AI2443">
        <v>0</v>
      </c>
      <c r="AJ2443"/>
      <c r="AK2443"/>
      <c r="AL2443">
        <v>2727.595458984375</v>
      </c>
      <c r="AM2443">
        <v>1132.1473388671875</v>
      </c>
      <c r="AN2443">
        <v>1595.4482421875</v>
      </c>
      <c r="AO2443" s="5" t="s">
        <v>2379</v>
      </c>
    </row>
    <row r="2444" spans="1:41" ht="14.25" x14ac:dyDescent="0.45">
      <c r="A2444">
        <v>2018</v>
      </c>
      <c r="B2444" s="5" t="s">
        <v>589</v>
      </c>
      <c r="C2444" s="5" t="s">
        <v>174</v>
      </c>
      <c r="D2444" s="5" t="s">
        <v>83</v>
      </c>
      <c r="E2444" s="5" t="s">
        <v>108</v>
      </c>
      <c r="F2444" s="5" t="s">
        <v>184</v>
      </c>
      <c r="G2444" s="5" t="s">
        <v>86</v>
      </c>
      <c r="H2444" s="5" t="s">
        <v>130</v>
      </c>
      <c r="I2444">
        <v>1208.8993061888391</v>
      </c>
      <c r="J2444"/>
      <c r="K2444"/>
      <c r="L2444"/>
      <c r="M2444">
        <v>0</v>
      </c>
      <c r="N2444">
        <v>0</v>
      </c>
      <c r="O2444">
        <v>0</v>
      </c>
      <c r="P2444">
        <v>0</v>
      </c>
      <c r="Q2444">
        <v>0</v>
      </c>
      <c r="R2444"/>
      <c r="S2444">
        <v>0</v>
      </c>
      <c r="T2444"/>
      <c r="U2444"/>
      <c r="V2444">
        <v>110.40646015847302</v>
      </c>
      <c r="W2444"/>
      <c r="X2444">
        <v>1476.6864046195767</v>
      </c>
      <c r="Y2444">
        <v>0</v>
      </c>
      <c r="Z2444">
        <v>0</v>
      </c>
      <c r="AA2444"/>
      <c r="AB2444"/>
      <c r="AC2444"/>
      <c r="AD2444">
        <v>0</v>
      </c>
      <c r="AE2444"/>
      <c r="AF2444">
        <v>0</v>
      </c>
      <c r="AG2444"/>
      <c r="AH2444">
        <v>190.76962394690003</v>
      </c>
      <c r="AI2444">
        <v>0</v>
      </c>
      <c r="AJ2444">
        <v>0</v>
      </c>
      <c r="AK2444"/>
      <c r="AL2444">
        <v>2986.76171875</v>
      </c>
      <c r="AM2444">
        <v>1319.3057861328125</v>
      </c>
      <c r="AN2444">
        <v>1667.4560546875</v>
      </c>
      <c r="AO2444" s="5" t="s">
        <v>869</v>
      </c>
    </row>
    <row r="2445" spans="1:41" ht="14.25" x14ac:dyDescent="0.45">
      <c r="A2445">
        <v>2018</v>
      </c>
      <c r="B2445" s="5" t="s">
        <v>4071</v>
      </c>
      <c r="C2445" s="5" t="s">
        <v>174</v>
      </c>
      <c r="D2445" s="5" t="s">
        <v>83</v>
      </c>
      <c r="E2445" s="5" t="s">
        <v>108</v>
      </c>
      <c r="F2445" s="5" t="s">
        <v>184</v>
      </c>
      <c r="G2445" s="5" t="s">
        <v>86</v>
      </c>
      <c r="H2445" s="5" t="s">
        <v>130</v>
      </c>
      <c r="I2445">
        <v>870.54560155316733</v>
      </c>
      <c r="J2445"/>
      <c r="K2445"/>
      <c r="L2445"/>
      <c r="M2445"/>
      <c r="N2445">
        <v>226.24617223711635</v>
      </c>
      <c r="O2445">
        <v>0</v>
      </c>
      <c r="P2445"/>
      <c r="Q2445">
        <v>0</v>
      </c>
      <c r="R2445"/>
      <c r="S2445">
        <v>0</v>
      </c>
      <c r="T2445"/>
      <c r="U2445"/>
      <c r="V2445">
        <v>89.470077202859642</v>
      </c>
      <c r="W2445"/>
      <c r="X2445">
        <v>0</v>
      </c>
      <c r="Y2445">
        <v>0</v>
      </c>
      <c r="Z2445">
        <v>0</v>
      </c>
      <c r="AA2445">
        <v>0</v>
      </c>
      <c r="AB2445"/>
      <c r="AC2445"/>
      <c r="AD2445">
        <v>0</v>
      </c>
      <c r="AE2445"/>
      <c r="AF2445">
        <v>0</v>
      </c>
      <c r="AG2445"/>
      <c r="AH2445">
        <v>195.39442147750958</v>
      </c>
      <c r="AI2445">
        <v>0</v>
      </c>
      <c r="AJ2445">
        <v>296.7985833878829</v>
      </c>
      <c r="AK2445"/>
      <c r="AL2445">
        <v>1678.454833984375</v>
      </c>
      <c r="AM2445">
        <v>1483.0604248046875</v>
      </c>
      <c r="AN2445">
        <v>195.39442443847656</v>
      </c>
      <c r="AO2445" s="5" t="s">
        <v>4351</v>
      </c>
    </row>
    <row r="2446" spans="1:41" ht="14.25" x14ac:dyDescent="0.45">
      <c r="A2446">
        <v>2018</v>
      </c>
      <c r="B2446" s="5" t="s">
        <v>5028</v>
      </c>
      <c r="C2446" s="5" t="s">
        <v>174</v>
      </c>
      <c r="D2446" s="5" t="s">
        <v>83</v>
      </c>
      <c r="E2446" s="5" t="s">
        <v>108</v>
      </c>
      <c r="F2446" s="5" t="s">
        <v>187</v>
      </c>
      <c r="G2446" s="5" t="s">
        <v>86</v>
      </c>
      <c r="H2446" s="5" t="s">
        <v>130</v>
      </c>
      <c r="I2446">
        <v>300</v>
      </c>
      <c r="J2446">
        <v>1204</v>
      </c>
      <c r="K2446"/>
      <c r="L2446">
        <v>9</v>
      </c>
      <c r="M2446">
        <v>1265.58833</v>
      </c>
      <c r="N2446">
        <v>5372.4</v>
      </c>
      <c r="O2446">
        <v>223.36600000000001</v>
      </c>
      <c r="P2446">
        <v>75</v>
      </c>
      <c r="Q2446">
        <v>52.562399999999997</v>
      </c>
      <c r="R2446">
        <v>1132</v>
      </c>
      <c r="S2446">
        <v>22.111999999999998</v>
      </c>
      <c r="T2446">
        <v>26.495727272727269</v>
      </c>
      <c r="U2446">
        <v>211</v>
      </c>
      <c r="V2446">
        <v>0</v>
      </c>
      <c r="W2446">
        <v>0</v>
      </c>
      <c r="X2446">
        <v>208.81889763779529</v>
      </c>
      <c r="Y2446">
        <v>410</v>
      </c>
      <c r="Z2446">
        <v>0.17499999999999999</v>
      </c>
      <c r="AA2446">
        <v>6987</v>
      </c>
      <c r="AB2446"/>
      <c r="AC2446">
        <v>227.0625</v>
      </c>
      <c r="AD2446">
        <v>0</v>
      </c>
      <c r="AE2446"/>
      <c r="AF2446">
        <v>5528.0656819500064</v>
      </c>
      <c r="AG2446">
        <v>5156</v>
      </c>
      <c r="AH2446">
        <v>261</v>
      </c>
      <c r="AI2446"/>
      <c r="AJ2446">
        <v>1798</v>
      </c>
      <c r="AK2446"/>
      <c r="AL2446">
        <v>30469.6484375</v>
      </c>
      <c r="AM2446">
        <v>28462.265625</v>
      </c>
      <c r="AN2446">
        <v>2007.3809814453125</v>
      </c>
      <c r="AO2446" s="5" t="s">
        <v>5332</v>
      </c>
    </row>
    <row r="2447" spans="1:41" ht="14.25" x14ac:dyDescent="0.45">
      <c r="A2447">
        <v>2018</v>
      </c>
      <c r="B2447" s="5" t="s">
        <v>4071</v>
      </c>
      <c r="C2447" s="5" t="s">
        <v>174</v>
      </c>
      <c r="D2447" s="5" t="s">
        <v>83</v>
      </c>
      <c r="E2447" s="5" t="s">
        <v>108</v>
      </c>
      <c r="F2447" s="5" t="s">
        <v>187</v>
      </c>
      <c r="G2447" s="5" t="s">
        <v>86</v>
      </c>
      <c r="H2447" s="5" t="s">
        <v>130</v>
      </c>
      <c r="I2447">
        <v>308.51750759606773</v>
      </c>
      <c r="J2447">
        <v>613.17854634718469</v>
      </c>
      <c r="K2447"/>
      <c r="L2447">
        <v>0</v>
      </c>
      <c r="M2447">
        <v>452.49234447423271</v>
      </c>
      <c r="N2447">
        <v>4045.6816968645335</v>
      </c>
      <c r="O2447">
        <v>229.33134731307703</v>
      </c>
      <c r="P2447">
        <v>77.129376899016933</v>
      </c>
      <c r="Q2447">
        <v>84.724193996993023</v>
      </c>
      <c r="R2447">
        <v>1324.5789868216359</v>
      </c>
      <c r="S2447">
        <v>2983.5974091407561</v>
      </c>
      <c r="T2447">
        <v>308.51750759606773</v>
      </c>
      <c r="U2447">
        <v>473.06017831397054</v>
      </c>
      <c r="V2447">
        <v>617.03501519213546</v>
      </c>
      <c r="W2447">
        <v>35.993709219541238</v>
      </c>
      <c r="X2447">
        <v>214.74761946057001</v>
      </c>
      <c r="Y2447">
        <v>421.64059371462594</v>
      </c>
      <c r="Z2447">
        <v>15.425875379803388</v>
      </c>
      <c r="AA2447">
        <v>6442.8739502978815</v>
      </c>
      <c r="AB2447">
        <v>0</v>
      </c>
      <c r="AC2447">
        <v>233.50918856177378</v>
      </c>
      <c r="AD2447">
        <v>313.9625098459785</v>
      </c>
      <c r="AE2447"/>
      <c r="AF2447">
        <v>5141.586020772791</v>
      </c>
      <c r="AG2447">
        <v>3557.2068625826614</v>
      </c>
      <c r="AH2447">
        <v>1134.3160362615424</v>
      </c>
      <c r="AI2447"/>
      <c r="AJ2447">
        <v>1146.6567365653852</v>
      </c>
      <c r="AK2447"/>
      <c r="AL2447">
        <v>30175.765625</v>
      </c>
      <c r="AM2447">
        <v>24502.8046875</v>
      </c>
      <c r="AN2447">
        <v>5672.95849609375</v>
      </c>
      <c r="AO2447" s="5" t="s">
        <v>4352</v>
      </c>
    </row>
    <row r="2448" spans="1:41" ht="14.25" x14ac:dyDescent="0.45">
      <c r="A2448">
        <v>2018</v>
      </c>
      <c r="B2448" s="5" t="s">
        <v>1508</v>
      </c>
      <c r="C2448" s="5" t="s">
        <v>174</v>
      </c>
      <c r="D2448" s="5" t="s">
        <v>83</v>
      </c>
      <c r="E2448" s="5" t="s">
        <v>108</v>
      </c>
      <c r="F2448" s="5" t="s">
        <v>187</v>
      </c>
      <c r="G2448" s="5" t="s">
        <v>86</v>
      </c>
      <c r="H2448" s="5" t="s">
        <v>130</v>
      </c>
      <c r="I2448">
        <v>785.87602779408689</v>
      </c>
      <c r="J2448">
        <v>141.59886855893492</v>
      </c>
      <c r="K2448">
        <v>0</v>
      </c>
      <c r="L2448">
        <v>72.974202580879506</v>
      </c>
      <c r="M2448">
        <v>322.20917139557565</v>
      </c>
      <c r="N2448">
        <v>2000.6158307558042</v>
      </c>
      <c r="O2448">
        <v>282.9153700058713</v>
      </c>
      <c r="P2448">
        <v>336.83993767302212</v>
      </c>
      <c r="Q2448">
        <v>310.86976619053473</v>
      </c>
      <c r="R2448">
        <v>1023.7615073194119</v>
      </c>
      <c r="S2448">
        <v>1410.4756397829385</v>
      </c>
      <c r="T2448">
        <v>561.34001985291923</v>
      </c>
      <c r="U2448">
        <v>1240.5614438749515</v>
      </c>
      <c r="V2448">
        <v>673.60802382350312</v>
      </c>
      <c r="W2448">
        <v>0</v>
      </c>
      <c r="X2448">
        <v>240.25352849704944</v>
      </c>
      <c r="Y2448">
        <v>2469.8960873528445</v>
      </c>
      <c r="Z2448"/>
      <c r="AA2448">
        <v>6588.3541373553926</v>
      </c>
      <c r="AB2448"/>
      <c r="AC2448">
        <v>0</v>
      </c>
      <c r="AD2448">
        <v>417.57845966666696</v>
      </c>
      <c r="AE2448">
        <v>200.41410460804806</v>
      </c>
      <c r="AF2448">
        <v>6461.2180821656511</v>
      </c>
      <c r="AG2448">
        <v>5046.4467784777435</v>
      </c>
      <c r="AH2448">
        <v>86.446363057349558</v>
      </c>
      <c r="AI2448">
        <v>0</v>
      </c>
      <c r="AJ2448">
        <v>975.1171730336082</v>
      </c>
      <c r="AK2448">
        <v>56.134001985291924</v>
      </c>
      <c r="AL2448">
        <v>31705.5078125</v>
      </c>
      <c r="AM2448">
        <v>28328.15234375</v>
      </c>
      <c r="AN2448">
        <v>3377.352294921875</v>
      </c>
      <c r="AO2448" s="5" t="s">
        <v>2383</v>
      </c>
    </row>
    <row r="2449" spans="1:41" ht="14.25" x14ac:dyDescent="0.45">
      <c r="A2449">
        <v>2018</v>
      </c>
      <c r="B2449" s="5" t="s">
        <v>1507</v>
      </c>
      <c r="C2449" s="5" t="s">
        <v>174</v>
      </c>
      <c r="D2449" s="5" t="s">
        <v>83</v>
      </c>
      <c r="E2449" s="5" t="s">
        <v>108</v>
      </c>
      <c r="F2449" s="5" t="s">
        <v>187</v>
      </c>
      <c r="G2449" s="5" t="s">
        <v>86</v>
      </c>
      <c r="H2449" s="5" t="s">
        <v>130</v>
      </c>
      <c r="I2449"/>
      <c r="J2449">
        <v>170.58657695365056</v>
      </c>
      <c r="K2449">
        <v>0</v>
      </c>
      <c r="L2449">
        <v>170.58657695365056</v>
      </c>
      <c r="M2449">
        <v>272.9385231258409</v>
      </c>
      <c r="N2449">
        <v>0</v>
      </c>
      <c r="O2449">
        <v>238.82120773511079</v>
      </c>
      <c r="P2449">
        <v>363.91803083445456</v>
      </c>
      <c r="Q2449">
        <v>308.64797990147173</v>
      </c>
      <c r="R2449">
        <v>837.6747615270923</v>
      </c>
      <c r="S2449">
        <v>1454.5348794914605</v>
      </c>
      <c r="T2449">
        <v>1222.5371348344959</v>
      </c>
      <c r="U2449">
        <v>1373.8456228402126</v>
      </c>
      <c r="V2449">
        <v>1302.1442040795328</v>
      </c>
      <c r="W2449">
        <v>0</v>
      </c>
      <c r="X2449">
        <v>353.3184765383055</v>
      </c>
      <c r="Y2449">
        <v>2544.0144843021089</v>
      </c>
      <c r="Z2449">
        <v>10.235194617219035</v>
      </c>
      <c r="AA2449">
        <v>6260.4409132381452</v>
      </c>
      <c r="AB2449">
        <v>0</v>
      </c>
      <c r="AC2449">
        <v>0</v>
      </c>
      <c r="AD2449">
        <v>0</v>
      </c>
      <c r="AE2449">
        <v>203.0139479886933</v>
      </c>
      <c r="AF2449">
        <v>7276.9618067580714</v>
      </c>
      <c r="AG2449">
        <v>9336.4699262576378</v>
      </c>
      <c r="AH2449">
        <v>123.95957925298609</v>
      </c>
      <c r="AI2449">
        <v>0</v>
      </c>
      <c r="AJ2449">
        <v>1018.9613509856134</v>
      </c>
      <c r="AK2449">
        <v>28.431096158941763</v>
      </c>
      <c r="AL2449">
        <v>34872.0390625</v>
      </c>
      <c r="AM2449">
        <v>31177.501953125</v>
      </c>
      <c r="AN2449">
        <v>3694.540771484375</v>
      </c>
      <c r="AO2449" s="5" t="s">
        <v>2382</v>
      </c>
    </row>
    <row r="2450" spans="1:41" ht="14.25" x14ac:dyDescent="0.45">
      <c r="A2450">
        <v>2018</v>
      </c>
      <c r="B2450" s="5" t="s">
        <v>1509</v>
      </c>
      <c r="C2450" s="5" t="s">
        <v>174</v>
      </c>
      <c r="D2450" s="5" t="s">
        <v>83</v>
      </c>
      <c r="E2450" s="5" t="s">
        <v>108</v>
      </c>
      <c r="F2450" s="5" t="s">
        <v>187</v>
      </c>
      <c r="G2450" s="5" t="s">
        <v>86</v>
      </c>
      <c r="H2450" s="5" t="s">
        <v>130</v>
      </c>
      <c r="I2450">
        <v>2430.5483776133647</v>
      </c>
      <c r="J2450">
        <v>212.5291071650656</v>
      </c>
      <c r="K2450">
        <v>0</v>
      </c>
      <c r="L2450">
        <v>71.164704749940867</v>
      </c>
      <c r="M2450">
        <v>752.15618712629805</v>
      </c>
      <c r="N2450">
        <v>1648.1875906238076</v>
      </c>
      <c r="O2450">
        <v>240.86515453826138</v>
      </c>
      <c r="P2450">
        <v>388.60073425872349</v>
      </c>
      <c r="Q2450">
        <v>227.73483066156163</v>
      </c>
      <c r="R2450">
        <v>825.96704623479707</v>
      </c>
      <c r="S2450">
        <v>1292.7544942859222</v>
      </c>
      <c r="T2450">
        <v>109.48416115375517</v>
      </c>
      <c r="U2450">
        <v>1095.9364531490892</v>
      </c>
      <c r="V2450">
        <v>394.14298015351864</v>
      </c>
      <c r="W2450">
        <v>0</v>
      </c>
      <c r="X2450">
        <v>240.86515453826138</v>
      </c>
      <c r="Y2450">
        <v>164.22624173063275</v>
      </c>
      <c r="Z2450">
        <v>0</v>
      </c>
      <c r="AA2450">
        <v>6527.9381487871733</v>
      </c>
      <c r="AB2450"/>
      <c r="AC2450">
        <v>0</v>
      </c>
      <c r="AD2450">
        <v>307.2877538158171</v>
      </c>
      <c r="AE2450">
        <v>195.44455544201452</v>
      </c>
      <c r="AF2450">
        <v>5488.7334833845853</v>
      </c>
      <c r="AG2450">
        <v>5395.7367240808253</v>
      </c>
      <c r="AH2450">
        <v>751.98235531069497</v>
      </c>
      <c r="AI2450"/>
      <c r="AJ2450">
        <v>1697.0044978832052</v>
      </c>
      <c r="AK2450"/>
      <c r="AL2450">
        <v>30459.291015625</v>
      </c>
      <c r="AM2450">
        <v>26763.89453125</v>
      </c>
      <c r="AN2450">
        <v>3695.3955078125</v>
      </c>
      <c r="AO2450" s="5" t="s">
        <v>2381</v>
      </c>
    </row>
    <row r="2451" spans="1:41" ht="14.25" x14ac:dyDescent="0.45">
      <c r="A2451">
        <v>2018</v>
      </c>
      <c r="B2451" s="5" t="s">
        <v>589</v>
      </c>
      <c r="C2451" s="5" t="s">
        <v>174</v>
      </c>
      <c r="D2451" s="5" t="s">
        <v>83</v>
      </c>
      <c r="E2451" s="5" t="s">
        <v>108</v>
      </c>
      <c r="F2451" s="5" t="s">
        <v>187</v>
      </c>
      <c r="G2451" s="5" t="s">
        <v>86</v>
      </c>
      <c r="H2451" s="5" t="s">
        <v>130</v>
      </c>
      <c r="I2451">
        <v>233.55212725830833</v>
      </c>
      <c r="J2451">
        <v>271.76974808239515</v>
      </c>
      <c r="K2451">
        <v>0</v>
      </c>
      <c r="L2451">
        <v>37.156020245639958</v>
      </c>
      <c r="M2451">
        <v>849.28046275748477</v>
      </c>
      <c r="N2451">
        <v>4160.8373071646074</v>
      </c>
      <c r="O2451">
        <v>236.73692899364889</v>
      </c>
      <c r="P2451">
        <v>328.46771177608485</v>
      </c>
      <c r="Q2451">
        <v>86.167598790808754</v>
      </c>
      <c r="R2451">
        <v>1124.9945955342218</v>
      </c>
      <c r="S2451">
        <v>409.16689087796141</v>
      </c>
      <c r="T2451">
        <v>106.1600578446856</v>
      </c>
      <c r="U2451">
        <v>467.10425451661666</v>
      </c>
      <c r="V2451">
        <v>1210.2246594294159</v>
      </c>
      <c r="W2451">
        <v>0</v>
      </c>
      <c r="X2451">
        <v>217.33555149305715</v>
      </c>
      <c r="Y2451">
        <v>318.4801735340568</v>
      </c>
      <c r="Z2451">
        <v>0</v>
      </c>
      <c r="AA2451">
        <v>6503.4946588360108</v>
      </c>
      <c r="AB2451">
        <v>0</v>
      </c>
      <c r="AC2451">
        <v>250.80313665806975</v>
      </c>
      <c r="AD2451">
        <v>324.10100612458632</v>
      </c>
      <c r="AE2451">
        <v>148.62408098255983</v>
      </c>
      <c r="AF2451">
        <v>6759.954749681252</v>
      </c>
      <c r="AG2451">
        <v>4423.689610388049</v>
      </c>
      <c r="AH2451">
        <v>812.99798633950081</v>
      </c>
      <c r="AI2451"/>
      <c r="AJ2451">
        <v>1332.3087259508043</v>
      </c>
      <c r="AK2451"/>
      <c r="AL2451">
        <v>30613.41015625</v>
      </c>
      <c r="AM2451">
        <v>27657.62890625</v>
      </c>
      <c r="AN2451">
        <v>2955.77880859375</v>
      </c>
      <c r="AO2451" s="5" t="s">
        <v>870</v>
      </c>
    </row>
    <row r="2452" spans="1:41" ht="14.25" x14ac:dyDescent="0.45">
      <c r="A2452">
        <v>2018</v>
      </c>
      <c r="B2452" s="5" t="s">
        <v>589</v>
      </c>
      <c r="C2452" s="5" t="s">
        <v>174</v>
      </c>
      <c r="D2452" s="5" t="s">
        <v>83</v>
      </c>
      <c r="E2452" s="5" t="s">
        <v>108</v>
      </c>
      <c r="F2452" s="5" t="s">
        <v>190</v>
      </c>
      <c r="G2452" s="5" t="s">
        <v>86</v>
      </c>
      <c r="H2452" s="5" t="s">
        <v>130</v>
      </c>
      <c r="I2452">
        <v>2638.0774374404373</v>
      </c>
      <c r="J2452">
        <v>4763.9325957802666</v>
      </c>
      <c r="K2452">
        <v>346.08178857367506</v>
      </c>
      <c r="L2452">
        <v>599.80432682247363</v>
      </c>
      <c r="M2452">
        <v>2335.5212725830834</v>
      </c>
      <c r="N2452">
        <v>894.3984873414762</v>
      </c>
      <c r="O2452">
        <v>3579.7171505227984</v>
      </c>
      <c r="P2452">
        <v>1960.8527036329911</v>
      </c>
      <c r="Q2452">
        <v>104.0090224673054</v>
      </c>
      <c r="R2452">
        <v>1289.0293336034927</v>
      </c>
      <c r="S2452">
        <v>3640.0379947637762</v>
      </c>
      <c r="T2452">
        <v>1672.0209110537983</v>
      </c>
      <c r="U2452">
        <v>0</v>
      </c>
      <c r="V2452">
        <v>764.35241648173633</v>
      </c>
      <c r="W2452">
        <v>849.28046275748477</v>
      </c>
      <c r="X2452">
        <v>5927.3332225379227</v>
      </c>
      <c r="Y2452">
        <v>2691.1574663627798</v>
      </c>
      <c r="Z2452">
        <v>4811.0739311527377</v>
      </c>
      <c r="AA2452">
        <v>24327.713167728645</v>
      </c>
      <c r="AB2452">
        <v>417.2090273296144</v>
      </c>
      <c r="AC2452">
        <v>5687.2793597271339</v>
      </c>
      <c r="AD2452">
        <v>3626.8960296294722</v>
      </c>
      <c r="AE2452">
        <v>1339.2622097396311</v>
      </c>
      <c r="AF2452">
        <v>5505.3146297458588</v>
      </c>
      <c r="AG2452">
        <v>29812.929044523058</v>
      </c>
      <c r="AH2452">
        <v>6889.8896975497382</v>
      </c>
      <c r="AI2452">
        <v>207.01211279713692</v>
      </c>
      <c r="AJ2452">
        <v>7696.6041937397058</v>
      </c>
      <c r="AK2452">
        <v>392.7922140253367</v>
      </c>
      <c r="AL2452">
        <v>124769.59375</v>
      </c>
      <c r="AM2452">
        <v>94885.7890625</v>
      </c>
      <c r="AN2452">
        <v>29883.79296875</v>
      </c>
      <c r="AO2452" s="5" t="s">
        <v>871</v>
      </c>
    </row>
    <row r="2453" spans="1:41" ht="14.25" x14ac:dyDescent="0.45">
      <c r="A2453">
        <v>2018</v>
      </c>
      <c r="B2453" s="5" t="s">
        <v>1507</v>
      </c>
      <c r="C2453" s="5" t="s">
        <v>174</v>
      </c>
      <c r="D2453" s="5" t="s">
        <v>83</v>
      </c>
      <c r="E2453" s="5" t="s">
        <v>108</v>
      </c>
      <c r="F2453" s="5" t="s">
        <v>190</v>
      </c>
      <c r="G2453" s="5" t="s">
        <v>86</v>
      </c>
      <c r="H2453" s="5" t="s">
        <v>130</v>
      </c>
      <c r="I2453">
        <v>1592.1413849007388</v>
      </c>
      <c r="J2453">
        <v>2274.4876927153409</v>
      </c>
      <c r="K2453">
        <v>211.52735542252671</v>
      </c>
      <c r="L2453">
        <v>579.99436164241195</v>
      </c>
      <c r="M2453">
        <v>1643.3173579868339</v>
      </c>
      <c r="N2453">
        <v>950.73585555501256</v>
      </c>
      <c r="O2453">
        <v>3307.6737271312845</v>
      </c>
      <c r="P2453">
        <v>1990.1767311259234</v>
      </c>
      <c r="Q2453">
        <v>136.01436402437739</v>
      </c>
      <c r="R2453">
        <v>865.94535296228662</v>
      </c>
      <c r="S2453">
        <v>1454.5348794914605</v>
      </c>
      <c r="T2453">
        <v>3184.2827698014776</v>
      </c>
      <c r="U2453">
        <v>0</v>
      </c>
      <c r="V2453">
        <v>22.74487692715341</v>
      </c>
      <c r="W2453">
        <v>766.50235244506996</v>
      </c>
      <c r="X2453">
        <v>5793.6887752691546</v>
      </c>
      <c r="Y2453">
        <v>3379.8887113749965</v>
      </c>
      <c r="Z2453">
        <v>6408.7102473793802</v>
      </c>
      <c r="AA2453">
        <v>23597.490299662593</v>
      </c>
      <c r="AB2453">
        <v>351.40834852452019</v>
      </c>
      <c r="AC2453">
        <v>6419.1938956597132</v>
      </c>
      <c r="AD2453">
        <v>1240.6079395531192</v>
      </c>
      <c r="AE2453">
        <v>3233.2775091902586</v>
      </c>
      <c r="AF2453">
        <v>5284.5873518990611</v>
      </c>
      <c r="AG2453">
        <v>19058.290629620893</v>
      </c>
      <c r="AH2453">
        <v>7753.7285444665977</v>
      </c>
      <c r="AI2453">
        <v>221.76255003974575</v>
      </c>
      <c r="AJ2453">
        <v>6113.7681059136812</v>
      </c>
      <c r="AK2453">
        <v>284.31096158941762</v>
      </c>
      <c r="AL2453">
        <v>108120.796875</v>
      </c>
      <c r="AM2453">
        <v>81907.4453125</v>
      </c>
      <c r="AN2453">
        <v>26213.34375</v>
      </c>
      <c r="AO2453" s="5" t="s">
        <v>2385</v>
      </c>
    </row>
    <row r="2454" spans="1:41" ht="14.25" x14ac:dyDescent="0.45">
      <c r="A2454">
        <v>2018</v>
      </c>
      <c r="B2454" s="5" t="s">
        <v>4071</v>
      </c>
      <c r="C2454" s="5" t="s">
        <v>174</v>
      </c>
      <c r="D2454" s="5" t="s">
        <v>83</v>
      </c>
      <c r="E2454" s="5" t="s">
        <v>108</v>
      </c>
      <c r="F2454" s="5" t="s">
        <v>190</v>
      </c>
      <c r="G2454" s="5" t="s">
        <v>86</v>
      </c>
      <c r="H2454" s="5" t="s">
        <v>130</v>
      </c>
      <c r="I2454">
        <v>3621.7898608394385</v>
      </c>
      <c r="J2454">
        <v>18548.32965459859</v>
      </c>
      <c r="K2454">
        <v>446.32199432231135</v>
      </c>
      <c r="L2454">
        <v>888.18839407475343</v>
      </c>
      <c r="M2454">
        <v>4566.0591124218026</v>
      </c>
      <c r="N2454">
        <v>2562.4999546733789</v>
      </c>
      <c r="O2454">
        <v>3467.7367853798014</v>
      </c>
      <c r="P2454">
        <v>3530.4686785910021</v>
      </c>
      <c r="Q2454">
        <v>204.5335072722844</v>
      </c>
      <c r="R2454">
        <v>1512.6211993071877</v>
      </c>
      <c r="S2454">
        <v>2983.5974091407561</v>
      </c>
      <c r="T2454">
        <v>1542.5875379803388</v>
      </c>
      <c r="U2454">
        <v>0</v>
      </c>
      <c r="V2454">
        <v>1275.2056980637467</v>
      </c>
      <c r="W2454">
        <v>786.7196443699728</v>
      </c>
      <c r="X2454">
        <v>5491.5801687077173</v>
      </c>
      <c r="Y2454">
        <v>3090.3170344206119</v>
      </c>
      <c r="Z2454">
        <v>4369.6362992523063</v>
      </c>
      <c r="AA2454">
        <v>24855.198803631207</v>
      </c>
      <c r="AB2454">
        <v>556.24986745386627</v>
      </c>
      <c r="AC2454">
        <v>4251.6761522426532</v>
      </c>
      <c r="AD2454">
        <v>4041.4058301095292</v>
      </c>
      <c r="AE2454">
        <v>4803.6175932707747</v>
      </c>
      <c r="AF2454">
        <v>6679.6673090381573</v>
      </c>
      <c r="AG2454">
        <v>40236.853340679154</v>
      </c>
      <c r="AH2454">
        <v>6981.7511968990129</v>
      </c>
      <c r="AI2454"/>
      <c r="AJ2454">
        <v>7594.6726453232013</v>
      </c>
      <c r="AK2454">
        <v>380.29924769675284</v>
      </c>
      <c r="AL2454">
        <v>159269.578125</v>
      </c>
      <c r="AM2454">
        <v>128025.2734375</v>
      </c>
      <c r="AN2454">
        <v>31244.310546875</v>
      </c>
      <c r="AO2454" s="5" t="s">
        <v>4353</v>
      </c>
    </row>
    <row r="2455" spans="1:41" ht="14.25" x14ac:dyDescent="0.45">
      <c r="A2455">
        <v>2018</v>
      </c>
      <c r="B2455" s="5" t="s">
        <v>5028</v>
      </c>
      <c r="C2455" s="5" t="s">
        <v>174</v>
      </c>
      <c r="D2455" s="5" t="s">
        <v>83</v>
      </c>
      <c r="E2455" s="5" t="s">
        <v>108</v>
      </c>
      <c r="F2455" s="5" t="s">
        <v>190</v>
      </c>
      <c r="G2455" s="5" t="s">
        <v>86</v>
      </c>
      <c r="H2455" s="5" t="s">
        <v>130</v>
      </c>
      <c r="I2455">
        <v>3521.8</v>
      </c>
      <c r="J2455">
        <v>32020</v>
      </c>
      <c r="K2455">
        <v>434</v>
      </c>
      <c r="L2455">
        <v>632</v>
      </c>
      <c r="M2455">
        <v>3331.9230200000002</v>
      </c>
      <c r="N2455">
        <v>1753</v>
      </c>
      <c r="O2455">
        <v>3372.2714999999998</v>
      </c>
      <c r="P2455">
        <v>3433</v>
      </c>
      <c r="Q2455">
        <v>165</v>
      </c>
      <c r="R2455">
        <v>1293</v>
      </c>
      <c r="S2455">
        <v>1000</v>
      </c>
      <c r="T2455">
        <v>689.66458909090898</v>
      </c>
      <c r="U2455">
        <v>36</v>
      </c>
      <c r="V2455">
        <v>914</v>
      </c>
      <c r="W2455">
        <v>1860</v>
      </c>
      <c r="X2455">
        <v>5339.969402220444</v>
      </c>
      <c r="Y2455">
        <v>3005</v>
      </c>
      <c r="Z2455">
        <v>5661.3909999999996</v>
      </c>
      <c r="AA2455">
        <v>26956</v>
      </c>
      <c r="AB2455">
        <v>393</v>
      </c>
      <c r="AC2455">
        <v>4134.2964799999991</v>
      </c>
      <c r="AD2455">
        <v>5073.7500000000009</v>
      </c>
      <c r="AE2455"/>
      <c r="AF2455">
        <v>9218.2402810800195</v>
      </c>
      <c r="AG2455">
        <v>32924</v>
      </c>
      <c r="AH2455">
        <v>9826</v>
      </c>
      <c r="AI2455"/>
      <c r="AJ2455">
        <v>10076</v>
      </c>
      <c r="AK2455">
        <v>370</v>
      </c>
      <c r="AL2455">
        <v>167433.3125</v>
      </c>
      <c r="AM2455">
        <v>135742.71875</v>
      </c>
      <c r="AN2455">
        <v>31690.578125</v>
      </c>
      <c r="AO2455" s="5" t="s">
        <v>5333</v>
      </c>
    </row>
    <row r="2456" spans="1:41" ht="14.25" x14ac:dyDescent="0.45">
      <c r="A2456">
        <v>2018</v>
      </c>
      <c r="B2456" s="5" t="s">
        <v>1509</v>
      </c>
      <c r="C2456" s="5" t="s">
        <v>174</v>
      </c>
      <c r="D2456" s="5" t="s">
        <v>83</v>
      </c>
      <c r="E2456" s="5" t="s">
        <v>108</v>
      </c>
      <c r="F2456" s="5" t="s">
        <v>190</v>
      </c>
      <c r="G2456" s="5" t="s">
        <v>86</v>
      </c>
      <c r="H2456" s="5" t="s">
        <v>130</v>
      </c>
      <c r="I2456">
        <v>1748.4620536254702</v>
      </c>
      <c r="J2456">
        <v>4539.456657894606</v>
      </c>
      <c r="K2456">
        <v>399.61718821120638</v>
      </c>
      <c r="L2456">
        <v>1067.4705712491129</v>
      </c>
      <c r="M2456">
        <v>2282.6079048543529</v>
      </c>
      <c r="N2456">
        <v>466.46821701168926</v>
      </c>
      <c r="O2456">
        <v>3926.1020189736605</v>
      </c>
      <c r="P2456">
        <v>2801.6996839245949</v>
      </c>
      <c r="Q2456">
        <v>102.87327731895252</v>
      </c>
      <c r="R2456">
        <v>424.50020691005727</v>
      </c>
      <c r="S2456">
        <v>1292.7544942859222</v>
      </c>
      <c r="T2456">
        <v>1724.3755381716439</v>
      </c>
      <c r="U2456">
        <v>0</v>
      </c>
      <c r="V2456">
        <v>390.85845531890595</v>
      </c>
      <c r="W2456">
        <v>957.98641009535777</v>
      </c>
      <c r="X2456">
        <v>6569.04966922531</v>
      </c>
      <c r="Y2456">
        <v>2556.4551629401831</v>
      </c>
      <c r="Z2456">
        <v>4704.9586559013305</v>
      </c>
      <c r="AA2456">
        <v>24605.768072511957</v>
      </c>
      <c r="AB2456">
        <v>204.73538135752216</v>
      </c>
      <c r="AC2456">
        <v>6604.1283944589732</v>
      </c>
      <c r="AD2456">
        <v>3448.980042307307</v>
      </c>
      <c r="AE2456">
        <v>2956.5967802833156</v>
      </c>
      <c r="AF2456">
        <v>5375.0729847021084</v>
      </c>
      <c r="AG2456">
        <v>22167.664756322341</v>
      </c>
      <c r="AH2456">
        <v>6397.6146199908753</v>
      </c>
      <c r="AI2456">
        <v>213.49411424982259</v>
      </c>
      <c r="AJ2456">
        <v>7065.3167996834045</v>
      </c>
      <c r="AK2456">
        <v>404.87242794658664</v>
      </c>
      <c r="AL2456">
        <v>115399.9296875</v>
      </c>
      <c r="AM2456">
        <v>87577.7578125</v>
      </c>
      <c r="AN2456">
        <v>27822.19140625</v>
      </c>
      <c r="AO2456" s="5" t="s">
        <v>2386</v>
      </c>
    </row>
    <row r="2457" spans="1:41" ht="14.25" x14ac:dyDescent="0.45">
      <c r="A2457">
        <v>2018</v>
      </c>
      <c r="B2457" s="5" t="s">
        <v>1508</v>
      </c>
      <c r="C2457" s="5" t="s">
        <v>174</v>
      </c>
      <c r="D2457" s="5" t="s">
        <v>83</v>
      </c>
      <c r="E2457" s="5" t="s">
        <v>108</v>
      </c>
      <c r="F2457" s="5" t="s">
        <v>190</v>
      </c>
      <c r="G2457" s="5" t="s">
        <v>86</v>
      </c>
      <c r="H2457" s="5" t="s">
        <v>130</v>
      </c>
      <c r="I2457">
        <v>2694.4320952940125</v>
      </c>
      <c r="J2457">
        <v>3209.5743540025237</v>
      </c>
      <c r="K2457">
        <v>364.8710129043975</v>
      </c>
      <c r="L2457">
        <v>1094.6130387131925</v>
      </c>
      <c r="M2457">
        <v>1835.4415299140826</v>
      </c>
      <c r="N2457">
        <v>833.58992948158505</v>
      </c>
      <c r="O2457">
        <v>3666.6730096792685</v>
      </c>
      <c r="P2457">
        <v>1263.1497662738329</v>
      </c>
      <c r="Q2457">
        <v>134.85632636946531</v>
      </c>
      <c r="R2457">
        <v>615.41311100189455</v>
      </c>
      <c r="S2457">
        <v>1410.4756397829385</v>
      </c>
      <c r="T2457">
        <v>2469.8960873528445</v>
      </c>
      <c r="U2457">
        <v>0</v>
      </c>
      <c r="V2457">
        <v>634.3142224337987</v>
      </c>
      <c r="W2457">
        <v>813.94302878673284</v>
      </c>
      <c r="X2457">
        <v>6344.2649043776928</v>
      </c>
      <c r="Y2457">
        <v>2497.9630883454906</v>
      </c>
      <c r="Z2457">
        <v>5882.8434080585939</v>
      </c>
      <c r="AA2457">
        <v>24833.494158252735</v>
      </c>
      <c r="AB2457">
        <v>209.94116742499179</v>
      </c>
      <c r="AC2457">
        <v>6505.0326860635687</v>
      </c>
      <c r="AD2457">
        <v>4218.9594609457563</v>
      </c>
      <c r="AE2457">
        <v>1802.5548635109797</v>
      </c>
      <c r="AF2457">
        <v>4042.2624095077404</v>
      </c>
      <c r="AG2457">
        <v>17793.355949297835</v>
      </c>
      <c r="AH2457">
        <v>8645.7589857746625</v>
      </c>
      <c r="AI2457">
        <v>218.92260774263849</v>
      </c>
      <c r="AJ2457">
        <v>5850.7030382016492</v>
      </c>
      <c r="AK2457">
        <v>313.92500878956554</v>
      </c>
      <c r="AL2457">
        <v>110201.234375</v>
      </c>
      <c r="AM2457">
        <v>79688.15625</v>
      </c>
      <c r="AN2457">
        <v>30513.07421875</v>
      </c>
      <c r="AO2457" s="5" t="s">
        <v>2384</v>
      </c>
    </row>
    <row r="2458" spans="1:41" ht="14.25" x14ac:dyDescent="0.45">
      <c r="A2458">
        <v>2018</v>
      </c>
      <c r="B2458" s="5" t="s">
        <v>1508</v>
      </c>
      <c r="C2458" s="5" t="s">
        <v>174</v>
      </c>
      <c r="D2458" s="5" t="s">
        <v>83</v>
      </c>
      <c r="E2458" s="5" t="s">
        <v>108</v>
      </c>
      <c r="F2458" s="5" t="s">
        <v>193</v>
      </c>
      <c r="G2458" s="5" t="s">
        <v>86</v>
      </c>
      <c r="H2458" s="5" t="s">
        <v>130</v>
      </c>
      <c r="I2458">
        <v>359.25761270586833</v>
      </c>
      <c r="J2458">
        <v>396.47683196501771</v>
      </c>
      <c r="K2458">
        <v>56.134001985291924</v>
      </c>
      <c r="L2458">
        <v>353.64421250733909</v>
      </c>
      <c r="M2458">
        <v>2431.4162289919268</v>
      </c>
      <c r="N2458">
        <v>333.43597179263401</v>
      </c>
      <c r="O2458">
        <v>436.72253544557117</v>
      </c>
      <c r="P2458">
        <v>2431.5633000771286</v>
      </c>
      <c r="Q2458">
        <v>894.40087056388631</v>
      </c>
      <c r="R2458">
        <v>606.92611154882286</v>
      </c>
      <c r="S2458">
        <v>54.147344312603678</v>
      </c>
      <c r="T2458">
        <v>336.80401191175156</v>
      </c>
      <c r="U2458"/>
      <c r="V2458">
        <v>284.03805004557711</v>
      </c>
      <c r="W2458">
        <v>134.72160476470063</v>
      </c>
      <c r="X2458">
        <v>555.72661965438999</v>
      </c>
      <c r="Y2458">
        <v>2744.9526970807751</v>
      </c>
      <c r="Z2458">
        <v>673.60802382350312</v>
      </c>
      <c r="AA2458">
        <v>6930.3545114557128</v>
      </c>
      <c r="AB2458">
        <v>231.27208817940272</v>
      </c>
      <c r="AC2458">
        <v>398.43914609160203</v>
      </c>
      <c r="AD2458">
        <v>2017.6051437495753</v>
      </c>
      <c r="AE2458">
        <v>1793.214165580627</v>
      </c>
      <c r="AF2458">
        <v>1486.1258858484339</v>
      </c>
      <c r="AG2458">
        <v>4503.0696392601185</v>
      </c>
      <c r="AH2458">
        <v>1825.4777445616933</v>
      </c>
      <c r="AI2458">
        <v>357.01225262645664</v>
      </c>
      <c r="AJ2458">
        <v>2129.0058277900448</v>
      </c>
      <c r="AK2458">
        <v>0</v>
      </c>
      <c r="AL2458">
        <v>34755.5546875</v>
      </c>
      <c r="AM2458">
        <v>26318.513671875</v>
      </c>
      <c r="AN2458">
        <v>8437.0400390625</v>
      </c>
      <c r="AO2458" s="5" t="s">
        <v>2387</v>
      </c>
    </row>
    <row r="2459" spans="1:41" ht="14.25" x14ac:dyDescent="0.45">
      <c r="A2459">
        <v>2018</v>
      </c>
      <c r="B2459" s="5" t="s">
        <v>1507</v>
      </c>
      <c r="C2459" s="5" t="s">
        <v>174</v>
      </c>
      <c r="D2459" s="5" t="s">
        <v>83</v>
      </c>
      <c r="E2459" s="5" t="s">
        <v>108</v>
      </c>
      <c r="F2459" s="5" t="s">
        <v>193</v>
      </c>
      <c r="G2459" s="5" t="s">
        <v>86</v>
      </c>
      <c r="H2459" s="5" t="s">
        <v>130</v>
      </c>
      <c r="I2459">
        <v>363.91803083445456</v>
      </c>
      <c r="J2459">
        <v>420.78022315233807</v>
      </c>
      <c r="K2459">
        <v>162.62587002914688</v>
      </c>
      <c r="L2459">
        <v>227.4487692715341</v>
      </c>
      <c r="M2459">
        <v>1918.53036880539</v>
      </c>
      <c r="N2459">
        <v>69.940496550996741</v>
      </c>
      <c r="O2459">
        <v>423.9076437298217</v>
      </c>
      <c r="P2459">
        <v>2621.3470658544306</v>
      </c>
      <c r="Q2459">
        <v>859.24458811553791</v>
      </c>
      <c r="R2459">
        <v>793.32628272105239</v>
      </c>
      <c r="S2459">
        <v>56.862192317883526</v>
      </c>
      <c r="T2459">
        <v>341.17315390730113</v>
      </c>
      <c r="U2459">
        <v>0</v>
      </c>
      <c r="V2459">
        <v>287.72269312849062</v>
      </c>
      <c r="W2459">
        <v>193.33145388080399</v>
      </c>
      <c r="X2459">
        <v>801.40911380681541</v>
      </c>
      <c r="Y2459">
        <v>2788.5219112690079</v>
      </c>
      <c r="Z2459">
        <v>10.235194617219035</v>
      </c>
      <c r="AA2459">
        <v>6585.4193660843093</v>
      </c>
      <c r="AB2459">
        <v>272.9385231258409</v>
      </c>
      <c r="AC2459">
        <v>397.5952101117673</v>
      </c>
      <c r="AD2459">
        <v>404.74082025427111</v>
      </c>
      <c r="AE2459">
        <v>1270.5993342692636</v>
      </c>
      <c r="AF2459">
        <v>1619.4352372133228</v>
      </c>
      <c r="AG2459">
        <v>4448.4570848537332</v>
      </c>
      <c r="AH2459">
        <v>1861.6681764875066</v>
      </c>
      <c r="AI2459">
        <v>361.6435431417392</v>
      </c>
      <c r="AJ2459">
        <v>2224.7322829852556</v>
      </c>
      <c r="AK2459">
        <v>0</v>
      </c>
      <c r="AL2459">
        <v>31787.5546875</v>
      </c>
      <c r="AM2459">
        <v>24988.72265625</v>
      </c>
      <c r="AN2459">
        <v>6798.8310546875</v>
      </c>
      <c r="AO2459" s="5" t="s">
        <v>2388</v>
      </c>
    </row>
    <row r="2460" spans="1:41" ht="14.25" x14ac:dyDescent="0.45">
      <c r="A2460">
        <v>2018</v>
      </c>
      <c r="B2460" s="5" t="s">
        <v>4071</v>
      </c>
      <c r="C2460" s="5" t="s">
        <v>174</v>
      </c>
      <c r="D2460" s="5" t="s">
        <v>83</v>
      </c>
      <c r="E2460" s="5" t="s">
        <v>108</v>
      </c>
      <c r="F2460" s="5" t="s">
        <v>193</v>
      </c>
      <c r="G2460" s="5" t="s">
        <v>86</v>
      </c>
      <c r="H2460" s="5" t="s">
        <v>130</v>
      </c>
      <c r="I2460">
        <v>411.35667679475699</v>
      </c>
      <c r="J2460">
        <v>3098.0299721105139</v>
      </c>
      <c r="K2460">
        <v>52.447976291331521</v>
      </c>
      <c r="L2460">
        <v>65.23417583599884</v>
      </c>
      <c r="M2460">
        <v>606.75109827226663</v>
      </c>
      <c r="N2460">
        <v>525.9123513309064</v>
      </c>
      <c r="O2460">
        <v>424.72576879058659</v>
      </c>
      <c r="P2460">
        <v>1368.789342034554</v>
      </c>
      <c r="Q2460">
        <v>3425.0551735258337</v>
      </c>
      <c r="R2460">
        <v>522.11920091872616</v>
      </c>
      <c r="S2460">
        <v>0</v>
      </c>
      <c r="T2460">
        <v>462.77626139410165</v>
      </c>
      <c r="U2460">
        <v>0</v>
      </c>
      <c r="V2460">
        <v>260.18309807268383</v>
      </c>
      <c r="W2460">
        <v>164.54267071790281</v>
      </c>
      <c r="X2460">
        <v>419.73398349111403</v>
      </c>
      <c r="Y2460">
        <v>3707.3520496127476</v>
      </c>
      <c r="Z2460">
        <v>15.425875379803388</v>
      </c>
      <c r="AA2460">
        <v>5808.3562763419686</v>
      </c>
      <c r="AB2460">
        <v>216.50216095554055</v>
      </c>
      <c r="AC2460">
        <v>391.27501512740599</v>
      </c>
      <c r="AD2460">
        <v>1806.9765626788273</v>
      </c>
      <c r="AE2460"/>
      <c r="AF2460">
        <v>738.2790183673751</v>
      </c>
      <c r="AG2460">
        <v>12623.508019139106</v>
      </c>
      <c r="AH2460">
        <v>1438.7199770896627</v>
      </c>
      <c r="AI2460">
        <v>527.5649379892759</v>
      </c>
      <c r="AJ2460">
        <v>2349.8750161900493</v>
      </c>
      <c r="AK2460">
        <v>30.851750759606777</v>
      </c>
      <c r="AL2460">
        <v>41462.34375</v>
      </c>
      <c r="AM2460">
        <v>35310.75</v>
      </c>
      <c r="AN2460">
        <v>6151.59326171875</v>
      </c>
      <c r="AO2460" s="5" t="s">
        <v>4354</v>
      </c>
    </row>
    <row r="2461" spans="1:41" ht="14.25" x14ac:dyDescent="0.45">
      <c r="A2461">
        <v>2018</v>
      </c>
      <c r="B2461" s="5" t="s">
        <v>1509</v>
      </c>
      <c r="C2461" s="5" t="s">
        <v>174</v>
      </c>
      <c r="D2461" s="5" t="s">
        <v>83</v>
      </c>
      <c r="E2461" s="5" t="s">
        <v>108</v>
      </c>
      <c r="F2461" s="5" t="s">
        <v>193</v>
      </c>
      <c r="G2461" s="5" t="s">
        <v>86</v>
      </c>
      <c r="H2461" s="5" t="s">
        <v>130</v>
      </c>
      <c r="I2461">
        <v>350.34931569201655</v>
      </c>
      <c r="J2461">
        <v>742.82018038275362</v>
      </c>
      <c r="K2461">
        <v>54.742080576877584</v>
      </c>
      <c r="L2461">
        <v>344.8751076343288</v>
      </c>
      <c r="M2461">
        <v>2165.6514497018543</v>
      </c>
      <c r="N2461">
        <v>870.74067175515336</v>
      </c>
      <c r="O2461">
        <v>445.60053589578354</v>
      </c>
      <c r="P2461">
        <v>2926.6492798860108</v>
      </c>
      <c r="Q2461">
        <v>1023.1714065036872</v>
      </c>
      <c r="R2461">
        <v>236.83240526865765</v>
      </c>
      <c r="S2461">
        <v>49.298310750019787</v>
      </c>
      <c r="T2461">
        <v>82.113120865316375</v>
      </c>
      <c r="U2461"/>
      <c r="V2461">
        <v>166.41592495370784</v>
      </c>
      <c r="W2461">
        <v>131.38099338450621</v>
      </c>
      <c r="X2461">
        <v>558.36922188415133</v>
      </c>
      <c r="Y2461">
        <v>2808.2687335938199</v>
      </c>
      <c r="Z2461">
        <v>0</v>
      </c>
      <c r="AA2461">
        <v>6866.8023389087302</v>
      </c>
      <c r="AB2461">
        <v>225.53737197673564</v>
      </c>
      <c r="AC2461">
        <v>142.54837782218922</v>
      </c>
      <c r="AD2461">
        <v>1463.0820116493394</v>
      </c>
      <c r="AE2461">
        <v>1392.8115148503887</v>
      </c>
      <c r="AF2461">
        <v>1410.5559323671537</v>
      </c>
      <c r="AG2461">
        <v>7657.4387457282082</v>
      </c>
      <c r="AH2461">
        <v>1230.0772410824627</v>
      </c>
      <c r="AI2461">
        <v>593.40415345335305</v>
      </c>
      <c r="AJ2461">
        <v>2627.619867690124</v>
      </c>
      <c r="AK2461">
        <v>0</v>
      </c>
      <c r="AL2461">
        <v>36567.15625</v>
      </c>
      <c r="AM2461">
        <v>29567.900390625</v>
      </c>
      <c r="AN2461">
        <v>6999.25634765625</v>
      </c>
      <c r="AO2461" s="5" t="s">
        <v>2389</v>
      </c>
    </row>
    <row r="2462" spans="1:41" ht="14.25" x14ac:dyDescent="0.45">
      <c r="A2462">
        <v>2018</v>
      </c>
      <c r="B2462" s="5" t="s">
        <v>5028</v>
      </c>
      <c r="C2462" s="5" t="s">
        <v>174</v>
      </c>
      <c r="D2462" s="5" t="s">
        <v>83</v>
      </c>
      <c r="E2462" s="5" t="s">
        <v>108</v>
      </c>
      <c r="F2462" s="5" t="s">
        <v>193</v>
      </c>
      <c r="G2462" s="5" t="s">
        <v>86</v>
      </c>
      <c r="H2462" s="5" t="s">
        <v>130</v>
      </c>
      <c r="I2462">
        <v>400</v>
      </c>
      <c r="J2462">
        <v>2896</v>
      </c>
      <c r="K2462">
        <v>51</v>
      </c>
      <c r="L2462">
        <v>24</v>
      </c>
      <c r="M2462">
        <v>377.84041999999999</v>
      </c>
      <c r="N2462">
        <v>137</v>
      </c>
      <c r="O2462">
        <v>413.22710000000012</v>
      </c>
      <c r="P2462">
        <v>1331</v>
      </c>
      <c r="Q2462">
        <v>3603.0401000000002</v>
      </c>
      <c r="R2462">
        <v>447</v>
      </c>
      <c r="S2462">
        <v>0</v>
      </c>
      <c r="T2462">
        <v>72.508647272727274</v>
      </c>
      <c r="U2462"/>
      <c r="V2462">
        <v>146</v>
      </c>
      <c r="W2462">
        <v>160</v>
      </c>
      <c r="X2462">
        <v>408.14602720114527</v>
      </c>
      <c r="Y2462">
        <v>3605</v>
      </c>
      <c r="Z2462">
        <v>0.17499999999999999</v>
      </c>
      <c r="AA2462">
        <v>6299</v>
      </c>
      <c r="AB2462">
        <v>211</v>
      </c>
      <c r="AC2462">
        <v>380.47275000000002</v>
      </c>
      <c r="AD2462">
        <v>1819.0150000000001</v>
      </c>
      <c r="AE2462"/>
      <c r="AF2462">
        <v>1857.133539239996</v>
      </c>
      <c r="AG2462">
        <v>13064</v>
      </c>
      <c r="AH2462">
        <v>323</v>
      </c>
      <c r="AI2462">
        <v>513</v>
      </c>
      <c r="AJ2462">
        <v>4304</v>
      </c>
      <c r="AK2462">
        <v>30</v>
      </c>
      <c r="AL2462">
        <v>42872.55859375</v>
      </c>
      <c r="AM2462">
        <v>38493.8203125</v>
      </c>
      <c r="AN2462">
        <v>4378.7373046875</v>
      </c>
      <c r="AO2462" s="5" t="s">
        <v>5334</v>
      </c>
    </row>
    <row r="2463" spans="1:41" ht="14.25" x14ac:dyDescent="0.45">
      <c r="A2463">
        <v>2018</v>
      </c>
      <c r="B2463" s="5" t="s">
        <v>589</v>
      </c>
      <c r="C2463" s="5" t="s">
        <v>174</v>
      </c>
      <c r="D2463" s="5" t="s">
        <v>83</v>
      </c>
      <c r="E2463" s="5" t="s">
        <v>108</v>
      </c>
      <c r="F2463" s="5" t="s">
        <v>193</v>
      </c>
      <c r="G2463" s="5" t="s">
        <v>86</v>
      </c>
      <c r="H2463" s="5" t="s">
        <v>130</v>
      </c>
      <c r="I2463">
        <v>477.7202603010852</v>
      </c>
      <c r="J2463">
        <v>1138.5666203842532</v>
      </c>
      <c r="K2463">
        <v>53.080028922342798</v>
      </c>
      <c r="L2463">
        <v>31.84801735340568</v>
      </c>
      <c r="M2463">
        <v>318.4801735340568</v>
      </c>
      <c r="N2463">
        <v>678.04428945400696</v>
      </c>
      <c r="O2463">
        <v>438.44103889855154</v>
      </c>
      <c r="P2463">
        <v>2239.5525802914872</v>
      </c>
      <c r="Q2463">
        <v>3451.4849377673249</v>
      </c>
      <c r="R2463">
        <v>412.66012039933315</v>
      </c>
      <c r="S2463">
        <v>74.59277581973933</v>
      </c>
      <c r="T2463">
        <v>79.620043383514201</v>
      </c>
      <c r="U2463">
        <v>0</v>
      </c>
      <c r="V2463">
        <v>161.36328792392212</v>
      </c>
      <c r="W2463">
        <v>159.2400867670284</v>
      </c>
      <c r="X2463">
        <v>503.82332391572339</v>
      </c>
      <c r="Y2463">
        <v>3253.8057729396137</v>
      </c>
      <c r="Z2463">
        <v>0</v>
      </c>
      <c r="AA2463">
        <v>8103.6027467058202</v>
      </c>
      <c r="AB2463">
        <v>223.99772205228663</v>
      </c>
      <c r="AC2463">
        <v>384.67627760311052</v>
      </c>
      <c r="AD2463">
        <v>1557.9089446922624</v>
      </c>
      <c r="AE2463">
        <v>1015.706863552205</v>
      </c>
      <c r="AF2463">
        <v>1218.1972797735518</v>
      </c>
      <c r="AG2463">
        <v>8940.8000716794213</v>
      </c>
      <c r="AH2463">
        <v>1389.0471724423683</v>
      </c>
      <c r="AI2463">
        <v>544.60109674323712</v>
      </c>
      <c r="AJ2463">
        <v>2521.3013738112832</v>
      </c>
      <c r="AK2463">
        <v>0</v>
      </c>
      <c r="AL2463">
        <v>39372.16015625</v>
      </c>
      <c r="AM2463">
        <v>34029.33203125</v>
      </c>
      <c r="AN2463">
        <v>5342.83251953125</v>
      </c>
      <c r="AO2463" s="5" t="s">
        <v>872</v>
      </c>
    </row>
    <row r="2464" spans="1:41" ht="14.25" x14ac:dyDescent="0.45">
      <c r="A2464">
        <v>2018</v>
      </c>
      <c r="B2464" s="5" t="s">
        <v>589</v>
      </c>
      <c r="C2464" s="5" t="s">
        <v>174</v>
      </c>
      <c r="D2464" s="5" t="s">
        <v>83</v>
      </c>
      <c r="E2464" s="5" t="s">
        <v>108</v>
      </c>
      <c r="F2464" s="5" t="s">
        <v>196</v>
      </c>
      <c r="G2464" s="5" t="s">
        <v>86</v>
      </c>
      <c r="H2464" s="5" t="s">
        <v>130</v>
      </c>
      <c r="I2464">
        <v>394.91541518223045</v>
      </c>
      <c r="J2464">
        <v>1286.129100788366</v>
      </c>
      <c r="K2464">
        <v>44.58722429476795</v>
      </c>
      <c r="L2464">
        <v>37.156020245639958</v>
      </c>
      <c r="M2464">
        <v>735.6892008636712</v>
      </c>
      <c r="N2464">
        <v>242.04493188588316</v>
      </c>
      <c r="O2464">
        <v>479.84346145797895</v>
      </c>
      <c r="P2464">
        <v>410.08696136893013</v>
      </c>
      <c r="Q2464">
        <v>104.0090224673054</v>
      </c>
      <c r="R2464">
        <v>253.73171557525743</v>
      </c>
      <c r="S2464">
        <v>998.18527906850409</v>
      </c>
      <c r="T2464">
        <v>424.64023137874239</v>
      </c>
      <c r="U2464">
        <v>15.92400867670284</v>
      </c>
      <c r="V2464">
        <v>0</v>
      </c>
      <c r="W2464">
        <v>217.62811858160549</v>
      </c>
      <c r="X2464">
        <v>347.78021007927197</v>
      </c>
      <c r="Y2464">
        <v>4501.1864526146692</v>
      </c>
      <c r="Z2464">
        <v>0</v>
      </c>
      <c r="AA2464">
        <v>9895.8913256912856</v>
      </c>
      <c r="AB2464">
        <v>26.540014461171399</v>
      </c>
      <c r="AC2464">
        <v>76.369560420385127</v>
      </c>
      <c r="AD2464">
        <v>1316.9990119180195</v>
      </c>
      <c r="AE2464">
        <v>670.75945889263528</v>
      </c>
      <c r="AF2464">
        <v>4018.1768735915307</v>
      </c>
      <c r="AG2464">
        <v>9447.1835475985717</v>
      </c>
      <c r="AH2464">
        <v>1450.1306017387549</v>
      </c>
      <c r="AI2464">
        <v>30.786416774958823</v>
      </c>
      <c r="AJ2464">
        <v>4740.0465827652124</v>
      </c>
      <c r="AK2464">
        <v>100.85205495245133</v>
      </c>
      <c r="AL2464">
        <v>42267.265625</v>
      </c>
      <c r="AM2464">
        <v>36093.609375</v>
      </c>
      <c r="AN2464">
        <v>6173.66162109375</v>
      </c>
      <c r="AO2464" s="5" t="s">
        <v>873</v>
      </c>
    </row>
    <row r="2465" spans="1:41" ht="14.25" x14ac:dyDescent="0.45">
      <c r="A2465">
        <v>2018</v>
      </c>
      <c r="B2465" s="5" t="s">
        <v>5028</v>
      </c>
      <c r="C2465" s="5" t="s">
        <v>174</v>
      </c>
      <c r="D2465" s="5" t="s">
        <v>83</v>
      </c>
      <c r="E2465" s="5" t="s">
        <v>108</v>
      </c>
      <c r="F2465" s="5" t="s">
        <v>196</v>
      </c>
      <c r="G2465" s="5" t="s">
        <v>86</v>
      </c>
      <c r="H2465" s="5" t="s">
        <v>130</v>
      </c>
      <c r="I2465">
        <v>400</v>
      </c>
      <c r="J2465">
        <v>1755</v>
      </c>
      <c r="K2465">
        <v>39</v>
      </c>
      <c r="L2465">
        <v>55</v>
      </c>
      <c r="M2465">
        <v>522.37310000000002</v>
      </c>
      <c r="N2465">
        <v>0</v>
      </c>
      <c r="O2465">
        <v>452.31615000000011</v>
      </c>
      <c r="P2465">
        <v>378</v>
      </c>
      <c r="Q2465">
        <v>0</v>
      </c>
      <c r="R2465">
        <v>403</v>
      </c>
      <c r="S2465">
        <v>97</v>
      </c>
      <c r="T2465"/>
      <c r="U2465"/>
      <c r="V2465">
        <v>155</v>
      </c>
      <c r="W2465">
        <v>215.98079000000001</v>
      </c>
      <c r="X2465">
        <v>304.74010133760021</v>
      </c>
      <c r="Y2465">
        <v>3180</v>
      </c>
      <c r="Z2465">
        <v>0.17499999999999999</v>
      </c>
      <c r="AA2465">
        <v>9396</v>
      </c>
      <c r="AB2465">
        <v>25</v>
      </c>
      <c r="AC2465">
        <v>101.78503000000001</v>
      </c>
      <c r="AD2465">
        <v>1691.25</v>
      </c>
      <c r="AE2465"/>
      <c r="AF2465">
        <v>3103.5012612299852</v>
      </c>
      <c r="AG2465">
        <v>11419</v>
      </c>
      <c r="AH2465">
        <v>1458</v>
      </c>
      <c r="AI2465">
        <v>29</v>
      </c>
      <c r="AJ2465">
        <v>3315</v>
      </c>
      <c r="AK2465">
        <v>95</v>
      </c>
      <c r="AL2465">
        <v>38591.125</v>
      </c>
      <c r="AM2465">
        <v>33661.4609375</v>
      </c>
      <c r="AN2465">
        <v>4929.66015625</v>
      </c>
      <c r="AO2465" s="5" t="s">
        <v>5335</v>
      </c>
    </row>
    <row r="2466" spans="1:41" ht="14.25" x14ac:dyDescent="0.45">
      <c r="A2466">
        <v>2018</v>
      </c>
      <c r="B2466" s="5" t="s">
        <v>1508</v>
      </c>
      <c r="C2466" s="5" t="s">
        <v>174</v>
      </c>
      <c r="D2466" s="5" t="s">
        <v>83</v>
      </c>
      <c r="E2466" s="5" t="s">
        <v>108</v>
      </c>
      <c r="F2466" s="5" t="s">
        <v>196</v>
      </c>
      <c r="G2466" s="5" t="s">
        <v>86</v>
      </c>
      <c r="H2466" s="5" t="s">
        <v>130</v>
      </c>
      <c r="I2466">
        <v>372.72977318233836</v>
      </c>
      <c r="J2466">
        <v>90.623275877718328</v>
      </c>
      <c r="K2466">
        <v>56.134001985291924</v>
      </c>
      <c r="L2466">
        <v>89.814403176467081</v>
      </c>
      <c r="M2466">
        <v>0</v>
      </c>
      <c r="N2466">
        <v>166.717985896317</v>
      </c>
      <c r="O2466">
        <v>429.98645520733612</v>
      </c>
      <c r="P2466">
        <v>455.7865406638079</v>
      </c>
      <c r="Q2466">
        <v>308.25044138989705</v>
      </c>
      <c r="R2466">
        <v>87.019737982692121</v>
      </c>
      <c r="S2466">
        <v>750.20896893022348</v>
      </c>
      <c r="T2466">
        <v>561.34001985291923</v>
      </c>
      <c r="U2466">
        <v>33.680401191175157</v>
      </c>
      <c r="V2466">
        <v>0</v>
      </c>
      <c r="W2466">
        <v>129.10820456617142</v>
      </c>
      <c r="X2466">
        <v>369.36173306322087</v>
      </c>
      <c r="Y2466">
        <v>6915.7090445879649</v>
      </c>
      <c r="Z2466">
        <v>56.134001985291924</v>
      </c>
      <c r="AA2466">
        <v>4121.8481249113538</v>
      </c>
      <c r="AB2466"/>
      <c r="AC2466">
        <v>106.20553175617231</v>
      </c>
      <c r="AD2466">
        <v>1545.5126402041412</v>
      </c>
      <c r="AE2466">
        <v>453.0171135418617</v>
      </c>
      <c r="AF2466">
        <v>695.04964507372893</v>
      </c>
      <c r="AG2466">
        <v>4682.6984456130522</v>
      </c>
      <c r="AH2466">
        <v>1526.8448539999404</v>
      </c>
      <c r="AI2466">
        <v>131.35356464558311</v>
      </c>
      <c r="AJ2466">
        <v>8174.7323005984144</v>
      </c>
      <c r="AK2466">
        <v>57.256682024997758</v>
      </c>
      <c r="AL2466">
        <v>32367.123046875</v>
      </c>
      <c r="AM2466">
        <v>26810.017578125</v>
      </c>
      <c r="AN2466">
        <v>5557.107421875</v>
      </c>
      <c r="AO2466" s="5" t="s">
        <v>2391</v>
      </c>
    </row>
    <row r="2467" spans="1:41" ht="14.25" x14ac:dyDescent="0.45">
      <c r="A2467">
        <v>2018</v>
      </c>
      <c r="B2467" s="5" t="s">
        <v>1509</v>
      </c>
      <c r="C2467" s="5" t="s">
        <v>174</v>
      </c>
      <c r="D2467" s="5" t="s">
        <v>83</v>
      </c>
      <c r="E2467" s="5" t="s">
        <v>108</v>
      </c>
      <c r="F2467" s="5" t="s">
        <v>196</v>
      </c>
      <c r="G2467" s="5" t="s">
        <v>86</v>
      </c>
      <c r="H2467" s="5" t="s">
        <v>130</v>
      </c>
      <c r="I2467">
        <v>445.60053589578354</v>
      </c>
      <c r="J2467">
        <v>165.07115119616748</v>
      </c>
      <c r="K2467"/>
      <c r="L2467">
        <v>87.587328923004137</v>
      </c>
      <c r="M2467">
        <v>0</v>
      </c>
      <c r="N2467">
        <v>124.39152453645048</v>
      </c>
      <c r="O2467">
        <v>487.75193793997926</v>
      </c>
      <c r="P2467">
        <v>525.82536854383511</v>
      </c>
      <c r="Q2467">
        <v>456.72072609095966</v>
      </c>
      <c r="R2467">
        <v>86.670744262449645</v>
      </c>
      <c r="S2467">
        <v>717.15169378792643</v>
      </c>
      <c r="T2467">
        <v>437.93664461502067</v>
      </c>
      <c r="U2467">
        <v>32.845248346126553</v>
      </c>
      <c r="V2467">
        <v>0</v>
      </c>
      <c r="W2467">
        <v>43.793664461502068</v>
      </c>
      <c r="X2467">
        <v>332.44753563072936</v>
      </c>
      <c r="Y2467">
        <v>5353.7754804186279</v>
      </c>
      <c r="Z2467">
        <v>0</v>
      </c>
      <c r="AA2467">
        <v>4084.0502889112145</v>
      </c>
      <c r="AB2467">
        <v>26.276198676901242</v>
      </c>
      <c r="AC2467">
        <v>57.479184605721464</v>
      </c>
      <c r="AD2467">
        <v>1252.0892653743813</v>
      </c>
      <c r="AE2467">
        <v>195.44455544201452</v>
      </c>
      <c r="AF2467">
        <v>728.59294027229009</v>
      </c>
      <c r="AG2467">
        <v>5246.2066098557434</v>
      </c>
      <c r="AH2467">
        <v>1656.6883123132463</v>
      </c>
      <c r="AI2467"/>
      <c r="AJ2467">
        <v>4524.4329596789321</v>
      </c>
      <c r="AK2467">
        <v>104.00995309606741</v>
      </c>
      <c r="AL2467">
        <v>27172.837890625</v>
      </c>
      <c r="AM2467">
        <v>22114.6953125</v>
      </c>
      <c r="AN2467">
        <v>5058.14501953125</v>
      </c>
      <c r="AO2467" s="5" t="s">
        <v>2390</v>
      </c>
    </row>
    <row r="2468" spans="1:41" ht="14.25" x14ac:dyDescent="0.45">
      <c r="A2468">
        <v>2018</v>
      </c>
      <c r="B2468" s="5" t="s">
        <v>1507</v>
      </c>
      <c r="C2468" s="5" t="s">
        <v>174</v>
      </c>
      <c r="D2468" s="5" t="s">
        <v>83</v>
      </c>
      <c r="E2468" s="5" t="s">
        <v>108</v>
      </c>
      <c r="F2468" s="5" t="s">
        <v>196</v>
      </c>
      <c r="G2468" s="5" t="s">
        <v>86</v>
      </c>
      <c r="H2468" s="5" t="s">
        <v>130</v>
      </c>
      <c r="I2468">
        <v>536.7790954808205</v>
      </c>
      <c r="J2468">
        <v>109.17540925033637</v>
      </c>
      <c r="K2468">
        <v>60.273923856956536</v>
      </c>
      <c r="L2468">
        <v>102.35194617219034</v>
      </c>
      <c r="M2468">
        <v>0</v>
      </c>
      <c r="N2468">
        <v>17.741004003179658</v>
      </c>
      <c r="O2468">
        <v>304.49703986226626</v>
      </c>
      <c r="P2468">
        <v>492.4265854728713</v>
      </c>
      <c r="Q2468">
        <v>307.34014947816047</v>
      </c>
      <c r="R2468">
        <v>211.95745115119772</v>
      </c>
      <c r="S2468">
        <v>763.09062090599684</v>
      </c>
      <c r="T2468">
        <v>568.62192317883523</v>
      </c>
      <c r="U2468">
        <v>37.298976185707133</v>
      </c>
      <c r="V2468">
        <v>0</v>
      </c>
      <c r="W2468">
        <v>45.489753854306819</v>
      </c>
      <c r="X2468">
        <v>330.86603741035435</v>
      </c>
      <c r="Y2468">
        <v>10564.995332662758</v>
      </c>
      <c r="Z2468">
        <v>341.17315390730113</v>
      </c>
      <c r="AA2468">
        <v>3916.6969627572407</v>
      </c>
      <c r="AB2468"/>
      <c r="AC2468">
        <v>106.0252210510487</v>
      </c>
      <c r="AD2468">
        <v>413.5359798510396</v>
      </c>
      <c r="AE2468">
        <v>458.89381341916919</v>
      </c>
      <c r="AF2468">
        <v>557.24948471525852</v>
      </c>
      <c r="AG2468">
        <v>5874.6637371041161</v>
      </c>
      <c r="AH2468">
        <v>1523.9067541192785</v>
      </c>
      <c r="AI2468">
        <v>133.05753002384745</v>
      </c>
      <c r="AJ2468">
        <v>8542.2926590960597</v>
      </c>
      <c r="AK2468">
        <v>43.215266161591479</v>
      </c>
      <c r="AL2468">
        <v>36363.61328125</v>
      </c>
      <c r="AM2468">
        <v>32177.0625</v>
      </c>
      <c r="AN2468">
        <v>4186.5546875</v>
      </c>
      <c r="AO2468" s="5" t="s">
        <v>2392</v>
      </c>
    </row>
    <row r="2469" spans="1:41" ht="14.25" x14ac:dyDescent="0.45">
      <c r="A2469">
        <v>2018</v>
      </c>
      <c r="B2469" s="5" t="s">
        <v>4071</v>
      </c>
      <c r="C2469" s="5" t="s">
        <v>174</v>
      </c>
      <c r="D2469" s="5" t="s">
        <v>83</v>
      </c>
      <c r="E2469" s="5" t="s">
        <v>108</v>
      </c>
      <c r="F2469" s="5" t="s">
        <v>196</v>
      </c>
      <c r="G2469" s="5" t="s">
        <v>86</v>
      </c>
      <c r="H2469" s="5" t="s">
        <v>130</v>
      </c>
      <c r="I2469">
        <v>411.35667679475699</v>
      </c>
      <c r="J2469">
        <v>1156.6835555622574</v>
      </c>
      <c r="K2469">
        <v>40.107275987488805</v>
      </c>
      <c r="L2469">
        <v>0</v>
      </c>
      <c r="M2469">
        <v>1141.5147781054507</v>
      </c>
      <c r="N2469">
        <v>220.37797051900043</v>
      </c>
      <c r="O2469">
        <v>464.83304477807542</v>
      </c>
      <c r="P2469">
        <v>388.7320595710454</v>
      </c>
      <c r="Q2469">
        <v>0</v>
      </c>
      <c r="R2469">
        <v>471.01980140540826</v>
      </c>
      <c r="S2469">
        <v>335.55150845792696</v>
      </c>
      <c r="T2469">
        <v>514.19584599344626</v>
      </c>
      <c r="U2469">
        <v>15.425875379803388</v>
      </c>
      <c r="V2469">
        <v>10.283916919868926</v>
      </c>
      <c r="W2469">
        <v>231.38813069705083</v>
      </c>
      <c r="X2469">
        <v>313.39218843083177</v>
      </c>
      <c r="Y2469">
        <v>3270.2855805183181</v>
      </c>
      <c r="Z2469">
        <v>15.425875379803388</v>
      </c>
      <c r="AA2469">
        <v>8666.2567883735428</v>
      </c>
      <c r="AB2469">
        <v>25.709792299672312</v>
      </c>
      <c r="AC2469">
        <v>104.67487922063663</v>
      </c>
      <c r="AD2469">
        <v>1451.789446651836</v>
      </c>
      <c r="AE2469">
        <v>435.00968571045553</v>
      </c>
      <c r="AF2469">
        <v>3080.5570944972028</v>
      </c>
      <c r="AG2469">
        <v>10736.409264343158</v>
      </c>
      <c r="AH2469">
        <v>1741.0671345338089</v>
      </c>
      <c r="AI2469">
        <v>29.823359067619883</v>
      </c>
      <c r="AJ2469">
        <v>4398.4312666279393</v>
      </c>
      <c r="AK2469">
        <v>97.697210738754791</v>
      </c>
      <c r="AL2469">
        <v>39767.99609375</v>
      </c>
      <c r="AM2469">
        <v>33380.9296875</v>
      </c>
      <c r="AN2469">
        <v>6387.0693359375</v>
      </c>
      <c r="AO2469" s="5" t="s">
        <v>4355</v>
      </c>
    </row>
    <row r="2470" spans="1:41" ht="14.25" x14ac:dyDescent="0.45">
      <c r="A2470">
        <v>2018</v>
      </c>
      <c r="B2470" s="5" t="s">
        <v>5028</v>
      </c>
      <c r="C2470" s="5" t="s">
        <v>174</v>
      </c>
      <c r="D2470" s="5" t="s">
        <v>83</v>
      </c>
      <c r="E2470" s="5" t="s">
        <v>108</v>
      </c>
      <c r="F2470" s="5" t="s">
        <v>199</v>
      </c>
      <c r="G2470" s="5" t="s">
        <v>86</v>
      </c>
      <c r="H2470" s="5" t="s">
        <v>130</v>
      </c>
      <c r="I2470">
        <v>785</v>
      </c>
      <c r="J2470">
        <v>1550</v>
      </c>
      <c r="K2470"/>
      <c r="L2470"/>
      <c r="M2470">
        <v>188.71999</v>
      </c>
      <c r="N2470">
        <v>345</v>
      </c>
      <c r="O2470">
        <v>272.85140000000001</v>
      </c>
      <c r="P2470">
        <v>1147</v>
      </c>
      <c r="Q2470">
        <v>1022.318</v>
      </c>
      <c r="R2470">
        <v>248</v>
      </c>
      <c r="S2470">
        <v>0</v>
      </c>
      <c r="T2470">
        <v>136.22942181818181</v>
      </c>
      <c r="U2470">
        <v>44</v>
      </c>
      <c r="V2470">
        <v>77</v>
      </c>
      <c r="W2470">
        <v>0</v>
      </c>
      <c r="X2470">
        <v>392.15686274509801</v>
      </c>
      <c r="Y2470">
        <v>7055</v>
      </c>
      <c r="Z2470">
        <v>0</v>
      </c>
      <c r="AA2470">
        <v>2734</v>
      </c>
      <c r="AB2470"/>
      <c r="AC2470">
        <v>547.31892999999991</v>
      </c>
      <c r="AD2470">
        <v>213.9434</v>
      </c>
      <c r="AE2470"/>
      <c r="AF2470">
        <v>346.18724189999972</v>
      </c>
      <c r="AG2470">
        <v>3453</v>
      </c>
      <c r="AH2470">
        <v>502</v>
      </c>
      <c r="AI2470"/>
      <c r="AJ2470">
        <v>728</v>
      </c>
      <c r="AK2470">
        <v>102</v>
      </c>
      <c r="AL2470">
        <v>21889.724609375</v>
      </c>
      <c r="AM2470">
        <v>20081.82421875</v>
      </c>
      <c r="AN2470">
        <v>1807.9010009765625</v>
      </c>
      <c r="AO2470" s="5" t="s">
        <v>5336</v>
      </c>
    </row>
    <row r="2471" spans="1:41" ht="14.25" x14ac:dyDescent="0.45">
      <c r="A2471">
        <v>2018</v>
      </c>
      <c r="B2471" s="5" t="s">
        <v>1509</v>
      </c>
      <c r="C2471" s="5" t="s">
        <v>174</v>
      </c>
      <c r="D2471" s="5" t="s">
        <v>83</v>
      </c>
      <c r="E2471" s="5" t="s">
        <v>108</v>
      </c>
      <c r="F2471" s="5" t="s">
        <v>199</v>
      </c>
      <c r="G2471" s="5" t="s">
        <v>86</v>
      </c>
      <c r="H2471" s="5" t="s">
        <v>130</v>
      </c>
      <c r="I2471">
        <v>328.4524834612655</v>
      </c>
      <c r="J2471">
        <v>2800.7415884514749</v>
      </c>
      <c r="K2471">
        <v>87.587328923004137</v>
      </c>
      <c r="L2471"/>
      <c r="M2471">
        <v>277.81605892765373</v>
      </c>
      <c r="N2471">
        <v>0</v>
      </c>
      <c r="O2471">
        <v>96.346061815304552</v>
      </c>
      <c r="P2471">
        <v>425.03205309547877</v>
      </c>
      <c r="Q2471">
        <v>160.73106028277488</v>
      </c>
      <c r="R2471">
        <v>993.88770439515747</v>
      </c>
      <c r="S2471">
        <v>21.896832230751034</v>
      </c>
      <c r="T2471">
        <v>0</v>
      </c>
      <c r="U2471">
        <v>109.48416115375517</v>
      </c>
      <c r="V2471">
        <v>0</v>
      </c>
      <c r="W2471">
        <v>0</v>
      </c>
      <c r="X2471">
        <v>27.371040288438792</v>
      </c>
      <c r="Y2471">
        <v>6404.8234274946772</v>
      </c>
      <c r="Z2471">
        <v>0</v>
      </c>
      <c r="AA2471">
        <v>1109.1036392273313</v>
      </c>
      <c r="AB2471"/>
      <c r="AC2471">
        <v>678.31185753211901</v>
      </c>
      <c r="AD2471">
        <v>114.75613234127282</v>
      </c>
      <c r="AE2471"/>
      <c r="AF2471">
        <v>0</v>
      </c>
      <c r="AG2471">
        <v>9135.0433394688644</v>
      </c>
      <c r="AH2471">
        <v>801.76991873217355</v>
      </c>
      <c r="AI2471">
        <v>0</v>
      </c>
      <c r="AJ2471">
        <v>1275.4904774412478</v>
      </c>
      <c r="AK2471">
        <v>111.67384437683027</v>
      </c>
      <c r="AL2471">
        <v>24960.318359375</v>
      </c>
      <c r="AM2471">
        <v>23421.1015625</v>
      </c>
      <c r="AN2471">
        <v>1539.2171630859375</v>
      </c>
      <c r="AO2471" s="5" t="s">
        <v>2395</v>
      </c>
    </row>
    <row r="2472" spans="1:41" ht="14.25" x14ac:dyDescent="0.45">
      <c r="A2472">
        <v>2018</v>
      </c>
      <c r="B2472" s="5" t="s">
        <v>1507</v>
      </c>
      <c r="C2472" s="5" t="s">
        <v>174</v>
      </c>
      <c r="D2472" s="5" t="s">
        <v>83</v>
      </c>
      <c r="E2472" s="5" t="s">
        <v>108</v>
      </c>
      <c r="F2472" s="5" t="s">
        <v>199</v>
      </c>
      <c r="G2472" s="5" t="s">
        <v>86</v>
      </c>
      <c r="H2472" s="5" t="s">
        <v>130</v>
      </c>
      <c r="I2472">
        <v>56.862192317883526</v>
      </c>
      <c r="J2472">
        <v>2704.3658666385404</v>
      </c>
      <c r="K2472">
        <v>175.13555233908124</v>
      </c>
      <c r="L2472">
        <v>398.0353462251847</v>
      </c>
      <c r="M2472">
        <v>272.9385231258409</v>
      </c>
      <c r="N2472">
        <v>0</v>
      </c>
      <c r="O2472">
        <v>59.136680010598866</v>
      </c>
      <c r="P2472">
        <v>398.0353462251847</v>
      </c>
      <c r="Q2472">
        <v>0</v>
      </c>
      <c r="R2472">
        <v>584.19236594957727</v>
      </c>
      <c r="S2472">
        <v>45.489753854306819</v>
      </c>
      <c r="T2472">
        <v>113.72438463576705</v>
      </c>
      <c r="U2472">
        <v>186.49488092853565</v>
      </c>
      <c r="V2472">
        <v>0</v>
      </c>
      <c r="W2472">
        <v>0</v>
      </c>
      <c r="X2472">
        <v>0</v>
      </c>
      <c r="Y2472">
        <v>8208.6260830096653</v>
      </c>
      <c r="Z2472">
        <v>0</v>
      </c>
      <c r="AA2472">
        <v>1063.6555742076282</v>
      </c>
      <c r="AB2472"/>
      <c r="AC2472">
        <v>216.76247551021882</v>
      </c>
      <c r="AD2472">
        <v>209.25286772981136</v>
      </c>
      <c r="AE2472"/>
      <c r="AF2472"/>
      <c r="AG2472">
        <v>1537.3384224260801</v>
      </c>
      <c r="AH2472">
        <v>689.16977089274826</v>
      </c>
      <c r="AI2472">
        <v>0</v>
      </c>
      <c r="AJ2472">
        <v>3428.0390267844314</v>
      </c>
      <c r="AK2472">
        <v>245.64467081325682</v>
      </c>
      <c r="AL2472">
        <v>20592.900390625</v>
      </c>
      <c r="AM2472">
        <v>18782.408203125</v>
      </c>
      <c r="AN2472">
        <v>1810.4921875</v>
      </c>
      <c r="AO2472" s="5" t="s">
        <v>2394</v>
      </c>
    </row>
    <row r="2473" spans="1:41" ht="14.25" x14ac:dyDescent="0.45">
      <c r="A2473">
        <v>2018</v>
      </c>
      <c r="B2473" s="5" t="s">
        <v>589</v>
      </c>
      <c r="C2473" s="5" t="s">
        <v>174</v>
      </c>
      <c r="D2473" s="5" t="s">
        <v>83</v>
      </c>
      <c r="E2473" s="5" t="s">
        <v>108</v>
      </c>
      <c r="F2473" s="5" t="s">
        <v>199</v>
      </c>
      <c r="G2473" s="5" t="s">
        <v>86</v>
      </c>
      <c r="H2473" s="5" t="s">
        <v>130</v>
      </c>
      <c r="I2473">
        <v>530.80028922342797</v>
      </c>
      <c r="J2473">
        <v>2666.2098527692788</v>
      </c>
      <c r="K2473">
        <v>111.46806073691988</v>
      </c>
      <c r="L2473">
        <v>21.232011568937121</v>
      </c>
      <c r="M2473">
        <v>774.96842226620493</v>
      </c>
      <c r="N2473">
        <v>0</v>
      </c>
      <c r="O2473">
        <v>94.482451481770184</v>
      </c>
      <c r="P2473">
        <v>338.42127879960253</v>
      </c>
      <c r="Q2473">
        <v>877.2484796798451</v>
      </c>
      <c r="R2473">
        <v>333.96767139119851</v>
      </c>
      <c r="S2473">
        <v>42.464023137874243</v>
      </c>
      <c r="T2473"/>
      <c r="U2473">
        <v>159.2400867670284</v>
      </c>
      <c r="V2473">
        <v>0</v>
      </c>
      <c r="W2473">
        <v>0</v>
      </c>
      <c r="X2473">
        <v>205.30400990464764</v>
      </c>
      <c r="Y2473">
        <v>5010.7547302691601</v>
      </c>
      <c r="Z2473">
        <v>0</v>
      </c>
      <c r="AA2473">
        <v>785.40714075407288</v>
      </c>
      <c r="AB2473">
        <v>0</v>
      </c>
      <c r="AC2473">
        <v>270.93985244620006</v>
      </c>
      <c r="AD2473">
        <v>224.70522151139031</v>
      </c>
      <c r="AE2473"/>
      <c r="AF2473">
        <v>281.12244917851194</v>
      </c>
      <c r="AG2473">
        <v>7741.1914180344738</v>
      </c>
      <c r="AH2473">
        <v>1016.506892002487</v>
      </c>
      <c r="AI2473"/>
      <c r="AJ2473">
        <v>2476.7141495165151</v>
      </c>
      <c r="AK2473">
        <v>108.28325900157931</v>
      </c>
      <c r="AL2473">
        <v>24071.43359375</v>
      </c>
      <c r="AM2473">
        <v>21493.25</v>
      </c>
      <c r="AN2473">
        <v>2578.18212890625</v>
      </c>
      <c r="AO2473" s="5" t="s">
        <v>874</v>
      </c>
    </row>
    <row r="2474" spans="1:41" ht="14.25" x14ac:dyDescent="0.45">
      <c r="A2474">
        <v>2018</v>
      </c>
      <c r="B2474" s="5" t="s">
        <v>4071</v>
      </c>
      <c r="C2474" s="5" t="s">
        <v>174</v>
      </c>
      <c r="D2474" s="5" t="s">
        <v>83</v>
      </c>
      <c r="E2474" s="5" t="s">
        <v>108</v>
      </c>
      <c r="F2474" s="5" t="s">
        <v>199</v>
      </c>
      <c r="G2474" s="5" t="s">
        <v>86</v>
      </c>
      <c r="H2474" s="5" t="s">
        <v>130</v>
      </c>
      <c r="I2474">
        <v>807.28747820971057</v>
      </c>
      <c r="J2474">
        <v>5701.9177362213259</v>
      </c>
      <c r="K2474"/>
      <c r="L2474"/>
      <c r="M2474">
        <v>334.22729989574009</v>
      </c>
      <c r="N2474">
        <v>6.0262723754451155</v>
      </c>
      <c r="O2474">
        <v>280.75093191242166</v>
      </c>
      <c r="P2474">
        <v>1179.5652707089657</v>
      </c>
      <c r="Q2474">
        <v>1030.5760671053777</v>
      </c>
      <c r="R2474">
        <v>289.53508214326064</v>
      </c>
      <c r="S2474">
        <v>0</v>
      </c>
      <c r="T2474">
        <v>0</v>
      </c>
      <c r="U2474">
        <v>56.561543059279089</v>
      </c>
      <c r="V2474">
        <v>0</v>
      </c>
      <c r="W2474">
        <v>20.567833839737851</v>
      </c>
      <c r="X2474">
        <v>403.29085960270294</v>
      </c>
      <c r="Y2474">
        <v>7255.3033869675264</v>
      </c>
      <c r="Z2474"/>
      <c r="AA2474">
        <v>2521.6164287518604</v>
      </c>
      <c r="AB2474">
        <v>0</v>
      </c>
      <c r="AC2474">
        <v>562.85824047915548</v>
      </c>
      <c r="AD2474">
        <v>218.01665350095041</v>
      </c>
      <c r="AE2474"/>
      <c r="AF2474">
        <v>413.08468884841233</v>
      </c>
      <c r="AG2474">
        <v>3465.6800019958278</v>
      </c>
      <c r="AH2474">
        <v>885.44524680071447</v>
      </c>
      <c r="AI2474"/>
      <c r="AJ2474">
        <v>3700.1533077688391</v>
      </c>
      <c r="AK2474">
        <v>104.89595258266304</v>
      </c>
      <c r="AL2474">
        <v>29237.359375</v>
      </c>
      <c r="AM2474">
        <v>26990.1640625</v>
      </c>
      <c r="AN2474">
        <v>2247.19482421875</v>
      </c>
      <c r="AO2474" s="5" t="s">
        <v>4356</v>
      </c>
    </row>
    <row r="2475" spans="1:41" ht="14.25" x14ac:dyDescent="0.45">
      <c r="A2475">
        <v>2018</v>
      </c>
      <c r="B2475" s="5" t="s">
        <v>1508</v>
      </c>
      <c r="C2475" s="5" t="s">
        <v>174</v>
      </c>
      <c r="D2475" s="5" t="s">
        <v>83</v>
      </c>
      <c r="E2475" s="5" t="s">
        <v>108</v>
      </c>
      <c r="F2475" s="5" t="s">
        <v>199</v>
      </c>
      <c r="G2475" s="5" t="s">
        <v>86</v>
      </c>
      <c r="H2475" s="5" t="s">
        <v>130</v>
      </c>
      <c r="I2475">
        <v>112.26800397058385</v>
      </c>
      <c r="J2475">
        <v>802.39358850063093</v>
      </c>
      <c r="K2475">
        <v>61.747402183821116</v>
      </c>
      <c r="L2475"/>
      <c r="M2475">
        <v>284.88006007535648</v>
      </c>
      <c r="N2475">
        <v>0</v>
      </c>
      <c r="O2475">
        <v>94.305123335290432</v>
      </c>
      <c r="P2475">
        <v>368.41868182986798</v>
      </c>
      <c r="Q2475">
        <v>0</v>
      </c>
      <c r="R2475">
        <v>516.73738056209174</v>
      </c>
      <c r="S2475">
        <v>44.907201588233541</v>
      </c>
      <c r="T2475">
        <v>112.26800397058385</v>
      </c>
      <c r="U2475">
        <v>168.40200595587578</v>
      </c>
      <c r="V2475">
        <v>0</v>
      </c>
      <c r="W2475">
        <v>0</v>
      </c>
      <c r="X2475"/>
      <c r="Y2475">
        <v>6438.5700277129836</v>
      </c>
      <c r="Z2475"/>
      <c r="AA2475">
        <v>1119.3683799863991</v>
      </c>
      <c r="AB2475"/>
      <c r="AC2475">
        <v>217.23858768307974</v>
      </c>
      <c r="AD2475">
        <v>131.87392684398677</v>
      </c>
      <c r="AE2475"/>
      <c r="AF2475">
        <v>0</v>
      </c>
      <c r="AG2475">
        <v>5825.5867260335954</v>
      </c>
      <c r="AH2475">
        <v>680.34410406173811</v>
      </c>
      <c r="AI2475">
        <v>0</v>
      </c>
      <c r="AJ2475">
        <v>3280.5363241830278</v>
      </c>
      <c r="AK2475">
        <v>0</v>
      </c>
      <c r="AL2475">
        <v>20259.845703125</v>
      </c>
      <c r="AM2475">
        <v>18849.51953125</v>
      </c>
      <c r="AN2475">
        <v>1410.3258056640625</v>
      </c>
      <c r="AO2475" s="5" t="s">
        <v>2393</v>
      </c>
    </row>
    <row r="2476" spans="1:41" ht="14.25" x14ac:dyDescent="0.45">
      <c r="A2476">
        <v>2018</v>
      </c>
      <c r="B2476" s="5" t="s">
        <v>589</v>
      </c>
      <c r="C2476" s="5" t="s">
        <v>174</v>
      </c>
      <c r="D2476" s="5" t="s">
        <v>83</v>
      </c>
      <c r="E2476" s="5" t="s">
        <v>108</v>
      </c>
      <c r="F2476" s="5" t="s">
        <v>202</v>
      </c>
      <c r="G2476" s="5" t="s">
        <v>86</v>
      </c>
      <c r="H2476" s="5" t="s">
        <v>130</v>
      </c>
      <c r="I2476">
        <v>0</v>
      </c>
      <c r="J2476">
        <v>4223.843301495428</v>
      </c>
      <c r="K2476">
        <v>100.85205495245133</v>
      </c>
      <c r="L2476">
        <v>159.2400867670284</v>
      </c>
      <c r="M2476">
        <v>212.32011568937119</v>
      </c>
      <c r="N2476">
        <v>3050.403102109196</v>
      </c>
      <c r="O2476">
        <v>1855.6778111251044</v>
      </c>
      <c r="P2476">
        <v>49.767835117588611</v>
      </c>
      <c r="Q2476">
        <v>0</v>
      </c>
      <c r="R2476">
        <v>440.79586683719526</v>
      </c>
      <c r="S2476">
        <v>647.5763528525822</v>
      </c>
      <c r="T2476">
        <v>1592.400867670284</v>
      </c>
      <c r="U2476">
        <v>0</v>
      </c>
      <c r="V2476">
        <v>159.2400867670284</v>
      </c>
      <c r="W2476">
        <v>63.696034706811361</v>
      </c>
      <c r="X2476">
        <v>0</v>
      </c>
      <c r="Y2476">
        <v>870.51247432642197</v>
      </c>
      <c r="Z2476">
        <v>2148.4424680839884</v>
      </c>
      <c r="AA2476">
        <v>5857.6356585522008</v>
      </c>
      <c r="AB2476"/>
      <c r="AC2476">
        <v>1617.5508011020254</v>
      </c>
      <c r="AD2476">
        <v>40.873403211334363</v>
      </c>
      <c r="AE2476">
        <v>1820.1895653882043</v>
      </c>
      <c r="AF2476">
        <v>131.19047628330557</v>
      </c>
      <c r="AG2476">
        <v>5504.3989992469487</v>
      </c>
      <c r="AH2476">
        <v>79.327743052005076</v>
      </c>
      <c r="AI2476"/>
      <c r="AJ2476">
        <v>318.4801735340568</v>
      </c>
      <c r="AK2476">
        <v>337.63144796923808</v>
      </c>
      <c r="AL2476">
        <v>31282.046875</v>
      </c>
      <c r="AM2476">
        <v>26351.69140625</v>
      </c>
      <c r="AN2476">
        <v>4930.35546875</v>
      </c>
      <c r="AO2476" s="5" t="s">
        <v>875</v>
      </c>
    </row>
    <row r="2477" spans="1:41" ht="14.25" x14ac:dyDescent="0.45">
      <c r="A2477">
        <v>2018</v>
      </c>
      <c r="B2477" s="5" t="s">
        <v>4071</v>
      </c>
      <c r="C2477" s="5" t="s">
        <v>174</v>
      </c>
      <c r="D2477" s="5" t="s">
        <v>83</v>
      </c>
      <c r="E2477" s="5" t="s">
        <v>108</v>
      </c>
      <c r="F2477" s="5" t="s">
        <v>202</v>
      </c>
      <c r="G2477" s="5" t="s">
        <v>86</v>
      </c>
      <c r="H2477" s="5" t="s">
        <v>130</v>
      </c>
      <c r="I2477">
        <v>0</v>
      </c>
      <c r="J2477">
        <v>3955.4515453045851</v>
      </c>
      <c r="K2477">
        <v>160.42910394995522</v>
      </c>
      <c r="L2477"/>
      <c r="M2477">
        <v>154.25875379803387</v>
      </c>
      <c r="N2477">
        <v>3312.7657217003298</v>
      </c>
      <c r="O2477">
        <v>1451.0606773935053</v>
      </c>
      <c r="P2477">
        <v>346.5680001995828</v>
      </c>
      <c r="Q2477">
        <v>0</v>
      </c>
      <c r="R2477">
        <v>429.35810844187574</v>
      </c>
      <c r="S2477">
        <v>500.97381400957073</v>
      </c>
      <c r="T2477">
        <v>1542.5875379803388</v>
      </c>
      <c r="U2477">
        <v>0</v>
      </c>
      <c r="V2477">
        <v>257.09792299672313</v>
      </c>
      <c r="W2477">
        <v>61.703501519213553</v>
      </c>
      <c r="X2477">
        <v>453.52073616621959</v>
      </c>
      <c r="Y2477">
        <v>1234.0700303842709</v>
      </c>
      <c r="Z2477">
        <v>1947.7738646231744</v>
      </c>
      <c r="AA2477">
        <v>4373.7498660202536</v>
      </c>
      <c r="AB2477"/>
      <c r="AC2477">
        <v>1551.9898969740025</v>
      </c>
      <c r="AD2477">
        <v>39.59480537139784</v>
      </c>
      <c r="AE2477">
        <v>2146.2534611766446</v>
      </c>
      <c r="AF2477">
        <v>263.67107798834826</v>
      </c>
      <c r="AG2477">
        <v>52.447976291331521</v>
      </c>
      <c r="AH2477">
        <v>82.271335358951404</v>
      </c>
      <c r="AI2477"/>
      <c r="AJ2477">
        <v>308.51750759606773</v>
      </c>
      <c r="AK2477">
        <v>316.74464113196291</v>
      </c>
      <c r="AL2477">
        <v>24942.861328125</v>
      </c>
      <c r="AM2477">
        <v>20179.71484375</v>
      </c>
      <c r="AN2477">
        <v>4763.14501953125</v>
      </c>
      <c r="AO2477" s="5" t="s">
        <v>4357</v>
      </c>
    </row>
    <row r="2478" spans="1:41" ht="14.25" x14ac:dyDescent="0.45">
      <c r="A2478">
        <v>2018</v>
      </c>
      <c r="B2478" s="5" t="s">
        <v>1509</v>
      </c>
      <c r="C2478" s="5" t="s">
        <v>174</v>
      </c>
      <c r="D2478" s="5" t="s">
        <v>83</v>
      </c>
      <c r="E2478" s="5" t="s">
        <v>108</v>
      </c>
      <c r="F2478" s="5" t="s">
        <v>202</v>
      </c>
      <c r="G2478" s="5" t="s">
        <v>86</v>
      </c>
      <c r="H2478" s="5" t="s">
        <v>130</v>
      </c>
      <c r="I2478">
        <v>0</v>
      </c>
      <c r="J2478">
        <v>3920.4398409089777</v>
      </c>
      <c r="K2478">
        <v>104.00995309606741</v>
      </c>
      <c r="L2478"/>
      <c r="M2478">
        <v>0</v>
      </c>
      <c r="N2478">
        <v>0</v>
      </c>
      <c r="O2478">
        <v>1891.1825822572448</v>
      </c>
      <c r="P2478">
        <v>60.718864727925542</v>
      </c>
      <c r="Q2478">
        <v>0</v>
      </c>
      <c r="R2478">
        <v>452.09505101939908</v>
      </c>
      <c r="S2478">
        <v>662.37917498021875</v>
      </c>
      <c r="T2478">
        <v>1642.2624173063275</v>
      </c>
      <c r="U2478">
        <v>0</v>
      </c>
      <c r="V2478">
        <v>164.22624173063275</v>
      </c>
      <c r="W2478">
        <v>54.742080576877584</v>
      </c>
      <c r="X2478">
        <v>0</v>
      </c>
      <c r="Y2478">
        <v>459.83347684577171</v>
      </c>
      <c r="Z2478">
        <v>2214.0981910123905</v>
      </c>
      <c r="AA2478">
        <v>6944.64844818046</v>
      </c>
      <c r="AB2478"/>
      <c r="AC2478">
        <v>1149.5836921144294</v>
      </c>
      <c r="AD2478">
        <v>1388.4702258593268</v>
      </c>
      <c r="AE2478">
        <v>1358.8095663416727</v>
      </c>
      <c r="AF2478">
        <v>0</v>
      </c>
      <c r="AG2478">
        <v>6473.2057307070745</v>
      </c>
      <c r="AH2478">
        <v>72.592972689674269</v>
      </c>
      <c r="AI2478"/>
      <c r="AJ2478">
        <v>547.42080576877584</v>
      </c>
      <c r="AK2478">
        <v>348.20342613340296</v>
      </c>
      <c r="AL2478">
        <v>29908.921875</v>
      </c>
      <c r="AM2478">
        <v>23745.078125</v>
      </c>
      <c r="AN2478">
        <v>6163.8427734375</v>
      </c>
      <c r="AO2478" s="5" t="s">
        <v>2396</v>
      </c>
    </row>
    <row r="2479" spans="1:41" ht="14.25" x14ac:dyDescent="0.45">
      <c r="A2479">
        <v>2018</v>
      </c>
      <c r="B2479" s="5" t="s">
        <v>5028</v>
      </c>
      <c r="C2479" s="5" t="s">
        <v>174</v>
      </c>
      <c r="D2479" s="5" t="s">
        <v>83</v>
      </c>
      <c r="E2479" s="5" t="s">
        <v>108</v>
      </c>
      <c r="F2479" s="5" t="s">
        <v>202</v>
      </c>
      <c r="G2479" s="5" t="s">
        <v>86</v>
      </c>
      <c r="H2479" s="5" t="s">
        <v>130</v>
      </c>
      <c r="I2479">
        <v>0</v>
      </c>
      <c r="J2479">
        <v>3872</v>
      </c>
      <c r="K2479">
        <v>156</v>
      </c>
      <c r="L2479">
        <v>149</v>
      </c>
      <c r="M2479">
        <v>85.559889999999996</v>
      </c>
      <c r="N2479">
        <v>603</v>
      </c>
      <c r="O2479">
        <v>1410.7221999999999</v>
      </c>
      <c r="P2479">
        <v>337</v>
      </c>
      <c r="Q2479">
        <v>0</v>
      </c>
      <c r="R2479">
        <v>368</v>
      </c>
      <c r="S2479">
        <v>300</v>
      </c>
      <c r="T2479">
        <v>3132.2144509090922</v>
      </c>
      <c r="U2479"/>
      <c r="V2479">
        <v>250</v>
      </c>
      <c r="W2479">
        <v>30</v>
      </c>
      <c r="X2479">
        <v>441</v>
      </c>
      <c r="Y2479">
        <v>1200</v>
      </c>
      <c r="Z2479">
        <v>1153.1079999999999</v>
      </c>
      <c r="AA2479">
        <v>4742</v>
      </c>
      <c r="AB2479"/>
      <c r="AC2479">
        <v>1509.1427799999999</v>
      </c>
      <c r="AD2479">
        <v>147.37909999999999</v>
      </c>
      <c r="AE2479"/>
      <c r="AF2479">
        <v>0</v>
      </c>
      <c r="AG2479">
        <v>240</v>
      </c>
      <c r="AH2479"/>
      <c r="AI2479"/>
      <c r="AJ2479">
        <v>305</v>
      </c>
      <c r="AK2479">
        <v>308</v>
      </c>
      <c r="AL2479">
        <v>20739.126953125</v>
      </c>
      <c r="AM2479">
        <v>14728.25</v>
      </c>
      <c r="AN2479">
        <v>6010.87548828125</v>
      </c>
      <c r="AO2479" s="5" t="s">
        <v>5337</v>
      </c>
    </row>
    <row r="2480" spans="1:41" ht="14.25" x14ac:dyDescent="0.45">
      <c r="A2480">
        <v>2018</v>
      </c>
      <c r="B2480" s="5" t="s">
        <v>1507</v>
      </c>
      <c r="C2480" s="5" t="s">
        <v>174</v>
      </c>
      <c r="D2480" s="5" t="s">
        <v>83</v>
      </c>
      <c r="E2480" s="5" t="s">
        <v>108</v>
      </c>
      <c r="F2480" s="5" t="s">
        <v>202</v>
      </c>
      <c r="G2480" s="5" t="s">
        <v>86</v>
      </c>
      <c r="H2480" s="5" t="s">
        <v>130</v>
      </c>
      <c r="I2480"/>
      <c r="J2480">
        <v>4321.526616159148</v>
      </c>
      <c r="K2480">
        <v>90.979507708613639</v>
      </c>
      <c r="L2480"/>
      <c r="M2480">
        <v>0</v>
      </c>
      <c r="N2480">
        <v>0</v>
      </c>
      <c r="O2480">
        <v>883.63846861990999</v>
      </c>
      <c r="P2480">
        <v>56.862192317883526</v>
      </c>
      <c r="Q2480">
        <v>0</v>
      </c>
      <c r="R2480">
        <v>35.376713828397584</v>
      </c>
      <c r="S2480">
        <v>579.99436164241195</v>
      </c>
      <c r="T2480">
        <v>2729.385231258409</v>
      </c>
      <c r="U2480">
        <v>0</v>
      </c>
      <c r="V2480">
        <v>0</v>
      </c>
      <c r="W2480">
        <v>56.862192317883526</v>
      </c>
      <c r="X2480">
        <v>2760.3005734305975</v>
      </c>
      <c r="Y2480">
        <v>432.15266161591478</v>
      </c>
      <c r="Z2480">
        <v>337.42024921432079</v>
      </c>
      <c r="AA2480">
        <v>6660.0755525115183</v>
      </c>
      <c r="AB2480">
        <v>0</v>
      </c>
      <c r="AC2480">
        <v>1153.4843253402121</v>
      </c>
      <c r="AD2480">
        <v>5782.2452590651783</v>
      </c>
      <c r="AE2480">
        <v>1419.8648635914005</v>
      </c>
      <c r="AF2480">
        <v>0</v>
      </c>
      <c r="AG2480">
        <v>5939.1132546563085</v>
      </c>
      <c r="AH2480">
        <v>0</v>
      </c>
      <c r="AI2480">
        <v>0</v>
      </c>
      <c r="AJ2480">
        <v>849.13445915467787</v>
      </c>
      <c r="AK2480">
        <v>108.0381654039787</v>
      </c>
      <c r="AL2480">
        <v>34196.453125</v>
      </c>
      <c r="AM2480">
        <v>21205.01171875</v>
      </c>
      <c r="AN2480">
        <v>12991.4443359375</v>
      </c>
      <c r="AO2480" s="5" t="s">
        <v>2397</v>
      </c>
    </row>
    <row r="2481" spans="1:41" ht="14.25" x14ac:dyDescent="0.45">
      <c r="A2481">
        <v>2018</v>
      </c>
      <c r="B2481" s="5" t="s">
        <v>1508</v>
      </c>
      <c r="C2481" s="5" t="s">
        <v>174</v>
      </c>
      <c r="D2481" s="5" t="s">
        <v>83</v>
      </c>
      <c r="E2481" s="5" t="s">
        <v>108</v>
      </c>
      <c r="F2481" s="5" t="s">
        <v>202</v>
      </c>
      <c r="G2481" s="5" t="s">
        <v>86</v>
      </c>
      <c r="H2481" s="5" t="s">
        <v>130</v>
      </c>
      <c r="I2481">
        <v>0</v>
      </c>
      <c r="J2481">
        <v>3587.1713368263509</v>
      </c>
      <c r="K2481">
        <v>106.65460377205466</v>
      </c>
      <c r="L2481"/>
      <c r="M2481">
        <v>0</v>
      </c>
      <c r="N2481">
        <v>0</v>
      </c>
      <c r="O2481">
        <v>1851.2993854749277</v>
      </c>
      <c r="P2481">
        <v>52.631240261409708</v>
      </c>
      <c r="Q2481">
        <v>0</v>
      </c>
      <c r="R2481">
        <v>27.2656034678235</v>
      </c>
      <c r="S2481">
        <v>572.56682024997758</v>
      </c>
      <c r="T2481">
        <v>2694.4320952940125</v>
      </c>
      <c r="U2481">
        <v>0</v>
      </c>
      <c r="V2481">
        <v>0</v>
      </c>
      <c r="W2481">
        <v>56.134001985291924</v>
      </c>
      <c r="X2481"/>
      <c r="Y2481">
        <v>449.07201588233539</v>
      </c>
      <c r="Z2481">
        <v>842.0100297793789</v>
      </c>
      <c r="AA2481">
        <v>7008.9210855266847</v>
      </c>
      <c r="AB2481"/>
      <c r="AC2481">
        <v>1155.7991008771608</v>
      </c>
      <c r="AD2481">
        <v>1554.7378631627128</v>
      </c>
      <c r="AE2481">
        <v>1334.3209447109448</v>
      </c>
      <c r="AF2481">
        <v>0</v>
      </c>
      <c r="AG2481">
        <v>8411.1188574761418</v>
      </c>
      <c r="AH2481">
        <v>0</v>
      </c>
      <c r="AI2481">
        <v>0</v>
      </c>
      <c r="AJ2481">
        <v>812.59764419467342</v>
      </c>
      <c r="AK2481">
        <v>132.02591785441695</v>
      </c>
      <c r="AL2481">
        <v>30648.7578125</v>
      </c>
      <c r="AM2481">
        <v>23680.908203125</v>
      </c>
      <c r="AN2481">
        <v>6967.85009765625</v>
      </c>
      <c r="AO2481" s="5" t="s">
        <v>2398</v>
      </c>
    </row>
    <row r="2482" spans="1:41" ht="14.25" x14ac:dyDescent="0.45">
      <c r="A2482">
        <v>2018</v>
      </c>
      <c r="B2482" s="5" t="s">
        <v>4071</v>
      </c>
      <c r="C2482" s="5" t="s">
        <v>174</v>
      </c>
      <c r="D2482" s="5" t="s">
        <v>83</v>
      </c>
      <c r="E2482" s="5" t="s">
        <v>108</v>
      </c>
      <c r="F2482" s="5" t="s">
        <v>205</v>
      </c>
      <c r="G2482" s="5" t="s">
        <v>86</v>
      </c>
      <c r="H2482" s="5" t="s">
        <v>130</v>
      </c>
      <c r="I2482">
        <v>462.77626139410165</v>
      </c>
      <c r="J2482">
        <v>6979.9515114380365</v>
      </c>
      <c r="K2482"/>
      <c r="L2482">
        <v>0</v>
      </c>
      <c r="M2482">
        <v>415.98443940869799</v>
      </c>
      <c r="N2482">
        <v>20.582231637265906</v>
      </c>
      <c r="O2482">
        <v>3141.7366190199568</v>
      </c>
      <c r="P2482">
        <v>636.57445733988652</v>
      </c>
      <c r="Q2482">
        <v>1144.4483631584817</v>
      </c>
      <c r="R2482">
        <v>2055.3289176729709</v>
      </c>
      <c r="S2482">
        <v>701.21915909818256</v>
      </c>
      <c r="T2482">
        <v>2056.783383973785</v>
      </c>
      <c r="U2482">
        <v>0</v>
      </c>
      <c r="V2482">
        <v>565.61543059279086</v>
      </c>
      <c r="W2482">
        <v>287.9496737563299</v>
      </c>
      <c r="X2482">
        <v>925.96389678600826</v>
      </c>
      <c r="Y2482">
        <v>2504.1337699880833</v>
      </c>
      <c r="Z2482">
        <v>621.14858196008311</v>
      </c>
      <c r="AA2482">
        <v>11971.507686419416</v>
      </c>
      <c r="AB2482"/>
      <c r="AC2482">
        <v>1027.1062023719089</v>
      </c>
      <c r="AD2482">
        <v>1171.8905303660013</v>
      </c>
      <c r="AE2482">
        <v>99.753994122728571</v>
      </c>
      <c r="AF2482">
        <v>2714.0542960933985</v>
      </c>
      <c r="AG2482">
        <v>25296.378839493584</v>
      </c>
      <c r="AH2482">
        <v>431.92451063449488</v>
      </c>
      <c r="AI2482"/>
      <c r="AJ2482">
        <v>2190.4743039320811</v>
      </c>
      <c r="AK2482">
        <v>282.80771529639543</v>
      </c>
      <c r="AL2482">
        <v>67706.09375</v>
      </c>
      <c r="AM2482">
        <v>58289.83203125</v>
      </c>
      <c r="AN2482">
        <v>9416.259765625</v>
      </c>
      <c r="AO2482" s="5" t="s">
        <v>4358</v>
      </c>
    </row>
    <row r="2483" spans="1:41" ht="14.25" x14ac:dyDescent="0.45">
      <c r="A2483">
        <v>2018</v>
      </c>
      <c r="B2483" s="5" t="s">
        <v>1508</v>
      </c>
      <c r="C2483" s="5" t="s">
        <v>174</v>
      </c>
      <c r="D2483" s="5" t="s">
        <v>83</v>
      </c>
      <c r="E2483" s="5" t="s">
        <v>108</v>
      </c>
      <c r="F2483" s="5" t="s">
        <v>205</v>
      </c>
      <c r="G2483" s="5" t="s">
        <v>86</v>
      </c>
      <c r="H2483" s="5" t="s">
        <v>130</v>
      </c>
      <c r="I2483">
        <v>308.73701091910556</v>
      </c>
      <c r="J2483">
        <v>1321.5894398833927</v>
      </c>
      <c r="K2483">
        <v>22.45360079411677</v>
      </c>
      <c r="L2483"/>
      <c r="M2483">
        <v>0</v>
      </c>
      <c r="N2483">
        <v>0</v>
      </c>
      <c r="O2483">
        <v>1452.747971379355</v>
      </c>
      <c r="P2483">
        <v>1947.355889672159</v>
      </c>
      <c r="Q2483">
        <v>166.04314853785004</v>
      </c>
      <c r="R2483">
        <v>783.7369143589184</v>
      </c>
      <c r="S2483">
        <v>134.72160476470063</v>
      </c>
      <c r="T2483">
        <v>449.07201588233539</v>
      </c>
      <c r="U2483">
        <v>0</v>
      </c>
      <c r="V2483">
        <v>0</v>
      </c>
      <c r="W2483">
        <v>0</v>
      </c>
      <c r="X2483">
        <v>2298.1260412778515</v>
      </c>
      <c r="Y2483">
        <v>2896.5145024410631</v>
      </c>
      <c r="Z2483">
        <v>2604.6176921175452</v>
      </c>
      <c r="AA2483">
        <v>10721.755147491878</v>
      </c>
      <c r="AB2483"/>
      <c r="AC2483">
        <v>0</v>
      </c>
      <c r="AD2483">
        <v>1843.898392863756</v>
      </c>
      <c r="AE2483">
        <v>2500.4110921720689</v>
      </c>
      <c r="AF2483">
        <v>2743.6170200278775</v>
      </c>
      <c r="AG2483">
        <v>26587.308700313668</v>
      </c>
      <c r="AH2483">
        <v>2385.6950843749069</v>
      </c>
      <c r="AI2483">
        <v>0</v>
      </c>
      <c r="AJ2483">
        <v>3575.4296344565637</v>
      </c>
      <c r="AK2483">
        <v>334.55865183233988</v>
      </c>
      <c r="AL2483">
        <v>65078.390625</v>
      </c>
      <c r="AM2483">
        <v>56157.1171875</v>
      </c>
      <c r="AN2483">
        <v>8921.2734375</v>
      </c>
      <c r="AO2483" s="5" t="s">
        <v>2399</v>
      </c>
    </row>
    <row r="2484" spans="1:41" ht="14.25" x14ac:dyDescent="0.45">
      <c r="A2484">
        <v>2018</v>
      </c>
      <c r="B2484" s="5" t="s">
        <v>1507</v>
      </c>
      <c r="C2484" s="5" t="s">
        <v>174</v>
      </c>
      <c r="D2484" s="5" t="s">
        <v>83</v>
      </c>
      <c r="E2484" s="5" t="s">
        <v>108</v>
      </c>
      <c r="F2484" s="5" t="s">
        <v>205</v>
      </c>
      <c r="G2484" s="5" t="s">
        <v>86</v>
      </c>
      <c r="H2484" s="5" t="s">
        <v>130</v>
      </c>
      <c r="I2484">
        <v>227.4487692715341</v>
      </c>
      <c r="J2484">
        <v>0</v>
      </c>
      <c r="K2484">
        <v>22.74487692715341</v>
      </c>
      <c r="L2484"/>
      <c r="M2484">
        <v>0</v>
      </c>
      <c r="N2484">
        <v>0</v>
      </c>
      <c r="O2484">
        <v>1100.9657676588608</v>
      </c>
      <c r="P2484">
        <v>1171.3611617484005</v>
      </c>
      <c r="Q2484">
        <v>3.9234912699339635</v>
      </c>
      <c r="R2484">
        <v>13.664665283842877</v>
      </c>
      <c r="S2484">
        <v>136.46926156292045</v>
      </c>
      <c r="T2484">
        <v>454.89753854306821</v>
      </c>
      <c r="U2484">
        <v>0</v>
      </c>
      <c r="V2484">
        <v>0</v>
      </c>
      <c r="W2484">
        <v>0</v>
      </c>
      <c r="X2484">
        <v>1960.2277666348064</v>
      </c>
      <c r="Y2484"/>
      <c r="Z2484">
        <v>1444.2996848742416</v>
      </c>
      <c r="AA2484">
        <v>5532.2819944920539</v>
      </c>
      <c r="AB2484">
        <v>0</v>
      </c>
      <c r="AC2484">
        <v>0</v>
      </c>
      <c r="AD2484">
        <v>2428.0774473332845</v>
      </c>
      <c r="AE2484">
        <v>2156.2302541079921</v>
      </c>
      <c r="AF2484">
        <v>2638.4057235497953</v>
      </c>
      <c r="AG2484">
        <v>18602.19067217872</v>
      </c>
      <c r="AH2484">
        <v>369.60425006624291</v>
      </c>
      <c r="AI2484">
        <v>0</v>
      </c>
      <c r="AJ2484">
        <v>3736.1916202805828</v>
      </c>
      <c r="AK2484">
        <v>279.76198620398696</v>
      </c>
      <c r="AL2484">
        <v>42278.74609375</v>
      </c>
      <c r="AM2484">
        <v>35526</v>
      </c>
      <c r="AN2484">
        <v>6752.74951171875</v>
      </c>
      <c r="AO2484" s="5" t="s">
        <v>2401</v>
      </c>
    </row>
    <row r="2485" spans="1:41" ht="14.25" x14ac:dyDescent="0.45">
      <c r="A2485">
        <v>2018</v>
      </c>
      <c r="B2485" s="5" t="s">
        <v>1509</v>
      </c>
      <c r="C2485" s="5" t="s">
        <v>174</v>
      </c>
      <c r="D2485" s="5" t="s">
        <v>83</v>
      </c>
      <c r="E2485" s="5" t="s">
        <v>108</v>
      </c>
      <c r="F2485" s="5" t="s">
        <v>205</v>
      </c>
      <c r="G2485" s="5" t="s">
        <v>86</v>
      </c>
      <c r="H2485" s="5" t="s">
        <v>130</v>
      </c>
      <c r="I2485">
        <v>383.19456403814308</v>
      </c>
      <c r="J2485">
        <v>2785.5756764353259</v>
      </c>
      <c r="K2485">
        <v>21.896832230751034</v>
      </c>
      <c r="L2485"/>
      <c r="M2485">
        <v>0</v>
      </c>
      <c r="N2485">
        <v>0</v>
      </c>
      <c r="O2485">
        <v>707.19469161248924</v>
      </c>
      <c r="P2485">
        <v>2246.597994933245</v>
      </c>
      <c r="Q2485">
        <v>179.1833447640461</v>
      </c>
      <c r="R2485">
        <v>2621.5747097690755</v>
      </c>
      <c r="S2485">
        <v>120.43257726913069</v>
      </c>
      <c r="T2485">
        <v>656.904966922531</v>
      </c>
      <c r="U2485">
        <v>0</v>
      </c>
      <c r="V2485">
        <v>0</v>
      </c>
      <c r="W2485">
        <v>0</v>
      </c>
      <c r="X2485">
        <v>1678.7975574255267</v>
      </c>
      <c r="Y2485">
        <v>3623.9257341892962</v>
      </c>
      <c r="Z2485">
        <v>455.47162786540611</v>
      </c>
      <c r="AA2485">
        <v>10623.435381596271</v>
      </c>
      <c r="AB2485"/>
      <c r="AC2485">
        <v>0</v>
      </c>
      <c r="AD2485">
        <v>3891.4782158551429</v>
      </c>
      <c r="AE2485">
        <v>794.32291695305526</v>
      </c>
      <c r="AF2485">
        <v>2137.2059581320509</v>
      </c>
      <c r="AG2485">
        <v>15233.997869343413</v>
      </c>
      <c r="AH2485">
        <v>215.3502244335134</v>
      </c>
      <c r="AI2485"/>
      <c r="AJ2485">
        <v>848.5022489416026</v>
      </c>
      <c r="AK2485">
        <v>355.82352374970429</v>
      </c>
      <c r="AL2485">
        <v>49580.8671875</v>
      </c>
      <c r="AM2485">
        <v>41932.98828125</v>
      </c>
      <c r="AN2485">
        <v>7647.87841796875</v>
      </c>
      <c r="AO2485" s="5" t="s">
        <v>2400</v>
      </c>
    </row>
    <row r="2486" spans="1:41" ht="14.25" x14ac:dyDescent="0.45">
      <c r="A2486">
        <v>2018</v>
      </c>
      <c r="B2486" s="5" t="s">
        <v>5028</v>
      </c>
      <c r="C2486" s="5" t="s">
        <v>174</v>
      </c>
      <c r="D2486" s="5" t="s">
        <v>83</v>
      </c>
      <c r="E2486" s="5" t="s">
        <v>108</v>
      </c>
      <c r="F2486" s="5" t="s">
        <v>205</v>
      </c>
      <c r="G2486" s="5" t="s">
        <v>86</v>
      </c>
      <c r="H2486" s="5" t="s">
        <v>130</v>
      </c>
      <c r="I2486">
        <v>450</v>
      </c>
      <c r="J2486">
        <v>7470</v>
      </c>
      <c r="K2486"/>
      <c r="L2486"/>
      <c r="M2486">
        <v>486.73433</v>
      </c>
      <c r="N2486">
        <v>0</v>
      </c>
      <c r="O2486">
        <v>3054.5109704761908</v>
      </c>
      <c r="P2486">
        <v>619</v>
      </c>
      <c r="Q2486">
        <v>748.00915199999997</v>
      </c>
      <c r="R2486">
        <v>1755</v>
      </c>
      <c r="S2486">
        <v>0</v>
      </c>
      <c r="T2486">
        <v>1000.410534545454</v>
      </c>
      <c r="U2486"/>
      <c r="V2486">
        <v>250</v>
      </c>
      <c r="W2486">
        <v>365</v>
      </c>
      <c r="X2486">
        <v>900.40001684281424</v>
      </c>
      <c r="Y2486">
        <v>2435</v>
      </c>
      <c r="Z2486">
        <v>178.49</v>
      </c>
      <c r="AA2486">
        <v>12982</v>
      </c>
      <c r="AB2486"/>
      <c r="AC2486">
        <v>998.75</v>
      </c>
      <c r="AD2486">
        <v>971.26480000000004</v>
      </c>
      <c r="AE2486"/>
      <c r="AF2486">
        <v>3157.94916375</v>
      </c>
      <c r="AG2486">
        <v>27142</v>
      </c>
      <c r="AH2486">
        <v>581.32144783362196</v>
      </c>
      <c r="AI2486"/>
      <c r="AJ2486">
        <v>1130</v>
      </c>
      <c r="AK2486">
        <v>275</v>
      </c>
      <c r="AL2486">
        <v>66950.84375</v>
      </c>
      <c r="AM2486">
        <v>59316.19921875</v>
      </c>
      <c r="AN2486">
        <v>7634.6416015625</v>
      </c>
      <c r="AO2486" s="5" t="s">
        <v>5338</v>
      </c>
    </row>
    <row r="2487" spans="1:41" ht="14.25" x14ac:dyDescent="0.45">
      <c r="A2487">
        <v>2018</v>
      </c>
      <c r="B2487" s="5" t="s">
        <v>589</v>
      </c>
      <c r="C2487" s="5" t="s">
        <v>174</v>
      </c>
      <c r="D2487" s="5" t="s">
        <v>83</v>
      </c>
      <c r="E2487" s="5" t="s">
        <v>108</v>
      </c>
      <c r="F2487" s="5" t="s">
        <v>205</v>
      </c>
      <c r="G2487" s="5" t="s">
        <v>86</v>
      </c>
      <c r="H2487" s="5" t="s">
        <v>130</v>
      </c>
      <c r="I2487">
        <v>2600.9214171947974</v>
      </c>
      <c r="J2487">
        <v>79.620043383514201</v>
      </c>
      <c r="K2487"/>
      <c r="L2487">
        <v>0</v>
      </c>
      <c r="M2487">
        <v>53.080028922342798</v>
      </c>
      <c r="N2487">
        <v>0</v>
      </c>
      <c r="O2487">
        <v>1415.113571069659</v>
      </c>
      <c r="P2487">
        <v>1070.0084550281551</v>
      </c>
      <c r="Q2487">
        <v>176.03079169190835</v>
      </c>
      <c r="R2487">
        <v>3005.828669479155</v>
      </c>
      <c r="S2487">
        <v>127.39206941362272</v>
      </c>
      <c r="T2487">
        <v>636.96034706811361</v>
      </c>
      <c r="U2487">
        <v>0</v>
      </c>
      <c r="V2487">
        <v>0</v>
      </c>
      <c r="W2487">
        <v>0</v>
      </c>
      <c r="X2487">
        <v>480.80589012441999</v>
      </c>
      <c r="Y2487">
        <v>1900.2650354198722</v>
      </c>
      <c r="Z2487">
        <v>705.62026113381592</v>
      </c>
      <c r="AA2487">
        <v>8744.0116687416776</v>
      </c>
      <c r="AB2487"/>
      <c r="AC2487">
        <v>39.626895591975021</v>
      </c>
      <c r="AD2487">
        <v>1033.0050263302596</v>
      </c>
      <c r="AE2487">
        <v>532.52008216051195</v>
      </c>
      <c r="AF2487">
        <v>2336.1275526734344</v>
      </c>
      <c r="AG2487">
        <v>15639.499721679083</v>
      </c>
      <c r="AH2487">
        <v>430.37528265900607</v>
      </c>
      <c r="AI2487"/>
      <c r="AJ2487">
        <v>2197.5131973849921</v>
      </c>
      <c r="AK2487">
        <v>343.95858741678137</v>
      </c>
      <c r="AL2487">
        <v>43548.27734375</v>
      </c>
      <c r="AM2487">
        <v>39027.58984375</v>
      </c>
      <c r="AN2487">
        <v>4520.69091796875</v>
      </c>
      <c r="AO2487" s="5" t="s">
        <v>876</v>
      </c>
    </row>
    <row r="2488" spans="1:41" ht="14.25" x14ac:dyDescent="0.45">
      <c r="A2488">
        <v>2018</v>
      </c>
      <c r="B2488" s="5" t="s">
        <v>80</v>
      </c>
      <c r="C2488" s="5" t="s">
        <v>168</v>
      </c>
      <c r="D2488" s="5" t="s">
        <v>83</v>
      </c>
      <c r="E2488" s="5" t="s">
        <v>84</v>
      </c>
      <c r="F2488" s="5" t="s">
        <v>85</v>
      </c>
      <c r="G2488" s="5" t="s">
        <v>86</v>
      </c>
      <c r="H2488" s="5" t="s">
        <v>130</v>
      </c>
      <c r="I2488">
        <v>31563.150390625</v>
      </c>
      <c r="J2488">
        <v>69297</v>
      </c>
      <c r="K2488">
        <v>2261</v>
      </c>
      <c r="L2488">
        <v>2456</v>
      </c>
      <c r="M2488">
        <v>24185.357421875</v>
      </c>
      <c r="N2488">
        <v>16416.291015625</v>
      </c>
      <c r="O2488">
        <v>8027.04150390625</v>
      </c>
      <c r="P2488">
        <v>11712.458984375</v>
      </c>
      <c r="Q2488">
        <v>5754.01806640625</v>
      </c>
      <c r="R2488">
        <v>7186.17919921875</v>
      </c>
      <c r="S2488">
        <v>10273.7275390625</v>
      </c>
      <c r="T2488">
        <v>11519.5419921875</v>
      </c>
      <c r="U2488">
        <v>943.0806884765625</v>
      </c>
      <c r="V2488">
        <v>6131</v>
      </c>
      <c r="W2488">
        <v>8664.2314453125</v>
      </c>
      <c r="X2488">
        <v>16063.466796875</v>
      </c>
      <c r="Y2488">
        <v>76098.0703125</v>
      </c>
      <c r="Z2488">
        <v>14306.107421875</v>
      </c>
      <c r="AA2488">
        <v>174483.25</v>
      </c>
      <c r="AB2488">
        <v>3676.403564453125</v>
      </c>
      <c r="AC2488">
        <v>14460.0458984375</v>
      </c>
      <c r="AD2488">
        <v>28676.09375</v>
      </c>
      <c r="AE2488">
        <v>21505.767578125</v>
      </c>
      <c r="AF2488">
        <v>41722.9296875</v>
      </c>
      <c r="AG2488">
        <v>230484</v>
      </c>
      <c r="AH2488">
        <v>35353.453125</v>
      </c>
      <c r="AI2488">
        <v>6302.73876953125</v>
      </c>
      <c r="AJ2488">
        <v>39053.4765625</v>
      </c>
      <c r="AK2488">
        <v>1679</v>
      </c>
      <c r="AL2488">
        <v>920254.875</v>
      </c>
      <c r="AM2488">
        <v>763572.8125</v>
      </c>
      <c r="AN2488">
        <v>156682.046875</v>
      </c>
      <c r="AO2488" s="5" t="s">
        <v>5339</v>
      </c>
    </row>
    <row r="2489" spans="1:41" ht="14.25" x14ac:dyDescent="0.45">
      <c r="A2489">
        <v>2018</v>
      </c>
      <c r="B2489" s="5" t="s">
        <v>80</v>
      </c>
      <c r="C2489" s="5" t="s">
        <v>168</v>
      </c>
      <c r="D2489" s="5" t="s">
        <v>83</v>
      </c>
      <c r="E2489" s="5" t="s">
        <v>84</v>
      </c>
      <c r="F2489" s="5" t="s">
        <v>85</v>
      </c>
      <c r="G2489" s="5" t="s">
        <v>87</v>
      </c>
      <c r="H2489" s="5" t="s">
        <v>130</v>
      </c>
      <c r="I2489">
        <v>31563.150799999999</v>
      </c>
      <c r="J2489">
        <v>69297</v>
      </c>
      <c r="K2489">
        <v>2260.9999600000001</v>
      </c>
      <c r="L2489">
        <v>2456</v>
      </c>
      <c r="M2489">
        <v>24185.358163000001</v>
      </c>
      <c r="N2489">
        <v>16416.290480000011</v>
      </c>
      <c r="O2489">
        <v>8027.0414640000008</v>
      </c>
      <c r="P2489">
        <v>11712.458860000001</v>
      </c>
      <c r="Q2489">
        <v>5754.0179817000007</v>
      </c>
      <c r="R2489">
        <v>7186.1793406199977</v>
      </c>
      <c r="S2489">
        <v>10273.72802</v>
      </c>
      <c r="T2489">
        <v>11519.54221</v>
      </c>
      <c r="U2489">
        <v>943.08069999999998</v>
      </c>
      <c r="V2489">
        <v>6131</v>
      </c>
      <c r="W2489">
        <v>8664.2311900000004</v>
      </c>
      <c r="X2489">
        <v>16063.467000000001</v>
      </c>
      <c r="Y2489">
        <v>76098.069000000003</v>
      </c>
      <c r="Z2489">
        <v>14306.107</v>
      </c>
      <c r="AA2489">
        <v>174483.24709704579</v>
      </c>
      <c r="AB2489">
        <v>3676.4034506286971</v>
      </c>
      <c r="AC2489">
        <v>14460.045796322531</v>
      </c>
      <c r="AD2489">
        <v>28676.094000000001</v>
      </c>
      <c r="AE2489">
        <v>21505.766899999991</v>
      </c>
      <c r="AF2489">
        <v>41722.930000000008</v>
      </c>
      <c r="AG2489">
        <v>230484</v>
      </c>
      <c r="AH2489">
        <v>35353.452819999999</v>
      </c>
      <c r="AI2489">
        <v>6302.7390114000009</v>
      </c>
      <c r="AJ2489">
        <v>39053.476139999992</v>
      </c>
      <c r="AK2489">
        <v>1679</v>
      </c>
      <c r="AL2489">
        <v>920254.875</v>
      </c>
      <c r="AM2489">
        <v>763572.8125</v>
      </c>
      <c r="AN2489">
        <v>156682.046875</v>
      </c>
      <c r="AO2489" s="5" t="s">
        <v>5340</v>
      </c>
    </row>
    <row r="2490" spans="1:41" ht="14.25" x14ac:dyDescent="0.45">
      <c r="A2490">
        <v>2018</v>
      </c>
      <c r="B2490" s="5" t="s">
        <v>80</v>
      </c>
      <c r="C2490" s="5" t="s">
        <v>168</v>
      </c>
      <c r="D2490" s="5" t="s">
        <v>83</v>
      </c>
      <c r="E2490" s="5" t="s">
        <v>27</v>
      </c>
      <c r="F2490" s="5" t="s">
        <v>27</v>
      </c>
      <c r="G2490" s="5" t="s">
        <v>86</v>
      </c>
      <c r="H2490" s="5" t="s">
        <v>130</v>
      </c>
      <c r="I2490">
        <v>2027.41162109375</v>
      </c>
      <c r="J2490">
        <v>1037</v>
      </c>
      <c r="K2490">
        <v>7.9427099227905273</v>
      </c>
      <c r="L2490">
        <v>0</v>
      </c>
      <c r="M2490">
        <v>50.332931518554688</v>
      </c>
      <c r="N2490">
        <v>27.736370086669922</v>
      </c>
      <c r="O2490">
        <v>0</v>
      </c>
      <c r="P2490">
        <v>10.94674015045166</v>
      </c>
      <c r="Q2490">
        <v>0</v>
      </c>
      <c r="R2490">
        <v>1.5233299732208252</v>
      </c>
      <c r="S2490">
        <v>121</v>
      </c>
      <c r="T2490">
        <v>71</v>
      </c>
      <c r="U2490">
        <v>207.51051330566406</v>
      </c>
      <c r="V2490">
        <v>867</v>
      </c>
      <c r="W2490">
        <v>0</v>
      </c>
      <c r="X2490">
        <v>554</v>
      </c>
      <c r="Y2490">
        <v>8692.9560546875</v>
      </c>
      <c r="Z2490">
        <v>18.465000152587891</v>
      </c>
      <c r="AA2490">
        <v>2675.433837890625</v>
      </c>
      <c r="AB2490">
        <v>0</v>
      </c>
      <c r="AC2490">
        <v>0</v>
      </c>
      <c r="AD2490">
        <v>158.77999877929688</v>
      </c>
      <c r="AE2490">
        <v>0</v>
      </c>
      <c r="AF2490">
        <v>937.3389892578125</v>
      </c>
      <c r="AG2490">
        <v>23631</v>
      </c>
      <c r="AH2490">
        <v>3990.314208984375</v>
      </c>
      <c r="AI2490">
        <v>252.02578735351563</v>
      </c>
      <c r="AJ2490">
        <v>4030.455322265625</v>
      </c>
      <c r="AK2490">
        <v>32</v>
      </c>
      <c r="AL2490">
        <v>49402.17578125</v>
      </c>
      <c r="AM2490">
        <v>44164.77734375</v>
      </c>
      <c r="AN2490">
        <v>5237.39599609375</v>
      </c>
      <c r="AO2490" s="5" t="s">
        <v>5341</v>
      </c>
    </row>
    <row r="2491" spans="1:41" ht="14.25" x14ac:dyDescent="0.45">
      <c r="A2491">
        <v>2018</v>
      </c>
      <c r="B2491" s="5" t="s">
        <v>80</v>
      </c>
      <c r="C2491" s="5" t="s">
        <v>168</v>
      </c>
      <c r="D2491" s="5" t="s">
        <v>83</v>
      </c>
      <c r="E2491" s="5" t="s">
        <v>27</v>
      </c>
      <c r="F2491" s="5" t="s">
        <v>27</v>
      </c>
      <c r="G2491" s="5" t="s">
        <v>87</v>
      </c>
      <c r="H2491" s="5" t="s">
        <v>130</v>
      </c>
      <c r="I2491">
        <v>2027.4115999999999</v>
      </c>
      <c r="J2491">
        <v>1037</v>
      </c>
      <c r="K2491">
        <v>7.9427099999999999</v>
      </c>
      <c r="L2491">
        <v>0</v>
      </c>
      <c r="M2491">
        <v>50.332929999999962</v>
      </c>
      <c r="N2491">
        <v>27.736370000000001</v>
      </c>
      <c r="O2491">
        <v>0</v>
      </c>
      <c r="P2491">
        <v>10.94674</v>
      </c>
      <c r="Q2491">
        <v>0</v>
      </c>
      <c r="R2491">
        <v>1.5233300000000001</v>
      </c>
      <c r="S2491">
        <v>121</v>
      </c>
      <c r="T2491">
        <v>71</v>
      </c>
      <c r="U2491">
        <v>207.51051000000001</v>
      </c>
      <c r="V2491">
        <v>867</v>
      </c>
      <c r="W2491">
        <v>0</v>
      </c>
      <c r="X2491">
        <v>554</v>
      </c>
      <c r="Y2491">
        <v>8692.9560000000001</v>
      </c>
      <c r="Z2491">
        <v>18.465</v>
      </c>
      <c r="AA2491">
        <v>2675.4339</v>
      </c>
      <c r="AB2491">
        <v>0</v>
      </c>
      <c r="AC2491">
        <v>0</v>
      </c>
      <c r="AD2491">
        <v>158.78</v>
      </c>
      <c r="AE2491">
        <v>0</v>
      </c>
      <c r="AF2491">
        <v>937.33900000000006</v>
      </c>
      <c r="AG2491">
        <v>23631</v>
      </c>
      <c r="AH2491">
        <v>3990.3141031819482</v>
      </c>
      <c r="AI2491">
        <v>252.025792298</v>
      </c>
      <c r="AJ2491">
        <v>4030.4553099999989</v>
      </c>
      <c r="AK2491">
        <v>32</v>
      </c>
      <c r="AL2491">
        <v>49402.17578125</v>
      </c>
      <c r="AM2491">
        <v>44164.77734375</v>
      </c>
      <c r="AN2491">
        <v>5237.3955078125</v>
      </c>
      <c r="AO2491" s="5" t="s">
        <v>5342</v>
      </c>
    </row>
    <row r="2492" spans="1:41" ht="14.25" x14ac:dyDescent="0.45">
      <c r="A2492">
        <v>2018</v>
      </c>
      <c r="B2492" s="5" t="s">
        <v>80</v>
      </c>
      <c r="C2492" s="5" t="s">
        <v>168</v>
      </c>
      <c r="D2492" s="5" t="s">
        <v>83</v>
      </c>
      <c r="E2492" s="5" t="s">
        <v>108</v>
      </c>
      <c r="F2492" s="5" t="s">
        <v>108</v>
      </c>
      <c r="G2492" s="5" t="s">
        <v>86</v>
      </c>
      <c r="H2492" s="5" t="s">
        <v>130</v>
      </c>
      <c r="I2492">
        <v>5811.01123046875</v>
      </c>
      <c r="J2492">
        <v>50767</v>
      </c>
      <c r="K2492">
        <v>738.126708984375</v>
      </c>
      <c r="L2492">
        <v>749</v>
      </c>
      <c r="M2492">
        <v>6956.189453125</v>
      </c>
      <c r="N2492">
        <v>8398.0087890625</v>
      </c>
      <c r="O2492">
        <v>6076.71484375</v>
      </c>
      <c r="P2492">
        <v>8809.5205078125</v>
      </c>
      <c r="Q2492">
        <v>5308.4111328125</v>
      </c>
      <c r="R2492">
        <v>5088.05419921875</v>
      </c>
      <c r="S2492">
        <v>1564</v>
      </c>
      <c r="T2492">
        <v>5803.31298828125</v>
      </c>
      <c r="U2492">
        <v>420.867919921875</v>
      </c>
      <c r="V2492">
        <v>1994</v>
      </c>
      <c r="W2492">
        <v>2586</v>
      </c>
      <c r="X2492">
        <v>6659</v>
      </c>
      <c r="Y2492">
        <v>23422.537109375</v>
      </c>
      <c r="Z2492">
        <v>6956.27587890625</v>
      </c>
      <c r="AA2492">
        <v>62780.1796875</v>
      </c>
      <c r="AB2492">
        <v>2199</v>
      </c>
      <c r="AC2492">
        <v>7753.17578125</v>
      </c>
      <c r="AD2492">
        <v>9272.07421875</v>
      </c>
      <c r="AE2492">
        <v>5438.76171875</v>
      </c>
      <c r="AF2492">
        <v>17649</v>
      </c>
      <c r="AG2492">
        <v>93801</v>
      </c>
      <c r="AH2492">
        <v>13095.8095703125</v>
      </c>
      <c r="AI2492">
        <v>1045.708740234375</v>
      </c>
      <c r="AJ2492">
        <v>20346.94921875</v>
      </c>
      <c r="AK2492">
        <v>679</v>
      </c>
      <c r="AL2492">
        <v>382168.71875</v>
      </c>
      <c r="AM2492">
        <v>325493.75</v>
      </c>
      <c r="AN2492">
        <v>56674.93359375</v>
      </c>
      <c r="AO2492" s="5" t="s">
        <v>5343</v>
      </c>
    </row>
    <row r="2493" spans="1:41" ht="14.25" x14ac:dyDescent="0.45">
      <c r="A2493">
        <v>2018</v>
      </c>
      <c r="B2493" s="5" t="s">
        <v>80</v>
      </c>
      <c r="C2493" s="5" t="s">
        <v>168</v>
      </c>
      <c r="D2493" s="5" t="s">
        <v>83</v>
      </c>
      <c r="E2493" s="5" t="s">
        <v>108</v>
      </c>
      <c r="F2493" s="5" t="s">
        <v>108</v>
      </c>
      <c r="G2493" s="5" t="s">
        <v>87</v>
      </c>
      <c r="H2493" s="5" t="s">
        <v>130</v>
      </c>
      <c r="I2493">
        <v>5811.01127</v>
      </c>
      <c r="J2493">
        <v>50767</v>
      </c>
      <c r="K2493">
        <v>738.12672999999995</v>
      </c>
      <c r="L2493">
        <v>749</v>
      </c>
      <c r="M2493">
        <v>6956.1893100000007</v>
      </c>
      <c r="N2493">
        <v>8398.0087500000045</v>
      </c>
      <c r="O2493">
        <v>6076.7149740000004</v>
      </c>
      <c r="P2493">
        <v>8809.5206799999996</v>
      </c>
      <c r="Q2493">
        <v>5308.4112449000004</v>
      </c>
      <c r="R2493">
        <v>5088.054369999998</v>
      </c>
      <c r="S2493">
        <v>1564</v>
      </c>
      <c r="T2493">
        <v>5803.3128500000003</v>
      </c>
      <c r="U2493">
        <v>420.86793</v>
      </c>
      <c r="V2493">
        <v>1994</v>
      </c>
      <c r="W2493">
        <v>2586</v>
      </c>
      <c r="X2493">
        <v>6659</v>
      </c>
      <c r="Y2493">
        <v>23422.537</v>
      </c>
      <c r="Z2493">
        <v>6956.2759999999998</v>
      </c>
      <c r="AA2493">
        <v>62780.178299999992</v>
      </c>
      <c r="AB2493">
        <v>2199</v>
      </c>
      <c r="AC2493">
        <v>7753.1755499999927</v>
      </c>
      <c r="AD2493">
        <v>9272.0739999999987</v>
      </c>
      <c r="AE2493">
        <v>5438.7615900000019</v>
      </c>
      <c r="AF2493">
        <v>17649</v>
      </c>
      <c r="AG2493">
        <v>93801</v>
      </c>
      <c r="AH2493">
        <v>13095.81004072376</v>
      </c>
      <c r="AI2493">
        <v>1045.708747076666</v>
      </c>
      <c r="AJ2493">
        <v>20346.949523580319</v>
      </c>
      <c r="AK2493">
        <v>679</v>
      </c>
      <c r="AL2493">
        <v>382168.71875</v>
      </c>
      <c r="AM2493">
        <v>325493.75</v>
      </c>
      <c r="AN2493">
        <v>56674.93359375</v>
      </c>
      <c r="AO2493" s="5" t="s">
        <v>5344</v>
      </c>
    </row>
    <row r="2494" spans="1:41" ht="14.25" x14ac:dyDescent="0.45">
      <c r="A2494">
        <v>2018</v>
      </c>
      <c r="B2494" s="5" t="s">
        <v>80</v>
      </c>
      <c r="C2494" s="5" t="s">
        <v>168</v>
      </c>
      <c r="D2494" s="5" t="s">
        <v>83</v>
      </c>
      <c r="E2494" s="5" t="s">
        <v>19</v>
      </c>
      <c r="F2494" s="5" t="s">
        <v>19</v>
      </c>
      <c r="G2494" s="5" t="s">
        <v>86</v>
      </c>
      <c r="H2494" s="5" t="s">
        <v>130</v>
      </c>
      <c r="I2494">
        <v>27428.572265625</v>
      </c>
      <c r="J2494">
        <v>64546</v>
      </c>
      <c r="K2494">
        <v>2261.066162109375</v>
      </c>
      <c r="L2494">
        <v>2072</v>
      </c>
      <c r="M2494">
        <v>15999.994140625</v>
      </c>
      <c r="N2494">
        <v>16215.2216796875</v>
      </c>
      <c r="O2494">
        <v>8027.04150390625</v>
      </c>
      <c r="P2494">
        <v>11881.3056640625</v>
      </c>
      <c r="Q2494">
        <v>5717.8720703125</v>
      </c>
      <c r="R2494">
        <v>7039.17919921875</v>
      </c>
      <c r="S2494">
        <v>5611.72802734375</v>
      </c>
      <c r="T2494">
        <v>11420.5419921875</v>
      </c>
      <c r="U2494">
        <v>868.2750244140625</v>
      </c>
      <c r="V2494">
        <v>5908</v>
      </c>
      <c r="W2494">
        <v>6996.23095703125</v>
      </c>
      <c r="X2494">
        <v>11936.466796875</v>
      </c>
      <c r="Y2494">
        <v>65216.453125</v>
      </c>
      <c r="Z2494">
        <v>13563.861328125</v>
      </c>
      <c r="AA2494">
        <v>152852.53125</v>
      </c>
      <c r="AB2494">
        <v>3676.403564453125</v>
      </c>
      <c r="AC2494">
        <v>13332.0458984375</v>
      </c>
      <c r="AD2494">
        <v>27058.173828125</v>
      </c>
      <c r="AE2494">
        <v>20423.767578125</v>
      </c>
      <c r="AF2494">
        <v>35141.18359375</v>
      </c>
      <c r="AG2494">
        <v>173620</v>
      </c>
      <c r="AH2494">
        <v>28122.146484375</v>
      </c>
      <c r="AI2494">
        <v>4238.380859375</v>
      </c>
      <c r="AJ2494">
        <v>27845.609375</v>
      </c>
      <c r="AK2494">
        <v>1679</v>
      </c>
      <c r="AL2494">
        <v>770699.0625</v>
      </c>
      <c r="AM2494">
        <v>643671.875</v>
      </c>
      <c r="AN2494">
        <v>127027.1796875</v>
      </c>
      <c r="AO2494" s="5" t="s">
        <v>5345</v>
      </c>
    </row>
    <row r="2495" spans="1:41" ht="14.25" x14ac:dyDescent="0.45">
      <c r="A2495">
        <v>2018</v>
      </c>
      <c r="B2495" s="5" t="s">
        <v>80</v>
      </c>
      <c r="C2495" s="5" t="s">
        <v>168</v>
      </c>
      <c r="D2495" s="5" t="s">
        <v>83</v>
      </c>
      <c r="E2495" s="5" t="s">
        <v>19</v>
      </c>
      <c r="F2495" s="5" t="s">
        <v>19</v>
      </c>
      <c r="G2495" s="5" t="s">
        <v>87</v>
      </c>
      <c r="H2495" s="5" t="s">
        <v>130</v>
      </c>
      <c r="I2495">
        <v>27428.573049999999</v>
      </c>
      <c r="J2495">
        <v>64546</v>
      </c>
      <c r="K2495">
        <v>2261.0661100000002</v>
      </c>
      <c r="L2495">
        <v>2072</v>
      </c>
      <c r="M2495">
        <v>15999.994162999999</v>
      </c>
      <c r="N2495">
        <v>16215.221700000009</v>
      </c>
      <c r="O2495">
        <v>8027.0414640000008</v>
      </c>
      <c r="P2495">
        <v>11881.305464911249</v>
      </c>
      <c r="Q2495">
        <v>5717.871981700001</v>
      </c>
      <c r="R2495">
        <v>7039.1793412399984</v>
      </c>
      <c r="S2495">
        <v>5611.7280200000014</v>
      </c>
      <c r="T2495">
        <v>11420.54221</v>
      </c>
      <c r="U2495">
        <v>868.27503999999999</v>
      </c>
      <c r="V2495">
        <v>5908</v>
      </c>
      <c r="W2495">
        <v>6996.2311900000004</v>
      </c>
      <c r="X2495">
        <v>11936.467000000001</v>
      </c>
      <c r="Y2495">
        <v>65216.453000000001</v>
      </c>
      <c r="Z2495">
        <v>13563.861000000001</v>
      </c>
      <c r="AA2495">
        <v>152852.53736704579</v>
      </c>
      <c r="AB2495">
        <v>3676.4034506286971</v>
      </c>
      <c r="AC2495">
        <v>13332.045796322531</v>
      </c>
      <c r="AD2495">
        <v>27058.173999999999</v>
      </c>
      <c r="AE2495">
        <v>20423.766899999991</v>
      </c>
      <c r="AF2495">
        <v>35141.184000000008</v>
      </c>
      <c r="AG2495">
        <v>173620</v>
      </c>
      <c r="AH2495">
        <v>28122.147209999999</v>
      </c>
      <c r="AI2495">
        <v>4238.380660613002</v>
      </c>
      <c r="AJ2495">
        <v>27845.609607597409</v>
      </c>
      <c r="AK2495">
        <v>1679</v>
      </c>
      <c r="AL2495">
        <v>770699.0625</v>
      </c>
      <c r="AM2495">
        <v>643671.875</v>
      </c>
      <c r="AN2495">
        <v>127027.1796875</v>
      </c>
      <c r="AO2495" s="5" t="s">
        <v>5346</v>
      </c>
    </row>
    <row r="2496" spans="1:41" ht="14.25" x14ac:dyDescent="0.45">
      <c r="A2496">
        <v>2018</v>
      </c>
      <c r="B2496" s="5" t="s">
        <v>80</v>
      </c>
      <c r="C2496" s="5" t="s">
        <v>168</v>
      </c>
      <c r="D2496" s="5" t="s">
        <v>83</v>
      </c>
      <c r="E2496" s="5" t="s">
        <v>24</v>
      </c>
      <c r="F2496" s="5" t="s">
        <v>24</v>
      </c>
      <c r="G2496" s="5" t="s">
        <v>86</v>
      </c>
      <c r="H2496" s="5" t="s">
        <v>130</v>
      </c>
      <c r="I2496">
        <v>3797.51318359375</v>
      </c>
      <c r="J2496">
        <v>8494</v>
      </c>
      <c r="K2496">
        <v>83.013198852539063</v>
      </c>
      <c r="L2496">
        <v>526</v>
      </c>
      <c r="M2496">
        <v>12172.4736328125</v>
      </c>
      <c r="N2496">
        <v>2178</v>
      </c>
      <c r="O2496">
        <v>77.902671813964844</v>
      </c>
      <c r="P2496">
        <v>0</v>
      </c>
      <c r="Q2496">
        <v>236.9671630859375</v>
      </c>
      <c r="R2496">
        <v>202.76022338867188</v>
      </c>
      <c r="S2496">
        <v>6756</v>
      </c>
      <c r="T2496">
        <v>245.29867553710938</v>
      </c>
      <c r="U2496">
        <v>0</v>
      </c>
      <c r="V2496">
        <v>661</v>
      </c>
      <c r="W2496">
        <v>1154.231201171875</v>
      </c>
      <c r="X2496">
        <v>5376</v>
      </c>
      <c r="Y2496">
        <v>17369.755859375</v>
      </c>
      <c r="Z2496">
        <v>4979.408203125</v>
      </c>
      <c r="AA2496">
        <v>34769.01953125</v>
      </c>
      <c r="AB2496">
        <v>123</v>
      </c>
      <c r="AC2496">
        <v>2766.941650390625</v>
      </c>
      <c r="AD2496">
        <v>7094.68017578125</v>
      </c>
      <c r="AE2496">
        <v>2115.24267578125</v>
      </c>
      <c r="AF2496">
        <v>11530.4951171875</v>
      </c>
      <c r="AG2496">
        <v>66862</v>
      </c>
      <c r="AH2496">
        <v>14823.2314453125</v>
      </c>
      <c r="AI2496">
        <v>3216.181396484375</v>
      </c>
      <c r="AJ2496">
        <v>9902.4404296875</v>
      </c>
      <c r="AK2496">
        <v>93</v>
      </c>
      <c r="AL2496">
        <v>217606.5625</v>
      </c>
      <c r="AM2496">
        <v>166391.53125</v>
      </c>
      <c r="AN2496">
        <v>51215.01171875</v>
      </c>
      <c r="AO2496" s="5" t="s">
        <v>5347</v>
      </c>
    </row>
    <row r="2497" spans="1:41" ht="14.25" x14ac:dyDescent="0.45">
      <c r="A2497">
        <v>2018</v>
      </c>
      <c r="B2497" s="5" t="s">
        <v>80</v>
      </c>
      <c r="C2497" s="5" t="s">
        <v>168</v>
      </c>
      <c r="D2497" s="5" t="s">
        <v>83</v>
      </c>
      <c r="E2497" s="5" t="s">
        <v>24</v>
      </c>
      <c r="F2497" s="5" t="s">
        <v>24</v>
      </c>
      <c r="G2497" s="5" t="s">
        <v>87</v>
      </c>
      <c r="H2497" s="5" t="s">
        <v>130</v>
      </c>
      <c r="I2497">
        <v>3797.5132499999991</v>
      </c>
      <c r="J2497">
        <v>8494</v>
      </c>
      <c r="K2497">
        <v>83.013199999999998</v>
      </c>
      <c r="L2497">
        <v>526</v>
      </c>
      <c r="M2497">
        <v>12172.473765000001</v>
      </c>
      <c r="N2497">
        <v>2178</v>
      </c>
      <c r="O2497">
        <v>77.902670999999998</v>
      </c>
      <c r="P2497">
        <v>0</v>
      </c>
      <c r="Q2497">
        <v>236.9671663</v>
      </c>
      <c r="R2497">
        <v>202.76023000000001</v>
      </c>
      <c r="S2497">
        <v>6756</v>
      </c>
      <c r="T2497">
        <v>245.29867999999999</v>
      </c>
      <c r="U2497">
        <v>0</v>
      </c>
      <c r="V2497">
        <v>661</v>
      </c>
      <c r="W2497">
        <v>1154.23119</v>
      </c>
      <c r="X2497">
        <v>5376</v>
      </c>
      <c r="Y2497">
        <v>17369.755000000001</v>
      </c>
      <c r="Z2497">
        <v>4979.4080000000004</v>
      </c>
      <c r="AA2497">
        <v>34769.017790000013</v>
      </c>
      <c r="AB2497">
        <v>123</v>
      </c>
      <c r="AC2497">
        <v>2766.9416163225392</v>
      </c>
      <c r="AD2497">
        <v>7094.68</v>
      </c>
      <c r="AE2497">
        <v>2115.2427200000002</v>
      </c>
      <c r="AF2497">
        <v>11530.495000000001</v>
      </c>
      <c r="AG2497">
        <v>66862</v>
      </c>
      <c r="AH2497">
        <v>14823.23143276008</v>
      </c>
      <c r="AI2497">
        <v>3216.1812888791178</v>
      </c>
      <c r="AJ2497">
        <v>9902.4402499999997</v>
      </c>
      <c r="AK2497">
        <v>93</v>
      </c>
      <c r="AL2497">
        <v>217606.546875</v>
      </c>
      <c r="AM2497">
        <v>166391.53125</v>
      </c>
      <c r="AN2497">
        <v>51215.01171875</v>
      </c>
      <c r="AO2497" s="5" t="s">
        <v>5348</v>
      </c>
    </row>
    <row r="2498" spans="1:41" ht="14.25" x14ac:dyDescent="0.45">
      <c r="A2498">
        <v>2018</v>
      </c>
      <c r="B2498" s="5" t="s">
        <v>80</v>
      </c>
      <c r="C2498" s="5" t="s">
        <v>168</v>
      </c>
      <c r="D2498" s="5" t="s">
        <v>83</v>
      </c>
      <c r="E2498" s="5" t="s">
        <v>213</v>
      </c>
      <c r="F2498" s="5" t="s">
        <v>213</v>
      </c>
      <c r="G2498" s="5" t="s">
        <v>86</v>
      </c>
      <c r="H2498" s="5" t="s">
        <v>130</v>
      </c>
      <c r="I2498">
        <v>0</v>
      </c>
      <c r="J2498">
        <v>0</v>
      </c>
      <c r="K2498">
        <v>0</v>
      </c>
      <c r="L2498"/>
      <c r="M2498"/>
      <c r="N2498"/>
      <c r="O2498">
        <v>0</v>
      </c>
      <c r="P2498">
        <v>91.688606262207031</v>
      </c>
      <c r="Q2498">
        <v>0</v>
      </c>
      <c r="R2498">
        <v>0</v>
      </c>
      <c r="S2498"/>
      <c r="T2498">
        <v>0</v>
      </c>
      <c r="U2498"/>
      <c r="V2498">
        <v>0</v>
      </c>
      <c r="W2498">
        <v>0</v>
      </c>
      <c r="X2498">
        <v>52</v>
      </c>
      <c r="Y2498">
        <v>0</v>
      </c>
      <c r="Z2498">
        <v>0</v>
      </c>
      <c r="AA2498">
        <v>2078.39990234375</v>
      </c>
      <c r="AB2498">
        <v>0</v>
      </c>
      <c r="AC2498">
        <v>237</v>
      </c>
      <c r="AD2498">
        <v>0</v>
      </c>
      <c r="AE2498">
        <v>119</v>
      </c>
      <c r="AF2498">
        <v>255.09800720214844</v>
      </c>
      <c r="AG2498">
        <v>2913</v>
      </c>
      <c r="AH2498">
        <v>202.67657470703125</v>
      </c>
      <c r="AI2498">
        <v>0</v>
      </c>
      <c r="AJ2498">
        <v>221.5675048828125</v>
      </c>
      <c r="AK2498"/>
      <c r="AL2498">
        <v>6170.4306640625</v>
      </c>
      <c r="AM2498">
        <v>5915.75390625</v>
      </c>
      <c r="AN2498">
        <v>254.67657470703125</v>
      </c>
      <c r="AO2498" s="5" t="s">
        <v>5349</v>
      </c>
    </row>
    <row r="2499" spans="1:41" ht="14.25" x14ac:dyDescent="0.45">
      <c r="A2499">
        <v>2018</v>
      </c>
      <c r="B2499" s="5" t="s">
        <v>80</v>
      </c>
      <c r="C2499" s="5" t="s">
        <v>168</v>
      </c>
      <c r="D2499" s="5" t="s">
        <v>83</v>
      </c>
      <c r="E2499" s="5" t="s">
        <v>213</v>
      </c>
      <c r="F2499" s="5" t="s">
        <v>213</v>
      </c>
      <c r="G2499" s="5" t="s">
        <v>87</v>
      </c>
      <c r="H2499" s="5" t="s">
        <v>130</v>
      </c>
      <c r="I2499">
        <v>0</v>
      </c>
      <c r="J2499">
        <v>0</v>
      </c>
      <c r="K2499">
        <v>0</v>
      </c>
      <c r="L2499"/>
      <c r="M2499"/>
      <c r="N2499"/>
      <c r="O2499">
        <v>0</v>
      </c>
      <c r="P2499">
        <v>91.688604911253989</v>
      </c>
      <c r="Q2499">
        <v>0</v>
      </c>
      <c r="R2499">
        <v>0</v>
      </c>
      <c r="S2499"/>
      <c r="T2499">
        <v>0</v>
      </c>
      <c r="U2499"/>
      <c r="V2499">
        <v>0</v>
      </c>
      <c r="W2499">
        <v>0</v>
      </c>
      <c r="X2499">
        <v>52</v>
      </c>
      <c r="Y2499">
        <v>0</v>
      </c>
      <c r="Z2499">
        <v>0</v>
      </c>
      <c r="AA2499">
        <v>2078.4</v>
      </c>
      <c r="AB2499">
        <v>0</v>
      </c>
      <c r="AC2499">
        <v>237</v>
      </c>
      <c r="AD2499">
        <v>0</v>
      </c>
      <c r="AE2499">
        <v>119</v>
      </c>
      <c r="AF2499">
        <v>255.09800000000001</v>
      </c>
      <c r="AG2499">
        <v>2913</v>
      </c>
      <c r="AH2499">
        <v>202.67657000000031</v>
      </c>
      <c r="AI2499">
        <v>0</v>
      </c>
      <c r="AJ2499">
        <v>221.56750874285689</v>
      </c>
      <c r="AK2499"/>
      <c r="AL2499">
        <v>6170.4306640625</v>
      </c>
      <c r="AM2499">
        <v>5915.75390625</v>
      </c>
      <c r="AN2499">
        <v>254.67657470703125</v>
      </c>
      <c r="AO2499" s="5" t="s">
        <v>5350</v>
      </c>
    </row>
    <row r="2500" spans="1:41" ht="14.25" x14ac:dyDescent="0.45">
      <c r="A2500">
        <v>2018</v>
      </c>
      <c r="B2500" s="5" t="s">
        <v>80</v>
      </c>
      <c r="C2500" s="5" t="s">
        <v>168</v>
      </c>
      <c r="D2500" s="5" t="s">
        <v>83</v>
      </c>
      <c r="E2500" s="5" t="s">
        <v>88</v>
      </c>
      <c r="F2500" s="5" t="s">
        <v>89</v>
      </c>
      <c r="G2500" s="5" t="s">
        <v>86</v>
      </c>
      <c r="H2500" s="5" t="s">
        <v>130</v>
      </c>
      <c r="I2500">
        <v>19293.333984375</v>
      </c>
      <c r="J2500">
        <v>68341</v>
      </c>
      <c r="K2500">
        <v>859.855712890625</v>
      </c>
      <c r="L2500">
        <v>1797</v>
      </c>
      <c r="M2500">
        <v>22761.837890625</v>
      </c>
      <c r="N2500">
        <v>15459.60546875</v>
      </c>
      <c r="O2500">
        <v>7261.30859375</v>
      </c>
      <c r="P2500">
        <v>10606.349609375</v>
      </c>
      <c r="Q2500">
        <v>5754.01806640625</v>
      </c>
      <c r="R2500">
        <v>6429.9443359375</v>
      </c>
      <c r="S2500">
        <v>8960</v>
      </c>
      <c r="T2500">
        <v>10052.5419921875</v>
      </c>
      <c r="U2500">
        <v>938.941650390625</v>
      </c>
      <c r="V2500">
        <v>5531</v>
      </c>
      <c r="W2500">
        <v>7574.23095703125</v>
      </c>
      <c r="X2500">
        <v>15988</v>
      </c>
      <c r="Y2500">
        <v>59343.1953125</v>
      </c>
      <c r="Z2500">
        <v>14306.107421875</v>
      </c>
      <c r="AA2500">
        <v>153551.9375</v>
      </c>
      <c r="AB2500">
        <v>2939.057373046875</v>
      </c>
      <c r="AC2500">
        <v>13958.9287109375</v>
      </c>
      <c r="AD2500">
        <v>28676.09375</v>
      </c>
      <c r="AE2500">
        <v>20307.271484375</v>
      </c>
      <c r="AF2500">
        <v>33726.015625</v>
      </c>
      <c r="AG2500">
        <v>212213</v>
      </c>
      <c r="AH2500">
        <v>34617.453125</v>
      </c>
      <c r="AI2500">
        <v>6085.73876953125</v>
      </c>
      <c r="AJ2500">
        <v>38623.92578125</v>
      </c>
      <c r="AK2500">
        <v>1502</v>
      </c>
      <c r="AL2500">
        <v>827459.6875</v>
      </c>
      <c r="AM2500">
        <v>680181.625</v>
      </c>
      <c r="AN2500">
        <v>147278.109375</v>
      </c>
      <c r="AO2500" s="5" t="s">
        <v>5351</v>
      </c>
    </row>
    <row r="2501" spans="1:41" ht="14.25" x14ac:dyDescent="0.45">
      <c r="A2501">
        <v>2018</v>
      </c>
      <c r="B2501" s="5" t="s">
        <v>80</v>
      </c>
      <c r="C2501" s="5" t="s">
        <v>168</v>
      </c>
      <c r="D2501" s="5" t="s">
        <v>83</v>
      </c>
      <c r="E2501" s="5" t="s">
        <v>88</v>
      </c>
      <c r="F2501" s="5" t="s">
        <v>89</v>
      </c>
      <c r="G2501" s="5" t="s">
        <v>87</v>
      </c>
      <c r="H2501" s="5" t="s">
        <v>130</v>
      </c>
      <c r="I2501">
        <v>19293.333180000001</v>
      </c>
      <c r="J2501">
        <v>68341</v>
      </c>
      <c r="K2501">
        <v>859.85569999999996</v>
      </c>
      <c r="L2501">
        <v>1797</v>
      </c>
      <c r="M2501">
        <v>22761.837215</v>
      </c>
      <c r="N2501">
        <v>15459.605710000011</v>
      </c>
      <c r="O2501">
        <v>7261.3084940000008</v>
      </c>
      <c r="P2501">
        <v>10606.349609999999</v>
      </c>
      <c r="Q2501">
        <v>5754.0179817000007</v>
      </c>
      <c r="R2501">
        <v>6429.9445499999974</v>
      </c>
      <c r="S2501">
        <v>8960</v>
      </c>
      <c r="T2501">
        <v>10052.54221</v>
      </c>
      <c r="U2501">
        <v>938.94164000000001</v>
      </c>
      <c r="V2501">
        <v>5531</v>
      </c>
      <c r="W2501">
        <v>7574.2311900000004</v>
      </c>
      <c r="X2501">
        <v>15988</v>
      </c>
      <c r="Y2501">
        <v>59343.195000000007</v>
      </c>
      <c r="Z2501">
        <v>14306.107</v>
      </c>
      <c r="AA2501">
        <v>153551.93700000001</v>
      </c>
      <c r="AB2501">
        <v>2939.0574506286971</v>
      </c>
      <c r="AC2501">
        <v>13958.92867632253</v>
      </c>
      <c r="AD2501">
        <v>28676.094000000001</v>
      </c>
      <c r="AE2501">
        <v>20307.27097999999</v>
      </c>
      <c r="AF2501">
        <v>33726.016000000003</v>
      </c>
      <c r="AG2501">
        <v>212213</v>
      </c>
      <c r="AH2501">
        <v>34617.452819999999</v>
      </c>
      <c r="AI2501">
        <v>6085.7390114000009</v>
      </c>
      <c r="AJ2501">
        <v>38623.925689999989</v>
      </c>
      <c r="AK2501">
        <v>1502</v>
      </c>
      <c r="AL2501">
        <v>827459.6875</v>
      </c>
      <c r="AM2501">
        <v>680181.625</v>
      </c>
      <c r="AN2501">
        <v>147278.109375</v>
      </c>
      <c r="AO2501" s="5" t="s">
        <v>5352</v>
      </c>
    </row>
    <row r="2502" spans="1:41" ht="14.25" x14ac:dyDescent="0.45">
      <c r="A2502">
        <v>2018</v>
      </c>
      <c r="B2502" s="5" t="s">
        <v>80</v>
      </c>
      <c r="C2502" s="5" t="s">
        <v>168</v>
      </c>
      <c r="D2502" s="5" t="s">
        <v>83</v>
      </c>
      <c r="E2502" s="5" t="s">
        <v>90</v>
      </c>
      <c r="F2502" s="5" t="s">
        <v>91</v>
      </c>
      <c r="G2502" s="5" t="s">
        <v>86</v>
      </c>
      <c r="H2502" s="5" t="s">
        <v>130</v>
      </c>
      <c r="I2502">
        <v>12269.8173828125</v>
      </c>
      <c r="J2502">
        <v>956</v>
      </c>
      <c r="K2502">
        <v>1401.144287109375</v>
      </c>
      <c r="L2502">
        <v>659</v>
      </c>
      <c r="M2502">
        <v>1423.52099609375</v>
      </c>
      <c r="N2502">
        <v>956.68475341796875</v>
      </c>
      <c r="O2502">
        <v>765.73297119140625</v>
      </c>
      <c r="P2502">
        <v>1106.1092529296875</v>
      </c>
      <c r="Q2502">
        <v>0</v>
      </c>
      <c r="R2502">
        <v>756.23480224609375</v>
      </c>
      <c r="S2502">
        <v>1313.72802734375</v>
      </c>
      <c r="T2502">
        <v>1467</v>
      </c>
      <c r="U2502">
        <v>4.1390600204467773</v>
      </c>
      <c r="V2502">
        <v>600</v>
      </c>
      <c r="W2502">
        <v>1090</v>
      </c>
      <c r="X2502">
        <v>75.467002868652344</v>
      </c>
      <c r="Y2502">
        <v>16754.873046875</v>
      </c>
      <c r="Z2502">
        <v>0</v>
      </c>
      <c r="AA2502">
        <v>20931.310546875</v>
      </c>
      <c r="AB2502">
        <v>737.34600830078125</v>
      </c>
      <c r="AC2502">
        <v>501.11712646484375</v>
      </c>
      <c r="AD2502">
        <v>0</v>
      </c>
      <c r="AE2502">
        <v>1198.4959716796875</v>
      </c>
      <c r="AF2502">
        <v>7996.9140625</v>
      </c>
      <c r="AG2502">
        <v>18271</v>
      </c>
      <c r="AH2502">
        <v>736</v>
      </c>
      <c r="AI2502">
        <v>217</v>
      </c>
      <c r="AJ2502">
        <v>429.55044555664063</v>
      </c>
      <c r="AK2502">
        <v>177</v>
      </c>
      <c r="AL2502">
        <v>92795.1875</v>
      </c>
      <c r="AM2502">
        <v>83391.25</v>
      </c>
      <c r="AN2502">
        <v>9403.9384765625</v>
      </c>
      <c r="AO2502" s="5" t="s">
        <v>5353</v>
      </c>
    </row>
    <row r="2503" spans="1:41" ht="14.25" x14ac:dyDescent="0.45">
      <c r="A2503">
        <v>2018</v>
      </c>
      <c r="B2503" s="5" t="s">
        <v>80</v>
      </c>
      <c r="C2503" s="5" t="s">
        <v>168</v>
      </c>
      <c r="D2503" s="5" t="s">
        <v>83</v>
      </c>
      <c r="E2503" s="5" t="s">
        <v>90</v>
      </c>
      <c r="F2503" s="5" t="s">
        <v>91</v>
      </c>
      <c r="G2503" s="5" t="s">
        <v>87</v>
      </c>
      <c r="H2503" s="5" t="s">
        <v>130</v>
      </c>
      <c r="I2503">
        <v>12269.81762</v>
      </c>
      <c r="J2503">
        <v>956</v>
      </c>
      <c r="K2503">
        <v>1401.14426</v>
      </c>
      <c r="L2503">
        <v>659</v>
      </c>
      <c r="M2503">
        <v>1423.5209480000001</v>
      </c>
      <c r="N2503">
        <v>956.68476999999996</v>
      </c>
      <c r="O2503">
        <v>765.73296999999991</v>
      </c>
      <c r="P2503">
        <v>1106.10925</v>
      </c>
      <c r="Q2503">
        <v>0</v>
      </c>
      <c r="R2503">
        <v>756.23479062000001</v>
      </c>
      <c r="S2503">
        <v>1313.72802</v>
      </c>
      <c r="T2503">
        <v>1467</v>
      </c>
      <c r="U2503">
        <v>4.1390600000000006</v>
      </c>
      <c r="V2503">
        <v>600</v>
      </c>
      <c r="W2503">
        <v>1090</v>
      </c>
      <c r="X2503">
        <v>75.466999999999999</v>
      </c>
      <c r="Y2503">
        <v>16754.874</v>
      </c>
      <c r="Z2503">
        <v>0</v>
      </c>
      <c r="AA2503">
        <v>20931.310097045829</v>
      </c>
      <c r="AB2503">
        <v>737.346</v>
      </c>
      <c r="AC2503">
        <v>501.11712000000011</v>
      </c>
      <c r="AD2503">
        <v>0</v>
      </c>
      <c r="AE2503">
        <v>1198.4959200000001</v>
      </c>
      <c r="AF2503">
        <v>7996.9140000000007</v>
      </c>
      <c r="AG2503">
        <v>18271</v>
      </c>
      <c r="AH2503">
        <v>736</v>
      </c>
      <c r="AI2503">
        <v>217</v>
      </c>
      <c r="AJ2503">
        <v>429.55045000000001</v>
      </c>
      <c r="AK2503">
        <v>177</v>
      </c>
      <c r="AL2503">
        <v>92795.1796875</v>
      </c>
      <c r="AM2503">
        <v>83391.2421875</v>
      </c>
      <c r="AN2503">
        <v>9403.9384765625</v>
      </c>
      <c r="AO2503" s="5" t="s">
        <v>5354</v>
      </c>
    </row>
    <row r="2504" spans="1:41" ht="14.25" x14ac:dyDescent="0.45">
      <c r="A2504">
        <v>2018</v>
      </c>
      <c r="B2504" s="5" t="s">
        <v>80</v>
      </c>
      <c r="C2504" s="5" t="s">
        <v>168</v>
      </c>
      <c r="D2504" s="5" t="s">
        <v>83</v>
      </c>
      <c r="E2504" s="5" t="s">
        <v>92</v>
      </c>
      <c r="F2504" s="5" t="s">
        <v>224</v>
      </c>
      <c r="G2504" s="5" t="s">
        <v>86</v>
      </c>
      <c r="H2504" s="5" t="s">
        <v>130</v>
      </c>
      <c r="I2504">
        <v>0</v>
      </c>
      <c r="J2504">
        <v>0</v>
      </c>
      <c r="K2504">
        <v>26.352870941162109</v>
      </c>
      <c r="L2504">
        <v>18</v>
      </c>
      <c r="M2504">
        <v>0</v>
      </c>
      <c r="N2504">
        <v>0</v>
      </c>
      <c r="O2504">
        <v>0</v>
      </c>
      <c r="P2504">
        <v>0</v>
      </c>
      <c r="Q2504">
        <v>0</v>
      </c>
      <c r="R2504">
        <v>70.079627990722656</v>
      </c>
      <c r="S2504">
        <v>0</v>
      </c>
      <c r="T2504">
        <v>0</v>
      </c>
      <c r="U2504">
        <v>0</v>
      </c>
      <c r="V2504">
        <v>343</v>
      </c>
      <c r="W2504">
        <v>79</v>
      </c>
      <c r="X2504">
        <v>422</v>
      </c>
      <c r="Y2504">
        <v>0</v>
      </c>
      <c r="Z2504">
        <v>0</v>
      </c>
      <c r="AA2504">
        <v>0</v>
      </c>
      <c r="AB2504">
        <v>5.7450629770755768E-2</v>
      </c>
      <c r="AC2504">
        <v>0</v>
      </c>
      <c r="AD2504">
        <v>0</v>
      </c>
      <c r="AE2504">
        <v>0</v>
      </c>
      <c r="AF2504">
        <v>55.459999084472656</v>
      </c>
      <c r="AG2504">
        <v>177</v>
      </c>
      <c r="AH2504">
        <v>19.853155136108398</v>
      </c>
      <c r="AI2504">
        <v>0</v>
      </c>
      <c r="AJ2504">
        <v>0</v>
      </c>
      <c r="AK2504">
        <v>0</v>
      </c>
      <c r="AL2504">
        <v>1210.8031005859375</v>
      </c>
      <c r="AM2504">
        <v>663.53961181640625</v>
      </c>
      <c r="AN2504">
        <v>547.26348876953125</v>
      </c>
      <c r="AO2504" s="5" t="s">
        <v>5355</v>
      </c>
    </row>
    <row r="2505" spans="1:41" ht="14.25" x14ac:dyDescent="0.45">
      <c r="A2505">
        <v>2018</v>
      </c>
      <c r="B2505" s="5" t="s">
        <v>80</v>
      </c>
      <c r="C2505" s="5" t="s">
        <v>168</v>
      </c>
      <c r="D2505" s="5" t="s">
        <v>83</v>
      </c>
      <c r="E2505" s="5" t="s">
        <v>92</v>
      </c>
      <c r="F2505" s="5" t="s">
        <v>224</v>
      </c>
      <c r="G2505" s="5" t="s">
        <v>87</v>
      </c>
      <c r="H2505" s="5" t="s">
        <v>130</v>
      </c>
      <c r="I2505">
        <v>0</v>
      </c>
      <c r="J2505">
        <v>0</v>
      </c>
      <c r="K2505">
        <v>26.352869999999999</v>
      </c>
      <c r="L2505">
        <v>18</v>
      </c>
      <c r="M2505">
        <v>0</v>
      </c>
      <c r="N2505">
        <v>0</v>
      </c>
      <c r="O2505">
        <v>0</v>
      </c>
      <c r="P2505">
        <v>0</v>
      </c>
      <c r="Q2505">
        <v>0</v>
      </c>
      <c r="R2505">
        <v>70.079629999999995</v>
      </c>
      <c r="S2505">
        <v>0</v>
      </c>
      <c r="T2505">
        <v>0</v>
      </c>
      <c r="U2505">
        <v>0</v>
      </c>
      <c r="V2505">
        <v>343</v>
      </c>
      <c r="W2505">
        <v>79</v>
      </c>
      <c r="X2505">
        <v>422</v>
      </c>
      <c r="Y2505">
        <v>0</v>
      </c>
      <c r="Z2505">
        <v>0</v>
      </c>
      <c r="AA2505">
        <v>0</v>
      </c>
      <c r="AB2505">
        <v>5.74506286967542E-2</v>
      </c>
      <c r="AC2505">
        <v>0</v>
      </c>
      <c r="AD2505">
        <v>0</v>
      </c>
      <c r="AE2505">
        <v>0</v>
      </c>
      <c r="AF2505">
        <v>55.46</v>
      </c>
      <c r="AG2505">
        <v>177</v>
      </c>
      <c r="AH2505">
        <v>19.853154503907682</v>
      </c>
      <c r="AI2505">
        <v>0</v>
      </c>
      <c r="AJ2505">
        <v>0</v>
      </c>
      <c r="AK2505">
        <v>0</v>
      </c>
      <c r="AL2505">
        <v>1210.8031005859375</v>
      </c>
      <c r="AM2505">
        <v>663.53961181640625</v>
      </c>
      <c r="AN2505">
        <v>547.26348876953125</v>
      </c>
      <c r="AO2505" s="5" t="s">
        <v>5356</v>
      </c>
    </row>
    <row r="2506" spans="1:41" ht="14.25" x14ac:dyDescent="0.45">
      <c r="A2506">
        <v>2018</v>
      </c>
      <c r="B2506" s="5" t="s">
        <v>80</v>
      </c>
      <c r="C2506" s="5" t="s">
        <v>168</v>
      </c>
      <c r="D2506" s="5" t="s">
        <v>83</v>
      </c>
      <c r="E2506" s="5" t="s">
        <v>92</v>
      </c>
      <c r="F2506" s="5" t="s">
        <v>227</v>
      </c>
      <c r="G2506" s="5" t="s">
        <v>86</v>
      </c>
      <c r="H2506" s="5" t="s">
        <v>130</v>
      </c>
      <c r="I2506">
        <v>455.82217407226563</v>
      </c>
      <c r="J2506">
        <v>1700</v>
      </c>
      <c r="K2506">
        <v>0</v>
      </c>
      <c r="L2506">
        <v>246</v>
      </c>
      <c r="M2506">
        <v>1125.9134521484375</v>
      </c>
      <c r="N2506">
        <v>49.475330352783203</v>
      </c>
      <c r="O2506">
        <v>357.49578857421875</v>
      </c>
      <c r="P2506">
        <v>338.69024658203125</v>
      </c>
      <c r="Q2506">
        <v>204.74147033691406</v>
      </c>
      <c r="R2506">
        <v>53.578601837158203</v>
      </c>
      <c r="S2506">
        <v>392</v>
      </c>
      <c r="T2506">
        <v>1934.2637939453125</v>
      </c>
      <c r="U2506">
        <v>155.5823974609375</v>
      </c>
      <c r="V2506">
        <v>46</v>
      </c>
      <c r="W2506">
        <v>6</v>
      </c>
      <c r="X2506">
        <v>1093</v>
      </c>
      <c r="Y2506">
        <v>35.844001770019531</v>
      </c>
      <c r="Z2506">
        <v>1136.2540283203125</v>
      </c>
      <c r="AA2506">
        <v>1483.2142333984375</v>
      </c>
      <c r="AB2506">
        <v>123</v>
      </c>
      <c r="AC2506">
        <v>795.51593017578125</v>
      </c>
      <c r="AD2506">
        <v>641.3699951171875</v>
      </c>
      <c r="AE2506">
        <v>4739</v>
      </c>
      <c r="AF2506">
        <v>1212.1929931640625</v>
      </c>
      <c r="AG2506">
        <v>315</v>
      </c>
      <c r="AH2506">
        <v>1300.6561279296875</v>
      </c>
      <c r="AI2506">
        <v>266.65988159179688</v>
      </c>
      <c r="AJ2506">
        <v>1030.9884033203125</v>
      </c>
      <c r="AK2506">
        <v>158</v>
      </c>
      <c r="AL2506">
        <v>21396.259765625</v>
      </c>
      <c r="AM2506">
        <v>13997.900390625</v>
      </c>
      <c r="AN2506">
        <v>7398.35888671875</v>
      </c>
      <c r="AO2506" s="5" t="s">
        <v>5357</v>
      </c>
    </row>
    <row r="2507" spans="1:41" ht="14.25" x14ac:dyDescent="0.45">
      <c r="A2507">
        <v>2018</v>
      </c>
      <c r="B2507" s="5" t="s">
        <v>80</v>
      </c>
      <c r="C2507" s="5" t="s">
        <v>168</v>
      </c>
      <c r="D2507" s="5" t="s">
        <v>83</v>
      </c>
      <c r="E2507" s="5" t="s">
        <v>92</v>
      </c>
      <c r="F2507" s="5" t="s">
        <v>227</v>
      </c>
      <c r="G2507" s="5" t="s">
        <v>87</v>
      </c>
      <c r="H2507" s="5" t="s">
        <v>130</v>
      </c>
      <c r="I2507">
        <v>455.82216</v>
      </c>
      <c r="J2507">
        <v>1700</v>
      </c>
      <c r="K2507">
        <v>0</v>
      </c>
      <c r="L2507">
        <v>246</v>
      </c>
      <c r="M2507">
        <v>1125.9133999999999</v>
      </c>
      <c r="N2507">
        <v>49.475329999999992</v>
      </c>
      <c r="O2507">
        <v>357.49579799999998</v>
      </c>
      <c r="P2507">
        <v>338.69025000000011</v>
      </c>
      <c r="Q2507">
        <v>204.7414689</v>
      </c>
      <c r="R2507">
        <v>53.578600000000009</v>
      </c>
      <c r="S2507">
        <v>392</v>
      </c>
      <c r="T2507">
        <v>1934.26377</v>
      </c>
      <c r="U2507">
        <v>155.58240000000001</v>
      </c>
      <c r="V2507">
        <v>46</v>
      </c>
      <c r="W2507">
        <v>6</v>
      </c>
      <c r="X2507">
        <v>1093</v>
      </c>
      <c r="Y2507">
        <v>35.844000000000001</v>
      </c>
      <c r="Z2507">
        <v>1136.2539999999999</v>
      </c>
      <c r="AA2507">
        <v>1483.2141799999999</v>
      </c>
      <c r="AB2507">
        <v>123</v>
      </c>
      <c r="AC2507">
        <v>795.51594000000023</v>
      </c>
      <c r="AD2507">
        <v>641.37</v>
      </c>
      <c r="AE2507">
        <v>4739</v>
      </c>
      <c r="AF2507">
        <v>1212.193</v>
      </c>
      <c r="AG2507">
        <v>315</v>
      </c>
      <c r="AH2507">
        <v>1300.6561228922969</v>
      </c>
      <c r="AI2507">
        <v>266.65987399099998</v>
      </c>
      <c r="AJ2507">
        <v>1030.9884300000001</v>
      </c>
      <c r="AK2507">
        <v>158</v>
      </c>
      <c r="AL2507">
        <v>21396.259765625</v>
      </c>
      <c r="AM2507">
        <v>13997.900390625</v>
      </c>
      <c r="AN2507">
        <v>7398.35888671875</v>
      </c>
      <c r="AO2507" s="5" t="s">
        <v>5358</v>
      </c>
    </row>
    <row r="2508" spans="1:41" ht="14.25" x14ac:dyDescent="0.45">
      <c r="A2508">
        <v>2018</v>
      </c>
      <c r="B2508" s="5" t="s">
        <v>80</v>
      </c>
      <c r="C2508" s="5" t="s">
        <v>168</v>
      </c>
      <c r="D2508" s="5" t="s">
        <v>83</v>
      </c>
      <c r="E2508" s="5" t="s">
        <v>92</v>
      </c>
      <c r="F2508" s="5" t="s">
        <v>230</v>
      </c>
      <c r="G2508" s="5" t="s">
        <v>86</v>
      </c>
      <c r="H2508" s="5" t="s">
        <v>130</v>
      </c>
      <c r="I2508">
        <v>342.08877563476563</v>
      </c>
      <c r="J2508">
        <v>0</v>
      </c>
      <c r="K2508">
        <v>4.4201898574829102</v>
      </c>
      <c r="L2508">
        <v>140</v>
      </c>
      <c r="M2508">
        <v>109.34854125976563</v>
      </c>
      <c r="N2508">
        <v>1668.38525390625</v>
      </c>
      <c r="O2508">
        <v>133.82098388671875</v>
      </c>
      <c r="P2508">
        <v>1040.261474609375</v>
      </c>
      <c r="Q2508">
        <v>3.8981015682220459</v>
      </c>
      <c r="R2508">
        <v>227.41105651855469</v>
      </c>
      <c r="S2508">
        <v>28</v>
      </c>
      <c r="T2508">
        <v>1761.921630859375</v>
      </c>
      <c r="U2508">
        <v>0</v>
      </c>
      <c r="V2508">
        <v>378</v>
      </c>
      <c r="W2508">
        <v>3247</v>
      </c>
      <c r="X2508">
        <v>138</v>
      </c>
      <c r="Y2508">
        <v>128.83099365234375</v>
      </c>
      <c r="Z2508">
        <v>339.05599975585938</v>
      </c>
      <c r="AA2508">
        <v>4197.57421875</v>
      </c>
      <c r="AB2508">
        <v>364</v>
      </c>
      <c r="AC2508">
        <v>1880.253662109375</v>
      </c>
      <c r="AD2508">
        <v>950.8499755859375</v>
      </c>
      <c r="AE2508">
        <v>36.130588531494141</v>
      </c>
      <c r="AF2508">
        <v>891.5479736328125</v>
      </c>
      <c r="AG2508">
        <v>93</v>
      </c>
      <c r="AH2508">
        <v>1101.5975341796875</v>
      </c>
      <c r="AI2508">
        <v>678.2886962890625</v>
      </c>
      <c r="AJ2508">
        <v>2583.86376953125</v>
      </c>
      <c r="AK2508">
        <v>382</v>
      </c>
      <c r="AL2508">
        <v>22849.55078125</v>
      </c>
      <c r="AM2508">
        <v>13950.302734375</v>
      </c>
      <c r="AN2508">
        <v>8899.248046875</v>
      </c>
      <c r="AO2508" s="5" t="s">
        <v>5359</v>
      </c>
    </row>
    <row r="2509" spans="1:41" ht="14.25" x14ac:dyDescent="0.45">
      <c r="A2509">
        <v>2018</v>
      </c>
      <c r="B2509" s="5" t="s">
        <v>80</v>
      </c>
      <c r="C2509" s="5" t="s">
        <v>168</v>
      </c>
      <c r="D2509" s="5" t="s">
        <v>83</v>
      </c>
      <c r="E2509" s="5" t="s">
        <v>92</v>
      </c>
      <c r="F2509" s="5" t="s">
        <v>230</v>
      </c>
      <c r="G2509" s="5" t="s">
        <v>87</v>
      </c>
      <c r="H2509" s="5" t="s">
        <v>130</v>
      </c>
      <c r="I2509">
        <v>342.08877999999999</v>
      </c>
      <c r="J2509">
        <v>0</v>
      </c>
      <c r="K2509">
        <v>4.4201900000000007</v>
      </c>
      <c r="L2509">
        <v>140</v>
      </c>
      <c r="M2509">
        <v>109.34854</v>
      </c>
      <c r="N2509">
        <v>1668.38526</v>
      </c>
      <c r="O2509">
        <v>133.82098400000001</v>
      </c>
      <c r="P2509">
        <v>1040.2614799999999</v>
      </c>
      <c r="Q2509">
        <v>3.8981015999999999</v>
      </c>
      <c r="R2509">
        <v>227.41104999999999</v>
      </c>
      <c r="S2509">
        <v>28</v>
      </c>
      <c r="T2509">
        <v>1761.9215799999999</v>
      </c>
      <c r="U2509">
        <v>0</v>
      </c>
      <c r="V2509">
        <v>378</v>
      </c>
      <c r="W2509">
        <v>3247</v>
      </c>
      <c r="X2509">
        <v>138</v>
      </c>
      <c r="Y2509">
        <v>128.83099999999999</v>
      </c>
      <c r="Z2509">
        <v>339.05599999999998</v>
      </c>
      <c r="AA2509">
        <v>4197.5741399999988</v>
      </c>
      <c r="AB2509">
        <v>364</v>
      </c>
      <c r="AC2509">
        <v>1880.2537</v>
      </c>
      <c r="AD2509">
        <v>950.85</v>
      </c>
      <c r="AE2509">
        <v>36.130590000000012</v>
      </c>
      <c r="AF2509">
        <v>891.548</v>
      </c>
      <c r="AG2509">
        <v>93</v>
      </c>
      <c r="AH2509">
        <v>1101.5975247377171</v>
      </c>
      <c r="AI2509">
        <v>678.28871687399987</v>
      </c>
      <c r="AJ2509">
        <v>2583.8638564196731</v>
      </c>
      <c r="AK2509">
        <v>382</v>
      </c>
      <c r="AL2509">
        <v>22849.55078125</v>
      </c>
      <c r="AM2509">
        <v>13950.302734375</v>
      </c>
      <c r="AN2509">
        <v>8899.248046875</v>
      </c>
      <c r="AO2509" s="5" t="s">
        <v>5360</v>
      </c>
    </row>
    <row r="2510" spans="1:41" ht="14.25" x14ac:dyDescent="0.45">
      <c r="A2510">
        <v>2018</v>
      </c>
      <c r="B2510" s="5" t="s">
        <v>80</v>
      </c>
      <c r="C2510" s="5" t="s">
        <v>168</v>
      </c>
      <c r="D2510" s="5" t="s">
        <v>83</v>
      </c>
      <c r="E2510" s="5" t="s">
        <v>92</v>
      </c>
      <c r="F2510" s="5" t="s">
        <v>93</v>
      </c>
      <c r="G2510" s="5" t="s">
        <v>86</v>
      </c>
      <c r="H2510" s="5" t="s">
        <v>130</v>
      </c>
      <c r="I2510">
        <v>797.91094970703125</v>
      </c>
      <c r="J2510">
        <v>1700</v>
      </c>
      <c r="K2510">
        <v>30.773059844970703</v>
      </c>
      <c r="L2510">
        <v>404</v>
      </c>
      <c r="M2510">
        <v>1235.261962890625</v>
      </c>
      <c r="N2510">
        <v>1717.860595703125</v>
      </c>
      <c r="O2510">
        <v>491.3167724609375</v>
      </c>
      <c r="P2510">
        <v>1378.9517822265625</v>
      </c>
      <c r="Q2510">
        <v>208.63957214355469</v>
      </c>
      <c r="R2510">
        <v>351.06927490234375</v>
      </c>
      <c r="S2510">
        <v>420</v>
      </c>
      <c r="T2510">
        <v>3696.185302734375</v>
      </c>
      <c r="U2510">
        <v>155.5823974609375</v>
      </c>
      <c r="V2510">
        <v>767</v>
      </c>
      <c r="W2510">
        <v>3332</v>
      </c>
      <c r="X2510">
        <v>1653</v>
      </c>
      <c r="Y2510">
        <v>164.67500305175781</v>
      </c>
      <c r="Z2510">
        <v>1475.31005859375</v>
      </c>
      <c r="AA2510">
        <v>5680.7880859375</v>
      </c>
      <c r="AB2510">
        <v>487.05746459960938</v>
      </c>
      <c r="AC2510">
        <v>2675.76953125</v>
      </c>
      <c r="AD2510">
        <v>1592.219970703125</v>
      </c>
      <c r="AE2510">
        <v>4775.13037109375</v>
      </c>
      <c r="AF2510">
        <v>2159.200927734375</v>
      </c>
      <c r="AG2510">
        <v>585</v>
      </c>
      <c r="AH2510">
        <v>2422.106689453125</v>
      </c>
      <c r="AI2510">
        <v>944.9486083984375</v>
      </c>
      <c r="AJ2510">
        <v>3614.852294921875</v>
      </c>
      <c r="AK2510">
        <v>540</v>
      </c>
      <c r="AL2510">
        <v>45456.60546875</v>
      </c>
      <c r="AM2510">
        <v>28611.7421875</v>
      </c>
      <c r="AN2510">
        <v>16844.869140625</v>
      </c>
      <c r="AO2510" s="5" t="s">
        <v>5361</v>
      </c>
    </row>
    <row r="2511" spans="1:41" ht="14.25" x14ac:dyDescent="0.45">
      <c r="A2511">
        <v>2018</v>
      </c>
      <c r="B2511" s="5" t="s">
        <v>80</v>
      </c>
      <c r="C2511" s="5" t="s">
        <v>168</v>
      </c>
      <c r="D2511" s="5" t="s">
        <v>83</v>
      </c>
      <c r="E2511" s="5" t="s">
        <v>92</v>
      </c>
      <c r="F2511" s="5" t="s">
        <v>93</v>
      </c>
      <c r="G2511" s="5" t="s">
        <v>87</v>
      </c>
      <c r="H2511" s="5" t="s">
        <v>130</v>
      </c>
      <c r="I2511">
        <v>797.91093999999998</v>
      </c>
      <c r="J2511">
        <v>1700</v>
      </c>
      <c r="K2511">
        <v>30.773060000000001</v>
      </c>
      <c r="L2511">
        <v>404</v>
      </c>
      <c r="M2511">
        <v>1235.2619400000001</v>
      </c>
      <c r="N2511">
        <v>1717.86059</v>
      </c>
      <c r="O2511">
        <v>491.31678199999999</v>
      </c>
      <c r="P2511">
        <v>1378.95173</v>
      </c>
      <c r="Q2511">
        <v>208.63957049999999</v>
      </c>
      <c r="R2511">
        <v>351.06927999999999</v>
      </c>
      <c r="S2511">
        <v>420</v>
      </c>
      <c r="T2511">
        <v>3696.1853500000002</v>
      </c>
      <c r="U2511">
        <v>155.58240000000001</v>
      </c>
      <c r="V2511">
        <v>767</v>
      </c>
      <c r="W2511">
        <v>3332</v>
      </c>
      <c r="X2511">
        <v>1653</v>
      </c>
      <c r="Y2511">
        <v>164.67500000000001</v>
      </c>
      <c r="Z2511">
        <v>1475.31</v>
      </c>
      <c r="AA2511">
        <v>5680.7883199999987</v>
      </c>
      <c r="AB2511">
        <v>487.05745062869681</v>
      </c>
      <c r="AC2511">
        <v>2675.76964</v>
      </c>
      <c r="AD2511">
        <v>1592.22</v>
      </c>
      <c r="AE2511">
        <v>4775.1305899999998</v>
      </c>
      <c r="AF2511">
        <v>2159.201</v>
      </c>
      <c r="AG2511">
        <v>585</v>
      </c>
      <c r="AH2511">
        <v>2422.106802133922</v>
      </c>
      <c r="AI2511">
        <v>944.94859086499991</v>
      </c>
      <c r="AJ2511">
        <v>3614.852286419673</v>
      </c>
      <c r="AK2511">
        <v>540</v>
      </c>
      <c r="AL2511">
        <v>45456.609375</v>
      </c>
      <c r="AM2511">
        <v>28611.740234375</v>
      </c>
      <c r="AN2511">
        <v>16844.869140625</v>
      </c>
      <c r="AO2511" s="5" t="s">
        <v>5362</v>
      </c>
    </row>
    <row r="2512" spans="1:41" ht="14.25" x14ac:dyDescent="0.45">
      <c r="A2512">
        <v>2018</v>
      </c>
      <c r="B2512" s="5" t="s">
        <v>80</v>
      </c>
      <c r="C2512" s="5" t="s">
        <v>168</v>
      </c>
      <c r="D2512" s="5" t="s">
        <v>83</v>
      </c>
      <c r="E2512" s="5" t="s">
        <v>25</v>
      </c>
      <c r="F2512" s="5" t="s">
        <v>25</v>
      </c>
      <c r="G2512" s="5" t="s">
        <v>86</v>
      </c>
      <c r="H2512" s="5" t="s">
        <v>130</v>
      </c>
      <c r="I2512">
        <v>6859.486328125</v>
      </c>
      <c r="J2512">
        <v>6343</v>
      </c>
      <c r="K2512">
        <v>0</v>
      </c>
      <c r="L2512">
        <v>118</v>
      </c>
      <c r="M2512">
        <v>2347.579345703125</v>
      </c>
      <c r="N2512">
        <v>3138</v>
      </c>
      <c r="O2512">
        <v>615.37408447265625</v>
      </c>
      <c r="P2512">
        <v>406.93045043945313</v>
      </c>
      <c r="Q2512">
        <v>0</v>
      </c>
      <c r="R2512">
        <v>786.537353515625</v>
      </c>
      <c r="S2512">
        <v>99</v>
      </c>
      <c r="T2512">
        <v>236.74533081054688</v>
      </c>
      <c r="U2512">
        <v>154.98080444335938</v>
      </c>
      <c r="V2512">
        <v>1242</v>
      </c>
      <c r="W2512">
        <v>502</v>
      </c>
      <c r="X2512">
        <v>1746</v>
      </c>
      <c r="Y2512">
        <v>9693.2724609375</v>
      </c>
      <c r="Z2512">
        <v>876.64801025390625</v>
      </c>
      <c r="AA2512">
        <v>47646.51953125</v>
      </c>
      <c r="AB2512">
        <v>130</v>
      </c>
      <c r="AC2512">
        <v>763.0418701171875</v>
      </c>
      <c r="AD2512">
        <v>10558.33984375</v>
      </c>
      <c r="AE2512">
        <v>7978.13623046875</v>
      </c>
      <c r="AF2512">
        <v>1449.98095703125</v>
      </c>
      <c r="AG2512">
        <v>27334</v>
      </c>
      <c r="AH2512">
        <v>285.99044799804688</v>
      </c>
      <c r="AI2512">
        <v>626.87457275390625</v>
      </c>
      <c r="AJ2512">
        <v>729.22833251953125</v>
      </c>
      <c r="AK2512">
        <v>158</v>
      </c>
      <c r="AL2512">
        <v>132825.671875</v>
      </c>
      <c r="AM2512">
        <v>115519.7578125</v>
      </c>
      <c r="AN2512">
        <v>17305.904296875</v>
      </c>
      <c r="AO2512" s="5" t="s">
        <v>5363</v>
      </c>
    </row>
    <row r="2513" spans="1:41" ht="14.25" x14ac:dyDescent="0.45">
      <c r="A2513">
        <v>2018</v>
      </c>
      <c r="B2513" s="5" t="s">
        <v>80</v>
      </c>
      <c r="C2513" s="5" t="s">
        <v>168</v>
      </c>
      <c r="D2513" s="5" t="s">
        <v>83</v>
      </c>
      <c r="E2513" s="5" t="s">
        <v>25</v>
      </c>
      <c r="F2513" s="5" t="s">
        <v>25</v>
      </c>
      <c r="G2513" s="5" t="s">
        <v>87</v>
      </c>
      <c r="H2513" s="5" t="s">
        <v>130</v>
      </c>
      <c r="I2513">
        <v>6859.4861199999978</v>
      </c>
      <c r="J2513">
        <v>6343</v>
      </c>
      <c r="K2513">
        <v>0</v>
      </c>
      <c r="L2513">
        <v>118</v>
      </c>
      <c r="M2513">
        <v>2347.5792700000002</v>
      </c>
      <c r="N2513">
        <v>3138</v>
      </c>
      <c r="O2513">
        <v>615.37406700000008</v>
      </c>
      <c r="P2513">
        <v>406.93045999999998</v>
      </c>
      <c r="Q2513">
        <v>0</v>
      </c>
      <c r="R2513">
        <v>786.53733999999986</v>
      </c>
      <c r="S2513">
        <v>99</v>
      </c>
      <c r="T2513">
        <v>236.74533</v>
      </c>
      <c r="U2513">
        <v>154.98079999999999</v>
      </c>
      <c r="V2513">
        <v>1242</v>
      </c>
      <c r="W2513">
        <v>502</v>
      </c>
      <c r="X2513">
        <v>1746</v>
      </c>
      <c r="Y2513">
        <v>9693.2720000000008</v>
      </c>
      <c r="Z2513">
        <v>876.64799999999991</v>
      </c>
      <c r="AA2513">
        <v>47646.518690000012</v>
      </c>
      <c r="AB2513">
        <v>130</v>
      </c>
      <c r="AC2513">
        <v>763.04187000000115</v>
      </c>
      <c r="AD2513">
        <v>10558.34</v>
      </c>
      <c r="AE2513">
        <v>7978.1360799999893</v>
      </c>
      <c r="AF2513">
        <v>1449.981</v>
      </c>
      <c r="AG2513">
        <v>27334</v>
      </c>
      <c r="AH2513">
        <v>285.99044120029248</v>
      </c>
      <c r="AI2513">
        <v>626.87459228121736</v>
      </c>
      <c r="AJ2513">
        <v>729.22832000000005</v>
      </c>
      <c r="AK2513">
        <v>158</v>
      </c>
      <c r="AL2513">
        <v>132825.671875</v>
      </c>
      <c r="AM2513">
        <v>115519.7578125</v>
      </c>
      <c r="AN2513">
        <v>17305.904296875</v>
      </c>
      <c r="AO2513" s="5" t="s">
        <v>5364</v>
      </c>
    </row>
    <row r="2514" spans="1:41" ht="14.25" x14ac:dyDescent="0.45">
      <c r="A2514">
        <v>2018</v>
      </c>
      <c r="B2514" s="5" t="s">
        <v>80</v>
      </c>
      <c r="C2514" s="5" t="s">
        <v>168</v>
      </c>
      <c r="D2514" s="5" t="s">
        <v>83</v>
      </c>
      <c r="E2514" s="5" t="s">
        <v>260</v>
      </c>
      <c r="F2514" s="5" t="s">
        <v>260</v>
      </c>
      <c r="G2514" s="5" t="s">
        <v>86</v>
      </c>
      <c r="H2514" s="5" t="s">
        <v>130</v>
      </c>
      <c r="I2514">
        <v>4134.57763671875</v>
      </c>
      <c r="J2514">
        <v>4751</v>
      </c>
      <c r="K2514">
        <v>32.002941131591797</v>
      </c>
      <c r="L2514">
        <v>384</v>
      </c>
      <c r="M2514">
        <v>8185.36376953125</v>
      </c>
      <c r="N2514">
        <v>201.06878662109375</v>
      </c>
      <c r="O2514">
        <v>0</v>
      </c>
      <c r="P2514">
        <v>0</v>
      </c>
      <c r="Q2514">
        <v>36.145999908447266</v>
      </c>
      <c r="R2514">
        <v>147</v>
      </c>
      <c r="S2514">
        <v>4662</v>
      </c>
      <c r="T2514">
        <v>99</v>
      </c>
      <c r="U2514">
        <v>74.805656433105469</v>
      </c>
      <c r="V2514">
        <v>372</v>
      </c>
      <c r="W2514">
        <v>1668</v>
      </c>
      <c r="X2514">
        <v>4179</v>
      </c>
      <c r="Y2514">
        <v>10881.6162109375</v>
      </c>
      <c r="Z2514">
        <v>742.2459716796875</v>
      </c>
      <c r="AA2514">
        <v>23709.109375</v>
      </c>
      <c r="AB2514">
        <v>0</v>
      </c>
      <c r="AC2514">
        <v>1365</v>
      </c>
      <c r="AD2514">
        <v>1617.9200439453125</v>
      </c>
      <c r="AE2514">
        <v>1205</v>
      </c>
      <c r="AF2514">
        <v>6836.84423828125</v>
      </c>
      <c r="AG2514">
        <v>59777</v>
      </c>
      <c r="AH2514">
        <v>7433.982421875</v>
      </c>
      <c r="AI2514">
        <v>2064.3583984375</v>
      </c>
      <c r="AJ2514">
        <v>11429.43359375</v>
      </c>
      <c r="AK2514">
        <v>0</v>
      </c>
      <c r="AL2514">
        <v>155988.484375</v>
      </c>
      <c r="AM2514">
        <v>126046.84375</v>
      </c>
      <c r="AN2514">
        <v>29941.62890625</v>
      </c>
      <c r="AO2514" s="5" t="s">
        <v>5365</v>
      </c>
    </row>
    <row r="2515" spans="1:41" ht="14.25" x14ac:dyDescent="0.45">
      <c r="A2515">
        <v>2018</v>
      </c>
      <c r="B2515" s="5" t="s">
        <v>80</v>
      </c>
      <c r="C2515" s="5" t="s">
        <v>168</v>
      </c>
      <c r="D2515" s="5" t="s">
        <v>83</v>
      </c>
      <c r="E2515" s="5" t="s">
        <v>260</v>
      </c>
      <c r="F2515" s="5" t="s">
        <v>260</v>
      </c>
      <c r="G2515" s="5" t="s">
        <v>87</v>
      </c>
      <c r="H2515" s="5" t="s">
        <v>130</v>
      </c>
      <c r="I2515">
        <v>4134.5777500000004</v>
      </c>
      <c r="J2515">
        <v>4751</v>
      </c>
      <c r="K2515">
        <v>32.002940000000002</v>
      </c>
      <c r="L2515">
        <v>384</v>
      </c>
      <c r="M2515">
        <v>8185.3639999999996</v>
      </c>
      <c r="N2515">
        <v>201.06878</v>
      </c>
      <c r="O2515">
        <v>0</v>
      </c>
      <c r="P2515">
        <v>0</v>
      </c>
      <c r="Q2515">
        <v>36.146000000000001</v>
      </c>
      <c r="R2515">
        <v>146.99999937999999</v>
      </c>
      <c r="S2515">
        <v>4662</v>
      </c>
      <c r="T2515">
        <v>99</v>
      </c>
      <c r="U2515">
        <v>74.805659999999989</v>
      </c>
      <c r="V2515">
        <v>372</v>
      </c>
      <c r="W2515">
        <v>1668</v>
      </c>
      <c r="X2515">
        <v>4179</v>
      </c>
      <c r="Y2515">
        <v>10881.616</v>
      </c>
      <c r="Z2515">
        <v>742.24599999999998</v>
      </c>
      <c r="AA2515">
        <v>23709.10973</v>
      </c>
      <c r="AB2515">
        <v>0</v>
      </c>
      <c r="AC2515">
        <v>1365</v>
      </c>
      <c r="AD2515">
        <v>1617.92</v>
      </c>
      <c r="AE2515">
        <v>1205</v>
      </c>
      <c r="AF2515">
        <v>6836.8440000000001</v>
      </c>
      <c r="AG2515">
        <v>59777</v>
      </c>
      <c r="AH2515">
        <v>7433.98218</v>
      </c>
      <c r="AI2515">
        <v>2064.3583507869989</v>
      </c>
      <c r="AJ2515">
        <v>11429.43404114543</v>
      </c>
      <c r="AK2515">
        <v>0</v>
      </c>
      <c r="AL2515">
        <v>155988.484375</v>
      </c>
      <c r="AM2515">
        <v>126046.8515625</v>
      </c>
      <c r="AN2515">
        <v>29941.626953125</v>
      </c>
      <c r="AO2515" s="5" t="s">
        <v>5366</v>
      </c>
    </row>
    <row r="2516" spans="1:41" ht="14.25" x14ac:dyDescent="0.45">
      <c r="A2516">
        <v>2018</v>
      </c>
      <c r="B2516" s="5" t="s">
        <v>80</v>
      </c>
      <c r="C2516" s="5" t="s">
        <v>168</v>
      </c>
      <c r="D2516" s="5" t="s">
        <v>83</v>
      </c>
      <c r="E2516" s="5" t="s">
        <v>263</v>
      </c>
      <c r="F2516" s="5" t="s">
        <v>263</v>
      </c>
      <c r="G2516" s="5" t="s">
        <v>86</v>
      </c>
      <c r="H2516" s="5" t="s">
        <v>130</v>
      </c>
      <c r="I2516">
        <v>0</v>
      </c>
      <c r="J2516">
        <v>0</v>
      </c>
      <c r="K2516">
        <v>32.069091796875</v>
      </c>
      <c r="L2516"/>
      <c r="M2516"/>
      <c r="N2516"/>
      <c r="O2516">
        <v>0</v>
      </c>
      <c r="P2516">
        <v>77.157997131347656</v>
      </c>
      <c r="Q2516">
        <v>0</v>
      </c>
      <c r="R2516">
        <v>0</v>
      </c>
      <c r="S2516"/>
      <c r="T2516">
        <v>0</v>
      </c>
      <c r="U2516"/>
      <c r="V2516">
        <v>149</v>
      </c>
      <c r="W2516">
        <v>0</v>
      </c>
      <c r="X2516"/>
      <c r="Y2516">
        <v>0</v>
      </c>
      <c r="Z2516">
        <v>0</v>
      </c>
      <c r="AA2516">
        <v>0</v>
      </c>
      <c r="AB2516">
        <v>0</v>
      </c>
      <c r="AC2516"/>
      <c r="AD2516">
        <v>0</v>
      </c>
      <c r="AE2516">
        <v>4</v>
      </c>
      <c r="AF2516"/>
      <c r="AG2516">
        <v>0</v>
      </c>
      <c r="AH2516">
        <v>0</v>
      </c>
      <c r="AI2516"/>
      <c r="AJ2516">
        <v>0</v>
      </c>
      <c r="AK2516"/>
      <c r="AL2516">
        <v>262.22708129882813</v>
      </c>
      <c r="AM2516">
        <v>230.15798950195313</v>
      </c>
      <c r="AN2516">
        <v>32.069091796875</v>
      </c>
      <c r="AO2516" s="5" t="s">
        <v>5367</v>
      </c>
    </row>
    <row r="2517" spans="1:41" ht="14.25" x14ac:dyDescent="0.45">
      <c r="A2517">
        <v>2018</v>
      </c>
      <c r="B2517" s="5" t="s">
        <v>80</v>
      </c>
      <c r="C2517" s="5" t="s">
        <v>168</v>
      </c>
      <c r="D2517" s="5" t="s">
        <v>83</v>
      </c>
      <c r="E2517" s="5" t="s">
        <v>263</v>
      </c>
      <c r="F2517" s="5" t="s">
        <v>263</v>
      </c>
      <c r="G2517" s="5" t="s">
        <v>87</v>
      </c>
      <c r="H2517" s="5" t="s">
        <v>130</v>
      </c>
      <c r="I2517">
        <v>0</v>
      </c>
      <c r="J2517">
        <v>0</v>
      </c>
      <c r="K2517">
        <v>32.069090000000003</v>
      </c>
      <c r="L2517"/>
      <c r="M2517"/>
      <c r="N2517"/>
      <c r="O2517">
        <v>0</v>
      </c>
      <c r="P2517">
        <v>77.158000000000001</v>
      </c>
      <c r="Q2517">
        <v>0</v>
      </c>
      <c r="R2517">
        <v>0</v>
      </c>
      <c r="S2517"/>
      <c r="T2517">
        <v>0</v>
      </c>
      <c r="U2517"/>
      <c r="V2517">
        <v>149</v>
      </c>
      <c r="W2517">
        <v>0</v>
      </c>
      <c r="X2517"/>
      <c r="Y2517">
        <v>0</v>
      </c>
      <c r="Z2517">
        <v>0</v>
      </c>
      <c r="AA2517">
        <v>0</v>
      </c>
      <c r="AB2517">
        <v>0</v>
      </c>
      <c r="AC2517"/>
      <c r="AD2517">
        <v>0</v>
      </c>
      <c r="AE2517">
        <v>4</v>
      </c>
      <c r="AF2517"/>
      <c r="AG2517">
        <v>0</v>
      </c>
      <c r="AH2517">
        <v>0</v>
      </c>
      <c r="AI2517"/>
      <c r="AJ2517">
        <v>0</v>
      </c>
      <c r="AK2517"/>
      <c r="AL2517">
        <v>262.22708129882813</v>
      </c>
      <c r="AM2517">
        <v>230.15798950195313</v>
      </c>
      <c r="AN2517">
        <v>32.069091796875</v>
      </c>
      <c r="AO2517" s="5" t="s">
        <v>5368</v>
      </c>
    </row>
    <row r="2518" spans="1:41" ht="14.25" x14ac:dyDescent="0.45">
      <c r="A2518">
        <v>2018</v>
      </c>
      <c r="B2518" s="5" t="s">
        <v>80</v>
      </c>
      <c r="C2518" s="5" t="s">
        <v>178</v>
      </c>
      <c r="D2518" s="5" t="s">
        <v>83</v>
      </c>
      <c r="E2518" s="5" t="s">
        <v>108</v>
      </c>
      <c r="F2518" s="5" t="s">
        <v>177</v>
      </c>
      <c r="G2518" s="5" t="s">
        <v>86</v>
      </c>
      <c r="H2518" s="5" t="s">
        <v>130</v>
      </c>
      <c r="I2518">
        <v>5811.01123046875</v>
      </c>
      <c r="J2518">
        <v>50767</v>
      </c>
      <c r="K2518">
        <v>738.126708984375</v>
      </c>
      <c r="L2518">
        <v>749</v>
      </c>
      <c r="M2518">
        <v>6956.189453125</v>
      </c>
      <c r="N2518">
        <v>8398.0087890625</v>
      </c>
      <c r="O2518">
        <v>6076.71484375</v>
      </c>
      <c r="P2518">
        <v>8809.5205078125</v>
      </c>
      <c r="Q2518">
        <v>5308.4111328125</v>
      </c>
      <c r="R2518">
        <v>5088.05419921875</v>
      </c>
      <c r="S2518">
        <v>1564</v>
      </c>
      <c r="T2518">
        <v>5803.31298828125</v>
      </c>
      <c r="U2518">
        <v>420.867919921875</v>
      </c>
      <c r="V2518">
        <v>1994</v>
      </c>
      <c r="W2518">
        <v>2586</v>
      </c>
      <c r="X2518">
        <v>6659</v>
      </c>
      <c r="Y2518">
        <v>23422.537109375</v>
      </c>
      <c r="Z2518">
        <v>6956.27587890625</v>
      </c>
      <c r="AA2518">
        <v>62780.1796875</v>
      </c>
      <c r="AB2518">
        <v>2199</v>
      </c>
      <c r="AC2518">
        <v>7753.17578125</v>
      </c>
      <c r="AD2518">
        <v>9272.07421875</v>
      </c>
      <c r="AE2518">
        <v>5438.76171875</v>
      </c>
      <c r="AF2518">
        <v>17649</v>
      </c>
      <c r="AG2518">
        <v>93801</v>
      </c>
      <c r="AH2518">
        <v>13095.8095703125</v>
      </c>
      <c r="AI2518">
        <v>1045.708740234375</v>
      </c>
      <c r="AJ2518">
        <v>20346.94921875</v>
      </c>
      <c r="AK2518">
        <v>679</v>
      </c>
      <c r="AL2518">
        <v>382168.71875</v>
      </c>
      <c r="AM2518">
        <v>325493.75</v>
      </c>
      <c r="AN2518">
        <v>56674.93359375</v>
      </c>
      <c r="AO2518" s="5" t="s">
        <v>5369</v>
      </c>
    </row>
    <row r="2519" spans="1:41" ht="14.25" x14ac:dyDescent="0.45">
      <c r="A2519">
        <v>2018</v>
      </c>
      <c r="B2519" s="5" t="s">
        <v>80</v>
      </c>
      <c r="C2519" s="5" t="s">
        <v>178</v>
      </c>
      <c r="D2519" s="5" t="s">
        <v>83</v>
      </c>
      <c r="E2519" s="5" t="s">
        <v>108</v>
      </c>
      <c r="F2519" s="5" t="s">
        <v>177</v>
      </c>
      <c r="G2519" s="5" t="s">
        <v>87</v>
      </c>
      <c r="H2519" s="5" t="s">
        <v>130</v>
      </c>
      <c r="I2519">
        <v>5811.01127</v>
      </c>
      <c r="J2519">
        <v>50767</v>
      </c>
      <c r="K2519">
        <v>738.12672999999995</v>
      </c>
      <c r="L2519">
        <v>749</v>
      </c>
      <c r="M2519">
        <v>6956.1893100000007</v>
      </c>
      <c r="N2519">
        <v>8398.0087500000045</v>
      </c>
      <c r="O2519">
        <v>6076.7149740000004</v>
      </c>
      <c r="P2519">
        <v>8809.5206799999996</v>
      </c>
      <c r="Q2519">
        <v>5308.4112449000004</v>
      </c>
      <c r="R2519">
        <v>5088.054369999998</v>
      </c>
      <c r="S2519">
        <v>1564</v>
      </c>
      <c r="T2519">
        <v>5803.3128500000003</v>
      </c>
      <c r="U2519">
        <v>420.86793</v>
      </c>
      <c r="V2519">
        <v>1994</v>
      </c>
      <c r="W2519">
        <v>2586</v>
      </c>
      <c r="X2519">
        <v>6659</v>
      </c>
      <c r="Y2519">
        <v>23422.537</v>
      </c>
      <c r="Z2519">
        <v>6956.2759999999998</v>
      </c>
      <c r="AA2519">
        <v>62780.178299999992</v>
      </c>
      <c r="AB2519">
        <v>2199</v>
      </c>
      <c r="AC2519">
        <v>7753.1755499999927</v>
      </c>
      <c r="AD2519">
        <v>9272.0739999999987</v>
      </c>
      <c r="AE2519">
        <v>5438.7615900000019</v>
      </c>
      <c r="AF2519">
        <v>17649</v>
      </c>
      <c r="AG2519">
        <v>93801</v>
      </c>
      <c r="AH2519">
        <v>13095.81004072376</v>
      </c>
      <c r="AI2519">
        <v>1045.708747076666</v>
      </c>
      <c r="AJ2519">
        <v>20346.949523580319</v>
      </c>
      <c r="AK2519">
        <v>679</v>
      </c>
      <c r="AL2519">
        <v>382168.71875</v>
      </c>
      <c r="AM2519">
        <v>325493.75</v>
      </c>
      <c r="AN2519">
        <v>56674.93359375</v>
      </c>
      <c r="AO2519" s="5" t="s">
        <v>5370</v>
      </c>
    </row>
    <row r="2520" spans="1:41" ht="14.25" x14ac:dyDescent="0.45">
      <c r="A2520">
        <v>2018</v>
      </c>
      <c r="B2520" s="5" t="s">
        <v>80</v>
      </c>
      <c r="C2520" s="5" t="s">
        <v>178</v>
      </c>
      <c r="D2520" s="5" t="s">
        <v>83</v>
      </c>
      <c r="E2520" s="5" t="s">
        <v>108</v>
      </c>
      <c r="F2520" s="5" t="s">
        <v>181</v>
      </c>
      <c r="G2520" s="5" t="s">
        <v>86</v>
      </c>
      <c r="H2520" s="5" t="s">
        <v>130</v>
      </c>
      <c r="I2520">
        <v>5456.16845703125</v>
      </c>
      <c r="J2520">
        <v>50767</v>
      </c>
      <c r="K2520">
        <v>738.126708984375</v>
      </c>
      <c r="L2520">
        <v>749</v>
      </c>
      <c r="M2520">
        <v>6956.189453125</v>
      </c>
      <c r="N2520">
        <v>8389.689453125</v>
      </c>
      <c r="O2520">
        <v>6076.71484375</v>
      </c>
      <c r="P2520">
        <v>8809.5205078125</v>
      </c>
      <c r="Q2520">
        <v>5308.4111328125</v>
      </c>
      <c r="R2520">
        <v>4941.05419921875</v>
      </c>
      <c r="S2520">
        <v>1564</v>
      </c>
      <c r="T2520">
        <v>5803.31298828125</v>
      </c>
      <c r="U2520">
        <v>384.66055297851563</v>
      </c>
      <c r="V2520">
        <v>1923</v>
      </c>
      <c r="W2520">
        <v>2016</v>
      </c>
      <c r="X2520">
        <v>6659</v>
      </c>
      <c r="Y2520">
        <v>22540.892578125</v>
      </c>
      <c r="Z2520">
        <v>6945.84423828125</v>
      </c>
      <c r="AA2520">
        <v>62773.890625</v>
      </c>
      <c r="AB2520">
        <v>2199</v>
      </c>
      <c r="AC2520">
        <v>7753.17578125</v>
      </c>
      <c r="AD2520">
        <v>9258.2138671875</v>
      </c>
      <c r="AE2520">
        <v>5438.76171875</v>
      </c>
      <c r="AF2520">
        <v>17646</v>
      </c>
      <c r="AG2520">
        <v>93576</v>
      </c>
      <c r="AH2520">
        <v>12615.48828125</v>
      </c>
      <c r="AI2520">
        <v>914.87420654296875</v>
      </c>
      <c r="AJ2520">
        <v>20228.15625</v>
      </c>
      <c r="AK2520">
        <v>679</v>
      </c>
      <c r="AL2520">
        <v>379111.15625</v>
      </c>
      <c r="AM2520">
        <v>323631.21875</v>
      </c>
      <c r="AN2520">
        <v>55479.921875</v>
      </c>
      <c r="AO2520" s="5" t="s">
        <v>5371</v>
      </c>
    </row>
    <row r="2521" spans="1:41" ht="14.25" x14ac:dyDescent="0.45">
      <c r="A2521">
        <v>2018</v>
      </c>
      <c r="B2521" s="5" t="s">
        <v>80</v>
      </c>
      <c r="C2521" s="5" t="s">
        <v>178</v>
      </c>
      <c r="D2521" s="5" t="s">
        <v>83</v>
      </c>
      <c r="E2521" s="5" t="s">
        <v>108</v>
      </c>
      <c r="F2521" s="5" t="s">
        <v>181</v>
      </c>
      <c r="G2521" s="5" t="s">
        <v>87</v>
      </c>
      <c r="H2521" s="5" t="s">
        <v>130</v>
      </c>
      <c r="I2521">
        <v>5456.1686900000004</v>
      </c>
      <c r="J2521">
        <v>50767</v>
      </c>
      <c r="K2521">
        <v>738.12672999999995</v>
      </c>
      <c r="L2521">
        <v>749</v>
      </c>
      <c r="M2521">
        <v>6956.1893100000007</v>
      </c>
      <c r="N2521">
        <v>8389.6896900000047</v>
      </c>
      <c r="O2521">
        <v>6076.7149740000004</v>
      </c>
      <c r="P2521">
        <v>8809.5206799999996</v>
      </c>
      <c r="Q2521">
        <v>5308.4112449000004</v>
      </c>
      <c r="R2521">
        <v>4941.0543706199978</v>
      </c>
      <c r="S2521">
        <v>1564</v>
      </c>
      <c r="T2521">
        <v>5803.3128500000003</v>
      </c>
      <c r="U2521">
        <v>384.66054000000003</v>
      </c>
      <c r="V2521">
        <v>1923</v>
      </c>
      <c r="W2521">
        <v>2016</v>
      </c>
      <c r="X2521">
        <v>6659</v>
      </c>
      <c r="Y2521">
        <v>22540.892</v>
      </c>
      <c r="Z2521">
        <v>6945.8440000000001</v>
      </c>
      <c r="AA2521">
        <v>62773.890549999982</v>
      </c>
      <c r="AB2521">
        <v>2199</v>
      </c>
      <c r="AC2521">
        <v>7753.1755499999927</v>
      </c>
      <c r="AD2521">
        <v>9258.2139999999981</v>
      </c>
      <c r="AE2521">
        <v>5438.7615900000019</v>
      </c>
      <c r="AF2521">
        <v>17646</v>
      </c>
      <c r="AG2521">
        <v>93576</v>
      </c>
      <c r="AH2521">
        <v>12615.488440723761</v>
      </c>
      <c r="AI2521">
        <v>914.87422827866556</v>
      </c>
      <c r="AJ2521">
        <v>20228.15568358032</v>
      </c>
      <c r="AK2521">
        <v>679</v>
      </c>
      <c r="AL2521">
        <v>379111.15625</v>
      </c>
      <c r="AM2521">
        <v>323631.21875</v>
      </c>
      <c r="AN2521">
        <v>55479.921875</v>
      </c>
      <c r="AO2521" s="5" t="s">
        <v>5372</v>
      </c>
    </row>
    <row r="2522" spans="1:41" ht="14.25" x14ac:dyDescent="0.45">
      <c r="A2522">
        <v>2018</v>
      </c>
      <c r="B2522" s="5" t="s">
        <v>80</v>
      </c>
      <c r="C2522" s="5" t="s">
        <v>178</v>
      </c>
      <c r="D2522" s="5" t="s">
        <v>83</v>
      </c>
      <c r="E2522" s="5" t="s">
        <v>108</v>
      </c>
      <c r="F2522" s="5" t="s">
        <v>184</v>
      </c>
      <c r="G2522" s="5" t="s">
        <v>86</v>
      </c>
      <c r="H2522" s="5" t="s">
        <v>130</v>
      </c>
      <c r="I2522">
        <v>354.84259033203125</v>
      </c>
      <c r="J2522">
        <v>0</v>
      </c>
      <c r="K2522">
        <v>0</v>
      </c>
      <c r="L2522"/>
      <c r="M2522"/>
      <c r="N2522">
        <v>8.3190603256225586</v>
      </c>
      <c r="O2522">
        <v>0</v>
      </c>
      <c r="P2522"/>
      <c r="Q2522">
        <v>0</v>
      </c>
      <c r="R2522">
        <v>147</v>
      </c>
      <c r="S2522"/>
      <c r="T2522"/>
      <c r="U2522">
        <v>36.207389831542969</v>
      </c>
      <c r="V2522">
        <v>71</v>
      </c>
      <c r="W2522">
        <v>570</v>
      </c>
      <c r="X2522"/>
      <c r="Y2522">
        <v>881.64501953125</v>
      </c>
      <c r="Z2522">
        <v>10.432000160217285</v>
      </c>
      <c r="AA2522">
        <v>6.2877497673034668</v>
      </c>
      <c r="AB2522">
        <v>0</v>
      </c>
      <c r="AC2522"/>
      <c r="AD2522">
        <v>13.859999656677246</v>
      </c>
      <c r="AE2522">
        <v>0</v>
      </c>
      <c r="AF2522">
        <v>3</v>
      </c>
      <c r="AG2522">
        <v>225</v>
      </c>
      <c r="AH2522">
        <v>480.32159423828125</v>
      </c>
      <c r="AI2522">
        <v>130.83451843261719</v>
      </c>
      <c r="AJ2522">
        <v>118.79383850097656</v>
      </c>
      <c r="AK2522"/>
      <c r="AL2522">
        <v>3057.5439453125</v>
      </c>
      <c r="AM2522">
        <v>1862.527587890625</v>
      </c>
      <c r="AN2522">
        <v>1195.01611328125</v>
      </c>
      <c r="AO2522" s="5" t="s">
        <v>5373</v>
      </c>
    </row>
    <row r="2523" spans="1:41" ht="14.25" x14ac:dyDescent="0.45">
      <c r="A2523">
        <v>2018</v>
      </c>
      <c r="B2523" s="5" t="s">
        <v>80</v>
      </c>
      <c r="C2523" s="5" t="s">
        <v>178</v>
      </c>
      <c r="D2523" s="5" t="s">
        <v>83</v>
      </c>
      <c r="E2523" s="5" t="s">
        <v>108</v>
      </c>
      <c r="F2523" s="5" t="s">
        <v>184</v>
      </c>
      <c r="G2523" s="5" t="s">
        <v>87</v>
      </c>
      <c r="H2523" s="5" t="s">
        <v>130</v>
      </c>
      <c r="I2523">
        <v>354.84258</v>
      </c>
      <c r="J2523">
        <v>0</v>
      </c>
      <c r="K2523">
        <v>0</v>
      </c>
      <c r="L2523"/>
      <c r="M2523"/>
      <c r="N2523">
        <v>8.3190600000000003</v>
      </c>
      <c r="O2523">
        <v>0</v>
      </c>
      <c r="P2523"/>
      <c r="Q2523">
        <v>0</v>
      </c>
      <c r="R2523">
        <v>146.99999937999999</v>
      </c>
      <c r="S2523"/>
      <c r="T2523"/>
      <c r="U2523">
        <v>36.207389999999997</v>
      </c>
      <c r="V2523">
        <v>71</v>
      </c>
      <c r="W2523">
        <v>570</v>
      </c>
      <c r="X2523"/>
      <c r="Y2523">
        <v>881.64499999999998</v>
      </c>
      <c r="Z2523">
        <v>10.432</v>
      </c>
      <c r="AA2523">
        <v>6.28775</v>
      </c>
      <c r="AB2523">
        <v>0</v>
      </c>
      <c r="AC2523"/>
      <c r="AD2523">
        <v>13.86</v>
      </c>
      <c r="AE2523">
        <v>0</v>
      </c>
      <c r="AF2523">
        <v>3</v>
      </c>
      <c r="AG2523">
        <v>225</v>
      </c>
      <c r="AH2523">
        <v>480.32159999999999</v>
      </c>
      <c r="AI2523">
        <v>130.834518798</v>
      </c>
      <c r="AJ2523">
        <v>118.79384</v>
      </c>
      <c r="AK2523"/>
      <c r="AL2523">
        <v>3057.543701171875</v>
      </c>
      <c r="AM2523">
        <v>1862.527587890625</v>
      </c>
      <c r="AN2523">
        <v>1195.01611328125</v>
      </c>
      <c r="AO2523" s="5" t="s">
        <v>5374</v>
      </c>
    </row>
    <row r="2524" spans="1:41" ht="14.25" x14ac:dyDescent="0.45">
      <c r="A2524">
        <v>2018</v>
      </c>
      <c r="B2524" s="5" t="s">
        <v>80</v>
      </c>
      <c r="C2524" s="5" t="s">
        <v>178</v>
      </c>
      <c r="D2524" s="5" t="s">
        <v>83</v>
      </c>
      <c r="E2524" s="5" t="s">
        <v>108</v>
      </c>
      <c r="F2524" s="5" t="s">
        <v>187</v>
      </c>
      <c r="G2524" s="5" t="s">
        <v>86</v>
      </c>
      <c r="H2524" s="5" t="s">
        <v>130</v>
      </c>
      <c r="I2524">
        <v>689.72314453125</v>
      </c>
      <c r="J2524">
        <v>1204</v>
      </c>
      <c r="K2524">
        <v>56.325019836425781</v>
      </c>
      <c r="L2524">
        <v>11</v>
      </c>
      <c r="M2524">
        <v>1386.371337890625</v>
      </c>
      <c r="N2524">
        <v>5142.38720703125</v>
      </c>
      <c r="O2524">
        <v>130.93034362792969</v>
      </c>
      <c r="P2524">
        <v>601.2467041015625</v>
      </c>
      <c r="Q2524">
        <v>758.05224609375</v>
      </c>
      <c r="R2524">
        <v>1332.2264404296875</v>
      </c>
      <c r="S2524">
        <v>122</v>
      </c>
      <c r="T2524">
        <v>28.866640090942383</v>
      </c>
      <c r="U2524">
        <v>205.03257751464844</v>
      </c>
      <c r="V2524">
        <v>57</v>
      </c>
      <c r="W2524">
        <v>0</v>
      </c>
      <c r="X2524">
        <v>240</v>
      </c>
      <c r="Y2524">
        <v>69.213996887207031</v>
      </c>
      <c r="Z2524">
        <v>0</v>
      </c>
      <c r="AA2524">
        <v>4046.273193359375</v>
      </c>
      <c r="AB2524">
        <v>123</v>
      </c>
      <c r="AC2524">
        <v>33.461151123046875</v>
      </c>
      <c r="AD2524">
        <v>411.86599731445313</v>
      </c>
      <c r="AE2524">
        <v>232.34107971191406</v>
      </c>
      <c r="AF2524">
        <v>2663</v>
      </c>
      <c r="AG2524">
        <v>5516</v>
      </c>
      <c r="AH2524">
        <v>260.54214477539063</v>
      </c>
      <c r="AI2524">
        <v>144.98069763183594</v>
      </c>
      <c r="AJ2524">
        <v>1697.8895263671875</v>
      </c>
      <c r="AK2524"/>
      <c r="AL2524">
        <v>27163.73046875</v>
      </c>
      <c r="AM2524">
        <v>24258.845703125</v>
      </c>
      <c r="AN2524">
        <v>2904.88232421875</v>
      </c>
      <c r="AO2524" s="5" t="s">
        <v>5375</v>
      </c>
    </row>
    <row r="2525" spans="1:41" ht="14.25" x14ac:dyDescent="0.45">
      <c r="A2525">
        <v>2018</v>
      </c>
      <c r="B2525" s="5" t="s">
        <v>80</v>
      </c>
      <c r="C2525" s="5" t="s">
        <v>178</v>
      </c>
      <c r="D2525" s="5" t="s">
        <v>83</v>
      </c>
      <c r="E2525" s="5" t="s">
        <v>108</v>
      </c>
      <c r="F2525" s="5" t="s">
        <v>187</v>
      </c>
      <c r="G2525" s="5" t="s">
        <v>87</v>
      </c>
      <c r="H2525" s="5" t="s">
        <v>130</v>
      </c>
      <c r="I2525">
        <v>689.72311999999999</v>
      </c>
      <c r="J2525">
        <v>1204</v>
      </c>
      <c r="K2525">
        <v>56.325020000000009</v>
      </c>
      <c r="L2525">
        <v>11</v>
      </c>
      <c r="M2525">
        <v>1386.3713399999999</v>
      </c>
      <c r="N2525">
        <v>5142.3874100000039</v>
      </c>
      <c r="O2525">
        <v>130.93034900000001</v>
      </c>
      <c r="P2525">
        <v>601.24671999999975</v>
      </c>
      <c r="Q2525">
        <v>758.0522393</v>
      </c>
      <c r="R2525">
        <v>1332.226440000001</v>
      </c>
      <c r="S2525">
        <v>122</v>
      </c>
      <c r="T2525">
        <v>28.86664</v>
      </c>
      <c r="U2525">
        <v>205.03256999999999</v>
      </c>
      <c r="V2525">
        <v>57</v>
      </c>
      <c r="W2525">
        <v>0</v>
      </c>
      <c r="X2525">
        <v>240</v>
      </c>
      <c r="Y2525">
        <v>69.213999999999999</v>
      </c>
      <c r="Z2525">
        <v>0</v>
      </c>
      <c r="AA2525">
        <v>4046.2732599999949</v>
      </c>
      <c r="AB2525">
        <v>123</v>
      </c>
      <c r="AC2525">
        <v>33.461150000000004</v>
      </c>
      <c r="AD2525">
        <v>411.86599999999999</v>
      </c>
      <c r="AE2525">
        <v>232.34108000000001</v>
      </c>
      <c r="AF2525">
        <v>2663</v>
      </c>
      <c r="AG2525">
        <v>5516</v>
      </c>
      <c r="AH2525">
        <v>260.5421435709448</v>
      </c>
      <c r="AI2525">
        <v>144.98070153899999</v>
      </c>
      <c r="AJ2525">
        <v>1697.8895159084591</v>
      </c>
      <c r="AK2525"/>
      <c r="AL2525">
        <v>27163.728515625</v>
      </c>
      <c r="AM2525">
        <v>24258.845703125</v>
      </c>
      <c r="AN2525">
        <v>2904.88232421875</v>
      </c>
      <c r="AO2525" s="5" t="s">
        <v>5376</v>
      </c>
    </row>
    <row r="2526" spans="1:41" ht="14.25" x14ac:dyDescent="0.45">
      <c r="A2526">
        <v>2018</v>
      </c>
      <c r="B2526" s="5" t="s">
        <v>80</v>
      </c>
      <c r="C2526" s="5" t="s">
        <v>178</v>
      </c>
      <c r="D2526" s="5" t="s">
        <v>83</v>
      </c>
      <c r="E2526" s="5" t="s">
        <v>108</v>
      </c>
      <c r="F2526" s="5" t="s">
        <v>190</v>
      </c>
      <c r="G2526" s="5" t="s">
        <v>86</v>
      </c>
      <c r="H2526" s="5" t="s">
        <v>130</v>
      </c>
      <c r="I2526">
        <v>3576.19384765625</v>
      </c>
      <c r="J2526">
        <v>32020</v>
      </c>
      <c r="K2526">
        <v>342.61538696289063</v>
      </c>
      <c r="L2526">
        <v>443</v>
      </c>
      <c r="M2526">
        <v>3561.821044921875</v>
      </c>
      <c r="N2526">
        <v>1885.1468505859375</v>
      </c>
      <c r="O2526">
        <v>2254.5244140625</v>
      </c>
      <c r="P2526">
        <v>4827.86279296875</v>
      </c>
      <c r="Q2526">
        <v>89.902076721191406</v>
      </c>
      <c r="R2526">
        <v>220.15884399414063</v>
      </c>
      <c r="S2526">
        <v>1334</v>
      </c>
      <c r="T2526">
        <v>820.31414794921875</v>
      </c>
      <c r="U2526">
        <v>134.28384399414063</v>
      </c>
      <c r="V2526">
        <v>1219</v>
      </c>
      <c r="W2526">
        <v>1785</v>
      </c>
      <c r="X2526">
        <v>4342</v>
      </c>
      <c r="Y2526">
        <v>3646.56494140625</v>
      </c>
      <c r="Z2526">
        <v>5655.44189453125</v>
      </c>
      <c r="AA2526">
        <v>30815.126953125</v>
      </c>
      <c r="AB2526">
        <v>1442</v>
      </c>
      <c r="AC2526">
        <v>4152.49658203125</v>
      </c>
      <c r="AD2526">
        <v>4501.4697265625</v>
      </c>
      <c r="AE2526">
        <v>2444.775146484375</v>
      </c>
      <c r="AF2526">
        <v>5630</v>
      </c>
      <c r="AG2526">
        <v>35655</v>
      </c>
      <c r="AH2526">
        <v>10548.57421875</v>
      </c>
      <c r="AI2526">
        <v>218.31588745117188</v>
      </c>
      <c r="AJ2526">
        <v>9906.2724609375</v>
      </c>
      <c r="AK2526">
        <v>330</v>
      </c>
      <c r="AL2526">
        <v>173801.859375</v>
      </c>
      <c r="AM2526">
        <v>142321.234375</v>
      </c>
      <c r="AN2526">
        <v>31480.63671875</v>
      </c>
      <c r="AO2526" s="5" t="s">
        <v>5377</v>
      </c>
    </row>
    <row r="2527" spans="1:41" ht="14.25" x14ac:dyDescent="0.45">
      <c r="A2527">
        <v>2018</v>
      </c>
      <c r="B2527" s="5" t="s">
        <v>80</v>
      </c>
      <c r="C2527" s="5" t="s">
        <v>178</v>
      </c>
      <c r="D2527" s="5" t="s">
        <v>83</v>
      </c>
      <c r="E2527" s="5" t="s">
        <v>108</v>
      </c>
      <c r="F2527" s="5" t="s">
        <v>190</v>
      </c>
      <c r="G2527" s="5" t="s">
        <v>87</v>
      </c>
      <c r="H2527" s="5" t="s">
        <v>130</v>
      </c>
      <c r="I2527">
        <v>3576.1938300000002</v>
      </c>
      <c r="J2527">
        <v>32020</v>
      </c>
      <c r="K2527">
        <v>342.61539999999991</v>
      </c>
      <c r="L2527">
        <v>443</v>
      </c>
      <c r="M2527">
        <v>3561.8209499999998</v>
      </c>
      <c r="N2527">
        <v>1885.146830000001</v>
      </c>
      <c r="O2527">
        <v>2254.5243820000001</v>
      </c>
      <c r="P2527">
        <v>4827.8629400000009</v>
      </c>
      <c r="Q2527">
        <v>89.902077300000002</v>
      </c>
      <c r="R2527">
        <v>220.15885</v>
      </c>
      <c r="S2527">
        <v>1334</v>
      </c>
      <c r="T2527">
        <v>820.31414000000007</v>
      </c>
      <c r="U2527">
        <v>134.28385</v>
      </c>
      <c r="V2527">
        <v>1219</v>
      </c>
      <c r="W2527">
        <v>1785</v>
      </c>
      <c r="X2527">
        <v>4342</v>
      </c>
      <c r="Y2527">
        <v>3646.5650000000001</v>
      </c>
      <c r="Z2527">
        <v>5655.442</v>
      </c>
      <c r="AA2527">
        <v>30815.127109999979</v>
      </c>
      <c r="AB2527">
        <v>1442</v>
      </c>
      <c r="AC2527">
        <v>4152.496569999993</v>
      </c>
      <c r="AD2527">
        <v>4501.4694999999992</v>
      </c>
      <c r="AE2527">
        <v>2444.775110000001</v>
      </c>
      <c r="AF2527">
        <v>5630</v>
      </c>
      <c r="AG2527">
        <v>35655</v>
      </c>
      <c r="AH2527">
        <v>10548.574451449431</v>
      </c>
      <c r="AI2527">
        <v>218.31589263000001</v>
      </c>
      <c r="AJ2527">
        <v>9906.2721181016786</v>
      </c>
      <c r="AK2527">
        <v>330</v>
      </c>
      <c r="AL2527">
        <v>173801.859375</v>
      </c>
      <c r="AM2527">
        <v>142321.234375</v>
      </c>
      <c r="AN2527">
        <v>31480.634765625</v>
      </c>
      <c r="AO2527" s="5" t="s">
        <v>5378</v>
      </c>
    </row>
    <row r="2528" spans="1:41" ht="14.25" x14ac:dyDescent="0.45">
      <c r="A2528">
        <v>2018</v>
      </c>
      <c r="B2528" s="5" t="s">
        <v>80</v>
      </c>
      <c r="C2528" s="5" t="s">
        <v>178</v>
      </c>
      <c r="D2528" s="5" t="s">
        <v>83</v>
      </c>
      <c r="E2528" s="5" t="s">
        <v>108</v>
      </c>
      <c r="F2528" s="5" t="s">
        <v>193</v>
      </c>
      <c r="G2528" s="5" t="s">
        <v>86</v>
      </c>
      <c r="H2528" s="5" t="s">
        <v>130</v>
      </c>
      <c r="I2528">
        <v>402.35986328125</v>
      </c>
      <c r="J2528">
        <v>2896</v>
      </c>
      <c r="K2528">
        <v>34.699161529541016</v>
      </c>
      <c r="L2528">
        <v>117</v>
      </c>
      <c r="M2528">
        <v>464.2110595703125</v>
      </c>
      <c r="N2528">
        <v>235.71702575683594</v>
      </c>
      <c r="O2528">
        <v>460.48590087890625</v>
      </c>
      <c r="P2528">
        <v>712.70147705078125</v>
      </c>
      <c r="Q2528">
        <v>361.82330322265625</v>
      </c>
      <c r="R2528">
        <v>1524.675537109375</v>
      </c>
      <c r="S2528">
        <v>6</v>
      </c>
      <c r="T2528">
        <v>72.42767333984375</v>
      </c>
      <c r="U2528">
        <v>0</v>
      </c>
      <c r="V2528">
        <v>248</v>
      </c>
      <c r="W2528">
        <v>146</v>
      </c>
      <c r="X2528">
        <v>322</v>
      </c>
      <c r="Y2528">
        <v>2243.137939453125</v>
      </c>
      <c r="Z2528">
        <v>0</v>
      </c>
      <c r="AA2528">
        <v>7858.146484375</v>
      </c>
      <c r="AB2528">
        <v>529</v>
      </c>
      <c r="AC2528">
        <v>719.8165283203125</v>
      </c>
      <c r="AD2528">
        <v>1724.0799560546875</v>
      </c>
      <c r="AE2528">
        <v>644.3709716796875</v>
      </c>
      <c r="AF2528">
        <v>1869</v>
      </c>
      <c r="AG2528">
        <v>14392</v>
      </c>
      <c r="AH2528">
        <v>262.21417236328125</v>
      </c>
      <c r="AI2528">
        <v>413.29434204101563</v>
      </c>
      <c r="AJ2528">
        <v>3418.87890625</v>
      </c>
      <c r="AK2528">
        <v>34</v>
      </c>
      <c r="AL2528">
        <v>42112.0390625</v>
      </c>
      <c r="AM2528">
        <v>37643.62890625</v>
      </c>
      <c r="AN2528">
        <v>4468.412109375</v>
      </c>
      <c r="AO2528" s="5" t="s">
        <v>5379</v>
      </c>
    </row>
    <row r="2529" spans="1:41" ht="14.25" x14ac:dyDescent="0.45">
      <c r="A2529">
        <v>2018</v>
      </c>
      <c r="B2529" s="5" t="s">
        <v>80</v>
      </c>
      <c r="C2529" s="5" t="s">
        <v>178</v>
      </c>
      <c r="D2529" s="5" t="s">
        <v>83</v>
      </c>
      <c r="E2529" s="5" t="s">
        <v>108</v>
      </c>
      <c r="F2529" s="5" t="s">
        <v>193</v>
      </c>
      <c r="G2529" s="5" t="s">
        <v>87</v>
      </c>
      <c r="H2529" s="5" t="s">
        <v>130</v>
      </c>
      <c r="I2529">
        <v>402.35987000000011</v>
      </c>
      <c r="J2529">
        <v>2896</v>
      </c>
      <c r="K2529">
        <v>34.699159999999999</v>
      </c>
      <c r="L2529">
        <v>117</v>
      </c>
      <c r="M2529">
        <v>464.21105</v>
      </c>
      <c r="N2529">
        <v>235.71702999999991</v>
      </c>
      <c r="O2529">
        <v>460.48589399999992</v>
      </c>
      <c r="P2529">
        <v>712.70145000000002</v>
      </c>
      <c r="Q2529">
        <v>361.82329820000001</v>
      </c>
      <c r="R2529">
        <v>1524.6755799999989</v>
      </c>
      <c r="S2529">
        <v>6</v>
      </c>
      <c r="T2529">
        <v>72.427669999999992</v>
      </c>
      <c r="U2529">
        <v>0</v>
      </c>
      <c r="V2529">
        <v>248</v>
      </c>
      <c r="W2529">
        <v>146</v>
      </c>
      <c r="X2529">
        <v>322</v>
      </c>
      <c r="Y2529">
        <v>2243.1379999999999</v>
      </c>
      <c r="Z2529">
        <v>0</v>
      </c>
      <c r="AA2529">
        <v>7858.1464000000096</v>
      </c>
      <c r="AB2529">
        <v>529</v>
      </c>
      <c r="AC2529">
        <v>719.81653000000108</v>
      </c>
      <c r="AD2529">
        <v>1724.08</v>
      </c>
      <c r="AE2529">
        <v>644.37098000000003</v>
      </c>
      <c r="AF2529">
        <v>1869</v>
      </c>
      <c r="AG2529">
        <v>14392</v>
      </c>
      <c r="AH2529">
        <v>262.21418758647252</v>
      </c>
      <c r="AI2529">
        <v>413.2943451056654</v>
      </c>
      <c r="AJ2529">
        <v>3418.8788267867371</v>
      </c>
      <c r="AK2529">
        <v>34</v>
      </c>
      <c r="AL2529">
        <v>42112.0390625</v>
      </c>
      <c r="AM2529">
        <v>37643.62890625</v>
      </c>
      <c r="AN2529">
        <v>4468.412109375</v>
      </c>
      <c r="AO2529" s="5" t="s">
        <v>5380</v>
      </c>
    </row>
    <row r="2530" spans="1:41" ht="14.25" x14ac:dyDescent="0.45">
      <c r="A2530">
        <v>2018</v>
      </c>
      <c r="B2530" s="5" t="s">
        <v>80</v>
      </c>
      <c r="C2530" s="5" t="s">
        <v>178</v>
      </c>
      <c r="D2530" s="5" t="s">
        <v>83</v>
      </c>
      <c r="E2530" s="5" t="s">
        <v>108</v>
      </c>
      <c r="F2530" s="5" t="s">
        <v>196</v>
      </c>
      <c r="G2530" s="5" t="s">
        <v>86</v>
      </c>
      <c r="H2530" s="5" t="s">
        <v>130</v>
      </c>
      <c r="I2530">
        <v>406.98458862304688</v>
      </c>
      <c r="J2530">
        <v>1755</v>
      </c>
      <c r="K2530">
        <v>33.965461730957031</v>
      </c>
      <c r="L2530">
        <v>70</v>
      </c>
      <c r="M2530">
        <v>746.12591552734375</v>
      </c>
      <c r="N2530">
        <v>510.94869995117188</v>
      </c>
      <c r="O2530">
        <v>320.00216674804688</v>
      </c>
      <c r="P2530">
        <v>1172.786376953125</v>
      </c>
      <c r="Q2530">
        <v>354.01284790039063</v>
      </c>
      <c r="R2530">
        <v>1335.6005859375</v>
      </c>
      <c r="S2530"/>
      <c r="T2530">
        <v>162.50941467285156</v>
      </c>
      <c r="U2530">
        <v>12.196319580078125</v>
      </c>
      <c r="V2530">
        <v>181</v>
      </c>
      <c r="W2530">
        <v>283</v>
      </c>
      <c r="X2530">
        <v>103</v>
      </c>
      <c r="Y2530">
        <v>3097.180908203125</v>
      </c>
      <c r="Z2530">
        <v>0</v>
      </c>
      <c r="AA2530">
        <v>2815.867919921875</v>
      </c>
      <c r="AB2530">
        <v>105</v>
      </c>
      <c r="AC2530">
        <v>403.9432373046875</v>
      </c>
      <c r="AD2530">
        <v>1637.7784423828125</v>
      </c>
      <c r="AE2530">
        <v>461.49212646484375</v>
      </c>
      <c r="AF2530">
        <v>2788</v>
      </c>
      <c r="AG2530">
        <v>13778</v>
      </c>
      <c r="AH2530">
        <v>1208.2034912109375</v>
      </c>
      <c r="AI2530">
        <v>269.1177978515625</v>
      </c>
      <c r="AJ2530">
        <v>3324.131591796875</v>
      </c>
      <c r="AK2530">
        <v>69</v>
      </c>
      <c r="AL2530">
        <v>37404.84765625</v>
      </c>
      <c r="AM2530">
        <v>32467.14453125</v>
      </c>
      <c r="AN2530">
        <v>4937.70263671875</v>
      </c>
      <c r="AO2530" s="5" t="s">
        <v>5381</v>
      </c>
    </row>
    <row r="2531" spans="1:41" ht="14.25" x14ac:dyDescent="0.45">
      <c r="A2531">
        <v>2018</v>
      </c>
      <c r="B2531" s="5" t="s">
        <v>80</v>
      </c>
      <c r="C2531" s="5" t="s">
        <v>178</v>
      </c>
      <c r="D2531" s="5" t="s">
        <v>83</v>
      </c>
      <c r="E2531" s="5" t="s">
        <v>108</v>
      </c>
      <c r="F2531" s="5" t="s">
        <v>196</v>
      </c>
      <c r="G2531" s="5" t="s">
        <v>87</v>
      </c>
      <c r="H2531" s="5" t="s">
        <v>130</v>
      </c>
      <c r="I2531">
        <v>406.98457999999988</v>
      </c>
      <c r="J2531">
        <v>1755</v>
      </c>
      <c r="K2531">
        <v>33.965459999999993</v>
      </c>
      <c r="L2531">
        <v>70</v>
      </c>
      <c r="M2531">
        <v>746.12593000000004</v>
      </c>
      <c r="N2531">
        <v>510.94869</v>
      </c>
      <c r="O2531">
        <v>320.00215500000002</v>
      </c>
      <c r="P2531">
        <v>1172.78638</v>
      </c>
      <c r="Q2531">
        <v>354.01285960000001</v>
      </c>
      <c r="R2531">
        <v>1335.600639999999</v>
      </c>
      <c r="S2531"/>
      <c r="T2531">
        <v>162.50941</v>
      </c>
      <c r="U2531">
        <v>12.19632</v>
      </c>
      <c r="V2531">
        <v>181</v>
      </c>
      <c r="W2531">
        <v>283</v>
      </c>
      <c r="X2531">
        <v>103</v>
      </c>
      <c r="Y2531">
        <v>3097.181</v>
      </c>
      <c r="Z2531">
        <v>0</v>
      </c>
      <c r="AA2531">
        <v>2815.8679700000012</v>
      </c>
      <c r="AB2531">
        <v>105</v>
      </c>
      <c r="AC2531">
        <v>403.94322999999991</v>
      </c>
      <c r="AD2531">
        <v>1637.7784999999999</v>
      </c>
      <c r="AE2531">
        <v>461.49214000000001</v>
      </c>
      <c r="AF2531">
        <v>2788</v>
      </c>
      <c r="AG2531">
        <v>13778</v>
      </c>
      <c r="AH2531">
        <v>1208.2034371656309</v>
      </c>
      <c r="AI2531">
        <v>269.1178078019999</v>
      </c>
      <c r="AJ2531">
        <v>3324.1317100462902</v>
      </c>
      <c r="AK2531">
        <v>69</v>
      </c>
      <c r="AL2531">
        <v>37404.84765625</v>
      </c>
      <c r="AM2531">
        <v>32467.14453125</v>
      </c>
      <c r="AN2531">
        <v>4937.70263671875</v>
      </c>
      <c r="AO2531" s="5" t="s">
        <v>5382</v>
      </c>
    </row>
    <row r="2532" spans="1:41" ht="14.25" x14ac:dyDescent="0.45">
      <c r="A2532">
        <v>2018</v>
      </c>
      <c r="B2532" s="5" t="s">
        <v>80</v>
      </c>
      <c r="C2532" s="5" t="s">
        <v>178</v>
      </c>
      <c r="D2532" s="5" t="s">
        <v>83</v>
      </c>
      <c r="E2532" s="5" t="s">
        <v>108</v>
      </c>
      <c r="F2532" s="5" t="s">
        <v>199</v>
      </c>
      <c r="G2532" s="5" t="s">
        <v>86</v>
      </c>
      <c r="H2532" s="5" t="s">
        <v>130</v>
      </c>
      <c r="I2532">
        <v>150.360595703125</v>
      </c>
      <c r="J2532">
        <v>1550</v>
      </c>
      <c r="K2532">
        <v>107.82041931152344</v>
      </c>
      <c r="L2532"/>
      <c r="M2532">
        <v>189.18307495117188</v>
      </c>
      <c r="N2532">
        <v>0</v>
      </c>
      <c r="O2532">
        <v>409.05386352539063</v>
      </c>
      <c r="P2532">
        <v>427.61801147460938</v>
      </c>
      <c r="Q2532"/>
      <c r="R2532">
        <v>652.5194091796875</v>
      </c>
      <c r="S2532"/>
      <c r="T2532">
        <v>0</v>
      </c>
      <c r="U2532">
        <v>69.355186462402344</v>
      </c>
      <c r="V2532">
        <v>61</v>
      </c>
      <c r="W2532">
        <v>0</v>
      </c>
      <c r="X2532">
        <v>203</v>
      </c>
      <c r="Y2532">
        <v>8670.5654296875</v>
      </c>
      <c r="Z2532">
        <v>0</v>
      </c>
      <c r="AA2532">
        <v>4474.548828125</v>
      </c>
      <c r="AB2532">
        <v>0</v>
      </c>
      <c r="AC2532">
        <v>187.90908813476563</v>
      </c>
      <c r="AD2532">
        <v>64.069999694824219</v>
      </c>
      <c r="AE2532">
        <v>179.3770751953125</v>
      </c>
      <c r="AF2532">
        <v>1256</v>
      </c>
      <c r="AG2532">
        <v>4235</v>
      </c>
      <c r="AH2532">
        <v>479.76077270507813</v>
      </c>
      <c r="AI2532">
        <v>0</v>
      </c>
      <c r="AJ2532">
        <v>472.737548828125</v>
      </c>
      <c r="AK2532">
        <v>70</v>
      </c>
      <c r="AL2532">
        <v>23909.87890625</v>
      </c>
      <c r="AM2532">
        <v>22386.9921875</v>
      </c>
      <c r="AN2532">
        <v>1522.88818359375</v>
      </c>
      <c r="AO2532" s="5" t="s">
        <v>5383</v>
      </c>
    </row>
    <row r="2533" spans="1:41" ht="14.25" x14ac:dyDescent="0.45">
      <c r="A2533">
        <v>2018</v>
      </c>
      <c r="B2533" s="5" t="s">
        <v>80</v>
      </c>
      <c r="C2533" s="5" t="s">
        <v>178</v>
      </c>
      <c r="D2533" s="5" t="s">
        <v>83</v>
      </c>
      <c r="E2533" s="5" t="s">
        <v>108</v>
      </c>
      <c r="F2533" s="5" t="s">
        <v>199</v>
      </c>
      <c r="G2533" s="5" t="s">
        <v>87</v>
      </c>
      <c r="H2533" s="5" t="s">
        <v>130</v>
      </c>
      <c r="I2533">
        <v>150.36059999999961</v>
      </c>
      <c r="J2533">
        <v>1550</v>
      </c>
      <c r="K2533">
        <v>107.82042</v>
      </c>
      <c r="L2533"/>
      <c r="M2533">
        <v>189.18307999999999</v>
      </c>
      <c r="N2533">
        <v>0</v>
      </c>
      <c r="O2533">
        <v>409.053854</v>
      </c>
      <c r="P2533">
        <v>427.61802000000012</v>
      </c>
      <c r="Q2533"/>
      <c r="R2533">
        <v>652.51937999999927</v>
      </c>
      <c r="S2533"/>
      <c r="T2533">
        <v>0</v>
      </c>
      <c r="U2533">
        <v>69.355190000000007</v>
      </c>
      <c r="V2533">
        <v>61</v>
      </c>
      <c r="W2533">
        <v>0</v>
      </c>
      <c r="X2533">
        <v>203</v>
      </c>
      <c r="Y2533">
        <v>8670.5650000000005</v>
      </c>
      <c r="Z2533">
        <v>0</v>
      </c>
      <c r="AA2533">
        <v>4474.5489499999994</v>
      </c>
      <c r="AB2533">
        <v>0</v>
      </c>
      <c r="AC2533">
        <v>187.90908999999999</v>
      </c>
      <c r="AD2533">
        <v>64.069999999999993</v>
      </c>
      <c r="AE2533">
        <v>179.37707</v>
      </c>
      <c r="AF2533">
        <v>1256</v>
      </c>
      <c r="AG2533">
        <v>4235</v>
      </c>
      <c r="AH2533">
        <v>479.76078791694169</v>
      </c>
      <c r="AI2533">
        <v>0</v>
      </c>
      <c r="AJ2533">
        <v>472.73754746470792</v>
      </c>
      <c r="AK2533">
        <v>70</v>
      </c>
      <c r="AL2533">
        <v>23909.880859375</v>
      </c>
      <c r="AM2533">
        <v>22386.9921875</v>
      </c>
      <c r="AN2533">
        <v>1522.88818359375</v>
      </c>
      <c r="AO2533" s="5" t="s">
        <v>5384</v>
      </c>
    </row>
    <row r="2534" spans="1:41" ht="14.25" x14ac:dyDescent="0.45">
      <c r="A2534">
        <v>2018</v>
      </c>
      <c r="B2534" s="5" t="s">
        <v>80</v>
      </c>
      <c r="C2534" s="5" t="s">
        <v>178</v>
      </c>
      <c r="D2534" s="5" t="s">
        <v>83</v>
      </c>
      <c r="E2534" s="5" t="s">
        <v>108</v>
      </c>
      <c r="F2534" s="5" t="s">
        <v>202</v>
      </c>
      <c r="G2534" s="5" t="s">
        <v>86</v>
      </c>
      <c r="H2534" s="5" t="s">
        <v>130</v>
      </c>
      <c r="I2534">
        <v>0</v>
      </c>
      <c r="J2534">
        <v>3872</v>
      </c>
      <c r="K2534">
        <v>150.3533935546875</v>
      </c>
      <c r="L2534">
        <v>108</v>
      </c>
      <c r="M2534">
        <v>91.944412231445313</v>
      </c>
      <c r="N2534">
        <v>583.58843994140625</v>
      </c>
      <c r="O2534">
        <v>1397.9002685546875</v>
      </c>
      <c r="P2534">
        <v>911.82904052734375</v>
      </c>
      <c r="Q2534">
        <v>39.340770721435547</v>
      </c>
      <c r="R2534">
        <v>0</v>
      </c>
      <c r="S2534">
        <v>102</v>
      </c>
      <c r="T2534">
        <v>3653.6708984375</v>
      </c>
      <c r="U2534">
        <v>0</v>
      </c>
      <c r="V2534">
        <v>16</v>
      </c>
      <c r="W2534">
        <v>34</v>
      </c>
      <c r="X2534">
        <v>457</v>
      </c>
      <c r="Y2534">
        <v>3052.326904296875</v>
      </c>
      <c r="Z2534">
        <v>1095.6099853515625</v>
      </c>
      <c r="AA2534">
        <v>6305.916015625</v>
      </c>
      <c r="AB2534">
        <v>0</v>
      </c>
      <c r="AC2534">
        <v>1672.099853515625</v>
      </c>
      <c r="AD2534">
        <v>80.760002136230469</v>
      </c>
      <c r="AE2534">
        <v>950.6300048828125</v>
      </c>
      <c r="AF2534"/>
      <c r="AG2534">
        <v>360</v>
      </c>
      <c r="AH2534">
        <v>0</v>
      </c>
      <c r="AI2534">
        <v>0</v>
      </c>
      <c r="AJ2534">
        <v>773.595458984375</v>
      </c>
      <c r="AK2534">
        <v>154</v>
      </c>
      <c r="AL2534">
        <v>25862.56640625</v>
      </c>
      <c r="AM2534">
        <v>19740.9375</v>
      </c>
      <c r="AN2534">
        <v>6121.62890625</v>
      </c>
      <c r="AO2534" s="5" t="s">
        <v>5385</v>
      </c>
    </row>
    <row r="2535" spans="1:41" ht="14.25" x14ac:dyDescent="0.45">
      <c r="A2535">
        <v>2018</v>
      </c>
      <c r="B2535" s="5" t="s">
        <v>80</v>
      </c>
      <c r="C2535" s="5" t="s">
        <v>178</v>
      </c>
      <c r="D2535" s="5" t="s">
        <v>83</v>
      </c>
      <c r="E2535" s="5" t="s">
        <v>108</v>
      </c>
      <c r="F2535" s="5" t="s">
        <v>202</v>
      </c>
      <c r="G2535" s="5" t="s">
        <v>87</v>
      </c>
      <c r="H2535" s="5" t="s">
        <v>130</v>
      </c>
      <c r="I2535">
        <v>0</v>
      </c>
      <c r="J2535">
        <v>3872</v>
      </c>
      <c r="K2535">
        <v>150.35339999999999</v>
      </c>
      <c r="L2535">
        <v>108</v>
      </c>
      <c r="M2535">
        <v>91.944410000000005</v>
      </c>
      <c r="N2535">
        <v>583.58844000000033</v>
      </c>
      <c r="O2535">
        <v>1397.9002399999999</v>
      </c>
      <c r="P2535">
        <v>911.82902999999999</v>
      </c>
      <c r="Q2535">
        <v>39.340770499999998</v>
      </c>
      <c r="R2535">
        <v>0</v>
      </c>
      <c r="S2535">
        <v>102</v>
      </c>
      <c r="T2535">
        <v>3653.6709999999998</v>
      </c>
      <c r="U2535">
        <v>0</v>
      </c>
      <c r="V2535">
        <v>16</v>
      </c>
      <c r="W2535">
        <v>34</v>
      </c>
      <c r="X2535">
        <v>457</v>
      </c>
      <c r="Y2535">
        <v>3052.3270000000002</v>
      </c>
      <c r="Z2535">
        <v>1095.6099999999999</v>
      </c>
      <c r="AA2535">
        <v>6305.9159500000014</v>
      </c>
      <c r="AB2535">
        <v>0</v>
      </c>
      <c r="AC2535">
        <v>1672.099809999999</v>
      </c>
      <c r="AD2535">
        <v>80.760000000000005</v>
      </c>
      <c r="AE2535">
        <v>950.63001000000031</v>
      </c>
      <c r="AF2535"/>
      <c r="AG2535">
        <v>360</v>
      </c>
      <c r="AH2535">
        <v>0</v>
      </c>
      <c r="AI2535">
        <v>0</v>
      </c>
      <c r="AJ2535">
        <v>773.59548382467824</v>
      </c>
      <c r="AK2535">
        <v>154</v>
      </c>
      <c r="AL2535">
        <v>25862.56640625</v>
      </c>
      <c r="AM2535">
        <v>19740.9375</v>
      </c>
      <c r="AN2535">
        <v>6121.62890625</v>
      </c>
      <c r="AO2535" s="5" t="s">
        <v>5386</v>
      </c>
    </row>
    <row r="2536" spans="1:41" ht="14.25" x14ac:dyDescent="0.45">
      <c r="A2536">
        <v>2018</v>
      </c>
      <c r="B2536" s="5" t="s">
        <v>80</v>
      </c>
      <c r="C2536" s="5" t="s">
        <v>178</v>
      </c>
      <c r="D2536" s="5" t="s">
        <v>83</v>
      </c>
      <c r="E2536" s="5" t="s">
        <v>108</v>
      </c>
      <c r="F2536" s="5" t="s">
        <v>205</v>
      </c>
      <c r="G2536" s="5" t="s">
        <v>86</v>
      </c>
      <c r="H2536" s="5" t="s">
        <v>130</v>
      </c>
      <c r="I2536">
        <v>585.3892822265625</v>
      </c>
      <c r="J2536">
        <v>7470</v>
      </c>
      <c r="K2536">
        <v>12.347869873046875</v>
      </c>
      <c r="L2536"/>
      <c r="M2536">
        <v>516.53253173828125</v>
      </c>
      <c r="N2536">
        <v>40.220348358154297</v>
      </c>
      <c r="O2536">
        <v>1103.818115234375</v>
      </c>
      <c r="P2536">
        <v>155.47613525390625</v>
      </c>
      <c r="Q2536">
        <v>3705.280029296875</v>
      </c>
      <c r="R2536">
        <v>22.873479843139648</v>
      </c>
      <c r="S2536"/>
      <c r="T2536">
        <v>1065.5240478515625</v>
      </c>
      <c r="U2536">
        <v>0</v>
      </c>
      <c r="V2536">
        <v>212</v>
      </c>
      <c r="W2536">
        <v>338</v>
      </c>
      <c r="X2536">
        <v>992</v>
      </c>
      <c r="Y2536">
        <v>2643.547119140625</v>
      </c>
      <c r="Z2536">
        <v>205.2239990234375</v>
      </c>
      <c r="AA2536">
        <v>6464.298828125</v>
      </c>
      <c r="AB2536">
        <v>0</v>
      </c>
      <c r="AC2536">
        <v>583.44915771484375</v>
      </c>
      <c r="AD2536">
        <v>852.04998779296875</v>
      </c>
      <c r="AE2536">
        <v>525.77520751953125</v>
      </c>
      <c r="AF2536">
        <v>3443</v>
      </c>
      <c r="AG2536">
        <v>19865</v>
      </c>
      <c r="AH2536">
        <v>336.51504516601563</v>
      </c>
      <c r="AI2536">
        <v>0</v>
      </c>
      <c r="AJ2536">
        <v>753.4443359375</v>
      </c>
      <c r="AK2536">
        <v>22</v>
      </c>
      <c r="AL2536">
        <v>51913.76953125</v>
      </c>
      <c r="AM2536">
        <v>46674.9765625</v>
      </c>
      <c r="AN2536">
        <v>5238.78759765625</v>
      </c>
      <c r="AO2536" s="5" t="s">
        <v>5387</v>
      </c>
    </row>
    <row r="2537" spans="1:41" ht="14.25" x14ac:dyDescent="0.45">
      <c r="A2537">
        <v>2018</v>
      </c>
      <c r="B2537" s="5" t="s">
        <v>80</v>
      </c>
      <c r="C2537" s="5" t="s">
        <v>178</v>
      </c>
      <c r="D2537" s="5" t="s">
        <v>83</v>
      </c>
      <c r="E2537" s="5" t="s">
        <v>108</v>
      </c>
      <c r="F2537" s="5" t="s">
        <v>205</v>
      </c>
      <c r="G2537" s="5" t="s">
        <v>87</v>
      </c>
      <c r="H2537" s="5" t="s">
        <v>130</v>
      </c>
      <c r="I2537">
        <v>585.38926999999967</v>
      </c>
      <c r="J2537">
        <v>7470</v>
      </c>
      <c r="K2537">
        <v>12.34787</v>
      </c>
      <c r="L2537"/>
      <c r="M2537">
        <v>516.53255000000001</v>
      </c>
      <c r="N2537">
        <v>40.220349999999982</v>
      </c>
      <c r="O2537">
        <v>1103.8181</v>
      </c>
      <c r="P2537">
        <v>155.47613999999999</v>
      </c>
      <c r="Q2537">
        <v>3705.28</v>
      </c>
      <c r="R2537">
        <v>22.87347999999999</v>
      </c>
      <c r="S2537"/>
      <c r="T2537">
        <v>1065.5239899999999</v>
      </c>
      <c r="U2537">
        <v>0</v>
      </c>
      <c r="V2537">
        <v>212</v>
      </c>
      <c r="W2537">
        <v>338</v>
      </c>
      <c r="X2537">
        <v>992</v>
      </c>
      <c r="Y2537">
        <v>2643.547</v>
      </c>
      <c r="Z2537">
        <v>205.22399999999999</v>
      </c>
      <c r="AA2537">
        <v>6464.2986600000013</v>
      </c>
      <c r="AB2537">
        <v>0</v>
      </c>
      <c r="AC2537">
        <v>583.44916999999998</v>
      </c>
      <c r="AD2537">
        <v>852.05000000000007</v>
      </c>
      <c r="AE2537">
        <v>525.77520000000095</v>
      </c>
      <c r="AF2537">
        <v>3443</v>
      </c>
      <c r="AG2537">
        <v>19865</v>
      </c>
      <c r="AH2537">
        <v>336.5150330343385</v>
      </c>
      <c r="AI2537">
        <v>0</v>
      </c>
      <c r="AJ2537">
        <v>753.44432144776772</v>
      </c>
      <c r="AK2537">
        <v>22</v>
      </c>
      <c r="AL2537">
        <v>51913.76953125</v>
      </c>
      <c r="AM2537">
        <v>46674.9765625</v>
      </c>
      <c r="AN2537">
        <v>5238.78759765625</v>
      </c>
      <c r="AO2537" s="5" t="s">
        <v>5388</v>
      </c>
    </row>
    <row r="2538" spans="1:41" ht="14.25" x14ac:dyDescent="0.45">
      <c r="A2538">
        <v>2018</v>
      </c>
      <c r="B2538" s="5" t="s">
        <v>80</v>
      </c>
      <c r="C2538" s="5" t="s">
        <v>178</v>
      </c>
      <c r="D2538" s="5" t="s">
        <v>83</v>
      </c>
      <c r="E2538" s="5" t="s">
        <v>25</v>
      </c>
      <c r="F2538" s="5" t="s">
        <v>235</v>
      </c>
      <c r="G2538" s="5" t="s">
        <v>86</v>
      </c>
      <c r="H2538" s="5" t="s">
        <v>130</v>
      </c>
      <c r="I2538">
        <v>1116.9530029296875</v>
      </c>
      <c r="J2538">
        <v>0</v>
      </c>
      <c r="K2538">
        <v>0</v>
      </c>
      <c r="L2538"/>
      <c r="M2538"/>
      <c r="N2538">
        <v>0</v>
      </c>
      <c r="O2538">
        <v>0</v>
      </c>
      <c r="P2538"/>
      <c r="Q2538">
        <v>0</v>
      </c>
      <c r="R2538">
        <v>0</v>
      </c>
      <c r="S2538"/>
      <c r="T2538"/>
      <c r="U2538">
        <v>32.251991271972656</v>
      </c>
      <c r="V2538">
        <v>0</v>
      </c>
      <c r="W2538">
        <v>111</v>
      </c>
      <c r="X2538"/>
      <c r="Y2538">
        <v>336.30801391601563</v>
      </c>
      <c r="Z2538">
        <v>0</v>
      </c>
      <c r="AA2538">
        <v>0</v>
      </c>
      <c r="AB2538">
        <v>0</v>
      </c>
      <c r="AC2538"/>
      <c r="AD2538"/>
      <c r="AE2538">
        <v>0</v>
      </c>
      <c r="AF2538"/>
      <c r="AG2538">
        <v>787</v>
      </c>
      <c r="AH2538">
        <v>3.8548500537872314</v>
      </c>
      <c r="AI2538">
        <v>64.427040100097656</v>
      </c>
      <c r="AJ2538">
        <v>1.455549955368042</v>
      </c>
      <c r="AK2538"/>
      <c r="AL2538">
        <v>2453.250244140625</v>
      </c>
      <c r="AM2538">
        <v>2273.968505859375</v>
      </c>
      <c r="AN2538">
        <v>179.28189086914063</v>
      </c>
      <c r="AO2538" s="5" t="s">
        <v>5389</v>
      </c>
    </row>
    <row r="2539" spans="1:41" ht="14.25" x14ac:dyDescent="0.45">
      <c r="A2539">
        <v>2018</v>
      </c>
      <c r="B2539" s="5" t="s">
        <v>80</v>
      </c>
      <c r="C2539" s="5" t="s">
        <v>178</v>
      </c>
      <c r="D2539" s="5" t="s">
        <v>83</v>
      </c>
      <c r="E2539" s="5" t="s">
        <v>25</v>
      </c>
      <c r="F2539" s="5" t="s">
        <v>235</v>
      </c>
      <c r="G2539" s="5" t="s">
        <v>87</v>
      </c>
      <c r="H2539" s="5" t="s">
        <v>130</v>
      </c>
      <c r="I2539">
        <v>1116.953</v>
      </c>
      <c r="J2539">
        <v>0</v>
      </c>
      <c r="K2539">
        <v>0</v>
      </c>
      <c r="L2539"/>
      <c r="M2539"/>
      <c r="N2539">
        <v>0</v>
      </c>
      <c r="O2539">
        <v>0</v>
      </c>
      <c r="P2539"/>
      <c r="Q2539">
        <v>0</v>
      </c>
      <c r="R2539">
        <v>0</v>
      </c>
      <c r="S2539"/>
      <c r="T2539"/>
      <c r="U2539">
        <v>32.251989999999999</v>
      </c>
      <c r="V2539">
        <v>0</v>
      </c>
      <c r="W2539">
        <v>111</v>
      </c>
      <c r="X2539"/>
      <c r="Y2539">
        <v>336.30799999999999</v>
      </c>
      <c r="Z2539">
        <v>0</v>
      </c>
      <c r="AA2539">
        <v>0</v>
      </c>
      <c r="AB2539">
        <v>0</v>
      </c>
      <c r="AC2539"/>
      <c r="AD2539"/>
      <c r="AE2539">
        <v>0</v>
      </c>
      <c r="AF2539"/>
      <c r="AG2539">
        <v>787</v>
      </c>
      <c r="AH2539">
        <v>3.854849999999999</v>
      </c>
      <c r="AI2539">
        <v>64.427038914000008</v>
      </c>
      <c r="AJ2539">
        <v>1.4555499999999999</v>
      </c>
      <c r="AK2539"/>
      <c r="AL2539">
        <v>2453.250244140625</v>
      </c>
      <c r="AM2539">
        <v>2273.968505859375</v>
      </c>
      <c r="AN2539">
        <v>179.28189086914063</v>
      </c>
      <c r="AO2539" s="5" t="s">
        <v>5390</v>
      </c>
    </row>
    <row r="2540" spans="1:41" ht="14.25" x14ac:dyDescent="0.45">
      <c r="A2540">
        <v>2018</v>
      </c>
      <c r="B2540" s="5" t="s">
        <v>80</v>
      </c>
      <c r="C2540" s="5" t="s">
        <v>178</v>
      </c>
      <c r="D2540" s="5" t="s">
        <v>83</v>
      </c>
      <c r="E2540" s="5" t="s">
        <v>25</v>
      </c>
      <c r="F2540" s="5" t="s">
        <v>187</v>
      </c>
      <c r="G2540" s="5" t="s">
        <v>86</v>
      </c>
      <c r="H2540" s="5" t="s">
        <v>130</v>
      </c>
      <c r="I2540">
        <v>854.0721435546875</v>
      </c>
      <c r="J2540">
        <v>391</v>
      </c>
      <c r="K2540">
        <v>0</v>
      </c>
      <c r="L2540">
        <v>55</v>
      </c>
      <c r="M2540">
        <v>221.6318359375</v>
      </c>
      <c r="N2540">
        <v>561</v>
      </c>
      <c r="O2540">
        <v>154.83522033691406</v>
      </c>
      <c r="P2540">
        <v>406.93045043945313</v>
      </c>
      <c r="Q2540">
        <v>0</v>
      </c>
      <c r="R2540">
        <v>157.5126953125</v>
      </c>
      <c r="S2540">
        <v>39</v>
      </c>
      <c r="T2540"/>
      <c r="U2540">
        <v>49.932731628417969</v>
      </c>
      <c r="V2540">
        <v>255</v>
      </c>
      <c r="W2540">
        <v>0</v>
      </c>
      <c r="X2540">
        <v>3</v>
      </c>
      <c r="Y2540">
        <v>858.3709716796875</v>
      </c>
      <c r="Z2540">
        <v>361.12200927734375</v>
      </c>
      <c r="AA2540">
        <v>3349.685302734375</v>
      </c>
      <c r="AB2540">
        <v>7</v>
      </c>
      <c r="AC2540">
        <v>0</v>
      </c>
      <c r="AD2540">
        <v>123.69999694824219</v>
      </c>
      <c r="AE2540">
        <v>178.17007446289063</v>
      </c>
      <c r="AF2540">
        <v>161</v>
      </c>
      <c r="AG2540">
        <v>2950</v>
      </c>
      <c r="AH2540">
        <v>0</v>
      </c>
      <c r="AI2540">
        <v>114.51956176757813</v>
      </c>
      <c r="AJ2540">
        <v>250.22303771972656</v>
      </c>
      <c r="AK2540"/>
      <c r="AL2540">
        <v>11502.7060546875</v>
      </c>
      <c r="AM2540">
        <v>10839.0185546875</v>
      </c>
      <c r="AN2540">
        <v>663.6866455078125</v>
      </c>
      <c r="AO2540" s="5" t="s">
        <v>5391</v>
      </c>
    </row>
    <row r="2541" spans="1:41" ht="14.25" x14ac:dyDescent="0.45">
      <c r="A2541">
        <v>2018</v>
      </c>
      <c r="B2541" s="5" t="s">
        <v>80</v>
      </c>
      <c r="C2541" s="5" t="s">
        <v>178</v>
      </c>
      <c r="D2541" s="5" t="s">
        <v>83</v>
      </c>
      <c r="E2541" s="5" t="s">
        <v>25</v>
      </c>
      <c r="F2541" s="5" t="s">
        <v>187</v>
      </c>
      <c r="G2541" s="5" t="s">
        <v>87</v>
      </c>
      <c r="H2541" s="5" t="s">
        <v>130</v>
      </c>
      <c r="I2541">
        <v>854.07216000000005</v>
      </c>
      <c r="J2541">
        <v>391</v>
      </c>
      <c r="K2541">
        <v>0</v>
      </c>
      <c r="L2541">
        <v>55</v>
      </c>
      <c r="M2541">
        <v>221.63183000000001</v>
      </c>
      <c r="N2541">
        <v>561</v>
      </c>
      <c r="O2541">
        <v>154.835219</v>
      </c>
      <c r="P2541">
        <v>406.93045999999998</v>
      </c>
      <c r="Q2541">
        <v>0</v>
      </c>
      <c r="R2541">
        <v>157.51268999999999</v>
      </c>
      <c r="S2541">
        <v>39</v>
      </c>
      <c r="T2541"/>
      <c r="U2541">
        <v>49.932729999999999</v>
      </c>
      <c r="V2541">
        <v>255</v>
      </c>
      <c r="W2541">
        <v>0</v>
      </c>
      <c r="X2541">
        <v>3</v>
      </c>
      <c r="Y2541">
        <v>858.37099999999998</v>
      </c>
      <c r="Z2541">
        <v>361.12200000000001</v>
      </c>
      <c r="AA2541">
        <v>3349.685320000001</v>
      </c>
      <c r="AB2541">
        <v>7</v>
      </c>
      <c r="AC2541">
        <v>0</v>
      </c>
      <c r="AD2541">
        <v>123.7</v>
      </c>
      <c r="AE2541">
        <v>178.17007000000001</v>
      </c>
      <c r="AF2541">
        <v>161</v>
      </c>
      <c r="AG2541">
        <v>2950</v>
      </c>
      <c r="AH2541">
        <v>0</v>
      </c>
      <c r="AI2541">
        <v>114.519565152</v>
      </c>
      <c r="AJ2541">
        <v>250.22304</v>
      </c>
      <c r="AK2541"/>
      <c r="AL2541">
        <v>11502.7060546875</v>
      </c>
      <c r="AM2541">
        <v>10839.01953125</v>
      </c>
      <c r="AN2541">
        <v>663.6866455078125</v>
      </c>
      <c r="AO2541" s="5" t="s">
        <v>5392</v>
      </c>
    </row>
    <row r="2542" spans="1:41" ht="14.25" x14ac:dyDescent="0.45">
      <c r="A2542">
        <v>2018</v>
      </c>
      <c r="B2542" s="5" t="s">
        <v>80</v>
      </c>
      <c r="C2542" s="5" t="s">
        <v>178</v>
      </c>
      <c r="D2542" s="5" t="s">
        <v>83</v>
      </c>
      <c r="E2542" s="5" t="s">
        <v>25</v>
      </c>
      <c r="F2542" s="5" t="s">
        <v>190</v>
      </c>
      <c r="G2542" s="5" t="s">
        <v>86</v>
      </c>
      <c r="H2542" s="5" t="s">
        <v>130</v>
      </c>
      <c r="I2542">
        <v>495.2645263671875</v>
      </c>
      <c r="J2542">
        <v>41</v>
      </c>
      <c r="K2542">
        <v>0</v>
      </c>
      <c r="L2542">
        <v>16</v>
      </c>
      <c r="M2542">
        <v>1691.1220703125</v>
      </c>
      <c r="N2542">
        <v>507</v>
      </c>
      <c r="O2542">
        <v>330.45062255859375</v>
      </c>
      <c r="P2542"/>
      <c r="Q2542">
        <v>0</v>
      </c>
      <c r="R2542">
        <v>0</v>
      </c>
      <c r="S2542">
        <v>51</v>
      </c>
      <c r="T2542"/>
      <c r="U2542">
        <v>0</v>
      </c>
      <c r="V2542">
        <v>37</v>
      </c>
      <c r="W2542">
        <v>168</v>
      </c>
      <c r="X2542">
        <v>4</v>
      </c>
      <c r="Y2542">
        <v>576.00799560546875</v>
      </c>
      <c r="Z2542">
        <v>309.21701049804688</v>
      </c>
      <c r="AA2542">
        <v>6949.8720703125</v>
      </c>
      <c r="AB2542">
        <v>89</v>
      </c>
      <c r="AC2542">
        <v>535.2720947265625</v>
      </c>
      <c r="AD2542"/>
      <c r="AE2542">
        <v>2923.837158203125</v>
      </c>
      <c r="AF2542">
        <v>976</v>
      </c>
      <c r="AG2542">
        <v>596</v>
      </c>
      <c r="AH2542">
        <v>57.100185394287109</v>
      </c>
      <c r="AI2542">
        <v>32.804782867431641</v>
      </c>
      <c r="AJ2542">
        <v>0</v>
      </c>
      <c r="AK2542"/>
      <c r="AL2542">
        <v>16385.94921875</v>
      </c>
      <c r="AM2542">
        <v>13962.470703125</v>
      </c>
      <c r="AN2542">
        <v>2423.4775390625</v>
      </c>
      <c r="AO2542" s="5" t="s">
        <v>5393</v>
      </c>
    </row>
    <row r="2543" spans="1:41" ht="14.25" x14ac:dyDescent="0.45">
      <c r="A2543">
        <v>2018</v>
      </c>
      <c r="B2543" s="5" t="s">
        <v>80</v>
      </c>
      <c r="C2543" s="5" t="s">
        <v>178</v>
      </c>
      <c r="D2543" s="5" t="s">
        <v>83</v>
      </c>
      <c r="E2543" s="5" t="s">
        <v>25</v>
      </c>
      <c r="F2543" s="5" t="s">
        <v>190</v>
      </c>
      <c r="G2543" s="5" t="s">
        <v>87</v>
      </c>
      <c r="H2543" s="5" t="s">
        <v>130</v>
      </c>
      <c r="I2543">
        <v>495.26452</v>
      </c>
      <c r="J2543">
        <v>41</v>
      </c>
      <c r="K2543">
        <v>0</v>
      </c>
      <c r="L2543">
        <v>16</v>
      </c>
      <c r="M2543">
        <v>1691.12213</v>
      </c>
      <c r="N2543">
        <v>507</v>
      </c>
      <c r="O2543">
        <v>330.45062600000011</v>
      </c>
      <c r="P2543"/>
      <c r="Q2543">
        <v>0</v>
      </c>
      <c r="R2543">
        <v>0</v>
      </c>
      <c r="S2543">
        <v>51</v>
      </c>
      <c r="T2543"/>
      <c r="U2543">
        <v>0</v>
      </c>
      <c r="V2543">
        <v>37</v>
      </c>
      <c r="W2543">
        <v>168</v>
      </c>
      <c r="X2543">
        <v>4</v>
      </c>
      <c r="Y2543">
        <v>576.00800000000004</v>
      </c>
      <c r="Z2543">
        <v>309.21699999999998</v>
      </c>
      <c r="AA2543">
        <v>6949.8722499999994</v>
      </c>
      <c r="AB2543">
        <v>89</v>
      </c>
      <c r="AC2543">
        <v>535.27210000000116</v>
      </c>
      <c r="AD2543"/>
      <c r="AE2543">
        <v>2923.8372299999978</v>
      </c>
      <c r="AF2543">
        <v>976</v>
      </c>
      <c r="AG2543">
        <v>596</v>
      </c>
      <c r="AH2543">
        <v>57.100186739978632</v>
      </c>
      <c r="AI2543">
        <v>32.804781577</v>
      </c>
      <c r="AJ2543">
        <v>0</v>
      </c>
      <c r="AK2543"/>
      <c r="AL2543">
        <v>16385.94921875</v>
      </c>
      <c r="AM2543">
        <v>13962.4716796875</v>
      </c>
      <c r="AN2543">
        <v>2423.4775390625</v>
      </c>
      <c r="AO2543" s="5" t="s">
        <v>5394</v>
      </c>
    </row>
    <row r="2544" spans="1:41" ht="14.25" x14ac:dyDescent="0.45">
      <c r="A2544">
        <v>2018</v>
      </c>
      <c r="B2544" s="5" t="s">
        <v>80</v>
      </c>
      <c r="C2544" s="5" t="s">
        <v>178</v>
      </c>
      <c r="D2544" s="5" t="s">
        <v>83</v>
      </c>
      <c r="E2544" s="5" t="s">
        <v>25</v>
      </c>
      <c r="F2544" s="5" t="s">
        <v>193</v>
      </c>
      <c r="G2544" s="5" t="s">
        <v>86</v>
      </c>
      <c r="H2544" s="5" t="s">
        <v>130</v>
      </c>
      <c r="I2544">
        <v>624.8795166015625</v>
      </c>
      <c r="J2544">
        <v>150</v>
      </c>
      <c r="K2544">
        <v>0</v>
      </c>
      <c r="L2544">
        <v>46</v>
      </c>
      <c r="M2544">
        <v>42.791530609130859</v>
      </c>
      <c r="N2544">
        <v>1892</v>
      </c>
      <c r="O2544">
        <v>130.08822631835938</v>
      </c>
      <c r="P2544"/>
      <c r="Q2544">
        <v>0</v>
      </c>
      <c r="R2544">
        <v>0</v>
      </c>
      <c r="S2544"/>
      <c r="T2544">
        <v>236.74533081054688</v>
      </c>
      <c r="U2544">
        <v>105.04807281494141</v>
      </c>
      <c r="V2544">
        <v>279</v>
      </c>
      <c r="W2544">
        <v>4</v>
      </c>
      <c r="X2544">
        <v>1</v>
      </c>
      <c r="Y2544">
        <v>2203.801025390625</v>
      </c>
      <c r="Z2544">
        <v>0</v>
      </c>
      <c r="AA2544">
        <v>1014.1896362304688</v>
      </c>
      <c r="AB2544">
        <v>28</v>
      </c>
      <c r="AC2544">
        <v>0.58983999490737915</v>
      </c>
      <c r="AD2544"/>
      <c r="AE2544">
        <v>0</v>
      </c>
      <c r="AF2544"/>
      <c r="AG2544">
        <v>2147</v>
      </c>
      <c r="AH2544">
        <v>-2.8646268844604492</v>
      </c>
      <c r="AI2544">
        <v>248.4991455078125</v>
      </c>
      <c r="AJ2544">
        <v>24.394399642944336</v>
      </c>
      <c r="AK2544">
        <v>143</v>
      </c>
      <c r="AL2544">
        <v>9318.162109375</v>
      </c>
      <c r="AM2544">
        <v>8486.90234375</v>
      </c>
      <c r="AN2544">
        <v>831.2596435546875</v>
      </c>
      <c r="AO2544" s="5" t="s">
        <v>5395</v>
      </c>
    </row>
    <row r="2545" spans="1:41" ht="14.25" x14ac:dyDescent="0.45">
      <c r="A2545">
        <v>2018</v>
      </c>
      <c r="B2545" s="5" t="s">
        <v>80</v>
      </c>
      <c r="C2545" s="5" t="s">
        <v>178</v>
      </c>
      <c r="D2545" s="5" t="s">
        <v>83</v>
      </c>
      <c r="E2545" s="5" t="s">
        <v>25</v>
      </c>
      <c r="F2545" s="5" t="s">
        <v>193</v>
      </c>
      <c r="G2545" s="5" t="s">
        <v>87</v>
      </c>
      <c r="H2545" s="5" t="s">
        <v>130</v>
      </c>
      <c r="I2545">
        <v>624.87950999999998</v>
      </c>
      <c r="J2545">
        <v>150</v>
      </c>
      <c r="K2545">
        <v>0</v>
      </c>
      <c r="L2545">
        <v>46</v>
      </c>
      <c r="M2545">
        <v>42.791530000000002</v>
      </c>
      <c r="N2545">
        <v>1892</v>
      </c>
      <c r="O2545">
        <v>130.088222</v>
      </c>
      <c r="P2545"/>
      <c r="Q2545">
        <v>0</v>
      </c>
      <c r="R2545">
        <v>0</v>
      </c>
      <c r="S2545"/>
      <c r="T2545">
        <v>236.74533</v>
      </c>
      <c r="U2545">
        <v>105.04807</v>
      </c>
      <c r="V2545">
        <v>279</v>
      </c>
      <c r="W2545">
        <v>4</v>
      </c>
      <c r="X2545">
        <v>1</v>
      </c>
      <c r="Y2545">
        <v>2203.8009999999999</v>
      </c>
      <c r="Z2545">
        <v>0</v>
      </c>
      <c r="AA2545">
        <v>1014.18965</v>
      </c>
      <c r="AB2545">
        <v>28</v>
      </c>
      <c r="AC2545">
        <v>0.58984000000000003</v>
      </c>
      <c r="AD2545"/>
      <c r="AE2545">
        <v>0</v>
      </c>
      <c r="AF2545"/>
      <c r="AG2545">
        <v>2147</v>
      </c>
      <c r="AH2545">
        <v>-2.8646268506870962</v>
      </c>
      <c r="AI2545">
        <v>248.4991524562173</v>
      </c>
      <c r="AJ2545">
        <v>24.39439999999999</v>
      </c>
      <c r="AK2545">
        <v>143</v>
      </c>
      <c r="AL2545">
        <v>9318.162109375</v>
      </c>
      <c r="AM2545">
        <v>8486.90234375</v>
      </c>
      <c r="AN2545">
        <v>831.25958251953125</v>
      </c>
      <c r="AO2545" s="5" t="s">
        <v>5396</v>
      </c>
    </row>
    <row r="2546" spans="1:41" ht="14.25" x14ac:dyDescent="0.45">
      <c r="A2546">
        <v>2018</v>
      </c>
      <c r="B2546" s="5" t="s">
        <v>80</v>
      </c>
      <c r="C2546" s="5" t="s">
        <v>178</v>
      </c>
      <c r="D2546" s="5" t="s">
        <v>83</v>
      </c>
      <c r="E2546" s="5" t="s">
        <v>25</v>
      </c>
      <c r="F2546" s="5" t="s">
        <v>196</v>
      </c>
      <c r="G2546" s="5" t="s">
        <v>86</v>
      </c>
      <c r="H2546" s="5" t="s">
        <v>130</v>
      </c>
      <c r="I2546">
        <v>539.97381591796875</v>
      </c>
      <c r="J2546">
        <v>352</v>
      </c>
      <c r="K2546">
        <v>0</v>
      </c>
      <c r="L2546">
        <v>1</v>
      </c>
      <c r="M2546">
        <v>260.40411376953125</v>
      </c>
      <c r="N2546">
        <v>101</v>
      </c>
      <c r="O2546">
        <v>0</v>
      </c>
      <c r="P2546"/>
      <c r="Q2546">
        <v>0</v>
      </c>
      <c r="R2546">
        <v>8.6441202163696289</v>
      </c>
      <c r="S2546"/>
      <c r="T2546"/>
      <c r="U2546">
        <v>0</v>
      </c>
      <c r="V2546">
        <v>252</v>
      </c>
      <c r="W2546">
        <v>245</v>
      </c>
      <c r="X2546">
        <v>0</v>
      </c>
      <c r="Y2546">
        <v>54.640998840332031</v>
      </c>
      <c r="Z2546">
        <v>0</v>
      </c>
      <c r="AA2546">
        <v>11457.7294921875</v>
      </c>
      <c r="AB2546">
        <v>6</v>
      </c>
      <c r="AC2546">
        <v>216.56573486328125</v>
      </c>
      <c r="AD2546"/>
      <c r="AE2546">
        <v>1.2695000171661377</v>
      </c>
      <c r="AF2546"/>
      <c r="AG2546">
        <v>754</v>
      </c>
      <c r="AH2546">
        <v>0</v>
      </c>
      <c r="AI2546">
        <v>229.01609802246094</v>
      </c>
      <c r="AJ2546">
        <v>0</v>
      </c>
      <c r="AK2546"/>
      <c r="AL2546">
        <v>14479.2431640625</v>
      </c>
      <c r="AM2546">
        <v>13738.8232421875</v>
      </c>
      <c r="AN2546">
        <v>740.42022705078125</v>
      </c>
      <c r="AO2546" s="5" t="s">
        <v>5397</v>
      </c>
    </row>
    <row r="2547" spans="1:41" ht="14.25" x14ac:dyDescent="0.45">
      <c r="A2547">
        <v>2018</v>
      </c>
      <c r="B2547" s="5" t="s">
        <v>80</v>
      </c>
      <c r="C2547" s="5" t="s">
        <v>178</v>
      </c>
      <c r="D2547" s="5" t="s">
        <v>83</v>
      </c>
      <c r="E2547" s="5" t="s">
        <v>25</v>
      </c>
      <c r="F2547" s="5" t="s">
        <v>196</v>
      </c>
      <c r="G2547" s="5" t="s">
        <v>87</v>
      </c>
      <c r="H2547" s="5" t="s">
        <v>130</v>
      </c>
      <c r="I2547">
        <v>539.9738000000001</v>
      </c>
      <c r="J2547">
        <v>352</v>
      </c>
      <c r="K2547">
        <v>0</v>
      </c>
      <c r="L2547">
        <v>1</v>
      </c>
      <c r="M2547">
        <v>260.40410000000003</v>
      </c>
      <c r="N2547">
        <v>101</v>
      </c>
      <c r="O2547">
        <v>0</v>
      </c>
      <c r="P2547"/>
      <c r="Q2547">
        <v>0</v>
      </c>
      <c r="R2547">
        <v>8.6441199999999991</v>
      </c>
      <c r="S2547"/>
      <c r="T2547"/>
      <c r="U2547">
        <v>0</v>
      </c>
      <c r="V2547">
        <v>252</v>
      </c>
      <c r="W2547">
        <v>245</v>
      </c>
      <c r="X2547">
        <v>0</v>
      </c>
      <c r="Y2547">
        <v>54.640999999999998</v>
      </c>
      <c r="Z2547">
        <v>0</v>
      </c>
      <c r="AA2547">
        <v>11457.72972000001</v>
      </c>
      <c r="AB2547">
        <v>6</v>
      </c>
      <c r="AC2547">
        <v>216.56573</v>
      </c>
      <c r="AD2547"/>
      <c r="AE2547">
        <v>1.2695000000000001</v>
      </c>
      <c r="AF2547"/>
      <c r="AG2547">
        <v>754</v>
      </c>
      <c r="AH2547">
        <v>0</v>
      </c>
      <c r="AI2547">
        <v>229.01609309600011</v>
      </c>
      <c r="AJ2547">
        <v>0</v>
      </c>
      <c r="AK2547"/>
      <c r="AL2547">
        <v>14479.2431640625</v>
      </c>
      <c r="AM2547">
        <v>13738.8232421875</v>
      </c>
      <c r="AN2547">
        <v>740.42022705078125</v>
      </c>
      <c r="AO2547" s="5" t="s">
        <v>5398</v>
      </c>
    </row>
    <row r="2548" spans="1:41" ht="14.25" x14ac:dyDescent="0.45">
      <c r="A2548">
        <v>2018</v>
      </c>
      <c r="B2548" s="5" t="s">
        <v>80</v>
      </c>
      <c r="C2548" s="5" t="s">
        <v>178</v>
      </c>
      <c r="D2548" s="5" t="s">
        <v>83</v>
      </c>
      <c r="E2548" s="5" t="s">
        <v>25</v>
      </c>
      <c r="F2548" s="5" t="s">
        <v>199</v>
      </c>
      <c r="G2548" s="5" t="s">
        <v>86</v>
      </c>
      <c r="H2548" s="5" t="s">
        <v>130</v>
      </c>
      <c r="I2548">
        <v>0</v>
      </c>
      <c r="J2548">
        <v>5180</v>
      </c>
      <c r="K2548">
        <v>0</v>
      </c>
      <c r="L2548"/>
      <c r="M2548">
        <v>17.490629196166992</v>
      </c>
      <c r="N2548">
        <v>0</v>
      </c>
      <c r="O2548">
        <v>0</v>
      </c>
      <c r="P2548"/>
      <c r="Q2548">
        <v>0</v>
      </c>
      <c r="R2548">
        <v>0</v>
      </c>
      <c r="S2548"/>
      <c r="T2548"/>
      <c r="U2548">
        <v>0</v>
      </c>
      <c r="V2548">
        <v>134</v>
      </c>
      <c r="W2548">
        <v>0</v>
      </c>
      <c r="X2548">
        <v>1212</v>
      </c>
      <c r="Y2548">
        <v>960.52099609375</v>
      </c>
      <c r="Z2548">
        <v>0</v>
      </c>
      <c r="AA2548">
        <v>225.86102294921875</v>
      </c>
      <c r="AB2548">
        <v>0</v>
      </c>
      <c r="AC2548">
        <v>5.8532800674438477</v>
      </c>
      <c r="AD2548"/>
      <c r="AE2548">
        <v>40.953269958496094</v>
      </c>
      <c r="AF2548"/>
      <c r="AG2548">
        <v>7235</v>
      </c>
      <c r="AH2548">
        <v>122.15609741210938</v>
      </c>
      <c r="AI2548">
        <v>2.0350000858306885</v>
      </c>
      <c r="AJ2548">
        <v>0</v>
      </c>
      <c r="AK2548">
        <v>15</v>
      </c>
      <c r="AL2548">
        <v>15150.87109375</v>
      </c>
      <c r="AM2548">
        <v>13782.1884765625</v>
      </c>
      <c r="AN2548">
        <v>1368.6817626953125</v>
      </c>
      <c r="AO2548" s="5" t="s">
        <v>5399</v>
      </c>
    </row>
    <row r="2549" spans="1:41" ht="14.25" x14ac:dyDescent="0.45">
      <c r="A2549">
        <v>2018</v>
      </c>
      <c r="B2549" s="5" t="s">
        <v>80</v>
      </c>
      <c r="C2549" s="5" t="s">
        <v>178</v>
      </c>
      <c r="D2549" s="5" t="s">
        <v>83</v>
      </c>
      <c r="E2549" s="5" t="s">
        <v>25</v>
      </c>
      <c r="F2549" s="5" t="s">
        <v>199</v>
      </c>
      <c r="G2549" s="5" t="s">
        <v>87</v>
      </c>
      <c r="H2549" s="5" t="s">
        <v>130</v>
      </c>
      <c r="I2549">
        <v>0</v>
      </c>
      <c r="J2549">
        <v>5180</v>
      </c>
      <c r="K2549">
        <v>0</v>
      </c>
      <c r="L2549"/>
      <c r="M2549">
        <v>17.490629999999999</v>
      </c>
      <c r="N2549">
        <v>0</v>
      </c>
      <c r="O2549">
        <v>0</v>
      </c>
      <c r="P2549"/>
      <c r="Q2549">
        <v>0</v>
      </c>
      <c r="R2549">
        <v>0</v>
      </c>
      <c r="S2549"/>
      <c r="T2549"/>
      <c r="U2549">
        <v>0</v>
      </c>
      <c r="V2549">
        <v>134</v>
      </c>
      <c r="W2549">
        <v>0</v>
      </c>
      <c r="X2549">
        <v>1212</v>
      </c>
      <c r="Y2549">
        <v>960.52099999999996</v>
      </c>
      <c r="Z2549">
        <v>0</v>
      </c>
      <c r="AA2549">
        <v>225.86102</v>
      </c>
      <c r="AB2549">
        <v>0</v>
      </c>
      <c r="AC2549">
        <v>5.8532799999999998</v>
      </c>
      <c r="AD2549"/>
      <c r="AE2549">
        <v>40.953269999999961</v>
      </c>
      <c r="AF2549"/>
      <c r="AG2549">
        <v>7235</v>
      </c>
      <c r="AH2549">
        <v>122.1561010913387</v>
      </c>
      <c r="AI2549">
        <v>2.0350000000000001</v>
      </c>
      <c r="AJ2549">
        <v>0</v>
      </c>
      <c r="AK2549">
        <v>15</v>
      </c>
      <c r="AL2549">
        <v>15150.87109375</v>
      </c>
      <c r="AM2549">
        <v>13782.1884765625</v>
      </c>
      <c r="AN2549">
        <v>1368.6817626953125</v>
      </c>
      <c r="AO2549" s="5" t="s">
        <v>5400</v>
      </c>
    </row>
    <row r="2550" spans="1:41" ht="14.25" x14ac:dyDescent="0.45">
      <c r="A2550">
        <v>2018</v>
      </c>
      <c r="B2550" s="5" t="s">
        <v>80</v>
      </c>
      <c r="C2550" s="5" t="s">
        <v>178</v>
      </c>
      <c r="D2550" s="5" t="s">
        <v>83</v>
      </c>
      <c r="E2550" s="5" t="s">
        <v>25</v>
      </c>
      <c r="F2550" s="5" t="s">
        <v>202</v>
      </c>
      <c r="G2550" s="5" t="s">
        <v>86</v>
      </c>
      <c r="H2550" s="5" t="s">
        <v>130</v>
      </c>
      <c r="I2550">
        <v>785.01800537109375</v>
      </c>
      <c r="J2550">
        <v>224</v>
      </c>
      <c r="K2550">
        <v>0</v>
      </c>
      <c r="L2550"/>
      <c r="M2550">
        <v>0</v>
      </c>
      <c r="N2550">
        <v>45</v>
      </c>
      <c r="O2550">
        <v>0</v>
      </c>
      <c r="P2550"/>
      <c r="Q2550">
        <v>0</v>
      </c>
      <c r="R2550">
        <v>0</v>
      </c>
      <c r="S2550">
        <v>9</v>
      </c>
      <c r="T2550"/>
      <c r="U2550">
        <v>0</v>
      </c>
      <c r="V2550">
        <v>0</v>
      </c>
      <c r="W2550">
        <v>85</v>
      </c>
      <c r="X2550">
        <v>63</v>
      </c>
      <c r="Y2550">
        <v>352.70700073242188</v>
      </c>
      <c r="Z2550">
        <v>0</v>
      </c>
      <c r="AA2550">
        <v>15007.2353515625</v>
      </c>
      <c r="AB2550">
        <v>0</v>
      </c>
      <c r="AC2550">
        <v>0</v>
      </c>
      <c r="AD2550">
        <v>4763.60986328125</v>
      </c>
      <c r="AE2550">
        <v>194.78068542480469</v>
      </c>
      <c r="AF2550"/>
      <c r="AG2550">
        <v>1305</v>
      </c>
      <c r="AH2550">
        <v>0</v>
      </c>
      <c r="AI2550">
        <v>0</v>
      </c>
      <c r="AJ2550">
        <v>294.32644653320313</v>
      </c>
      <c r="AK2550"/>
      <c r="AL2550">
        <v>23128.677734375</v>
      </c>
      <c r="AM2550">
        <v>18208.068359375</v>
      </c>
      <c r="AN2550">
        <v>4920.60986328125</v>
      </c>
      <c r="AO2550" s="5" t="s">
        <v>5401</v>
      </c>
    </row>
    <row r="2551" spans="1:41" ht="14.25" x14ac:dyDescent="0.45">
      <c r="A2551">
        <v>2018</v>
      </c>
      <c r="B2551" s="5" t="s">
        <v>80</v>
      </c>
      <c r="C2551" s="5" t="s">
        <v>178</v>
      </c>
      <c r="D2551" s="5" t="s">
        <v>83</v>
      </c>
      <c r="E2551" s="5" t="s">
        <v>25</v>
      </c>
      <c r="F2551" s="5" t="s">
        <v>202</v>
      </c>
      <c r="G2551" s="5" t="s">
        <v>87</v>
      </c>
      <c r="H2551" s="5" t="s">
        <v>130</v>
      </c>
      <c r="I2551">
        <v>785.01801999999998</v>
      </c>
      <c r="J2551">
        <v>224</v>
      </c>
      <c r="K2551">
        <v>0</v>
      </c>
      <c r="L2551"/>
      <c r="M2551">
        <v>0</v>
      </c>
      <c r="N2551">
        <v>45</v>
      </c>
      <c r="O2551">
        <v>0</v>
      </c>
      <c r="P2551"/>
      <c r="Q2551">
        <v>0</v>
      </c>
      <c r="R2551">
        <v>0</v>
      </c>
      <c r="S2551">
        <v>9</v>
      </c>
      <c r="T2551"/>
      <c r="U2551">
        <v>0</v>
      </c>
      <c r="V2551">
        <v>0</v>
      </c>
      <c r="W2551">
        <v>85</v>
      </c>
      <c r="X2551">
        <v>63</v>
      </c>
      <c r="Y2551">
        <v>352.70699999999999</v>
      </c>
      <c r="Z2551">
        <v>0</v>
      </c>
      <c r="AA2551">
        <v>15007.235470000011</v>
      </c>
      <c r="AB2551">
        <v>0</v>
      </c>
      <c r="AC2551">
        <v>0</v>
      </c>
      <c r="AD2551">
        <v>4763.6099999999997</v>
      </c>
      <c r="AE2551">
        <v>194.78067999999999</v>
      </c>
      <c r="AF2551"/>
      <c r="AG2551">
        <v>1305</v>
      </c>
      <c r="AH2551">
        <v>0</v>
      </c>
      <c r="AI2551">
        <v>0</v>
      </c>
      <c r="AJ2551">
        <v>294.32646</v>
      </c>
      <c r="AK2551"/>
      <c r="AL2551">
        <v>23128.677734375</v>
      </c>
      <c r="AM2551">
        <v>18208.068359375</v>
      </c>
      <c r="AN2551">
        <v>4920.60986328125</v>
      </c>
      <c r="AO2551" s="5" t="s">
        <v>5402</v>
      </c>
    </row>
    <row r="2552" spans="1:41" ht="14.25" x14ac:dyDescent="0.45">
      <c r="A2552">
        <v>2018</v>
      </c>
      <c r="B2552" s="5" t="s">
        <v>80</v>
      </c>
      <c r="C2552" s="5" t="s">
        <v>178</v>
      </c>
      <c r="D2552" s="5" t="s">
        <v>83</v>
      </c>
      <c r="E2552" s="5" t="s">
        <v>25</v>
      </c>
      <c r="F2552" s="5" t="s">
        <v>236</v>
      </c>
      <c r="G2552" s="5" t="s">
        <v>86</v>
      </c>
      <c r="H2552" s="5" t="s">
        <v>130</v>
      </c>
      <c r="I2552">
        <v>6859.486328125</v>
      </c>
      <c r="J2552">
        <v>6343</v>
      </c>
      <c r="K2552">
        <v>0</v>
      </c>
      <c r="L2552">
        <v>118</v>
      </c>
      <c r="M2552">
        <v>2347.579345703125</v>
      </c>
      <c r="N2552">
        <v>3138</v>
      </c>
      <c r="O2552">
        <v>615.37408447265625</v>
      </c>
      <c r="P2552">
        <v>406.93045043945313</v>
      </c>
      <c r="Q2552">
        <v>0</v>
      </c>
      <c r="R2552">
        <v>786.537353515625</v>
      </c>
      <c r="S2552">
        <v>99</v>
      </c>
      <c r="T2552">
        <v>236.74533081054688</v>
      </c>
      <c r="U2552">
        <v>154.98080444335938</v>
      </c>
      <c r="V2552">
        <v>1242</v>
      </c>
      <c r="W2552">
        <v>502</v>
      </c>
      <c r="X2552">
        <v>1746</v>
      </c>
      <c r="Y2552">
        <v>9693.2724609375</v>
      </c>
      <c r="Z2552">
        <v>876.64801025390625</v>
      </c>
      <c r="AA2552">
        <v>47646.51953125</v>
      </c>
      <c r="AB2552">
        <v>130</v>
      </c>
      <c r="AC2552">
        <v>763.0418701171875</v>
      </c>
      <c r="AD2552">
        <v>10558.33984375</v>
      </c>
      <c r="AE2552">
        <v>7978.13623046875</v>
      </c>
      <c r="AF2552">
        <v>1449.98095703125</v>
      </c>
      <c r="AG2552">
        <v>27334</v>
      </c>
      <c r="AH2552">
        <v>285.99044799804688</v>
      </c>
      <c r="AI2552">
        <v>626.87457275390625</v>
      </c>
      <c r="AJ2552">
        <v>729.22833251953125</v>
      </c>
      <c r="AK2552">
        <v>158</v>
      </c>
      <c r="AL2552">
        <v>132825.671875</v>
      </c>
      <c r="AM2552">
        <v>115519.7578125</v>
      </c>
      <c r="AN2552">
        <v>17305.904296875</v>
      </c>
      <c r="AO2552" s="5" t="s">
        <v>5403</v>
      </c>
    </row>
    <row r="2553" spans="1:41" ht="14.25" x14ac:dyDescent="0.45">
      <c r="A2553">
        <v>2018</v>
      </c>
      <c r="B2553" s="5" t="s">
        <v>80</v>
      </c>
      <c r="C2553" s="5" t="s">
        <v>178</v>
      </c>
      <c r="D2553" s="5" t="s">
        <v>83</v>
      </c>
      <c r="E2553" s="5" t="s">
        <v>25</v>
      </c>
      <c r="F2553" s="5" t="s">
        <v>236</v>
      </c>
      <c r="G2553" s="5" t="s">
        <v>87</v>
      </c>
      <c r="H2553" s="5" t="s">
        <v>130</v>
      </c>
      <c r="I2553">
        <v>6859.4861199999978</v>
      </c>
      <c r="J2553">
        <v>6343</v>
      </c>
      <c r="K2553">
        <v>0</v>
      </c>
      <c r="L2553">
        <v>118</v>
      </c>
      <c r="M2553">
        <v>2347.5792700000002</v>
      </c>
      <c r="N2553">
        <v>3138</v>
      </c>
      <c r="O2553">
        <v>615.37406700000008</v>
      </c>
      <c r="P2553">
        <v>406.93045999999998</v>
      </c>
      <c r="Q2553">
        <v>0</v>
      </c>
      <c r="R2553">
        <v>786.53733999999986</v>
      </c>
      <c r="S2553">
        <v>99</v>
      </c>
      <c r="T2553">
        <v>236.74533</v>
      </c>
      <c r="U2553">
        <v>154.98079999999999</v>
      </c>
      <c r="V2553">
        <v>1242</v>
      </c>
      <c r="W2553">
        <v>502</v>
      </c>
      <c r="X2553">
        <v>1746</v>
      </c>
      <c r="Y2553">
        <v>9693.2720000000008</v>
      </c>
      <c r="Z2553">
        <v>876.64799999999991</v>
      </c>
      <c r="AA2553">
        <v>47646.518690000012</v>
      </c>
      <c r="AB2553">
        <v>130</v>
      </c>
      <c r="AC2553">
        <v>763.04187000000115</v>
      </c>
      <c r="AD2553">
        <v>10558.34</v>
      </c>
      <c r="AE2553">
        <v>7978.1360799999893</v>
      </c>
      <c r="AF2553">
        <v>1449.981</v>
      </c>
      <c r="AG2553">
        <v>27334</v>
      </c>
      <c r="AH2553">
        <v>285.99044120029248</v>
      </c>
      <c r="AI2553">
        <v>626.87459228121736</v>
      </c>
      <c r="AJ2553">
        <v>729.22832000000005</v>
      </c>
      <c r="AK2553">
        <v>158</v>
      </c>
      <c r="AL2553">
        <v>132825.671875</v>
      </c>
      <c r="AM2553">
        <v>115519.7578125</v>
      </c>
      <c r="AN2553">
        <v>17305.904296875</v>
      </c>
      <c r="AO2553" s="5" t="s">
        <v>5404</v>
      </c>
    </row>
    <row r="2554" spans="1:41" ht="14.25" x14ac:dyDescent="0.45">
      <c r="A2554">
        <v>2018</v>
      </c>
      <c r="B2554" s="5" t="s">
        <v>80</v>
      </c>
      <c r="C2554" s="5" t="s">
        <v>178</v>
      </c>
      <c r="D2554" s="5" t="s">
        <v>83</v>
      </c>
      <c r="E2554" s="5" t="s">
        <v>25</v>
      </c>
      <c r="F2554" s="5" t="s">
        <v>237</v>
      </c>
      <c r="G2554" s="5" t="s">
        <v>86</v>
      </c>
      <c r="H2554" s="5" t="s">
        <v>130</v>
      </c>
      <c r="I2554">
        <v>5742.533203125</v>
      </c>
      <c r="J2554">
        <v>6343</v>
      </c>
      <c r="K2554">
        <v>0</v>
      </c>
      <c r="L2554">
        <v>118</v>
      </c>
      <c r="M2554">
        <v>2347.579345703125</v>
      </c>
      <c r="N2554">
        <v>3138</v>
      </c>
      <c r="O2554">
        <v>615.37408447265625</v>
      </c>
      <c r="P2554">
        <v>406.93045043945313</v>
      </c>
      <c r="Q2554">
        <v>0</v>
      </c>
      <c r="R2554">
        <v>786.537353515625</v>
      </c>
      <c r="S2554">
        <v>99</v>
      </c>
      <c r="T2554">
        <v>236.74533081054688</v>
      </c>
      <c r="U2554">
        <v>122.72881317138672</v>
      </c>
      <c r="V2554">
        <v>1242</v>
      </c>
      <c r="W2554">
        <v>391</v>
      </c>
      <c r="X2554">
        <v>1746</v>
      </c>
      <c r="Y2554">
        <v>9356.9638671875</v>
      </c>
      <c r="Z2554">
        <v>876.64801025390625</v>
      </c>
      <c r="AA2554">
        <v>47646.51953125</v>
      </c>
      <c r="AB2554">
        <v>130</v>
      </c>
      <c r="AC2554">
        <v>763.0418701171875</v>
      </c>
      <c r="AD2554">
        <v>10558.33984375</v>
      </c>
      <c r="AE2554">
        <v>7978.13623046875</v>
      </c>
      <c r="AF2554">
        <v>1449.98095703125</v>
      </c>
      <c r="AG2554">
        <v>26547</v>
      </c>
      <c r="AH2554">
        <v>282.13558959960938</v>
      </c>
      <c r="AI2554">
        <v>562.44757080078125</v>
      </c>
      <c r="AJ2554">
        <v>727.77276611328125</v>
      </c>
      <c r="AK2554">
        <v>158</v>
      </c>
      <c r="AL2554">
        <v>130372.40625</v>
      </c>
      <c r="AM2554">
        <v>113245.7890625</v>
      </c>
      <c r="AN2554">
        <v>17126.62109375</v>
      </c>
      <c r="AO2554" s="5" t="s">
        <v>5405</v>
      </c>
    </row>
    <row r="2555" spans="1:41" ht="14.25" x14ac:dyDescent="0.45">
      <c r="A2555">
        <v>2018</v>
      </c>
      <c r="B2555" s="5" t="s">
        <v>80</v>
      </c>
      <c r="C2555" s="5" t="s">
        <v>178</v>
      </c>
      <c r="D2555" s="5" t="s">
        <v>83</v>
      </c>
      <c r="E2555" s="5" t="s">
        <v>25</v>
      </c>
      <c r="F2555" s="5" t="s">
        <v>237</v>
      </c>
      <c r="G2555" s="5" t="s">
        <v>87</v>
      </c>
      <c r="H2555" s="5" t="s">
        <v>130</v>
      </c>
      <c r="I2555">
        <v>5742.5331199999982</v>
      </c>
      <c r="J2555">
        <v>6343</v>
      </c>
      <c r="K2555">
        <v>0</v>
      </c>
      <c r="L2555">
        <v>118</v>
      </c>
      <c r="M2555">
        <v>2347.5792700000002</v>
      </c>
      <c r="N2555">
        <v>3138</v>
      </c>
      <c r="O2555">
        <v>615.37406700000008</v>
      </c>
      <c r="P2555">
        <v>406.93045999999998</v>
      </c>
      <c r="Q2555">
        <v>0</v>
      </c>
      <c r="R2555">
        <v>786.53733999999986</v>
      </c>
      <c r="S2555">
        <v>99</v>
      </c>
      <c r="T2555">
        <v>236.74533</v>
      </c>
      <c r="U2555">
        <v>122.72881</v>
      </c>
      <c r="V2555">
        <v>1242</v>
      </c>
      <c r="W2555">
        <v>391</v>
      </c>
      <c r="X2555">
        <v>1746</v>
      </c>
      <c r="Y2555">
        <v>9356.9639999999999</v>
      </c>
      <c r="Z2555">
        <v>876.64799999999991</v>
      </c>
      <c r="AA2555">
        <v>47646.518690000012</v>
      </c>
      <c r="AB2555">
        <v>130</v>
      </c>
      <c r="AC2555">
        <v>763.04187000000115</v>
      </c>
      <c r="AD2555">
        <v>10558.34</v>
      </c>
      <c r="AE2555">
        <v>7978.1360799999893</v>
      </c>
      <c r="AF2555">
        <v>1449.981</v>
      </c>
      <c r="AG2555">
        <v>26547</v>
      </c>
      <c r="AH2555">
        <v>282.13559120029248</v>
      </c>
      <c r="AI2555">
        <v>562.44755336721732</v>
      </c>
      <c r="AJ2555">
        <v>727.77277000000004</v>
      </c>
      <c r="AK2555">
        <v>158</v>
      </c>
      <c r="AL2555">
        <v>130372.4140625</v>
      </c>
      <c r="AM2555">
        <v>113245.7890625</v>
      </c>
      <c r="AN2555">
        <v>17126.62109375</v>
      </c>
      <c r="AO2555" s="5" t="s">
        <v>5406</v>
      </c>
    </row>
    <row r="2556" spans="1:41" ht="14.25" x14ac:dyDescent="0.45">
      <c r="A2556">
        <v>2018</v>
      </c>
      <c r="B2556" s="5" t="s">
        <v>80</v>
      </c>
      <c r="C2556" s="5" t="s">
        <v>178</v>
      </c>
      <c r="D2556" s="5" t="s">
        <v>83</v>
      </c>
      <c r="E2556" s="5" t="s">
        <v>25</v>
      </c>
      <c r="F2556" s="5" t="s">
        <v>205</v>
      </c>
      <c r="G2556" s="5" t="s">
        <v>86</v>
      </c>
      <c r="H2556" s="5" t="s">
        <v>130</v>
      </c>
      <c r="I2556">
        <v>3560.278076171875</v>
      </c>
      <c r="J2556">
        <v>5</v>
      </c>
      <c r="K2556">
        <v>0</v>
      </c>
      <c r="L2556"/>
      <c r="M2556">
        <v>114.13905334472656</v>
      </c>
      <c r="N2556">
        <v>32</v>
      </c>
      <c r="O2556">
        <v>0</v>
      </c>
      <c r="P2556"/>
      <c r="Q2556">
        <v>0</v>
      </c>
      <c r="R2556">
        <v>620.38055419921875</v>
      </c>
      <c r="S2556"/>
      <c r="T2556"/>
      <c r="U2556">
        <v>0</v>
      </c>
      <c r="V2556">
        <v>285</v>
      </c>
      <c r="W2556">
        <v>0</v>
      </c>
      <c r="X2556">
        <v>463</v>
      </c>
      <c r="Y2556">
        <v>4687.22314453125</v>
      </c>
      <c r="Z2556">
        <v>206.30900573730469</v>
      </c>
      <c r="AA2556">
        <v>9641.9453125</v>
      </c>
      <c r="AB2556">
        <v>0</v>
      </c>
      <c r="AC2556">
        <v>4.7609200477600098</v>
      </c>
      <c r="AD2556">
        <v>5671.02978515625</v>
      </c>
      <c r="AE2556">
        <v>4639.12548828125</v>
      </c>
      <c r="AF2556">
        <v>312.98098754882813</v>
      </c>
      <c r="AG2556">
        <v>12347</v>
      </c>
      <c r="AH2556">
        <v>109.59877777099609</v>
      </c>
      <c r="AI2556">
        <v>0</v>
      </c>
      <c r="AJ2556">
        <v>160.284423828125</v>
      </c>
      <c r="AK2556"/>
      <c r="AL2556">
        <v>42860.0546875</v>
      </c>
      <c r="AM2556">
        <v>36502.2890625</v>
      </c>
      <c r="AN2556">
        <v>6357.767578125</v>
      </c>
      <c r="AO2556" s="5" t="s">
        <v>5407</v>
      </c>
    </row>
    <row r="2557" spans="1:41" ht="14.25" x14ac:dyDescent="0.45">
      <c r="A2557">
        <v>2018</v>
      </c>
      <c r="B2557" s="5" t="s">
        <v>80</v>
      </c>
      <c r="C2557" s="5" t="s">
        <v>178</v>
      </c>
      <c r="D2557" s="5" t="s">
        <v>83</v>
      </c>
      <c r="E2557" s="5" t="s">
        <v>25</v>
      </c>
      <c r="F2557" s="5" t="s">
        <v>205</v>
      </c>
      <c r="G2557" s="5" t="s">
        <v>87</v>
      </c>
      <c r="H2557" s="5" t="s">
        <v>130</v>
      </c>
      <c r="I2557">
        <v>3560.2781099999988</v>
      </c>
      <c r="J2557">
        <v>5</v>
      </c>
      <c r="K2557">
        <v>0</v>
      </c>
      <c r="L2557"/>
      <c r="M2557">
        <v>114.13905</v>
      </c>
      <c r="N2557">
        <v>32</v>
      </c>
      <c r="O2557">
        <v>0</v>
      </c>
      <c r="P2557"/>
      <c r="Q2557">
        <v>0</v>
      </c>
      <c r="R2557">
        <v>620.38052999999979</v>
      </c>
      <c r="S2557"/>
      <c r="T2557"/>
      <c r="U2557">
        <v>0</v>
      </c>
      <c r="V2557">
        <v>285</v>
      </c>
      <c r="W2557">
        <v>0</v>
      </c>
      <c r="X2557">
        <v>463</v>
      </c>
      <c r="Y2557">
        <v>4687.223</v>
      </c>
      <c r="Z2557">
        <v>206.309</v>
      </c>
      <c r="AA2557">
        <v>9641.9452599999986</v>
      </c>
      <c r="AB2557">
        <v>0</v>
      </c>
      <c r="AC2557">
        <v>4.7609200000000014</v>
      </c>
      <c r="AD2557">
        <v>5671.0299999999988</v>
      </c>
      <c r="AE2557">
        <v>4639.1253299999908</v>
      </c>
      <c r="AF2557">
        <v>312.98099999999999</v>
      </c>
      <c r="AG2557">
        <v>12347</v>
      </c>
      <c r="AH2557">
        <v>109.5987802196622</v>
      </c>
      <c r="AI2557">
        <v>0</v>
      </c>
      <c r="AJ2557">
        <v>160.28442000000001</v>
      </c>
      <c r="AK2557"/>
      <c r="AL2557">
        <v>42860.0546875</v>
      </c>
      <c r="AM2557">
        <v>36502.28515625</v>
      </c>
      <c r="AN2557">
        <v>6357.767578125</v>
      </c>
      <c r="AO2557" s="5" t="s">
        <v>5408</v>
      </c>
    </row>
    <row r="2558" spans="1:41" ht="14.25" x14ac:dyDescent="0.45">
      <c r="A2558">
        <v>2018</v>
      </c>
      <c r="B2558" s="5" t="s">
        <v>1509</v>
      </c>
      <c r="C2558" s="5" t="s">
        <v>268</v>
      </c>
      <c r="D2558" s="5" t="s">
        <v>81</v>
      </c>
      <c r="E2558" s="5" t="s">
        <v>97</v>
      </c>
      <c r="F2558" s="5" t="s">
        <v>98</v>
      </c>
      <c r="G2558" s="5" t="s">
        <v>82</v>
      </c>
      <c r="H2558" s="5" t="s">
        <v>99</v>
      </c>
      <c r="I2558">
        <v>823.70219133765261</v>
      </c>
      <c r="J2558">
        <v>1369.1936926590649</v>
      </c>
      <c r="K2558">
        <v>58.7</v>
      </c>
      <c r="L2558">
        <v>113</v>
      </c>
      <c r="M2558">
        <v>633</v>
      </c>
      <c r="N2558">
        <v>632</v>
      </c>
      <c r="O2558">
        <v>313.0023237881087</v>
      </c>
      <c r="P2558">
        <v>443</v>
      </c>
      <c r="Q2558">
        <v>278.50108667062489</v>
      </c>
      <c r="R2558">
        <v>537.23278974999994</v>
      </c>
      <c r="S2558">
        <v>690</v>
      </c>
      <c r="T2558">
        <v>396.40097427799998</v>
      </c>
      <c r="U2558">
        <v>147.28131018675001</v>
      </c>
      <c r="V2558">
        <v>646</v>
      </c>
      <c r="W2558">
        <v>300.84789200000012</v>
      </c>
      <c r="X2558">
        <v>1075</v>
      </c>
      <c r="Y2558">
        <v>3364.36</v>
      </c>
      <c r="Z2558">
        <v>462.9</v>
      </c>
      <c r="AA2558">
        <v>5049.7016391553097</v>
      </c>
      <c r="AB2558">
        <v>80.53481699999999</v>
      </c>
      <c r="AC2558">
        <v>355.21483684377603</v>
      </c>
      <c r="AD2558">
        <v>767</v>
      </c>
      <c r="AE2558">
        <v>380</v>
      </c>
      <c r="AF2558">
        <v>1877.488204697557</v>
      </c>
      <c r="AG2558">
        <v>8754.2999999999993</v>
      </c>
      <c r="AH2558">
        <v>1274.4147467723319</v>
      </c>
      <c r="AI2558">
        <v>387.36459999999988</v>
      </c>
      <c r="AJ2558">
        <v>2319.0405540077259</v>
      </c>
      <c r="AK2558">
        <v>300.57009937831248</v>
      </c>
      <c r="AL2558">
        <v>33829.75390625</v>
      </c>
      <c r="AM2558">
        <v>27552.91796875</v>
      </c>
      <c r="AN2558">
        <v>6276.8359375</v>
      </c>
      <c r="AO2558" s="5" t="s">
        <v>2469</v>
      </c>
    </row>
    <row r="2559" spans="1:41" ht="14.25" x14ac:dyDescent="0.45">
      <c r="A2559">
        <v>2018</v>
      </c>
      <c r="B2559" s="5" t="s">
        <v>589</v>
      </c>
      <c r="C2559" s="5" t="s">
        <v>268</v>
      </c>
      <c r="D2559" s="5" t="s">
        <v>81</v>
      </c>
      <c r="E2559" s="5" t="s">
        <v>97</v>
      </c>
      <c r="F2559" s="5" t="s">
        <v>98</v>
      </c>
      <c r="G2559" s="5" t="s">
        <v>82</v>
      </c>
      <c r="H2559" s="5" t="s">
        <v>99</v>
      </c>
      <c r="I2559">
        <v>860.37891158983302</v>
      </c>
      <c r="J2559">
        <v>1373.808636969728</v>
      </c>
      <c r="K2559">
        <v>57</v>
      </c>
      <c r="L2559">
        <v>112</v>
      </c>
      <c r="M2559">
        <v>603.98380874999998</v>
      </c>
      <c r="N2559">
        <v>721.43639705877717</v>
      </c>
      <c r="O2559">
        <v>313.60000000000002</v>
      </c>
      <c r="P2559">
        <v>441</v>
      </c>
      <c r="Q2559">
        <v>273.36169999999998</v>
      </c>
      <c r="R2559">
        <v>542.5</v>
      </c>
      <c r="S2559">
        <v>699.44935862433863</v>
      </c>
      <c r="T2559">
        <v>398</v>
      </c>
      <c r="U2559">
        <v>141.53142</v>
      </c>
      <c r="V2559">
        <v>651.39999999999986</v>
      </c>
      <c r="W2559">
        <v>295</v>
      </c>
      <c r="X2559">
        <v>1080</v>
      </c>
      <c r="Y2559">
        <v>3354.7866666666669</v>
      </c>
      <c r="Z2559">
        <v>456.80139257958842</v>
      </c>
      <c r="AA2559">
        <v>5328.9608932515257</v>
      </c>
      <c r="AB2559">
        <v>81.348299999999995</v>
      </c>
      <c r="AC2559">
        <v>383.8954749214443</v>
      </c>
      <c r="AD2559">
        <v>777.83454999999992</v>
      </c>
      <c r="AE2559">
        <v>367.5</v>
      </c>
      <c r="AF2559">
        <v>1800.894095916502</v>
      </c>
      <c r="AG2559">
        <v>8754.4142158929044</v>
      </c>
      <c r="AH2559">
        <v>1244.381220218816</v>
      </c>
      <c r="AI2559">
        <v>407.96909999999991</v>
      </c>
      <c r="AJ2559">
        <v>2478.5343799715279</v>
      </c>
      <c r="AK2559">
        <v>270.3158285353677</v>
      </c>
      <c r="AL2559">
        <v>34272.0859375</v>
      </c>
      <c r="AM2559">
        <v>28043.205078125</v>
      </c>
      <c r="AN2559">
        <v>6228.8828125</v>
      </c>
      <c r="AO2559" s="5" t="s">
        <v>901</v>
      </c>
    </row>
    <row r="2560" spans="1:41" ht="14.25" x14ac:dyDescent="0.45">
      <c r="A2560">
        <v>2018</v>
      </c>
      <c r="B2560" s="5" t="s">
        <v>5028</v>
      </c>
      <c r="C2560" s="5" t="s">
        <v>268</v>
      </c>
      <c r="D2560" s="5" t="s">
        <v>81</v>
      </c>
      <c r="E2560" s="5" t="s">
        <v>97</v>
      </c>
      <c r="F2560" s="5" t="s">
        <v>98</v>
      </c>
      <c r="G2560" s="5" t="s">
        <v>82</v>
      </c>
      <c r="H2560" s="5" t="s">
        <v>99</v>
      </c>
      <c r="I2560">
        <v>860.81122625171361</v>
      </c>
      <c r="J2560">
        <v>1400.3903820435</v>
      </c>
      <c r="K2560">
        <v>55.3</v>
      </c>
      <c r="L2560">
        <v>115</v>
      </c>
      <c r="M2560">
        <v>596.36306100000002</v>
      </c>
      <c r="N2560">
        <v>646.92630199999985</v>
      </c>
      <c r="O2560">
        <v>311.7</v>
      </c>
      <c r="P2560">
        <v>443</v>
      </c>
      <c r="Q2560">
        <v>272.16707600000001</v>
      </c>
      <c r="R2560">
        <v>567</v>
      </c>
      <c r="S2560">
        <v>640.2116402116402</v>
      </c>
      <c r="T2560">
        <v>394.00625700000012</v>
      </c>
      <c r="U2560">
        <v>145.03700000000001</v>
      </c>
      <c r="V2560">
        <v>655</v>
      </c>
      <c r="W2560">
        <v>272.2</v>
      </c>
      <c r="X2560">
        <v>1116.5119999999999</v>
      </c>
      <c r="Y2560">
        <v>3334.1640000000002</v>
      </c>
      <c r="Z2560">
        <v>450</v>
      </c>
      <c r="AA2560">
        <v>5098.4337700031874</v>
      </c>
      <c r="AB2560">
        <v>82</v>
      </c>
      <c r="AC2560">
        <v>396.65850734846282</v>
      </c>
      <c r="AD2560">
        <v>768</v>
      </c>
      <c r="AE2560">
        <v>355</v>
      </c>
      <c r="AF2560">
        <v>1679</v>
      </c>
      <c r="AG2560">
        <v>8677</v>
      </c>
      <c r="AH2560">
        <v>1285</v>
      </c>
      <c r="AI2560">
        <v>408.03</v>
      </c>
      <c r="AJ2560">
        <v>2414.2304060079032</v>
      </c>
      <c r="AK2560">
        <v>244.73328900000001</v>
      </c>
      <c r="AL2560">
        <v>33683.875</v>
      </c>
      <c r="AM2560">
        <v>27509.818359375</v>
      </c>
      <c r="AN2560">
        <v>6174.05615234375</v>
      </c>
      <c r="AO2560" s="5" t="s">
        <v>5409</v>
      </c>
    </row>
    <row r="2561" spans="1:41" ht="14.25" x14ac:dyDescent="0.45">
      <c r="A2561">
        <v>2018</v>
      </c>
      <c r="B2561" s="5" t="s">
        <v>1508</v>
      </c>
      <c r="C2561" s="5" t="s">
        <v>268</v>
      </c>
      <c r="D2561" s="5" t="s">
        <v>81</v>
      </c>
      <c r="E2561" s="5" t="s">
        <v>97</v>
      </c>
      <c r="F2561" s="5" t="s">
        <v>98</v>
      </c>
      <c r="G2561" s="5" t="s">
        <v>82</v>
      </c>
      <c r="H2561" s="5" t="s">
        <v>99</v>
      </c>
      <c r="I2561">
        <v>832.50268640836168</v>
      </c>
      <c r="J2561">
        <v>1386.0115476978181</v>
      </c>
      <c r="K2561">
        <v>77.442000000000007</v>
      </c>
      <c r="L2561">
        <v>118</v>
      </c>
      <c r="M2561">
        <v>773</v>
      </c>
      <c r="N2561">
        <v>653</v>
      </c>
      <c r="O2561">
        <v>304</v>
      </c>
      <c r="P2561">
        <v>445</v>
      </c>
      <c r="Q2561">
        <v>277.85041529846671</v>
      </c>
      <c r="R2561">
        <v>557</v>
      </c>
      <c r="S2561">
        <v>702.62340812800005</v>
      </c>
      <c r="T2561">
        <v>387</v>
      </c>
      <c r="U2561">
        <v>151.55355837285001</v>
      </c>
      <c r="V2561">
        <v>667.77452673599998</v>
      </c>
      <c r="W2561">
        <v>254.94798245000001</v>
      </c>
      <c r="X2561">
        <v>1040</v>
      </c>
      <c r="Y2561">
        <v>3359</v>
      </c>
      <c r="Z2561">
        <v>429</v>
      </c>
      <c r="AA2561">
        <v>4995.9567525079792</v>
      </c>
      <c r="AB2561">
        <v>79.729468829999988</v>
      </c>
      <c r="AC2561">
        <v>356.97188163200002</v>
      </c>
      <c r="AD2561">
        <v>778</v>
      </c>
      <c r="AE2561">
        <v>380.93046384000002</v>
      </c>
      <c r="AF2561">
        <v>2022</v>
      </c>
      <c r="AG2561">
        <v>8737</v>
      </c>
      <c r="AH2561">
        <v>1337.131692307692</v>
      </c>
      <c r="AI2561">
        <v>408.86419627756328</v>
      </c>
      <c r="AJ2561">
        <v>2409.2162865559098</v>
      </c>
      <c r="AK2561">
        <v>310.26782171119828</v>
      </c>
      <c r="AL2561">
        <v>34231.7734375</v>
      </c>
      <c r="AM2561">
        <v>27778.767578125</v>
      </c>
      <c r="AN2561">
        <v>6453.0068359375</v>
      </c>
      <c r="AO2561" s="5" t="s">
        <v>2468</v>
      </c>
    </row>
    <row r="2562" spans="1:41" ht="14.25" x14ac:dyDescent="0.45">
      <c r="A2562">
        <v>2018</v>
      </c>
      <c r="B2562" s="5" t="s">
        <v>4071</v>
      </c>
      <c r="C2562" s="5" t="s">
        <v>268</v>
      </c>
      <c r="D2562" s="5" t="s">
        <v>81</v>
      </c>
      <c r="E2562" s="5" t="s">
        <v>97</v>
      </c>
      <c r="F2562" s="5" t="s">
        <v>98</v>
      </c>
      <c r="G2562" s="5" t="s">
        <v>82</v>
      </c>
      <c r="H2562" s="5" t="s">
        <v>99</v>
      </c>
      <c r="I2562">
        <v>860.96705717317025</v>
      </c>
      <c r="J2562">
        <v>1370.6495947902361</v>
      </c>
      <c r="K2562">
        <v>53.6</v>
      </c>
      <c r="L2562">
        <v>112</v>
      </c>
      <c r="M2562">
        <v>602</v>
      </c>
      <c r="N2562">
        <v>612.75004377904531</v>
      </c>
      <c r="O2562">
        <v>312.7</v>
      </c>
      <c r="P2562">
        <v>445</v>
      </c>
      <c r="Q2562">
        <v>274.79292030427843</v>
      </c>
      <c r="R2562">
        <v>568</v>
      </c>
      <c r="S2562">
        <v>637.10585820895517</v>
      </c>
      <c r="T2562">
        <v>395</v>
      </c>
      <c r="U2562">
        <v>143.65199999999999</v>
      </c>
      <c r="V2562">
        <v>650.4027086264623</v>
      </c>
      <c r="W2562">
        <v>292</v>
      </c>
      <c r="X2562">
        <v>1116.5119999999999</v>
      </c>
      <c r="Y2562">
        <v>3269</v>
      </c>
      <c r="Z2562">
        <v>448</v>
      </c>
      <c r="AA2562">
        <v>5092.2418391364099</v>
      </c>
      <c r="AB2562">
        <v>81</v>
      </c>
      <c r="AC2562">
        <v>396.65850734846282</v>
      </c>
      <c r="AD2562">
        <v>734.70999999999992</v>
      </c>
      <c r="AE2562">
        <v>358</v>
      </c>
      <c r="AF2562">
        <v>1654</v>
      </c>
      <c r="AG2562">
        <v>8659</v>
      </c>
      <c r="AH2562">
        <v>1244</v>
      </c>
      <c r="AI2562">
        <v>408.03</v>
      </c>
      <c r="AJ2562">
        <v>2418.2330745789468</v>
      </c>
      <c r="AK2562">
        <v>257.76761245048198</v>
      </c>
      <c r="AL2562">
        <v>33467.77734375</v>
      </c>
      <c r="AM2562">
        <v>27333.34765625</v>
      </c>
      <c r="AN2562">
        <v>6134.42529296875</v>
      </c>
      <c r="AO2562" s="5" t="s">
        <v>4359</v>
      </c>
    </row>
    <row r="2563" spans="1:41" ht="14.25" x14ac:dyDescent="0.45">
      <c r="A2563">
        <v>2018</v>
      </c>
      <c r="B2563" s="5" t="s">
        <v>1507</v>
      </c>
      <c r="C2563" s="5" t="s">
        <v>268</v>
      </c>
      <c r="D2563" s="5" t="s">
        <v>81</v>
      </c>
      <c r="E2563" s="5" t="s">
        <v>97</v>
      </c>
      <c r="F2563" s="5" t="s">
        <v>98</v>
      </c>
      <c r="G2563" s="5" t="s">
        <v>82</v>
      </c>
      <c r="H2563" s="5" t="s">
        <v>99</v>
      </c>
      <c r="I2563">
        <v>839.99857601930046</v>
      </c>
      <c r="J2563">
        <v>1414</v>
      </c>
      <c r="K2563">
        <v>69</v>
      </c>
      <c r="L2563">
        <v>117</v>
      </c>
      <c r="M2563">
        <v>563.84</v>
      </c>
      <c r="N2563">
        <v>631.94297002107771</v>
      </c>
      <c r="O2563">
        <v>315</v>
      </c>
      <c r="P2563">
        <v>461</v>
      </c>
      <c r="Q2563">
        <v>291.17135588838732</v>
      </c>
      <c r="R2563">
        <v>557</v>
      </c>
      <c r="S2563">
        <v>663.4</v>
      </c>
      <c r="T2563">
        <v>421</v>
      </c>
      <c r="U2563">
        <v>157.12600248995</v>
      </c>
      <c r="V2563">
        <v>667.05219127376006</v>
      </c>
      <c r="W2563">
        <v>253.90737844</v>
      </c>
      <c r="X2563">
        <v>1030</v>
      </c>
      <c r="Y2563">
        <v>3347.18</v>
      </c>
      <c r="Z2563">
        <v>446</v>
      </c>
      <c r="AA2563">
        <v>4938.3134289995414</v>
      </c>
      <c r="AB2563">
        <v>91.437874358700014</v>
      </c>
      <c r="AC2563">
        <v>340.3541215044512</v>
      </c>
      <c r="AD2563">
        <v>793.24400000000003</v>
      </c>
      <c r="AE2563">
        <v>376.2754571252899</v>
      </c>
      <c r="AF2563">
        <v>2130.78245625</v>
      </c>
      <c r="AG2563">
        <v>8767.2727672433812</v>
      </c>
      <c r="AH2563">
        <v>1448.515247108307</v>
      </c>
      <c r="AI2563">
        <v>409.02754654801822</v>
      </c>
      <c r="AJ2563">
        <v>2641.44982584224</v>
      </c>
      <c r="AK2563">
        <v>307.42394897854513</v>
      </c>
      <c r="AL2563">
        <v>34489.71484375</v>
      </c>
      <c r="AM2563">
        <v>28123.919921875</v>
      </c>
      <c r="AN2563">
        <v>6365.7958984375</v>
      </c>
      <c r="AO2563" s="5" t="s">
        <v>2470</v>
      </c>
    </row>
    <row r="2564" spans="1:41" ht="14.25" x14ac:dyDescent="0.45">
      <c r="A2564">
        <v>2018</v>
      </c>
      <c r="B2564" s="5" t="s">
        <v>589</v>
      </c>
      <c r="C2564" s="5" t="s">
        <v>268</v>
      </c>
      <c r="D2564" s="5" t="s">
        <v>81</v>
      </c>
      <c r="E2564" s="5" t="s">
        <v>97</v>
      </c>
      <c r="F2564" s="5" t="s">
        <v>8</v>
      </c>
      <c r="G2564" s="5" t="s">
        <v>82</v>
      </c>
      <c r="H2564" s="5" t="s">
        <v>100</v>
      </c>
      <c r="I2564">
        <v>0.6686210672081776</v>
      </c>
      <c r="J2564">
        <v>0.54800000000000004</v>
      </c>
      <c r="K2564">
        <v>0.61385370896872582</v>
      </c>
      <c r="L2564">
        <v>0.60882800608828014</v>
      </c>
      <c r="M2564">
        <v>0.53749667415017355</v>
      </c>
      <c r="N2564">
        <v>0.45225905332624661</v>
      </c>
      <c r="O2564">
        <v>0.57740462512888502</v>
      </c>
      <c r="P2564">
        <v>0.50902392066152335</v>
      </c>
      <c r="Q2564">
        <v>0.49505582131150738</v>
      </c>
      <c r="R2564">
        <v>0.71181697344440709</v>
      </c>
      <c r="S2564">
        <v>0.67522889805124064</v>
      </c>
      <c r="T2564">
        <v>0.63102486047691531</v>
      </c>
      <c r="U2564">
        <v>0.48518182566127771</v>
      </c>
      <c r="V2564">
        <v>0.63665009069869249</v>
      </c>
      <c r="W2564">
        <v>0.56126331811263308</v>
      </c>
      <c r="X2564">
        <v>0.67077079016799079</v>
      </c>
      <c r="Y2564">
        <v>0.61918595708919177</v>
      </c>
      <c r="Z2564">
        <v>0.75537094318355946</v>
      </c>
      <c r="AA2564">
        <v>0.65737793410484946</v>
      </c>
      <c r="AB2564">
        <v>0.66463829884785075</v>
      </c>
      <c r="AC2564">
        <v>0.66622924805671901</v>
      </c>
      <c r="AD2564">
        <v>0.64964086282198052</v>
      </c>
      <c r="AE2564">
        <v>0.60800079412348618</v>
      </c>
      <c r="AF2564">
        <v>0.62199669472603536</v>
      </c>
      <c r="AG2564">
        <v>0.55213389691294579</v>
      </c>
      <c r="AH2564">
        <v>0.54762008754784286</v>
      </c>
      <c r="AI2564">
        <v>0.62059635172091365</v>
      </c>
      <c r="AJ2564">
        <v>0.51071789640545473</v>
      </c>
      <c r="AK2564">
        <v>0.64772950296614473</v>
      </c>
      <c r="AL2564">
        <v>0.60357654094696045</v>
      </c>
      <c r="AM2564">
        <v>0.59449714422225952</v>
      </c>
      <c r="AN2564">
        <v>0.61643904447555542</v>
      </c>
      <c r="AO2564" s="5" t="s">
        <v>902</v>
      </c>
    </row>
    <row r="2565" spans="1:41" ht="14.25" x14ac:dyDescent="0.45">
      <c r="A2565">
        <v>2018</v>
      </c>
      <c r="B2565" s="5" t="s">
        <v>1509</v>
      </c>
      <c r="C2565" s="5" t="s">
        <v>268</v>
      </c>
      <c r="D2565" s="5" t="s">
        <v>81</v>
      </c>
      <c r="E2565" s="5" t="s">
        <v>97</v>
      </c>
      <c r="F2565" s="5" t="s">
        <v>8</v>
      </c>
      <c r="G2565" s="5" t="s">
        <v>82</v>
      </c>
      <c r="H2565" s="5" t="s">
        <v>100</v>
      </c>
      <c r="I2565">
        <v>0.64457464566531897</v>
      </c>
      <c r="J2565">
        <v>0.55000000000000004</v>
      </c>
      <c r="K2565">
        <v>0.62045492981566042</v>
      </c>
      <c r="L2565">
        <v>0.61661297222731515</v>
      </c>
      <c r="M2565">
        <v>0.5703257614254359</v>
      </c>
      <c r="N2565">
        <v>0.40531527371607412</v>
      </c>
      <c r="O2565">
        <v>0.54970552122955507</v>
      </c>
      <c r="P2565">
        <v>0.51133241916792482</v>
      </c>
      <c r="Q2565">
        <v>0.55102415792084858</v>
      </c>
      <c r="R2565">
        <v>0.71274199250201009</v>
      </c>
      <c r="S2565">
        <v>0.70961372331235351</v>
      </c>
      <c r="T2565">
        <v>0.61988017495152303</v>
      </c>
      <c r="U2565">
        <v>0.48715417673918893</v>
      </c>
      <c r="V2565">
        <v>0.59471203417292684</v>
      </c>
      <c r="W2565">
        <v>0.55933821932681882</v>
      </c>
      <c r="X2565">
        <v>0.65379272763542329</v>
      </c>
      <c r="Y2565">
        <v>0.62347298819901553</v>
      </c>
      <c r="Z2565">
        <v>0.79989200680307371</v>
      </c>
      <c r="AA2565">
        <v>0.63235328220494536</v>
      </c>
      <c r="AB2565">
        <v>0.658650566425798</v>
      </c>
      <c r="AC2565">
        <v>0.59931506849315064</v>
      </c>
      <c r="AD2565">
        <v>0.59562637840524335</v>
      </c>
      <c r="AE2565">
        <v>0.59932295432149707</v>
      </c>
      <c r="AF2565">
        <v>0.63405725390594536</v>
      </c>
      <c r="AG2565">
        <v>0.57311998340797921</v>
      </c>
      <c r="AH2565">
        <v>0.56834678273341599</v>
      </c>
      <c r="AI2565">
        <v>0.62188314154192625</v>
      </c>
      <c r="AJ2565">
        <v>0.4884329462180757</v>
      </c>
      <c r="AK2565">
        <v>0.69099834172473018</v>
      </c>
      <c r="AL2565">
        <v>0.60145002603530884</v>
      </c>
      <c r="AM2565">
        <v>0.58961379528045654</v>
      </c>
      <c r="AN2565">
        <v>0.61821800470352173</v>
      </c>
      <c r="AO2565" s="5" t="s">
        <v>2471</v>
      </c>
    </row>
    <row r="2566" spans="1:41" ht="14.25" x14ac:dyDescent="0.45">
      <c r="A2566">
        <v>2018</v>
      </c>
      <c r="B2566" s="5" t="s">
        <v>4071</v>
      </c>
      <c r="C2566" s="5" t="s">
        <v>268</v>
      </c>
      <c r="D2566" s="5" t="s">
        <v>81</v>
      </c>
      <c r="E2566" s="5" t="s">
        <v>97</v>
      </c>
      <c r="F2566" s="5" t="s">
        <v>8</v>
      </c>
      <c r="G2566" s="5" t="s">
        <v>82</v>
      </c>
      <c r="H2566" s="5" t="s">
        <v>100</v>
      </c>
      <c r="I2566">
        <v>0.67001536786880356</v>
      </c>
      <c r="J2566">
        <v>0.54400000000000004</v>
      </c>
      <c r="K2566">
        <v>0.58273537725592517</v>
      </c>
      <c r="L2566">
        <v>0.60709345336438192</v>
      </c>
      <c r="M2566">
        <v>0.54295322562132442</v>
      </c>
      <c r="N2566">
        <v>0.38925757117743243</v>
      </c>
      <c r="O2566">
        <v>0.59493911719939119</v>
      </c>
      <c r="P2566">
        <v>0.5</v>
      </c>
      <c r="Q2566">
        <v>0.52521741596619986</v>
      </c>
      <c r="R2566">
        <v>0.72417692054257932</v>
      </c>
      <c r="S2566">
        <v>0.66720161502667386</v>
      </c>
      <c r="T2566">
        <v>0.63508907325229924</v>
      </c>
      <c r="U2566">
        <v>0.48231265108783239</v>
      </c>
      <c r="V2566">
        <v>0.68015376427800489</v>
      </c>
      <c r="W2566">
        <v>0.55555555555555558</v>
      </c>
      <c r="X2566">
        <v>0.7365003239125405</v>
      </c>
      <c r="Y2566">
        <v>0.60481931277428713</v>
      </c>
      <c r="Z2566">
        <v>0.79908675799086759</v>
      </c>
      <c r="AA2566">
        <v>0.63887001014153966</v>
      </c>
      <c r="AB2566">
        <v>0.66046966731898238</v>
      </c>
      <c r="AC2566">
        <v>0.66741335614315156</v>
      </c>
      <c r="AD2566">
        <v>0.61970379833025879</v>
      </c>
      <c r="AE2566">
        <v>0.59228376679240291</v>
      </c>
      <c r="AF2566">
        <v>0.56700536152590941</v>
      </c>
      <c r="AG2566">
        <v>0.56035732405595418</v>
      </c>
      <c r="AH2566">
        <v>0.5182247652450146</v>
      </c>
      <c r="AI2566">
        <v>0.62068899186895388</v>
      </c>
      <c r="AJ2566">
        <v>0.48859115742897058</v>
      </c>
      <c r="AK2566">
        <v>0.65100659746087286</v>
      </c>
      <c r="AL2566">
        <v>0.60088694095611572</v>
      </c>
      <c r="AM2566">
        <v>0.59062671661376953</v>
      </c>
      <c r="AN2566">
        <v>0.61542230844497681</v>
      </c>
      <c r="AO2566" s="5" t="s">
        <v>4360</v>
      </c>
    </row>
    <row r="2567" spans="1:41" ht="14.25" x14ac:dyDescent="0.45">
      <c r="A2567">
        <v>2018</v>
      </c>
      <c r="B2567" s="5" t="s">
        <v>5028</v>
      </c>
      <c r="C2567" s="5" t="s">
        <v>268</v>
      </c>
      <c r="D2567" s="5" t="s">
        <v>81</v>
      </c>
      <c r="E2567" s="5" t="s">
        <v>97</v>
      </c>
      <c r="F2567" s="5" t="s">
        <v>8</v>
      </c>
      <c r="G2567" s="5" t="s">
        <v>82</v>
      </c>
      <c r="H2567" s="5" t="s">
        <v>100</v>
      </c>
      <c r="I2567">
        <v>0.69963186333573713</v>
      </c>
      <c r="J2567">
        <v>0.5331909569722435</v>
      </c>
      <c r="K2567">
        <v>0.57388958073889573</v>
      </c>
      <c r="L2567">
        <v>0.62335488515092785</v>
      </c>
      <c r="M2567">
        <v>0.58434023724507311</v>
      </c>
      <c r="N2567">
        <v>0.40784900191573431</v>
      </c>
      <c r="O2567">
        <v>0.60308799628511722</v>
      </c>
      <c r="P2567">
        <v>0.48625746399719011</v>
      </c>
      <c r="Q2567">
        <v>0.53030144250088773</v>
      </c>
      <c r="R2567">
        <v>0.69597878921785239</v>
      </c>
      <c r="S2567">
        <v>0.64666525600007996</v>
      </c>
      <c r="T2567">
        <v>0.6161353865640834</v>
      </c>
      <c r="U2567">
        <v>0.48696279881815741</v>
      </c>
      <c r="V2567">
        <v>0.60789991461558446</v>
      </c>
      <c r="W2567">
        <v>0.50939441574968181</v>
      </c>
      <c r="X2567">
        <v>0.7341918649916882</v>
      </c>
      <c r="Y2567">
        <v>0.62631615726036405</v>
      </c>
      <c r="Z2567">
        <v>0.82854617764030047</v>
      </c>
      <c r="AA2567">
        <v>0.64891046511268291</v>
      </c>
      <c r="AB2567">
        <v>0.6686236138290933</v>
      </c>
      <c r="AC2567">
        <v>0.66741335614315156</v>
      </c>
      <c r="AD2567">
        <v>0.64341136706819546</v>
      </c>
      <c r="AE2567">
        <v>0.58732049500363981</v>
      </c>
      <c r="AF2567">
        <v>0.54918815663801335</v>
      </c>
      <c r="AG2567">
        <v>0.56025176140002897</v>
      </c>
      <c r="AH2567">
        <v>0.54087053470334778</v>
      </c>
      <c r="AI2567">
        <v>0.62068899186895388</v>
      </c>
      <c r="AJ2567">
        <v>0.4792992666285294</v>
      </c>
      <c r="AK2567">
        <v>0.65865687637903503</v>
      </c>
      <c r="AL2567">
        <v>0.60064250230789185</v>
      </c>
      <c r="AM2567">
        <v>0.58933377265930176</v>
      </c>
      <c r="AN2567">
        <v>0.61666297912597656</v>
      </c>
      <c r="AO2567" s="5" t="s">
        <v>5410</v>
      </c>
    </row>
    <row r="2568" spans="1:41" ht="14.25" x14ac:dyDescent="0.45">
      <c r="A2568">
        <v>2018</v>
      </c>
      <c r="B2568" s="5" t="s">
        <v>1508</v>
      </c>
      <c r="C2568" s="5" t="s">
        <v>268</v>
      </c>
      <c r="D2568" s="5" t="s">
        <v>81</v>
      </c>
      <c r="E2568" s="5" t="s">
        <v>97</v>
      </c>
      <c r="F2568" s="5" t="s">
        <v>8</v>
      </c>
      <c r="G2568" s="5" t="s">
        <v>82</v>
      </c>
      <c r="H2568" s="5" t="s">
        <v>100</v>
      </c>
      <c r="I2568">
        <v>0.64592233564170221</v>
      </c>
      <c r="J2568">
        <v>0.54025935160225658</v>
      </c>
      <c r="K2568">
        <v>0.56669301018616092</v>
      </c>
      <c r="L2568">
        <v>0.64482142818110089</v>
      </c>
      <c r="M2568">
        <v>0.6002857764110211</v>
      </c>
      <c r="N2568">
        <v>0.42571889774662358</v>
      </c>
      <c r="O2568">
        <v>0.54223744292237441</v>
      </c>
      <c r="P2568">
        <v>0.50296125502961253</v>
      </c>
      <c r="Q2568">
        <v>0.46956850038441439</v>
      </c>
      <c r="R2568">
        <v>0.71515801712503513</v>
      </c>
      <c r="S2568">
        <v>0.71486766143302494</v>
      </c>
      <c r="T2568">
        <v>0.56301327666193179</v>
      </c>
      <c r="U2568">
        <v>0.51390618513906183</v>
      </c>
      <c r="V2568">
        <v>0.58878480578882708</v>
      </c>
      <c r="W2568">
        <v>0.47400083004253862</v>
      </c>
      <c r="X2568">
        <v>0.64173762803899792</v>
      </c>
      <c r="Y2568">
        <v>0.61866326005884942</v>
      </c>
      <c r="Z2568">
        <v>0.78988068935041977</v>
      </c>
      <c r="AA2568">
        <v>0.61873748473976165</v>
      </c>
      <c r="AB2568">
        <v>0.68284774343760835</v>
      </c>
      <c r="AC2568">
        <v>0.58482613272395367</v>
      </c>
      <c r="AD2568">
        <v>0.54486371403759415</v>
      </c>
      <c r="AE2568">
        <v>0.60079044994643949</v>
      </c>
      <c r="AF2568">
        <v>0</v>
      </c>
      <c r="AG2568">
        <v>0.53364067909242596</v>
      </c>
      <c r="AH2568">
        <v>0.54262568128230981</v>
      </c>
      <c r="AI2568">
        <v>0.62167757790245615</v>
      </c>
      <c r="AJ2568">
        <v>0.4895846454911269</v>
      </c>
      <c r="AK2568">
        <v>0.67919418499075379</v>
      </c>
      <c r="AL2568">
        <v>0.56749200820922852</v>
      </c>
      <c r="AM2568">
        <v>0.54607200622558594</v>
      </c>
      <c r="AN2568">
        <v>0.59783703088760376</v>
      </c>
      <c r="AO2568" s="5" t="s">
        <v>2472</v>
      </c>
    </row>
    <row r="2569" spans="1:41" ht="14.25" x14ac:dyDescent="0.45">
      <c r="A2569">
        <v>2018</v>
      </c>
      <c r="B2569" s="5" t="s">
        <v>1507</v>
      </c>
      <c r="C2569" s="5" t="s">
        <v>268</v>
      </c>
      <c r="D2569" s="5" t="s">
        <v>81</v>
      </c>
      <c r="E2569" s="5" t="s">
        <v>97</v>
      </c>
      <c r="F2569" s="5" t="s">
        <v>8</v>
      </c>
      <c r="G2569" s="5" t="s">
        <v>82</v>
      </c>
      <c r="H2569" s="5" t="s">
        <v>100</v>
      </c>
      <c r="I2569">
        <v>0.6697499695557535</v>
      </c>
      <c r="J2569">
        <v>0.53805175038051745</v>
      </c>
      <c r="K2569">
        <v>0.57285180572851802</v>
      </c>
      <c r="L2569">
        <v>0.63600782778864973</v>
      </c>
      <c r="M2569">
        <v>0.57061433336571787</v>
      </c>
      <c r="N2569">
        <v>0.40010419893211457</v>
      </c>
      <c r="O2569">
        <v>0.54483188044831876</v>
      </c>
      <c r="P2569">
        <v>0.52156165288657785</v>
      </c>
      <c r="Q2569">
        <v>0.47225820793569301</v>
      </c>
      <c r="R2569">
        <v>0.62552360930491646</v>
      </c>
      <c r="S2569">
        <v>0.65284994489056836</v>
      </c>
      <c r="T2569">
        <v>0.60725205269943927</v>
      </c>
      <c r="U2569">
        <v>0.5326532473677309</v>
      </c>
      <c r="V2569">
        <v>0.5998300434904914</v>
      </c>
      <c r="W2569">
        <v>0.47206613277705889</v>
      </c>
      <c r="X2569">
        <v>0.64604345426263232</v>
      </c>
      <c r="Y2569">
        <v>0.61878246723235919</v>
      </c>
      <c r="Z2569">
        <v>0.79801319763530487</v>
      </c>
      <c r="AA2569">
        <v>0.61123413627118639</v>
      </c>
      <c r="AB2569">
        <v>0.53528787237267306</v>
      </c>
      <c r="AC2569">
        <v>0.53602957081691416</v>
      </c>
      <c r="AD2569">
        <v>0.55388482286988994</v>
      </c>
      <c r="AE2569">
        <v>0.62982139745659727</v>
      </c>
      <c r="AF2569">
        <v>0</v>
      </c>
      <c r="AG2569">
        <v>0.54119482158495003</v>
      </c>
      <c r="AH2569">
        <v>0.60055071485084277</v>
      </c>
      <c r="AI2569">
        <v>0.59865550792233546</v>
      </c>
      <c r="AJ2569">
        <v>0.52168748831631673</v>
      </c>
      <c r="AK2569">
        <v>0.60095702310859644</v>
      </c>
      <c r="AL2569">
        <v>0.55890858173370361</v>
      </c>
      <c r="AM2569">
        <v>0.54426491260528564</v>
      </c>
      <c r="AN2569">
        <v>0.57965379953384399</v>
      </c>
      <c r="AO2569" s="5" t="s">
        <v>2473</v>
      </c>
    </row>
    <row r="2570" spans="1:41" ht="14.25" x14ac:dyDescent="0.45">
      <c r="A2570">
        <v>2018</v>
      </c>
      <c r="B2570" s="5" t="s">
        <v>589</v>
      </c>
      <c r="C2570" s="5" t="s">
        <v>268</v>
      </c>
      <c r="D2570" s="5" t="s">
        <v>81</v>
      </c>
      <c r="E2570" s="5" t="s">
        <v>97</v>
      </c>
      <c r="F2570" s="5" t="s">
        <v>34</v>
      </c>
      <c r="G2570" s="5" t="s">
        <v>82</v>
      </c>
      <c r="H2570" s="5" t="s">
        <v>100</v>
      </c>
      <c r="I2570">
        <v>3.5797936634096299E-2</v>
      </c>
      <c r="J2570">
        <v>5.7000000000000099E-2</v>
      </c>
      <c r="K2570">
        <v>6.3157894736842093E-2</v>
      </c>
      <c r="L2570">
        <v>7.9999999999999905E-2</v>
      </c>
      <c r="M2570">
        <v>3.9918511257244903E-2</v>
      </c>
      <c r="N2570">
        <v>7.9815127932271898E-2</v>
      </c>
      <c r="O2570">
        <v>9.5025510204081703E-2</v>
      </c>
      <c r="P2570">
        <v>6.8027210884353706E-2</v>
      </c>
      <c r="Q2570">
        <v>5.1470588235294101E-2</v>
      </c>
      <c r="R2570">
        <v>4.7004608294930902E-2</v>
      </c>
      <c r="S2570">
        <v>5.5000000000000097E-2</v>
      </c>
      <c r="T2570">
        <v>1</v>
      </c>
      <c r="U2570">
        <v>3.8199433030488901E-2</v>
      </c>
      <c r="V2570">
        <v>6.4322996622658696E-2</v>
      </c>
      <c r="W2570">
        <v>6.1016949152542403E-2</v>
      </c>
      <c r="X2570">
        <v>3.9814814814814803E-2</v>
      </c>
      <c r="Y2570">
        <v>4.1000000000000002E-2</v>
      </c>
      <c r="Z2570">
        <v>5.0129052954886698E-2</v>
      </c>
      <c r="AA2570">
        <v>0.06</v>
      </c>
      <c r="AB2570">
        <v>1</v>
      </c>
      <c r="AC2570">
        <v>9.1799288475009996E-2</v>
      </c>
      <c r="AD2570">
        <v>6.4068316327681701E-2</v>
      </c>
      <c r="AE2570">
        <v>9.3061224489795896E-2</v>
      </c>
      <c r="AF2570">
        <v>5.5E-2</v>
      </c>
      <c r="AG2570">
        <v>4.0569575257621698E-2</v>
      </c>
      <c r="AH2570">
        <v>4.66743140816114E-2</v>
      </c>
      <c r="AI2570">
        <v>6.0606060606060601E-2</v>
      </c>
      <c r="AJ2570">
        <v>4.76190476190477E-2</v>
      </c>
      <c r="AK2570">
        <v>0.05</v>
      </c>
      <c r="AL2570">
        <v>0.12331373244524002</v>
      </c>
      <c r="AM2570">
        <v>5.8871537446975708E-2</v>
      </c>
      <c r="AN2570">
        <v>0.2146068662405014</v>
      </c>
      <c r="AO2570" s="5" t="s">
        <v>903</v>
      </c>
    </row>
    <row r="2571" spans="1:41" ht="14.25" x14ac:dyDescent="0.45">
      <c r="A2571">
        <v>2018</v>
      </c>
      <c r="B2571" s="5" t="s">
        <v>1509</v>
      </c>
      <c r="C2571" s="5" t="s">
        <v>268</v>
      </c>
      <c r="D2571" s="5" t="s">
        <v>81</v>
      </c>
      <c r="E2571" s="5" t="s">
        <v>97</v>
      </c>
      <c r="F2571" s="5" t="s">
        <v>34</v>
      </c>
      <c r="G2571" s="5" t="s">
        <v>82</v>
      </c>
      <c r="H2571" s="5" t="s">
        <v>100</v>
      </c>
      <c r="I2571">
        <v>4.8110225513331301E-2</v>
      </c>
      <c r="J2571">
        <v>5.7000000000000002E-2</v>
      </c>
      <c r="K2571">
        <v>6.4735945485519697E-2</v>
      </c>
      <c r="L2571">
        <v>7.9999999999999905E-2</v>
      </c>
      <c r="M2571">
        <v>5.5292259083728298E-2</v>
      </c>
      <c r="N2571">
        <v>8.2278481012658194E-2</v>
      </c>
      <c r="O2571">
        <v>9.5022624434389094E-2</v>
      </c>
      <c r="P2571">
        <v>6.7720090293453702E-2</v>
      </c>
      <c r="Q2571">
        <v>5.4945054945055E-2</v>
      </c>
      <c r="R2571">
        <v>4.6805134427684199E-2</v>
      </c>
      <c r="S2571">
        <v>5.3000000000000103E-2</v>
      </c>
      <c r="T2571">
        <v>6.5000000000000002E-2</v>
      </c>
      <c r="U2571">
        <v>3.5108274635753299E-2</v>
      </c>
      <c r="V2571">
        <v>5.5727554179566603E-2</v>
      </c>
      <c r="W2571">
        <v>6.0000000000000102E-2</v>
      </c>
      <c r="X2571">
        <v>3.5348837209302299E-2</v>
      </c>
      <c r="Y2571">
        <v>4.0827973225219701E-2</v>
      </c>
      <c r="Z2571">
        <v>5.3359256858932801E-2</v>
      </c>
      <c r="AA2571">
        <v>6.0000000000000102E-2</v>
      </c>
      <c r="AB2571">
        <v>7.1209164106003905E-2</v>
      </c>
      <c r="AC2571">
        <v>8.6904761904761693E-2</v>
      </c>
      <c r="AD2571">
        <v>5.8670143415906102E-2</v>
      </c>
      <c r="AE2571">
        <v>9.2105263157894704E-2</v>
      </c>
      <c r="AF2571">
        <v>5.5000000000000097E-2</v>
      </c>
      <c r="AG2571">
        <v>4.0551500405515001E-2</v>
      </c>
      <c r="AH2571">
        <v>4.78722096621612E-2</v>
      </c>
      <c r="AI2571">
        <v>6.11702127659575E-2</v>
      </c>
      <c r="AJ2571">
        <v>4.8000000000000001E-2</v>
      </c>
      <c r="AK2571">
        <v>0.05</v>
      </c>
      <c r="AL2571">
        <v>5.9371199458837509E-2</v>
      </c>
      <c r="AM2571">
        <v>5.9084922075271606E-2</v>
      </c>
      <c r="AN2571">
        <v>5.9776782989501953E-2</v>
      </c>
      <c r="AO2571" s="5" t="s">
        <v>2475</v>
      </c>
    </row>
    <row r="2572" spans="1:41" ht="14.25" x14ac:dyDescent="0.45">
      <c r="A2572">
        <v>2018</v>
      </c>
      <c r="B2572" s="5" t="s">
        <v>5028</v>
      </c>
      <c r="C2572" s="5" t="s">
        <v>268</v>
      </c>
      <c r="D2572" s="5" t="s">
        <v>81</v>
      </c>
      <c r="E2572" s="5" t="s">
        <v>97</v>
      </c>
      <c r="F2572" s="5" t="s">
        <v>34</v>
      </c>
      <c r="G2572" s="5" t="s">
        <v>82</v>
      </c>
      <c r="H2572" s="5" t="s">
        <v>100</v>
      </c>
      <c r="I2572">
        <v>1.78271463486348E-2</v>
      </c>
      <c r="J2572">
        <v>6.5765825975687697E-2</v>
      </c>
      <c r="K2572">
        <v>6.5099457504520702E-2</v>
      </c>
      <c r="L2572">
        <v>7.8260869565217397E-2</v>
      </c>
      <c r="M2572">
        <v>4.5000000000000102E-2</v>
      </c>
      <c r="N2572">
        <v>6.6330524479389197E-2</v>
      </c>
      <c r="O2572">
        <v>9.4963105550208399E-2</v>
      </c>
      <c r="P2572">
        <v>6.7720090293453702E-2</v>
      </c>
      <c r="Q2572">
        <v>5.6851314374263197E-2</v>
      </c>
      <c r="R2572">
        <v>4.7619047619047603E-2</v>
      </c>
      <c r="S2572">
        <v>5.5E-2</v>
      </c>
      <c r="T2572">
        <v>5.1227870066033201E-2</v>
      </c>
      <c r="U2572">
        <v>3.8865944552079798E-2</v>
      </c>
      <c r="V2572">
        <v>5.9541984732824398E-2</v>
      </c>
      <c r="W2572">
        <v>3.01249081557678E-2</v>
      </c>
      <c r="X2572">
        <v>4.0762660858100902E-2</v>
      </c>
      <c r="Y2572">
        <v>7.2331175071172205E-2</v>
      </c>
      <c r="Z2572">
        <v>0.05</v>
      </c>
      <c r="AA2572">
        <v>0.06</v>
      </c>
      <c r="AB2572">
        <v>1</v>
      </c>
      <c r="AC2572">
        <v>7.3946070593366303E-2</v>
      </c>
      <c r="AD2572">
        <v>7.2916666666666699E-2</v>
      </c>
      <c r="AE2572">
        <v>9.2957746478873199E-2</v>
      </c>
      <c r="AF2572">
        <v>4.8838594401429403E-2</v>
      </c>
      <c r="AG2572">
        <v>3.58418808343898E-2</v>
      </c>
      <c r="AH2572">
        <v>4.66926070038911E-2</v>
      </c>
      <c r="AI2572">
        <v>5.9701492537313501E-2</v>
      </c>
      <c r="AJ2572">
        <v>5.7287209161033997E-2</v>
      </c>
      <c r="AK2572">
        <v>6.7614496040217895E-2</v>
      </c>
      <c r="AL2572">
        <v>9.0313412249088287E-2</v>
      </c>
      <c r="AM2572">
        <v>5.8234438300132751E-2</v>
      </c>
      <c r="AN2572">
        <v>0.13575860857963562</v>
      </c>
      <c r="AO2572" s="5" t="s">
        <v>5411</v>
      </c>
    </row>
    <row r="2573" spans="1:41" ht="14.25" x14ac:dyDescent="0.45">
      <c r="A2573">
        <v>2018</v>
      </c>
      <c r="B2573" s="5" t="s">
        <v>4071</v>
      </c>
      <c r="C2573" s="5" t="s">
        <v>268</v>
      </c>
      <c r="D2573" s="5" t="s">
        <v>81</v>
      </c>
      <c r="E2573" s="5" t="s">
        <v>97</v>
      </c>
      <c r="F2573" s="5" t="s">
        <v>34</v>
      </c>
      <c r="G2573" s="5" t="s">
        <v>82</v>
      </c>
      <c r="H2573" s="5" t="s">
        <v>100</v>
      </c>
      <c r="I2573">
        <v>1.8004914939824201E-2</v>
      </c>
      <c r="J2573">
        <v>6.0000000000000102E-2</v>
      </c>
      <c r="K2573">
        <v>6.5298507462686603E-2</v>
      </c>
      <c r="L2573">
        <v>7.9999999999999905E-2</v>
      </c>
      <c r="M2573">
        <v>4.4000000000000102E-2</v>
      </c>
      <c r="N2573">
        <v>7.2100438603846503E-2</v>
      </c>
      <c r="O2573">
        <v>9.5299008634474006E-2</v>
      </c>
      <c r="P2573">
        <v>6.7000000000000004E-2</v>
      </c>
      <c r="Q2573">
        <v>5.2039186395943599E-2</v>
      </c>
      <c r="R2573">
        <v>4.7535211267605598E-2</v>
      </c>
      <c r="S2573">
        <v>5.5675727365612597E-2</v>
      </c>
      <c r="T2573">
        <v>5.0632911392405097E-2</v>
      </c>
      <c r="U2573">
        <v>3.7362514966725102E-2</v>
      </c>
      <c r="V2573">
        <v>6.7495534757488901E-2</v>
      </c>
      <c r="W2573">
        <v>6.8493150684931503E-2</v>
      </c>
      <c r="X2573">
        <v>4.0762660858100902E-2</v>
      </c>
      <c r="Y2573">
        <v>4.4356072193331299E-2</v>
      </c>
      <c r="Z2573">
        <v>5.0223214285714302E-2</v>
      </c>
      <c r="AA2573">
        <v>5.80000000000001E-2</v>
      </c>
      <c r="AB2573">
        <v>1</v>
      </c>
      <c r="AC2573">
        <v>7.3946070593366303E-2</v>
      </c>
      <c r="AD2573">
        <v>1.3216098868941401E-2</v>
      </c>
      <c r="AE2573">
        <v>9.2178770949720698E-2</v>
      </c>
      <c r="AF2573">
        <v>4.5949214026602202E-2</v>
      </c>
      <c r="AG2573">
        <v>3.8803556992724302E-2</v>
      </c>
      <c r="AH2573">
        <v>4.66237942122186E-2</v>
      </c>
      <c r="AI2573">
        <v>5.9701492537313501E-2</v>
      </c>
      <c r="AJ2573">
        <v>0.05</v>
      </c>
      <c r="AK2573">
        <v>5.00000000000001E-2</v>
      </c>
      <c r="AL2573">
        <v>8.7748192250728607E-2</v>
      </c>
      <c r="AM2573">
        <v>5.6176159530878067E-2</v>
      </c>
      <c r="AN2573">
        <v>0.13247527182102203</v>
      </c>
      <c r="AO2573" s="5" t="s">
        <v>4361</v>
      </c>
    </row>
    <row r="2574" spans="1:41" ht="14.25" x14ac:dyDescent="0.45">
      <c r="A2574">
        <v>2018</v>
      </c>
      <c r="B2574" s="5" t="s">
        <v>1508</v>
      </c>
      <c r="C2574" s="5" t="s">
        <v>268</v>
      </c>
      <c r="D2574" s="5" t="s">
        <v>81</v>
      </c>
      <c r="E2574" s="5" t="s">
        <v>97</v>
      </c>
      <c r="F2574" s="5" t="s">
        <v>34</v>
      </c>
      <c r="G2574" s="5" t="s">
        <v>82</v>
      </c>
      <c r="H2574" s="5" t="s">
        <v>100</v>
      </c>
      <c r="I2574">
        <v>6.0430869947593502E-2</v>
      </c>
      <c r="J2574">
        <v>6.0010558581544998E-2</v>
      </c>
      <c r="K2574">
        <v>6.0000000000000102E-2</v>
      </c>
      <c r="L2574">
        <v>7.6271186440677999E-2</v>
      </c>
      <c r="M2574">
        <v>5.9508408796895201E-2</v>
      </c>
      <c r="N2574">
        <v>6.2787136294027601E-2</v>
      </c>
      <c r="O2574">
        <v>6.9078947368421101E-2</v>
      </c>
      <c r="P2574">
        <v>6.7415730337078705E-2</v>
      </c>
      <c r="Q2574">
        <v>5.3101037133345401E-2</v>
      </c>
      <c r="R2574">
        <v>4.1292639138240599E-2</v>
      </c>
      <c r="S2574">
        <v>5.4600000000000003E-2</v>
      </c>
      <c r="T2574">
        <v>1</v>
      </c>
      <c r="U2574">
        <v>4.4157242864835897E-2</v>
      </c>
      <c r="V2574">
        <v>9.99956183749411E-2</v>
      </c>
      <c r="W2574">
        <v>0.06</v>
      </c>
      <c r="X2574">
        <v>3.4615384615384603E-2</v>
      </c>
      <c r="Y2574">
        <v>4.43584400119083E-2</v>
      </c>
      <c r="Z2574">
        <v>5.00000000000001E-2</v>
      </c>
      <c r="AA2574">
        <v>0.06</v>
      </c>
      <c r="AB2574">
        <v>1</v>
      </c>
      <c r="AC2574">
        <v>9.0090089967234999E-2</v>
      </c>
      <c r="AD2574">
        <v>6.6838046272493595E-2</v>
      </c>
      <c r="AE2574">
        <v>9.3061426914098994E-2</v>
      </c>
      <c r="AF2574">
        <v>5.4896142433234402E-2</v>
      </c>
      <c r="AG2574">
        <v>4.1776353439395703E-2</v>
      </c>
      <c r="AH2574">
        <v>5.0205744650202E-2</v>
      </c>
      <c r="AI2574">
        <v>6.4290264082401197E-2</v>
      </c>
      <c r="AJ2574">
        <v>0.05</v>
      </c>
      <c r="AK2574">
        <v>0.05</v>
      </c>
      <c r="AL2574">
        <v>0.12478556483983994</v>
      </c>
      <c r="AM2574">
        <v>6.1743792146444321E-2</v>
      </c>
      <c r="AN2574">
        <v>0.21409471333026886</v>
      </c>
      <c r="AO2574" s="5" t="s">
        <v>2474</v>
      </c>
    </row>
    <row r="2575" spans="1:41" ht="14.25" x14ac:dyDescent="0.45">
      <c r="A2575">
        <v>2018</v>
      </c>
      <c r="B2575" s="5" t="s">
        <v>1507</v>
      </c>
      <c r="C2575" s="5" t="s">
        <v>268</v>
      </c>
      <c r="D2575" s="5" t="s">
        <v>81</v>
      </c>
      <c r="E2575" s="5" t="s">
        <v>97</v>
      </c>
      <c r="F2575" s="5" t="s">
        <v>34</v>
      </c>
      <c r="G2575" s="5" t="s">
        <v>82</v>
      </c>
      <c r="H2575" s="5" t="s">
        <v>100</v>
      </c>
      <c r="I2575">
        <v>4.44863723981569E-2</v>
      </c>
      <c r="J2575">
        <v>6.01131541725601E-2</v>
      </c>
      <c r="K2575">
        <v>5.3623188405797099E-2</v>
      </c>
      <c r="L2575">
        <v>9.4017094017094002E-2</v>
      </c>
      <c r="M2575">
        <v>6.0017026106697E-2</v>
      </c>
      <c r="N2575">
        <v>5.8000000000000301E-2</v>
      </c>
      <c r="O2575">
        <v>6.5079365079359999E-4</v>
      </c>
      <c r="P2575">
        <v>7.1583514099783099E-2</v>
      </c>
      <c r="Q2575">
        <v>4.6948356807511499E-2</v>
      </c>
      <c r="R2575">
        <v>4.1292639138240599E-2</v>
      </c>
      <c r="S2575">
        <v>5.6074766355140103E-2</v>
      </c>
      <c r="T2575">
        <v>5.7007125890736303E-2</v>
      </c>
      <c r="U2575">
        <v>3.67892976588629E-2</v>
      </c>
      <c r="V2575">
        <v>5.5885282084872E-2</v>
      </c>
      <c r="W2575">
        <v>6.0000000000000102E-2</v>
      </c>
      <c r="X2575">
        <v>3.3009708737864102E-2</v>
      </c>
      <c r="Y2575">
        <v>3.8581213439372999E-2</v>
      </c>
      <c r="Z2575">
        <v>6.5919282511209903E-2</v>
      </c>
      <c r="AA2575">
        <v>5.9999999999996299E-2</v>
      </c>
      <c r="AB2575">
        <v>1</v>
      </c>
      <c r="AC2575">
        <v>8.7515567425781399E-2</v>
      </c>
      <c r="AD2575">
        <v>6.7121843972346495E-2</v>
      </c>
      <c r="AE2575">
        <v>7.4999999999999997E-2</v>
      </c>
      <c r="AF2575">
        <v>5.5E-2</v>
      </c>
      <c r="AG2575">
        <v>4.0554771634324902E-2</v>
      </c>
      <c r="AH2575">
        <v>4.9000000000000099E-2</v>
      </c>
      <c r="AI2575">
        <v>6.4704113144009201E-2</v>
      </c>
      <c r="AJ2575">
        <v>4.9999999999998698E-2</v>
      </c>
      <c r="AK2575">
        <v>0.05</v>
      </c>
      <c r="AL2575">
        <v>8.734121173620224E-2</v>
      </c>
      <c r="AM2575">
        <v>5.7746265083551407E-2</v>
      </c>
      <c r="AN2575">
        <v>0.1292673796415329</v>
      </c>
      <c r="AO2575" s="5" t="s">
        <v>2476</v>
      </c>
    </row>
    <row r="2576" spans="1:41" ht="14.25" x14ac:dyDescent="0.45">
      <c r="A2576">
        <v>2018</v>
      </c>
      <c r="B2576" s="5" t="s">
        <v>1507</v>
      </c>
      <c r="C2576" s="5" t="s">
        <v>268</v>
      </c>
      <c r="D2576" s="5" t="s">
        <v>81</v>
      </c>
      <c r="E2576" s="5" t="s">
        <v>97</v>
      </c>
      <c r="F2576" s="5" t="s">
        <v>101</v>
      </c>
      <c r="G2576" s="5" t="s">
        <v>82</v>
      </c>
      <c r="H2576" s="5" t="s">
        <v>99</v>
      </c>
      <c r="I2576">
        <v>802.63008655258432</v>
      </c>
      <c r="J2576">
        <v>1329</v>
      </c>
      <c r="K2576">
        <v>65.3</v>
      </c>
      <c r="L2576">
        <v>106</v>
      </c>
      <c r="M2576">
        <v>530</v>
      </c>
      <c r="N2576">
        <v>595.29027775985503</v>
      </c>
      <c r="O2576">
        <v>314.79500000000002</v>
      </c>
      <c r="P2576">
        <v>428</v>
      </c>
      <c r="Q2576">
        <v>277.50133918001239</v>
      </c>
      <c r="R2576">
        <v>534</v>
      </c>
      <c r="S2576">
        <v>626.20000000000005</v>
      </c>
      <c r="T2576">
        <v>397</v>
      </c>
      <c r="U2576">
        <v>151.3454472144</v>
      </c>
      <c r="V2576">
        <v>629.77379139909397</v>
      </c>
      <c r="W2576">
        <v>238.67293573360001</v>
      </c>
      <c r="X2576">
        <v>996</v>
      </c>
      <c r="Y2576">
        <v>3218.0417339999999</v>
      </c>
      <c r="Z2576">
        <v>416.60000000000042</v>
      </c>
      <c r="AA2576">
        <v>4642.0146232595871</v>
      </c>
      <c r="AB2576"/>
      <c r="AC2576">
        <v>310.56783743528581</v>
      </c>
      <c r="AD2576">
        <v>740</v>
      </c>
      <c r="AE2576">
        <v>348.05479784089312</v>
      </c>
      <c r="AF2576">
        <v>2013.58942115625</v>
      </c>
      <c r="AG2576">
        <v>8411.7180223119904</v>
      </c>
      <c r="AH2576">
        <v>1377.538</v>
      </c>
      <c r="AI2576">
        <v>382.56178189715871</v>
      </c>
      <c r="AJ2576">
        <v>2509.3773345501309</v>
      </c>
      <c r="AK2576">
        <v>292.05275152961781</v>
      </c>
      <c r="AL2576">
        <v>32683.625</v>
      </c>
      <c r="AM2576">
        <v>26723.50390625</v>
      </c>
      <c r="AN2576">
        <v>5960.12060546875</v>
      </c>
      <c r="AO2576" s="5" t="s">
        <v>2477</v>
      </c>
    </row>
    <row r="2577" spans="1:41" ht="14.25" x14ac:dyDescent="0.45">
      <c r="A2577">
        <v>2018</v>
      </c>
      <c r="B2577" s="5" t="s">
        <v>4071</v>
      </c>
      <c r="C2577" s="5" t="s">
        <v>268</v>
      </c>
      <c r="D2577" s="5" t="s">
        <v>81</v>
      </c>
      <c r="E2577" s="5" t="s">
        <v>97</v>
      </c>
      <c r="F2577" s="5" t="s">
        <v>101</v>
      </c>
      <c r="G2577" s="5" t="s">
        <v>82</v>
      </c>
      <c r="H2577" s="5" t="s">
        <v>99</v>
      </c>
      <c r="I2577">
        <v>845.46541854277655</v>
      </c>
      <c r="J2577">
        <v>1288.410619102822</v>
      </c>
      <c r="K2577">
        <v>50.1</v>
      </c>
      <c r="L2577">
        <v>103.04</v>
      </c>
      <c r="M2577">
        <v>575.51199999999994</v>
      </c>
      <c r="N2577">
        <v>568.57049686804999</v>
      </c>
      <c r="O2577">
        <v>282.89999999999998</v>
      </c>
      <c r="P2577">
        <v>415</v>
      </c>
      <c r="Q2577">
        <v>260.49292030427841</v>
      </c>
      <c r="R2577">
        <v>541</v>
      </c>
      <c r="S2577">
        <v>601.63452614427877</v>
      </c>
      <c r="T2577">
        <v>375</v>
      </c>
      <c r="U2577">
        <v>138.28479999999999</v>
      </c>
      <c r="V2577">
        <v>606.50342999999998</v>
      </c>
      <c r="W2577">
        <v>272</v>
      </c>
      <c r="X2577">
        <v>1071</v>
      </c>
      <c r="Y2577">
        <v>3124</v>
      </c>
      <c r="Z2577">
        <v>425.5</v>
      </c>
      <c r="AA2577">
        <v>4796.8918124664979</v>
      </c>
      <c r="AB2577"/>
      <c r="AC2577">
        <v>367.32716936261409</v>
      </c>
      <c r="AD2577">
        <v>725</v>
      </c>
      <c r="AE2577">
        <v>325</v>
      </c>
      <c r="AF2577">
        <v>1578</v>
      </c>
      <c r="AG2577">
        <v>8323</v>
      </c>
      <c r="AH2577">
        <v>1186</v>
      </c>
      <c r="AI2577">
        <v>383.67</v>
      </c>
      <c r="AJ2577">
        <v>2297.3214208499999</v>
      </c>
      <c r="AK2577">
        <v>244.87923182795791</v>
      </c>
      <c r="AL2577">
        <v>31771.50390625</v>
      </c>
      <c r="AM2577">
        <v>26003.80859375</v>
      </c>
      <c r="AN2577">
        <v>5767.69580078125</v>
      </c>
      <c r="AO2577" s="5" t="s">
        <v>4362</v>
      </c>
    </row>
    <row r="2578" spans="1:41" ht="14.25" x14ac:dyDescent="0.45">
      <c r="A2578">
        <v>2018</v>
      </c>
      <c r="B2578" s="5" t="s">
        <v>1508</v>
      </c>
      <c r="C2578" s="5" t="s">
        <v>268</v>
      </c>
      <c r="D2578" s="5" t="s">
        <v>81</v>
      </c>
      <c r="E2578" s="5" t="s">
        <v>97</v>
      </c>
      <c r="F2578" s="5" t="s">
        <v>101</v>
      </c>
      <c r="G2578" s="5" t="s">
        <v>82</v>
      </c>
      <c r="H2578" s="5" t="s">
        <v>99</v>
      </c>
      <c r="I2578">
        <v>782.19382483499578</v>
      </c>
      <c r="J2578">
        <v>1302.8362205200001</v>
      </c>
      <c r="K2578">
        <v>72.795479999999998</v>
      </c>
      <c r="L2578">
        <v>109</v>
      </c>
      <c r="M2578">
        <v>727</v>
      </c>
      <c r="N2578">
        <v>612</v>
      </c>
      <c r="O2578">
        <v>283</v>
      </c>
      <c r="P2578">
        <v>415</v>
      </c>
      <c r="Q2578">
        <v>263.09627007818739</v>
      </c>
      <c r="R2578">
        <v>534</v>
      </c>
      <c r="S2578">
        <v>664.26017004421124</v>
      </c>
      <c r="T2578"/>
      <c r="U2578">
        <v>144.86137108874991</v>
      </c>
      <c r="V2578">
        <v>601</v>
      </c>
      <c r="W2578">
        <v>239.651103503</v>
      </c>
      <c r="X2578">
        <v>1004</v>
      </c>
      <c r="Y2578">
        <v>3210</v>
      </c>
      <c r="Z2578">
        <v>407.55</v>
      </c>
      <c r="AA2578">
        <v>4696.1993473575003</v>
      </c>
      <c r="AB2578"/>
      <c r="AC2578">
        <v>324.81225269999999</v>
      </c>
      <c r="AD2578">
        <v>726</v>
      </c>
      <c r="AE2578">
        <v>345.48053132000001</v>
      </c>
      <c r="AF2578">
        <v>1911</v>
      </c>
      <c r="AG2578">
        <v>8372</v>
      </c>
      <c r="AH2578">
        <v>1270</v>
      </c>
      <c r="AI2578">
        <v>382.57820912504002</v>
      </c>
      <c r="AJ2578">
        <v>2288.7554722281138</v>
      </c>
      <c r="AK2578">
        <v>294.75443062563841</v>
      </c>
      <c r="AL2578">
        <v>31983.822265625</v>
      </c>
      <c r="AM2578">
        <v>26319.787109375</v>
      </c>
      <c r="AN2578">
        <v>5664.0390625</v>
      </c>
      <c r="AO2578" s="5" t="s">
        <v>2479</v>
      </c>
    </row>
    <row r="2579" spans="1:41" ht="14.25" x14ac:dyDescent="0.45">
      <c r="A2579">
        <v>2018</v>
      </c>
      <c r="B2579" s="5" t="s">
        <v>589</v>
      </c>
      <c r="C2579" s="5" t="s">
        <v>268</v>
      </c>
      <c r="D2579" s="5" t="s">
        <v>81</v>
      </c>
      <c r="E2579" s="5" t="s">
        <v>97</v>
      </c>
      <c r="F2579" s="5" t="s">
        <v>101</v>
      </c>
      <c r="G2579" s="5" t="s">
        <v>82</v>
      </c>
      <c r="H2579" s="5" t="s">
        <v>99</v>
      </c>
      <c r="I2579">
        <v>829.57912183142741</v>
      </c>
      <c r="J2579">
        <v>1295.5015446624529</v>
      </c>
      <c r="K2579">
        <v>53.4</v>
      </c>
      <c r="L2579">
        <v>103.04</v>
      </c>
      <c r="M2579">
        <v>579.87367428121945</v>
      </c>
      <c r="N2579">
        <v>663.85485873253356</v>
      </c>
      <c r="O2579">
        <v>283.8</v>
      </c>
      <c r="P2579">
        <v>411</v>
      </c>
      <c r="Q2579">
        <v>259.29161249999999</v>
      </c>
      <c r="R2579">
        <v>517</v>
      </c>
      <c r="S2579">
        <v>660.97964389999993</v>
      </c>
      <c r="T2579"/>
      <c r="U2579">
        <v>136.125</v>
      </c>
      <c r="V2579">
        <v>609.5</v>
      </c>
      <c r="W2579">
        <v>277</v>
      </c>
      <c r="X2579">
        <v>1037</v>
      </c>
      <c r="Y2579">
        <v>3217.240413333333</v>
      </c>
      <c r="Z2579">
        <v>433.90237138110018</v>
      </c>
      <c r="AA2579">
        <v>5009.2232396564341</v>
      </c>
      <c r="AB2579"/>
      <c r="AC2579">
        <v>348.65414347487962</v>
      </c>
      <c r="AD2579">
        <v>728</v>
      </c>
      <c r="AE2579">
        <v>333.3</v>
      </c>
      <c r="AF2579">
        <v>1701.8449206410939</v>
      </c>
      <c r="AG2579">
        <v>8399.251349524844</v>
      </c>
      <c r="AH2579">
        <v>1186.3005803090639</v>
      </c>
      <c r="AI2579">
        <v>383.24369999999988</v>
      </c>
      <c r="AJ2579">
        <v>2360.5089333062169</v>
      </c>
      <c r="AK2579">
        <v>256.80003710859933</v>
      </c>
      <c r="AL2579">
        <v>32075.21875</v>
      </c>
      <c r="AM2579">
        <v>26628.818359375</v>
      </c>
      <c r="AN2579">
        <v>5446.3974609375</v>
      </c>
      <c r="AO2579" s="5" t="s">
        <v>904</v>
      </c>
    </row>
    <row r="2580" spans="1:41" ht="14.25" x14ac:dyDescent="0.45">
      <c r="A2580">
        <v>2018</v>
      </c>
      <c r="B2580" s="5" t="s">
        <v>1509</v>
      </c>
      <c r="C2580" s="5" t="s">
        <v>268</v>
      </c>
      <c r="D2580" s="5" t="s">
        <v>81</v>
      </c>
      <c r="E2580" s="5" t="s">
        <v>97</v>
      </c>
      <c r="F2580" s="5" t="s">
        <v>101</v>
      </c>
      <c r="G2580" s="5" t="s">
        <v>82</v>
      </c>
      <c r="H2580" s="5" t="s">
        <v>99</v>
      </c>
      <c r="I2580">
        <v>784.07369315657297</v>
      </c>
      <c r="J2580">
        <v>1291.149652177498</v>
      </c>
      <c r="K2580">
        <v>54.9</v>
      </c>
      <c r="L2580">
        <v>103.96</v>
      </c>
      <c r="M2580">
        <v>598</v>
      </c>
      <c r="N2580">
        <v>580</v>
      </c>
      <c r="O2580">
        <v>283.26002152770019</v>
      </c>
      <c r="P2580">
        <v>413</v>
      </c>
      <c r="Q2580">
        <v>263.19882916124988</v>
      </c>
      <c r="R2580">
        <v>512.08753680679138</v>
      </c>
      <c r="S2580">
        <v>653.42999999999995</v>
      </c>
      <c r="T2580">
        <v>370.63491094992997</v>
      </c>
      <c r="U2580">
        <v>142.11051749999999</v>
      </c>
      <c r="V2580">
        <v>610</v>
      </c>
      <c r="W2580">
        <v>282.79701848000002</v>
      </c>
      <c r="X2580">
        <v>1037</v>
      </c>
      <c r="Y2580">
        <v>3227</v>
      </c>
      <c r="Z2580">
        <v>438.2</v>
      </c>
      <c r="AA2580">
        <v>4746.7195408059906</v>
      </c>
      <c r="AB2580">
        <v>74.8</v>
      </c>
      <c r="AC2580">
        <v>324.34497602282892</v>
      </c>
      <c r="AD2580">
        <v>722</v>
      </c>
      <c r="AE2580">
        <v>345</v>
      </c>
      <c r="AF2580">
        <v>1774.2263534391909</v>
      </c>
      <c r="AG2580">
        <v>8399.2999999999993</v>
      </c>
      <c r="AH2580">
        <v>1213.405696818297</v>
      </c>
      <c r="AI2580">
        <v>363.66942499999988</v>
      </c>
      <c r="AJ2580">
        <v>2207.7266074153549</v>
      </c>
      <c r="AK2580">
        <v>285.54159440939691</v>
      </c>
      <c r="AL2580">
        <v>32101.5390625</v>
      </c>
      <c r="AM2580">
        <v>26162.09765625</v>
      </c>
      <c r="AN2580">
        <v>5939.4384765625</v>
      </c>
      <c r="AO2580" s="5" t="s">
        <v>2478</v>
      </c>
    </row>
    <row r="2581" spans="1:41" ht="14.25" x14ac:dyDescent="0.45">
      <c r="A2581">
        <v>2018</v>
      </c>
      <c r="B2581" s="5" t="s">
        <v>5028</v>
      </c>
      <c r="C2581" s="5" t="s">
        <v>268</v>
      </c>
      <c r="D2581" s="5" t="s">
        <v>81</v>
      </c>
      <c r="E2581" s="5" t="s">
        <v>97</v>
      </c>
      <c r="F2581" s="5" t="s">
        <v>101</v>
      </c>
      <c r="G2581" s="5" t="s">
        <v>82</v>
      </c>
      <c r="H2581" s="5" t="s">
        <v>99</v>
      </c>
      <c r="I2581">
        <v>845.46541854277655</v>
      </c>
      <c r="J2581">
        <v>1308.29255188</v>
      </c>
      <c r="K2581">
        <v>51.7</v>
      </c>
      <c r="L2581">
        <v>106</v>
      </c>
      <c r="M2581">
        <v>569.52672325499998</v>
      </c>
      <c r="N2581">
        <v>604.01534108882811</v>
      </c>
      <c r="O2581">
        <v>282.10000000000002</v>
      </c>
      <c r="P2581">
        <v>413</v>
      </c>
      <c r="Q2581">
        <v>256.69402000000002</v>
      </c>
      <c r="R2581">
        <v>540</v>
      </c>
      <c r="S2581">
        <v>605</v>
      </c>
      <c r="T2581">
        <v>373.82215566119999</v>
      </c>
      <c r="U2581">
        <v>139.4</v>
      </c>
      <c r="V2581">
        <v>616</v>
      </c>
      <c r="W2581">
        <v>264</v>
      </c>
      <c r="X2581">
        <v>1071</v>
      </c>
      <c r="Y2581">
        <v>3093</v>
      </c>
      <c r="Z2581">
        <v>427.5</v>
      </c>
      <c r="AA2581">
        <v>4792.5277438029962</v>
      </c>
      <c r="AB2581"/>
      <c r="AC2581">
        <v>367.32716936261409</v>
      </c>
      <c r="AD2581">
        <v>712</v>
      </c>
      <c r="AE2581">
        <v>322</v>
      </c>
      <c r="AF2581">
        <v>1597</v>
      </c>
      <c r="AG2581">
        <v>8366</v>
      </c>
      <c r="AH2581">
        <v>1225</v>
      </c>
      <c r="AI2581">
        <v>383.67</v>
      </c>
      <c r="AJ2581">
        <v>2275.9258837759999</v>
      </c>
      <c r="AK2581">
        <v>228.18577099999999</v>
      </c>
      <c r="AL2581">
        <v>31836.15234375</v>
      </c>
      <c r="AM2581">
        <v>26070.1484375</v>
      </c>
      <c r="AN2581">
        <v>5766.00439453125</v>
      </c>
      <c r="AO2581" s="5" t="s">
        <v>5412</v>
      </c>
    </row>
    <row r="2582" spans="1:41" ht="14.25" x14ac:dyDescent="0.45">
      <c r="A2582">
        <v>2018</v>
      </c>
      <c r="B2582" s="5" t="s">
        <v>1509</v>
      </c>
      <c r="C2582" s="5" t="s">
        <v>268</v>
      </c>
      <c r="D2582" s="5" t="s">
        <v>81</v>
      </c>
      <c r="E2582" s="5" t="s">
        <v>102</v>
      </c>
      <c r="F2582" s="5" t="s">
        <v>103</v>
      </c>
      <c r="G2582" s="5" t="s">
        <v>82</v>
      </c>
      <c r="H2582" s="5" t="s">
        <v>104</v>
      </c>
      <c r="I2582">
        <v>139.21531999999999</v>
      </c>
      <c r="J2582">
        <v>227.2131369404305</v>
      </c>
      <c r="K2582">
        <v>8.3000000000000007</v>
      </c>
      <c r="L2582">
        <v>20.92</v>
      </c>
      <c r="M2582">
        <v>118.7</v>
      </c>
      <c r="N2582">
        <v>177</v>
      </c>
      <c r="O2582">
        <v>59</v>
      </c>
      <c r="P2582">
        <v>98.9</v>
      </c>
      <c r="Q2582">
        <v>60.169578400000013</v>
      </c>
      <c r="R2582">
        <v>82.045083186557392</v>
      </c>
      <c r="S2582">
        <v>107</v>
      </c>
      <c r="T2582">
        <v>71</v>
      </c>
      <c r="U2582">
        <v>34.512554249999987</v>
      </c>
      <c r="V2582">
        <v>121</v>
      </c>
      <c r="W2582">
        <v>61.4</v>
      </c>
      <c r="X2582">
        <v>177.7</v>
      </c>
      <c r="Y2582">
        <v>615</v>
      </c>
      <c r="Z2582">
        <v>58.624000000000002</v>
      </c>
      <c r="AA2582">
        <v>774.6565602604295</v>
      </c>
      <c r="AB2582">
        <v>13.958041986</v>
      </c>
      <c r="AC2582">
        <v>59.202472807295997</v>
      </c>
      <c r="AD2582">
        <v>88</v>
      </c>
      <c r="AE2582">
        <v>47.38</v>
      </c>
      <c r="AF2582">
        <v>303.02174204657018</v>
      </c>
      <c r="AG2582">
        <v>1733.6</v>
      </c>
      <c r="AH2582">
        <v>253.28</v>
      </c>
      <c r="AI2582">
        <v>71.10612949999998</v>
      </c>
      <c r="AJ2582">
        <v>467</v>
      </c>
      <c r="AK2582">
        <v>23.155191783139241</v>
      </c>
      <c r="AL2582">
        <v>6072.05908203125</v>
      </c>
      <c r="AM2582">
        <v>5019.46044921875</v>
      </c>
      <c r="AN2582">
        <v>1052.599365234375</v>
      </c>
      <c r="AO2582" s="5" t="s">
        <v>2480</v>
      </c>
    </row>
    <row r="2583" spans="1:41" ht="14.25" x14ac:dyDescent="0.45">
      <c r="A2583">
        <v>2018</v>
      </c>
      <c r="B2583" s="5" t="s">
        <v>589</v>
      </c>
      <c r="C2583" s="5" t="s">
        <v>268</v>
      </c>
      <c r="D2583" s="5" t="s">
        <v>81</v>
      </c>
      <c r="E2583" s="5" t="s">
        <v>102</v>
      </c>
      <c r="F2583" s="5" t="s">
        <v>103</v>
      </c>
      <c r="G2583" s="5" t="s">
        <v>82</v>
      </c>
      <c r="H2583" s="5" t="s">
        <v>104</v>
      </c>
      <c r="I2583">
        <v>140.23079999999999</v>
      </c>
      <c r="J2583">
        <v>227.88993300910309</v>
      </c>
      <c r="K2583">
        <v>6.6</v>
      </c>
      <c r="L2583">
        <v>21</v>
      </c>
      <c r="M2583">
        <v>124.068</v>
      </c>
      <c r="N2583">
        <v>181.0230479505</v>
      </c>
      <c r="O2583">
        <v>57</v>
      </c>
      <c r="P2583">
        <v>98.9</v>
      </c>
      <c r="Q2583">
        <v>65.597040639999989</v>
      </c>
      <c r="R2583">
        <v>83.001611446019993</v>
      </c>
      <c r="S2583">
        <v>114.25</v>
      </c>
      <c r="T2583">
        <v>69</v>
      </c>
      <c r="U2583">
        <v>33.299999999999997</v>
      </c>
      <c r="V2583">
        <v>126.8</v>
      </c>
      <c r="W2583">
        <v>60</v>
      </c>
      <c r="X2583">
        <v>178.8</v>
      </c>
      <c r="Y2583">
        <v>619</v>
      </c>
      <c r="Z2583">
        <v>61.928999999999988</v>
      </c>
      <c r="AA2583">
        <v>792.51408333306188</v>
      </c>
      <c r="AB2583">
        <v>13.972014</v>
      </c>
      <c r="AC2583">
        <v>57.417107992698263</v>
      </c>
      <c r="AD2583">
        <v>82.912516639999978</v>
      </c>
      <c r="AE2583">
        <v>44</v>
      </c>
      <c r="AF2583">
        <v>295.51866600229732</v>
      </c>
      <c r="AG2583">
        <v>1803</v>
      </c>
      <c r="AH2583">
        <v>253.4</v>
      </c>
      <c r="AI2583">
        <v>75.04364944999999</v>
      </c>
      <c r="AJ2583">
        <v>479</v>
      </c>
      <c r="AK2583">
        <v>22.239212700956148</v>
      </c>
      <c r="AL2583">
        <v>6187.40625</v>
      </c>
      <c r="AM2583">
        <v>5130.12109375</v>
      </c>
      <c r="AN2583">
        <v>1057.2855224609375</v>
      </c>
      <c r="AO2583" s="5" t="s">
        <v>905</v>
      </c>
    </row>
    <row r="2584" spans="1:41" ht="14.25" x14ac:dyDescent="0.45">
      <c r="A2584">
        <v>2018</v>
      </c>
      <c r="B2584" s="5" t="s">
        <v>4071</v>
      </c>
      <c r="C2584" s="5" t="s">
        <v>268</v>
      </c>
      <c r="D2584" s="5" t="s">
        <v>81</v>
      </c>
      <c r="E2584" s="5" t="s">
        <v>102</v>
      </c>
      <c r="F2584" s="5" t="s">
        <v>103</v>
      </c>
      <c r="G2584" s="5" t="s">
        <v>82</v>
      </c>
      <c r="H2584" s="5" t="s">
        <v>104</v>
      </c>
      <c r="I2584">
        <v>140.18499931088891</v>
      </c>
      <c r="J2584">
        <v>232.6867014771077</v>
      </c>
      <c r="K2584">
        <v>6.5</v>
      </c>
      <c r="L2584">
        <v>21.06</v>
      </c>
      <c r="M2584">
        <v>122.3697631846164</v>
      </c>
      <c r="N2584">
        <v>178.1405584136038</v>
      </c>
      <c r="O2584">
        <v>55</v>
      </c>
      <c r="P2584">
        <v>102</v>
      </c>
      <c r="Q2584">
        <v>57.793846622104923</v>
      </c>
      <c r="R2584">
        <v>61.536383733164577</v>
      </c>
      <c r="S2584">
        <v>107.006</v>
      </c>
      <c r="T2584">
        <v>70</v>
      </c>
      <c r="U2584">
        <v>34</v>
      </c>
      <c r="V2584">
        <v>128.71440000000001</v>
      </c>
      <c r="W2584">
        <v>60</v>
      </c>
      <c r="X2584">
        <v>168.0558746878331</v>
      </c>
      <c r="Y2584">
        <v>616</v>
      </c>
      <c r="Z2584">
        <v>57</v>
      </c>
      <c r="AA2584">
        <v>767.34813008186245</v>
      </c>
      <c r="AB2584">
        <v>14</v>
      </c>
      <c r="AC2584">
        <v>59.590610525271437</v>
      </c>
      <c r="AD2584">
        <v>80.324472</v>
      </c>
      <c r="AE2584">
        <v>44</v>
      </c>
      <c r="AF2584">
        <v>298</v>
      </c>
      <c r="AG2584">
        <v>1750</v>
      </c>
      <c r="AH2584">
        <v>274.02999999999997</v>
      </c>
      <c r="AI2584">
        <v>75.04364944999999</v>
      </c>
      <c r="AJ2584">
        <v>515</v>
      </c>
      <c r="AK2584">
        <v>18.640043517549309</v>
      </c>
      <c r="AL2584">
        <v>6114.02490234375</v>
      </c>
      <c r="AM2584">
        <v>5063.0556640625</v>
      </c>
      <c r="AN2584">
        <v>1050.9698486328125</v>
      </c>
      <c r="AO2584" s="5" t="s">
        <v>4363</v>
      </c>
    </row>
    <row r="2585" spans="1:41" ht="14.25" x14ac:dyDescent="0.45">
      <c r="A2585">
        <v>2018</v>
      </c>
      <c r="B2585" s="5" t="s">
        <v>1507</v>
      </c>
      <c r="C2585" s="5" t="s">
        <v>268</v>
      </c>
      <c r="D2585" s="5" t="s">
        <v>81</v>
      </c>
      <c r="E2585" s="5" t="s">
        <v>102</v>
      </c>
      <c r="F2585" s="5" t="s">
        <v>103</v>
      </c>
      <c r="G2585" s="5" t="s">
        <v>82</v>
      </c>
      <c r="H2585" s="5" t="s">
        <v>104</v>
      </c>
      <c r="I2585">
        <v>137.63120000000001</v>
      </c>
      <c r="J2585">
        <v>251</v>
      </c>
      <c r="K2585">
        <v>13.25</v>
      </c>
      <c r="L2585">
        <v>21</v>
      </c>
      <c r="M2585">
        <v>102.8</v>
      </c>
      <c r="N2585">
        <v>178.5689519213056</v>
      </c>
      <c r="O2585">
        <v>60</v>
      </c>
      <c r="P2585">
        <v>100.9</v>
      </c>
      <c r="Q2585">
        <v>68.227986912677054</v>
      </c>
      <c r="R2585">
        <v>95.3</v>
      </c>
      <c r="S2585">
        <v>115</v>
      </c>
      <c r="T2585">
        <v>75.409880271906218</v>
      </c>
      <c r="U2585">
        <v>33.674362005204003</v>
      </c>
      <c r="V2585">
        <v>145</v>
      </c>
      <c r="W2585">
        <v>61.4</v>
      </c>
      <c r="X2585">
        <v>177</v>
      </c>
      <c r="Y2585">
        <v>618</v>
      </c>
      <c r="Z2585">
        <v>57.799999999999962</v>
      </c>
      <c r="AA2585">
        <v>772.96940952380965</v>
      </c>
      <c r="AB2585">
        <v>19.5</v>
      </c>
      <c r="AC2585">
        <v>55.372499070624983</v>
      </c>
      <c r="AD2585">
        <v>151.26499999999999</v>
      </c>
      <c r="AE2585">
        <v>43.2</v>
      </c>
      <c r="AF2585"/>
      <c r="AG2585">
        <v>1836.203488915578</v>
      </c>
      <c r="AH2585">
        <v>274.96600000000001</v>
      </c>
      <c r="AI2585">
        <v>78.732267055584785</v>
      </c>
      <c r="AJ2585">
        <v>576</v>
      </c>
      <c r="AK2585">
        <v>35.196951450939167</v>
      </c>
      <c r="AL2585">
        <v>6155.3681640625</v>
      </c>
      <c r="AM2585">
        <v>4990.84814453125</v>
      </c>
      <c r="AN2585">
        <v>1164.52001953125</v>
      </c>
      <c r="AO2585" s="5" t="s">
        <v>2482</v>
      </c>
    </row>
    <row r="2586" spans="1:41" ht="14.25" x14ac:dyDescent="0.45">
      <c r="A2586">
        <v>2018</v>
      </c>
      <c r="B2586" s="5" t="s">
        <v>5028</v>
      </c>
      <c r="C2586" s="5" t="s">
        <v>268</v>
      </c>
      <c r="D2586" s="5" t="s">
        <v>81</v>
      </c>
      <c r="E2586" s="5" t="s">
        <v>102</v>
      </c>
      <c r="F2586" s="5" t="s">
        <v>103</v>
      </c>
      <c r="G2586" s="5" t="s">
        <v>82</v>
      </c>
      <c r="H2586" s="5" t="s">
        <v>104</v>
      </c>
      <c r="I2586">
        <v>133.94999999999999</v>
      </c>
      <c r="J2586">
        <v>222.392</v>
      </c>
      <c r="K2586">
        <v>8</v>
      </c>
      <c r="L2586">
        <v>21.06</v>
      </c>
      <c r="M2586">
        <v>110</v>
      </c>
      <c r="N2586">
        <v>179.63</v>
      </c>
      <c r="O2586">
        <v>54</v>
      </c>
      <c r="P2586">
        <v>104</v>
      </c>
      <c r="Q2586">
        <v>60.6</v>
      </c>
      <c r="R2586">
        <v>90</v>
      </c>
      <c r="S2586">
        <v>111.04600000000001</v>
      </c>
      <c r="T2586">
        <v>71</v>
      </c>
      <c r="U2586">
        <v>34</v>
      </c>
      <c r="V2586">
        <v>123</v>
      </c>
      <c r="W2586">
        <v>61</v>
      </c>
      <c r="X2586">
        <v>170</v>
      </c>
      <c r="Y2586">
        <v>605</v>
      </c>
      <c r="Z2586">
        <v>55</v>
      </c>
      <c r="AA2586">
        <v>733.35</v>
      </c>
      <c r="AB2586">
        <v>14</v>
      </c>
      <c r="AC2586">
        <v>59.590610525271437</v>
      </c>
      <c r="AD2586">
        <v>86.016000000000005</v>
      </c>
      <c r="AE2586">
        <v>44</v>
      </c>
      <c r="AF2586">
        <v>298</v>
      </c>
      <c r="AG2586">
        <v>1754</v>
      </c>
      <c r="AH2586">
        <v>227.08</v>
      </c>
      <c r="AI2586">
        <v>75.04364944999999</v>
      </c>
      <c r="AJ2586">
        <v>517</v>
      </c>
      <c r="AK2586">
        <v>16.962</v>
      </c>
      <c r="AL2586">
        <v>6038.72021484375</v>
      </c>
      <c r="AM2586">
        <v>5034.572265625</v>
      </c>
      <c r="AN2586">
        <v>1004.1476440429688</v>
      </c>
      <c r="AO2586" s="5" t="s">
        <v>5413</v>
      </c>
    </row>
    <row r="2587" spans="1:41" ht="14.25" x14ac:dyDescent="0.45">
      <c r="A2587">
        <v>2018</v>
      </c>
      <c r="B2587" s="5" t="s">
        <v>1508</v>
      </c>
      <c r="C2587" s="5" t="s">
        <v>268</v>
      </c>
      <c r="D2587" s="5" t="s">
        <v>81</v>
      </c>
      <c r="E2587" s="5" t="s">
        <v>102</v>
      </c>
      <c r="F2587" s="5" t="s">
        <v>103</v>
      </c>
      <c r="G2587" s="5" t="s">
        <v>82</v>
      </c>
      <c r="H2587" s="5" t="s">
        <v>104</v>
      </c>
      <c r="I2587">
        <v>140.38999999999999</v>
      </c>
      <c r="J2587">
        <v>244.19454297557749</v>
      </c>
      <c r="K2587">
        <v>15.1</v>
      </c>
      <c r="L2587">
        <v>20.89</v>
      </c>
      <c r="M2587">
        <v>138.5</v>
      </c>
      <c r="N2587">
        <v>174.1</v>
      </c>
      <c r="O2587">
        <v>58</v>
      </c>
      <c r="P2587">
        <v>101</v>
      </c>
      <c r="Q2587">
        <v>64.356840255697477</v>
      </c>
      <c r="R2587">
        <v>84.781746199781381</v>
      </c>
      <c r="S2587">
        <v>111.2</v>
      </c>
      <c r="T2587">
        <v>75.356812094374988</v>
      </c>
      <c r="U2587">
        <v>33.664966520624994</v>
      </c>
      <c r="V2587">
        <v>144</v>
      </c>
      <c r="W2587">
        <v>61.4</v>
      </c>
      <c r="X2587">
        <v>176</v>
      </c>
      <c r="Y2587">
        <v>620</v>
      </c>
      <c r="Z2587">
        <v>49</v>
      </c>
      <c r="AA2587">
        <v>765.65434734324208</v>
      </c>
      <c r="AB2587">
        <v>13.328794925574559</v>
      </c>
      <c r="AC2587">
        <v>51.455406369999999</v>
      </c>
      <c r="AD2587">
        <v>151</v>
      </c>
      <c r="AE2587">
        <v>47.38</v>
      </c>
      <c r="AF2587"/>
      <c r="AG2587">
        <v>1853</v>
      </c>
      <c r="AH2587">
        <v>281.3</v>
      </c>
      <c r="AI2587">
        <v>75.07749461760001</v>
      </c>
      <c r="AJ2587">
        <v>537.2510532223032</v>
      </c>
      <c r="AK2587">
        <v>25.89812183509266</v>
      </c>
      <c r="AL2587">
        <v>6113.279296875</v>
      </c>
      <c r="AM2587">
        <v>4931.11865234375</v>
      </c>
      <c r="AN2587">
        <v>1182.1612548828125</v>
      </c>
      <c r="AO2587" s="5" t="s">
        <v>2481</v>
      </c>
    </row>
    <row r="2588" spans="1:41" ht="14.25" x14ac:dyDescent="0.45">
      <c r="A2588">
        <v>2018</v>
      </c>
      <c r="B2588" s="5" t="s">
        <v>5028</v>
      </c>
      <c r="C2588" s="5" t="s">
        <v>268</v>
      </c>
      <c r="D2588" s="5" t="s">
        <v>81</v>
      </c>
      <c r="E2588" s="5" t="s">
        <v>102</v>
      </c>
      <c r="F2588" s="5" t="s">
        <v>102</v>
      </c>
      <c r="G2588" s="5" t="s">
        <v>82</v>
      </c>
      <c r="H2588" s="5" t="s">
        <v>104</v>
      </c>
      <c r="I2588">
        <v>140.45403999999999</v>
      </c>
      <c r="J2588">
        <v>299.74073099999998</v>
      </c>
      <c r="K2588">
        <v>11</v>
      </c>
      <c r="L2588">
        <v>21.06</v>
      </c>
      <c r="M2588">
        <v>116.504</v>
      </c>
      <c r="N2588">
        <v>181.09299999999999</v>
      </c>
      <c r="O2588">
        <v>59</v>
      </c>
      <c r="P2588">
        <v>104</v>
      </c>
      <c r="Q2588">
        <v>60.6</v>
      </c>
      <c r="R2588">
        <v>93</v>
      </c>
      <c r="S2588">
        <v>113.01600000000001</v>
      </c>
      <c r="T2588">
        <v>73</v>
      </c>
      <c r="U2588">
        <v>34</v>
      </c>
      <c r="V2588">
        <v>139</v>
      </c>
      <c r="W2588">
        <v>61</v>
      </c>
      <c r="X2588">
        <v>173.6</v>
      </c>
      <c r="Y2588">
        <v>607.70000000000005</v>
      </c>
      <c r="Z2588">
        <v>62</v>
      </c>
      <c r="AA2588"/>
      <c r="AB2588">
        <v>14</v>
      </c>
      <c r="AC2588">
        <v>67.844988577191444</v>
      </c>
      <c r="AD2588">
        <v>138.63399999999999</v>
      </c>
      <c r="AE2588">
        <v>69</v>
      </c>
      <c r="AF2588">
        <v>349</v>
      </c>
      <c r="AG2588">
        <v>1768</v>
      </c>
      <c r="AH2588">
        <v>271.20999999999998</v>
      </c>
      <c r="AI2588">
        <v>75.04364944999999</v>
      </c>
      <c r="AJ2588">
        <v>575</v>
      </c>
      <c r="AK2588">
        <v>42.415999999999997</v>
      </c>
      <c r="AL2588">
        <v>5719.91650390625</v>
      </c>
      <c r="AM2588">
        <v>4571.49267578125</v>
      </c>
      <c r="AN2588">
        <v>1148.4237060546875</v>
      </c>
      <c r="AO2588" s="5" t="s">
        <v>5414</v>
      </c>
    </row>
    <row r="2589" spans="1:41" ht="14.25" x14ac:dyDescent="0.45">
      <c r="A2589">
        <v>2018</v>
      </c>
      <c r="B2589" s="5" t="s">
        <v>1508</v>
      </c>
      <c r="C2589" s="5" t="s">
        <v>268</v>
      </c>
      <c r="D2589" s="5" t="s">
        <v>81</v>
      </c>
      <c r="E2589" s="5" t="s">
        <v>102</v>
      </c>
      <c r="F2589" s="5" t="s">
        <v>102</v>
      </c>
      <c r="G2589" s="5" t="s">
        <v>82</v>
      </c>
      <c r="H2589" s="5" t="s">
        <v>104</v>
      </c>
      <c r="I2589">
        <v>147.13</v>
      </c>
      <c r="J2589">
        <v>292.86026395156142</v>
      </c>
      <c r="K2589">
        <v>15.6</v>
      </c>
      <c r="L2589">
        <v>20.89</v>
      </c>
      <c r="M2589">
        <v>147</v>
      </c>
      <c r="N2589">
        <v>175.1</v>
      </c>
      <c r="O2589">
        <v>64</v>
      </c>
      <c r="P2589">
        <v>101</v>
      </c>
      <c r="Q2589">
        <v>64.356840255697477</v>
      </c>
      <c r="R2589">
        <v>88.909686199781376</v>
      </c>
      <c r="S2589">
        <v>111.2</v>
      </c>
      <c r="T2589">
        <v>78.467212094374986</v>
      </c>
      <c r="U2589">
        <v>33.664966520624994</v>
      </c>
      <c r="V2589">
        <v>145.47</v>
      </c>
      <c r="W2589">
        <v>61.4</v>
      </c>
      <c r="X2589">
        <v>185</v>
      </c>
      <c r="Y2589">
        <v>620.79999999999995</v>
      </c>
      <c r="Z2589">
        <v>62</v>
      </c>
      <c r="AA2589">
        <v>921.73936740676936</v>
      </c>
      <c r="AB2589">
        <v>13.328794925574559</v>
      </c>
      <c r="AC2589">
        <v>69.67919612</v>
      </c>
      <c r="AD2589">
        <v>165</v>
      </c>
      <c r="AE2589">
        <v>72.38</v>
      </c>
      <c r="AF2589">
        <v>0</v>
      </c>
      <c r="AG2589">
        <v>1869</v>
      </c>
      <c r="AH2589">
        <v>281.3</v>
      </c>
      <c r="AI2589">
        <v>75.07749461760001</v>
      </c>
      <c r="AJ2589">
        <v>561.7510532223032</v>
      </c>
      <c r="AK2589">
        <v>52.148121835092653</v>
      </c>
      <c r="AL2589">
        <v>6496.25244140625</v>
      </c>
      <c r="AM2589">
        <v>5246.7314453125</v>
      </c>
      <c r="AN2589">
        <v>1249.5216064453125</v>
      </c>
      <c r="AO2589" s="5" t="s">
        <v>2483</v>
      </c>
    </row>
    <row r="2590" spans="1:41" ht="14.25" x14ac:dyDescent="0.45">
      <c r="A2590">
        <v>2018</v>
      </c>
      <c r="B2590" s="5" t="s">
        <v>1509</v>
      </c>
      <c r="C2590" s="5" t="s">
        <v>268</v>
      </c>
      <c r="D2590" s="5" t="s">
        <v>81</v>
      </c>
      <c r="E2590" s="5" t="s">
        <v>102</v>
      </c>
      <c r="F2590" s="5" t="s">
        <v>102</v>
      </c>
      <c r="G2590" s="5" t="s">
        <v>82</v>
      </c>
      <c r="H2590" s="5" t="s">
        <v>104</v>
      </c>
      <c r="I2590">
        <v>145.87904</v>
      </c>
      <c r="J2590">
        <v>284.18299972168222</v>
      </c>
      <c r="K2590">
        <v>10.8</v>
      </c>
      <c r="L2590">
        <v>20.92</v>
      </c>
      <c r="M2590">
        <v>126.7</v>
      </c>
      <c r="N2590">
        <v>178</v>
      </c>
      <c r="O2590">
        <v>65</v>
      </c>
      <c r="P2590">
        <v>98.9</v>
      </c>
      <c r="Q2590">
        <v>60.169578400000013</v>
      </c>
      <c r="R2590">
        <v>86.045083186557392</v>
      </c>
      <c r="S2590">
        <v>111</v>
      </c>
      <c r="T2590">
        <v>73</v>
      </c>
      <c r="U2590">
        <v>34.512554249999987</v>
      </c>
      <c r="V2590">
        <v>146</v>
      </c>
      <c r="W2590">
        <v>61.4</v>
      </c>
      <c r="X2590">
        <v>187.7</v>
      </c>
      <c r="Y2590">
        <v>617</v>
      </c>
      <c r="Z2590">
        <v>66.061999999999998</v>
      </c>
      <c r="AA2590">
        <v>911.59479207203128</v>
      </c>
      <c r="AB2590">
        <v>13.958041986</v>
      </c>
      <c r="AC2590">
        <v>67.659968922624003</v>
      </c>
      <c r="AD2590">
        <v>149</v>
      </c>
      <c r="AE2590">
        <v>72.38</v>
      </c>
      <c r="AF2590">
        <v>338.02174204657018</v>
      </c>
      <c r="AG2590">
        <v>1743.7</v>
      </c>
      <c r="AH2590">
        <v>255.97247999999999</v>
      </c>
      <c r="AI2590">
        <v>71.10612949999998</v>
      </c>
      <c r="AJ2590">
        <v>542</v>
      </c>
      <c r="AK2590">
        <v>49.655191783139237</v>
      </c>
      <c r="AL2590">
        <v>6588.3193359375</v>
      </c>
      <c r="AM2590">
        <v>5413.02783203125</v>
      </c>
      <c r="AN2590">
        <v>1175.291748046875</v>
      </c>
      <c r="AO2590" s="5" t="s">
        <v>2485</v>
      </c>
    </row>
    <row r="2591" spans="1:41" ht="14.25" x14ac:dyDescent="0.45">
      <c r="A2591">
        <v>2018</v>
      </c>
      <c r="B2591" s="5" t="s">
        <v>589</v>
      </c>
      <c r="C2591" s="5" t="s">
        <v>268</v>
      </c>
      <c r="D2591" s="5" t="s">
        <v>81</v>
      </c>
      <c r="E2591" s="5" t="s">
        <v>102</v>
      </c>
      <c r="F2591" s="5" t="s">
        <v>102</v>
      </c>
      <c r="G2591" s="5" t="s">
        <v>82</v>
      </c>
      <c r="H2591" s="5" t="s">
        <v>104</v>
      </c>
      <c r="I2591">
        <v>146.89452</v>
      </c>
      <c r="J2591">
        <v>286.18151455057148</v>
      </c>
      <c r="K2591">
        <v>10.6</v>
      </c>
      <c r="L2591">
        <v>21</v>
      </c>
      <c r="M2591">
        <v>128.27600000000001</v>
      </c>
      <c r="N2591">
        <v>182.0986279505</v>
      </c>
      <c r="O2591">
        <v>62</v>
      </c>
      <c r="P2591">
        <v>98.9</v>
      </c>
      <c r="Q2591">
        <v>65.597040639999989</v>
      </c>
      <c r="R2591">
        <v>87.001611446019993</v>
      </c>
      <c r="S2591">
        <v>118.25</v>
      </c>
      <c r="T2591">
        <v>72</v>
      </c>
      <c r="U2591">
        <v>33.299999999999997</v>
      </c>
      <c r="V2591">
        <v>133.80000000000001</v>
      </c>
      <c r="W2591">
        <v>60</v>
      </c>
      <c r="X2591">
        <v>183.8</v>
      </c>
      <c r="Y2591">
        <v>619.5</v>
      </c>
      <c r="Z2591">
        <v>69.033999999999992</v>
      </c>
      <c r="AA2591">
        <v>925.3868095238098</v>
      </c>
      <c r="AB2591">
        <v>13.972014</v>
      </c>
      <c r="AC2591">
        <v>65.778685759578266</v>
      </c>
      <c r="AD2591">
        <v>138.68151664000001</v>
      </c>
      <c r="AE2591">
        <v>69</v>
      </c>
      <c r="AF2591">
        <v>330.51866600229732</v>
      </c>
      <c r="AG2591">
        <v>1810</v>
      </c>
      <c r="AH2591">
        <v>256.39999999999998</v>
      </c>
      <c r="AI2591">
        <v>75.04364944999999</v>
      </c>
      <c r="AJ2591">
        <v>554</v>
      </c>
      <c r="AK2591">
        <v>47.640212700956162</v>
      </c>
      <c r="AL2591">
        <v>6664.65380859375</v>
      </c>
      <c r="AM2591">
        <v>5497.9912109375</v>
      </c>
      <c r="AN2591">
        <v>1166.6634521484375</v>
      </c>
      <c r="AO2591" s="5" t="s">
        <v>906</v>
      </c>
    </row>
    <row r="2592" spans="1:41" ht="14.25" x14ac:dyDescent="0.45">
      <c r="A2592">
        <v>2018</v>
      </c>
      <c r="B2592" s="5" t="s">
        <v>1507</v>
      </c>
      <c r="C2592" s="5" t="s">
        <v>268</v>
      </c>
      <c r="D2592" s="5" t="s">
        <v>81</v>
      </c>
      <c r="E2592" s="5" t="s">
        <v>102</v>
      </c>
      <c r="F2592" s="5" t="s">
        <v>102</v>
      </c>
      <c r="G2592" s="5" t="s">
        <v>82</v>
      </c>
      <c r="H2592" s="5" t="s">
        <v>104</v>
      </c>
      <c r="I2592">
        <v>143.69120000000001</v>
      </c>
      <c r="J2592">
        <v>300</v>
      </c>
      <c r="K2592">
        <v>13.75</v>
      </c>
      <c r="L2592">
        <v>21</v>
      </c>
      <c r="M2592">
        <v>112.8</v>
      </c>
      <c r="N2592">
        <v>180.04489192130561</v>
      </c>
      <c r="O2592">
        <v>66</v>
      </c>
      <c r="P2592">
        <v>100.9</v>
      </c>
      <c r="Q2592">
        <v>68.227986912677054</v>
      </c>
      <c r="R2592">
        <v>101.65</v>
      </c>
      <c r="S2592">
        <v>115</v>
      </c>
      <c r="T2592">
        <v>79.142360271906213</v>
      </c>
      <c r="U2592">
        <v>33.674362005204003</v>
      </c>
      <c r="V2592">
        <v>145.4</v>
      </c>
      <c r="W2592">
        <v>61.4</v>
      </c>
      <c r="X2592">
        <v>182</v>
      </c>
      <c r="Y2592">
        <v>618.5</v>
      </c>
      <c r="Z2592">
        <v>63.799999999999962</v>
      </c>
      <c r="AA2592">
        <v>922.2888190476192</v>
      </c>
      <c r="AB2592">
        <v>19.5</v>
      </c>
      <c r="AC2592">
        <v>72.483333630624969</v>
      </c>
      <c r="AD2592">
        <v>165.48699999999999</v>
      </c>
      <c r="AE2592">
        <v>68.2</v>
      </c>
      <c r="AF2592">
        <v>0</v>
      </c>
      <c r="AG2592">
        <v>1849.297488915578</v>
      </c>
      <c r="AH2592">
        <v>275.33998000000003</v>
      </c>
      <c r="AI2592">
        <v>78.732267055584785</v>
      </c>
      <c r="AJ2592">
        <v>578</v>
      </c>
      <c r="AK2592">
        <v>58.39695145093917</v>
      </c>
      <c r="AL2592">
        <v>6494.70654296875</v>
      </c>
      <c r="AM2592">
        <v>5267.158203125</v>
      </c>
      <c r="AN2592">
        <v>1227.548583984375</v>
      </c>
      <c r="AO2592" s="5" t="s">
        <v>2484</v>
      </c>
    </row>
    <row r="2593" spans="1:41" ht="14.25" x14ac:dyDescent="0.45">
      <c r="A2593">
        <v>2018</v>
      </c>
      <c r="B2593" s="5" t="s">
        <v>4071</v>
      </c>
      <c r="C2593" s="5" t="s">
        <v>268</v>
      </c>
      <c r="D2593" s="5" t="s">
        <v>81</v>
      </c>
      <c r="E2593" s="5" t="s">
        <v>102</v>
      </c>
      <c r="F2593" s="5" t="s">
        <v>102</v>
      </c>
      <c r="G2593" s="5" t="s">
        <v>82</v>
      </c>
      <c r="H2593" s="5" t="s">
        <v>104</v>
      </c>
      <c r="I2593">
        <v>146.68903931088889</v>
      </c>
      <c r="J2593">
        <v>287.62288367710772</v>
      </c>
      <c r="K2593">
        <v>10.5</v>
      </c>
      <c r="L2593">
        <v>21.06</v>
      </c>
      <c r="M2593">
        <v>126.56976318461641</v>
      </c>
      <c r="N2593">
        <v>179.7185584136038</v>
      </c>
      <c r="O2593">
        <v>60</v>
      </c>
      <c r="P2593">
        <v>102</v>
      </c>
      <c r="Q2593">
        <v>57.793846622104923</v>
      </c>
      <c r="R2593">
        <v>89.536383733164584</v>
      </c>
      <c r="S2593">
        <v>109.006</v>
      </c>
      <c r="T2593">
        <v>71</v>
      </c>
      <c r="U2593">
        <v>34</v>
      </c>
      <c r="V2593">
        <v>129.16191079999999</v>
      </c>
      <c r="W2593">
        <v>60</v>
      </c>
      <c r="X2593">
        <v>173.0558746878331</v>
      </c>
      <c r="Y2593">
        <v>617</v>
      </c>
      <c r="Z2593">
        <v>64</v>
      </c>
      <c r="AA2593"/>
      <c r="AB2593">
        <v>14</v>
      </c>
      <c r="AC2593">
        <v>67.844988577191444</v>
      </c>
      <c r="AD2593">
        <v>137.34047200000001</v>
      </c>
      <c r="AE2593">
        <v>69</v>
      </c>
      <c r="AF2593">
        <v>333</v>
      </c>
      <c r="AG2593">
        <v>1764</v>
      </c>
      <c r="AH2593">
        <v>274.02999999999997</v>
      </c>
      <c r="AI2593">
        <v>75.04364944999999</v>
      </c>
      <c r="AJ2593">
        <v>565</v>
      </c>
      <c r="AK2593">
        <v>45.200043517549297</v>
      </c>
      <c r="AL2593">
        <v>5683.17333984375</v>
      </c>
      <c r="AM2593">
        <v>4527.427734375</v>
      </c>
      <c r="AN2593">
        <v>1155.745849609375</v>
      </c>
      <c r="AO2593" s="5" t="s">
        <v>4364</v>
      </c>
    </row>
    <row r="2594" spans="1:41" ht="14.25" x14ac:dyDescent="0.45">
      <c r="A2594">
        <v>2018</v>
      </c>
      <c r="B2594" s="5" t="s">
        <v>4071</v>
      </c>
      <c r="C2594" s="5" t="s">
        <v>268</v>
      </c>
      <c r="D2594" s="5" t="s">
        <v>81</v>
      </c>
      <c r="E2594" s="5" t="s">
        <v>102</v>
      </c>
      <c r="F2594" s="5" t="s">
        <v>4073</v>
      </c>
      <c r="G2594" s="5" t="s">
        <v>82</v>
      </c>
      <c r="H2594" s="5" t="s">
        <v>104</v>
      </c>
      <c r="I2594"/>
      <c r="J2594"/>
      <c r="K2594"/>
      <c r="L2594"/>
      <c r="M2594"/>
      <c r="N2594"/>
      <c r="O2594"/>
      <c r="P2594"/>
      <c r="Q2594"/>
      <c r="R2594"/>
      <c r="S2594"/>
      <c r="T2594"/>
      <c r="U2594"/>
      <c r="V2594"/>
      <c r="W2594"/>
      <c r="X2594"/>
      <c r="Y2594"/>
      <c r="Z2594"/>
      <c r="AA2594">
        <v>909.89737629310775</v>
      </c>
      <c r="AB2594"/>
      <c r="AC2594"/>
      <c r="AD2594"/>
      <c r="AE2594"/>
      <c r="AF2594"/>
      <c r="AG2594"/>
      <c r="AH2594"/>
      <c r="AI2594"/>
      <c r="AJ2594"/>
      <c r="AK2594"/>
      <c r="AL2594">
        <v>909.89739990234375</v>
      </c>
      <c r="AM2594">
        <v>909.89739990234375</v>
      </c>
      <c r="AN2594">
        <v>0</v>
      </c>
      <c r="AO2594" s="5" t="s">
        <v>4365</v>
      </c>
    </row>
    <row r="2595" spans="1:41" ht="14.25" x14ac:dyDescent="0.45">
      <c r="A2595">
        <v>2018</v>
      </c>
      <c r="B2595" s="5" t="s">
        <v>5028</v>
      </c>
      <c r="C2595" s="5" t="s">
        <v>268</v>
      </c>
      <c r="D2595" s="5" t="s">
        <v>81</v>
      </c>
      <c r="E2595" s="5" t="s">
        <v>102</v>
      </c>
      <c r="F2595" s="5" t="s">
        <v>5033</v>
      </c>
      <c r="G2595" s="5" t="s">
        <v>82</v>
      </c>
      <c r="H2595" s="5" t="s">
        <v>104</v>
      </c>
      <c r="I2595"/>
      <c r="J2595"/>
      <c r="K2595"/>
      <c r="L2595"/>
      <c r="M2595"/>
      <c r="N2595"/>
      <c r="O2595"/>
      <c r="P2595"/>
      <c r="Q2595"/>
      <c r="R2595"/>
      <c r="S2595"/>
      <c r="T2595"/>
      <c r="U2595"/>
      <c r="V2595"/>
      <c r="W2595"/>
      <c r="X2595"/>
      <c r="Y2595"/>
      <c r="Z2595"/>
      <c r="AA2595">
        <v>896.90800000000002</v>
      </c>
      <c r="AB2595"/>
      <c r="AC2595"/>
      <c r="AD2595"/>
      <c r="AE2595"/>
      <c r="AF2595"/>
      <c r="AG2595"/>
      <c r="AH2595"/>
      <c r="AI2595"/>
      <c r="AJ2595"/>
      <c r="AK2595"/>
      <c r="AL2595">
        <v>896.90802001953125</v>
      </c>
      <c r="AM2595">
        <v>896.90802001953125</v>
      </c>
      <c r="AN2595">
        <v>0</v>
      </c>
      <c r="AO2595" s="5" t="s">
        <v>5415</v>
      </c>
    </row>
    <row r="2596" spans="1:41" ht="14.25" x14ac:dyDescent="0.45">
      <c r="A2596">
        <v>2018</v>
      </c>
      <c r="B2596" s="5" t="s">
        <v>80</v>
      </c>
      <c r="C2596" s="5" t="s">
        <v>125</v>
      </c>
      <c r="D2596" s="5" t="s">
        <v>81</v>
      </c>
      <c r="E2596" s="5" t="s">
        <v>95</v>
      </c>
      <c r="F2596" s="5" t="s">
        <v>96</v>
      </c>
      <c r="G2596" s="5" t="s">
        <v>82</v>
      </c>
      <c r="H2596" s="5" t="s">
        <v>266</v>
      </c>
      <c r="I2596">
        <v>32975</v>
      </c>
      <c r="J2596">
        <v>88588.098630136985</v>
      </c>
      <c r="K2596">
        <v>4624</v>
      </c>
      <c r="L2596">
        <v>8561</v>
      </c>
      <c r="M2596">
        <v>41704</v>
      </c>
      <c r="N2596">
        <v>19216.583333333339</v>
      </c>
      <c r="O2596">
        <v>25512</v>
      </c>
      <c r="P2596">
        <v>44395.583333333328</v>
      </c>
      <c r="Q2596">
        <v>17404</v>
      </c>
      <c r="R2596">
        <v>25000</v>
      </c>
      <c r="S2596">
        <v>38232</v>
      </c>
      <c r="T2596">
        <v>25374.083333333328</v>
      </c>
      <c r="U2596">
        <v>9209.5</v>
      </c>
      <c r="V2596">
        <v>39578</v>
      </c>
      <c r="W2596">
        <v>12814</v>
      </c>
      <c r="X2596">
        <v>58430</v>
      </c>
      <c r="Y2596">
        <v>199838</v>
      </c>
      <c r="Z2596">
        <v>16000</v>
      </c>
      <c r="AA2596">
        <v>337134.5</v>
      </c>
      <c r="AB2596">
        <v>6665</v>
      </c>
      <c r="AC2596">
        <v>23768</v>
      </c>
      <c r="AD2596">
        <v>35698</v>
      </c>
      <c r="AE2596">
        <v>31641</v>
      </c>
      <c r="AF2596">
        <v>112781</v>
      </c>
      <c r="AG2596">
        <v>557490</v>
      </c>
      <c r="AH2596">
        <v>90601</v>
      </c>
      <c r="AI2596">
        <v>26077</v>
      </c>
      <c r="AJ2596">
        <v>166909.58333333331</v>
      </c>
      <c r="AK2596">
        <v>13526</v>
      </c>
      <c r="AL2596">
        <v>2109747</v>
      </c>
      <c r="AM2596">
        <v>1730489.875</v>
      </c>
      <c r="AN2596">
        <v>379257.0625</v>
      </c>
      <c r="AO2596" s="5" t="s">
        <v>5416</v>
      </c>
    </row>
    <row r="2597" spans="1:41" ht="14.25" x14ac:dyDescent="0.45">
      <c r="A2597">
        <v>2018</v>
      </c>
      <c r="B2597" s="5" t="s">
        <v>80</v>
      </c>
      <c r="C2597" s="5" t="s">
        <v>276</v>
      </c>
      <c r="D2597" s="5" t="s">
        <v>81</v>
      </c>
      <c r="E2597" s="5" t="s">
        <v>105</v>
      </c>
      <c r="F2597" s="5" t="s">
        <v>5030</v>
      </c>
      <c r="G2597" s="5" t="s">
        <v>82</v>
      </c>
      <c r="H2597" s="5" t="s">
        <v>106</v>
      </c>
      <c r="I2597">
        <v>3521</v>
      </c>
      <c r="J2597">
        <v>4398.7000000000007</v>
      </c>
      <c r="K2597">
        <v>588.30000000000007</v>
      </c>
      <c r="L2597">
        <v>1690.6898989999991</v>
      </c>
      <c r="M2597">
        <v>2341.668000152999</v>
      </c>
      <c r="N2597">
        <v>2504</v>
      </c>
      <c r="O2597">
        <v>3546.7342263150581</v>
      </c>
      <c r="P2597">
        <v>1524</v>
      </c>
      <c r="Q2597">
        <v>53.951470000000022</v>
      </c>
      <c r="R2597">
        <v>1952.9011</v>
      </c>
      <c r="S2597">
        <v>4032</v>
      </c>
      <c r="T2597">
        <v>2836.4509500635631</v>
      </c>
      <c r="U2597">
        <v>29.675000000000001</v>
      </c>
      <c r="V2597">
        <v>2677</v>
      </c>
      <c r="W2597">
        <v>1711.4474</v>
      </c>
      <c r="X2597">
        <v>5012.14714</v>
      </c>
      <c r="Y2597">
        <v>5487.3563164432944</v>
      </c>
      <c r="Z2597">
        <v>4431.1245700000227</v>
      </c>
      <c r="AA2597">
        <v>21700.585675999999</v>
      </c>
      <c r="AB2597">
        <v>958</v>
      </c>
      <c r="AC2597">
        <v>4105.2778100000014</v>
      </c>
      <c r="AD2597">
        <v>8456.5234549996967</v>
      </c>
      <c r="AE2597">
        <v>3172.84</v>
      </c>
      <c r="AF2597">
        <v>5569.1537639999924</v>
      </c>
      <c r="AG2597">
        <v>8343.1909999999989</v>
      </c>
      <c r="AH2597">
        <v>3161.174274</v>
      </c>
      <c r="AI2597">
        <v>1769.855029999997</v>
      </c>
      <c r="AJ2597">
        <v>1732.279617070787</v>
      </c>
      <c r="AK2597">
        <v>2024.6030000000001</v>
      </c>
      <c r="AL2597">
        <v>109332.6328125</v>
      </c>
      <c r="AM2597">
        <v>72893.7265625</v>
      </c>
      <c r="AN2597">
        <v>36438.90234375</v>
      </c>
      <c r="AO2597" s="5" t="s">
        <v>5417</v>
      </c>
    </row>
    <row r="2598" spans="1:41" ht="14.25" x14ac:dyDescent="0.45">
      <c r="A2598">
        <v>2018</v>
      </c>
      <c r="B2598" s="5" t="s">
        <v>80</v>
      </c>
      <c r="C2598" s="5" t="s">
        <v>276</v>
      </c>
      <c r="D2598" s="5" t="s">
        <v>81</v>
      </c>
      <c r="E2598" s="5" t="s">
        <v>105</v>
      </c>
      <c r="F2598" s="5" t="s">
        <v>5031</v>
      </c>
      <c r="G2598" s="5" t="s">
        <v>82</v>
      </c>
      <c r="H2598" s="5" t="s">
        <v>106</v>
      </c>
      <c r="I2598">
        <v>4288</v>
      </c>
      <c r="J2598">
        <v>6682.91</v>
      </c>
      <c r="K2598">
        <v>642.1</v>
      </c>
      <c r="L2598">
        <v>1804.083666999999</v>
      </c>
      <c r="M2598">
        <v>3234.5479071159989</v>
      </c>
      <c r="N2598">
        <v>3123.9</v>
      </c>
      <c r="O2598">
        <v>3950.6127613150588</v>
      </c>
      <c r="P2598">
        <v>2275</v>
      </c>
      <c r="Q2598">
        <v>656.07072000000016</v>
      </c>
      <c r="R2598">
        <v>2522.0376099999999</v>
      </c>
      <c r="S2598">
        <v>5019.7000000000007</v>
      </c>
      <c r="T2598">
        <v>3385.6069770712679</v>
      </c>
      <c r="U2598">
        <v>296.81200000000001</v>
      </c>
      <c r="V2598">
        <v>3594</v>
      </c>
      <c r="W2598">
        <v>1896.5175999999999</v>
      </c>
      <c r="X2598">
        <v>6017.3980600000004</v>
      </c>
      <c r="Y2598">
        <v>11351.00231644329</v>
      </c>
      <c r="Z2598">
        <v>4588.5624400000233</v>
      </c>
      <c r="AA2598">
        <v>28114.51109399999</v>
      </c>
      <c r="AB2598">
        <v>1050</v>
      </c>
      <c r="AC2598">
        <v>4423.0749300000007</v>
      </c>
      <c r="AD2598">
        <v>8826.1380949996983</v>
      </c>
      <c r="AE2598">
        <v>4051.24</v>
      </c>
      <c r="AF2598">
        <v>9244.7115889999932</v>
      </c>
      <c r="AG2598">
        <v>18658.018</v>
      </c>
      <c r="AH2598">
        <v>5397.5290889999997</v>
      </c>
      <c r="AI2598">
        <v>2211.7859399999979</v>
      </c>
      <c r="AJ2598">
        <v>4724.5552152841228</v>
      </c>
      <c r="AK2598">
        <v>2293.8690000000001</v>
      </c>
      <c r="AL2598">
        <v>154324.3125</v>
      </c>
      <c r="AM2598">
        <v>110398.4921875</v>
      </c>
      <c r="AN2598">
        <v>43925.80078125</v>
      </c>
      <c r="AO2598" s="5" t="s">
        <v>5418</v>
      </c>
    </row>
    <row r="2599" spans="1:41" ht="14.25" x14ac:dyDescent="0.45">
      <c r="A2599">
        <v>2018</v>
      </c>
      <c r="B2599" s="5" t="s">
        <v>80</v>
      </c>
      <c r="C2599" s="5" t="s">
        <v>276</v>
      </c>
      <c r="D2599" s="5" t="s">
        <v>81</v>
      </c>
      <c r="E2599" s="5" t="s">
        <v>105</v>
      </c>
      <c r="F2599" s="5" t="s">
        <v>5032</v>
      </c>
      <c r="G2599" s="5" t="s">
        <v>82</v>
      </c>
      <c r="H2599" s="5" t="s">
        <v>106</v>
      </c>
      <c r="I2599">
        <v>767</v>
      </c>
      <c r="J2599">
        <v>2284.21</v>
      </c>
      <c r="K2599">
        <v>53.8</v>
      </c>
      <c r="L2599">
        <v>113.39376799999999</v>
      </c>
      <c r="M2599">
        <v>892.87990696299994</v>
      </c>
      <c r="N2599">
        <v>619.9</v>
      </c>
      <c r="O2599">
        <v>403.87853500000051</v>
      </c>
      <c r="P2599">
        <v>751</v>
      </c>
      <c r="Q2599">
        <v>602.11925000000019</v>
      </c>
      <c r="R2599">
        <v>569.13651000000004</v>
      </c>
      <c r="S2599">
        <v>987.7</v>
      </c>
      <c r="T2599">
        <v>549.15602700770455</v>
      </c>
      <c r="U2599">
        <v>267.137</v>
      </c>
      <c r="V2599">
        <v>917</v>
      </c>
      <c r="W2599">
        <v>185.0702</v>
      </c>
      <c r="X2599">
        <v>1005.25092</v>
      </c>
      <c r="Y2599">
        <v>5863.6460000000006</v>
      </c>
      <c r="Z2599">
        <v>157.43787</v>
      </c>
      <c r="AA2599">
        <v>6413.9254179999998</v>
      </c>
      <c r="AB2599">
        <v>92</v>
      </c>
      <c r="AC2599">
        <v>317.79712000000001</v>
      </c>
      <c r="AD2599">
        <v>369.61464000000018</v>
      </c>
      <c r="AE2599">
        <v>878.4</v>
      </c>
      <c r="AF2599">
        <v>3675.5578249999999</v>
      </c>
      <c r="AG2599">
        <v>10314.826999999999</v>
      </c>
      <c r="AH2599">
        <v>2236.3548150000001</v>
      </c>
      <c r="AI2599">
        <v>441.93091000000021</v>
      </c>
      <c r="AJ2599">
        <v>2992.2755982133358</v>
      </c>
      <c r="AK2599">
        <v>269.26600000000002</v>
      </c>
      <c r="AL2599">
        <v>44991.66796875</v>
      </c>
      <c r="AM2599">
        <v>37504.765625</v>
      </c>
      <c r="AN2599">
        <v>7486.90283203125</v>
      </c>
      <c r="AO2599" s="5" t="s">
        <v>5419</v>
      </c>
    </row>
    <row r="2600" spans="1:41" ht="14.25" x14ac:dyDescent="0.45">
      <c r="A2600">
        <v>2018</v>
      </c>
      <c r="B2600" s="5" t="s">
        <v>80</v>
      </c>
      <c r="C2600" s="5" t="s">
        <v>269</v>
      </c>
      <c r="D2600" s="5" t="s">
        <v>81</v>
      </c>
      <c r="E2600" s="5" t="s">
        <v>97</v>
      </c>
      <c r="F2600" s="5" t="s">
        <v>98</v>
      </c>
      <c r="G2600" s="5" t="s">
        <v>82</v>
      </c>
      <c r="H2600" s="5" t="s">
        <v>99</v>
      </c>
      <c r="I2600">
        <v>806.85445382</v>
      </c>
      <c r="J2600">
        <v>1400.3903820435</v>
      </c>
      <c r="K2600">
        <v>55.003026000000013</v>
      </c>
      <c r="L2600">
        <v>115.2</v>
      </c>
      <c r="M2600">
        <v>591.1</v>
      </c>
      <c r="N2600">
        <v>580.732349</v>
      </c>
      <c r="O2600">
        <v>308.68151881</v>
      </c>
      <c r="P2600">
        <v>442.28800000000001</v>
      </c>
      <c r="Q2600">
        <v>264.62211692914002</v>
      </c>
      <c r="R2600">
        <v>564.93328062000001</v>
      </c>
      <c r="S2600">
        <v>630</v>
      </c>
      <c r="T2600">
        <v>398.33</v>
      </c>
      <c r="U2600">
        <v>145.74963044399999</v>
      </c>
      <c r="V2600">
        <v>660.61984988865584</v>
      </c>
      <c r="W2600">
        <v>265.29751099999999</v>
      </c>
      <c r="X2600">
        <v>1131</v>
      </c>
      <c r="Y2600">
        <v>3308.2268439999998</v>
      </c>
      <c r="Z2600">
        <v>448.86051325</v>
      </c>
      <c r="AA2600">
        <v>5099</v>
      </c>
      <c r="AB2600">
        <v>80.995999999999995</v>
      </c>
      <c r="AC2600">
        <v>407.2846538965041</v>
      </c>
      <c r="AD2600">
        <v>759.18930501422005</v>
      </c>
      <c r="AE2600">
        <v>360.67691612666852</v>
      </c>
      <c r="AF2600">
        <v>1691</v>
      </c>
      <c r="AG2600">
        <v>8731.8522470099997</v>
      </c>
      <c r="AH2600">
        <v>1306.4915000000001</v>
      </c>
      <c r="AI2600">
        <v>403</v>
      </c>
      <c r="AJ2600">
        <v>2411.4400169999999</v>
      </c>
      <c r="AK2600">
        <v>243.8</v>
      </c>
      <c r="AL2600">
        <v>33612.62109375</v>
      </c>
      <c r="AM2600">
        <v>27439.728515625</v>
      </c>
      <c r="AN2600">
        <v>6172.88916015625</v>
      </c>
      <c r="AO2600" s="5" t="s">
        <v>5420</v>
      </c>
    </row>
    <row r="2601" spans="1:41" ht="14.25" x14ac:dyDescent="0.45">
      <c r="A2601">
        <v>2018</v>
      </c>
      <c r="B2601" s="5" t="s">
        <v>80</v>
      </c>
      <c r="C2601" s="5" t="s">
        <v>269</v>
      </c>
      <c r="D2601" s="5" t="s">
        <v>81</v>
      </c>
      <c r="E2601" s="5" t="s">
        <v>97</v>
      </c>
      <c r="F2601" s="5" t="s">
        <v>8</v>
      </c>
      <c r="G2601" s="5" t="s">
        <v>82</v>
      </c>
      <c r="H2601" s="5" t="s">
        <v>100</v>
      </c>
      <c r="I2601">
        <v>0.63039266860928267</v>
      </c>
      <c r="J2601">
        <v>0.5331909569722435</v>
      </c>
      <c r="K2601">
        <v>0.57153506704672696</v>
      </c>
      <c r="L2601">
        <v>0.65753424657534243</v>
      </c>
      <c r="M2601">
        <v>0.57933246003203887</v>
      </c>
      <c r="N2601">
        <v>0.36602866199628259</v>
      </c>
      <c r="O2601">
        <v>0.60017741351872567</v>
      </c>
      <c r="P2601">
        <v>0.4854759395855287</v>
      </c>
      <c r="Q2601">
        <v>0.48246349287125873</v>
      </c>
      <c r="R2601">
        <v>0.71744997746524475</v>
      </c>
      <c r="S2601">
        <v>0.63644078070069099</v>
      </c>
      <c r="T2601">
        <v>0.6200597429189002</v>
      </c>
      <c r="U2601">
        <v>0.50042365456939619</v>
      </c>
      <c r="V2601">
        <v>0.62955312799754759</v>
      </c>
      <c r="W2601">
        <v>0.469536496053237</v>
      </c>
      <c r="X2601">
        <v>0.75063714558776684</v>
      </c>
      <c r="Y2601">
        <v>0.60532350213676955</v>
      </c>
      <c r="Z2601">
        <v>0.78948715194517427</v>
      </c>
      <c r="AA2601">
        <v>0.64891597053598249</v>
      </c>
      <c r="AB2601">
        <v>0.57336715375549951</v>
      </c>
      <c r="AC2601">
        <v>0.61503133195442661</v>
      </c>
      <c r="AD2601">
        <v>0.6138543720803129</v>
      </c>
      <c r="AE2601">
        <v>0.58617649576997699</v>
      </c>
      <c r="AF2601">
        <v>0.58673717228074562</v>
      </c>
      <c r="AG2601">
        <v>0.56374687734404072</v>
      </c>
      <c r="AH2601">
        <v>0.55034267637196932</v>
      </c>
      <c r="AI2601">
        <v>0.62126053418302984</v>
      </c>
      <c r="AJ2601">
        <v>0.47461817371280107</v>
      </c>
      <c r="AK2601">
        <v>0.66264405305501195</v>
      </c>
      <c r="AL2601">
        <v>0.59040474891662598</v>
      </c>
      <c r="AM2601">
        <v>0.58073818683624268</v>
      </c>
      <c r="AN2601">
        <v>0.60409897565841675</v>
      </c>
      <c r="AO2601" s="5" t="s">
        <v>5421</v>
      </c>
    </row>
    <row r="2602" spans="1:41" ht="14.25" x14ac:dyDescent="0.45">
      <c r="A2602">
        <v>2018</v>
      </c>
      <c r="B2602" s="5" t="s">
        <v>80</v>
      </c>
      <c r="C2602" s="5" t="s">
        <v>269</v>
      </c>
      <c r="D2602" s="5" t="s">
        <v>81</v>
      </c>
      <c r="E2602" s="5" t="s">
        <v>97</v>
      </c>
      <c r="F2602" s="5" t="s">
        <v>34</v>
      </c>
      <c r="G2602" s="5" t="s">
        <v>82</v>
      </c>
      <c r="H2602" s="5" t="s">
        <v>100</v>
      </c>
      <c r="I2602">
        <v>3.7543407124524197E-2</v>
      </c>
      <c r="J2602">
        <v>6.5765825975687697E-2</v>
      </c>
      <c r="K2602">
        <v>6.8233082303508302E-2</v>
      </c>
      <c r="L2602">
        <v>8.5286458333333398E-2</v>
      </c>
      <c r="M2602">
        <v>4.7198379580443199E-2</v>
      </c>
      <c r="N2602">
        <v>6.4569164208897703E-2</v>
      </c>
      <c r="O2602">
        <v>9.4592840940285E-2</v>
      </c>
      <c r="P2602">
        <v>8.3879164390623207E-2</v>
      </c>
      <c r="Q2602">
        <v>5.1830566198715199E-2</v>
      </c>
      <c r="R2602">
        <v>4.8284095342940397E-2</v>
      </c>
      <c r="S2602">
        <v>4.1193182539682599E-2</v>
      </c>
      <c r="T2602">
        <v>4.9301300429292497E-2</v>
      </c>
      <c r="U2602">
        <v>3.7100380862024697E-2</v>
      </c>
      <c r="V2602">
        <v>6.5703647712025998E-2</v>
      </c>
      <c r="W2602">
        <v>4.8892818674050702E-2</v>
      </c>
      <c r="X2602">
        <v>3.2087782493368799E-2</v>
      </c>
      <c r="Y2602">
        <v>4.1020809756781101E-2</v>
      </c>
      <c r="Z2602">
        <v>3.5299952930310102E-2</v>
      </c>
      <c r="AA2602">
        <v>4.9260711466954099E-2</v>
      </c>
      <c r="AB2602">
        <v>6.8413234210193102E-2</v>
      </c>
      <c r="AC2602">
        <v>6.7250272345061701E-2</v>
      </c>
      <c r="AD2602">
        <v>5.9865431999689203E-2</v>
      </c>
      <c r="AE2602">
        <v>9.7964977074272902E-2</v>
      </c>
      <c r="AF2602">
        <v>4.4763392793294103E-2</v>
      </c>
      <c r="AG2602">
        <v>3.7251574787168701E-2</v>
      </c>
      <c r="AH2602">
        <v>4.1259205283769598E-2</v>
      </c>
      <c r="AI2602">
        <v>5.06452133995038E-2</v>
      </c>
      <c r="AJ2602">
        <v>4.7490414458954397E-2</v>
      </c>
      <c r="AK2602">
        <v>7.3405863367514299E-2</v>
      </c>
      <c r="AL2602">
        <v>5.6391492486000061E-2</v>
      </c>
      <c r="AM2602">
        <v>5.6486167013645172E-2</v>
      </c>
      <c r="AN2602">
        <v>5.625736340880394E-2</v>
      </c>
      <c r="AO2602" s="5" t="s">
        <v>5422</v>
      </c>
    </row>
    <row r="2603" spans="1:41" ht="14.25" x14ac:dyDescent="0.45">
      <c r="A2603">
        <v>2018</v>
      </c>
      <c r="B2603" s="5" t="s">
        <v>80</v>
      </c>
      <c r="C2603" s="5" t="s">
        <v>269</v>
      </c>
      <c r="D2603" s="5" t="s">
        <v>81</v>
      </c>
      <c r="E2603" s="5" t="s">
        <v>97</v>
      </c>
      <c r="F2603" s="5" t="s">
        <v>101</v>
      </c>
      <c r="G2603" s="5" t="s">
        <v>82</v>
      </c>
      <c r="H2603" s="5" t="s">
        <v>99</v>
      </c>
      <c r="I2603">
        <v>776.56238857000017</v>
      </c>
      <c r="J2603">
        <v>1308.29255188</v>
      </c>
      <c r="K2603">
        <v>51.25</v>
      </c>
      <c r="L2603">
        <v>105.375</v>
      </c>
      <c r="M2603">
        <v>563.20103783000002</v>
      </c>
      <c r="N2603">
        <v>543.2349465960001</v>
      </c>
      <c r="O2603">
        <v>279.48245700000012</v>
      </c>
      <c r="P2603">
        <v>405.18925214000012</v>
      </c>
      <c r="Q2603">
        <v>250.90660277999999</v>
      </c>
      <c r="R2603">
        <v>537.6559882361438</v>
      </c>
      <c r="S2603">
        <v>604.04829499999994</v>
      </c>
      <c r="T2603">
        <v>378.69181300000002</v>
      </c>
      <c r="U2603">
        <v>140.34226364402821</v>
      </c>
      <c r="V2603">
        <v>617.21471600000007</v>
      </c>
      <c r="W2603">
        <v>252.32636790000001</v>
      </c>
      <c r="X2603">
        <v>1094.7087180000001</v>
      </c>
      <c r="Y2603">
        <v>3172.5207</v>
      </c>
      <c r="Z2603">
        <v>433.01575826000021</v>
      </c>
      <c r="AA2603">
        <v>4847.8196322300009</v>
      </c>
      <c r="AB2603">
        <v>75.454801681911192</v>
      </c>
      <c r="AC2603">
        <v>379.89465000000001</v>
      </c>
      <c r="AD2603">
        <v>713.74010929999997</v>
      </c>
      <c r="AE2603">
        <v>325.34321030709998</v>
      </c>
      <c r="AF2603">
        <v>1615.3051027865399</v>
      </c>
      <c r="AG2603">
        <v>8406.5769999999993</v>
      </c>
      <c r="AH2603">
        <v>1252.586699</v>
      </c>
      <c r="AI2603">
        <v>382.58997900000003</v>
      </c>
      <c r="AJ2603">
        <v>2296.9197311497619</v>
      </c>
      <c r="AK2603">
        <v>225.903650511</v>
      </c>
      <c r="AL2603">
        <v>32036.15234375</v>
      </c>
      <c r="AM2603">
        <v>26162.16796875</v>
      </c>
      <c r="AN2603">
        <v>5873.98388671875</v>
      </c>
      <c r="AO2603" s="5" t="s">
        <v>5423</v>
      </c>
    </row>
    <row r="2604" spans="1:41" ht="14.25" x14ac:dyDescent="0.45">
      <c r="A2604">
        <v>2018</v>
      </c>
      <c r="B2604" s="5" t="s">
        <v>80</v>
      </c>
      <c r="C2604" s="5" t="s">
        <v>269</v>
      </c>
      <c r="D2604" s="5" t="s">
        <v>81</v>
      </c>
      <c r="E2604" s="5" t="s">
        <v>102</v>
      </c>
      <c r="F2604" s="5" t="s">
        <v>103</v>
      </c>
      <c r="G2604" s="5" t="s">
        <v>82</v>
      </c>
      <c r="H2604" s="5" t="s">
        <v>104</v>
      </c>
      <c r="I2604">
        <v>143.46799999999999</v>
      </c>
      <c r="J2604">
        <v>222.392</v>
      </c>
      <c r="K2604">
        <v>10.986000000000001</v>
      </c>
      <c r="L2604">
        <v>20</v>
      </c>
      <c r="M2604">
        <v>109.97</v>
      </c>
      <c r="N2604">
        <v>179.63</v>
      </c>
      <c r="O2604">
        <v>58.238</v>
      </c>
      <c r="P2604">
        <v>104</v>
      </c>
      <c r="Q2604">
        <v>60.6</v>
      </c>
      <c r="R2604">
        <v>89.88794</v>
      </c>
      <c r="S2604">
        <v>111</v>
      </c>
      <c r="T2604">
        <v>71.453999999999994</v>
      </c>
      <c r="U2604">
        <v>33.247999999999998</v>
      </c>
      <c r="V2604">
        <v>106.72199999999999</v>
      </c>
      <c r="W2604">
        <v>64.5</v>
      </c>
      <c r="X2604">
        <v>160</v>
      </c>
      <c r="Y2604">
        <v>622.60400000000004</v>
      </c>
      <c r="Z2604">
        <v>57.686</v>
      </c>
      <c r="AA2604">
        <v>733</v>
      </c>
      <c r="AB2604">
        <v>16.126000000000001</v>
      </c>
      <c r="AC2604">
        <v>63.425078732965332</v>
      </c>
      <c r="AD2604">
        <v>89.468000000000004</v>
      </c>
      <c r="AE2604">
        <v>44.896000000000001</v>
      </c>
      <c r="AF2604">
        <v>240</v>
      </c>
      <c r="AG2604">
        <v>1753.722</v>
      </c>
      <c r="AH2604">
        <v>227</v>
      </c>
      <c r="AI2604">
        <v>72.7</v>
      </c>
      <c r="AJ2604">
        <v>522</v>
      </c>
      <c r="AK2604">
        <v>17</v>
      </c>
      <c r="AL2604">
        <v>6005.72314453125</v>
      </c>
      <c r="AM2604">
        <v>4997.28076171875</v>
      </c>
      <c r="AN2604">
        <v>1008.4420166015625</v>
      </c>
      <c r="AO2604" s="5" t="s">
        <v>5424</v>
      </c>
    </row>
    <row r="2605" spans="1:41" ht="14.25" x14ac:dyDescent="0.45">
      <c r="A2605">
        <v>2018</v>
      </c>
      <c r="B2605" s="5" t="s">
        <v>80</v>
      </c>
      <c r="C2605" s="5" t="s">
        <v>269</v>
      </c>
      <c r="D2605" s="5" t="s">
        <v>81</v>
      </c>
      <c r="E2605" s="5" t="s">
        <v>102</v>
      </c>
      <c r="F2605" s="5" t="s">
        <v>102</v>
      </c>
      <c r="G2605" s="5" t="s">
        <v>82</v>
      </c>
      <c r="H2605" s="5" t="s">
        <v>104</v>
      </c>
      <c r="I2605">
        <v>146.11000000000001</v>
      </c>
      <c r="J2605">
        <v>299.74073099999998</v>
      </c>
      <c r="K2605">
        <v>10.986000000000001</v>
      </c>
      <c r="L2605">
        <v>20</v>
      </c>
      <c r="M2605">
        <v>116.474</v>
      </c>
      <c r="N2605">
        <v>181.09299999999999</v>
      </c>
      <c r="O2605">
        <v>58.711999999999989</v>
      </c>
      <c r="P2605">
        <v>104</v>
      </c>
      <c r="Q2605">
        <v>60.6</v>
      </c>
      <c r="R2605">
        <v>89.88794</v>
      </c>
      <c r="S2605">
        <v>113</v>
      </c>
      <c r="T2605">
        <v>73.333999999999989</v>
      </c>
      <c r="U2605">
        <v>33.247999999999998</v>
      </c>
      <c r="V2605">
        <v>139.06049999999999</v>
      </c>
      <c r="W2605">
        <v>64.5</v>
      </c>
      <c r="X2605">
        <v>172</v>
      </c>
      <c r="Y2605">
        <v>623.89670000000001</v>
      </c>
      <c r="Z2605">
        <v>64.902619999999999</v>
      </c>
      <c r="AA2605">
        <v>897</v>
      </c>
      <c r="AB2605">
        <v>16.126000000000001</v>
      </c>
      <c r="AC2605">
        <v>75.595631532965328</v>
      </c>
      <c r="AD2605">
        <v>143.60642000000001</v>
      </c>
      <c r="AE2605">
        <v>70.240216451048866</v>
      </c>
      <c r="AF2605">
        <v>329</v>
      </c>
      <c r="AG2605">
        <v>1768.146</v>
      </c>
      <c r="AH2605">
        <v>271</v>
      </c>
      <c r="AI2605">
        <v>74.050359999999998</v>
      </c>
      <c r="AJ2605">
        <v>580</v>
      </c>
      <c r="AK2605">
        <v>42</v>
      </c>
      <c r="AL2605">
        <v>6638.31005859375</v>
      </c>
      <c r="AM2605">
        <v>5482.521484375</v>
      </c>
      <c r="AN2605">
        <v>1155.788818359375</v>
      </c>
      <c r="AO2605" s="5" t="s">
        <v>5425</v>
      </c>
    </row>
    <row r="2606" spans="1:41" ht="14.25" x14ac:dyDescent="0.45">
      <c r="A2606">
        <v>2018</v>
      </c>
      <c r="B2606" s="5" t="s">
        <v>1507</v>
      </c>
      <c r="C2606" s="5" t="s">
        <v>277</v>
      </c>
      <c r="D2606" s="5" t="s">
        <v>107</v>
      </c>
      <c r="E2606" s="5" t="s">
        <v>108</v>
      </c>
      <c r="F2606" s="5" t="s">
        <v>108</v>
      </c>
      <c r="G2606" s="5" t="s">
        <v>86</v>
      </c>
      <c r="H2606" s="5" t="s">
        <v>130</v>
      </c>
      <c r="I2606">
        <v>813.52560832930794</v>
      </c>
      <c r="J2606">
        <v>1441.559937735416</v>
      </c>
      <c r="K2606">
        <v>401.32754974205949</v>
      </c>
      <c r="L2606">
        <v>518.82853021466781</v>
      </c>
      <c r="M2606">
        <v>1262.8070416638584</v>
      </c>
      <c r="N2606">
        <v>729.68645407647182</v>
      </c>
      <c r="O2606">
        <v>450.68869222370319</v>
      </c>
      <c r="P2606">
        <v>1298.4126609301925</v>
      </c>
      <c r="Q2606">
        <v>126.08552699115505</v>
      </c>
      <c r="R2606">
        <v>1296.6925324215385</v>
      </c>
      <c r="S2606">
        <v>183.49468183393628</v>
      </c>
      <c r="T2606">
        <v>1234.0285620410921</v>
      </c>
      <c r="U2606">
        <v>369.77337824611817</v>
      </c>
      <c r="V2606">
        <v>1662.1828196536101</v>
      </c>
      <c r="W2606">
        <v>777.97452824329719</v>
      </c>
      <c r="X2606">
        <v>2270.6125541556094</v>
      </c>
      <c r="Y2606">
        <v>2939.1341142874358</v>
      </c>
      <c r="Z2606">
        <v>714.66349766901499</v>
      </c>
      <c r="AA2606">
        <v>11293.497101871902</v>
      </c>
      <c r="AB2606">
        <v>198.51763824139306</v>
      </c>
      <c r="AC2606">
        <v>121.68380076377022</v>
      </c>
      <c r="AD2606">
        <v>719.10600049236291</v>
      </c>
      <c r="AE2606">
        <v>1569.3624104218236</v>
      </c>
      <c r="AF2606">
        <v>2509.5851575445436</v>
      </c>
      <c r="AG2606">
        <v>11752.733337543923</v>
      </c>
      <c r="AH2606">
        <v>1803.2199440092866</v>
      </c>
      <c r="AI2606">
        <v>232.85582431557998</v>
      </c>
      <c r="AJ2606">
        <v>762.30199409916702</v>
      </c>
      <c r="AK2606">
        <v>348.74720231596081</v>
      </c>
      <c r="AL2606">
        <v>49803.0859375</v>
      </c>
      <c r="AM2606">
        <v>39919.7109375</v>
      </c>
      <c r="AN2606">
        <v>9883.3798828125</v>
      </c>
      <c r="AO2606" s="5" t="s">
        <v>2488</v>
      </c>
    </row>
    <row r="2607" spans="1:41" ht="14.25" x14ac:dyDescent="0.45">
      <c r="A2607">
        <v>2018</v>
      </c>
      <c r="B2607" s="5" t="s">
        <v>589</v>
      </c>
      <c r="C2607" s="5" t="s">
        <v>277</v>
      </c>
      <c r="D2607" s="5" t="s">
        <v>107</v>
      </c>
      <c r="E2607" s="5" t="s">
        <v>108</v>
      </c>
      <c r="F2607" s="5" t="s">
        <v>108</v>
      </c>
      <c r="G2607" s="5" t="s">
        <v>86</v>
      </c>
      <c r="H2607" s="5" t="s">
        <v>130</v>
      </c>
      <c r="I2607">
        <v>365.60933415072424</v>
      </c>
      <c r="J2607">
        <v>359.38923930101919</v>
      </c>
      <c r="K2607">
        <v>516.47291763265423</v>
      </c>
      <c r="L2607">
        <v>486.45881935817084</v>
      </c>
      <c r="M2607">
        <v>617.78356800864651</v>
      </c>
      <c r="N2607">
        <v>993.74391841634542</v>
      </c>
      <c r="O2607">
        <v>2112.1993007320434</v>
      </c>
      <c r="P2607">
        <v>1210.6174202160435</v>
      </c>
      <c r="Q2607">
        <v>108.47240553004991</v>
      </c>
      <c r="R2607">
        <v>640.99386327291563</v>
      </c>
      <c r="S2607">
        <v>182.31401270356059</v>
      </c>
      <c r="T2607">
        <v>627.29758132541531</v>
      </c>
      <c r="U2607">
        <v>343.96817376010273</v>
      </c>
      <c r="V2607">
        <v>2488.2804059241475</v>
      </c>
      <c r="W2607">
        <v>805.03189603428302</v>
      </c>
      <c r="X2607">
        <v>1397.0696133113422</v>
      </c>
      <c r="Y2607">
        <v>3748.1030484193566</v>
      </c>
      <c r="Z2607">
        <v>519.20366946367994</v>
      </c>
      <c r="AA2607">
        <v>9598.407358996732</v>
      </c>
      <c r="AB2607">
        <v>187.1437784287489</v>
      </c>
      <c r="AC2607">
        <v>198.64423408638152</v>
      </c>
      <c r="AD2607">
        <v>1252.7767032419542</v>
      </c>
      <c r="AE2607">
        <v>981.72071477427494</v>
      </c>
      <c r="AF2607">
        <v>2845.3854630170476</v>
      </c>
      <c r="AG2607">
        <v>15072.356517992055</v>
      </c>
      <c r="AH2607">
        <v>2168.9732081052607</v>
      </c>
      <c r="AI2607">
        <v>417.15289158140121</v>
      </c>
      <c r="AJ2607">
        <v>1226.3667714911869</v>
      </c>
      <c r="AK2607">
        <v>315.73978260045902</v>
      </c>
      <c r="AL2607">
        <v>51787.67578125</v>
      </c>
      <c r="AM2607">
        <v>41187.72265625</v>
      </c>
      <c r="AN2607">
        <v>10599.9560546875</v>
      </c>
      <c r="AO2607" s="5" t="s">
        <v>907</v>
      </c>
    </row>
    <row r="2608" spans="1:41" ht="14.25" x14ac:dyDescent="0.45">
      <c r="A2608">
        <v>2018</v>
      </c>
      <c r="B2608" s="5" t="s">
        <v>4071</v>
      </c>
      <c r="C2608" s="5" t="s">
        <v>277</v>
      </c>
      <c r="D2608" s="5" t="s">
        <v>107</v>
      </c>
      <c r="E2608" s="5" t="s">
        <v>108</v>
      </c>
      <c r="F2608" s="5" t="s">
        <v>108</v>
      </c>
      <c r="G2608" s="5" t="s">
        <v>86</v>
      </c>
      <c r="H2608" s="5" t="s">
        <v>130</v>
      </c>
      <c r="I2608">
        <v>297.1858265323196</v>
      </c>
      <c r="J2608">
        <v>512.00282522905013</v>
      </c>
      <c r="K2608">
        <v>271.36578488459804</v>
      </c>
      <c r="L2608">
        <v>477.315290241117</v>
      </c>
      <c r="M2608">
        <v>828.62166926647421</v>
      </c>
      <c r="N2608">
        <v>870.22479185088184</v>
      </c>
      <c r="O2608">
        <v>2067.2581840164385</v>
      </c>
      <c r="P2608">
        <v>470.90365126169161</v>
      </c>
      <c r="Q2608">
        <v>108.32383816714494</v>
      </c>
      <c r="R2608">
        <v>658.93360299804192</v>
      </c>
      <c r="S2608">
        <v>0</v>
      </c>
      <c r="T2608">
        <v>617.18070344034174</v>
      </c>
      <c r="U2608">
        <v>339.44938689218799</v>
      </c>
      <c r="V2608">
        <v>2399.8043018771955</v>
      </c>
      <c r="W2608">
        <v>627.46704849768082</v>
      </c>
      <c r="X2608">
        <v>1521.3504339804424</v>
      </c>
      <c r="Y2608">
        <v>3841.9498789161275</v>
      </c>
      <c r="Z2608">
        <v>355.90753898393041</v>
      </c>
      <c r="AA2608">
        <v>11208.001574476606</v>
      </c>
      <c r="AB2608">
        <v>184.16672190659796</v>
      </c>
      <c r="AC2608">
        <v>195.44055608944154</v>
      </c>
      <c r="AD2608">
        <v>1436.0702643559694</v>
      </c>
      <c r="AE2608">
        <v>1118.6400249856194</v>
      </c>
      <c r="AF2608">
        <v>1803.718723536457</v>
      </c>
      <c r="AG2608">
        <v>13395.907168172618</v>
      </c>
      <c r="AH2608">
        <v>1668.4451683003906</v>
      </c>
      <c r="AI2608">
        <v>443.34147197131216</v>
      </c>
      <c r="AJ2608">
        <v>847.11076942791999</v>
      </c>
      <c r="AK2608">
        <v>310.64762073163865</v>
      </c>
      <c r="AL2608">
        <v>48876.734375</v>
      </c>
      <c r="AM2608">
        <v>38900.8203125</v>
      </c>
      <c r="AN2608">
        <v>9975.9150390625</v>
      </c>
      <c r="AO2608" s="5" t="s">
        <v>4366</v>
      </c>
    </row>
    <row r="2609" spans="1:41" ht="14.25" x14ac:dyDescent="0.45">
      <c r="A2609">
        <v>2018</v>
      </c>
      <c r="B2609" s="5" t="s">
        <v>5028</v>
      </c>
      <c r="C2609" s="5" t="s">
        <v>277</v>
      </c>
      <c r="D2609" s="5" t="s">
        <v>107</v>
      </c>
      <c r="E2609" s="5" t="s">
        <v>108</v>
      </c>
      <c r="F2609" s="5" t="s">
        <v>108</v>
      </c>
      <c r="G2609" s="5" t="s">
        <v>86</v>
      </c>
      <c r="H2609" s="5" t="s">
        <v>130</v>
      </c>
      <c r="I2609">
        <v>288.91294709220892</v>
      </c>
      <c r="J2609">
        <v>636</v>
      </c>
      <c r="K2609">
        <v>263.81166816000001</v>
      </c>
      <c r="L2609">
        <v>340</v>
      </c>
      <c r="M2609">
        <v>886</v>
      </c>
      <c r="N2609">
        <v>1376.279</v>
      </c>
      <c r="O2609">
        <v>2009.7111</v>
      </c>
      <c r="P2609">
        <v>458</v>
      </c>
      <c r="Q2609">
        <v>61.926925631088217</v>
      </c>
      <c r="R2609">
        <v>712.07808955555561</v>
      </c>
      <c r="S2609">
        <v>275.47428571428571</v>
      </c>
      <c r="T2609">
        <v>785.4545454545455</v>
      </c>
      <c r="U2609">
        <v>280</v>
      </c>
      <c r="V2609">
        <v>2270</v>
      </c>
      <c r="W2609">
        <v>605</v>
      </c>
      <c r="X2609">
        <v>1943</v>
      </c>
      <c r="Y2609">
        <v>3735</v>
      </c>
      <c r="Z2609">
        <v>29.327400000000001</v>
      </c>
      <c r="AA2609">
        <v>10030</v>
      </c>
      <c r="AB2609">
        <v>179</v>
      </c>
      <c r="AC2609">
        <v>190</v>
      </c>
      <c r="AD2609">
        <v>890.81963177610953</v>
      </c>
      <c r="AE2609">
        <v>1167</v>
      </c>
      <c r="AF2609">
        <v>1786.026270148026</v>
      </c>
      <c r="AG2609">
        <v>13202</v>
      </c>
      <c r="AH2609">
        <v>2205</v>
      </c>
      <c r="AI2609">
        <v>431</v>
      </c>
      <c r="AJ2609">
        <v>802</v>
      </c>
      <c r="AK2609">
        <v>302</v>
      </c>
      <c r="AL2609">
        <v>48140.8203125</v>
      </c>
      <c r="AM2609">
        <v>37364.546875</v>
      </c>
      <c r="AN2609">
        <v>10776.271484375</v>
      </c>
      <c r="AO2609" s="5" t="s">
        <v>5426</v>
      </c>
    </row>
    <row r="2610" spans="1:41" ht="14.25" x14ac:dyDescent="0.45">
      <c r="A2610">
        <v>2018</v>
      </c>
      <c r="B2610" s="5" t="s">
        <v>1509</v>
      </c>
      <c r="C2610" s="5" t="s">
        <v>277</v>
      </c>
      <c r="D2610" s="5" t="s">
        <v>107</v>
      </c>
      <c r="E2610" s="5" t="s">
        <v>108</v>
      </c>
      <c r="F2610" s="5" t="s">
        <v>108</v>
      </c>
      <c r="G2610" s="5" t="s">
        <v>86</v>
      </c>
      <c r="H2610" s="5" t="s">
        <v>130</v>
      </c>
      <c r="I2610">
        <v>591.29742960419446</v>
      </c>
      <c r="J2610">
        <v>336.6344654430668</v>
      </c>
      <c r="K2610">
        <v>449.13925899530761</v>
      </c>
      <c r="L2610">
        <v>418.40957965865698</v>
      </c>
      <c r="M2610">
        <v>1093.4664730775246</v>
      </c>
      <c r="N2610">
        <v>810.76051323860986</v>
      </c>
      <c r="O2610">
        <v>2128.2090747194552</v>
      </c>
      <c r="P2610">
        <v>1644.9448494036637</v>
      </c>
      <c r="Q2610">
        <v>107.4284960192557</v>
      </c>
      <c r="R2610">
        <v>750.14474857074856</v>
      </c>
      <c r="S2610">
        <v>174.83946251891581</v>
      </c>
      <c r="T2610">
        <v>225.73505232594124</v>
      </c>
      <c r="U2610">
        <v>348.96104137449419</v>
      </c>
      <c r="V2610">
        <v>1981.2188080886099</v>
      </c>
      <c r="W2610">
        <v>860.92199165686191</v>
      </c>
      <c r="X2610">
        <v>1857.3270119283259</v>
      </c>
      <c r="Y2610">
        <v>2719.3199326706408</v>
      </c>
      <c r="Z2610">
        <v>505.73051164818315</v>
      </c>
      <c r="AA2610">
        <v>11394.897938345117</v>
      </c>
      <c r="AB2610">
        <v>196.33699899977213</v>
      </c>
      <c r="AC2610">
        <v>317.07900373225232</v>
      </c>
      <c r="AD2610">
        <v>1197.1754451996128</v>
      </c>
      <c r="AE2610">
        <v>1175.9221330467637</v>
      </c>
      <c r="AF2610">
        <v>2283.6399083897613</v>
      </c>
      <c r="AG2610">
        <v>14533.345135147532</v>
      </c>
      <c r="AH2610">
        <v>2340.5184244115571</v>
      </c>
      <c r="AI2610">
        <v>288.73088088201786</v>
      </c>
      <c r="AJ2610">
        <v>946.47048296130004</v>
      </c>
      <c r="AK2610">
        <v>348.57691801029063</v>
      </c>
      <c r="AL2610">
        <v>52027.18359375</v>
      </c>
      <c r="AM2610">
        <v>40866.203125</v>
      </c>
      <c r="AN2610">
        <v>11160.9765625</v>
      </c>
      <c r="AO2610" s="5" t="s">
        <v>2487</v>
      </c>
    </row>
    <row r="2611" spans="1:41" ht="14.25" x14ac:dyDescent="0.45">
      <c r="A2611">
        <v>2018</v>
      </c>
      <c r="B2611" s="5" t="s">
        <v>1508</v>
      </c>
      <c r="C2611" s="5" t="s">
        <v>277</v>
      </c>
      <c r="D2611" s="5" t="s">
        <v>107</v>
      </c>
      <c r="E2611" s="5" t="s">
        <v>108</v>
      </c>
      <c r="F2611" s="5" t="s">
        <v>108</v>
      </c>
      <c r="G2611" s="5" t="s">
        <v>86</v>
      </c>
      <c r="H2611" s="5" t="s">
        <v>130</v>
      </c>
      <c r="I2611">
        <v>588.82708175676885</v>
      </c>
      <c r="J2611">
        <v>212.69571663598171</v>
      </c>
      <c r="K2611">
        <v>362.24317977701509</v>
      </c>
      <c r="L2611">
        <v>562.31935465385482</v>
      </c>
      <c r="M2611">
        <v>1214.8973432811481</v>
      </c>
      <c r="N2611">
        <v>750.95390994897946</v>
      </c>
      <c r="O2611">
        <v>468.59946221154564</v>
      </c>
      <c r="P2611">
        <v>1194.6611583846061</v>
      </c>
      <c r="Q2611">
        <v>111.75210130758884</v>
      </c>
      <c r="R2611">
        <v>917.55181261156054</v>
      </c>
      <c r="S2611">
        <v>177.76206245562537</v>
      </c>
      <c r="T2611">
        <v>1263.6389992221457</v>
      </c>
      <c r="U2611">
        <v>360.52237303639436</v>
      </c>
      <c r="V2611">
        <v>1917.572181319606</v>
      </c>
      <c r="W2611">
        <v>766.60765952810164</v>
      </c>
      <c r="X2611">
        <v>2300.8760110836565</v>
      </c>
      <c r="Y2611">
        <v>2590.4599484053983</v>
      </c>
      <c r="Z2611">
        <v>490.71314469793322</v>
      </c>
      <c r="AA2611">
        <v>11248.325384569729</v>
      </c>
      <c r="AB2611">
        <v>196.91707737878434</v>
      </c>
      <c r="AC2611">
        <v>318.01581480423999</v>
      </c>
      <c r="AD2611">
        <v>1350.6717014441811</v>
      </c>
      <c r="AE2611">
        <v>596.01639463311199</v>
      </c>
      <c r="AF2611">
        <v>2201.379039263848</v>
      </c>
      <c r="AG2611">
        <v>10616.673658464726</v>
      </c>
      <c r="AH2611">
        <v>1394.0023165768982</v>
      </c>
      <c r="AI2611">
        <v>335.91736729322037</v>
      </c>
      <c r="AJ2611">
        <v>732.22102052887976</v>
      </c>
      <c r="AK2611">
        <v>294.11197706895439</v>
      </c>
      <c r="AL2611">
        <v>45536.91015625</v>
      </c>
      <c r="AM2611">
        <v>35410.66015625</v>
      </c>
      <c r="AN2611">
        <v>10126.2451171875</v>
      </c>
      <c r="AO2611" s="5" t="s">
        <v>2486</v>
      </c>
    </row>
    <row r="2612" spans="1:41" ht="14.25" x14ac:dyDescent="0.45">
      <c r="A2612">
        <v>2018</v>
      </c>
      <c r="B2612" s="5" t="s">
        <v>1507</v>
      </c>
      <c r="C2612" s="5" t="s">
        <v>277</v>
      </c>
      <c r="D2612" s="5" t="s">
        <v>107</v>
      </c>
      <c r="E2612" s="5" t="s">
        <v>108</v>
      </c>
      <c r="F2612" s="5" t="s">
        <v>108</v>
      </c>
      <c r="G2612" s="5" t="s">
        <v>87</v>
      </c>
      <c r="H2612" s="5" t="s">
        <v>130</v>
      </c>
      <c r="I2612">
        <v>824.05467887198938</v>
      </c>
      <c r="J2612">
        <v>1314.4813758184559</v>
      </c>
      <c r="K2612">
        <v>430</v>
      </c>
      <c r="L2612">
        <v>533.82306834719998</v>
      </c>
      <c r="M2612">
        <v>1294.5007569861959</v>
      </c>
      <c r="N2612">
        <v>756.16000000000008</v>
      </c>
      <c r="O2612">
        <v>475.19144941406228</v>
      </c>
      <c r="P2612">
        <v>1331</v>
      </c>
      <c r="Q2612">
        <v>129.95500000000001</v>
      </c>
      <c r="R2612">
        <v>1323.099836827985</v>
      </c>
      <c r="S2612">
        <v>188.75200429687499</v>
      </c>
      <c r="T2612">
        <v>1301.1194448242179</v>
      </c>
      <c r="U2612">
        <v>315.2</v>
      </c>
      <c r="V2612">
        <v>1710</v>
      </c>
      <c r="W2612">
        <v>783.21928141199999</v>
      </c>
      <c r="X2612">
        <v>2452.4836969900002</v>
      </c>
      <c r="Y2612">
        <v>3383</v>
      </c>
      <c r="Z2612">
        <v>749.84939999999995</v>
      </c>
      <c r="AA2612">
        <v>11741.73581199104</v>
      </c>
      <c r="AB2612">
        <v>185</v>
      </c>
      <c r="AC2612">
        <v>127.9868082341639</v>
      </c>
      <c r="AD2612">
        <v>735.34462199999996</v>
      </c>
      <c r="AE2612">
        <v>1618.368482273808</v>
      </c>
      <c r="AF2612">
        <v>2582.1140724946699</v>
      </c>
      <c r="AG2612">
        <v>12137.619884652901</v>
      </c>
      <c r="AH2612">
        <v>1869.48226875</v>
      </c>
      <c r="AI2612">
        <v>234.88777872</v>
      </c>
      <c r="AJ2612">
        <v>793.99225820057507</v>
      </c>
      <c r="AK2612">
        <v>334</v>
      </c>
      <c r="AL2612">
        <v>51656.41796875</v>
      </c>
      <c r="AM2612">
        <v>41372.44140625</v>
      </c>
      <c r="AN2612">
        <v>10283.9814453125</v>
      </c>
      <c r="AO2612" s="5" t="s">
        <v>2490</v>
      </c>
    </row>
    <row r="2613" spans="1:41" ht="14.25" x14ac:dyDescent="0.45">
      <c r="A2613">
        <v>2018</v>
      </c>
      <c r="B2613" s="5" t="s">
        <v>1509</v>
      </c>
      <c r="C2613" s="5" t="s">
        <v>277</v>
      </c>
      <c r="D2613" s="5" t="s">
        <v>107</v>
      </c>
      <c r="E2613" s="5" t="s">
        <v>108</v>
      </c>
      <c r="F2613" s="5" t="s">
        <v>108</v>
      </c>
      <c r="G2613" s="5" t="s">
        <v>87</v>
      </c>
      <c r="H2613" s="5" t="s">
        <v>130</v>
      </c>
      <c r="I2613">
        <v>597.64867965837391</v>
      </c>
      <c r="J2613">
        <v>340.25</v>
      </c>
      <c r="K2613">
        <v>449.52209816759989</v>
      </c>
      <c r="L2613">
        <v>416.12591794771367</v>
      </c>
      <c r="M2613">
        <v>1093.5388800000001</v>
      </c>
      <c r="N2613">
        <v>803.40104159999999</v>
      </c>
      <c r="O2613">
        <v>2126.0658124640031</v>
      </c>
      <c r="P2613">
        <v>1566.7178799999999</v>
      </c>
      <c r="Q2613">
        <v>107.4799474917633</v>
      </c>
      <c r="R2613">
        <v>774.03999538251378</v>
      </c>
      <c r="S2613">
        <v>173.93182310399999</v>
      </c>
      <c r="T2613">
        <v>224.82085062499991</v>
      </c>
      <c r="U2613">
        <v>352.70930531404798</v>
      </c>
      <c r="V2613">
        <v>1981</v>
      </c>
      <c r="W2613">
        <v>853.10637201999987</v>
      </c>
      <c r="X2613">
        <v>1840.4675999999999</v>
      </c>
      <c r="Y2613">
        <v>2794.1956</v>
      </c>
      <c r="Z2613">
        <v>506.06312328000001</v>
      </c>
      <c r="AA2613">
        <v>11557.91826870568</v>
      </c>
      <c r="AB2613">
        <v>187</v>
      </c>
      <c r="AC2613">
        <v>311.98626000000002</v>
      </c>
      <c r="AD2613">
        <v>1197.7488167145079</v>
      </c>
      <c r="AE2613">
        <v>1196.8171412334709</v>
      </c>
      <c r="AF2613">
        <v>2347.7679314224251</v>
      </c>
      <c r="AG2613">
        <v>15071.77011921245</v>
      </c>
      <c r="AH2613">
        <v>2369.1390401455051</v>
      </c>
      <c r="AI2613">
        <v>286.11</v>
      </c>
      <c r="AJ2613">
        <v>961.31710257431416</v>
      </c>
      <c r="AK2613">
        <v>350.170028</v>
      </c>
      <c r="AL2613">
        <v>52838.828125</v>
      </c>
      <c r="AM2613">
        <v>41687.20703125</v>
      </c>
      <c r="AN2613">
        <v>11151.6220703125</v>
      </c>
      <c r="AO2613" s="5" t="s">
        <v>2491</v>
      </c>
    </row>
    <row r="2614" spans="1:41" ht="14.25" x14ac:dyDescent="0.45">
      <c r="A2614">
        <v>2018</v>
      </c>
      <c r="B2614" s="5" t="s">
        <v>5028</v>
      </c>
      <c r="C2614" s="5" t="s">
        <v>277</v>
      </c>
      <c r="D2614" s="5" t="s">
        <v>107</v>
      </c>
      <c r="E2614" s="5" t="s">
        <v>108</v>
      </c>
      <c r="F2614" s="5" t="s">
        <v>108</v>
      </c>
      <c r="G2614" s="5" t="s">
        <v>87</v>
      </c>
      <c r="H2614" s="5" t="s">
        <v>130</v>
      </c>
      <c r="I2614">
        <v>294.69120603405298</v>
      </c>
      <c r="J2614">
        <v>636</v>
      </c>
      <c r="K2614">
        <v>263.81166816000001</v>
      </c>
      <c r="L2614">
        <v>340</v>
      </c>
      <c r="M2614">
        <v>886</v>
      </c>
      <c r="N2614">
        <v>1376.279</v>
      </c>
      <c r="O2614">
        <v>2009.7111</v>
      </c>
      <c r="P2614">
        <v>458</v>
      </c>
      <c r="Q2614">
        <v>61.926925631088217</v>
      </c>
      <c r="R2614">
        <v>712.07808955555561</v>
      </c>
      <c r="S2614">
        <v>275.47428571428571</v>
      </c>
      <c r="T2614">
        <v>785.4545454545455</v>
      </c>
      <c r="U2614">
        <v>280</v>
      </c>
      <c r="V2614">
        <v>2270</v>
      </c>
      <c r="W2614">
        <v>605</v>
      </c>
      <c r="X2614">
        <v>1943</v>
      </c>
      <c r="Y2614">
        <v>3735</v>
      </c>
      <c r="Z2614">
        <v>29.327400000000001</v>
      </c>
      <c r="AA2614">
        <v>10030</v>
      </c>
      <c r="AB2614">
        <v>179</v>
      </c>
      <c r="AC2614">
        <v>190</v>
      </c>
      <c r="AD2614">
        <v>890.81963177610953</v>
      </c>
      <c r="AE2614">
        <v>1167</v>
      </c>
      <c r="AF2614">
        <v>1786.026270148026</v>
      </c>
      <c r="AG2614">
        <v>13202</v>
      </c>
      <c r="AH2614">
        <v>2205</v>
      </c>
      <c r="AI2614">
        <v>431</v>
      </c>
      <c r="AJ2614">
        <v>802</v>
      </c>
      <c r="AK2614">
        <v>302</v>
      </c>
      <c r="AL2614">
        <v>48146.6015625</v>
      </c>
      <c r="AM2614">
        <v>37370.328125</v>
      </c>
      <c r="AN2614">
        <v>10776.271484375</v>
      </c>
      <c r="AO2614" s="5" t="s">
        <v>5427</v>
      </c>
    </row>
    <row r="2615" spans="1:41" ht="14.25" x14ac:dyDescent="0.45">
      <c r="A2615">
        <v>2018</v>
      </c>
      <c r="B2615" s="5" t="s">
        <v>589</v>
      </c>
      <c r="C2615" s="5" t="s">
        <v>277</v>
      </c>
      <c r="D2615" s="5" t="s">
        <v>107</v>
      </c>
      <c r="E2615" s="5" t="s">
        <v>108</v>
      </c>
      <c r="F2615" s="5" t="s">
        <v>108</v>
      </c>
      <c r="G2615" s="5" t="s">
        <v>87</v>
      </c>
      <c r="H2615" s="5" t="s">
        <v>130</v>
      </c>
      <c r="I2615">
        <v>360.26908518880578</v>
      </c>
      <c r="J2615">
        <v>358.18749999999989</v>
      </c>
      <c r="K2615">
        <v>499.43197800000002</v>
      </c>
      <c r="L2615">
        <v>481.71473700000001</v>
      </c>
      <c r="M2615">
        <v>602.70000000000005</v>
      </c>
      <c r="N2615">
        <v>988.89924950000011</v>
      </c>
      <c r="O2615">
        <v>2056.1041441850002</v>
      </c>
      <c r="P2615">
        <v>1290.575</v>
      </c>
      <c r="Q2615">
        <v>105.93089724227229</v>
      </c>
      <c r="R2615">
        <v>621.07057590450393</v>
      </c>
      <c r="S2615">
        <v>177.69363486375809</v>
      </c>
      <c r="T2615">
        <v>571.25599999999997</v>
      </c>
      <c r="U2615">
        <v>332.29</v>
      </c>
      <c r="V2615">
        <v>59</v>
      </c>
      <c r="W2615">
        <v>786.17</v>
      </c>
      <c r="X2615">
        <v>1390.26</v>
      </c>
      <c r="Y2615">
        <v>3708.07305</v>
      </c>
      <c r="Z2615">
        <v>507.03872832000002</v>
      </c>
      <c r="AA2615">
        <v>9529.475457925515</v>
      </c>
      <c r="AB2615">
        <v>179</v>
      </c>
      <c r="AC2615">
        <v>193.363</v>
      </c>
      <c r="AD2615">
        <v>1223.42414709216</v>
      </c>
      <c r="AE2615">
        <v>957.78</v>
      </c>
      <c r="AF2615">
        <v>2817.6364687751402</v>
      </c>
      <c r="AG2615">
        <v>14998.87624227358</v>
      </c>
      <c r="AH2615">
        <v>2160.5177713476692</v>
      </c>
      <c r="AI2615">
        <v>406.98</v>
      </c>
      <c r="AJ2615">
        <v>1220.3892000000001</v>
      </c>
      <c r="AK2615">
        <v>308.04000000000002</v>
      </c>
      <c r="AL2615">
        <v>48892.1484375</v>
      </c>
      <c r="AM2615">
        <v>38530.5703125</v>
      </c>
      <c r="AN2615">
        <v>10361.578125</v>
      </c>
      <c r="AO2615" s="5" t="s">
        <v>908</v>
      </c>
    </row>
    <row r="2616" spans="1:41" ht="14.25" x14ac:dyDescent="0.45">
      <c r="A2616">
        <v>2018</v>
      </c>
      <c r="B2616" s="5" t="s">
        <v>4071</v>
      </c>
      <c r="C2616" s="5" t="s">
        <v>277</v>
      </c>
      <c r="D2616" s="5" t="s">
        <v>107</v>
      </c>
      <c r="E2616" s="5" t="s">
        <v>108</v>
      </c>
      <c r="F2616" s="5" t="s">
        <v>108</v>
      </c>
      <c r="G2616" s="5" t="s">
        <v>87</v>
      </c>
      <c r="H2616" s="5" t="s">
        <v>130</v>
      </c>
      <c r="I2616">
        <v>294.69120603405298</v>
      </c>
      <c r="J2616">
        <v>507.70499999999998</v>
      </c>
      <c r="K2616">
        <v>263.81166816000001</v>
      </c>
      <c r="L2616">
        <v>476</v>
      </c>
      <c r="M2616">
        <v>805.55500000000006</v>
      </c>
      <c r="N2616">
        <v>846</v>
      </c>
      <c r="O2616">
        <v>2009.7111</v>
      </c>
      <c r="P2616">
        <v>457.79491999999999</v>
      </c>
      <c r="Q2616">
        <v>105.3083846238065</v>
      </c>
      <c r="R2616">
        <v>640.59060757242491</v>
      </c>
      <c r="S2616">
        <v>0</v>
      </c>
      <c r="T2616">
        <v>612</v>
      </c>
      <c r="U2616">
        <v>330</v>
      </c>
      <c r="V2616">
        <v>2333</v>
      </c>
      <c r="W2616">
        <v>610</v>
      </c>
      <c r="X2616">
        <v>1943</v>
      </c>
      <c r="Y2616">
        <v>3735</v>
      </c>
      <c r="Z2616">
        <v>346</v>
      </c>
      <c r="AA2616">
        <v>11054</v>
      </c>
      <c r="AB2616">
        <v>179.04</v>
      </c>
      <c r="AC2616">
        <v>190</v>
      </c>
      <c r="AD2616">
        <v>1396.0938082</v>
      </c>
      <c r="AE2616">
        <v>1087.5</v>
      </c>
      <c r="AF2616">
        <v>1788.5780495906499</v>
      </c>
      <c r="AG2616">
        <v>13288</v>
      </c>
      <c r="AH2616">
        <v>1646</v>
      </c>
      <c r="AI2616">
        <v>431</v>
      </c>
      <c r="AJ2616">
        <v>840</v>
      </c>
      <c r="AK2616">
        <v>302</v>
      </c>
      <c r="AL2616">
        <v>48518.37890625</v>
      </c>
      <c r="AM2616">
        <v>38320.16796875</v>
      </c>
      <c r="AN2616">
        <v>10198.2119140625</v>
      </c>
      <c r="AO2616" s="5" t="s">
        <v>4367</v>
      </c>
    </row>
    <row r="2617" spans="1:41" ht="14.25" x14ac:dyDescent="0.45">
      <c r="A2617">
        <v>2018</v>
      </c>
      <c r="B2617" s="5" t="s">
        <v>1508</v>
      </c>
      <c r="C2617" s="5" t="s">
        <v>277</v>
      </c>
      <c r="D2617" s="5" t="s">
        <v>107</v>
      </c>
      <c r="E2617" s="5" t="s">
        <v>108</v>
      </c>
      <c r="F2617" s="5" t="s">
        <v>108</v>
      </c>
      <c r="G2617" s="5" t="s">
        <v>87</v>
      </c>
      <c r="H2617" s="5" t="s">
        <v>130</v>
      </c>
      <c r="I2617">
        <v>594.86463094780447</v>
      </c>
      <c r="J2617">
        <v>221</v>
      </c>
      <c r="K2617">
        <v>373.72229145728642</v>
      </c>
      <c r="L2617">
        <v>576.88020000000006</v>
      </c>
      <c r="M2617">
        <v>1240.2415355947451</v>
      </c>
      <c r="N2617">
        <v>775.68431544794544</v>
      </c>
      <c r="O2617">
        <v>491</v>
      </c>
      <c r="P2617">
        <v>1331</v>
      </c>
      <c r="Q2617">
        <v>118.11672093146861</v>
      </c>
      <c r="R2617">
        <v>959.76459245944784</v>
      </c>
      <c r="S2617">
        <v>187.88614869515271</v>
      </c>
      <c r="T2617">
        <v>1377.0276007499999</v>
      </c>
      <c r="U2617">
        <v>370.58781302032901</v>
      </c>
      <c r="V2617">
        <v>1972</v>
      </c>
      <c r="W2617">
        <v>772.55942400000015</v>
      </c>
      <c r="X2617">
        <v>2459.728477000001</v>
      </c>
      <c r="Y2617">
        <v>2827.0320000000002</v>
      </c>
      <c r="Z2617">
        <v>518.65800000000002</v>
      </c>
      <c r="AA2617">
        <v>11670.899997689839</v>
      </c>
      <c r="AB2617">
        <v>187</v>
      </c>
      <c r="AC2617">
        <v>339.83499232870412</v>
      </c>
      <c r="AD2617">
        <v>1498.976360094757</v>
      </c>
      <c r="AE2617">
        <v>600.64372800000001</v>
      </c>
      <c r="AF2617">
        <v>2258.4024973759279</v>
      </c>
      <c r="AG2617">
        <v>11243</v>
      </c>
      <c r="AH2617">
        <v>1525.704162848381</v>
      </c>
      <c r="AI2617">
        <v>338.525352</v>
      </c>
      <c r="AJ2617">
        <v>798.88202026383317</v>
      </c>
      <c r="AK2617">
        <v>316.28767805249998</v>
      </c>
      <c r="AL2617">
        <v>47945.9140625</v>
      </c>
      <c r="AM2617">
        <v>37177.25390625</v>
      </c>
      <c r="AN2617">
        <v>10768.6591796875</v>
      </c>
      <c r="AO2617" s="5" t="s">
        <v>2489</v>
      </c>
    </row>
    <row r="2618" spans="1:41" ht="14.25" x14ac:dyDescent="0.45">
      <c r="A2618">
        <v>2018</v>
      </c>
      <c r="B2618" s="5" t="s">
        <v>1507</v>
      </c>
      <c r="C2618" s="5" t="s">
        <v>277</v>
      </c>
      <c r="D2618" s="5" t="s">
        <v>107</v>
      </c>
      <c r="E2618" s="5" t="s">
        <v>30</v>
      </c>
      <c r="F2618" s="5" t="s">
        <v>30</v>
      </c>
      <c r="G2618" s="5" t="s">
        <v>86</v>
      </c>
      <c r="H2618" s="5" t="s">
        <v>130</v>
      </c>
      <c r="I2618">
        <v>4959.8415859689558</v>
      </c>
      <c r="J2618">
        <v>324.06663107513896</v>
      </c>
      <c r="K2618"/>
      <c r="L2618">
        <v>1277.8151146272544</v>
      </c>
      <c r="M2618">
        <v>4652.3180467282264</v>
      </c>
      <c r="N2618">
        <v>3004.5912814913545</v>
      </c>
      <c r="O2618">
        <v>3308.269614584945</v>
      </c>
      <c r="P2618">
        <v>297.23992320468045</v>
      </c>
      <c r="Q2618">
        <v>2825.9300663367239</v>
      </c>
      <c r="R2618">
        <v>3826.471916563828</v>
      </c>
      <c r="S2618">
        <v>10197.368195718693</v>
      </c>
      <c r="T2618">
        <v>3487.4720231596079</v>
      </c>
      <c r="U2618">
        <v>1459.3847796261773</v>
      </c>
      <c r="V2618">
        <v>2706.2782899718559</v>
      </c>
      <c r="W2618">
        <v>879.91601815103957</v>
      </c>
      <c r="X2618">
        <v>4380.9293479117359</v>
      </c>
      <c r="Y2618">
        <v>19433.267181360152</v>
      </c>
      <c r="Z2618">
        <v>1603.4216708653667</v>
      </c>
      <c r="AA2618">
        <v>24592.717214314038</v>
      </c>
      <c r="AB2618">
        <v>650.27939877991457</v>
      </c>
      <c r="AC2618">
        <v>4214.2628023885418</v>
      </c>
      <c r="AD2618">
        <v>3726.6071405434559</v>
      </c>
      <c r="AE2618">
        <v>5106.2100616176967</v>
      </c>
      <c r="AF2618">
        <v>19395.456590178317</v>
      </c>
      <c r="AG2618">
        <v>31199.678764994605</v>
      </c>
      <c r="AH2618">
        <v>7762.6062325187149</v>
      </c>
      <c r="AI2618">
        <v>1779.1472659688093</v>
      </c>
      <c r="AJ2618">
        <v>16997.814015384687</v>
      </c>
      <c r="AK2618">
        <v>1831.7276133949078</v>
      </c>
      <c r="AL2618">
        <v>185881.09375</v>
      </c>
      <c r="AM2618">
        <v>143224.453125</v>
      </c>
      <c r="AN2618">
        <v>42656.640625</v>
      </c>
      <c r="AO2618" s="5" t="s">
        <v>2493</v>
      </c>
    </row>
    <row r="2619" spans="1:41" ht="14.25" x14ac:dyDescent="0.45">
      <c r="A2619">
        <v>2018</v>
      </c>
      <c r="B2619" s="5" t="s">
        <v>589</v>
      </c>
      <c r="C2619" s="5" t="s">
        <v>277</v>
      </c>
      <c r="D2619" s="5" t="s">
        <v>107</v>
      </c>
      <c r="E2619" s="5" t="s">
        <v>30</v>
      </c>
      <c r="F2619" s="5" t="s">
        <v>30</v>
      </c>
      <c r="G2619" s="5" t="s">
        <v>86</v>
      </c>
      <c r="H2619" s="5" t="s">
        <v>130</v>
      </c>
      <c r="I2619">
        <v>12881.130363684926</v>
      </c>
      <c r="J2619">
        <v>2897.1093807892394</v>
      </c>
      <c r="K2619">
        <v>1711.1361260338447</v>
      </c>
      <c r="L2619">
        <v>2260.6390484021276</v>
      </c>
      <c r="M2619">
        <v>5952.7603994231831</v>
      </c>
      <c r="N2619">
        <v>4050.9832306026442</v>
      </c>
      <c r="O2619">
        <v>3653.9457128272911</v>
      </c>
      <c r="P2619">
        <v>289.60238337856674</v>
      </c>
      <c r="Q2619">
        <v>2574.9729316633197</v>
      </c>
      <c r="R2619">
        <v>3659.2358910649227</v>
      </c>
      <c r="S2619">
        <v>4530.8245324387217</v>
      </c>
      <c r="T2619">
        <v>3972.8846817276303</v>
      </c>
      <c r="U2619">
        <v>1202.3203642070459</v>
      </c>
      <c r="V2619">
        <v>2965.0265677314633</v>
      </c>
      <c r="W2619">
        <v>977.5387308987722</v>
      </c>
      <c r="X2619">
        <v>5974.7019633102063</v>
      </c>
      <c r="Y2619">
        <v>16650.568800314275</v>
      </c>
      <c r="Z2619">
        <v>1455.2028381667606</v>
      </c>
      <c r="AA2619">
        <v>30060.346438072487</v>
      </c>
      <c r="AB2619">
        <v>633.57055713866953</v>
      </c>
      <c r="AC2619">
        <v>5827.0801464964215</v>
      </c>
      <c r="AD2619">
        <v>3198.9792916787146</v>
      </c>
      <c r="AE2619">
        <v>3602.7791087456353</v>
      </c>
      <c r="AF2619">
        <v>23418.207377064609</v>
      </c>
      <c r="AG2619">
        <v>29847.582980074982</v>
      </c>
      <c r="AH2619">
        <v>13975.605668183198</v>
      </c>
      <c r="AI2619">
        <v>2055.445074809611</v>
      </c>
      <c r="AJ2619">
        <v>11813.6802966098</v>
      </c>
      <c r="AK2619">
        <v>1770.0709225934488</v>
      </c>
      <c r="AL2619">
        <v>203863.921875</v>
      </c>
      <c r="AM2619">
        <v>155456.484375</v>
      </c>
      <c r="AN2619">
        <v>48407.4609375</v>
      </c>
      <c r="AO2619" s="5" t="s">
        <v>909</v>
      </c>
    </row>
    <row r="2620" spans="1:41" ht="14.25" x14ac:dyDescent="0.45">
      <c r="A2620">
        <v>2018</v>
      </c>
      <c r="B2620" s="5" t="s">
        <v>1509</v>
      </c>
      <c r="C2620" s="5" t="s">
        <v>277</v>
      </c>
      <c r="D2620" s="5" t="s">
        <v>107</v>
      </c>
      <c r="E2620" s="5" t="s">
        <v>30</v>
      </c>
      <c r="F2620" s="5" t="s">
        <v>30</v>
      </c>
      <c r="G2620" s="5" t="s">
        <v>86</v>
      </c>
      <c r="H2620" s="5" t="s">
        <v>130</v>
      </c>
      <c r="I2620">
        <v>5882.7604566616219</v>
      </c>
      <c r="J2620">
        <v>3064.4885791197448</v>
      </c>
      <c r="K2620">
        <v>1526.1426122240823</v>
      </c>
      <c r="L2620">
        <v>1860.7403911109809</v>
      </c>
      <c r="M2620">
        <v>4808.0520918638076</v>
      </c>
      <c r="N2620">
        <v>4204.8392648781464</v>
      </c>
      <c r="O2620">
        <v>3319.3982468167842</v>
      </c>
      <c r="P2620">
        <v>323.37858658786001</v>
      </c>
      <c r="Q2620">
        <v>3441.8537380859893</v>
      </c>
      <c r="R2620">
        <v>3233.7613467421511</v>
      </c>
      <c r="S2620">
        <v>4958.7421853797414</v>
      </c>
      <c r="T2620">
        <v>3674.7566657711363</v>
      </c>
      <c r="U2620">
        <v>1101.9020344933735</v>
      </c>
      <c r="V2620">
        <v>2722.4697240984447</v>
      </c>
      <c r="W2620">
        <v>981.6849949988607</v>
      </c>
      <c r="X2620">
        <v>5778.7333451060213</v>
      </c>
      <c r="Y2620">
        <v>14797.720127822398</v>
      </c>
      <c r="Z2620">
        <v>1875.1752168598164</v>
      </c>
      <c r="AA2620">
        <v>29500.300063637311</v>
      </c>
      <c r="AB2620">
        <v>636.25786841637387</v>
      </c>
      <c r="AC2620">
        <v>3976.0867123643698</v>
      </c>
      <c r="AD2620">
        <v>3745.2510977863376</v>
      </c>
      <c r="AE2620">
        <v>3582.3451631631719</v>
      </c>
      <c r="AF2620">
        <v>22486.361003091552</v>
      </c>
      <c r="AG2620">
        <v>28170.395845789979</v>
      </c>
      <c r="AH2620">
        <v>8512.8856456101894</v>
      </c>
      <c r="AI2620">
        <v>1740.784729099584</v>
      </c>
      <c r="AJ2620">
        <v>11808.142484436768</v>
      </c>
      <c r="AK2620">
        <v>1714.1740231453566</v>
      </c>
      <c r="AL2620">
        <v>183429.5625</v>
      </c>
      <c r="AM2620">
        <v>142032.71875</v>
      </c>
      <c r="AN2620">
        <v>41396.8671875</v>
      </c>
      <c r="AO2620" s="5" t="s">
        <v>2494</v>
      </c>
    </row>
    <row r="2621" spans="1:41" ht="14.25" x14ac:dyDescent="0.45">
      <c r="A2621">
        <v>2018</v>
      </c>
      <c r="B2621" s="5" t="s">
        <v>4071</v>
      </c>
      <c r="C2621" s="5" t="s">
        <v>277</v>
      </c>
      <c r="D2621" s="5" t="s">
        <v>107</v>
      </c>
      <c r="E2621" s="5" t="s">
        <v>30</v>
      </c>
      <c r="F2621" s="5" t="s">
        <v>30</v>
      </c>
      <c r="G2621" s="5" t="s">
        <v>86</v>
      </c>
      <c r="H2621" s="5" t="s">
        <v>130</v>
      </c>
      <c r="I2621">
        <v>11908.741823685375</v>
      </c>
      <c r="J2621">
        <v>3946.1727366636483</v>
      </c>
      <c r="K2621">
        <v>1701.6752060081244</v>
      </c>
      <c r="L2621">
        <v>1923.29984597156</v>
      </c>
      <c r="M2621">
        <v>5777.840018707333</v>
      </c>
      <c r="N2621">
        <v>5336.8644060992083</v>
      </c>
      <c r="O2621">
        <v>3782.6038397423158</v>
      </c>
      <c r="P2621">
        <v>4081.2896343882958</v>
      </c>
      <c r="Q2621">
        <v>2403.6987121159041</v>
      </c>
      <c r="R2621">
        <v>3662.9674749184283</v>
      </c>
      <c r="S2621">
        <v>4602.1107786534812</v>
      </c>
      <c r="T2621">
        <v>3908.8111217888309</v>
      </c>
      <c r="U2621">
        <v>1182.9296815939883</v>
      </c>
      <c r="V2621">
        <v>3072.5312686271682</v>
      </c>
      <c r="W2621">
        <v>2242.4232224999082</v>
      </c>
      <c r="X2621">
        <v>5995.91053392292</v>
      </c>
      <c r="Y2621">
        <v>16483.867954385794</v>
      </c>
      <c r="Z2621">
        <v>1675.6456098405279</v>
      </c>
      <c r="AA2621">
        <v>33256.782204882817</v>
      </c>
      <c r="AB2621">
        <v>623.35251047474515</v>
      </c>
      <c r="AC2621">
        <v>6019.7577791231524</v>
      </c>
      <c r="AD2621">
        <v>3853.3276051840503</v>
      </c>
      <c r="AE2621">
        <v>4573.3090124929322</v>
      </c>
      <c r="AF2621">
        <v>20340.541425246742</v>
      </c>
      <c r="AG2621">
        <v>39438.875584343572</v>
      </c>
      <c r="AH2621">
        <v>11396.24168902591</v>
      </c>
      <c r="AI2621">
        <v>2260.9386436031186</v>
      </c>
      <c r="AJ2621">
        <v>11554.994281077506</v>
      </c>
      <c r="AK2621">
        <v>1639.9549979229325</v>
      </c>
      <c r="AL2621">
        <v>218647.46875</v>
      </c>
      <c r="AM2621">
        <v>170862.28125</v>
      </c>
      <c r="AN2621">
        <v>47785.1875</v>
      </c>
      <c r="AO2621" s="5" t="s">
        <v>4368</v>
      </c>
    </row>
    <row r="2622" spans="1:41" ht="14.25" x14ac:dyDescent="0.45">
      <c r="A2622">
        <v>2018</v>
      </c>
      <c r="B2622" s="5" t="s">
        <v>1508</v>
      </c>
      <c r="C2622" s="5" t="s">
        <v>277</v>
      </c>
      <c r="D2622" s="5" t="s">
        <v>107</v>
      </c>
      <c r="E2622" s="5" t="s">
        <v>30</v>
      </c>
      <c r="F2622" s="5" t="s">
        <v>30</v>
      </c>
      <c r="G2622" s="5" t="s">
        <v>86</v>
      </c>
      <c r="H2622" s="5" t="s">
        <v>130</v>
      </c>
      <c r="I2622">
        <v>5593.2065661849592</v>
      </c>
      <c r="J2622">
        <v>5116.4080270808981</v>
      </c>
      <c r="K2622">
        <v>1160.8900075391946</v>
      </c>
      <c r="L2622">
        <v>1253.9563653906059</v>
      </c>
      <c r="M2622">
        <v>4704.45189917879</v>
      </c>
      <c r="N2622">
        <v>4342.13120321119</v>
      </c>
      <c r="O2622">
        <v>3379.1812904198878</v>
      </c>
      <c r="P2622">
        <v>291.69000232044527</v>
      </c>
      <c r="Q2622">
        <v>2230.3228336270868</v>
      </c>
      <c r="R2622">
        <v>2846.8891574850491</v>
      </c>
      <c r="S2622">
        <v>3783.6176817296923</v>
      </c>
      <c r="T2622">
        <v>3580.3104977960793</v>
      </c>
      <c r="U2622">
        <v>1453.1848491054675</v>
      </c>
      <c r="V2622">
        <v>2724.1950758230755</v>
      </c>
      <c r="W2622">
        <v>712.33436451151056</v>
      </c>
      <c r="X2622">
        <v>5652.637562054404</v>
      </c>
      <c r="Y2622">
        <v>15599.623445397387</v>
      </c>
      <c r="Z2622">
        <v>1586.9199765231444</v>
      </c>
      <c r="AA2622">
        <v>22619.141375003237</v>
      </c>
      <c r="AB2622">
        <v>638.13769460718356</v>
      </c>
      <c r="AC2622">
        <v>4212.1299974071517</v>
      </c>
      <c r="AD2622">
        <v>3323.3705679542427</v>
      </c>
      <c r="AE2622">
        <v>3608.0687276443914</v>
      </c>
      <c r="AF2622">
        <v>21751.209209742738</v>
      </c>
      <c r="AG2622">
        <v>32574.507334948208</v>
      </c>
      <c r="AH2622">
        <v>9156.2755051477252</v>
      </c>
      <c r="AI2622">
        <v>1745.9278839252645</v>
      </c>
      <c r="AJ2622">
        <v>15118.996295322831</v>
      </c>
      <c r="AK2622">
        <v>1827.5247081278112</v>
      </c>
      <c r="AL2622">
        <v>182587.25</v>
      </c>
      <c r="AM2622">
        <v>142922.59375</v>
      </c>
      <c r="AN2622">
        <v>39664.66015625</v>
      </c>
      <c r="AO2622" s="5" t="s">
        <v>2492</v>
      </c>
    </row>
    <row r="2623" spans="1:41" ht="14.25" x14ac:dyDescent="0.45">
      <c r="A2623">
        <v>2018</v>
      </c>
      <c r="B2623" s="5" t="s">
        <v>5028</v>
      </c>
      <c r="C2623" s="5" t="s">
        <v>277</v>
      </c>
      <c r="D2623" s="5" t="s">
        <v>107</v>
      </c>
      <c r="E2623" s="5" t="s">
        <v>30</v>
      </c>
      <c r="F2623" s="5" t="s">
        <v>30</v>
      </c>
      <c r="G2623" s="5" t="s">
        <v>86</v>
      </c>
      <c r="H2623" s="5" t="s">
        <v>130</v>
      </c>
      <c r="I2623">
        <v>6568.4437248541999</v>
      </c>
      <c r="J2623">
        <v>9172</v>
      </c>
      <c r="K2623">
        <v>1654.3050000000001</v>
      </c>
      <c r="L2623">
        <v>1697</v>
      </c>
      <c r="M2623">
        <v>5399</v>
      </c>
      <c r="N2623">
        <v>4199</v>
      </c>
      <c r="O2623">
        <v>3677</v>
      </c>
      <c r="P2623">
        <v>3968</v>
      </c>
      <c r="Q2623">
        <v>2448.0169999999998</v>
      </c>
      <c r="R2623">
        <v>3561</v>
      </c>
      <c r="S2623">
        <v>7310</v>
      </c>
      <c r="T2623">
        <v>4113.818181818182</v>
      </c>
      <c r="U2623">
        <v>1100</v>
      </c>
      <c r="V2623">
        <v>2970</v>
      </c>
      <c r="W2623">
        <v>1660</v>
      </c>
      <c r="X2623">
        <v>5263</v>
      </c>
      <c r="Y2623">
        <v>16025</v>
      </c>
      <c r="Z2623">
        <v>1612.2940000000001</v>
      </c>
      <c r="AA2623">
        <v>29116</v>
      </c>
      <c r="AB2623">
        <v>606</v>
      </c>
      <c r="AC2623">
        <v>5852.1834000000008</v>
      </c>
      <c r="AD2623">
        <v>3850.1129999999998</v>
      </c>
      <c r="AE2623">
        <v>4246</v>
      </c>
      <c r="AF2623">
        <v>20176.8</v>
      </c>
      <c r="AG2623">
        <v>35332</v>
      </c>
      <c r="AH2623">
        <v>7413</v>
      </c>
      <c r="AI2623">
        <v>2198</v>
      </c>
      <c r="AJ2623">
        <v>11691</v>
      </c>
      <c r="AK2623">
        <v>1594</v>
      </c>
      <c r="AL2623">
        <v>204472.96875</v>
      </c>
      <c r="AM2623">
        <v>159734.71875</v>
      </c>
      <c r="AN2623">
        <v>44738.234375</v>
      </c>
      <c r="AO2623" s="5" t="s">
        <v>5428</v>
      </c>
    </row>
    <row r="2624" spans="1:41" ht="14.25" x14ac:dyDescent="0.45">
      <c r="A2624">
        <v>2018</v>
      </c>
      <c r="B2624" s="5" t="s">
        <v>5028</v>
      </c>
      <c r="C2624" s="5" t="s">
        <v>277</v>
      </c>
      <c r="D2624" s="5" t="s">
        <v>107</v>
      </c>
      <c r="E2624" s="5" t="s">
        <v>30</v>
      </c>
      <c r="F2624" s="5" t="s">
        <v>30</v>
      </c>
      <c r="G2624" s="5" t="s">
        <v>87</v>
      </c>
      <c r="H2624" s="5" t="s">
        <v>130</v>
      </c>
      <c r="I2624">
        <v>6568.4437248541999</v>
      </c>
      <c r="J2624">
        <v>9172</v>
      </c>
      <c r="K2624">
        <v>1654.3050000000001</v>
      </c>
      <c r="L2624">
        <v>1697</v>
      </c>
      <c r="M2624">
        <v>5399</v>
      </c>
      <c r="N2624">
        <v>4199</v>
      </c>
      <c r="O2624">
        <v>3677</v>
      </c>
      <c r="P2624">
        <v>3968</v>
      </c>
      <c r="Q2624">
        <v>2448.0169999999998</v>
      </c>
      <c r="R2624">
        <v>3561</v>
      </c>
      <c r="S2624">
        <v>7310</v>
      </c>
      <c r="T2624">
        <v>4113.818181818182</v>
      </c>
      <c r="U2624">
        <v>1100</v>
      </c>
      <c r="V2624">
        <v>2970</v>
      </c>
      <c r="W2624">
        <v>1660</v>
      </c>
      <c r="X2624">
        <v>5263</v>
      </c>
      <c r="Y2624">
        <v>16025</v>
      </c>
      <c r="Z2624">
        <v>1612.2940000000001</v>
      </c>
      <c r="AA2624">
        <v>29116</v>
      </c>
      <c r="AB2624">
        <v>606</v>
      </c>
      <c r="AC2624">
        <v>5852.1834000000008</v>
      </c>
      <c r="AD2624">
        <v>3850.1129999999998</v>
      </c>
      <c r="AE2624">
        <v>4246</v>
      </c>
      <c r="AF2624">
        <v>20176.8</v>
      </c>
      <c r="AG2624">
        <v>35332</v>
      </c>
      <c r="AH2624">
        <v>7413</v>
      </c>
      <c r="AI2624">
        <v>2198</v>
      </c>
      <c r="AJ2624">
        <v>11691</v>
      </c>
      <c r="AK2624">
        <v>1594</v>
      </c>
      <c r="AL2624">
        <v>204472.96875</v>
      </c>
      <c r="AM2624">
        <v>159734.71875</v>
      </c>
      <c r="AN2624">
        <v>44738.234375</v>
      </c>
      <c r="AO2624" s="5" t="s">
        <v>5429</v>
      </c>
    </row>
    <row r="2625" spans="1:41" ht="14.25" x14ac:dyDescent="0.45">
      <c r="A2625">
        <v>2018</v>
      </c>
      <c r="B2625" s="5" t="s">
        <v>1508</v>
      </c>
      <c r="C2625" s="5" t="s">
        <v>277</v>
      </c>
      <c r="D2625" s="5" t="s">
        <v>107</v>
      </c>
      <c r="E2625" s="5" t="s">
        <v>30</v>
      </c>
      <c r="F2625" s="5" t="s">
        <v>30</v>
      </c>
      <c r="G2625" s="5" t="s">
        <v>87</v>
      </c>
      <c r="H2625" s="5" t="s">
        <v>130</v>
      </c>
      <c r="I2625">
        <v>5650.556611427809</v>
      </c>
      <c r="J2625">
        <v>5291.9693504846073</v>
      </c>
      <c r="K2625">
        <v>1197.677411109516</v>
      </c>
      <c r="L2625">
        <v>1286.4266415</v>
      </c>
      <c r="M2625">
        <v>4802.5923176447986</v>
      </c>
      <c r="N2625">
        <v>4485.1262179018004</v>
      </c>
      <c r="O2625">
        <v>3542</v>
      </c>
      <c r="P2625">
        <v>308</v>
      </c>
      <c r="Q2625">
        <v>2344.6871414245688</v>
      </c>
      <c r="R2625">
        <v>2977.8628023566212</v>
      </c>
      <c r="S2625">
        <v>3813</v>
      </c>
      <c r="T2625">
        <v>3651.4892721184001</v>
      </c>
      <c r="U2625">
        <v>1493.7563808</v>
      </c>
      <c r="V2625">
        <v>2800</v>
      </c>
      <c r="W2625">
        <v>717.86476368000012</v>
      </c>
      <c r="X2625">
        <v>6041.6875829999999</v>
      </c>
      <c r="Y2625">
        <v>16052</v>
      </c>
      <c r="Z2625">
        <v>1615</v>
      </c>
      <c r="AA2625">
        <v>23468.892301373398</v>
      </c>
      <c r="AB2625">
        <v>606</v>
      </c>
      <c r="AC2625">
        <v>4480</v>
      </c>
      <c r="AD2625">
        <v>3493.7831059187629</v>
      </c>
      <c r="AE2625">
        <v>3636.080938321466</v>
      </c>
      <c r="AF2625">
        <v>22314.642014878209</v>
      </c>
      <c r="AG2625">
        <v>34714</v>
      </c>
      <c r="AH2625">
        <v>9961.482955096566</v>
      </c>
      <c r="AI2625">
        <v>1759.4828640000001</v>
      </c>
      <c r="AJ2625">
        <v>16495.421418036891</v>
      </c>
      <c r="AK2625">
        <v>1863.5353538228851</v>
      </c>
      <c r="AL2625">
        <v>190865.015625</v>
      </c>
      <c r="AM2625">
        <v>149414.421875</v>
      </c>
      <c r="AN2625">
        <v>41450.59765625</v>
      </c>
      <c r="AO2625" s="5" t="s">
        <v>2495</v>
      </c>
    </row>
    <row r="2626" spans="1:41" ht="14.25" x14ac:dyDescent="0.45">
      <c r="A2626">
        <v>2018</v>
      </c>
      <c r="B2626" s="5" t="s">
        <v>1507</v>
      </c>
      <c r="C2626" s="5" t="s">
        <v>277</v>
      </c>
      <c r="D2626" s="5" t="s">
        <v>107</v>
      </c>
      <c r="E2626" s="5" t="s">
        <v>30</v>
      </c>
      <c r="F2626" s="5" t="s">
        <v>30</v>
      </c>
      <c r="G2626" s="5" t="s">
        <v>87</v>
      </c>
      <c r="H2626" s="5" t="s">
        <v>130</v>
      </c>
      <c r="I2626">
        <v>5024.0344293220232</v>
      </c>
      <c r="J2626">
        <v>315</v>
      </c>
      <c r="K2626"/>
      <c r="L2626">
        <v>1314.744940854576</v>
      </c>
      <c r="M2626">
        <v>4769.0811299999987</v>
      </c>
      <c r="N2626">
        <v>3113.6</v>
      </c>
      <c r="O2626">
        <v>3488.1315203417962</v>
      </c>
      <c r="P2626">
        <v>308</v>
      </c>
      <c r="Q2626">
        <v>2381.107</v>
      </c>
      <c r="R2626">
        <v>3904.398492199085</v>
      </c>
      <c r="S2626">
        <v>9503</v>
      </c>
      <c r="T2626">
        <v>3677.0766918945301</v>
      </c>
      <c r="U2626">
        <v>1244</v>
      </c>
      <c r="V2626">
        <v>2784</v>
      </c>
      <c r="W2626">
        <v>885.84801483839999</v>
      </c>
      <c r="X2626">
        <v>4732.8746401703702</v>
      </c>
      <c r="Y2626">
        <v>20191</v>
      </c>
      <c r="Z2626">
        <v>1682.364891682533</v>
      </c>
      <c r="AA2626">
        <v>25568.801747123791</v>
      </c>
      <c r="AB2626">
        <v>606</v>
      </c>
      <c r="AC2626">
        <v>4432.5542245740153</v>
      </c>
      <c r="AD2626">
        <v>3810.7601900542491</v>
      </c>
      <c r="AE2626">
        <v>5265.6603552587321</v>
      </c>
      <c r="AF2626">
        <v>19956</v>
      </c>
      <c r="AG2626">
        <v>32220.158330608949</v>
      </c>
      <c r="AH2626">
        <v>7955.3732806483931</v>
      </c>
      <c r="AI2626">
        <v>1794.67252128</v>
      </c>
      <c r="AJ2626">
        <v>17704.443696880819</v>
      </c>
      <c r="AK2626">
        <v>1885</v>
      </c>
      <c r="AL2626">
        <v>190517.6875</v>
      </c>
      <c r="AM2626">
        <v>147409.875</v>
      </c>
      <c r="AN2626">
        <v>43107.81640625</v>
      </c>
      <c r="AO2626" s="5" t="s">
        <v>2497</v>
      </c>
    </row>
    <row r="2627" spans="1:41" ht="14.25" x14ac:dyDescent="0.45">
      <c r="A2627">
        <v>2018</v>
      </c>
      <c r="B2627" s="5" t="s">
        <v>4071</v>
      </c>
      <c r="C2627" s="5" t="s">
        <v>277</v>
      </c>
      <c r="D2627" s="5" t="s">
        <v>107</v>
      </c>
      <c r="E2627" s="5" t="s">
        <v>30</v>
      </c>
      <c r="F2627" s="5" t="s">
        <v>30</v>
      </c>
      <c r="G2627" s="5" t="s">
        <v>87</v>
      </c>
      <c r="H2627" s="5" t="s">
        <v>130</v>
      </c>
      <c r="I2627">
        <v>11808.77813494365</v>
      </c>
      <c r="J2627">
        <v>3836.3215648187502</v>
      </c>
      <c r="K2627">
        <v>1654.3050000000001</v>
      </c>
      <c r="L2627">
        <v>1918</v>
      </c>
      <c r="M2627">
        <v>5617</v>
      </c>
      <c r="N2627">
        <v>5188.3</v>
      </c>
      <c r="O2627">
        <v>3677.306</v>
      </c>
      <c r="P2627">
        <v>3968</v>
      </c>
      <c r="Q2627">
        <v>2336.7860000000001</v>
      </c>
      <c r="R2627">
        <v>3561</v>
      </c>
      <c r="S2627">
        <v>4474</v>
      </c>
      <c r="T2627">
        <v>3876</v>
      </c>
      <c r="U2627">
        <v>1150</v>
      </c>
      <c r="V2627">
        <v>2987</v>
      </c>
      <c r="W2627">
        <v>2180</v>
      </c>
      <c r="X2627">
        <v>5263</v>
      </c>
      <c r="Y2627">
        <v>16025</v>
      </c>
      <c r="Z2627">
        <v>1629</v>
      </c>
      <c r="AA2627">
        <v>32797</v>
      </c>
      <c r="AB2627">
        <v>606</v>
      </c>
      <c r="AC2627">
        <v>5852.1834000000008</v>
      </c>
      <c r="AD2627">
        <v>3746.0610000000001</v>
      </c>
      <c r="AE2627">
        <v>4446</v>
      </c>
      <c r="AF2627">
        <v>20169.8</v>
      </c>
      <c r="AG2627">
        <v>39123</v>
      </c>
      <c r="AH2627">
        <v>11245</v>
      </c>
      <c r="AI2627">
        <v>2198</v>
      </c>
      <c r="AJ2627">
        <v>11458</v>
      </c>
      <c r="AK2627">
        <v>1594.3029217679889</v>
      </c>
      <c r="AL2627">
        <v>214385.140625</v>
      </c>
      <c r="AM2627">
        <v>168254.15625</v>
      </c>
      <c r="AN2627">
        <v>46130.9765625</v>
      </c>
      <c r="AO2627" s="5" t="s">
        <v>4369</v>
      </c>
    </row>
    <row r="2628" spans="1:41" ht="14.25" x14ac:dyDescent="0.45">
      <c r="A2628">
        <v>2018</v>
      </c>
      <c r="B2628" s="5" t="s">
        <v>589</v>
      </c>
      <c r="C2628" s="5" t="s">
        <v>277</v>
      </c>
      <c r="D2628" s="5" t="s">
        <v>107</v>
      </c>
      <c r="E2628" s="5" t="s">
        <v>30</v>
      </c>
      <c r="F2628" s="5" t="s">
        <v>30</v>
      </c>
      <c r="G2628" s="5" t="s">
        <v>87</v>
      </c>
      <c r="H2628" s="5" t="s">
        <v>130</v>
      </c>
      <c r="I2628">
        <v>12844.51870445416</v>
      </c>
      <c r="J2628">
        <v>2887.4219171105351</v>
      </c>
      <c r="K2628">
        <v>2016.5901389999999</v>
      </c>
      <c r="L2628">
        <v>2238.5926646160001</v>
      </c>
      <c r="M2628">
        <v>5807.5935136710004</v>
      </c>
      <c r="N2628">
        <v>4031.2340052999998</v>
      </c>
      <c r="O2628">
        <v>3556.9053167318998</v>
      </c>
      <c r="P2628">
        <v>294</v>
      </c>
      <c r="Q2628">
        <v>2514.6413200000002</v>
      </c>
      <c r="R2628">
        <v>3545.5</v>
      </c>
      <c r="S2628">
        <v>4491.0720000000001</v>
      </c>
      <c r="T2628">
        <v>3825.375</v>
      </c>
      <c r="U2628">
        <v>1161.5</v>
      </c>
      <c r="V2628">
        <v>70</v>
      </c>
      <c r="W2628">
        <v>954.63499999999988</v>
      </c>
      <c r="X2628">
        <v>5945.58</v>
      </c>
      <c r="Y2628">
        <v>16397</v>
      </c>
      <c r="Z2628">
        <v>1421.107438</v>
      </c>
      <c r="AA2628">
        <v>29844.46512054397</v>
      </c>
      <c r="AB2628">
        <v>606</v>
      </c>
      <c r="AC2628">
        <v>5672.1590900000001</v>
      </c>
      <c r="AD2628">
        <v>3124.027212</v>
      </c>
      <c r="AE2628">
        <v>3514.92</v>
      </c>
      <c r="AF2628">
        <v>23189.826473982001</v>
      </c>
      <c r="AG2628">
        <v>29702.070987687592</v>
      </c>
      <c r="AH2628">
        <v>13907.4856049556</v>
      </c>
      <c r="AI2628">
        <v>2005.32</v>
      </c>
      <c r="AJ2628">
        <v>11756.097915719671</v>
      </c>
      <c r="AK2628">
        <v>1709.9746771304351</v>
      </c>
      <c r="AL2628">
        <v>199035.59375</v>
      </c>
      <c r="AM2628">
        <v>151085.0625</v>
      </c>
      <c r="AN2628">
        <v>47950.55859375</v>
      </c>
      <c r="AO2628" s="5" t="s">
        <v>910</v>
      </c>
    </row>
    <row r="2629" spans="1:41" ht="14.25" x14ac:dyDescent="0.45">
      <c r="A2629">
        <v>2018</v>
      </c>
      <c r="B2629" s="5" t="s">
        <v>1509</v>
      </c>
      <c r="C2629" s="5" t="s">
        <v>277</v>
      </c>
      <c r="D2629" s="5" t="s">
        <v>107</v>
      </c>
      <c r="E2629" s="5" t="s">
        <v>30</v>
      </c>
      <c r="F2629" s="5" t="s">
        <v>30</v>
      </c>
      <c r="G2629" s="5" t="s">
        <v>87</v>
      </c>
      <c r="H2629" s="5" t="s">
        <v>130</v>
      </c>
      <c r="I2629">
        <v>6007</v>
      </c>
      <c r="J2629">
        <v>3071.839863532171</v>
      </c>
      <c r="K2629">
        <v>1527.4434719524679</v>
      </c>
      <c r="L2629">
        <v>1850.584549104083</v>
      </c>
      <c r="M2629">
        <v>4808.3704703999983</v>
      </c>
      <c r="N2629">
        <v>4166.6709096000004</v>
      </c>
      <c r="O2629">
        <v>3316.0553699078719</v>
      </c>
      <c r="P2629">
        <v>308</v>
      </c>
      <c r="Q2629">
        <v>3443.5021688985062</v>
      </c>
      <c r="R2629">
        <v>3336.7701669171579</v>
      </c>
      <c r="S2629">
        <v>4933</v>
      </c>
      <c r="T2629">
        <v>3659.8743124999992</v>
      </c>
      <c r="U2629">
        <v>1113.7377959999999</v>
      </c>
      <c r="V2629">
        <v>2722</v>
      </c>
      <c r="W2629">
        <v>972.77306499999975</v>
      </c>
      <c r="X2629">
        <v>5726.2783680000002</v>
      </c>
      <c r="Y2629">
        <v>14823</v>
      </c>
      <c r="Z2629">
        <v>1876.408492437336</v>
      </c>
      <c r="AA2629">
        <v>29922.34409493368</v>
      </c>
      <c r="AB2629">
        <v>606</v>
      </c>
      <c r="AC2629">
        <v>3970.957312</v>
      </c>
      <c r="AD2629">
        <v>3747.0448367944432</v>
      </c>
      <c r="AE2629">
        <v>3646</v>
      </c>
      <c r="AF2629">
        <v>23117.81164074651</v>
      </c>
      <c r="AG2629">
        <v>29214.04029194645</v>
      </c>
      <c r="AH2629">
        <v>8604.3243407760001</v>
      </c>
      <c r="AI2629">
        <v>1724.9831999999999</v>
      </c>
      <c r="AJ2629">
        <v>11993.3685458499</v>
      </c>
      <c r="AK2629">
        <v>1704.7948207301019</v>
      </c>
      <c r="AL2629">
        <v>185915</v>
      </c>
      <c r="AM2629">
        <v>144584.046875</v>
      </c>
      <c r="AN2629">
        <v>41330.9453125</v>
      </c>
      <c r="AO2629" s="5" t="s">
        <v>2496</v>
      </c>
    </row>
    <row r="2630" spans="1:41" ht="14.25" x14ac:dyDescent="0.45">
      <c r="A2630">
        <v>2018</v>
      </c>
      <c r="B2630" s="5" t="s">
        <v>1508</v>
      </c>
      <c r="C2630" s="5" t="s">
        <v>277</v>
      </c>
      <c r="D2630" s="5" t="s">
        <v>107</v>
      </c>
      <c r="E2630" s="5" t="s">
        <v>216</v>
      </c>
      <c r="F2630" s="5" t="s">
        <v>283</v>
      </c>
      <c r="G2630" s="5" t="s">
        <v>86</v>
      </c>
      <c r="H2630" s="5" t="s">
        <v>130</v>
      </c>
      <c r="I2630"/>
      <c r="J2630"/>
      <c r="K2630"/>
      <c r="L2630"/>
      <c r="M2630"/>
      <c r="N2630"/>
      <c r="O2630"/>
      <c r="P2630"/>
      <c r="Q2630">
        <v>0</v>
      </c>
      <c r="R2630"/>
      <c r="S2630"/>
      <c r="T2630"/>
      <c r="U2630"/>
      <c r="V2630">
        <v>0</v>
      </c>
      <c r="W2630"/>
      <c r="X2630"/>
      <c r="Y2630"/>
      <c r="Z2630"/>
      <c r="AA2630">
        <v>0</v>
      </c>
      <c r="AB2630">
        <v>0</v>
      </c>
      <c r="AC2630">
        <v>947.72924941660915</v>
      </c>
      <c r="AD2630"/>
      <c r="AE2630"/>
      <c r="AF2630"/>
      <c r="AG2630">
        <v>0</v>
      </c>
      <c r="AH2630">
        <v>0</v>
      </c>
      <c r="AI2630">
        <v>0</v>
      </c>
      <c r="AJ2630"/>
      <c r="AK2630"/>
      <c r="AL2630">
        <v>947.729248046875</v>
      </c>
      <c r="AM2630">
        <v>947.729248046875</v>
      </c>
      <c r="AN2630">
        <v>0</v>
      </c>
      <c r="AO2630" s="5" t="s">
        <v>2499</v>
      </c>
    </row>
    <row r="2631" spans="1:41" ht="14.25" x14ac:dyDescent="0.45">
      <c r="A2631">
        <v>2018</v>
      </c>
      <c r="B2631" s="5" t="s">
        <v>1507</v>
      </c>
      <c r="C2631" s="5" t="s">
        <v>277</v>
      </c>
      <c r="D2631" s="5" t="s">
        <v>107</v>
      </c>
      <c r="E2631" s="5" t="s">
        <v>216</v>
      </c>
      <c r="F2631" s="5" t="s">
        <v>283</v>
      </c>
      <c r="G2631" s="5" t="s">
        <v>86</v>
      </c>
      <c r="H2631" s="5" t="s">
        <v>130</v>
      </c>
      <c r="I2631"/>
      <c r="J2631"/>
      <c r="K2631"/>
      <c r="L2631"/>
      <c r="M2631"/>
      <c r="N2631"/>
      <c r="O2631"/>
      <c r="P2631"/>
      <c r="Q2631">
        <v>0</v>
      </c>
      <c r="R2631"/>
      <c r="S2631">
        <v>0</v>
      </c>
      <c r="T2631">
        <v>0</v>
      </c>
      <c r="U2631"/>
      <c r="V2631"/>
      <c r="W2631"/>
      <c r="X2631"/>
      <c r="Y2631"/>
      <c r="Z2631"/>
      <c r="AA2631">
        <v>0</v>
      </c>
      <c r="AB2631">
        <v>0</v>
      </c>
      <c r="AC2631">
        <v>1274.9070994940967</v>
      </c>
      <c r="AD2631"/>
      <c r="AE2631"/>
      <c r="AF2631"/>
      <c r="AG2631"/>
      <c r="AH2631"/>
      <c r="AI2631">
        <v>0</v>
      </c>
      <c r="AJ2631"/>
      <c r="AK2631"/>
      <c r="AL2631">
        <v>1274.9071044921875</v>
      </c>
      <c r="AM2631">
        <v>1274.9071044921875</v>
      </c>
      <c r="AN2631">
        <v>0</v>
      </c>
      <c r="AO2631" s="5" t="s">
        <v>2498</v>
      </c>
    </row>
    <row r="2632" spans="1:41" ht="14.25" x14ac:dyDescent="0.45">
      <c r="A2632">
        <v>2018</v>
      </c>
      <c r="B2632" s="5" t="s">
        <v>589</v>
      </c>
      <c r="C2632" s="5" t="s">
        <v>277</v>
      </c>
      <c r="D2632" s="5" t="s">
        <v>107</v>
      </c>
      <c r="E2632" s="5" t="s">
        <v>216</v>
      </c>
      <c r="F2632" s="5" t="s">
        <v>283</v>
      </c>
      <c r="G2632" s="5" t="s">
        <v>86</v>
      </c>
      <c r="H2632" s="5" t="s">
        <v>130</v>
      </c>
      <c r="I2632">
        <v>0</v>
      </c>
      <c r="J2632"/>
      <c r="K2632"/>
      <c r="L2632">
        <v>0</v>
      </c>
      <c r="M2632">
        <v>0</v>
      </c>
      <c r="N2632">
        <v>0</v>
      </c>
      <c r="O2632"/>
      <c r="P2632"/>
      <c r="Q2632">
        <v>0</v>
      </c>
      <c r="R2632"/>
      <c r="S2632"/>
      <c r="T2632"/>
      <c r="U2632"/>
      <c r="V2632">
        <v>0</v>
      </c>
      <c r="W2632"/>
      <c r="X2632">
        <v>0</v>
      </c>
      <c r="Y2632"/>
      <c r="Z2632"/>
      <c r="AA2632"/>
      <c r="AB2632"/>
      <c r="AC2632">
        <v>1703.4809478795469</v>
      </c>
      <c r="AD2632"/>
      <c r="AE2632"/>
      <c r="AF2632">
        <v>0</v>
      </c>
      <c r="AG2632"/>
      <c r="AH2632">
        <v>0</v>
      </c>
      <c r="AI2632"/>
      <c r="AJ2632">
        <v>0</v>
      </c>
      <c r="AK2632"/>
      <c r="AL2632">
        <v>1703.48095703125</v>
      </c>
      <c r="AM2632">
        <v>1703.48095703125</v>
      </c>
      <c r="AN2632">
        <v>0</v>
      </c>
      <c r="AO2632" s="5" t="s">
        <v>911</v>
      </c>
    </row>
    <row r="2633" spans="1:41" ht="14.25" x14ac:dyDescent="0.45">
      <c r="A2633">
        <v>2018</v>
      </c>
      <c r="B2633" s="5" t="s">
        <v>1509</v>
      </c>
      <c r="C2633" s="5" t="s">
        <v>277</v>
      </c>
      <c r="D2633" s="5" t="s">
        <v>107</v>
      </c>
      <c r="E2633" s="5" t="s">
        <v>216</v>
      </c>
      <c r="F2633" s="5" t="s">
        <v>283</v>
      </c>
      <c r="G2633" s="5" t="s">
        <v>86</v>
      </c>
      <c r="H2633" s="5" t="s">
        <v>130</v>
      </c>
      <c r="I2633"/>
      <c r="J2633"/>
      <c r="K2633"/>
      <c r="L2633"/>
      <c r="M2633"/>
      <c r="N2633">
        <v>0</v>
      </c>
      <c r="O2633"/>
      <c r="P2633"/>
      <c r="Q2633">
        <v>0</v>
      </c>
      <c r="R2633"/>
      <c r="S2633"/>
      <c r="T2633"/>
      <c r="U2633"/>
      <c r="V2633">
        <v>0</v>
      </c>
      <c r="W2633"/>
      <c r="X2633"/>
      <c r="Y2633">
        <v>0</v>
      </c>
      <c r="Z2633"/>
      <c r="AA2633"/>
      <c r="AB2633">
        <v>0</v>
      </c>
      <c r="AC2633">
        <v>1190.6211597098481</v>
      </c>
      <c r="AD2633"/>
      <c r="AE2633"/>
      <c r="AF2633"/>
      <c r="AG2633"/>
      <c r="AH2633">
        <v>0</v>
      </c>
      <c r="AI2633"/>
      <c r="AJ2633">
        <v>0</v>
      </c>
      <c r="AK2633"/>
      <c r="AL2633">
        <v>1190.6212158203125</v>
      </c>
      <c r="AM2633">
        <v>1190.6212158203125</v>
      </c>
      <c r="AN2633">
        <v>0</v>
      </c>
      <c r="AO2633" s="5" t="s">
        <v>2500</v>
      </c>
    </row>
    <row r="2634" spans="1:41" ht="14.25" x14ac:dyDescent="0.45">
      <c r="A2634">
        <v>2018</v>
      </c>
      <c r="B2634" s="5" t="s">
        <v>5028</v>
      </c>
      <c r="C2634" s="5" t="s">
        <v>277</v>
      </c>
      <c r="D2634" s="5" t="s">
        <v>107</v>
      </c>
      <c r="E2634" s="5" t="s">
        <v>216</v>
      </c>
      <c r="F2634" s="5" t="s">
        <v>283</v>
      </c>
      <c r="G2634" s="5" t="s">
        <v>86</v>
      </c>
      <c r="H2634" s="5" t="s">
        <v>130</v>
      </c>
      <c r="I2634"/>
      <c r="J2634"/>
      <c r="K2634"/>
      <c r="L2634"/>
      <c r="M2634"/>
      <c r="N2634">
        <v>0</v>
      </c>
      <c r="O2634"/>
      <c r="P2634"/>
      <c r="Q2634">
        <v>0</v>
      </c>
      <c r="R2634"/>
      <c r="S2634"/>
      <c r="T2634"/>
      <c r="U2634"/>
      <c r="V2634">
        <v>0</v>
      </c>
      <c r="W2634"/>
      <c r="X2634">
        <v>0</v>
      </c>
      <c r="Y2634"/>
      <c r="Z2634"/>
      <c r="AA2634"/>
      <c r="AB2634"/>
      <c r="AC2634">
        <v>1710.8196</v>
      </c>
      <c r="AD2634"/>
      <c r="AE2634"/>
      <c r="AF2634">
        <v>0</v>
      </c>
      <c r="AG2634"/>
      <c r="AH2634"/>
      <c r="AI2634"/>
      <c r="AJ2634"/>
      <c r="AK2634"/>
      <c r="AL2634">
        <v>1710.819580078125</v>
      </c>
      <c r="AM2634">
        <v>1710.819580078125</v>
      </c>
      <c r="AN2634">
        <v>0</v>
      </c>
      <c r="AO2634" s="5" t="s">
        <v>5430</v>
      </c>
    </row>
    <row r="2635" spans="1:41" ht="14.25" x14ac:dyDescent="0.45">
      <c r="A2635">
        <v>2018</v>
      </c>
      <c r="B2635" s="5" t="s">
        <v>4071</v>
      </c>
      <c r="C2635" s="5" t="s">
        <v>277</v>
      </c>
      <c r="D2635" s="5" t="s">
        <v>107</v>
      </c>
      <c r="E2635" s="5" t="s">
        <v>216</v>
      </c>
      <c r="F2635" s="5" t="s">
        <v>283</v>
      </c>
      <c r="G2635" s="5" t="s">
        <v>86</v>
      </c>
      <c r="H2635" s="5" t="s">
        <v>130</v>
      </c>
      <c r="I2635"/>
      <c r="J2635"/>
      <c r="K2635"/>
      <c r="L2635"/>
      <c r="M2635"/>
      <c r="N2635">
        <v>0</v>
      </c>
      <c r="O2635"/>
      <c r="P2635"/>
      <c r="Q2635">
        <v>0</v>
      </c>
      <c r="R2635"/>
      <c r="S2635"/>
      <c r="T2635"/>
      <c r="U2635"/>
      <c r="V2635">
        <v>0</v>
      </c>
      <c r="W2635"/>
      <c r="X2635">
        <v>0</v>
      </c>
      <c r="Y2635">
        <v>0</v>
      </c>
      <c r="Z2635"/>
      <c r="AA2635"/>
      <c r="AB2635"/>
      <c r="AC2635">
        <v>1759.8080736458735</v>
      </c>
      <c r="AD2635"/>
      <c r="AE2635"/>
      <c r="AF2635">
        <v>0</v>
      </c>
      <c r="AG2635"/>
      <c r="AH2635">
        <v>0</v>
      </c>
      <c r="AI2635"/>
      <c r="AJ2635"/>
      <c r="AK2635"/>
      <c r="AL2635">
        <v>1759.80810546875</v>
      </c>
      <c r="AM2635">
        <v>1759.80810546875</v>
      </c>
      <c r="AN2635">
        <v>0</v>
      </c>
      <c r="AO2635" s="5" t="s">
        <v>4370</v>
      </c>
    </row>
    <row r="2636" spans="1:41" ht="14.25" x14ac:dyDescent="0.45">
      <c r="A2636">
        <v>2018</v>
      </c>
      <c r="B2636" s="5" t="s">
        <v>4071</v>
      </c>
      <c r="C2636" s="5" t="s">
        <v>277</v>
      </c>
      <c r="D2636" s="5" t="s">
        <v>107</v>
      </c>
      <c r="E2636" s="5" t="s">
        <v>216</v>
      </c>
      <c r="F2636" s="5" t="s">
        <v>217</v>
      </c>
      <c r="G2636" s="5" t="s">
        <v>86</v>
      </c>
      <c r="H2636" s="5" t="s">
        <v>130</v>
      </c>
      <c r="I2636"/>
      <c r="J2636"/>
      <c r="K2636"/>
      <c r="L2636"/>
      <c r="M2636"/>
      <c r="N2636">
        <v>0</v>
      </c>
      <c r="O2636"/>
      <c r="P2636"/>
      <c r="Q2636">
        <v>128.57931321673786</v>
      </c>
      <c r="R2636"/>
      <c r="S2636"/>
      <c r="T2636"/>
      <c r="U2636"/>
      <c r="V2636">
        <v>56.574897815364658</v>
      </c>
      <c r="W2636"/>
      <c r="X2636">
        <v>0</v>
      </c>
      <c r="Y2636">
        <v>0</v>
      </c>
      <c r="Z2636"/>
      <c r="AA2636"/>
      <c r="AB2636"/>
      <c r="AC2636">
        <v>569.02790287858033</v>
      </c>
      <c r="AD2636">
        <v>128.57931321673786</v>
      </c>
      <c r="AE2636"/>
      <c r="AF2636">
        <v>0</v>
      </c>
      <c r="AG2636"/>
      <c r="AH2636">
        <v>839.36575667886473</v>
      </c>
      <c r="AI2636"/>
      <c r="AJ2636"/>
      <c r="AK2636"/>
      <c r="AL2636">
        <v>1722.127197265625</v>
      </c>
      <c r="AM2636">
        <v>754.18212890625</v>
      </c>
      <c r="AN2636">
        <v>967.945068359375</v>
      </c>
      <c r="AO2636" s="5" t="s">
        <v>4371</v>
      </c>
    </row>
    <row r="2637" spans="1:41" ht="14.25" x14ac:dyDescent="0.45">
      <c r="A2637">
        <v>2018</v>
      </c>
      <c r="B2637" s="5" t="s">
        <v>1507</v>
      </c>
      <c r="C2637" s="5" t="s">
        <v>277</v>
      </c>
      <c r="D2637" s="5" t="s">
        <v>107</v>
      </c>
      <c r="E2637" s="5" t="s">
        <v>216</v>
      </c>
      <c r="F2637" s="5" t="s">
        <v>217</v>
      </c>
      <c r="G2637" s="5" t="s">
        <v>86</v>
      </c>
      <c r="H2637" s="5" t="s">
        <v>130</v>
      </c>
      <c r="I2637"/>
      <c r="J2637"/>
      <c r="K2637"/>
      <c r="L2637"/>
      <c r="M2637"/>
      <c r="N2637"/>
      <c r="O2637">
        <v>0</v>
      </c>
      <c r="P2637">
        <v>21.461366296366819</v>
      </c>
      <c r="Q2637">
        <v>107.3068314818341</v>
      </c>
      <c r="R2637"/>
      <c r="S2637">
        <v>164.17945216720616</v>
      </c>
      <c r="T2637"/>
      <c r="U2637"/>
      <c r="V2637"/>
      <c r="W2637"/>
      <c r="X2637"/>
      <c r="Y2637"/>
      <c r="Z2637"/>
      <c r="AA2637">
        <v>200.2345475451024</v>
      </c>
      <c r="AB2637">
        <v>0</v>
      </c>
      <c r="AC2637">
        <v>371.74187592737155</v>
      </c>
      <c r="AD2637"/>
      <c r="AE2637"/>
      <c r="AF2637"/>
      <c r="AG2637"/>
      <c r="AH2637"/>
      <c r="AI2637">
        <v>0</v>
      </c>
      <c r="AJ2637"/>
      <c r="AK2637"/>
      <c r="AL2637">
        <v>864.924072265625</v>
      </c>
      <c r="AM2637">
        <v>700.74462890625</v>
      </c>
      <c r="AN2637">
        <v>164.17945861816406</v>
      </c>
      <c r="AO2637" s="5" t="s">
        <v>2502</v>
      </c>
    </row>
    <row r="2638" spans="1:41" ht="14.25" x14ac:dyDescent="0.45">
      <c r="A2638">
        <v>2018</v>
      </c>
      <c r="B2638" s="5" t="s">
        <v>5028</v>
      </c>
      <c r="C2638" s="5" t="s">
        <v>277</v>
      </c>
      <c r="D2638" s="5" t="s">
        <v>107</v>
      </c>
      <c r="E2638" s="5" t="s">
        <v>216</v>
      </c>
      <c r="F2638" s="5" t="s">
        <v>217</v>
      </c>
      <c r="G2638" s="5" t="s">
        <v>86</v>
      </c>
      <c r="H2638" s="5" t="s">
        <v>130</v>
      </c>
      <c r="I2638"/>
      <c r="J2638"/>
      <c r="K2638"/>
      <c r="L2638"/>
      <c r="M2638"/>
      <c r="N2638">
        <v>0</v>
      </c>
      <c r="O2638"/>
      <c r="P2638"/>
      <c r="Q2638">
        <v>125</v>
      </c>
      <c r="R2638"/>
      <c r="S2638"/>
      <c r="T2638"/>
      <c r="U2638"/>
      <c r="V2638">
        <v>35</v>
      </c>
      <c r="W2638"/>
      <c r="X2638">
        <v>0</v>
      </c>
      <c r="Y2638"/>
      <c r="Z2638"/>
      <c r="AA2638"/>
      <c r="AB2638"/>
      <c r="AC2638">
        <v>553.18764800000008</v>
      </c>
      <c r="AD2638">
        <v>125</v>
      </c>
      <c r="AE2638"/>
      <c r="AF2638">
        <v>0</v>
      </c>
      <c r="AG2638"/>
      <c r="AH2638">
        <v>198</v>
      </c>
      <c r="AI2638"/>
      <c r="AJ2638"/>
      <c r="AK2638"/>
      <c r="AL2638">
        <v>1036.1876220703125</v>
      </c>
      <c r="AM2638">
        <v>713.1876220703125</v>
      </c>
      <c r="AN2638">
        <v>323</v>
      </c>
      <c r="AO2638" s="5" t="s">
        <v>5431</v>
      </c>
    </row>
    <row r="2639" spans="1:41" ht="14.25" x14ac:dyDescent="0.45">
      <c r="A2639">
        <v>2018</v>
      </c>
      <c r="B2639" s="5" t="s">
        <v>1508</v>
      </c>
      <c r="C2639" s="5" t="s">
        <v>277</v>
      </c>
      <c r="D2639" s="5" t="s">
        <v>107</v>
      </c>
      <c r="E2639" s="5" t="s">
        <v>216</v>
      </c>
      <c r="F2639" s="5" t="s">
        <v>217</v>
      </c>
      <c r="G2639" s="5" t="s">
        <v>86</v>
      </c>
      <c r="H2639" s="5" t="s">
        <v>130</v>
      </c>
      <c r="I2639"/>
      <c r="J2639"/>
      <c r="K2639"/>
      <c r="L2639"/>
      <c r="M2639"/>
      <c r="N2639"/>
      <c r="O2639"/>
      <c r="P2639">
        <v>21.06064998703576</v>
      </c>
      <c r="Q2639">
        <v>131.62906241897349</v>
      </c>
      <c r="R2639"/>
      <c r="S2639"/>
      <c r="T2639"/>
      <c r="U2639"/>
      <c r="V2639">
        <v>0</v>
      </c>
      <c r="W2639"/>
      <c r="X2639"/>
      <c r="Y2639"/>
      <c r="Z2639"/>
      <c r="AA2639">
        <v>182.80644188747038</v>
      </c>
      <c r="AB2639">
        <v>0</v>
      </c>
      <c r="AC2639">
        <v>421.21299974071519</v>
      </c>
      <c r="AD2639">
        <v>131.62906241897349</v>
      </c>
      <c r="AE2639"/>
      <c r="AF2639"/>
      <c r="AG2639">
        <v>0</v>
      </c>
      <c r="AH2639">
        <v>1397.2839028152782</v>
      </c>
      <c r="AI2639">
        <v>0</v>
      </c>
      <c r="AJ2639"/>
      <c r="AK2639"/>
      <c r="AL2639">
        <v>2285.6220703125</v>
      </c>
      <c r="AM2639">
        <v>756.70916748046875</v>
      </c>
      <c r="AN2639">
        <v>1528.9129638671875</v>
      </c>
      <c r="AO2639" s="5" t="s">
        <v>2501</v>
      </c>
    </row>
    <row r="2640" spans="1:41" ht="14.25" x14ac:dyDescent="0.45">
      <c r="A2640">
        <v>2018</v>
      </c>
      <c r="B2640" s="5" t="s">
        <v>589</v>
      </c>
      <c r="C2640" s="5" t="s">
        <v>277</v>
      </c>
      <c r="D2640" s="5" t="s">
        <v>107</v>
      </c>
      <c r="E2640" s="5" t="s">
        <v>216</v>
      </c>
      <c r="F2640" s="5" t="s">
        <v>217</v>
      </c>
      <c r="G2640" s="5" t="s">
        <v>86</v>
      </c>
      <c r="H2640" s="5" t="s">
        <v>130</v>
      </c>
      <c r="I2640">
        <v>0</v>
      </c>
      <c r="J2640"/>
      <c r="K2640"/>
      <c r="L2640"/>
      <c r="M2640">
        <v>0</v>
      </c>
      <c r="N2640">
        <v>0</v>
      </c>
      <c r="O2640">
        <v>0</v>
      </c>
      <c r="P2640">
        <v>20.909919377513845</v>
      </c>
      <c r="Q2640">
        <v>130.68699610946152</v>
      </c>
      <c r="R2640"/>
      <c r="S2640"/>
      <c r="T2640"/>
      <c r="U2640"/>
      <c r="V2640">
        <v>58.54777425703876</v>
      </c>
      <c r="W2640"/>
      <c r="X2640">
        <v>0</v>
      </c>
      <c r="Y2640"/>
      <c r="Z2640"/>
      <c r="AA2640"/>
      <c r="AB2640"/>
      <c r="AC2640">
        <v>658.66246039168607</v>
      </c>
      <c r="AD2640">
        <v>130.68699610946152</v>
      </c>
      <c r="AE2640"/>
      <c r="AF2640"/>
      <c r="AG2640"/>
      <c r="AH2640">
        <v>831.80451351496095</v>
      </c>
      <c r="AI2640"/>
      <c r="AJ2640">
        <v>0</v>
      </c>
      <c r="AK2640"/>
      <c r="AL2640">
        <v>1831.2987060546875</v>
      </c>
      <c r="AM2640">
        <v>868.80712890625</v>
      </c>
      <c r="AN2640">
        <v>962.49151611328125</v>
      </c>
      <c r="AO2640" s="5" t="s">
        <v>912</v>
      </c>
    </row>
    <row r="2641" spans="1:41" ht="14.25" x14ac:dyDescent="0.45">
      <c r="A2641">
        <v>2018</v>
      </c>
      <c r="B2641" s="5" t="s">
        <v>1509</v>
      </c>
      <c r="C2641" s="5" t="s">
        <v>277</v>
      </c>
      <c r="D2641" s="5" t="s">
        <v>107</v>
      </c>
      <c r="E2641" s="5" t="s">
        <v>216</v>
      </c>
      <c r="F2641" s="5" t="s">
        <v>217</v>
      </c>
      <c r="G2641" s="5" t="s">
        <v>86</v>
      </c>
      <c r="H2641" s="5" t="s">
        <v>130</v>
      </c>
      <c r="I2641"/>
      <c r="J2641"/>
      <c r="K2641"/>
      <c r="L2641"/>
      <c r="M2641"/>
      <c r="N2641">
        <v>0</v>
      </c>
      <c r="O2641">
        <v>0</v>
      </c>
      <c r="P2641"/>
      <c r="Q2641">
        <v>131.24130949182629</v>
      </c>
      <c r="R2641"/>
      <c r="S2641"/>
      <c r="T2641"/>
      <c r="U2641"/>
      <c r="V2641">
        <v>0</v>
      </c>
      <c r="W2641"/>
      <c r="X2641"/>
      <c r="Y2641">
        <v>0</v>
      </c>
      <c r="Z2641"/>
      <c r="AA2641">
        <v>173.15453409113593</v>
      </c>
      <c r="AB2641">
        <v>0</v>
      </c>
      <c r="AC2641">
        <v>363.27594467337519</v>
      </c>
      <c r="AD2641">
        <v>131.24130949182629</v>
      </c>
      <c r="AE2641"/>
      <c r="AF2641"/>
      <c r="AG2641"/>
      <c r="AH2641">
        <v>831.83891747347309</v>
      </c>
      <c r="AI2641"/>
      <c r="AJ2641">
        <v>0</v>
      </c>
      <c r="AK2641"/>
      <c r="AL2641">
        <v>1630.7520751953125</v>
      </c>
      <c r="AM2641">
        <v>667.67181396484375</v>
      </c>
      <c r="AN2641">
        <v>963.0802001953125</v>
      </c>
      <c r="AO2641" s="5" t="s">
        <v>2503</v>
      </c>
    </row>
    <row r="2642" spans="1:41" ht="14.25" x14ac:dyDescent="0.45">
      <c r="A2642">
        <v>2018</v>
      </c>
      <c r="B2642" s="5" t="s">
        <v>1507</v>
      </c>
      <c r="C2642" s="5" t="s">
        <v>277</v>
      </c>
      <c r="D2642" s="5" t="s">
        <v>107</v>
      </c>
      <c r="E2642" s="5" t="s">
        <v>216</v>
      </c>
      <c r="F2642" s="5" t="s">
        <v>284</v>
      </c>
      <c r="G2642" s="5" t="s">
        <v>86</v>
      </c>
      <c r="H2642" s="5" t="s">
        <v>130</v>
      </c>
      <c r="I2642">
        <v>203.49894415213322</v>
      </c>
      <c r="J2642"/>
      <c r="K2642"/>
      <c r="L2642"/>
      <c r="M2642">
        <v>274.70548859349526</v>
      </c>
      <c r="N2642"/>
      <c r="O2642">
        <v>203.88297981548476</v>
      </c>
      <c r="P2642">
        <v>327.285836019594</v>
      </c>
      <c r="Q2642">
        <v>142.85221941019162</v>
      </c>
      <c r="R2642"/>
      <c r="S2642">
        <v>976.49216648469019</v>
      </c>
      <c r="T2642"/>
      <c r="U2642"/>
      <c r="V2642">
        <v>291.87458163058875</v>
      </c>
      <c r="W2642">
        <v>138.26485236434323</v>
      </c>
      <c r="X2642">
        <v>138.24974812014636</v>
      </c>
      <c r="Y2642">
        <v>3124.7749327510087</v>
      </c>
      <c r="Z2642">
        <v>239254.40259167171</v>
      </c>
      <c r="AA2642">
        <v>1300.2612423991309</v>
      </c>
      <c r="AB2642">
        <v>34.338186074186908</v>
      </c>
      <c r="AC2642">
        <v>203.9366332312257</v>
      </c>
      <c r="AD2642">
        <v>382.10567701871855</v>
      </c>
      <c r="AE2642">
        <v>266.36393865340568</v>
      </c>
      <c r="AF2642"/>
      <c r="AG2642">
        <v>5265.5462208135987</v>
      </c>
      <c r="AH2642">
        <v>619.89437920842545</v>
      </c>
      <c r="AI2642">
        <v>0</v>
      </c>
      <c r="AJ2642">
        <v>2377.6491814909041</v>
      </c>
      <c r="AK2642"/>
      <c r="AL2642">
        <v>255526.390625</v>
      </c>
      <c r="AM2642">
        <v>252758.453125</v>
      </c>
      <c r="AN2642">
        <v>2767.933349609375</v>
      </c>
      <c r="AO2642" s="5" t="s">
        <v>2505</v>
      </c>
    </row>
    <row r="2643" spans="1:41" ht="14.25" x14ac:dyDescent="0.45">
      <c r="A2643">
        <v>2018</v>
      </c>
      <c r="B2643" s="5" t="s">
        <v>4071</v>
      </c>
      <c r="C2643" s="5" t="s">
        <v>277</v>
      </c>
      <c r="D2643" s="5" t="s">
        <v>107</v>
      </c>
      <c r="E2643" s="5" t="s">
        <v>216</v>
      </c>
      <c r="F2643" s="5" t="s">
        <v>284</v>
      </c>
      <c r="G2643" s="5" t="s">
        <v>86</v>
      </c>
      <c r="H2643" s="5" t="s">
        <v>130</v>
      </c>
      <c r="I2643">
        <v>43.202649240823924</v>
      </c>
      <c r="J2643"/>
      <c r="K2643">
        <v>105.949354090592</v>
      </c>
      <c r="L2643"/>
      <c r="M2643">
        <v>244.81501236466889</v>
      </c>
      <c r="N2643">
        <v>0</v>
      </c>
      <c r="O2643">
        <v>182.35529654200056</v>
      </c>
      <c r="P2643"/>
      <c r="Q2643">
        <v>109.11240519572375</v>
      </c>
      <c r="R2643"/>
      <c r="S2643">
        <v>364.13661502980165</v>
      </c>
      <c r="T2643">
        <v>257.15862643347572</v>
      </c>
      <c r="U2643"/>
      <c r="V2643">
        <v>280.81722006535551</v>
      </c>
      <c r="W2643">
        <v>86.405298481647847</v>
      </c>
      <c r="X2643">
        <v>102.8634505733903</v>
      </c>
      <c r="Y2643">
        <v>1359.8548165802197</v>
      </c>
      <c r="Z2643">
        <v>144.00883080274642</v>
      </c>
      <c r="AA2643"/>
      <c r="AB2643"/>
      <c r="AC2643">
        <v>157.50451551797522</v>
      </c>
      <c r="AD2643">
        <v>311.67625523737257</v>
      </c>
      <c r="AE2643">
        <v>233.50003280159595</v>
      </c>
      <c r="AF2643">
        <v>1512.6978025498577</v>
      </c>
      <c r="AG2643">
        <v>2596.2734924723709</v>
      </c>
      <c r="AH2643">
        <v>465.97143109745804</v>
      </c>
      <c r="AI2643"/>
      <c r="AJ2643">
        <v>1036.4897739834603</v>
      </c>
      <c r="AK2643">
        <v>164.58152091742446</v>
      </c>
      <c r="AL2643">
        <v>9759.3740234375</v>
      </c>
      <c r="AM2643">
        <v>7473.46142578125</v>
      </c>
      <c r="AN2643">
        <v>2285.912841796875</v>
      </c>
      <c r="AO2643" s="5" t="s">
        <v>4372</v>
      </c>
    </row>
    <row r="2644" spans="1:41" ht="14.25" x14ac:dyDescent="0.45">
      <c r="A2644">
        <v>2018</v>
      </c>
      <c r="B2644" s="5" t="s">
        <v>1508</v>
      </c>
      <c r="C2644" s="5" t="s">
        <v>277</v>
      </c>
      <c r="D2644" s="5" t="s">
        <v>107</v>
      </c>
      <c r="E2644" s="5" t="s">
        <v>216</v>
      </c>
      <c r="F2644" s="5" t="s">
        <v>284</v>
      </c>
      <c r="G2644" s="5" t="s">
        <v>86</v>
      </c>
      <c r="H2644" s="5" t="s">
        <v>130</v>
      </c>
      <c r="I2644">
        <v>199.80658844789366</v>
      </c>
      <c r="J2644"/>
      <c r="K2644"/>
      <c r="L2644"/>
      <c r="M2644">
        <v>269.5763198340577</v>
      </c>
      <c r="N2644"/>
      <c r="O2644">
        <v>200.07617487683973</v>
      </c>
      <c r="P2644">
        <v>321.17491230229535</v>
      </c>
      <c r="Q2644">
        <v>140.05648151128585</v>
      </c>
      <c r="R2644"/>
      <c r="S2644">
        <v>526.51624967589396</v>
      </c>
      <c r="T2644"/>
      <c r="U2644"/>
      <c r="V2644">
        <v>249.56870234637375</v>
      </c>
      <c r="W2644"/>
      <c r="X2644">
        <v>113.7275099299931</v>
      </c>
      <c r="Y2644">
        <v>2127.1256486906118</v>
      </c>
      <c r="Z2644"/>
      <c r="AA2644">
        <v>1288.9117792065886</v>
      </c>
      <c r="AB2644">
        <v>40.015234975367946</v>
      </c>
      <c r="AC2644">
        <v>210.6064998703576</v>
      </c>
      <c r="AD2644">
        <v>350.65982228414538</v>
      </c>
      <c r="AE2644">
        <v>261.39051930246035</v>
      </c>
      <c r="AF2644"/>
      <c r="AG2644">
        <v>3069.589735610462</v>
      </c>
      <c r="AH2644">
        <v>530.01547667123998</v>
      </c>
      <c r="AI2644">
        <v>0</v>
      </c>
      <c r="AJ2644">
        <v>1996.8889284054737</v>
      </c>
      <c r="AK2644">
        <v>226.13918203977119</v>
      </c>
      <c r="AL2644">
        <v>12121.845703125</v>
      </c>
      <c r="AM2644">
        <v>9865.1201171875</v>
      </c>
      <c r="AN2644">
        <v>2256.72607421875</v>
      </c>
      <c r="AO2644" s="5" t="s">
        <v>2506</v>
      </c>
    </row>
    <row r="2645" spans="1:41" ht="14.25" x14ac:dyDescent="0.45">
      <c r="A2645">
        <v>2018</v>
      </c>
      <c r="B2645" s="5" t="s">
        <v>589</v>
      </c>
      <c r="C2645" s="5" t="s">
        <v>277</v>
      </c>
      <c r="D2645" s="5" t="s">
        <v>107</v>
      </c>
      <c r="E2645" s="5" t="s">
        <v>216</v>
      </c>
      <c r="F2645" s="5" t="s">
        <v>284</v>
      </c>
      <c r="G2645" s="5" t="s">
        <v>86</v>
      </c>
      <c r="H2645" s="5" t="s">
        <v>130</v>
      </c>
      <c r="I2645">
        <v>36.080065885900126</v>
      </c>
      <c r="J2645"/>
      <c r="K2645">
        <v>85.348017923198256</v>
      </c>
      <c r="L2645"/>
      <c r="M2645">
        <v>248.82804059241474</v>
      </c>
      <c r="N2645">
        <v>21.955415346389536</v>
      </c>
      <c r="O2645">
        <v>134.64315285568713</v>
      </c>
      <c r="P2645">
        <v>287.51139144081537</v>
      </c>
      <c r="Q2645">
        <v>92.00364526106091</v>
      </c>
      <c r="R2645"/>
      <c r="S2645">
        <v>377.50768444163492</v>
      </c>
      <c r="T2645">
        <v>261.37399221892304</v>
      </c>
      <c r="U2645"/>
      <c r="V2645">
        <v>276.01093578318273</v>
      </c>
      <c r="W2645">
        <v>87.821661385558144</v>
      </c>
      <c r="X2645">
        <v>104.54959688756922</v>
      </c>
      <c r="Y2645">
        <v>1265.0501223395877</v>
      </c>
      <c r="Z2645">
        <v>175.77923724707011</v>
      </c>
      <c r="AA2645"/>
      <c r="AB2645"/>
      <c r="AC2645">
        <v>163.16010090274054</v>
      </c>
      <c r="AD2645">
        <v>316.78527856933476</v>
      </c>
      <c r="AE2645">
        <v>261.37399221892304</v>
      </c>
      <c r="AF2645"/>
      <c r="AG2645">
        <v>2609.7119855196156</v>
      </c>
      <c r="AH2645">
        <v>485.70189763193792</v>
      </c>
      <c r="AI2645"/>
      <c r="AJ2645">
        <v>1216.0184864482867</v>
      </c>
      <c r="AK2645">
        <v>209.09919377513845</v>
      </c>
      <c r="AL2645">
        <v>8716.314453125</v>
      </c>
      <c r="AM2645">
        <v>6404.65576171875</v>
      </c>
      <c r="AN2645">
        <v>2311.658447265625</v>
      </c>
      <c r="AO2645" s="5" t="s">
        <v>913</v>
      </c>
    </row>
    <row r="2646" spans="1:41" ht="14.25" x14ac:dyDescent="0.45">
      <c r="A2646">
        <v>2018</v>
      </c>
      <c r="B2646" s="5" t="s">
        <v>5028</v>
      </c>
      <c r="C2646" s="5" t="s">
        <v>277</v>
      </c>
      <c r="D2646" s="5" t="s">
        <v>107</v>
      </c>
      <c r="E2646" s="5" t="s">
        <v>216</v>
      </c>
      <c r="F2646" s="5" t="s">
        <v>284</v>
      </c>
      <c r="G2646" s="5" t="s">
        <v>86</v>
      </c>
      <c r="H2646" s="5" t="s">
        <v>130</v>
      </c>
      <c r="I2646">
        <v>201.8</v>
      </c>
      <c r="J2646"/>
      <c r="K2646">
        <v>103</v>
      </c>
      <c r="L2646"/>
      <c r="M2646">
        <v>247</v>
      </c>
      <c r="N2646">
        <v>169</v>
      </c>
      <c r="O2646">
        <v>177.279</v>
      </c>
      <c r="P2646"/>
      <c r="Q2646">
        <v>103.852</v>
      </c>
      <c r="R2646"/>
      <c r="S2646">
        <v>524</v>
      </c>
      <c r="T2646">
        <v>310</v>
      </c>
      <c r="U2646"/>
      <c r="V2646">
        <v>290</v>
      </c>
      <c r="W2646">
        <v>92</v>
      </c>
      <c r="X2646">
        <v>0</v>
      </c>
      <c r="Y2646">
        <v>1322</v>
      </c>
      <c r="Z2646">
        <v>133.75200000000001</v>
      </c>
      <c r="AA2646"/>
      <c r="AB2646"/>
      <c r="AC2646">
        <v>153.12</v>
      </c>
      <c r="AD2646">
        <v>240.25200000000001</v>
      </c>
      <c r="AE2646">
        <v>227</v>
      </c>
      <c r="AF2646">
        <v>1500</v>
      </c>
      <c r="AG2646">
        <v>2668</v>
      </c>
      <c r="AH2646">
        <v>384</v>
      </c>
      <c r="AI2646"/>
      <c r="AJ2646">
        <v>1122</v>
      </c>
      <c r="AK2646">
        <v>160</v>
      </c>
      <c r="AL2646">
        <v>10128.0546875</v>
      </c>
      <c r="AM2646">
        <v>7890.52392578125</v>
      </c>
      <c r="AN2646">
        <v>2237.531005859375</v>
      </c>
      <c r="AO2646" s="5" t="s">
        <v>5432</v>
      </c>
    </row>
    <row r="2647" spans="1:41" ht="14.25" x14ac:dyDescent="0.45">
      <c r="A2647">
        <v>2018</v>
      </c>
      <c r="B2647" s="5" t="s">
        <v>1509</v>
      </c>
      <c r="C2647" s="5" t="s">
        <v>277</v>
      </c>
      <c r="D2647" s="5" t="s">
        <v>107</v>
      </c>
      <c r="E2647" s="5" t="s">
        <v>216</v>
      </c>
      <c r="F2647" s="5" t="s">
        <v>284</v>
      </c>
      <c r="G2647" s="5" t="s">
        <v>86</v>
      </c>
      <c r="H2647" s="5" t="s">
        <v>130</v>
      </c>
      <c r="I2647">
        <v>103.77302838042503</v>
      </c>
      <c r="J2647"/>
      <c r="K2647">
        <v>85.71002447244598</v>
      </c>
      <c r="L2647"/>
      <c r="M2647">
        <v>268.78220183926027</v>
      </c>
      <c r="N2647">
        <v>0</v>
      </c>
      <c r="O2647">
        <v>105.13058848580847</v>
      </c>
      <c r="P2647"/>
      <c r="Q2647">
        <v>96.593603785984158</v>
      </c>
      <c r="R2647"/>
      <c r="S2647"/>
      <c r="T2647">
        <v>241.48400946496039</v>
      </c>
      <c r="U2647"/>
      <c r="V2647">
        <v>199.48679042757598</v>
      </c>
      <c r="W2647">
        <v>100.79332568972259</v>
      </c>
      <c r="X2647">
        <v>125.99165711215325</v>
      </c>
      <c r="Y2647">
        <v>1329.2119825332168</v>
      </c>
      <c r="Z2647">
        <v>176.38831995701455</v>
      </c>
      <c r="AA2647">
        <v>961.29825132563053</v>
      </c>
      <c r="AB2647">
        <v>39.897358085515194</v>
      </c>
      <c r="AC2647">
        <v>222.27028175535702</v>
      </c>
      <c r="AD2647">
        <v>311.25083966033935</v>
      </c>
      <c r="AE2647">
        <v>260.62051504105</v>
      </c>
      <c r="AF2647"/>
      <c r="AG2647">
        <v>2658.1863222659813</v>
      </c>
      <c r="AH2647">
        <v>485.72198656829727</v>
      </c>
      <c r="AI2647"/>
      <c r="AJ2647">
        <v>1332.8730653523635</v>
      </c>
      <c r="AK2647">
        <v>209.98609518692209</v>
      </c>
      <c r="AL2647">
        <v>9315.451171875</v>
      </c>
      <c r="AM2647">
        <v>7340.7021484375</v>
      </c>
      <c r="AN2647">
        <v>1974.748046875</v>
      </c>
      <c r="AO2647" s="5" t="s">
        <v>2504</v>
      </c>
    </row>
    <row r="2648" spans="1:41" ht="14.25" x14ac:dyDescent="0.45">
      <c r="A2648">
        <v>2018</v>
      </c>
      <c r="B2648" s="5" t="s">
        <v>1508</v>
      </c>
      <c r="C2648" s="5" t="s">
        <v>277</v>
      </c>
      <c r="D2648" s="5" t="s">
        <v>107</v>
      </c>
      <c r="E2648" s="5" t="s">
        <v>216</v>
      </c>
      <c r="F2648" s="5" t="s">
        <v>285</v>
      </c>
      <c r="G2648" s="5" t="s">
        <v>86</v>
      </c>
      <c r="H2648" s="5" t="s">
        <v>130</v>
      </c>
      <c r="I2648"/>
      <c r="J2648"/>
      <c r="K2648"/>
      <c r="L2648"/>
      <c r="M2648">
        <v>12.636389992221456</v>
      </c>
      <c r="N2648"/>
      <c r="O2648"/>
      <c r="P2648">
        <v>21.06064998703576</v>
      </c>
      <c r="Q2648">
        <v>0</v>
      </c>
      <c r="R2648"/>
      <c r="S2648"/>
      <c r="T2648"/>
      <c r="U2648"/>
      <c r="V2648">
        <v>0</v>
      </c>
      <c r="W2648"/>
      <c r="X2648">
        <v>108.46234743323416</v>
      </c>
      <c r="Y2648"/>
      <c r="Z2648"/>
      <c r="AA2648">
        <v>509.66772968626537</v>
      </c>
      <c r="AB2648">
        <v>0</v>
      </c>
      <c r="AC2648"/>
      <c r="AD2648"/>
      <c r="AE2648"/>
      <c r="AF2648"/>
      <c r="AG2648">
        <v>0</v>
      </c>
      <c r="AH2648">
        <v>142.15938741249138</v>
      </c>
      <c r="AI2648">
        <v>0</v>
      </c>
      <c r="AJ2648"/>
      <c r="AK2648"/>
      <c r="AL2648">
        <v>793.98651123046875</v>
      </c>
      <c r="AM2648">
        <v>530.7283935546875</v>
      </c>
      <c r="AN2648">
        <v>263.25811767578125</v>
      </c>
      <c r="AO2648" s="5" t="s">
        <v>2508</v>
      </c>
    </row>
    <row r="2649" spans="1:41" ht="14.25" x14ac:dyDescent="0.45">
      <c r="A2649">
        <v>2018</v>
      </c>
      <c r="B2649" s="5" t="s">
        <v>1509</v>
      </c>
      <c r="C2649" s="5" t="s">
        <v>277</v>
      </c>
      <c r="D2649" s="5" t="s">
        <v>107</v>
      </c>
      <c r="E2649" s="5" t="s">
        <v>216</v>
      </c>
      <c r="F2649" s="5" t="s">
        <v>285</v>
      </c>
      <c r="G2649" s="5" t="s">
        <v>86</v>
      </c>
      <c r="H2649" s="5" t="s">
        <v>130</v>
      </c>
      <c r="I2649"/>
      <c r="J2649"/>
      <c r="K2649"/>
      <c r="L2649"/>
      <c r="M2649">
        <v>12.599165711215324</v>
      </c>
      <c r="N2649">
        <v>0</v>
      </c>
      <c r="O2649">
        <v>0</v>
      </c>
      <c r="P2649"/>
      <c r="Q2649">
        <v>0</v>
      </c>
      <c r="R2649"/>
      <c r="S2649"/>
      <c r="T2649"/>
      <c r="U2649"/>
      <c r="V2649">
        <v>0</v>
      </c>
      <c r="W2649"/>
      <c r="X2649">
        <v>52.496523796730521</v>
      </c>
      <c r="Y2649">
        <v>0</v>
      </c>
      <c r="Z2649"/>
      <c r="AA2649">
        <v>516.30901166940362</v>
      </c>
      <c r="AB2649">
        <v>0</v>
      </c>
      <c r="AC2649"/>
      <c r="AD2649"/>
      <c r="AE2649"/>
      <c r="AF2649">
        <v>629.95828556076629</v>
      </c>
      <c r="AG2649"/>
      <c r="AH2649">
        <v>10.499304759346105</v>
      </c>
      <c r="AI2649"/>
      <c r="AJ2649">
        <v>0</v>
      </c>
      <c r="AK2649"/>
      <c r="AL2649">
        <v>1221.8623046875</v>
      </c>
      <c r="AM2649">
        <v>1146.267333984375</v>
      </c>
      <c r="AN2649">
        <v>75.594993591308594</v>
      </c>
      <c r="AO2649" s="5" t="s">
        <v>2509</v>
      </c>
    </row>
    <row r="2650" spans="1:41" ht="14.25" x14ac:dyDescent="0.45">
      <c r="A2650">
        <v>2018</v>
      </c>
      <c r="B2650" s="5" t="s">
        <v>4071</v>
      </c>
      <c r="C2650" s="5" t="s">
        <v>277</v>
      </c>
      <c r="D2650" s="5" t="s">
        <v>107</v>
      </c>
      <c r="E2650" s="5" t="s">
        <v>216</v>
      </c>
      <c r="F2650" s="5" t="s">
        <v>285</v>
      </c>
      <c r="G2650" s="5" t="s">
        <v>86</v>
      </c>
      <c r="H2650" s="5" t="s">
        <v>130</v>
      </c>
      <c r="I2650"/>
      <c r="J2650"/>
      <c r="K2650"/>
      <c r="L2650"/>
      <c r="M2650"/>
      <c r="N2650">
        <v>0</v>
      </c>
      <c r="O2650"/>
      <c r="P2650"/>
      <c r="Q2650">
        <v>0</v>
      </c>
      <c r="R2650"/>
      <c r="S2650"/>
      <c r="T2650"/>
      <c r="U2650"/>
      <c r="V2650">
        <v>0</v>
      </c>
      <c r="W2650"/>
      <c r="X2650">
        <v>51.431725286695148</v>
      </c>
      <c r="Y2650">
        <v>0</v>
      </c>
      <c r="Z2650"/>
      <c r="AA2650"/>
      <c r="AB2650"/>
      <c r="AC2650">
        <v>0</v>
      </c>
      <c r="AD2650"/>
      <c r="AE2650"/>
      <c r="AF2650">
        <v>0</v>
      </c>
      <c r="AG2650">
        <v>0</v>
      </c>
      <c r="AH2650">
        <v>1131.4979563072932</v>
      </c>
      <c r="AI2650"/>
      <c r="AJ2650"/>
      <c r="AK2650"/>
      <c r="AL2650">
        <v>1182.9296875</v>
      </c>
      <c r="AM2650">
        <v>0</v>
      </c>
      <c r="AN2650">
        <v>1182.9296875</v>
      </c>
      <c r="AO2650" s="5" t="s">
        <v>4373</v>
      </c>
    </row>
    <row r="2651" spans="1:41" ht="14.25" x14ac:dyDescent="0.45">
      <c r="A2651">
        <v>2018</v>
      </c>
      <c r="B2651" s="5" t="s">
        <v>1507</v>
      </c>
      <c r="C2651" s="5" t="s">
        <v>277</v>
      </c>
      <c r="D2651" s="5" t="s">
        <v>107</v>
      </c>
      <c r="E2651" s="5" t="s">
        <v>216</v>
      </c>
      <c r="F2651" s="5" t="s">
        <v>285</v>
      </c>
      <c r="G2651" s="5" t="s">
        <v>86</v>
      </c>
      <c r="H2651" s="5" t="s">
        <v>130</v>
      </c>
      <c r="I2651"/>
      <c r="J2651"/>
      <c r="K2651"/>
      <c r="L2651"/>
      <c r="M2651"/>
      <c r="N2651"/>
      <c r="O2651"/>
      <c r="P2651">
        <v>21.461366296366819</v>
      </c>
      <c r="Q2651">
        <v>0</v>
      </c>
      <c r="R2651"/>
      <c r="S2651">
        <v>0</v>
      </c>
      <c r="T2651"/>
      <c r="U2651"/>
      <c r="V2651"/>
      <c r="W2651"/>
      <c r="X2651">
        <v>101.63318865718236</v>
      </c>
      <c r="Y2651"/>
      <c r="Z2651"/>
      <c r="AA2651">
        <v>615.94121270572771</v>
      </c>
      <c r="AB2651">
        <v>0</v>
      </c>
      <c r="AC2651"/>
      <c r="AD2651"/>
      <c r="AE2651"/>
      <c r="AF2651"/>
      <c r="AG2651"/>
      <c r="AH2651">
        <v>133.59700519488345</v>
      </c>
      <c r="AI2651">
        <v>0</v>
      </c>
      <c r="AJ2651"/>
      <c r="AK2651"/>
      <c r="AL2651">
        <v>872.63275146484375</v>
      </c>
      <c r="AM2651">
        <v>637.402587890625</v>
      </c>
      <c r="AN2651">
        <v>235.23019409179688</v>
      </c>
      <c r="AO2651" s="5" t="s">
        <v>2507</v>
      </c>
    </row>
    <row r="2652" spans="1:41" ht="14.25" x14ac:dyDescent="0.45">
      <c r="A2652">
        <v>2018</v>
      </c>
      <c r="B2652" s="5" t="s">
        <v>589</v>
      </c>
      <c r="C2652" s="5" t="s">
        <v>277</v>
      </c>
      <c r="D2652" s="5" t="s">
        <v>107</v>
      </c>
      <c r="E2652" s="5" t="s">
        <v>216</v>
      </c>
      <c r="F2652" s="5" t="s">
        <v>285</v>
      </c>
      <c r="G2652" s="5" t="s">
        <v>86</v>
      </c>
      <c r="H2652" s="5" t="s">
        <v>130</v>
      </c>
      <c r="I2652">
        <v>0</v>
      </c>
      <c r="J2652"/>
      <c r="K2652"/>
      <c r="L2652"/>
      <c r="M2652">
        <v>0</v>
      </c>
      <c r="N2652">
        <v>0</v>
      </c>
      <c r="O2652">
        <v>0</v>
      </c>
      <c r="P2652">
        <v>20.909919377513845</v>
      </c>
      <c r="Q2652">
        <v>0</v>
      </c>
      <c r="R2652"/>
      <c r="S2652"/>
      <c r="T2652"/>
      <c r="U2652"/>
      <c r="V2652">
        <v>0</v>
      </c>
      <c r="W2652"/>
      <c r="X2652">
        <v>47.047318599406147</v>
      </c>
      <c r="Y2652"/>
      <c r="Z2652"/>
      <c r="AA2652"/>
      <c r="AB2652"/>
      <c r="AC2652">
        <v>0</v>
      </c>
      <c r="AD2652"/>
      <c r="AE2652"/>
      <c r="AF2652"/>
      <c r="AG2652"/>
      <c r="AH2652">
        <v>10.498870519449701</v>
      </c>
      <c r="AI2652"/>
      <c r="AJ2652">
        <v>0</v>
      </c>
      <c r="AK2652"/>
      <c r="AL2652">
        <v>78.456108093261719</v>
      </c>
      <c r="AM2652">
        <v>20.909919738769531</v>
      </c>
      <c r="AN2652">
        <v>57.546188354492188</v>
      </c>
      <c r="AO2652" s="5" t="s">
        <v>914</v>
      </c>
    </row>
    <row r="2653" spans="1:41" ht="14.25" x14ac:dyDescent="0.45">
      <c r="A2653">
        <v>2018</v>
      </c>
      <c r="B2653" s="5" t="s">
        <v>5028</v>
      </c>
      <c r="C2653" s="5" t="s">
        <v>277</v>
      </c>
      <c r="D2653" s="5" t="s">
        <v>107</v>
      </c>
      <c r="E2653" s="5" t="s">
        <v>216</v>
      </c>
      <c r="F2653" s="5" t="s">
        <v>285</v>
      </c>
      <c r="G2653" s="5" t="s">
        <v>86</v>
      </c>
      <c r="H2653" s="5" t="s">
        <v>130</v>
      </c>
      <c r="I2653"/>
      <c r="J2653"/>
      <c r="K2653"/>
      <c r="L2653"/>
      <c r="M2653"/>
      <c r="N2653">
        <v>0</v>
      </c>
      <c r="O2653"/>
      <c r="P2653"/>
      <c r="Q2653">
        <v>0</v>
      </c>
      <c r="R2653"/>
      <c r="S2653"/>
      <c r="T2653"/>
      <c r="U2653"/>
      <c r="V2653">
        <v>0</v>
      </c>
      <c r="W2653"/>
      <c r="X2653">
        <v>0</v>
      </c>
      <c r="Y2653"/>
      <c r="Z2653"/>
      <c r="AA2653"/>
      <c r="AB2653"/>
      <c r="AC2653">
        <v>0</v>
      </c>
      <c r="AD2653"/>
      <c r="AE2653"/>
      <c r="AF2653">
        <v>0</v>
      </c>
      <c r="AG2653">
        <v>0</v>
      </c>
      <c r="AH2653">
        <v>56</v>
      </c>
      <c r="AI2653"/>
      <c r="AJ2653"/>
      <c r="AK2653"/>
      <c r="AL2653">
        <v>56</v>
      </c>
      <c r="AM2653">
        <v>0</v>
      </c>
      <c r="AN2653">
        <v>56</v>
      </c>
      <c r="AO2653" s="5" t="s">
        <v>5433</v>
      </c>
    </row>
    <row r="2654" spans="1:41" ht="14.25" x14ac:dyDescent="0.45">
      <c r="A2654">
        <v>2018</v>
      </c>
      <c r="B2654" s="5" t="s">
        <v>4071</v>
      </c>
      <c r="C2654" s="5" t="s">
        <v>277</v>
      </c>
      <c r="D2654" s="5" t="s">
        <v>107</v>
      </c>
      <c r="E2654" s="5" t="s">
        <v>286</v>
      </c>
      <c r="F2654" s="5" t="s">
        <v>286</v>
      </c>
      <c r="G2654" s="5" t="s">
        <v>86</v>
      </c>
      <c r="H2654" s="5" t="s">
        <v>130</v>
      </c>
      <c r="I2654">
        <v>5393.2064794031612</v>
      </c>
      <c r="J2654">
        <v>19780.314469491972</v>
      </c>
      <c r="K2654">
        <v>1261.5282292644226</v>
      </c>
      <c r="L2654">
        <v>1409.8850799979209</v>
      </c>
      <c r="M2654">
        <v>4634.7410658849058</v>
      </c>
      <c r="N2654">
        <v>3204.1964853611075</v>
      </c>
      <c r="O2654">
        <v>6078.3011159542457</v>
      </c>
      <c r="P2654">
        <v>5473.3624039945134</v>
      </c>
      <c r="Q2654">
        <v>1616.234104500852</v>
      </c>
      <c r="R2654">
        <v>3075.5467559250369</v>
      </c>
      <c r="S2654">
        <v>5530.9677373311961</v>
      </c>
      <c r="T2654">
        <v>5760.3532321098564</v>
      </c>
      <c r="U2654">
        <v>744.93710905249259</v>
      </c>
      <c r="V2654">
        <v>6412.5075087451505</v>
      </c>
      <c r="W2654">
        <v>2040.8108593760633</v>
      </c>
      <c r="X2654">
        <v>6400.1638946763442</v>
      </c>
      <c r="Y2654">
        <v>29382.944656288935</v>
      </c>
      <c r="Z2654">
        <v>4241.060067140882</v>
      </c>
      <c r="AA2654">
        <v>34210.326391698145</v>
      </c>
      <c r="AB2654">
        <v>925.21559252741633</v>
      </c>
      <c r="AC2654">
        <v>3757.4989859953739</v>
      </c>
      <c r="AD2654">
        <v>10065.974515780073</v>
      </c>
      <c r="AE2654">
        <v>6315.3015479532969</v>
      </c>
      <c r="AF2654">
        <v>8790.2499199443173</v>
      </c>
      <c r="AG2654">
        <v>43734.453280288348</v>
      </c>
      <c r="AH2654">
        <v>6878.4789398426092</v>
      </c>
      <c r="AI2654">
        <v>3205.2251198668414</v>
      </c>
      <c r="AJ2654">
        <v>15321.611809426659</v>
      </c>
      <c r="AK2654">
        <v>4867.0819253033869</v>
      </c>
      <c r="AL2654">
        <v>250512.46875</v>
      </c>
      <c r="AM2654">
        <v>192863.640625</v>
      </c>
      <c r="AN2654">
        <v>57648.84375</v>
      </c>
      <c r="AO2654" s="5" t="s">
        <v>4374</v>
      </c>
    </row>
    <row r="2655" spans="1:41" ht="14.25" x14ac:dyDescent="0.45">
      <c r="A2655">
        <v>2018</v>
      </c>
      <c r="B2655" s="5" t="s">
        <v>5028</v>
      </c>
      <c r="C2655" s="5" t="s">
        <v>277</v>
      </c>
      <c r="D2655" s="5" t="s">
        <v>107</v>
      </c>
      <c r="E2655" s="5" t="s">
        <v>286</v>
      </c>
      <c r="F2655" s="5" t="s">
        <v>286</v>
      </c>
      <c r="G2655" s="5" t="s">
        <v>86</v>
      </c>
      <c r="H2655" s="5" t="s">
        <v>130</v>
      </c>
      <c r="I2655">
        <v>5243.0736567166332</v>
      </c>
      <c r="J2655">
        <v>16187</v>
      </c>
      <c r="K2655">
        <v>1226.4105688</v>
      </c>
      <c r="L2655">
        <v>1218</v>
      </c>
      <c r="M2655">
        <v>4916.1059999999998</v>
      </c>
      <c r="N2655">
        <v>3247.761</v>
      </c>
      <c r="O2655">
        <v>5909.0970428000001</v>
      </c>
      <c r="P2655">
        <v>5321</v>
      </c>
      <c r="Q2655">
        <v>1577.3380654394839</v>
      </c>
      <c r="R2655">
        <v>3771.1689199555558</v>
      </c>
      <c r="S2655">
        <v>3693.3839428571432</v>
      </c>
      <c r="T2655">
        <v>6435.2727272727279</v>
      </c>
      <c r="U2655">
        <v>714</v>
      </c>
      <c r="V2655">
        <v>5953</v>
      </c>
      <c r="W2655">
        <v>2333</v>
      </c>
      <c r="X2655">
        <v>7429</v>
      </c>
      <c r="Y2655">
        <v>28565</v>
      </c>
      <c r="Z2655">
        <v>4742.7907144000001</v>
      </c>
      <c r="AA2655">
        <v>31409</v>
      </c>
      <c r="AB2655">
        <v>899</v>
      </c>
      <c r="AC2655">
        <v>3652.9</v>
      </c>
      <c r="AD2655">
        <v>10412.41214069648</v>
      </c>
      <c r="AE2655">
        <v>6466</v>
      </c>
      <c r="AF2655">
        <v>9903.3649999999998</v>
      </c>
      <c r="AG2655">
        <v>43806</v>
      </c>
      <c r="AH2655">
        <v>8133</v>
      </c>
      <c r="AI2655">
        <v>3116</v>
      </c>
      <c r="AJ2655">
        <v>16658</v>
      </c>
      <c r="AK2655">
        <v>4731</v>
      </c>
      <c r="AL2655">
        <v>247669.078125</v>
      </c>
      <c r="AM2655">
        <v>188435.40625</v>
      </c>
      <c r="AN2655">
        <v>59233.68359375</v>
      </c>
      <c r="AO2655" s="5" t="s">
        <v>5434</v>
      </c>
    </row>
    <row r="2656" spans="1:41" ht="14.25" x14ac:dyDescent="0.45">
      <c r="A2656">
        <v>2018</v>
      </c>
      <c r="B2656" s="5" t="s">
        <v>1509</v>
      </c>
      <c r="C2656" s="5" t="s">
        <v>277</v>
      </c>
      <c r="D2656" s="5" t="s">
        <v>107</v>
      </c>
      <c r="E2656" s="5" t="s">
        <v>286</v>
      </c>
      <c r="F2656" s="5" t="s">
        <v>286</v>
      </c>
      <c r="G2656" s="5" t="s">
        <v>86</v>
      </c>
      <c r="H2656" s="5" t="s">
        <v>130</v>
      </c>
      <c r="I2656">
        <v>5291.1664681177454</v>
      </c>
      <c r="J2656">
        <v>13030.320599740271</v>
      </c>
      <c r="K2656">
        <v>1071.9046808515411</v>
      </c>
      <c r="L2656">
        <v>1491.6764129845494</v>
      </c>
      <c r="M2656">
        <v>4212.8298195613534</v>
      </c>
      <c r="N2656">
        <v>2799.9818914147932</v>
      </c>
      <c r="O2656">
        <v>6077.6915987541179</v>
      </c>
      <c r="P2656">
        <v>5869.687275898631</v>
      </c>
      <c r="Q2656">
        <v>1650.2078843142608</v>
      </c>
      <c r="R2656">
        <v>3073.1055494962402</v>
      </c>
      <c r="S2656">
        <v>3806.241043358184</v>
      </c>
      <c r="T2656">
        <v>6546.3165174522956</v>
      </c>
      <c r="U2656">
        <v>787.45810427240292</v>
      </c>
      <c r="V2656">
        <v>5838.663376672368</v>
      </c>
      <c r="W2656">
        <v>2007.7820491297555</v>
      </c>
      <c r="X2656">
        <v>7601.4966457665796</v>
      </c>
      <c r="Y2656">
        <v>28169.634669325598</v>
      </c>
      <c r="Z2656">
        <v>4187.5731315493213</v>
      </c>
      <c r="AA2656">
        <v>43964.084888245205</v>
      </c>
      <c r="AB2656">
        <v>885.0913912128766</v>
      </c>
      <c r="AC2656">
        <v>3650.8801968179073</v>
      </c>
      <c r="AD2656">
        <v>9014.1214815358235</v>
      </c>
      <c r="AE2656">
        <v>5902.7091357043801</v>
      </c>
      <c r="AF2656">
        <v>8383.3510117980895</v>
      </c>
      <c r="AG2656">
        <v>42142.017622083687</v>
      </c>
      <c r="AH2656">
        <v>8665.6687984325326</v>
      </c>
      <c r="AI2656">
        <v>2331.8955870507698</v>
      </c>
      <c r="AJ2656">
        <v>16059.002636634861</v>
      </c>
      <c r="AK2656">
        <v>4927.2198224412277</v>
      </c>
      <c r="AL2656">
        <v>249439.75</v>
      </c>
      <c r="AM2656">
        <v>192291.515625</v>
      </c>
      <c r="AN2656">
        <v>57148.2578125</v>
      </c>
      <c r="AO2656" s="5" t="s">
        <v>2511</v>
      </c>
    </row>
    <row r="2657" spans="1:41" ht="14.25" x14ac:dyDescent="0.45">
      <c r="A2657">
        <v>2018</v>
      </c>
      <c r="B2657" s="5" t="s">
        <v>1507</v>
      </c>
      <c r="C2657" s="5" t="s">
        <v>277</v>
      </c>
      <c r="D2657" s="5" t="s">
        <v>107</v>
      </c>
      <c r="E2657" s="5" t="s">
        <v>286</v>
      </c>
      <c r="F2657" s="5" t="s">
        <v>286</v>
      </c>
      <c r="G2657" s="5" t="s">
        <v>86</v>
      </c>
      <c r="H2657" s="5" t="s">
        <v>130</v>
      </c>
      <c r="I2657">
        <v>5457.1959049845427</v>
      </c>
      <c r="J2657">
        <v>11889.742080094944</v>
      </c>
      <c r="K2657">
        <v>957.17693681796004</v>
      </c>
      <c r="L2657">
        <v>1509.2705847919965</v>
      </c>
      <c r="M2657">
        <v>3710.5574894410006</v>
      </c>
      <c r="N2657">
        <v>2315.6814233779796</v>
      </c>
      <c r="O2657">
        <v>4176.3818812729824</v>
      </c>
      <c r="P2657">
        <v>5038.0557380721102</v>
      </c>
      <c r="Q2657">
        <v>1510.0904089845176</v>
      </c>
      <c r="R2657">
        <v>3179.4726424798819</v>
      </c>
      <c r="S2657">
        <v>3527.1755508078863</v>
      </c>
      <c r="T2657">
        <v>5655.0700190926564</v>
      </c>
      <c r="U2657">
        <v>789.52247322220046</v>
      </c>
      <c r="V2657">
        <v>4325.5383770327326</v>
      </c>
      <c r="W2657">
        <v>1799.4604491683206</v>
      </c>
      <c r="X2657">
        <v>6611.1738875957981</v>
      </c>
      <c r="Y2657">
        <v>28204.527586685272</v>
      </c>
      <c r="Z2657">
        <v>3413.4303094371426</v>
      </c>
      <c r="AA2657">
        <v>43465.550771835646</v>
      </c>
      <c r="AB2657">
        <v>875.62374489176614</v>
      </c>
      <c r="AC2657">
        <v>3408.5231680334782</v>
      </c>
      <c r="AD2657">
        <v>7762.7393065104143</v>
      </c>
      <c r="AE2657">
        <v>5303.9620664840959</v>
      </c>
      <c r="AF2657">
        <v>9211.890899581178</v>
      </c>
      <c r="AG2657">
        <v>36723.317078633998</v>
      </c>
      <c r="AH2657">
        <v>8130.6895921235227</v>
      </c>
      <c r="AI2657">
        <v>2268.4664175259727</v>
      </c>
      <c r="AJ2657">
        <v>14685.911908782968</v>
      </c>
      <c r="AK2657">
        <v>5411.4835116288932</v>
      </c>
      <c r="AL2657">
        <v>231317.671875</v>
      </c>
      <c r="AM2657">
        <v>180431.671875</v>
      </c>
      <c r="AN2657">
        <v>50886</v>
      </c>
      <c r="AO2657" s="5" t="s">
        <v>2512</v>
      </c>
    </row>
    <row r="2658" spans="1:41" ht="14.25" x14ac:dyDescent="0.45">
      <c r="A2658">
        <v>2018</v>
      </c>
      <c r="B2658" s="5" t="s">
        <v>589</v>
      </c>
      <c r="C2658" s="5" t="s">
        <v>277</v>
      </c>
      <c r="D2658" s="5" t="s">
        <v>107</v>
      </c>
      <c r="E2658" s="5" t="s">
        <v>286</v>
      </c>
      <c r="F2658" s="5" t="s">
        <v>286</v>
      </c>
      <c r="G2658" s="5" t="s">
        <v>86</v>
      </c>
      <c r="H2658" s="5" t="s">
        <v>130</v>
      </c>
      <c r="I2658">
        <v>5427.2131815461444</v>
      </c>
      <c r="J2658">
        <v>14521.851532778146</v>
      </c>
      <c r="K2658">
        <v>1252.3788199283949</v>
      </c>
      <c r="L2658">
        <v>1435.3509607097492</v>
      </c>
      <c r="M2658">
        <v>4193.3797815635144</v>
      </c>
      <c r="N2658">
        <v>3038.4203847465365</v>
      </c>
      <c r="O2658">
        <v>6156.7382894811853</v>
      </c>
      <c r="P2658">
        <v>4690.5298426994068</v>
      </c>
      <c r="Q2658">
        <v>1702.8351585813268</v>
      </c>
      <c r="R2658">
        <v>2955.7861228378852</v>
      </c>
      <c r="S2658">
        <v>4485.7248551385501</v>
      </c>
      <c r="T2658">
        <v>6272.9758132541529</v>
      </c>
      <c r="U2658">
        <v>742.46635993285531</v>
      </c>
      <c r="V2658">
        <v>6327.3416036356894</v>
      </c>
      <c r="W2658">
        <v>2012.5797400857075</v>
      </c>
      <c r="X2658">
        <v>6020.8267854664864</v>
      </c>
      <c r="Y2658">
        <v>30403.02277490513</v>
      </c>
      <c r="Z2658">
        <v>4139.8523810164825</v>
      </c>
      <c r="AA2658">
        <v>34541.691889294198</v>
      </c>
      <c r="AB2658">
        <v>858.35219044694327</v>
      </c>
      <c r="AC2658">
        <v>3734.0250583649372</v>
      </c>
      <c r="AD2658">
        <v>9233.1726436055797</v>
      </c>
      <c r="AE2658">
        <v>5998.0103734398463</v>
      </c>
      <c r="AF2658">
        <v>8184.3895013393767</v>
      </c>
      <c r="AG2658">
        <v>41607.269430101682</v>
      </c>
      <c r="AH2658">
        <v>8833.5033362038812</v>
      </c>
      <c r="AI2658">
        <v>3150.0793542224606</v>
      </c>
      <c r="AJ2658">
        <v>14761.576265505797</v>
      </c>
      <c r="AK2658">
        <v>4761.7124775601478</v>
      </c>
      <c r="AL2658">
        <v>241443.078125</v>
      </c>
      <c r="AM2658">
        <v>184211.625</v>
      </c>
      <c r="AN2658">
        <v>57231.421875</v>
      </c>
      <c r="AO2658" s="5" t="s">
        <v>915</v>
      </c>
    </row>
    <row r="2659" spans="1:41" ht="14.25" x14ac:dyDescent="0.45">
      <c r="A2659">
        <v>2018</v>
      </c>
      <c r="B2659" s="5" t="s">
        <v>1508</v>
      </c>
      <c r="C2659" s="5" t="s">
        <v>277</v>
      </c>
      <c r="D2659" s="5" t="s">
        <v>107</v>
      </c>
      <c r="E2659" s="5" t="s">
        <v>286</v>
      </c>
      <c r="F2659" s="5" t="s">
        <v>286</v>
      </c>
      <c r="G2659" s="5" t="s">
        <v>86</v>
      </c>
      <c r="H2659" s="5" t="s">
        <v>130</v>
      </c>
      <c r="I2659">
        <v>5406.8808529148737</v>
      </c>
      <c r="J2659">
        <v>12044.41618277206</v>
      </c>
      <c r="K2659">
        <v>895.18292769895493</v>
      </c>
      <c r="L2659">
        <v>1636.4125039926785</v>
      </c>
      <c r="M2659">
        <v>4084.0248893937651</v>
      </c>
      <c r="N2659">
        <v>2458.7042585651197</v>
      </c>
      <c r="O2659">
        <v>4430.1077247729718</v>
      </c>
      <c r="P2659">
        <v>4699.6587718270448</v>
      </c>
      <c r="Q2659">
        <v>1721.2560781177649</v>
      </c>
      <c r="R2659">
        <v>2883.9079689101645</v>
      </c>
      <c r="S2659">
        <v>3518.0223389452617</v>
      </c>
      <c r="T2659">
        <v>6107.5884962403707</v>
      </c>
      <c r="U2659">
        <v>789.78465211103469</v>
      </c>
      <c r="V2659">
        <v>4876.5935044981297</v>
      </c>
      <c r="W2659">
        <v>1793.6987032583584</v>
      </c>
      <c r="X2659">
        <v>8307.3938346192535</v>
      </c>
      <c r="Y2659">
        <v>28294.983257582542</v>
      </c>
      <c r="Z2659">
        <v>3581.3635302954308</v>
      </c>
      <c r="AA2659">
        <v>43398.574935340446</v>
      </c>
      <c r="AB2659">
        <v>886.65336445420553</v>
      </c>
      <c r="AC2659">
        <v>3695.091040225424</v>
      </c>
      <c r="AD2659">
        <v>8983.3475102752036</v>
      </c>
      <c r="AE2659">
        <v>5478.9280941273528</v>
      </c>
      <c r="AF2659">
        <v>8084.0699480117519</v>
      </c>
      <c r="AG2659">
        <v>37554.298024382813</v>
      </c>
      <c r="AH2659">
        <v>8442.7316600145714</v>
      </c>
      <c r="AI2659">
        <v>2214.5273461368101</v>
      </c>
      <c r="AJ2659">
        <v>15009.447584302312</v>
      </c>
      <c r="AK2659">
        <v>4807.5398771205337</v>
      </c>
      <c r="AL2659">
        <v>236085.203125</v>
      </c>
      <c r="AM2659">
        <v>181614.390625</v>
      </c>
      <c r="AN2659">
        <v>54470.81640625</v>
      </c>
      <c r="AO2659" s="5" t="s">
        <v>2510</v>
      </c>
    </row>
    <row r="2660" spans="1:41" ht="14.25" x14ac:dyDescent="0.45">
      <c r="A2660">
        <v>2018</v>
      </c>
      <c r="B2660" s="5" t="s">
        <v>1507</v>
      </c>
      <c r="C2660" s="5" t="s">
        <v>277</v>
      </c>
      <c r="D2660" s="5" t="s">
        <v>107</v>
      </c>
      <c r="E2660" s="5" t="s">
        <v>286</v>
      </c>
      <c r="F2660" s="5" t="s">
        <v>286</v>
      </c>
      <c r="G2660" s="5" t="s">
        <v>87</v>
      </c>
      <c r="H2660" s="5" t="s">
        <v>130</v>
      </c>
      <c r="I2660">
        <v>5527.8257659999999</v>
      </c>
      <c r="J2660">
        <v>10841.619636101679</v>
      </c>
      <c r="K2660">
        <v>1026</v>
      </c>
      <c r="L2660">
        <v>1552.8896497008</v>
      </c>
      <c r="M2660">
        <v>3803.6844271895889</v>
      </c>
      <c r="N2660">
        <v>2399.6959999999999</v>
      </c>
      <c r="O2660">
        <v>4403.4407645703104</v>
      </c>
      <c r="P2660">
        <v>5164.5</v>
      </c>
      <c r="Q2660">
        <v>1556.433984</v>
      </c>
      <c r="R2660">
        <v>3244.2229975738069</v>
      </c>
      <c r="S2660">
        <v>3628.232971484374</v>
      </c>
      <c r="T2660">
        <v>5962.521281933592</v>
      </c>
      <c r="U2660">
        <v>673</v>
      </c>
      <c r="V2660">
        <v>4450</v>
      </c>
      <c r="W2660">
        <v>1811.5915994182419</v>
      </c>
      <c r="X2660">
        <v>7141.5842697845565</v>
      </c>
      <c r="Y2660">
        <v>32098</v>
      </c>
      <c r="Z2660">
        <v>3555.8566999999998</v>
      </c>
      <c r="AA2660">
        <v>45190.697751273612</v>
      </c>
      <c r="AB2660">
        <v>816</v>
      </c>
      <c r="AC2660">
        <v>3585.078690266324</v>
      </c>
      <c r="AD2660">
        <v>7938.0350005729997</v>
      </c>
      <c r="AE2660">
        <v>5469.5875105524638</v>
      </c>
      <c r="AF2660">
        <v>9478.121535181237</v>
      </c>
      <c r="AG2660">
        <v>37925.580461430996</v>
      </c>
      <c r="AH2660">
        <v>8429.4653437500001</v>
      </c>
      <c r="AI2660">
        <v>2288.2615862399998</v>
      </c>
      <c r="AJ2660">
        <v>15296.431664158021</v>
      </c>
      <c r="AK2660">
        <v>5295</v>
      </c>
      <c r="AL2660">
        <v>240553.375</v>
      </c>
      <c r="AM2660">
        <v>188009.546875</v>
      </c>
      <c r="AN2660">
        <v>52543.81640625</v>
      </c>
      <c r="AO2660" s="5" t="s">
        <v>2513</v>
      </c>
    </row>
    <row r="2661" spans="1:41" ht="14.25" x14ac:dyDescent="0.45">
      <c r="A2661">
        <v>2018</v>
      </c>
      <c r="B2661" s="5" t="s">
        <v>1509</v>
      </c>
      <c r="C2661" s="5" t="s">
        <v>277</v>
      </c>
      <c r="D2661" s="5" t="s">
        <v>107</v>
      </c>
      <c r="E2661" s="5" t="s">
        <v>286</v>
      </c>
      <c r="F2661" s="5" t="s">
        <v>286</v>
      </c>
      <c r="G2661" s="5" t="s">
        <v>87</v>
      </c>
      <c r="H2661" s="5" t="s">
        <v>130</v>
      </c>
      <c r="I2661">
        <v>5347.9999999999991</v>
      </c>
      <c r="J2661">
        <v>13170.269355</v>
      </c>
      <c r="K2661">
        <v>1072.8183553802639</v>
      </c>
      <c r="L2661">
        <v>1483.5349064917259</v>
      </c>
      <c r="M2661">
        <v>4213.1087837999994</v>
      </c>
      <c r="N2661">
        <v>2774.5657704</v>
      </c>
      <c r="O2661">
        <v>6071.5709186204685</v>
      </c>
      <c r="P2661">
        <v>5590.5485271999996</v>
      </c>
      <c r="Q2661">
        <v>1650.9982297881129</v>
      </c>
      <c r="R2661">
        <v>3170.9968107811178</v>
      </c>
      <c r="S2661">
        <v>3786.481806262334</v>
      </c>
      <c r="T2661">
        <v>6519.804668124998</v>
      </c>
      <c r="U2661">
        <v>795.91635739008007</v>
      </c>
      <c r="V2661">
        <v>5839</v>
      </c>
      <c r="W2661">
        <v>1989.5550077</v>
      </c>
      <c r="X2661">
        <v>7532.4960000000001</v>
      </c>
      <c r="Y2661">
        <v>28945.27719999999</v>
      </c>
      <c r="Z2661">
        <v>4190.3272377393896</v>
      </c>
      <c r="AA2661">
        <v>44593.054070879443</v>
      </c>
      <c r="AB2661">
        <v>843</v>
      </c>
      <c r="AC2661">
        <v>3592.2415900000001</v>
      </c>
      <c r="AD2661">
        <v>9018.4386770730671</v>
      </c>
      <c r="AE2661">
        <v>6007.5946142987286</v>
      </c>
      <c r="AF2661">
        <v>8618.768042653257</v>
      </c>
      <c r="AG2661">
        <v>43703.276572148767</v>
      </c>
      <c r="AH2661">
        <v>8771.6353971872304</v>
      </c>
      <c r="AI2661">
        <v>2310.7284</v>
      </c>
      <c r="AJ2661">
        <v>16310.90896419887</v>
      </c>
      <c r="AK2661">
        <v>4949.7388210181607</v>
      </c>
      <c r="AL2661">
        <v>252864.640625</v>
      </c>
      <c r="AM2661">
        <v>195785.28125</v>
      </c>
      <c r="AN2661">
        <v>57079.375</v>
      </c>
      <c r="AO2661" s="5" t="s">
        <v>2515</v>
      </c>
    </row>
    <row r="2662" spans="1:41" ht="14.25" x14ac:dyDescent="0.45">
      <c r="A2662">
        <v>2018</v>
      </c>
      <c r="B2662" s="5" t="s">
        <v>4071</v>
      </c>
      <c r="C2662" s="5" t="s">
        <v>277</v>
      </c>
      <c r="D2662" s="5" t="s">
        <v>107</v>
      </c>
      <c r="E2662" s="5" t="s">
        <v>286</v>
      </c>
      <c r="F2662" s="5" t="s">
        <v>286</v>
      </c>
      <c r="G2662" s="5" t="s">
        <v>87</v>
      </c>
      <c r="H2662" s="5" t="s">
        <v>130</v>
      </c>
      <c r="I2662">
        <v>5347.9351298509664</v>
      </c>
      <c r="J2662">
        <v>19614.275669750001</v>
      </c>
      <c r="K2662">
        <v>1226.4105688</v>
      </c>
      <c r="L2662">
        <v>1406</v>
      </c>
      <c r="M2662">
        <v>4505.7219450150014</v>
      </c>
      <c r="N2662">
        <v>3115</v>
      </c>
      <c r="O2662">
        <v>5909.0970428000001</v>
      </c>
      <c r="P2662">
        <v>5320.9982491199999</v>
      </c>
      <c r="Q2662">
        <v>1571.242356241698</v>
      </c>
      <c r="R2662">
        <v>2989.931543984826</v>
      </c>
      <c r="S2662">
        <v>5377</v>
      </c>
      <c r="T2662">
        <v>5712</v>
      </c>
      <c r="U2662">
        <v>724.2</v>
      </c>
      <c r="V2662">
        <v>6234</v>
      </c>
      <c r="W2662">
        <v>1984</v>
      </c>
      <c r="X2662">
        <v>6937</v>
      </c>
      <c r="Y2662">
        <v>28565</v>
      </c>
      <c r="Z2662">
        <v>4123</v>
      </c>
      <c r="AA2662">
        <v>33739</v>
      </c>
      <c r="AB2662">
        <v>899.46</v>
      </c>
      <c r="AC2662">
        <v>3652.9</v>
      </c>
      <c r="AD2662">
        <v>9785.7640003999986</v>
      </c>
      <c r="AE2662">
        <v>6139.5</v>
      </c>
      <c r="AF2662">
        <v>8716.4632999999994</v>
      </c>
      <c r="AG2662">
        <v>43384</v>
      </c>
      <c r="AH2662">
        <v>6787</v>
      </c>
      <c r="AI2662">
        <v>3116</v>
      </c>
      <c r="AJ2662">
        <v>15193</v>
      </c>
      <c r="AK2662">
        <v>4731.5950400000002</v>
      </c>
      <c r="AL2662">
        <v>246807.5</v>
      </c>
      <c r="AM2662">
        <v>189836.4375</v>
      </c>
      <c r="AN2662">
        <v>56971.05078125</v>
      </c>
      <c r="AO2662" s="5" t="s">
        <v>4375</v>
      </c>
    </row>
    <row r="2663" spans="1:41" ht="14.25" x14ac:dyDescent="0.45">
      <c r="A2663">
        <v>2018</v>
      </c>
      <c r="B2663" s="5" t="s">
        <v>1508</v>
      </c>
      <c r="C2663" s="5" t="s">
        <v>277</v>
      </c>
      <c r="D2663" s="5" t="s">
        <v>107</v>
      </c>
      <c r="E2663" s="5" t="s">
        <v>286</v>
      </c>
      <c r="F2663" s="5" t="s">
        <v>286</v>
      </c>
      <c r="G2663" s="5" t="s">
        <v>87</v>
      </c>
      <c r="H2663" s="5" t="s">
        <v>130</v>
      </c>
      <c r="I2663">
        <v>5462.3204040682413</v>
      </c>
      <c r="J2663">
        <v>12514.66657858556</v>
      </c>
      <c r="K2663">
        <v>923.55034874371859</v>
      </c>
      <c r="L2663">
        <v>1678.7862</v>
      </c>
      <c r="M2663">
        <v>4169.2224682531987</v>
      </c>
      <c r="N2663">
        <v>2539.674278843037</v>
      </c>
      <c r="O2663">
        <v>4644</v>
      </c>
      <c r="P2663">
        <v>5164.5</v>
      </c>
      <c r="Q2663">
        <v>1819.2868093910629</v>
      </c>
      <c r="R2663">
        <v>3016.584696828862</v>
      </c>
      <c r="S2663">
        <v>3718.384334412975</v>
      </c>
      <c r="T2663">
        <v>6655.6334036249982</v>
      </c>
      <c r="U2663">
        <v>811.83468453788169</v>
      </c>
      <c r="V2663">
        <v>5013</v>
      </c>
      <c r="W2663">
        <v>1807.62456492</v>
      </c>
      <c r="X2663">
        <v>8904.6323230000016</v>
      </c>
      <c r="Y2663">
        <v>30879.00399999999</v>
      </c>
      <c r="Z2663">
        <v>3785.3130000000001</v>
      </c>
      <c r="AA2663">
        <v>45028.963049683502</v>
      </c>
      <c r="AB2663">
        <v>842</v>
      </c>
      <c r="AC2663">
        <v>3948.6125433159691</v>
      </c>
      <c r="AD2663">
        <v>9969.7250916122175</v>
      </c>
      <c r="AE2663">
        <v>5521.4652240000014</v>
      </c>
      <c r="AF2663">
        <v>8293.4757867307981</v>
      </c>
      <c r="AG2663">
        <v>39799</v>
      </c>
      <c r="AH2663">
        <v>9240.3797944373655</v>
      </c>
      <c r="AI2663">
        <v>2231.7204240000001</v>
      </c>
      <c r="AJ2663">
        <v>16375.899452505009</v>
      </c>
      <c r="AK2663">
        <v>5170.0227921107689</v>
      </c>
      <c r="AL2663">
        <v>249929.265625</v>
      </c>
      <c r="AM2663">
        <v>191652.390625</v>
      </c>
      <c r="AN2663">
        <v>58276.89453125</v>
      </c>
      <c r="AO2663" s="5" t="s">
        <v>2514</v>
      </c>
    </row>
    <row r="2664" spans="1:41" ht="14.25" x14ac:dyDescent="0.45">
      <c r="A2664">
        <v>2018</v>
      </c>
      <c r="B2664" s="5" t="s">
        <v>589</v>
      </c>
      <c r="C2664" s="5" t="s">
        <v>277</v>
      </c>
      <c r="D2664" s="5" t="s">
        <v>107</v>
      </c>
      <c r="E2664" s="5" t="s">
        <v>286</v>
      </c>
      <c r="F2664" s="5" t="s">
        <v>286</v>
      </c>
      <c r="G2664" s="5" t="s">
        <v>87</v>
      </c>
      <c r="H2664" s="5" t="s">
        <v>130</v>
      </c>
      <c r="I2664">
        <v>5347.940945167973</v>
      </c>
      <c r="J2664">
        <v>14473.292817596661</v>
      </c>
      <c r="K2664">
        <v>1211.0567851440001</v>
      </c>
      <c r="L2664">
        <v>1421.3530169999999</v>
      </c>
      <c r="M2664">
        <v>4091.1</v>
      </c>
      <c r="N2664">
        <v>3023.6075738</v>
      </c>
      <c r="O2664">
        <v>5993.2294775769642</v>
      </c>
      <c r="P2664">
        <v>4932.3999999999996</v>
      </c>
      <c r="Q2664">
        <v>1662.937733544002</v>
      </c>
      <c r="R2664">
        <v>2863.914765405264</v>
      </c>
      <c r="S2664">
        <v>4372.0432822918528</v>
      </c>
      <c r="T2664">
        <v>6095.0975000000008</v>
      </c>
      <c r="U2664">
        <v>717.25864647627805</v>
      </c>
      <c r="V2664">
        <v>150</v>
      </c>
      <c r="W2664">
        <v>1965.425</v>
      </c>
      <c r="X2664">
        <v>5991.4800000000014</v>
      </c>
      <c r="Y2664">
        <v>30052.303449999999</v>
      </c>
      <c r="Z2664">
        <v>4042.8556463620248</v>
      </c>
      <c r="AA2664">
        <v>34293.627351179603</v>
      </c>
      <c r="AB2664">
        <v>821</v>
      </c>
      <c r="AC2664">
        <v>3634.75081</v>
      </c>
      <c r="AD2664">
        <v>9016.8394233590407</v>
      </c>
      <c r="AE2664">
        <v>5851.74</v>
      </c>
      <c r="AF2664">
        <v>8104.5730476117378</v>
      </c>
      <c r="AG2664">
        <v>41404.426986322738</v>
      </c>
      <c r="AH2664">
        <v>8799.0671668090108</v>
      </c>
      <c r="AI2664">
        <v>3073.26</v>
      </c>
      <c r="AJ2664">
        <v>14689.625215052611</v>
      </c>
      <c r="AK2664">
        <v>4645.5910608000004</v>
      </c>
      <c r="AL2664">
        <v>232741.796875</v>
      </c>
      <c r="AM2664">
        <v>176666.609375</v>
      </c>
      <c r="AN2664">
        <v>56075.1875</v>
      </c>
      <c r="AO2664" s="5" t="s">
        <v>916</v>
      </c>
    </row>
    <row r="2665" spans="1:41" ht="14.25" x14ac:dyDescent="0.45">
      <c r="A2665">
        <v>2018</v>
      </c>
      <c r="B2665" s="5" t="s">
        <v>5028</v>
      </c>
      <c r="C2665" s="5" t="s">
        <v>277</v>
      </c>
      <c r="D2665" s="5" t="s">
        <v>107</v>
      </c>
      <c r="E2665" s="5" t="s">
        <v>286</v>
      </c>
      <c r="F2665" s="5" t="s">
        <v>286</v>
      </c>
      <c r="G2665" s="5" t="s">
        <v>87</v>
      </c>
      <c r="H2665" s="5" t="s">
        <v>130</v>
      </c>
      <c r="I2665">
        <v>5347.9351298509664</v>
      </c>
      <c r="J2665">
        <v>16187</v>
      </c>
      <c r="K2665">
        <v>1226.4105688</v>
      </c>
      <c r="L2665">
        <v>1218</v>
      </c>
      <c r="M2665">
        <v>4916.1059999999998</v>
      </c>
      <c r="N2665">
        <v>3247.761</v>
      </c>
      <c r="O2665">
        <v>5909.0970428000001</v>
      </c>
      <c r="P2665">
        <v>5321</v>
      </c>
      <c r="Q2665">
        <v>1577.3380654394839</v>
      </c>
      <c r="R2665">
        <v>3771.1689199555558</v>
      </c>
      <c r="S2665">
        <v>3693.3839428571432</v>
      </c>
      <c r="T2665">
        <v>6435.2727272727279</v>
      </c>
      <c r="U2665">
        <v>714</v>
      </c>
      <c r="V2665">
        <v>5953</v>
      </c>
      <c r="W2665">
        <v>2333</v>
      </c>
      <c r="X2665">
        <v>7429</v>
      </c>
      <c r="Y2665">
        <v>28565</v>
      </c>
      <c r="Z2665">
        <v>4742.7907144000001</v>
      </c>
      <c r="AA2665">
        <v>31409</v>
      </c>
      <c r="AB2665">
        <v>899</v>
      </c>
      <c r="AC2665">
        <v>3652.9</v>
      </c>
      <c r="AD2665">
        <v>10412.41214069648</v>
      </c>
      <c r="AE2665">
        <v>6466</v>
      </c>
      <c r="AF2665">
        <v>9903.3649999999998</v>
      </c>
      <c r="AG2665">
        <v>43806</v>
      </c>
      <c r="AH2665">
        <v>8133</v>
      </c>
      <c r="AI2665">
        <v>3116</v>
      </c>
      <c r="AJ2665">
        <v>16658</v>
      </c>
      <c r="AK2665">
        <v>4731</v>
      </c>
      <c r="AL2665">
        <v>247773.921875</v>
      </c>
      <c r="AM2665">
        <v>188540.25</v>
      </c>
      <c r="AN2665">
        <v>59233.68359375</v>
      </c>
      <c r="AO2665" s="5" t="s">
        <v>5435</v>
      </c>
    </row>
    <row r="2666" spans="1:41" ht="14.25" x14ac:dyDescent="0.45">
      <c r="A2666">
        <v>2018</v>
      </c>
      <c r="B2666" s="5" t="s">
        <v>1509</v>
      </c>
      <c r="C2666" s="5" t="s">
        <v>277</v>
      </c>
      <c r="D2666" s="5" t="s">
        <v>107</v>
      </c>
      <c r="E2666" s="5" t="s">
        <v>110</v>
      </c>
      <c r="F2666" s="5" t="s">
        <v>110</v>
      </c>
      <c r="G2666" s="5" t="s">
        <v>86</v>
      </c>
      <c r="H2666" s="5" t="s">
        <v>130</v>
      </c>
      <c r="I2666">
        <v>9059.8500768397535</v>
      </c>
      <c r="J2666">
        <v>7197.9848021184707</v>
      </c>
      <c r="K2666">
        <v>1714.7046660634635</v>
      </c>
      <c r="L2666">
        <v>2254.4771700035253</v>
      </c>
      <c r="M2666">
        <v>6729.3526948029503</v>
      </c>
      <c r="N2666">
        <v>7932.5470743420929</v>
      </c>
      <c r="O2666">
        <v>4797.6095502184608</v>
      </c>
      <c r="P2666">
        <v>2591.2284146066186</v>
      </c>
      <c r="Q2666">
        <v>4726.3333519281296</v>
      </c>
      <c r="R2666">
        <v>5681.1492861457282</v>
      </c>
      <c r="S2666">
        <v>8333.2602304476095</v>
      </c>
      <c r="T2666">
        <v>5695.8728319452612</v>
      </c>
      <c r="U2666">
        <v>1372.2591320465358</v>
      </c>
      <c r="V2666">
        <v>5270.650989191744</v>
      </c>
      <c r="W2666">
        <v>3013.3004659323319</v>
      </c>
      <c r="X2666">
        <v>8546.0141019173552</v>
      </c>
      <c r="Y2666">
        <v>32727.38286535774</v>
      </c>
      <c r="Z2666">
        <v>2605.7747955929462</v>
      </c>
      <c r="AA2666">
        <v>40573.334838515853</v>
      </c>
      <c r="AB2666">
        <v>1459.4033615491085</v>
      </c>
      <c r="AC2666">
        <v>7245.5702144247462</v>
      </c>
      <c r="AD2666">
        <v>5494.9843843323124</v>
      </c>
      <c r="AE2666">
        <v>8247.450712998263</v>
      </c>
      <c r="AF2666">
        <v>29513.545678521899</v>
      </c>
      <c r="AG2666">
        <v>72046.034340939223</v>
      </c>
      <c r="AH2666">
        <v>12672.435544616952</v>
      </c>
      <c r="AI2666">
        <v>2958.7040811837319</v>
      </c>
      <c r="AJ2666">
        <v>16346.222141340349</v>
      </c>
      <c r="AK2666">
        <v>4088.9309220152049</v>
      </c>
      <c r="AL2666">
        <v>320896.375</v>
      </c>
      <c r="AM2666">
        <v>255391.78125</v>
      </c>
      <c r="AN2666">
        <v>65504.5703125</v>
      </c>
      <c r="AO2666" s="5" t="s">
        <v>2518</v>
      </c>
    </row>
    <row r="2667" spans="1:41" ht="14.25" x14ac:dyDescent="0.45">
      <c r="A2667">
        <v>2018</v>
      </c>
      <c r="B2667" s="5" t="s">
        <v>1507</v>
      </c>
      <c r="C2667" s="5" t="s">
        <v>277</v>
      </c>
      <c r="D2667" s="5" t="s">
        <v>107</v>
      </c>
      <c r="E2667" s="5" t="s">
        <v>110</v>
      </c>
      <c r="F2667" s="5" t="s">
        <v>110</v>
      </c>
      <c r="G2667" s="5" t="s">
        <v>86</v>
      </c>
      <c r="H2667" s="5" t="s">
        <v>130</v>
      </c>
      <c r="I2667">
        <v>11354.876400307377</v>
      </c>
      <c r="J2667">
        <v>924.98488737340983</v>
      </c>
      <c r="K2667">
        <v>0</v>
      </c>
      <c r="L2667">
        <v>1451.3302611333802</v>
      </c>
      <c r="M2667">
        <v>6955.2417609113309</v>
      </c>
      <c r="N2667">
        <v>6760.3303833555474</v>
      </c>
      <c r="O2667">
        <v>5499.4751134439975</v>
      </c>
      <c r="P2667">
        <v>2309.2430134890697</v>
      </c>
      <c r="Q2667">
        <v>4314.9787495584769</v>
      </c>
      <c r="R2667">
        <v>6219.4114303149317</v>
      </c>
      <c r="S2667">
        <v>12300.582092762641</v>
      </c>
      <c r="T2667">
        <v>6255.9882753909278</v>
      </c>
      <c r="U2667">
        <v>1726.8604466316181</v>
      </c>
      <c r="V2667">
        <v>5897.5834582416019</v>
      </c>
      <c r="W2667">
        <v>2065.656506025306</v>
      </c>
      <c r="X2667">
        <v>9343.6622252696361</v>
      </c>
      <c r="Y2667">
        <v>36899.600141658288</v>
      </c>
      <c r="Z2667">
        <v>3041.5330463431324</v>
      </c>
      <c r="AA2667">
        <v>41754.015285005247</v>
      </c>
      <c r="AB2667">
        <v>1491.564957597494</v>
      </c>
      <c r="AC2667">
        <v>7216.164906006592</v>
      </c>
      <c r="AD2667">
        <v>5907.2789118310939</v>
      </c>
      <c r="AE2667">
        <v>8920.6224060563272</v>
      </c>
      <c r="AF2667">
        <v>27883.155648207347</v>
      </c>
      <c r="AG2667">
        <v>76805.934640747</v>
      </c>
      <c r="AH2667">
        <v>15153.408415293356</v>
      </c>
      <c r="AI2667">
        <v>2991.7144617135345</v>
      </c>
      <c r="AJ2667">
        <v>21738.523862434511</v>
      </c>
      <c r="AK2667">
        <v>3566.8790784561652</v>
      </c>
      <c r="AL2667">
        <v>336750.625</v>
      </c>
      <c r="AM2667">
        <v>265219.15625</v>
      </c>
      <c r="AN2667">
        <v>71531.4609375</v>
      </c>
      <c r="AO2667" s="5" t="s">
        <v>2516</v>
      </c>
    </row>
    <row r="2668" spans="1:41" ht="14.25" x14ac:dyDescent="0.45">
      <c r="A2668">
        <v>2018</v>
      </c>
      <c r="B2668" s="5" t="s">
        <v>1508</v>
      </c>
      <c r="C2668" s="5" t="s">
        <v>277</v>
      </c>
      <c r="D2668" s="5" t="s">
        <v>107</v>
      </c>
      <c r="E2668" s="5" t="s">
        <v>110</v>
      </c>
      <c r="F2668" s="5" t="s">
        <v>110</v>
      </c>
      <c r="G2668" s="5" t="s">
        <v>86</v>
      </c>
      <c r="H2668" s="5" t="s">
        <v>130</v>
      </c>
      <c r="I2668">
        <v>10105.873986673914</v>
      </c>
      <c r="J2668">
        <v>10199.840912208478</v>
      </c>
      <c r="K2668">
        <v>1895.2758689216655</v>
      </c>
      <c r="L2668">
        <v>1424.2317205357901</v>
      </c>
      <c r="M2668">
        <v>6584.2913444489941</v>
      </c>
      <c r="N2668">
        <v>7188.478048959073</v>
      </c>
      <c r="O2668">
        <v>6893.1507407568042</v>
      </c>
      <c r="P2668">
        <v>2250.3304511147708</v>
      </c>
      <c r="Q2668">
        <v>3169.627823048882</v>
      </c>
      <c r="R2668">
        <v>5460.9317687134308</v>
      </c>
      <c r="S2668">
        <v>6478.6886556551708</v>
      </c>
      <c r="T2668">
        <v>6423.4982460459069</v>
      </c>
      <c r="U2668">
        <v>1726.9732989369322</v>
      </c>
      <c r="V2668">
        <v>5581.0722465644767</v>
      </c>
      <c r="W2668">
        <v>2826.79203223492</v>
      </c>
      <c r="X2668">
        <v>8575.5695189930084</v>
      </c>
      <c r="Y2668">
        <v>32462.885890016918</v>
      </c>
      <c r="Z2668">
        <v>3719.3107877105153</v>
      </c>
      <c r="AA2668">
        <v>35858.227168729667</v>
      </c>
      <c r="AB2668">
        <v>1463.7151740989852</v>
      </c>
      <c r="AC2668">
        <v>6754.1504508423677</v>
      </c>
      <c r="AD2668">
        <v>5062.9802568833966</v>
      </c>
      <c r="AE2668">
        <v>8182.5357360953412</v>
      </c>
      <c r="AF2668">
        <v>29219.315695145619</v>
      </c>
      <c r="AG2668">
        <v>78210.829791855998</v>
      </c>
      <c r="AH2668">
        <v>15397.896800032689</v>
      </c>
      <c r="AI2668">
        <v>2935.8546081927848</v>
      </c>
      <c r="AJ2668">
        <v>20088.995651405006</v>
      </c>
      <c r="AK2668">
        <v>4209.4589488815709</v>
      </c>
      <c r="AL2668">
        <v>330350.8125</v>
      </c>
      <c r="AM2668">
        <v>261603.609375</v>
      </c>
      <c r="AN2668">
        <v>68747.171875</v>
      </c>
      <c r="AO2668" s="5" t="s">
        <v>2517</v>
      </c>
    </row>
    <row r="2669" spans="1:41" ht="14.25" x14ac:dyDescent="0.45">
      <c r="A2669">
        <v>2018</v>
      </c>
      <c r="B2669" s="5" t="s">
        <v>5028</v>
      </c>
      <c r="C2669" s="5" t="s">
        <v>277</v>
      </c>
      <c r="D2669" s="5" t="s">
        <v>107</v>
      </c>
      <c r="E2669" s="5" t="s">
        <v>110</v>
      </c>
      <c r="F2669" s="5" t="s">
        <v>110</v>
      </c>
      <c r="G2669" s="5" t="s">
        <v>86</v>
      </c>
      <c r="H2669" s="5" t="s">
        <v>130</v>
      </c>
      <c r="I2669">
        <v>10897.629409790199</v>
      </c>
      <c r="J2669">
        <v>19157</v>
      </c>
      <c r="K2669">
        <v>1847.45</v>
      </c>
      <c r="L2669">
        <v>1930</v>
      </c>
      <c r="M2669">
        <v>8462</v>
      </c>
      <c r="N2669">
        <v>7734</v>
      </c>
      <c r="O2669">
        <v>5226</v>
      </c>
      <c r="P2669">
        <v>6406</v>
      </c>
      <c r="Q2669">
        <v>3352.248</v>
      </c>
      <c r="R2669">
        <v>5971</v>
      </c>
      <c r="S2669">
        <v>11860</v>
      </c>
      <c r="T2669">
        <v>8222.1614588181819</v>
      </c>
      <c r="U2669">
        <v>1400</v>
      </c>
      <c r="V2669">
        <v>4955</v>
      </c>
      <c r="W2669">
        <v>3045</v>
      </c>
      <c r="X2669">
        <v>7807</v>
      </c>
      <c r="Y2669">
        <v>33166</v>
      </c>
      <c r="Z2669">
        <v>2488.7759999999998</v>
      </c>
      <c r="AA2669">
        <v>40682</v>
      </c>
      <c r="AB2669">
        <v>1390</v>
      </c>
      <c r="AC2669">
        <v>8217.4547500000008</v>
      </c>
      <c r="AD2669">
        <v>5595.4690000000001</v>
      </c>
      <c r="AE2669">
        <v>8838</v>
      </c>
      <c r="AF2669">
        <v>28824</v>
      </c>
      <c r="AG2669">
        <v>72161</v>
      </c>
      <c r="AH2669">
        <v>15590</v>
      </c>
      <c r="AI2669">
        <v>3297</v>
      </c>
      <c r="AJ2669">
        <v>16711</v>
      </c>
      <c r="AK2669">
        <v>3854</v>
      </c>
      <c r="AL2669">
        <v>349087.1875</v>
      </c>
      <c r="AM2669">
        <v>272891.125</v>
      </c>
      <c r="AN2669">
        <v>76196.078125</v>
      </c>
      <c r="AO2669" s="5" t="s">
        <v>5436</v>
      </c>
    </row>
    <row r="2670" spans="1:41" ht="14.25" x14ac:dyDescent="0.45">
      <c r="A2670">
        <v>2018</v>
      </c>
      <c r="B2670" s="5" t="s">
        <v>589</v>
      </c>
      <c r="C2670" s="5" t="s">
        <v>277</v>
      </c>
      <c r="D2670" s="5" t="s">
        <v>107</v>
      </c>
      <c r="E2670" s="5" t="s">
        <v>110</v>
      </c>
      <c r="F2670" s="5" t="s">
        <v>110</v>
      </c>
      <c r="G2670" s="5" t="s">
        <v>86</v>
      </c>
      <c r="H2670" s="5" t="s">
        <v>130</v>
      </c>
      <c r="I2670">
        <v>19473.280565962006</v>
      </c>
      <c r="J2670">
        <v>6373.6406377363264</v>
      </c>
      <c r="K2670">
        <v>1868.8753303379647</v>
      </c>
      <c r="L2670">
        <v>2532.1912366169267</v>
      </c>
      <c r="M2670">
        <v>8269.5154245961439</v>
      </c>
      <c r="N2670">
        <v>7982.4662719627977</v>
      </c>
      <c r="O2670">
        <v>5246.1858242410217</v>
      </c>
      <c r="P2670">
        <v>2202.8600064210837</v>
      </c>
      <c r="Q2670">
        <v>3303.1148721626091</v>
      </c>
      <c r="R2670">
        <v>5718.862949750036</v>
      </c>
      <c r="S2670">
        <v>7614.9863405254055</v>
      </c>
      <c r="T2670">
        <v>6482.0750070292916</v>
      </c>
      <c r="U2670">
        <v>1463.6943564259691</v>
      </c>
      <c r="V2670">
        <v>5110.3842958643836</v>
      </c>
      <c r="W2670">
        <v>3000.5734306732365</v>
      </c>
      <c r="X2670">
        <v>8970.7654113726057</v>
      </c>
      <c r="Y2670">
        <v>35140.16500988089</v>
      </c>
      <c r="Z2670">
        <v>2323.7893886530283</v>
      </c>
      <c r="AA2670">
        <v>44571.912684625997</v>
      </c>
      <c r="AB2670">
        <v>1453.2393967372122</v>
      </c>
      <c r="AC2670">
        <v>8047.5630329688729</v>
      </c>
      <c r="AD2670">
        <v>4963.9322660402458</v>
      </c>
      <c r="AE2670">
        <v>8583.5219044694331</v>
      </c>
      <c r="AF2670">
        <v>30622.720098587004</v>
      </c>
      <c r="AG2670">
        <v>73763.702651585947</v>
      </c>
      <c r="AH2670">
        <v>17581.902104893834</v>
      </c>
      <c r="AI2670">
        <v>3268.220398705414</v>
      </c>
      <c r="AJ2670">
        <v>16364.866296947204</v>
      </c>
      <c r="AK2670">
        <v>4126.1013159346658</v>
      </c>
      <c r="AL2670">
        <v>346425.09375</v>
      </c>
      <c r="AM2670">
        <v>273578.71875</v>
      </c>
      <c r="AN2670">
        <v>72846.375</v>
      </c>
      <c r="AO2670" s="5" t="s">
        <v>917</v>
      </c>
    </row>
    <row r="2671" spans="1:41" ht="14.25" x14ac:dyDescent="0.45">
      <c r="A2671">
        <v>2018</v>
      </c>
      <c r="B2671" s="5" t="s">
        <v>4071</v>
      </c>
      <c r="C2671" s="5" t="s">
        <v>277</v>
      </c>
      <c r="D2671" s="5" t="s">
        <v>107</v>
      </c>
      <c r="E2671" s="5" t="s">
        <v>110</v>
      </c>
      <c r="F2671" s="5" t="s">
        <v>110</v>
      </c>
      <c r="G2671" s="5" t="s">
        <v>86</v>
      </c>
      <c r="H2671" s="5" t="s">
        <v>130</v>
      </c>
      <c r="I2671">
        <v>10768.823376879844</v>
      </c>
      <c r="J2671">
        <v>8681.5800206600234</v>
      </c>
      <c r="K2671">
        <v>1900.350817618099</v>
      </c>
      <c r="L2671">
        <v>2161.9574910921183</v>
      </c>
      <c r="M2671">
        <v>8695.0474769686807</v>
      </c>
      <c r="N2671">
        <v>8859.2175440838128</v>
      </c>
      <c r="O2671">
        <v>5376.2834888408879</v>
      </c>
      <c r="P2671">
        <v>6589.0549599999131</v>
      </c>
      <c r="Q2671">
        <v>3323.3504206018056</v>
      </c>
      <c r="R2671">
        <v>6141.9766337371339</v>
      </c>
      <c r="S2671">
        <v>7734.3028486132162</v>
      </c>
      <c r="T2671">
        <v>6994.7146389905402</v>
      </c>
      <c r="U2671">
        <v>1440.0883080274641</v>
      </c>
      <c r="V2671">
        <v>5063.9676717280045</v>
      </c>
      <c r="W2671">
        <v>3785.3749811007629</v>
      </c>
      <c r="X2671">
        <v>9050.9550159526116</v>
      </c>
      <c r="Y2671">
        <v>34115.692017170622</v>
      </c>
      <c r="Z2671">
        <v>2288.7117752579338</v>
      </c>
      <c r="AA2671">
        <v>47698.810665386809</v>
      </c>
      <c r="AB2671">
        <v>1429.801962970125</v>
      </c>
      <c r="AC2671">
        <v>8452.7575051569638</v>
      </c>
      <c r="AD2671">
        <v>5532.6629269966452</v>
      </c>
      <c r="AE2671">
        <v>9629.0733741540771</v>
      </c>
      <c r="AF2671">
        <v>29057.91632178106</v>
      </c>
      <c r="AG2671">
        <v>74448.450986996962</v>
      </c>
      <c r="AH2671">
        <v>15374.999957204647</v>
      </c>
      <c r="AI2671">
        <v>3391.4079654046777</v>
      </c>
      <c r="AJ2671">
        <v>16425.881205288046</v>
      </c>
      <c r="AK2671">
        <v>3964.5980051006577</v>
      </c>
      <c r="AL2671">
        <v>348377.78125</v>
      </c>
      <c r="AM2671">
        <v>275147.3125</v>
      </c>
      <c r="AN2671">
        <v>73230.5</v>
      </c>
      <c r="AO2671" s="5" t="s">
        <v>4376</v>
      </c>
    </row>
    <row r="2672" spans="1:41" ht="14.25" x14ac:dyDescent="0.45">
      <c r="A2672">
        <v>2018</v>
      </c>
      <c r="B2672" s="5" t="s">
        <v>4071</v>
      </c>
      <c r="C2672" s="5" t="s">
        <v>277</v>
      </c>
      <c r="D2672" s="5" t="s">
        <v>107</v>
      </c>
      <c r="E2672" s="5" t="s">
        <v>110</v>
      </c>
      <c r="F2672" s="5" t="s">
        <v>110</v>
      </c>
      <c r="G2672" s="5" t="s">
        <v>87</v>
      </c>
      <c r="H2672" s="5" t="s">
        <v>130</v>
      </c>
      <c r="I2672">
        <v>10678.42832725168</v>
      </c>
      <c r="J2672">
        <v>8439.9074426012485</v>
      </c>
      <c r="K2672">
        <v>1847.45</v>
      </c>
      <c r="L2672">
        <v>2156</v>
      </c>
      <c r="M2672">
        <v>8453</v>
      </c>
      <c r="N2672">
        <v>8612.6</v>
      </c>
      <c r="O2672">
        <v>5226.6217581385281</v>
      </c>
      <c r="P2672">
        <v>6405.9556699999994</v>
      </c>
      <c r="Q2672">
        <v>3230.837</v>
      </c>
      <c r="R2672">
        <v>5971</v>
      </c>
      <c r="S2672">
        <v>7519</v>
      </c>
      <c r="T2672">
        <v>6936</v>
      </c>
      <c r="U2672">
        <v>1400</v>
      </c>
      <c r="V2672">
        <v>4923</v>
      </c>
      <c r="W2672">
        <v>3680</v>
      </c>
      <c r="X2672">
        <v>8299</v>
      </c>
      <c r="Y2672">
        <v>33166</v>
      </c>
      <c r="Z2672">
        <v>2225</v>
      </c>
      <c r="AA2672">
        <v>47040</v>
      </c>
      <c r="AB2672">
        <v>1390</v>
      </c>
      <c r="AC2672">
        <v>8217.4547500000008</v>
      </c>
      <c r="AD2672">
        <v>5378.6480000000001</v>
      </c>
      <c r="AE2672">
        <v>9361.0250487212597</v>
      </c>
      <c r="AF2672">
        <v>28814</v>
      </c>
      <c r="AG2672">
        <v>73853</v>
      </c>
      <c r="AH2672">
        <v>15171</v>
      </c>
      <c r="AI2672">
        <v>3297</v>
      </c>
      <c r="AJ2672">
        <v>16288</v>
      </c>
      <c r="AK2672">
        <v>3854.2339217679892</v>
      </c>
      <c r="AL2672">
        <v>341834.15625</v>
      </c>
      <c r="AM2672">
        <v>270782.1875</v>
      </c>
      <c r="AN2672">
        <v>71051.953125</v>
      </c>
      <c r="AO2672" s="5" t="s">
        <v>4377</v>
      </c>
    </row>
    <row r="2673" spans="1:41" ht="14.25" x14ac:dyDescent="0.45">
      <c r="A2673">
        <v>2018</v>
      </c>
      <c r="B2673" s="5" t="s">
        <v>1508</v>
      </c>
      <c r="C2673" s="5" t="s">
        <v>277</v>
      </c>
      <c r="D2673" s="5" t="s">
        <v>107</v>
      </c>
      <c r="E2673" s="5" t="s">
        <v>110</v>
      </c>
      <c r="F2673" s="5" t="s">
        <v>110</v>
      </c>
      <c r="G2673" s="5" t="s">
        <v>87</v>
      </c>
      <c r="H2673" s="5" t="s">
        <v>130</v>
      </c>
      <c r="I2673">
        <v>10209.49474937884</v>
      </c>
      <c r="J2673">
        <v>10524.831801225841</v>
      </c>
      <c r="K2673">
        <v>1955.335200825906</v>
      </c>
      <c r="L2673">
        <v>1461.1111515000009</v>
      </c>
      <c r="M2673">
        <v>6721.6474321919977</v>
      </c>
      <c r="N2673">
        <v>7425.208925136616</v>
      </c>
      <c r="O2673">
        <v>7225</v>
      </c>
      <c r="P2673">
        <v>2468</v>
      </c>
      <c r="Q2673">
        <v>3332.1568912596558</v>
      </c>
      <c r="R2673">
        <v>5712.1667478705403</v>
      </c>
      <c r="S2673">
        <v>6529</v>
      </c>
      <c r="T2673">
        <v>6551.2013411536009</v>
      </c>
      <c r="U2673">
        <v>1775.1887423999999</v>
      </c>
      <c r="V2673">
        <v>5737</v>
      </c>
      <c r="W2673">
        <v>2848.7385914400002</v>
      </c>
      <c r="X2673">
        <v>9165.7940760000001</v>
      </c>
      <c r="Y2673">
        <v>33200</v>
      </c>
      <c r="Z2673">
        <v>3785</v>
      </c>
      <c r="AA2673">
        <v>37205.341157251503</v>
      </c>
      <c r="AB2673">
        <v>1390</v>
      </c>
      <c r="AC2673">
        <v>7196.4293757665291</v>
      </c>
      <c r="AD2673">
        <v>5322.5947950752252</v>
      </c>
      <c r="AE2673">
        <v>8246.063050072491</v>
      </c>
      <c r="AF2673">
        <v>29976.19871932621</v>
      </c>
      <c r="AG2673">
        <v>83349</v>
      </c>
      <c r="AH2673">
        <v>16751.995550114989</v>
      </c>
      <c r="AI2673">
        <v>2958.6479039999999</v>
      </c>
      <c r="AJ2673">
        <v>21917.886787071289</v>
      </c>
      <c r="AK2673">
        <v>4326.9324988418839</v>
      </c>
      <c r="AL2673">
        <v>345267.96875</v>
      </c>
      <c r="AM2673">
        <v>273521.09375</v>
      </c>
      <c r="AN2673">
        <v>71746.8828125</v>
      </c>
      <c r="AO2673" s="5" t="s">
        <v>2521</v>
      </c>
    </row>
    <row r="2674" spans="1:41" ht="14.25" x14ac:dyDescent="0.45">
      <c r="A2674">
        <v>2018</v>
      </c>
      <c r="B2674" s="5" t="s">
        <v>589</v>
      </c>
      <c r="C2674" s="5" t="s">
        <v>277</v>
      </c>
      <c r="D2674" s="5" t="s">
        <v>107</v>
      </c>
      <c r="E2674" s="5" t="s">
        <v>110</v>
      </c>
      <c r="F2674" s="5" t="s">
        <v>110</v>
      </c>
      <c r="G2674" s="5" t="s">
        <v>87</v>
      </c>
      <c r="H2674" s="5" t="s">
        <v>130</v>
      </c>
      <c r="I2674">
        <v>19512.223772627029</v>
      </c>
      <c r="J2674">
        <v>6352.3282176431758</v>
      </c>
      <c r="K2674">
        <v>2169.1247640000001</v>
      </c>
      <c r="L2674">
        <v>2507.4965999999999</v>
      </c>
      <c r="M2674">
        <v>8067.8510335709989</v>
      </c>
      <c r="N2674">
        <v>7943.550404900001</v>
      </c>
      <c r="O2674">
        <v>5106.8591920507324</v>
      </c>
      <c r="P2674">
        <v>2317</v>
      </c>
      <c r="Q2674">
        <v>3225.7228960000002</v>
      </c>
      <c r="R2674">
        <v>5541.11</v>
      </c>
      <c r="S2674">
        <v>7548.174</v>
      </c>
      <c r="T2674">
        <v>6222.6100000000006</v>
      </c>
      <c r="U2674">
        <v>1414</v>
      </c>
      <c r="V2674">
        <v>120</v>
      </c>
      <c r="W2674">
        <v>2930.27</v>
      </c>
      <c r="X2674">
        <v>8927.0400000000009</v>
      </c>
      <c r="Y2674">
        <v>34709</v>
      </c>
      <c r="Z2674">
        <v>2269.3430069999999</v>
      </c>
      <c r="AA2674">
        <v>44251.815135020363</v>
      </c>
      <c r="AB2674">
        <v>1390</v>
      </c>
      <c r="AC2674">
        <v>7833.6073400000014</v>
      </c>
      <c r="AD2674">
        <v>4847.6273409999994</v>
      </c>
      <c r="AE2674">
        <v>8374.2000000000007</v>
      </c>
      <c r="AF2674">
        <v>30324.078773982001</v>
      </c>
      <c r="AG2674">
        <v>73404.092181757675</v>
      </c>
      <c r="AH2674">
        <v>17496.204188718832</v>
      </c>
      <c r="AI2674">
        <v>3188.52</v>
      </c>
      <c r="AJ2674">
        <v>16285.100471170001</v>
      </c>
      <c r="AK2674">
        <v>3990.5202271304352</v>
      </c>
      <c r="AL2674">
        <v>338269.5</v>
      </c>
      <c r="AM2674">
        <v>266384.65625</v>
      </c>
      <c r="AN2674">
        <v>71884.8046875</v>
      </c>
      <c r="AO2674" s="5" t="s">
        <v>918</v>
      </c>
    </row>
    <row r="2675" spans="1:41" ht="14.25" x14ac:dyDescent="0.45">
      <c r="A2675">
        <v>2018</v>
      </c>
      <c r="B2675" s="5" t="s">
        <v>1507</v>
      </c>
      <c r="C2675" s="5" t="s">
        <v>277</v>
      </c>
      <c r="D2675" s="5" t="s">
        <v>107</v>
      </c>
      <c r="E2675" s="5" t="s">
        <v>110</v>
      </c>
      <c r="F2675" s="5" t="s">
        <v>110</v>
      </c>
      <c r="G2675" s="5" t="s">
        <v>87</v>
      </c>
      <c r="H2675" s="5" t="s">
        <v>130</v>
      </c>
      <c r="I2675">
        <v>11501.837102463751</v>
      </c>
      <c r="J2675">
        <v>900</v>
      </c>
      <c r="K2675">
        <v>0</v>
      </c>
      <c r="L2675">
        <v>1493.274806732016</v>
      </c>
      <c r="M2675">
        <v>7129.8032299999977</v>
      </c>
      <c r="N2675">
        <v>7005.6</v>
      </c>
      <c r="O2675">
        <v>5798.4670910644509</v>
      </c>
      <c r="P2675">
        <v>2468</v>
      </c>
      <c r="Q2675">
        <v>3635.768</v>
      </c>
      <c r="R2675">
        <v>6346.0705162298864</v>
      </c>
      <c r="S2675">
        <v>11666.473265625</v>
      </c>
      <c r="T2675">
        <v>6596.1098811523416</v>
      </c>
      <c r="U2675">
        <v>1472</v>
      </c>
      <c r="V2675">
        <v>6067</v>
      </c>
      <c r="W2675">
        <v>2079.582229956</v>
      </c>
      <c r="X2675">
        <v>10094.292438972119</v>
      </c>
      <c r="Y2675">
        <v>38059</v>
      </c>
      <c r="Z2675">
        <v>3191.2805639568792</v>
      </c>
      <c r="AA2675">
        <v>43411.231449743398</v>
      </c>
      <c r="AB2675">
        <v>1390</v>
      </c>
      <c r="AC2675">
        <v>7589.9495924206158</v>
      </c>
      <c r="AD2675">
        <v>6040.6751932188054</v>
      </c>
      <c r="AE2675">
        <v>9199.1843619770843</v>
      </c>
      <c r="AF2675">
        <v>28689</v>
      </c>
      <c r="AG2675">
        <v>79318.104314324926</v>
      </c>
      <c r="AH2675">
        <v>15531.07481778781</v>
      </c>
      <c r="AI2675">
        <v>3017.8208620800001</v>
      </c>
      <c r="AJ2675">
        <v>22642.23337350486</v>
      </c>
      <c r="AK2675">
        <v>3670</v>
      </c>
      <c r="AL2675">
        <v>346003.8125</v>
      </c>
      <c r="AM2675">
        <v>272989.53125</v>
      </c>
      <c r="AN2675">
        <v>73014.3046875</v>
      </c>
      <c r="AO2675" s="5" t="s">
        <v>2519</v>
      </c>
    </row>
    <row r="2676" spans="1:41" ht="14.25" x14ac:dyDescent="0.45">
      <c r="A2676">
        <v>2018</v>
      </c>
      <c r="B2676" s="5" t="s">
        <v>5028</v>
      </c>
      <c r="C2676" s="5" t="s">
        <v>277</v>
      </c>
      <c r="D2676" s="5" t="s">
        <v>107</v>
      </c>
      <c r="E2676" s="5" t="s">
        <v>110</v>
      </c>
      <c r="F2676" s="5" t="s">
        <v>110</v>
      </c>
      <c r="G2676" s="5" t="s">
        <v>87</v>
      </c>
      <c r="H2676" s="5" t="s">
        <v>130</v>
      </c>
      <c r="I2676">
        <v>10897.629409790199</v>
      </c>
      <c r="J2676">
        <v>19157</v>
      </c>
      <c r="K2676">
        <v>1847.45</v>
      </c>
      <c r="L2676">
        <v>1930</v>
      </c>
      <c r="M2676">
        <v>8462</v>
      </c>
      <c r="N2676">
        <v>7734</v>
      </c>
      <c r="O2676">
        <v>5226</v>
      </c>
      <c r="P2676">
        <v>6406</v>
      </c>
      <c r="Q2676">
        <v>3352.248</v>
      </c>
      <c r="R2676">
        <v>5971</v>
      </c>
      <c r="S2676">
        <v>11860</v>
      </c>
      <c r="T2676">
        <v>8222.1614588181819</v>
      </c>
      <c r="U2676">
        <v>1400</v>
      </c>
      <c r="V2676">
        <v>4955</v>
      </c>
      <c r="W2676">
        <v>3045</v>
      </c>
      <c r="X2676">
        <v>7807</v>
      </c>
      <c r="Y2676">
        <v>33166</v>
      </c>
      <c r="Z2676">
        <v>2488.7759999999998</v>
      </c>
      <c r="AA2676">
        <v>40682</v>
      </c>
      <c r="AB2676">
        <v>1390</v>
      </c>
      <c r="AC2676">
        <v>8217.4547500000008</v>
      </c>
      <c r="AD2676">
        <v>5595.4690000000001</v>
      </c>
      <c r="AE2676">
        <v>8838</v>
      </c>
      <c r="AF2676">
        <v>28824</v>
      </c>
      <c r="AG2676">
        <v>72161</v>
      </c>
      <c r="AH2676">
        <v>15590</v>
      </c>
      <c r="AI2676">
        <v>3297</v>
      </c>
      <c r="AJ2676">
        <v>16711</v>
      </c>
      <c r="AK2676">
        <v>3854</v>
      </c>
      <c r="AL2676">
        <v>349087.1875</v>
      </c>
      <c r="AM2676">
        <v>272891.125</v>
      </c>
      <c r="AN2676">
        <v>76196.078125</v>
      </c>
      <c r="AO2676" s="5" t="s">
        <v>5437</v>
      </c>
    </row>
    <row r="2677" spans="1:41" ht="14.25" x14ac:dyDescent="0.45">
      <c r="A2677">
        <v>2018</v>
      </c>
      <c r="B2677" s="5" t="s">
        <v>1509</v>
      </c>
      <c r="C2677" s="5" t="s">
        <v>277</v>
      </c>
      <c r="D2677" s="5" t="s">
        <v>107</v>
      </c>
      <c r="E2677" s="5" t="s">
        <v>110</v>
      </c>
      <c r="F2677" s="5" t="s">
        <v>110</v>
      </c>
      <c r="G2677" s="5" t="s">
        <v>87</v>
      </c>
      <c r="H2677" s="5" t="s">
        <v>130</v>
      </c>
      <c r="I2677">
        <v>9267</v>
      </c>
      <c r="J2677">
        <v>7215.251772482542</v>
      </c>
      <c r="K2677">
        <v>1716.166253092284</v>
      </c>
      <c r="L2677">
        <v>2242.1723293841178</v>
      </c>
      <c r="M2677">
        <v>6729.7982975999976</v>
      </c>
      <c r="N2677">
        <v>7860.5414027999996</v>
      </c>
      <c r="O2677">
        <v>4792.7780063689761</v>
      </c>
      <c r="P2677">
        <v>2468</v>
      </c>
      <c r="Q2677">
        <v>4728.5969674447706</v>
      </c>
      <c r="R2677">
        <v>5862.1176454198348</v>
      </c>
      <c r="S2677">
        <v>8290</v>
      </c>
      <c r="T2677">
        <v>5672.8051843749981</v>
      </c>
      <c r="U2677">
        <v>1386.9988559999999</v>
      </c>
      <c r="V2677">
        <v>5270</v>
      </c>
      <c r="W2677">
        <v>2985.9451300000001</v>
      </c>
      <c r="X2677">
        <v>8468.4398399999991</v>
      </c>
      <c r="Y2677">
        <v>32708</v>
      </c>
      <c r="Z2677">
        <v>2607.488575930392</v>
      </c>
      <c r="AA2677">
        <v>41153.794486771818</v>
      </c>
      <c r="AB2677">
        <v>1390</v>
      </c>
      <c r="AC2677">
        <v>7236.222976</v>
      </c>
      <c r="AD2677">
        <v>5497.6161352034169</v>
      </c>
      <c r="AE2677">
        <v>8394</v>
      </c>
      <c r="AF2677">
        <v>30342.330168622331</v>
      </c>
      <c r="AG2677">
        <v>74715.164161447494</v>
      </c>
      <c r="AH2677">
        <v>12808.55284009245</v>
      </c>
      <c r="AI2677">
        <v>2931.8472000000002</v>
      </c>
      <c r="AJ2677">
        <v>16602.633880122728</v>
      </c>
      <c r="AK2677">
        <v>4082.989724905101</v>
      </c>
      <c r="AL2677">
        <v>325427.25</v>
      </c>
      <c r="AM2677">
        <v>260060.328125</v>
      </c>
      <c r="AN2677">
        <v>65366.94140625</v>
      </c>
      <c r="AO2677" s="5" t="s">
        <v>2520</v>
      </c>
    </row>
    <row r="2678" spans="1:41" ht="14.25" x14ac:dyDescent="0.45">
      <c r="A2678">
        <v>2018</v>
      </c>
      <c r="B2678" s="5" t="s">
        <v>5028</v>
      </c>
      <c r="C2678" s="5" t="s">
        <v>277</v>
      </c>
      <c r="D2678" s="5" t="s">
        <v>107</v>
      </c>
      <c r="E2678" s="5" t="s">
        <v>4072</v>
      </c>
      <c r="F2678" s="5" t="s">
        <v>4072</v>
      </c>
      <c r="G2678" s="5" t="s">
        <v>86</v>
      </c>
      <c r="H2678" s="5" t="s">
        <v>130</v>
      </c>
      <c r="I2678"/>
      <c r="J2678"/>
      <c r="K2678"/>
      <c r="L2678"/>
      <c r="M2678"/>
      <c r="N2678"/>
      <c r="O2678">
        <v>1613.9732025000001</v>
      </c>
      <c r="P2678"/>
      <c r="Q2678"/>
      <c r="R2678"/>
      <c r="S2678"/>
      <c r="T2678"/>
      <c r="U2678"/>
      <c r="V2678"/>
      <c r="W2678"/>
      <c r="X2678"/>
      <c r="Y2678"/>
      <c r="Z2678"/>
      <c r="AA2678"/>
      <c r="AB2678"/>
      <c r="AC2678"/>
      <c r="AD2678"/>
      <c r="AE2678"/>
      <c r="AF2678"/>
      <c r="AG2678"/>
      <c r="AH2678"/>
      <c r="AI2678"/>
      <c r="AJ2678"/>
      <c r="AK2678"/>
      <c r="AL2678">
        <v>1613.97314453125</v>
      </c>
      <c r="AM2678">
        <v>0</v>
      </c>
      <c r="AN2678">
        <v>1613.97314453125</v>
      </c>
      <c r="AO2678" s="5" t="s">
        <v>5438</v>
      </c>
    </row>
    <row r="2679" spans="1:41" ht="14.25" x14ac:dyDescent="0.45">
      <c r="A2679">
        <v>2018</v>
      </c>
      <c r="B2679" s="5" t="s">
        <v>4071</v>
      </c>
      <c r="C2679" s="5" t="s">
        <v>277</v>
      </c>
      <c r="D2679" s="5" t="s">
        <v>107</v>
      </c>
      <c r="E2679" s="5" t="s">
        <v>4072</v>
      </c>
      <c r="F2679" s="5" t="s">
        <v>4072</v>
      </c>
      <c r="G2679" s="5" t="s">
        <v>86</v>
      </c>
      <c r="H2679" s="5" t="s">
        <v>130</v>
      </c>
      <c r="I2679"/>
      <c r="J2679"/>
      <c r="K2679"/>
      <c r="L2679"/>
      <c r="M2679"/>
      <c r="N2679"/>
      <c r="O2679">
        <v>1660.1885274213519</v>
      </c>
      <c r="P2679"/>
      <c r="Q2679"/>
      <c r="R2679"/>
      <c r="S2679"/>
      <c r="T2679"/>
      <c r="U2679"/>
      <c r="V2679"/>
      <c r="W2679"/>
      <c r="X2679"/>
      <c r="Y2679"/>
      <c r="Z2679"/>
      <c r="AA2679"/>
      <c r="AB2679"/>
      <c r="AC2679"/>
      <c r="AD2679"/>
      <c r="AE2679"/>
      <c r="AF2679"/>
      <c r="AG2679"/>
      <c r="AH2679"/>
      <c r="AI2679"/>
      <c r="AJ2679"/>
      <c r="AK2679"/>
      <c r="AL2679">
        <v>1660.1884765625</v>
      </c>
      <c r="AM2679">
        <v>0</v>
      </c>
      <c r="AN2679">
        <v>1660.1884765625</v>
      </c>
      <c r="AO2679" s="5" t="s">
        <v>4378</v>
      </c>
    </row>
    <row r="2680" spans="1:41" ht="14.25" x14ac:dyDescent="0.45">
      <c r="A2680">
        <v>2018</v>
      </c>
      <c r="B2680" s="5" t="s">
        <v>4071</v>
      </c>
      <c r="C2680" s="5" t="s">
        <v>277</v>
      </c>
      <c r="D2680" s="5" t="s">
        <v>107</v>
      </c>
      <c r="E2680" s="5" t="s">
        <v>4072</v>
      </c>
      <c r="F2680" s="5" t="s">
        <v>4072</v>
      </c>
      <c r="G2680" s="5" t="s">
        <v>87</v>
      </c>
      <c r="H2680" s="5" t="s">
        <v>130</v>
      </c>
      <c r="I2680"/>
      <c r="J2680"/>
      <c r="K2680"/>
      <c r="L2680"/>
      <c r="M2680"/>
      <c r="N2680"/>
      <c r="O2680">
        <v>1613.9732025000001</v>
      </c>
      <c r="P2680"/>
      <c r="Q2680"/>
      <c r="R2680"/>
      <c r="S2680"/>
      <c r="T2680"/>
      <c r="U2680"/>
      <c r="V2680"/>
      <c r="W2680"/>
      <c r="X2680"/>
      <c r="Y2680"/>
      <c r="Z2680"/>
      <c r="AA2680"/>
      <c r="AB2680"/>
      <c r="AC2680"/>
      <c r="AD2680"/>
      <c r="AE2680"/>
      <c r="AF2680"/>
      <c r="AG2680"/>
      <c r="AH2680"/>
      <c r="AI2680"/>
      <c r="AJ2680"/>
      <c r="AK2680"/>
      <c r="AL2680">
        <v>1613.97314453125</v>
      </c>
      <c r="AM2680">
        <v>0</v>
      </c>
      <c r="AN2680">
        <v>1613.97314453125</v>
      </c>
      <c r="AO2680" s="5" t="s">
        <v>4379</v>
      </c>
    </row>
    <row r="2681" spans="1:41" ht="14.25" x14ac:dyDescent="0.45">
      <c r="A2681">
        <v>2018</v>
      </c>
      <c r="B2681" s="5" t="s">
        <v>5028</v>
      </c>
      <c r="C2681" s="5" t="s">
        <v>277</v>
      </c>
      <c r="D2681" s="5" t="s">
        <v>107</v>
      </c>
      <c r="E2681" s="5" t="s">
        <v>4072</v>
      </c>
      <c r="F2681" s="5" t="s">
        <v>4072</v>
      </c>
      <c r="G2681" s="5" t="s">
        <v>87</v>
      </c>
      <c r="H2681" s="5" t="s">
        <v>130</v>
      </c>
      <c r="I2681"/>
      <c r="J2681"/>
      <c r="K2681"/>
      <c r="L2681"/>
      <c r="M2681"/>
      <c r="N2681"/>
      <c r="O2681">
        <v>1613.9732025000001</v>
      </c>
      <c r="P2681"/>
      <c r="Q2681"/>
      <c r="R2681"/>
      <c r="S2681"/>
      <c r="T2681"/>
      <c r="U2681"/>
      <c r="V2681"/>
      <c r="W2681"/>
      <c r="X2681"/>
      <c r="Y2681"/>
      <c r="Z2681"/>
      <c r="AA2681"/>
      <c r="AB2681"/>
      <c r="AC2681"/>
      <c r="AD2681"/>
      <c r="AE2681"/>
      <c r="AF2681"/>
      <c r="AG2681"/>
      <c r="AH2681"/>
      <c r="AI2681"/>
      <c r="AJ2681"/>
      <c r="AK2681"/>
      <c r="AL2681">
        <v>1613.97314453125</v>
      </c>
      <c r="AM2681">
        <v>0</v>
      </c>
      <c r="AN2681">
        <v>1613.97314453125</v>
      </c>
      <c r="AO2681" s="5" t="s">
        <v>5439</v>
      </c>
    </row>
    <row r="2682" spans="1:41" ht="14.25" x14ac:dyDescent="0.45">
      <c r="A2682">
        <v>2018</v>
      </c>
      <c r="B2682" s="5" t="s">
        <v>1509</v>
      </c>
      <c r="C2682" s="5" t="s">
        <v>277</v>
      </c>
      <c r="D2682" s="5" t="s">
        <v>107</v>
      </c>
      <c r="E2682" s="5" t="s">
        <v>291</v>
      </c>
      <c r="F2682" s="5" t="s">
        <v>291</v>
      </c>
      <c r="G2682" s="5" t="s">
        <v>86</v>
      </c>
      <c r="H2682" s="5" t="s">
        <v>130</v>
      </c>
      <c r="I2682">
        <v>2770.8517018195575</v>
      </c>
      <c r="J2682">
        <v>5252.8635954486845</v>
      </c>
      <c r="K2682">
        <v>236.38260726848929</v>
      </c>
      <c r="L2682">
        <v>204.57863968568245</v>
      </c>
      <c r="M2682">
        <v>592.19425181124927</v>
      </c>
      <c r="N2682">
        <v>629.69895273321038</v>
      </c>
      <c r="O2682">
        <v>1796.3271012070009</v>
      </c>
      <c r="P2682">
        <v>783.45957340624045</v>
      </c>
      <c r="Q2682">
        <v>816.98169960512894</v>
      </c>
      <c r="R2682">
        <v>847.26064163915248</v>
      </c>
      <c r="S2682">
        <v>1715.4237726364724</v>
      </c>
      <c r="T2682">
        <v>2834.8122850234481</v>
      </c>
      <c r="U2682">
        <v>234.39057837622045</v>
      </c>
      <c r="V2682">
        <v>2164.9566413771668</v>
      </c>
      <c r="W2682">
        <v>599.00633513021387</v>
      </c>
      <c r="X2682">
        <v>2371.7929451362847</v>
      </c>
      <c r="Y2682">
        <v>14888.014148752776</v>
      </c>
      <c r="Z2682">
        <v>895.27076600342889</v>
      </c>
      <c r="AA2682">
        <v>14344.97564045149</v>
      </c>
      <c r="AB2682">
        <v>180.58804186075298</v>
      </c>
      <c r="AC2682">
        <v>1114.9820683625671</v>
      </c>
      <c r="AD2682">
        <v>3480.309094357664</v>
      </c>
      <c r="AE2682">
        <v>1513.2994426702599</v>
      </c>
      <c r="AF2682">
        <v>2335.092553715855</v>
      </c>
      <c r="AG2682">
        <v>15017.526634600656</v>
      </c>
      <c r="AH2682">
        <v>2237.3706365773851</v>
      </c>
      <c r="AI2682">
        <v>850.44368550703439</v>
      </c>
      <c r="AJ2682">
        <v>9554.8577459103981</v>
      </c>
      <c r="AK2682">
        <v>3480.1636012918916</v>
      </c>
      <c r="AL2682">
        <v>93743.875</v>
      </c>
      <c r="AM2682">
        <v>73369.0625</v>
      </c>
      <c r="AN2682">
        <v>20374.81640625</v>
      </c>
      <c r="AO2682" s="5" t="s">
        <v>2522</v>
      </c>
    </row>
    <row r="2683" spans="1:41" ht="14.25" x14ac:dyDescent="0.45">
      <c r="A2683">
        <v>2018</v>
      </c>
      <c r="B2683" s="5" t="s">
        <v>5028</v>
      </c>
      <c r="C2683" s="5" t="s">
        <v>277</v>
      </c>
      <c r="D2683" s="5" t="s">
        <v>107</v>
      </c>
      <c r="E2683" s="5" t="s">
        <v>291</v>
      </c>
      <c r="F2683" s="5" t="s">
        <v>291</v>
      </c>
      <c r="G2683" s="5" t="s">
        <v>86</v>
      </c>
      <c r="H2683" s="5" t="s">
        <v>130</v>
      </c>
      <c r="I2683">
        <v>2999.766966879587</v>
      </c>
      <c r="J2683">
        <v>5783</v>
      </c>
      <c r="K2683">
        <v>397.22844464000002</v>
      </c>
      <c r="L2683">
        <v>97</v>
      </c>
      <c r="M2683">
        <v>1003</v>
      </c>
      <c r="N2683">
        <v>832.48199999999997</v>
      </c>
      <c r="O2683"/>
      <c r="P2683">
        <v>1016</v>
      </c>
      <c r="Q2683">
        <v>1037.547996596541</v>
      </c>
      <c r="R2683">
        <v>902.84625529999994</v>
      </c>
      <c r="S2683">
        <v>1413.1348571428571</v>
      </c>
      <c r="T2683">
        <v>2473.090909090909</v>
      </c>
      <c r="U2683">
        <v>250</v>
      </c>
      <c r="V2683">
        <v>1612</v>
      </c>
      <c r="W2683">
        <v>760</v>
      </c>
      <c r="X2683">
        <v>2167</v>
      </c>
      <c r="Y2683">
        <v>14215</v>
      </c>
      <c r="Z2683">
        <v>1599.4875744000001</v>
      </c>
      <c r="AA2683">
        <v>9311</v>
      </c>
      <c r="AB2683">
        <v>243</v>
      </c>
      <c r="AC2683">
        <v>1183.32</v>
      </c>
      <c r="AD2683">
        <v>4812.4280923309207</v>
      </c>
      <c r="AE2683">
        <v>2354</v>
      </c>
      <c r="AF2683">
        <v>3123.306313733553</v>
      </c>
      <c r="AG2683">
        <v>13960</v>
      </c>
      <c r="AH2683">
        <v>2205</v>
      </c>
      <c r="AI2683">
        <v>992</v>
      </c>
      <c r="AJ2683">
        <v>9564</v>
      </c>
      <c r="AK2683">
        <v>3333</v>
      </c>
      <c r="AL2683">
        <v>89639.640625</v>
      </c>
      <c r="AM2683">
        <v>69840.7578125</v>
      </c>
      <c r="AN2683">
        <v>19798.8828125</v>
      </c>
      <c r="AO2683" s="5" t="s">
        <v>5440</v>
      </c>
    </row>
    <row r="2684" spans="1:41" ht="14.25" x14ac:dyDescent="0.45">
      <c r="A2684">
        <v>2018</v>
      </c>
      <c r="B2684" s="5" t="s">
        <v>589</v>
      </c>
      <c r="C2684" s="5" t="s">
        <v>277</v>
      </c>
      <c r="D2684" s="5" t="s">
        <v>107</v>
      </c>
      <c r="E2684" s="5" t="s">
        <v>291</v>
      </c>
      <c r="F2684" s="5" t="s">
        <v>291</v>
      </c>
      <c r="G2684" s="5" t="s">
        <v>86</v>
      </c>
      <c r="H2684" s="5" t="s">
        <v>130</v>
      </c>
      <c r="I2684">
        <v>3127.0420674863394</v>
      </c>
      <c r="J2684">
        <v>6224.263627706483</v>
      </c>
      <c r="K2684">
        <v>237.01634496683172</v>
      </c>
      <c r="L2684">
        <v>196.13504376107986</v>
      </c>
      <c r="M2684">
        <v>1066.4058882532061</v>
      </c>
      <c r="N2684">
        <v>589.03242886456496</v>
      </c>
      <c r="O2684">
        <v>1726.7793814192539</v>
      </c>
      <c r="P2684">
        <v>798.90947164054694</v>
      </c>
      <c r="Q2684">
        <v>861.51230705574199</v>
      </c>
      <c r="R2684">
        <v>805.78275964708735</v>
      </c>
      <c r="S2684">
        <v>2105.0817727756707</v>
      </c>
      <c r="T2684">
        <v>2509.1903253016612</v>
      </c>
      <c r="U2684">
        <v>240.46407284140921</v>
      </c>
      <c r="V2684">
        <v>1765.8426914310442</v>
      </c>
      <c r="W2684">
        <v>608.47865388565288</v>
      </c>
      <c r="X2684">
        <v>1529.2941034926794</v>
      </c>
      <c r="Y2684">
        <v>13931.2337852686</v>
      </c>
      <c r="Z2684">
        <v>1463.1556607901093</v>
      </c>
      <c r="AA2684">
        <v>11626.463142650755</v>
      </c>
      <c r="AB2684">
        <v>254.05552043679322</v>
      </c>
      <c r="AC2684">
        <v>1117.2299251256998</v>
      </c>
      <c r="AD2684">
        <v>3601.6182942368337</v>
      </c>
      <c r="AE2684">
        <v>1845.3003850655969</v>
      </c>
      <c r="AF2684">
        <v>1529.6651221908035</v>
      </c>
      <c r="AG2684">
        <v>12362.620373933101</v>
      </c>
      <c r="AH2684">
        <v>2674.452265162829</v>
      </c>
      <c r="AI2684">
        <v>1020.4040656226756</v>
      </c>
      <c r="AJ2684">
        <v>7710.7514514081304</v>
      </c>
      <c r="AK2684">
        <v>3299.8581522195614</v>
      </c>
      <c r="AL2684">
        <v>86828.0390625</v>
      </c>
      <c r="AM2684">
        <v>66195.40625</v>
      </c>
      <c r="AN2684">
        <v>20632.6328125</v>
      </c>
      <c r="AO2684" s="5" t="s">
        <v>919</v>
      </c>
    </row>
    <row r="2685" spans="1:41" ht="14.25" x14ac:dyDescent="0.45">
      <c r="A2685">
        <v>2018</v>
      </c>
      <c r="B2685" s="5" t="s">
        <v>1507</v>
      </c>
      <c r="C2685" s="5" t="s">
        <v>277</v>
      </c>
      <c r="D2685" s="5" t="s">
        <v>107</v>
      </c>
      <c r="E2685" s="5" t="s">
        <v>291</v>
      </c>
      <c r="F2685" s="5" t="s">
        <v>291</v>
      </c>
      <c r="G2685" s="5" t="s">
        <v>86</v>
      </c>
      <c r="H2685" s="5" t="s">
        <v>130</v>
      </c>
      <c r="I2685">
        <v>3004.6419565149272</v>
      </c>
      <c r="J2685">
        <v>3970.027853003603</v>
      </c>
      <c r="K2685">
        <v>208.17525307475813</v>
      </c>
      <c r="L2685">
        <v>212.4675263340315</v>
      </c>
      <c r="M2685">
        <v>120.17738325259592</v>
      </c>
      <c r="N2685">
        <v>561.21472864999225</v>
      </c>
      <c r="O2685">
        <v>1636.4291800979699</v>
      </c>
      <c r="P2685">
        <v>863.81999342876441</v>
      </c>
      <c r="Q2685">
        <v>762.79597693019173</v>
      </c>
      <c r="R2685">
        <v>677.35954929030856</v>
      </c>
      <c r="S2685">
        <v>1513.0263238938608</v>
      </c>
      <c r="T2685">
        <v>1845.6775014875464</v>
      </c>
      <c r="U2685">
        <v>247.2976780909953</v>
      </c>
      <c r="V2685">
        <v>813.38578263230238</v>
      </c>
      <c r="W2685">
        <v>473.75966099229748</v>
      </c>
      <c r="X2685">
        <v>1432.5462002824852</v>
      </c>
      <c r="Y2685">
        <v>14897.407414623027</v>
      </c>
      <c r="Z2685">
        <v>404.54675468651453</v>
      </c>
      <c r="AA2685">
        <v>14110.015842089213</v>
      </c>
      <c r="AB2685">
        <v>182.42161351911795</v>
      </c>
      <c r="AC2685">
        <v>1129.7520754803049</v>
      </c>
      <c r="AD2685">
        <v>2936.2572288660913</v>
      </c>
      <c r="AE2685">
        <v>1511.2021077586694</v>
      </c>
      <c r="AF2685">
        <v>2565.5699704768213</v>
      </c>
      <c r="AG2685">
        <v>12509.72487643404</v>
      </c>
      <c r="AH2685">
        <v>2168.3105132940882</v>
      </c>
      <c r="AI2685">
        <v>884.20829141031288</v>
      </c>
      <c r="AJ2685">
        <v>8089.6625779538408</v>
      </c>
      <c r="AK2685">
        <v>4021.8600439391416</v>
      </c>
      <c r="AL2685">
        <v>83753.75</v>
      </c>
      <c r="AM2685">
        <v>66330.8984375</v>
      </c>
      <c r="AN2685">
        <v>17422.849609375</v>
      </c>
      <c r="AO2685" s="5" t="s">
        <v>2524</v>
      </c>
    </row>
    <row r="2686" spans="1:41" ht="14.25" x14ac:dyDescent="0.45">
      <c r="A2686">
        <v>2018</v>
      </c>
      <c r="B2686" s="5" t="s">
        <v>4071</v>
      </c>
      <c r="C2686" s="5" t="s">
        <v>277</v>
      </c>
      <c r="D2686" s="5" t="s">
        <v>107</v>
      </c>
      <c r="E2686" s="5" t="s">
        <v>291</v>
      </c>
      <c r="F2686" s="5" t="s">
        <v>291</v>
      </c>
      <c r="G2686" s="5" t="s">
        <v>86</v>
      </c>
      <c r="H2686" s="5" t="s">
        <v>130</v>
      </c>
      <c r="I2686">
        <v>3085.6638112930732</v>
      </c>
      <c r="J2686">
        <v>9852.6208979705734</v>
      </c>
      <c r="K2686">
        <v>408.60288481571342</v>
      </c>
      <c r="L2686">
        <v>193.53330045490662</v>
      </c>
      <c r="M2686">
        <v>1028.8062311368922</v>
      </c>
      <c r="N2686">
        <v>834.2225841501953</v>
      </c>
      <c r="O2686"/>
      <c r="P2686">
        <v>1044.7383067341048</v>
      </c>
      <c r="Q2686">
        <v>1063.5928045993528</v>
      </c>
      <c r="R2686">
        <v>903.60003820146244</v>
      </c>
      <c r="S2686">
        <v>2907.9497477097434</v>
      </c>
      <c r="T2686">
        <v>2468.722813761367</v>
      </c>
      <c r="U2686">
        <v>240.70047434173327</v>
      </c>
      <c r="V2686">
        <v>1902.9738356077203</v>
      </c>
      <c r="W2686">
        <v>689.18511884171494</v>
      </c>
      <c r="X2686">
        <v>1511.0640889231033</v>
      </c>
      <c r="Y2686">
        <v>14622.039499007429</v>
      </c>
      <c r="Z2686">
        <v>1528.5508755205797</v>
      </c>
      <c r="AA2686">
        <v>9942.7811324239046</v>
      </c>
      <c r="AB2686">
        <v>250.36963869563198</v>
      </c>
      <c r="AC2686">
        <v>1217.203783325042</v>
      </c>
      <c r="AD2686">
        <v>5582.7367928119747</v>
      </c>
      <c r="AE2686">
        <v>2182.7624211673419</v>
      </c>
      <c r="AF2686">
        <v>3087.6018086063473</v>
      </c>
      <c r="AG2686">
        <v>15569.411878788354</v>
      </c>
      <c r="AH2686">
        <v>1506.9495509001677</v>
      </c>
      <c r="AI2686">
        <v>1020.4054296880316</v>
      </c>
      <c r="AJ2686">
        <v>8976.3487603308531</v>
      </c>
      <c r="AK2686">
        <v>3428.8039728606341</v>
      </c>
      <c r="AL2686">
        <v>97051.9609375</v>
      </c>
      <c r="AM2686">
        <v>76248.3515625</v>
      </c>
      <c r="AN2686">
        <v>20803.59765625</v>
      </c>
      <c r="AO2686" s="5" t="s">
        <v>4380</v>
      </c>
    </row>
    <row r="2687" spans="1:41" ht="14.25" x14ac:dyDescent="0.45">
      <c r="A2687">
        <v>2018</v>
      </c>
      <c r="B2687" s="5" t="s">
        <v>1508</v>
      </c>
      <c r="C2687" s="5" t="s">
        <v>277</v>
      </c>
      <c r="D2687" s="5" t="s">
        <v>107</v>
      </c>
      <c r="E2687" s="5" t="s">
        <v>291</v>
      </c>
      <c r="F2687" s="5" t="s">
        <v>291</v>
      </c>
      <c r="G2687" s="5" t="s">
        <v>86</v>
      </c>
      <c r="H2687" s="5" t="s">
        <v>130</v>
      </c>
      <c r="I2687">
        <v>2829.0028693378404</v>
      </c>
      <c r="J2687">
        <v>4456.7237407130842</v>
      </c>
      <c r="K2687">
        <v>202.28754312547846</v>
      </c>
      <c r="L2687">
        <v>230.61411735804157</v>
      </c>
      <c r="M2687">
        <v>146.17975363852923</v>
      </c>
      <c r="N2687">
        <v>633.89913349404242</v>
      </c>
      <c r="O2687">
        <v>1801.7386063909091</v>
      </c>
      <c r="P2687">
        <v>804.66846618467264</v>
      </c>
      <c r="Q2687">
        <v>854.49557735583937</v>
      </c>
      <c r="R2687">
        <v>880.62600799139364</v>
      </c>
      <c r="S2687">
        <v>1670.3861266599515</v>
      </c>
      <c r="T2687">
        <v>1895.4584988332183</v>
      </c>
      <c r="U2687">
        <v>240.34824869092955</v>
      </c>
      <c r="V2687">
        <v>1183.6085292714097</v>
      </c>
      <c r="W2687">
        <v>493.1087936339585</v>
      </c>
      <c r="X2687">
        <v>2702.1018405696859</v>
      </c>
      <c r="Y2687">
        <v>14958.326653292148</v>
      </c>
      <c r="Z2687">
        <v>449.64487722321348</v>
      </c>
      <c r="AA2687">
        <v>14160.456241959002</v>
      </c>
      <c r="AB2687">
        <v>181.12158988850754</v>
      </c>
      <c r="AC2687">
        <v>1138.3281317992828</v>
      </c>
      <c r="AD2687">
        <v>2992.7873100394636</v>
      </c>
      <c r="AE2687">
        <v>2049.2012437385793</v>
      </c>
      <c r="AF2687">
        <v>2217.3737626848852</v>
      </c>
      <c r="AG2687">
        <v>14507.628743569583</v>
      </c>
      <c r="AH2687">
        <v>2973.784207916075</v>
      </c>
      <c r="AI2687">
        <v>748.70610703912121</v>
      </c>
      <c r="AJ2687">
        <v>8704.3128527985718</v>
      </c>
      <c r="AK2687">
        <v>3445.9056735087111</v>
      </c>
      <c r="AL2687">
        <v>89552.8203125</v>
      </c>
      <c r="AM2687">
        <v>70299.265625</v>
      </c>
      <c r="AN2687">
        <v>19253.56640625</v>
      </c>
      <c r="AO2687" s="5" t="s">
        <v>2523</v>
      </c>
    </row>
    <row r="2688" spans="1:41" ht="14.25" x14ac:dyDescent="0.45">
      <c r="A2688">
        <v>2018</v>
      </c>
      <c r="B2688" s="5" t="s">
        <v>1507</v>
      </c>
      <c r="C2688" s="5" t="s">
        <v>277</v>
      </c>
      <c r="D2688" s="5" t="s">
        <v>107</v>
      </c>
      <c r="E2688" s="5" t="s">
        <v>291</v>
      </c>
      <c r="F2688" s="5" t="s">
        <v>291</v>
      </c>
      <c r="G2688" s="5" t="s">
        <v>87</v>
      </c>
      <c r="H2688" s="5" t="s">
        <v>130</v>
      </c>
      <c r="I2688">
        <v>3043.5295917555859</v>
      </c>
      <c r="J2688">
        <v>3620.0559807812679</v>
      </c>
      <c r="K2688">
        <v>223</v>
      </c>
      <c r="L2688">
        <v>218.60799903360001</v>
      </c>
      <c r="M2688">
        <v>123.1935746795717</v>
      </c>
      <c r="N2688">
        <v>581.57600000000002</v>
      </c>
      <c r="O2688">
        <v>1725.397524658202</v>
      </c>
      <c r="P2688">
        <v>885.50000000000011</v>
      </c>
      <c r="Q2688">
        <v>786.20563000000016</v>
      </c>
      <c r="R2688">
        <v>691.15406060543023</v>
      </c>
      <c r="S2688">
        <v>1556.3761757812499</v>
      </c>
      <c r="T2688">
        <v>1946.0221261718741</v>
      </c>
      <c r="U2688">
        <v>210.8</v>
      </c>
      <c r="V2688">
        <v>837</v>
      </c>
      <c r="W2688">
        <v>476.95353481848002</v>
      </c>
      <c r="X2688">
        <v>1547.57461375</v>
      </c>
      <c r="Y2688">
        <v>16863</v>
      </c>
      <c r="Z2688">
        <v>424.46429999999998</v>
      </c>
      <c r="AA2688">
        <v>14670.04213365929</v>
      </c>
      <c r="AB2688">
        <v>170</v>
      </c>
      <c r="AC2688">
        <v>1188.271251629883</v>
      </c>
      <c r="AD2688">
        <v>3002.5628496730001</v>
      </c>
      <c r="AE2688">
        <v>1558.3920229649259</v>
      </c>
      <c r="AF2688">
        <v>2639.7168889935751</v>
      </c>
      <c r="AG2688">
        <v>12919.564589740079</v>
      </c>
      <c r="AH2688">
        <v>2247.9886999999999</v>
      </c>
      <c r="AI2688">
        <v>891.92409984000005</v>
      </c>
      <c r="AJ2688">
        <v>8425.9643921575225</v>
      </c>
      <c r="AK2688">
        <v>3933</v>
      </c>
      <c r="AL2688">
        <v>87407.8359375</v>
      </c>
      <c r="AM2688">
        <v>69563.84375</v>
      </c>
      <c r="AN2688">
        <v>17843.9921875</v>
      </c>
      <c r="AO2688" s="5" t="s">
        <v>2526</v>
      </c>
    </row>
    <row r="2689" spans="1:41" ht="14.25" x14ac:dyDescent="0.45">
      <c r="A2689">
        <v>2018</v>
      </c>
      <c r="B2689" s="5" t="s">
        <v>1508</v>
      </c>
      <c r="C2689" s="5" t="s">
        <v>277</v>
      </c>
      <c r="D2689" s="5" t="s">
        <v>107</v>
      </c>
      <c r="E2689" s="5" t="s">
        <v>291</v>
      </c>
      <c r="F2689" s="5" t="s">
        <v>291</v>
      </c>
      <c r="G2689" s="5" t="s">
        <v>87</v>
      </c>
      <c r="H2689" s="5" t="s">
        <v>130</v>
      </c>
      <c r="I2689">
        <v>2858.010101706042</v>
      </c>
      <c r="J2689">
        <v>4630.7277000000004</v>
      </c>
      <c r="K2689">
        <v>208.69782613065331</v>
      </c>
      <c r="L2689">
        <v>236.5857</v>
      </c>
      <c r="M2689">
        <v>149.2292358100544</v>
      </c>
      <c r="N2689">
        <v>654.77469244521149</v>
      </c>
      <c r="O2689">
        <v>1889</v>
      </c>
      <c r="P2689">
        <v>885.50000000000011</v>
      </c>
      <c r="Q2689">
        <v>903.16168078049293</v>
      </c>
      <c r="R2689">
        <v>921.13998365219015</v>
      </c>
      <c r="S2689">
        <v>1765.5196605872859</v>
      </c>
      <c r="T2689">
        <v>2065.541401125</v>
      </c>
      <c r="U2689">
        <v>247.05854201355271</v>
      </c>
      <c r="V2689">
        <v>1216</v>
      </c>
      <c r="W2689">
        <v>496.93717620000001</v>
      </c>
      <c r="X2689">
        <v>2888.0774609999999</v>
      </c>
      <c r="Y2689">
        <v>16324.386</v>
      </c>
      <c r="Z2689">
        <v>475.25099999999998</v>
      </c>
      <c r="AA2689">
        <v>14692.43314638415</v>
      </c>
      <c r="AB2689">
        <v>172</v>
      </c>
      <c r="AC2689">
        <v>1216.4292275077121</v>
      </c>
      <c r="AD2689">
        <v>3321.39736380353</v>
      </c>
      <c r="AE2689">
        <v>2065.110768</v>
      </c>
      <c r="AF2689">
        <v>2274.8115403778952</v>
      </c>
      <c r="AG2689">
        <v>15361</v>
      </c>
      <c r="AH2689">
        <v>3254.7398892217302</v>
      </c>
      <c r="AI2689">
        <v>754.51888800000006</v>
      </c>
      <c r="AJ2689">
        <v>9496.7487164320046</v>
      </c>
      <c r="AK2689">
        <v>3705.7229532902688</v>
      </c>
      <c r="AL2689">
        <v>95130.515625</v>
      </c>
      <c r="AM2689">
        <v>74459.1328125</v>
      </c>
      <c r="AN2689">
        <v>20671.3828125</v>
      </c>
      <c r="AO2689" s="5" t="s">
        <v>2525</v>
      </c>
    </row>
    <row r="2690" spans="1:41" ht="14.25" x14ac:dyDescent="0.45">
      <c r="A2690">
        <v>2018</v>
      </c>
      <c r="B2690" s="5" t="s">
        <v>589</v>
      </c>
      <c r="C2690" s="5" t="s">
        <v>277</v>
      </c>
      <c r="D2690" s="5" t="s">
        <v>107</v>
      </c>
      <c r="E2690" s="5" t="s">
        <v>291</v>
      </c>
      <c r="F2690" s="5" t="s">
        <v>291</v>
      </c>
      <c r="G2690" s="5" t="s">
        <v>87</v>
      </c>
      <c r="H2690" s="5" t="s">
        <v>130</v>
      </c>
      <c r="I2690">
        <v>3081.3671308943631</v>
      </c>
      <c r="J2690">
        <v>6203.4507000966651</v>
      </c>
      <c r="K2690">
        <v>229.19602934400001</v>
      </c>
      <c r="L2690">
        <v>194.22228000000001</v>
      </c>
      <c r="M2690">
        <v>1040.4000000000001</v>
      </c>
      <c r="N2690">
        <v>586.16079660000003</v>
      </c>
      <c r="O2690">
        <v>1680.9200916782961</v>
      </c>
      <c r="P2690">
        <v>841.22500000000002</v>
      </c>
      <c r="Q2690">
        <v>841.32707508171745</v>
      </c>
      <c r="R2690">
        <v>780.73752536826009</v>
      </c>
      <c r="S2690">
        <v>2051.7327568131959</v>
      </c>
      <c r="T2690">
        <v>2478.8429999999998</v>
      </c>
      <c r="U2690">
        <v>232.3</v>
      </c>
      <c r="V2690">
        <v>42</v>
      </c>
      <c r="W2690">
        <v>594.22199999999998</v>
      </c>
      <c r="X2690">
        <v>1521.84</v>
      </c>
      <c r="Y2690">
        <v>13765.53175</v>
      </c>
      <c r="Z2690">
        <v>1428.873926002025</v>
      </c>
      <c r="AA2690">
        <v>11542.96656064685</v>
      </c>
      <c r="AB2690">
        <v>243</v>
      </c>
      <c r="AC2690">
        <v>1087.5268100000001</v>
      </c>
      <c r="AD2690">
        <v>3517.2323833732789</v>
      </c>
      <c r="AE2690">
        <v>1800.3</v>
      </c>
      <c r="AF2690">
        <v>1514.747400420091</v>
      </c>
      <c r="AG2690">
        <v>12302.3505181481</v>
      </c>
      <c r="AH2690">
        <v>2664.0262894500929</v>
      </c>
      <c r="AI2690">
        <v>995.52</v>
      </c>
      <c r="AJ2690">
        <v>7673.1676150526164</v>
      </c>
      <c r="AK2690">
        <v>3219.3862199999999</v>
      </c>
      <c r="AL2690">
        <v>84154.5703125</v>
      </c>
      <c r="AM2690">
        <v>63918.25390625</v>
      </c>
      <c r="AN2690">
        <v>20236.3203125</v>
      </c>
      <c r="AO2690" s="5" t="s">
        <v>920</v>
      </c>
    </row>
    <row r="2691" spans="1:41" ht="14.25" x14ac:dyDescent="0.45">
      <c r="A2691">
        <v>2018</v>
      </c>
      <c r="B2691" s="5" t="s">
        <v>1509</v>
      </c>
      <c r="C2691" s="5" t="s">
        <v>277</v>
      </c>
      <c r="D2691" s="5" t="s">
        <v>107</v>
      </c>
      <c r="E2691" s="5" t="s">
        <v>291</v>
      </c>
      <c r="F2691" s="5" t="s">
        <v>291</v>
      </c>
      <c r="G2691" s="5" t="s">
        <v>87</v>
      </c>
      <c r="H2691" s="5" t="s">
        <v>130</v>
      </c>
      <c r="I2691">
        <v>2800.6140027196038</v>
      </c>
      <c r="J2691">
        <v>5309.2806049999999</v>
      </c>
      <c r="K2691">
        <v>236.58409604930389</v>
      </c>
      <c r="L2691">
        <v>203.46205816116711</v>
      </c>
      <c r="M2691">
        <v>592.23346559999993</v>
      </c>
      <c r="N2691">
        <v>623.98302120000005</v>
      </c>
      <c r="O2691">
        <v>1794.5180683820799</v>
      </c>
      <c r="P2691">
        <v>746.2013831999999</v>
      </c>
      <c r="Q2691">
        <v>817.37298230026158</v>
      </c>
      <c r="R2691">
        <v>874.24943571447716</v>
      </c>
      <c r="S2691">
        <v>1706.518539190334</v>
      </c>
      <c r="T2691">
        <v>2823.3316124999992</v>
      </c>
      <c r="U2691">
        <v>236.90821687603199</v>
      </c>
      <c r="V2691">
        <v>2165</v>
      </c>
      <c r="W2691">
        <v>593.56843747999994</v>
      </c>
      <c r="X2691">
        <v>2350.2636000000002</v>
      </c>
      <c r="Y2691">
        <v>15297.95119999999</v>
      </c>
      <c r="Z2691">
        <v>895.85957261789986</v>
      </c>
      <c r="AA2691">
        <v>14550.201056297579</v>
      </c>
      <c r="AB2691">
        <v>172</v>
      </c>
      <c r="AC2691">
        <v>1097.0737799999999</v>
      </c>
      <c r="AD2691">
        <v>3481.9759428598909</v>
      </c>
      <c r="AE2691">
        <v>1540.189321987021</v>
      </c>
      <c r="AF2691">
        <v>2400.6654439591671</v>
      </c>
      <c r="AG2691">
        <v>15573.88936208964</v>
      </c>
      <c r="AH2691">
        <v>2264.7299278250061</v>
      </c>
      <c r="AI2691">
        <v>842.72400000000005</v>
      </c>
      <c r="AJ2691">
        <v>9704.7381077006066</v>
      </c>
      <c r="AK2691">
        <v>3496.0690818690018</v>
      </c>
      <c r="AL2691">
        <v>95192.1484375</v>
      </c>
      <c r="AM2691">
        <v>74837.6328125</v>
      </c>
      <c r="AN2691">
        <v>20354.515625</v>
      </c>
      <c r="AO2691" s="5" t="s">
        <v>2527</v>
      </c>
    </row>
    <row r="2692" spans="1:41" ht="14.25" x14ac:dyDescent="0.45">
      <c r="A2692">
        <v>2018</v>
      </c>
      <c r="B2692" s="5" t="s">
        <v>5028</v>
      </c>
      <c r="C2692" s="5" t="s">
        <v>277</v>
      </c>
      <c r="D2692" s="5" t="s">
        <v>107</v>
      </c>
      <c r="E2692" s="5" t="s">
        <v>291</v>
      </c>
      <c r="F2692" s="5" t="s">
        <v>291</v>
      </c>
      <c r="G2692" s="5" t="s">
        <v>87</v>
      </c>
      <c r="H2692" s="5" t="s">
        <v>130</v>
      </c>
      <c r="I2692">
        <v>3059.7623062171779</v>
      </c>
      <c r="J2692">
        <v>5783</v>
      </c>
      <c r="K2692">
        <v>397.22844464000002</v>
      </c>
      <c r="L2692">
        <v>97</v>
      </c>
      <c r="M2692">
        <v>1003</v>
      </c>
      <c r="N2692">
        <v>832.48199999999997</v>
      </c>
      <c r="O2692"/>
      <c r="P2692">
        <v>1016</v>
      </c>
      <c r="Q2692">
        <v>1037.547996596541</v>
      </c>
      <c r="R2692">
        <v>902.84625529999994</v>
      </c>
      <c r="S2692">
        <v>1413.1348571428571</v>
      </c>
      <c r="T2692">
        <v>2473.090909090909</v>
      </c>
      <c r="U2692">
        <v>250</v>
      </c>
      <c r="V2692">
        <v>1612</v>
      </c>
      <c r="W2692">
        <v>760</v>
      </c>
      <c r="X2692">
        <v>2167</v>
      </c>
      <c r="Y2692">
        <v>14215</v>
      </c>
      <c r="Z2692">
        <v>1599.4875744000001</v>
      </c>
      <c r="AA2692">
        <v>9311</v>
      </c>
      <c r="AB2692">
        <v>243</v>
      </c>
      <c r="AC2692">
        <v>1183.32</v>
      </c>
      <c r="AD2692">
        <v>4812.4280923309207</v>
      </c>
      <c r="AE2692">
        <v>2354</v>
      </c>
      <c r="AF2692">
        <v>3123.306313733553</v>
      </c>
      <c r="AG2692">
        <v>13960</v>
      </c>
      <c r="AH2692">
        <v>2205</v>
      </c>
      <c r="AI2692">
        <v>992</v>
      </c>
      <c r="AJ2692">
        <v>9564</v>
      </c>
      <c r="AK2692">
        <v>3333</v>
      </c>
      <c r="AL2692">
        <v>89699.640625</v>
      </c>
      <c r="AM2692">
        <v>69900.75</v>
      </c>
      <c r="AN2692">
        <v>19798.8828125</v>
      </c>
      <c r="AO2692" s="5" t="s">
        <v>5441</v>
      </c>
    </row>
    <row r="2693" spans="1:41" ht="14.25" x14ac:dyDescent="0.45">
      <c r="A2693">
        <v>2018</v>
      </c>
      <c r="B2693" s="5" t="s">
        <v>4071</v>
      </c>
      <c r="C2693" s="5" t="s">
        <v>277</v>
      </c>
      <c r="D2693" s="5" t="s">
        <v>107</v>
      </c>
      <c r="E2693" s="5" t="s">
        <v>291</v>
      </c>
      <c r="F2693" s="5" t="s">
        <v>291</v>
      </c>
      <c r="G2693" s="5" t="s">
        <v>87</v>
      </c>
      <c r="H2693" s="5" t="s">
        <v>130</v>
      </c>
      <c r="I2693">
        <v>3059.7623062171779</v>
      </c>
      <c r="J2693">
        <v>9769.9165834999967</v>
      </c>
      <c r="K2693">
        <v>397.22844464000002</v>
      </c>
      <c r="L2693">
        <v>193</v>
      </c>
      <c r="M2693">
        <v>1000.166945015</v>
      </c>
      <c r="N2693">
        <v>811</v>
      </c>
      <c r="O2693"/>
      <c r="P2693">
        <v>1015.65551312</v>
      </c>
      <c r="Q2693">
        <v>1033.9851508680511</v>
      </c>
      <c r="R2693">
        <v>878.44616641240145</v>
      </c>
      <c r="S2693">
        <v>2827</v>
      </c>
      <c r="T2693">
        <v>2448</v>
      </c>
      <c r="U2693">
        <v>234</v>
      </c>
      <c r="V2693">
        <v>1850</v>
      </c>
      <c r="W2693">
        <v>670</v>
      </c>
      <c r="X2693">
        <v>1675</v>
      </c>
      <c r="Y2693">
        <v>14215</v>
      </c>
      <c r="Z2693">
        <v>1486</v>
      </c>
      <c r="AA2693">
        <v>9805</v>
      </c>
      <c r="AB2693">
        <v>243.4</v>
      </c>
      <c r="AC2693">
        <v>1183.32</v>
      </c>
      <c r="AD2693">
        <v>5427.3279398000004</v>
      </c>
      <c r="AE2693">
        <v>2122</v>
      </c>
      <c r="AF2693">
        <v>3061.6840357027449</v>
      </c>
      <c r="AG2693">
        <v>15445</v>
      </c>
      <c r="AH2693">
        <v>1487</v>
      </c>
      <c r="AI2693">
        <v>992</v>
      </c>
      <c r="AJ2693">
        <v>8901</v>
      </c>
      <c r="AK2693">
        <v>3333.355</v>
      </c>
      <c r="AL2693">
        <v>95565.2421875</v>
      </c>
      <c r="AM2693">
        <v>75064.765625</v>
      </c>
      <c r="AN2693">
        <v>20500.48046875</v>
      </c>
      <c r="AO2693" s="5" t="s">
        <v>4381</v>
      </c>
    </row>
    <row r="2694" spans="1:41" ht="14.25" x14ac:dyDescent="0.45">
      <c r="A2694">
        <v>2018</v>
      </c>
      <c r="B2694" s="5" t="s">
        <v>4071</v>
      </c>
      <c r="C2694" s="5" t="s">
        <v>277</v>
      </c>
      <c r="D2694" s="5" t="s">
        <v>107</v>
      </c>
      <c r="E2694" s="5" t="s">
        <v>112</v>
      </c>
      <c r="F2694" s="5" t="s">
        <v>112</v>
      </c>
      <c r="G2694" s="5" t="s">
        <v>86</v>
      </c>
      <c r="H2694" s="5" t="s">
        <v>130</v>
      </c>
      <c r="I2694">
        <v>1382.0996247081862</v>
      </c>
      <c r="J2694">
        <v>3300.3457813569462</v>
      </c>
      <c r="K2694">
        <v>325.50110299443622</v>
      </c>
      <c r="L2694">
        <v>264.72948870515728</v>
      </c>
      <c r="M2694">
        <v>1748.678659747635</v>
      </c>
      <c r="N2694">
        <v>871.25342635661582</v>
      </c>
      <c r="O2694">
        <v>1306.7903811965436</v>
      </c>
      <c r="P2694">
        <v>2321.079200069159</v>
      </c>
      <c r="Q2694">
        <v>442.83300649500285</v>
      </c>
      <c r="R2694">
        <v>879.90766533115561</v>
      </c>
      <c r="S2694">
        <v>1594.3834838875496</v>
      </c>
      <c r="T2694">
        <v>822.90760458712236</v>
      </c>
      <c r="U2694">
        <v>128.57931321673786</v>
      </c>
      <c r="V2694">
        <v>1091.381210583671</v>
      </c>
      <c r="W2694">
        <v>312.70488974310649</v>
      </c>
      <c r="X2694">
        <v>1333.1103194311381</v>
      </c>
      <c r="Y2694">
        <v>7313.5913357680492</v>
      </c>
      <c r="Z2694">
        <v>1217.903254788941</v>
      </c>
      <c r="AA2694">
        <v>7350.6221779744701</v>
      </c>
      <c r="AB2694">
        <v>89.511774688964223</v>
      </c>
      <c r="AC2694">
        <v>1198.3591991799969</v>
      </c>
      <c r="AD2694">
        <v>1667.5598842993757</v>
      </c>
      <c r="AE2694">
        <v>1234.3614068806835</v>
      </c>
      <c r="AF2694">
        <v>2517.6328346792279</v>
      </c>
      <c r="AG2694">
        <v>9791.5718600810214</v>
      </c>
      <c r="AH2694">
        <v>2336.0289625216933</v>
      </c>
      <c r="AI2694">
        <v>709.75780895639298</v>
      </c>
      <c r="AJ2694">
        <v>4005.6237811520214</v>
      </c>
      <c r="AK2694">
        <v>510.44962827077222</v>
      </c>
      <c r="AL2694">
        <v>58069.25390625</v>
      </c>
      <c r="AM2694">
        <v>45311.875</v>
      </c>
      <c r="AN2694">
        <v>12757.384765625</v>
      </c>
      <c r="AO2694" s="5" t="s">
        <v>4382</v>
      </c>
    </row>
    <row r="2695" spans="1:41" ht="14.25" x14ac:dyDescent="0.45">
      <c r="A2695">
        <v>2018</v>
      </c>
      <c r="B2695" s="5" t="s">
        <v>1509</v>
      </c>
      <c r="C2695" s="5" t="s">
        <v>277</v>
      </c>
      <c r="D2695" s="5" t="s">
        <v>107</v>
      </c>
      <c r="E2695" s="5" t="s">
        <v>112</v>
      </c>
      <c r="F2695" s="5" t="s">
        <v>112</v>
      </c>
      <c r="G2695" s="5" t="s">
        <v>86</v>
      </c>
      <c r="H2695" s="5" t="s">
        <v>130</v>
      </c>
      <c r="I2695">
        <v>1434.3308680965974</v>
      </c>
      <c r="J2695">
        <v>3153.4313937007673</v>
      </c>
      <c r="K2695">
        <v>300.86177760096632</v>
      </c>
      <c r="L2695">
        <v>285.7932755408026</v>
      </c>
      <c r="M2695">
        <v>1433.7026215950557</v>
      </c>
      <c r="N2695">
        <v>888.89213953575984</v>
      </c>
      <c r="O2695">
        <v>1114.8413776787918</v>
      </c>
      <c r="P2695">
        <v>2043.8075827988885</v>
      </c>
      <c r="Q2695">
        <v>724.32550309832243</v>
      </c>
      <c r="R2695">
        <v>857.01434728739741</v>
      </c>
      <c r="S2695">
        <v>1020.2527211296524</v>
      </c>
      <c r="T2695">
        <v>944.93742834114937</v>
      </c>
      <c r="U2695">
        <v>151.60996072495774</v>
      </c>
      <c r="V2695">
        <v>809.49639694558459</v>
      </c>
      <c r="W2695">
        <v>239.17416241790426</v>
      </c>
      <c r="X2695">
        <v>1533.9484253404657</v>
      </c>
      <c r="Y2695">
        <v>7186.7741077724086</v>
      </c>
      <c r="Z2695">
        <v>1766.0394312892677</v>
      </c>
      <c r="AA2695">
        <v>8655.3975453638941</v>
      </c>
      <c r="AB2695">
        <v>115.49235235280715</v>
      </c>
      <c r="AC2695">
        <v>1325.0122606294783</v>
      </c>
      <c r="AD2695">
        <v>2968.4326046825022</v>
      </c>
      <c r="AE2695">
        <v>1574.8957139019155</v>
      </c>
      <c r="AF2695">
        <v>2816.1747875148249</v>
      </c>
      <c r="AG2695">
        <v>8957.6334689595369</v>
      </c>
      <c r="AH2695">
        <v>2733.422857449666</v>
      </c>
      <c r="AI2695">
        <v>666.70585221847762</v>
      </c>
      <c r="AJ2695">
        <v>3830.823059279734</v>
      </c>
      <c r="AK2695">
        <v>521.01754137501007</v>
      </c>
      <c r="AL2695">
        <v>60054.23828125</v>
      </c>
      <c r="AM2695">
        <v>46461.453125</v>
      </c>
      <c r="AN2695">
        <v>13592.7890625</v>
      </c>
      <c r="AO2695" s="5" t="s">
        <v>2529</v>
      </c>
    </row>
    <row r="2696" spans="1:41" ht="14.25" x14ac:dyDescent="0.45">
      <c r="A2696">
        <v>2018</v>
      </c>
      <c r="B2696" s="5" t="s">
        <v>589</v>
      </c>
      <c r="C2696" s="5" t="s">
        <v>277</v>
      </c>
      <c r="D2696" s="5" t="s">
        <v>107</v>
      </c>
      <c r="E2696" s="5" t="s">
        <v>112</v>
      </c>
      <c r="F2696" s="5" t="s">
        <v>112</v>
      </c>
      <c r="G2696" s="5" t="s">
        <v>86</v>
      </c>
      <c r="H2696" s="5" t="s">
        <v>130</v>
      </c>
      <c r="I2696">
        <v>1403.0924978437185</v>
      </c>
      <c r="J2696">
        <v>3342.2624232211906</v>
      </c>
      <c r="K2696">
        <v>277.17992573590203</v>
      </c>
      <c r="L2696">
        <v>269.73795996992857</v>
      </c>
      <c r="M2696">
        <v>1359.1447595384</v>
      </c>
      <c r="N2696">
        <v>1115.5441987903637</v>
      </c>
      <c r="O2696">
        <v>1189.6899844945176</v>
      </c>
      <c r="P2696">
        <v>1504.6945263413982</v>
      </c>
      <c r="Q2696">
        <v>731.36395480911972</v>
      </c>
      <c r="R2696">
        <v>869.15768663788481</v>
      </c>
      <c r="S2696">
        <v>1063.8832865178931</v>
      </c>
      <c r="T2696">
        <v>836.39677510055378</v>
      </c>
      <c r="U2696">
        <v>125.45951626508307</v>
      </c>
      <c r="V2696">
        <v>1056.9964245333249</v>
      </c>
      <c r="W2696">
        <v>285.42039950306395</v>
      </c>
      <c r="X2696">
        <v>1146.9705776195096</v>
      </c>
      <c r="Y2696">
        <v>9179.4546067285773</v>
      </c>
      <c r="Z2696">
        <v>1028.3574043769456</v>
      </c>
      <c r="AA2696">
        <v>7566.5935588304073</v>
      </c>
      <c r="AB2696">
        <v>90.958149292185226</v>
      </c>
      <c r="AC2696">
        <v>1308.6002569231046</v>
      </c>
      <c r="AD2696">
        <v>2997.2784597128348</v>
      </c>
      <c r="AE2696">
        <v>1254.5951626508306</v>
      </c>
      <c r="AF2696">
        <v>2699.5504435101193</v>
      </c>
      <c r="AG2696">
        <v>9723.1041840824619</v>
      </c>
      <c r="AH2696">
        <v>2613.7399221892306</v>
      </c>
      <c r="AI2696">
        <v>663.8899402360646</v>
      </c>
      <c r="AJ2696">
        <v>4327.3078151764903</v>
      </c>
      <c r="AK2696">
        <v>518.8169614147123</v>
      </c>
      <c r="AL2696">
        <v>60549.23828125</v>
      </c>
      <c r="AM2696">
        <v>47505.875</v>
      </c>
      <c r="AN2696">
        <v>13043.3701171875</v>
      </c>
      <c r="AO2696" s="5" t="s">
        <v>921</v>
      </c>
    </row>
    <row r="2697" spans="1:41" ht="14.25" x14ac:dyDescent="0.45">
      <c r="A2697">
        <v>2018</v>
      </c>
      <c r="B2697" s="5" t="s">
        <v>1507</v>
      </c>
      <c r="C2697" s="5" t="s">
        <v>277</v>
      </c>
      <c r="D2697" s="5" t="s">
        <v>107</v>
      </c>
      <c r="E2697" s="5" t="s">
        <v>112</v>
      </c>
      <c r="F2697" s="5" t="s">
        <v>112</v>
      </c>
      <c r="G2697" s="5" t="s">
        <v>86</v>
      </c>
      <c r="H2697" s="5" t="s">
        <v>130</v>
      </c>
      <c r="I2697">
        <v>1513.8349252855201</v>
      </c>
      <c r="J2697">
        <v>4889.9456147005776</v>
      </c>
      <c r="K2697">
        <v>261.8286688156752</v>
      </c>
      <c r="L2697">
        <v>284.36310342686033</v>
      </c>
      <c r="M2697">
        <v>1380.6863742727217</v>
      </c>
      <c r="N2697">
        <v>724.32111250238006</v>
      </c>
      <c r="O2697">
        <v>1031.2186505404256</v>
      </c>
      <c r="P2697">
        <v>1588.1411059311445</v>
      </c>
      <c r="Q2697">
        <v>619.81391625390711</v>
      </c>
      <c r="R2697">
        <v>750.0962134243166</v>
      </c>
      <c r="S2697">
        <v>862.74692511394608</v>
      </c>
      <c r="T2697">
        <v>1030.1455822256073</v>
      </c>
      <c r="U2697">
        <v>148.98863907759204</v>
      </c>
      <c r="V2697">
        <v>767.24384509511378</v>
      </c>
      <c r="W2697">
        <v>279.45918122814055</v>
      </c>
      <c r="X2697">
        <v>1371.3813063378398</v>
      </c>
      <c r="Y2697">
        <v>7406.3175088761891</v>
      </c>
      <c r="Z2697">
        <v>1382.111989486023</v>
      </c>
      <c r="AA2697">
        <v>8578.3749554419046</v>
      </c>
      <c r="AB2697">
        <v>93.356943389195663</v>
      </c>
      <c r="AC2697">
        <v>1383.9630323290846</v>
      </c>
      <c r="AD2697">
        <v>2760.6753420549421</v>
      </c>
      <c r="AE2697">
        <v>1073.0683148183409</v>
      </c>
      <c r="AF2697">
        <v>3094.1471621131523</v>
      </c>
      <c r="AG2697">
        <v>7452.5393977955609</v>
      </c>
      <c r="AH2697">
        <v>2796.3623750008551</v>
      </c>
      <c r="AI2697">
        <v>613.79507607609105</v>
      </c>
      <c r="AJ2697">
        <v>4460.256618863933</v>
      </c>
      <c r="AK2697">
        <v>519.36506437207697</v>
      </c>
      <c r="AL2697">
        <v>59118.55078125</v>
      </c>
      <c r="AM2697">
        <v>46117.52734375</v>
      </c>
      <c r="AN2697">
        <v>13001.021484375</v>
      </c>
      <c r="AO2697" s="5" t="s">
        <v>2528</v>
      </c>
    </row>
    <row r="2698" spans="1:41" ht="14.25" x14ac:dyDescent="0.45">
      <c r="A2698">
        <v>2018</v>
      </c>
      <c r="B2698" s="5" t="s">
        <v>5028</v>
      </c>
      <c r="C2698" s="5" t="s">
        <v>277</v>
      </c>
      <c r="D2698" s="5" t="s">
        <v>107</v>
      </c>
      <c r="E2698" s="5" t="s">
        <v>112</v>
      </c>
      <c r="F2698" s="5" t="s">
        <v>112</v>
      </c>
      <c r="G2698" s="5" t="s">
        <v>86</v>
      </c>
      <c r="H2698" s="5" t="s">
        <v>130</v>
      </c>
      <c r="I2698">
        <v>1343.625570602549</v>
      </c>
      <c r="J2698">
        <v>4251</v>
      </c>
      <c r="K2698">
        <v>316.44</v>
      </c>
      <c r="L2698">
        <v>335</v>
      </c>
      <c r="M2698">
        <v>1939.106</v>
      </c>
      <c r="N2698">
        <v>760</v>
      </c>
      <c r="O2698">
        <v>1270.4127403</v>
      </c>
      <c r="P2698">
        <v>2256</v>
      </c>
      <c r="Q2698">
        <v>476.20534023826059</v>
      </c>
      <c r="R2698">
        <v>1575.0410280000001</v>
      </c>
      <c r="S2698">
        <v>1350.992</v>
      </c>
      <c r="T2698">
        <v>1057.090909090909</v>
      </c>
      <c r="U2698">
        <v>150</v>
      </c>
      <c r="V2698">
        <v>1177</v>
      </c>
      <c r="W2698">
        <v>567</v>
      </c>
      <c r="X2698">
        <v>1169</v>
      </c>
      <c r="Y2698">
        <v>7110</v>
      </c>
      <c r="Z2698">
        <v>1814.1202000000001</v>
      </c>
      <c r="AA2698">
        <v>5759</v>
      </c>
      <c r="AB2698">
        <v>87</v>
      </c>
      <c r="AC2698">
        <v>1165</v>
      </c>
      <c r="AD2698">
        <v>3254.4040445897731</v>
      </c>
      <c r="AE2698">
        <v>1433</v>
      </c>
      <c r="AF2698">
        <v>3656.7523725328952</v>
      </c>
      <c r="AG2698">
        <v>9648</v>
      </c>
      <c r="AH2698">
        <v>2342</v>
      </c>
      <c r="AI2698">
        <v>690</v>
      </c>
      <c r="AJ2698">
        <v>4429</v>
      </c>
      <c r="AK2698">
        <v>496</v>
      </c>
      <c r="AL2698">
        <v>61878.19140625</v>
      </c>
      <c r="AM2698">
        <v>47338.74609375</v>
      </c>
      <c r="AN2698">
        <v>14539.4453125</v>
      </c>
      <c r="AO2698" s="5" t="s">
        <v>5442</v>
      </c>
    </row>
    <row r="2699" spans="1:41" ht="14.25" x14ac:dyDescent="0.45">
      <c r="A2699">
        <v>2018</v>
      </c>
      <c r="B2699" s="5" t="s">
        <v>1508</v>
      </c>
      <c r="C2699" s="5" t="s">
        <v>277</v>
      </c>
      <c r="D2699" s="5" t="s">
        <v>107</v>
      </c>
      <c r="E2699" s="5" t="s">
        <v>112</v>
      </c>
      <c r="F2699" s="5" t="s">
        <v>112</v>
      </c>
      <c r="G2699" s="5" t="s">
        <v>86</v>
      </c>
      <c r="H2699" s="5" t="s">
        <v>130</v>
      </c>
      <c r="I2699">
        <v>1875.8907870467503</v>
      </c>
      <c r="J2699">
        <v>3204.3908983687838</v>
      </c>
      <c r="K2699">
        <v>257.46644609151218</v>
      </c>
      <c r="L2699">
        <v>308.53852231007386</v>
      </c>
      <c r="M2699">
        <v>1643.3612837446128</v>
      </c>
      <c r="N2699">
        <v>761.04580512465031</v>
      </c>
      <c r="O2699">
        <v>1118.3205143115988</v>
      </c>
      <c r="P2699">
        <v>1515.5412215870829</v>
      </c>
      <c r="Q2699">
        <v>753.47696376020428</v>
      </c>
      <c r="R2699">
        <v>585.28866816726554</v>
      </c>
      <c r="S2699">
        <v>980.33844118802847</v>
      </c>
      <c r="T2699">
        <v>1053.0324993517879</v>
      </c>
      <c r="U2699">
        <v>152.05789290639819</v>
      </c>
      <c r="V2699">
        <v>766.60765952810164</v>
      </c>
      <c r="W2699">
        <v>270.72412525835114</v>
      </c>
      <c r="X2699">
        <v>1619.5639840030499</v>
      </c>
      <c r="Y2699">
        <v>7660.8114327842577</v>
      </c>
      <c r="Z2699">
        <v>1745.9278839252645</v>
      </c>
      <c r="AA2699">
        <v>8544.0631807184618</v>
      </c>
      <c r="AB2699">
        <v>114.78054242934489</v>
      </c>
      <c r="AC2699">
        <v>1328.9270141819563</v>
      </c>
      <c r="AD2699">
        <v>3161.464040225379</v>
      </c>
      <c r="AE2699">
        <v>1579.5487490276819</v>
      </c>
      <c r="AF2699">
        <v>2717.4193264794267</v>
      </c>
      <c r="AG2699">
        <v>7710.303960253792</v>
      </c>
      <c r="AH2699">
        <v>2893.4426712488926</v>
      </c>
      <c r="AI2699">
        <v>602.33458962922271</v>
      </c>
      <c r="AJ2699">
        <v>4253.4297963151084</v>
      </c>
      <c r="AK2699">
        <v>531.99201867252339</v>
      </c>
      <c r="AL2699">
        <v>59710.08984375</v>
      </c>
      <c r="AM2699">
        <v>45463.26953125</v>
      </c>
      <c r="AN2699">
        <v>14246.8212890625</v>
      </c>
      <c r="AO2699" s="5" t="s">
        <v>2530</v>
      </c>
    </row>
    <row r="2700" spans="1:41" ht="14.25" x14ac:dyDescent="0.45">
      <c r="A2700">
        <v>2018</v>
      </c>
      <c r="B2700" s="5" t="s">
        <v>1507</v>
      </c>
      <c r="C2700" s="5" t="s">
        <v>277</v>
      </c>
      <c r="D2700" s="5" t="s">
        <v>107</v>
      </c>
      <c r="E2700" s="5" t="s">
        <v>112</v>
      </c>
      <c r="F2700" s="5" t="s">
        <v>112</v>
      </c>
      <c r="G2700" s="5" t="s">
        <v>87</v>
      </c>
      <c r="H2700" s="5" t="s">
        <v>130</v>
      </c>
      <c r="I2700">
        <v>1533.4277623826081</v>
      </c>
      <c r="J2700">
        <v>4458.8797670019521</v>
      </c>
      <c r="K2700">
        <v>281</v>
      </c>
      <c r="L2700">
        <v>292.58141284800001</v>
      </c>
      <c r="M2700">
        <v>1415.3386049397079</v>
      </c>
      <c r="N2700">
        <v>750.6</v>
      </c>
      <c r="O2700">
        <v>1087.2832925878899</v>
      </c>
      <c r="P2700">
        <v>1628</v>
      </c>
      <c r="Q2700">
        <v>638.835554</v>
      </c>
      <c r="R2700">
        <v>765.37201593474515</v>
      </c>
      <c r="S2700">
        <v>887.46556406249977</v>
      </c>
      <c r="T2700">
        <v>1086.151884375</v>
      </c>
      <c r="U2700">
        <v>127</v>
      </c>
      <c r="V2700">
        <v>789</v>
      </c>
      <c r="W2700">
        <v>281.34316890776159</v>
      </c>
      <c r="X2700">
        <v>1481.4004642945549</v>
      </c>
      <c r="Y2700">
        <v>8443</v>
      </c>
      <c r="Z2700">
        <v>1424.528</v>
      </c>
      <c r="AA2700">
        <v>8918.8505132129594</v>
      </c>
      <c r="AB2700">
        <v>87</v>
      </c>
      <c r="AC2700">
        <v>1455.649890208002</v>
      </c>
      <c r="AD2700">
        <v>2823.0160289</v>
      </c>
      <c r="AE2700">
        <v>1106.576740016279</v>
      </c>
      <c r="AF2700">
        <v>3183.5703624733469</v>
      </c>
      <c r="AG2700">
        <v>7696.2643311964875</v>
      </c>
      <c r="AH2700">
        <v>2899.1193750000002</v>
      </c>
      <c r="AI2700">
        <v>619.1511955200001</v>
      </c>
      <c r="AJ2700">
        <v>4645.6775036392437</v>
      </c>
      <c r="AK2700">
        <v>512</v>
      </c>
      <c r="AL2700">
        <v>61318.0859375</v>
      </c>
      <c r="AM2700">
        <v>47857.8125</v>
      </c>
      <c r="AN2700">
        <v>13460.26953125</v>
      </c>
      <c r="AO2700" s="5" t="s">
        <v>2531</v>
      </c>
    </row>
    <row r="2701" spans="1:41" ht="14.25" x14ac:dyDescent="0.45">
      <c r="A2701">
        <v>2018</v>
      </c>
      <c r="B2701" s="5" t="s">
        <v>1509</v>
      </c>
      <c r="C2701" s="5" t="s">
        <v>277</v>
      </c>
      <c r="D2701" s="5" t="s">
        <v>107</v>
      </c>
      <c r="E2701" s="5" t="s">
        <v>112</v>
      </c>
      <c r="F2701" s="5" t="s">
        <v>112</v>
      </c>
      <c r="G2701" s="5" t="s">
        <v>87</v>
      </c>
      <c r="H2701" s="5" t="s">
        <v>130</v>
      </c>
      <c r="I2701">
        <v>1449.737317622021</v>
      </c>
      <c r="J2701">
        <v>3187.3</v>
      </c>
      <c r="K2701">
        <v>301.11822740267991</v>
      </c>
      <c r="L2701">
        <v>284.23342798394202</v>
      </c>
      <c r="M2701">
        <v>1433.7975581999999</v>
      </c>
      <c r="N2701">
        <v>880.82344799999998</v>
      </c>
      <c r="O2701">
        <v>1113.7186508405421</v>
      </c>
      <c r="P2701">
        <v>1946.612304</v>
      </c>
      <c r="Q2701">
        <v>724.67240932050902</v>
      </c>
      <c r="R2701">
        <v>884.31383767065222</v>
      </c>
      <c r="S2701">
        <v>1014.956310528</v>
      </c>
      <c r="T2701">
        <v>941.11053749999962</v>
      </c>
      <c r="U2701">
        <v>153.2384352</v>
      </c>
      <c r="V2701">
        <v>810</v>
      </c>
      <c r="W2701">
        <v>237.00289219999999</v>
      </c>
      <c r="X2701">
        <v>1520.0244</v>
      </c>
      <c r="Y2701">
        <v>7384.6598000000004</v>
      </c>
      <c r="Z2701">
        <v>1767.2009298414901</v>
      </c>
      <c r="AA2701">
        <v>8779.2254001530982</v>
      </c>
      <c r="AB2701">
        <v>110</v>
      </c>
      <c r="AC2701">
        <v>1303.7305799999999</v>
      </c>
      <c r="AD2701">
        <v>2969.8542966377081</v>
      </c>
      <c r="AE2701">
        <v>1602.8800998662559</v>
      </c>
      <c r="AF2701">
        <v>2895.2571861777101</v>
      </c>
      <c r="AG2701">
        <v>9289.4919373943048</v>
      </c>
      <c r="AH2701">
        <v>2766.8480355749462</v>
      </c>
      <c r="AI2701">
        <v>660.654</v>
      </c>
      <c r="AJ2701">
        <v>3890.9144977236888</v>
      </c>
      <c r="AK2701">
        <v>523.3987611491599</v>
      </c>
      <c r="AL2701">
        <v>60826.7734375</v>
      </c>
      <c r="AM2701">
        <v>47234.2890625</v>
      </c>
      <c r="AN2701">
        <v>13592.4833984375</v>
      </c>
      <c r="AO2701" s="5" t="s">
        <v>2532</v>
      </c>
    </row>
    <row r="2702" spans="1:41" ht="14.25" x14ac:dyDescent="0.45">
      <c r="A2702">
        <v>2018</v>
      </c>
      <c r="B2702" s="5" t="s">
        <v>5028</v>
      </c>
      <c r="C2702" s="5" t="s">
        <v>277</v>
      </c>
      <c r="D2702" s="5" t="s">
        <v>107</v>
      </c>
      <c r="E2702" s="5" t="s">
        <v>112</v>
      </c>
      <c r="F2702" s="5" t="s">
        <v>112</v>
      </c>
      <c r="G2702" s="5" t="s">
        <v>87</v>
      </c>
      <c r="H2702" s="5" t="s">
        <v>130</v>
      </c>
      <c r="I2702">
        <v>1370.4980820146</v>
      </c>
      <c r="J2702">
        <v>4251</v>
      </c>
      <c r="K2702">
        <v>316.44</v>
      </c>
      <c r="L2702">
        <v>335</v>
      </c>
      <c r="M2702">
        <v>1939.106</v>
      </c>
      <c r="N2702">
        <v>760</v>
      </c>
      <c r="O2702">
        <v>1270.4127403</v>
      </c>
      <c r="P2702">
        <v>2256</v>
      </c>
      <c r="Q2702">
        <v>476.20534023826059</v>
      </c>
      <c r="R2702">
        <v>1575.0410280000001</v>
      </c>
      <c r="S2702">
        <v>1350.992</v>
      </c>
      <c r="T2702">
        <v>1057.090909090909</v>
      </c>
      <c r="U2702">
        <v>150</v>
      </c>
      <c r="V2702">
        <v>1177</v>
      </c>
      <c r="W2702">
        <v>567</v>
      </c>
      <c r="X2702">
        <v>1169</v>
      </c>
      <c r="Y2702">
        <v>7110</v>
      </c>
      <c r="Z2702">
        <v>1814.1202000000001</v>
      </c>
      <c r="AA2702">
        <v>5759</v>
      </c>
      <c r="AB2702">
        <v>87</v>
      </c>
      <c r="AC2702">
        <v>1165</v>
      </c>
      <c r="AD2702">
        <v>3254.4040445897731</v>
      </c>
      <c r="AE2702">
        <v>1433</v>
      </c>
      <c r="AF2702">
        <v>3656.7523725328952</v>
      </c>
      <c r="AG2702">
        <v>9648</v>
      </c>
      <c r="AH2702">
        <v>2342</v>
      </c>
      <c r="AI2702">
        <v>690</v>
      </c>
      <c r="AJ2702">
        <v>4429</v>
      </c>
      <c r="AK2702">
        <v>496</v>
      </c>
      <c r="AL2702">
        <v>61905.0625</v>
      </c>
      <c r="AM2702">
        <v>47365.6171875</v>
      </c>
      <c r="AN2702">
        <v>14539.4453125</v>
      </c>
      <c r="AO2702" s="5" t="s">
        <v>5443</v>
      </c>
    </row>
    <row r="2703" spans="1:41" ht="14.25" x14ac:dyDescent="0.45">
      <c r="A2703">
        <v>2018</v>
      </c>
      <c r="B2703" s="5" t="s">
        <v>4071</v>
      </c>
      <c r="C2703" s="5" t="s">
        <v>277</v>
      </c>
      <c r="D2703" s="5" t="s">
        <v>107</v>
      </c>
      <c r="E2703" s="5" t="s">
        <v>112</v>
      </c>
      <c r="F2703" s="5" t="s">
        <v>112</v>
      </c>
      <c r="G2703" s="5" t="s">
        <v>87</v>
      </c>
      <c r="H2703" s="5" t="s">
        <v>130</v>
      </c>
      <c r="I2703">
        <v>1370.4980820146</v>
      </c>
      <c r="J2703">
        <v>3272.642205000001</v>
      </c>
      <c r="K2703">
        <v>316.44</v>
      </c>
      <c r="L2703">
        <v>264</v>
      </c>
      <c r="M2703">
        <v>1700</v>
      </c>
      <c r="N2703">
        <v>847</v>
      </c>
      <c r="O2703">
        <v>1270.4127403</v>
      </c>
      <c r="P2703">
        <v>2256.4663999999998</v>
      </c>
      <c r="Q2703">
        <v>430.50568887833828</v>
      </c>
      <c r="R2703">
        <v>855.41332749999992</v>
      </c>
      <c r="S2703">
        <v>1550</v>
      </c>
      <c r="T2703">
        <v>816</v>
      </c>
      <c r="U2703">
        <v>125</v>
      </c>
      <c r="V2703">
        <v>1061</v>
      </c>
      <c r="W2703">
        <v>304</v>
      </c>
      <c r="X2703">
        <v>1169</v>
      </c>
      <c r="Y2703">
        <v>7110</v>
      </c>
      <c r="Z2703">
        <v>1184</v>
      </c>
      <c r="AA2703">
        <v>7249</v>
      </c>
      <c r="AB2703">
        <v>87.02</v>
      </c>
      <c r="AC2703">
        <v>1165</v>
      </c>
      <c r="AD2703">
        <v>1621.1393599999999</v>
      </c>
      <c r="AE2703">
        <v>1200</v>
      </c>
      <c r="AF2703">
        <v>2496.4994631797081</v>
      </c>
      <c r="AG2703">
        <v>9713</v>
      </c>
      <c r="AH2703">
        <v>2305</v>
      </c>
      <c r="AI2703">
        <v>690</v>
      </c>
      <c r="AJ2703">
        <v>3972</v>
      </c>
      <c r="AK2703">
        <v>496.24004000000002</v>
      </c>
      <c r="AL2703">
        <v>56897.27734375</v>
      </c>
      <c r="AM2703">
        <v>44572.0234375</v>
      </c>
      <c r="AN2703">
        <v>12325.251953125</v>
      </c>
      <c r="AO2703" s="5" t="s">
        <v>4383</v>
      </c>
    </row>
    <row r="2704" spans="1:41" ht="14.25" x14ac:dyDescent="0.45">
      <c r="A2704">
        <v>2018</v>
      </c>
      <c r="B2704" s="5" t="s">
        <v>589</v>
      </c>
      <c r="C2704" s="5" t="s">
        <v>277</v>
      </c>
      <c r="D2704" s="5" t="s">
        <v>107</v>
      </c>
      <c r="E2704" s="5" t="s">
        <v>112</v>
      </c>
      <c r="F2704" s="5" t="s">
        <v>112</v>
      </c>
      <c r="G2704" s="5" t="s">
        <v>87</v>
      </c>
      <c r="H2704" s="5" t="s">
        <v>130</v>
      </c>
      <c r="I2704">
        <v>1382.598318523897</v>
      </c>
      <c r="J2704">
        <v>3331.0864399999991</v>
      </c>
      <c r="K2704">
        <v>268.03441931999998</v>
      </c>
      <c r="L2704">
        <v>267.10739999999998</v>
      </c>
      <c r="M2704">
        <v>1326</v>
      </c>
      <c r="N2704">
        <v>1110.1057330000001</v>
      </c>
      <c r="O2704">
        <v>1158.094554129807</v>
      </c>
      <c r="P2704">
        <v>1546.6</v>
      </c>
      <c r="Q2704">
        <v>714.2280985197134</v>
      </c>
      <c r="R2704">
        <v>842.14264117250002</v>
      </c>
      <c r="S2704">
        <v>1036.921328474898</v>
      </c>
      <c r="T2704">
        <v>790.57749999999999</v>
      </c>
      <c r="U2704">
        <v>121.2</v>
      </c>
      <c r="V2704">
        <v>25</v>
      </c>
      <c r="W2704">
        <v>278.733</v>
      </c>
      <c r="X2704">
        <v>1141.3800000000001</v>
      </c>
      <c r="Y2704">
        <v>9072.3199499999992</v>
      </c>
      <c r="Z2704">
        <v>1004.26299204</v>
      </c>
      <c r="AA2704">
        <v>7512.2533272549554</v>
      </c>
      <c r="AB2704">
        <v>87</v>
      </c>
      <c r="AC2704">
        <v>1273.8093100000001</v>
      </c>
      <c r="AD2704">
        <v>2927.0522302039199</v>
      </c>
      <c r="AE2704">
        <v>1224</v>
      </c>
      <c r="AF2704">
        <v>2673.2236731353</v>
      </c>
      <c r="AG2704">
        <v>9675.7024141314232</v>
      </c>
      <c r="AH2704">
        <v>2603.5506249999989</v>
      </c>
      <c r="AI2704">
        <v>647.70000000000005</v>
      </c>
      <c r="AJ2704">
        <v>4306.2156000000004</v>
      </c>
      <c r="AK2704">
        <v>506.16484079999998</v>
      </c>
      <c r="AL2704">
        <v>58853.05859375</v>
      </c>
      <c r="AM2704">
        <v>46081.85546875</v>
      </c>
      <c r="AN2704">
        <v>12771.208984375</v>
      </c>
      <c r="AO2704" s="5" t="s">
        <v>922</v>
      </c>
    </row>
    <row r="2705" spans="1:41" ht="14.25" x14ac:dyDescent="0.45">
      <c r="A2705">
        <v>2018</v>
      </c>
      <c r="B2705" s="5" t="s">
        <v>1508</v>
      </c>
      <c r="C2705" s="5" t="s">
        <v>277</v>
      </c>
      <c r="D2705" s="5" t="s">
        <v>107</v>
      </c>
      <c r="E2705" s="5" t="s">
        <v>112</v>
      </c>
      <c r="F2705" s="5" t="s">
        <v>112</v>
      </c>
      <c r="G2705" s="5" t="s">
        <v>87</v>
      </c>
      <c r="H2705" s="5" t="s">
        <v>130</v>
      </c>
      <c r="I2705">
        <v>1895.125267346154</v>
      </c>
      <c r="J2705">
        <v>3329.5</v>
      </c>
      <c r="K2705">
        <v>265.62529145728638</v>
      </c>
      <c r="L2705">
        <v>316.52789999999999</v>
      </c>
      <c r="M2705">
        <v>1677.6437394980001</v>
      </c>
      <c r="N2705">
        <v>786.10855679911515</v>
      </c>
      <c r="O2705">
        <v>1172</v>
      </c>
      <c r="P2705">
        <v>1628</v>
      </c>
      <c r="Q2705">
        <v>796.38975209775924</v>
      </c>
      <c r="R2705">
        <v>612.21538920603405</v>
      </c>
      <c r="S2705">
        <v>1036.171675711784</v>
      </c>
      <c r="T2705">
        <v>1147.5230006249999</v>
      </c>
      <c r="U2705">
        <v>156.30320390399999</v>
      </c>
      <c r="V2705">
        <v>788</v>
      </c>
      <c r="W2705">
        <v>272.82596472</v>
      </c>
      <c r="X2705">
        <v>1734.157749</v>
      </c>
      <c r="Y2705">
        <v>8360.43</v>
      </c>
      <c r="Z2705">
        <v>1845.354</v>
      </c>
      <c r="AA2705">
        <v>8865.0446663730927</v>
      </c>
      <c r="AB2705">
        <v>109</v>
      </c>
      <c r="AC2705">
        <v>1420.105166618624</v>
      </c>
      <c r="AD2705">
        <v>3508.5949120874111</v>
      </c>
      <c r="AE2705">
        <v>1591.8119999999999</v>
      </c>
      <c r="AF2705">
        <v>2787.8100426499032</v>
      </c>
      <c r="AG2705">
        <v>8165</v>
      </c>
      <c r="AH2705">
        <v>3166.807885461682</v>
      </c>
      <c r="AI2705">
        <v>607.01097600000003</v>
      </c>
      <c r="AJ2705">
        <v>4640.6597099278133</v>
      </c>
      <c r="AK2705">
        <v>572.10359810999989</v>
      </c>
      <c r="AL2705">
        <v>63253.8515625</v>
      </c>
      <c r="AM2705">
        <v>47984.38671875</v>
      </c>
      <c r="AN2705">
        <v>15269.46484375</v>
      </c>
      <c r="AO2705" s="5" t="s">
        <v>2533</v>
      </c>
    </row>
    <row r="2706" spans="1:41" ht="14.25" x14ac:dyDescent="0.45">
      <c r="A2706">
        <v>2018</v>
      </c>
      <c r="B2706" s="5" t="s">
        <v>589</v>
      </c>
      <c r="C2706" s="5" t="s">
        <v>277</v>
      </c>
      <c r="D2706" s="5" t="s">
        <v>107</v>
      </c>
      <c r="E2706" s="5" t="s">
        <v>113</v>
      </c>
      <c r="F2706" s="5" t="s">
        <v>113</v>
      </c>
      <c r="G2706" s="5" t="s">
        <v>86</v>
      </c>
      <c r="H2706" s="5" t="s">
        <v>130</v>
      </c>
      <c r="I2706">
        <v>6592.1502022770801</v>
      </c>
      <c r="J2706">
        <v>3476.5312569470871</v>
      </c>
      <c r="K2706">
        <v>157.73920430412005</v>
      </c>
      <c r="L2706">
        <v>271.55218821479917</v>
      </c>
      <c r="M2706">
        <v>2316.7550251729604</v>
      </c>
      <c r="N2706">
        <v>3931.483041360153</v>
      </c>
      <c r="O2706">
        <v>1592.2401114137299</v>
      </c>
      <c r="P2706">
        <v>1913.2576230425168</v>
      </c>
      <c r="Q2706">
        <v>728.14194049928915</v>
      </c>
      <c r="R2706">
        <v>2059.6270586851138</v>
      </c>
      <c r="S2706">
        <v>3084.1618080866842</v>
      </c>
      <c r="T2706">
        <v>2509.1903253016612</v>
      </c>
      <c r="U2706">
        <v>261.37399221892304</v>
      </c>
      <c r="V2706">
        <v>2145.3577281329203</v>
      </c>
      <c r="W2706">
        <v>2023.0346997744643</v>
      </c>
      <c r="X2706">
        <v>2996.0634480624008</v>
      </c>
      <c r="Y2706">
        <v>18489.596209566618</v>
      </c>
      <c r="Z2706">
        <v>868.58655048626747</v>
      </c>
      <c r="AA2706">
        <v>14511.566246553512</v>
      </c>
      <c r="AB2706">
        <v>819.66883959854272</v>
      </c>
      <c r="AC2706">
        <v>2220.4828864724523</v>
      </c>
      <c r="AD2706">
        <v>1764.9529743615308</v>
      </c>
      <c r="AE2706">
        <v>4980.7427957237978</v>
      </c>
      <c r="AF2706">
        <v>7204.5127215223947</v>
      </c>
      <c r="AG2706">
        <v>43916.119671510976</v>
      </c>
      <c r="AH2706">
        <v>3606.2964367106351</v>
      </c>
      <c r="AI2706">
        <v>1212.775323895803</v>
      </c>
      <c r="AJ2706">
        <v>4551.1860003373959</v>
      </c>
      <c r="AK2706">
        <v>2356.0303933412169</v>
      </c>
      <c r="AL2706">
        <v>142561.1875</v>
      </c>
      <c r="AM2706">
        <v>118122.265625</v>
      </c>
      <c r="AN2706">
        <v>24438.91015625</v>
      </c>
      <c r="AO2706" s="5" t="s">
        <v>923</v>
      </c>
    </row>
    <row r="2707" spans="1:41" ht="14.25" x14ac:dyDescent="0.45">
      <c r="A2707">
        <v>2018</v>
      </c>
      <c r="B2707" s="5" t="s">
        <v>5028</v>
      </c>
      <c r="C2707" s="5" t="s">
        <v>277</v>
      </c>
      <c r="D2707" s="5" t="s">
        <v>107</v>
      </c>
      <c r="E2707" s="5" t="s">
        <v>113</v>
      </c>
      <c r="F2707" s="5" t="s">
        <v>113</v>
      </c>
      <c r="G2707" s="5" t="s">
        <v>86</v>
      </c>
      <c r="H2707" s="5" t="s">
        <v>130</v>
      </c>
      <c r="I2707">
        <v>4329.1856849360001</v>
      </c>
      <c r="J2707">
        <v>9985</v>
      </c>
      <c r="K2707">
        <v>193.14500000000001</v>
      </c>
      <c r="L2707">
        <v>233</v>
      </c>
      <c r="M2707">
        <v>3063</v>
      </c>
      <c r="N2707">
        <v>3535</v>
      </c>
      <c r="O2707">
        <v>1549</v>
      </c>
      <c r="P2707">
        <v>2438</v>
      </c>
      <c r="Q2707">
        <v>904.23099999999999</v>
      </c>
      <c r="R2707">
        <v>2410</v>
      </c>
      <c r="S2707">
        <v>4550</v>
      </c>
      <c r="T2707">
        <v>4108.3432769999999</v>
      </c>
      <c r="U2707">
        <v>300</v>
      </c>
      <c r="V2707">
        <v>1985</v>
      </c>
      <c r="W2707">
        <v>1385</v>
      </c>
      <c r="X2707">
        <v>2544</v>
      </c>
      <c r="Y2707">
        <v>17141</v>
      </c>
      <c r="Z2707">
        <v>876.48199999999997</v>
      </c>
      <c r="AA2707">
        <v>11566</v>
      </c>
      <c r="AB2707">
        <v>784</v>
      </c>
      <c r="AC2707">
        <v>2365.27135</v>
      </c>
      <c r="AD2707">
        <v>1745.356</v>
      </c>
      <c r="AE2707">
        <v>4592</v>
      </c>
      <c r="AF2707">
        <v>8647.1999999999989</v>
      </c>
      <c r="AG2707">
        <v>36829</v>
      </c>
      <c r="AH2707">
        <v>8177</v>
      </c>
      <c r="AI2707">
        <v>1099</v>
      </c>
      <c r="AJ2707">
        <v>5020</v>
      </c>
      <c r="AK2707">
        <v>2260</v>
      </c>
      <c r="AL2707">
        <v>144614.21875</v>
      </c>
      <c r="AM2707">
        <v>113156.3671875</v>
      </c>
      <c r="AN2707">
        <v>31457.84375</v>
      </c>
      <c r="AO2707" s="5" t="s">
        <v>5444</v>
      </c>
    </row>
    <row r="2708" spans="1:41" ht="14.25" x14ac:dyDescent="0.45">
      <c r="A2708">
        <v>2018</v>
      </c>
      <c r="B2708" s="5" t="s">
        <v>4071</v>
      </c>
      <c r="C2708" s="5" t="s">
        <v>277</v>
      </c>
      <c r="D2708" s="5" t="s">
        <v>107</v>
      </c>
      <c r="E2708" s="5" t="s">
        <v>113</v>
      </c>
      <c r="F2708" s="5" t="s">
        <v>113</v>
      </c>
      <c r="G2708" s="5" t="s">
        <v>86</v>
      </c>
      <c r="H2708" s="5" t="s">
        <v>130</v>
      </c>
      <c r="I2708">
        <v>-1139.9184468055307</v>
      </c>
      <c r="J2708">
        <v>4735.4072839963774</v>
      </c>
      <c r="K2708">
        <v>198.67561160997468</v>
      </c>
      <c r="L2708">
        <v>238.65764512055853</v>
      </c>
      <c r="M2708">
        <v>2917.2074582613486</v>
      </c>
      <c r="N2708">
        <v>3522.353137984604</v>
      </c>
      <c r="O2708">
        <v>1593.6796490985719</v>
      </c>
      <c r="P2708">
        <v>2507.7653256116159</v>
      </c>
      <c r="Q2708">
        <v>919.65170848590162</v>
      </c>
      <c r="R2708">
        <v>2479.0091588187061</v>
      </c>
      <c r="S2708">
        <v>3132.1920699597345</v>
      </c>
      <c r="T2708">
        <v>3085.9035172017088</v>
      </c>
      <c r="U2708">
        <v>257.15862643347572</v>
      </c>
      <c r="V2708">
        <v>1991.4364031008361</v>
      </c>
      <c r="W2708">
        <v>1542.9517586008544</v>
      </c>
      <c r="X2708">
        <v>3055.0444820296916</v>
      </c>
      <c r="Y2708">
        <v>17631.824062784828</v>
      </c>
      <c r="Z2708">
        <v>613.06616541740618</v>
      </c>
      <c r="AA2708">
        <v>14442.028460503996</v>
      </c>
      <c r="AB2708">
        <v>806.44945249537989</v>
      </c>
      <c r="AC2708">
        <v>2432.9997260338114</v>
      </c>
      <c r="AD2708">
        <v>1679.3353218125953</v>
      </c>
      <c r="AE2708">
        <v>5055.7643616611449</v>
      </c>
      <c r="AF2708">
        <v>8717.3748965343184</v>
      </c>
      <c r="AG2708">
        <v>35009.575402653383</v>
      </c>
      <c r="AH2708">
        <v>3978.7582681787367</v>
      </c>
      <c r="AI2708">
        <v>1130.4693218015593</v>
      </c>
      <c r="AJ2708">
        <v>4870.8869242105402</v>
      </c>
      <c r="AK2708">
        <v>2324.6430071777249</v>
      </c>
      <c r="AL2708">
        <v>129730.3515625</v>
      </c>
      <c r="AM2708">
        <v>104285.046875</v>
      </c>
      <c r="AN2708">
        <v>25445.30859375</v>
      </c>
      <c r="AO2708" s="5" t="s">
        <v>4384</v>
      </c>
    </row>
    <row r="2709" spans="1:41" ht="14.25" x14ac:dyDescent="0.45">
      <c r="A2709">
        <v>2018</v>
      </c>
      <c r="B2709" s="5" t="s">
        <v>1508</v>
      </c>
      <c r="C2709" s="5" t="s">
        <v>277</v>
      </c>
      <c r="D2709" s="5" t="s">
        <v>107</v>
      </c>
      <c r="E2709" s="5" t="s">
        <v>113</v>
      </c>
      <c r="F2709" s="5" t="s">
        <v>113</v>
      </c>
      <c r="G2709" s="5" t="s">
        <v>86</v>
      </c>
      <c r="H2709" s="5" t="s">
        <v>130</v>
      </c>
      <c r="I2709">
        <v>4512.667420488955</v>
      </c>
      <c r="J2709">
        <v>5083.4328851275795</v>
      </c>
      <c r="K2709">
        <v>734.38586138247069</v>
      </c>
      <c r="L2709">
        <v>170.27535514518411</v>
      </c>
      <c r="M2709">
        <v>1879.8394452702046</v>
      </c>
      <c r="N2709">
        <v>2846.346845747883</v>
      </c>
      <c r="O2709">
        <v>3513.9694503369165</v>
      </c>
      <c r="P2709">
        <v>1958.6404487943257</v>
      </c>
      <c r="Q2709">
        <v>939.30498942179486</v>
      </c>
      <c r="R2709">
        <v>2614.0426112283817</v>
      </c>
      <c r="S2709">
        <v>2695.0709739254771</v>
      </c>
      <c r="T2709">
        <v>2843.1877482498276</v>
      </c>
      <c r="U2709">
        <v>273.7884498314649</v>
      </c>
      <c r="V2709">
        <v>2856.8771707414007</v>
      </c>
      <c r="W2709">
        <v>2114.4576677234099</v>
      </c>
      <c r="X2709">
        <v>2922.9319569386039</v>
      </c>
      <c r="Y2709">
        <v>16863.262444619533</v>
      </c>
      <c r="Z2709">
        <v>2132.3908111873707</v>
      </c>
      <c r="AA2709">
        <v>13239.08579372643</v>
      </c>
      <c r="AB2709">
        <v>825.5774794918018</v>
      </c>
      <c r="AC2709">
        <v>2542.020453435216</v>
      </c>
      <c r="AD2709">
        <v>1739.6096889291537</v>
      </c>
      <c r="AE2709">
        <v>4574.4670084509498</v>
      </c>
      <c r="AF2709">
        <v>7468.10648540288</v>
      </c>
      <c r="AG2709">
        <v>45636.322456907787</v>
      </c>
      <c r="AH2709">
        <v>6241.6212948849643</v>
      </c>
      <c r="AI2709">
        <v>1189.9267242675205</v>
      </c>
      <c r="AJ2709">
        <v>4969.9993560821731</v>
      </c>
      <c r="AK2709">
        <v>2381.9342407537602</v>
      </c>
      <c r="AL2709">
        <v>147763.5625</v>
      </c>
      <c r="AM2709">
        <v>118681.03125</v>
      </c>
      <c r="AN2709">
        <v>29082.51171875</v>
      </c>
      <c r="AO2709" s="5" t="s">
        <v>2534</v>
      </c>
    </row>
    <row r="2710" spans="1:41" ht="14.25" x14ac:dyDescent="0.45">
      <c r="A2710">
        <v>2018</v>
      </c>
      <c r="B2710" s="5" t="s">
        <v>1509</v>
      </c>
      <c r="C2710" s="5" t="s">
        <v>277</v>
      </c>
      <c r="D2710" s="5" t="s">
        <v>107</v>
      </c>
      <c r="E2710" s="5" t="s">
        <v>113</v>
      </c>
      <c r="F2710" s="5" t="s">
        <v>113</v>
      </c>
      <c r="G2710" s="5" t="s">
        <v>86</v>
      </c>
      <c r="H2710" s="5" t="s">
        <v>130</v>
      </c>
      <c r="I2710">
        <v>3177.0896201781311</v>
      </c>
      <c r="J2710">
        <v>4133.4962229987259</v>
      </c>
      <c r="K2710">
        <v>188.56205383938115</v>
      </c>
      <c r="L2710">
        <v>393.73677889254458</v>
      </c>
      <c r="M2710">
        <v>1921.3006029391433</v>
      </c>
      <c r="N2710">
        <v>3727.7078094639464</v>
      </c>
      <c r="O2710">
        <v>1478.211303401677</v>
      </c>
      <c r="P2710">
        <v>2267.8498280187587</v>
      </c>
      <c r="Q2710">
        <v>1284.47961384214</v>
      </c>
      <c r="R2710">
        <v>2447.3879394035766</v>
      </c>
      <c r="S2710">
        <v>3374.5180450678677</v>
      </c>
      <c r="T2710">
        <v>2021.1161661741251</v>
      </c>
      <c r="U2710">
        <v>270.35709755316219</v>
      </c>
      <c r="V2710">
        <v>2548.1812650932993</v>
      </c>
      <c r="W2710">
        <v>2031.6154709334712</v>
      </c>
      <c r="X2710">
        <v>2767.280756811334</v>
      </c>
      <c r="Y2710">
        <v>17929.662737535342</v>
      </c>
      <c r="Z2710">
        <v>730.59957873312931</v>
      </c>
      <c r="AA2710">
        <v>11073.03477487853</v>
      </c>
      <c r="AB2710">
        <v>823.1454931327346</v>
      </c>
      <c r="AC2710">
        <v>3269.4835020603768</v>
      </c>
      <c r="AD2710">
        <v>1749.7332865459746</v>
      </c>
      <c r="AE2710">
        <v>4665.1055498350916</v>
      </c>
      <c r="AF2710">
        <v>7027.1846754303469</v>
      </c>
      <c r="AG2710">
        <v>43875.638495149258</v>
      </c>
      <c r="AH2710">
        <v>4159.5498990067617</v>
      </c>
      <c r="AI2710">
        <v>1217.9193520841482</v>
      </c>
      <c r="AJ2710">
        <v>4538.0796569035801</v>
      </c>
      <c r="AK2710">
        <v>2374.7568988698481</v>
      </c>
      <c r="AL2710">
        <v>137466.78125</v>
      </c>
      <c r="AM2710">
        <v>113359.0703125</v>
      </c>
      <c r="AN2710">
        <v>24107.7109375</v>
      </c>
      <c r="AO2710" s="5" t="s">
        <v>2535</v>
      </c>
    </row>
    <row r="2711" spans="1:41" ht="14.25" x14ac:dyDescent="0.45">
      <c r="A2711">
        <v>2018</v>
      </c>
      <c r="B2711" s="5" t="s">
        <v>1507</v>
      </c>
      <c r="C2711" s="5" t="s">
        <v>277</v>
      </c>
      <c r="D2711" s="5" t="s">
        <v>107</v>
      </c>
      <c r="E2711" s="5" t="s">
        <v>113</v>
      </c>
      <c r="F2711" s="5" t="s">
        <v>113</v>
      </c>
      <c r="G2711" s="5" t="s">
        <v>86</v>
      </c>
      <c r="H2711" s="5" t="s">
        <v>130</v>
      </c>
      <c r="I2711">
        <v>6395.0348143384235</v>
      </c>
      <c r="J2711">
        <v>600.91825629827088</v>
      </c>
      <c r="K2711">
        <v>0</v>
      </c>
      <c r="L2711">
        <v>173.51514650612572</v>
      </c>
      <c r="M2711">
        <v>2302.9237141831045</v>
      </c>
      <c r="N2711">
        <v>3755.7391018641933</v>
      </c>
      <c r="O2711">
        <v>2191.2054988590521</v>
      </c>
      <c r="P2711">
        <v>2012.0030902843891</v>
      </c>
      <c r="Q2711">
        <v>1489.0486832217537</v>
      </c>
      <c r="R2711">
        <v>2392.9395137511033</v>
      </c>
      <c r="S2711">
        <v>2103.2138970439482</v>
      </c>
      <c r="T2711">
        <v>2768.5162522313194</v>
      </c>
      <c r="U2711">
        <v>267.47566700544081</v>
      </c>
      <c r="V2711">
        <v>3191.305168269746</v>
      </c>
      <c r="W2711">
        <v>1185.7404878742666</v>
      </c>
      <c r="X2711">
        <v>4962.7328773579002</v>
      </c>
      <c r="Y2711">
        <v>17466.332960298136</v>
      </c>
      <c r="Z2711">
        <v>1438.1113754777655</v>
      </c>
      <c r="AA2711">
        <v>17161.298070691195</v>
      </c>
      <c r="AB2711">
        <v>841.28555881757927</v>
      </c>
      <c r="AC2711">
        <v>3001.9021036180507</v>
      </c>
      <c r="AD2711">
        <v>2180.6717712876384</v>
      </c>
      <c r="AE2711">
        <v>3814.41234443863</v>
      </c>
      <c r="AF2711">
        <v>8487.6990580290258</v>
      </c>
      <c r="AG2711">
        <v>45606.255875752388</v>
      </c>
      <c r="AH2711">
        <v>7390.8021827746406</v>
      </c>
      <c r="AI2711">
        <v>1212.5671957447253</v>
      </c>
      <c r="AJ2711">
        <v>4740.7098470498177</v>
      </c>
      <c r="AK2711">
        <v>1735.1514650612573</v>
      </c>
      <c r="AL2711">
        <v>150869.5</v>
      </c>
      <c r="AM2711">
        <v>121994.703125</v>
      </c>
      <c r="AN2711">
        <v>28874.810546875</v>
      </c>
      <c r="AO2711" s="5" t="s">
        <v>2536</v>
      </c>
    </row>
    <row r="2712" spans="1:41" ht="14.25" x14ac:dyDescent="0.45">
      <c r="A2712">
        <v>2018</v>
      </c>
      <c r="B2712" s="5" t="s">
        <v>589</v>
      </c>
      <c r="C2712" s="5" t="s">
        <v>277</v>
      </c>
      <c r="D2712" s="5" t="s">
        <v>107</v>
      </c>
      <c r="E2712" s="5" t="s">
        <v>113</v>
      </c>
      <c r="F2712" s="5" t="s">
        <v>113</v>
      </c>
      <c r="G2712" s="5" t="s">
        <v>87</v>
      </c>
      <c r="H2712" s="5" t="s">
        <v>130</v>
      </c>
      <c r="I2712">
        <v>6667.705068172867</v>
      </c>
      <c r="J2712">
        <v>3464.9063005326411</v>
      </c>
      <c r="K2712">
        <v>152.53462500000001</v>
      </c>
      <c r="L2712">
        <v>268.90393538400002</v>
      </c>
      <c r="M2712">
        <v>2260.2575198999989</v>
      </c>
      <c r="N2712">
        <v>3912.3163995999998</v>
      </c>
      <c r="O2712">
        <v>1549.9538753188319</v>
      </c>
      <c r="P2712">
        <v>2023</v>
      </c>
      <c r="Q2712">
        <v>711.08157599999993</v>
      </c>
      <c r="R2712">
        <v>1995.61</v>
      </c>
      <c r="S2712">
        <v>3057.1019999999999</v>
      </c>
      <c r="T2712">
        <v>2397.2350000000001</v>
      </c>
      <c r="U2712">
        <v>252.5</v>
      </c>
      <c r="V2712">
        <v>50</v>
      </c>
      <c r="W2712">
        <v>1975.635</v>
      </c>
      <c r="X2712">
        <v>2981.46</v>
      </c>
      <c r="Y2712">
        <v>18312</v>
      </c>
      <c r="Z2712">
        <v>848.23556900000005</v>
      </c>
      <c r="AA2712">
        <v>14407.3500144764</v>
      </c>
      <c r="AB2712">
        <v>784</v>
      </c>
      <c r="AC2712">
        <v>2161.4482499999999</v>
      </c>
      <c r="AD2712">
        <v>1723.6001289999999</v>
      </c>
      <c r="AE2712">
        <v>4859.28</v>
      </c>
      <c r="AF2712">
        <v>7134.2522999999992</v>
      </c>
      <c r="AG2712">
        <v>43702.021194070083</v>
      </c>
      <c r="AH2712">
        <v>3588.7185837632342</v>
      </c>
      <c r="AI2712">
        <v>1183.2</v>
      </c>
      <c r="AJ2712">
        <v>4529.0025554503281</v>
      </c>
      <c r="AK2712">
        <v>2280.5455499999998</v>
      </c>
      <c r="AL2712">
        <v>139233.84375</v>
      </c>
      <c r="AM2712">
        <v>115299.6171875</v>
      </c>
      <c r="AN2712">
        <v>23934.240234375</v>
      </c>
      <c r="AO2712" s="5" t="s">
        <v>924</v>
      </c>
    </row>
    <row r="2713" spans="1:41" ht="14.25" x14ac:dyDescent="0.45">
      <c r="A2713">
        <v>2018</v>
      </c>
      <c r="B2713" s="5" t="s">
        <v>1508</v>
      </c>
      <c r="C2713" s="5" t="s">
        <v>277</v>
      </c>
      <c r="D2713" s="5" t="s">
        <v>107</v>
      </c>
      <c r="E2713" s="5" t="s">
        <v>113</v>
      </c>
      <c r="F2713" s="5" t="s">
        <v>113</v>
      </c>
      <c r="G2713" s="5" t="s">
        <v>87</v>
      </c>
      <c r="H2713" s="5" t="s">
        <v>130</v>
      </c>
      <c r="I2713">
        <v>4558.9381379510314</v>
      </c>
      <c r="J2713">
        <v>5232.8624507412269</v>
      </c>
      <c r="K2713">
        <v>757.65778971638974</v>
      </c>
      <c r="L2713">
        <v>174.68450999999999</v>
      </c>
      <c r="M2713">
        <v>1919.0551145472</v>
      </c>
      <c r="N2713">
        <v>2940.0827072348152</v>
      </c>
      <c r="O2713">
        <v>3683</v>
      </c>
      <c r="P2713">
        <v>2160</v>
      </c>
      <c r="Q2713">
        <v>987.46974983508755</v>
      </c>
      <c r="R2713">
        <v>2734.3039455139201</v>
      </c>
      <c r="S2713">
        <v>2716</v>
      </c>
      <c r="T2713">
        <v>2899.7120690351999</v>
      </c>
      <c r="U2713">
        <v>281.43236159999998</v>
      </c>
      <c r="V2713">
        <v>2937</v>
      </c>
      <c r="W2713">
        <v>2130.87382776</v>
      </c>
      <c r="X2713">
        <v>3124.1064929999998</v>
      </c>
      <c r="Y2713">
        <v>17148</v>
      </c>
      <c r="Z2713">
        <v>2170</v>
      </c>
      <c r="AA2713">
        <v>13736.44885587809</v>
      </c>
      <c r="AB2713">
        <v>784</v>
      </c>
      <c r="AC2713">
        <v>2716.4293757665291</v>
      </c>
      <c r="AD2713">
        <v>1828.811689156463</v>
      </c>
      <c r="AE2713">
        <v>4609.9821117510246</v>
      </c>
      <c r="AF2713">
        <v>7661.5567044480003</v>
      </c>
      <c r="AG2713">
        <v>48635</v>
      </c>
      <c r="AH2713">
        <v>6790.5125950184274</v>
      </c>
      <c r="AI2713">
        <v>1199.1650400000001</v>
      </c>
      <c r="AJ2713">
        <v>5422.4653690343994</v>
      </c>
      <c r="AK2713">
        <v>2463.3971450189988</v>
      </c>
      <c r="AL2713">
        <v>154402.953125</v>
      </c>
      <c r="AM2713">
        <v>124106.65625</v>
      </c>
      <c r="AN2713">
        <v>30296.29296875</v>
      </c>
      <c r="AO2713" s="5" t="s">
        <v>2539</v>
      </c>
    </row>
    <row r="2714" spans="1:41" ht="14.25" x14ac:dyDescent="0.45">
      <c r="A2714">
        <v>2018</v>
      </c>
      <c r="B2714" s="5" t="s">
        <v>1507</v>
      </c>
      <c r="C2714" s="5" t="s">
        <v>277</v>
      </c>
      <c r="D2714" s="5" t="s">
        <v>107</v>
      </c>
      <c r="E2714" s="5" t="s">
        <v>113</v>
      </c>
      <c r="F2714" s="5" t="s">
        <v>113</v>
      </c>
      <c r="G2714" s="5" t="s">
        <v>87</v>
      </c>
      <c r="H2714" s="5" t="s">
        <v>130</v>
      </c>
      <c r="I2714">
        <v>6477.8026731417294</v>
      </c>
      <c r="J2714">
        <v>585</v>
      </c>
      <c r="K2714"/>
      <c r="L2714">
        <v>178.52986587743999</v>
      </c>
      <c r="M2714">
        <v>2360.722099999999</v>
      </c>
      <c r="N2714">
        <v>3892.0000000000009</v>
      </c>
      <c r="O2714">
        <v>2310.3355707226551</v>
      </c>
      <c r="P2714">
        <v>2160</v>
      </c>
      <c r="Q2714">
        <v>1254.6610000000001</v>
      </c>
      <c r="R2714">
        <v>2441.6720240308009</v>
      </c>
      <c r="S2714">
        <v>2163.4732656249989</v>
      </c>
      <c r="T2714">
        <v>2919.033189257812</v>
      </c>
      <c r="U2714">
        <v>228</v>
      </c>
      <c r="V2714">
        <v>3283</v>
      </c>
      <c r="W2714">
        <v>1193.7342151175999</v>
      </c>
      <c r="X2714">
        <v>5361.4177988017536</v>
      </c>
      <c r="Y2714">
        <v>17868</v>
      </c>
      <c r="Z2714">
        <v>1508.915672274346</v>
      </c>
      <c r="AA2714">
        <v>17842.4297026196</v>
      </c>
      <c r="AB2714">
        <v>784</v>
      </c>
      <c r="AC2714">
        <v>3157.3953678466009</v>
      </c>
      <c r="AD2714">
        <v>2229.9150031645559</v>
      </c>
      <c r="AE2714">
        <v>3933.5240067183531</v>
      </c>
      <c r="AF2714">
        <v>8733</v>
      </c>
      <c r="AG2714">
        <v>47097.945983715981</v>
      </c>
      <c r="AH2714">
        <v>7575.7015371394182</v>
      </c>
      <c r="AI2714">
        <v>1223.1483407999999</v>
      </c>
      <c r="AJ2714">
        <v>4937.7896766240401</v>
      </c>
      <c r="AK2714">
        <v>1785</v>
      </c>
      <c r="AL2714">
        <v>155486.15625</v>
      </c>
      <c r="AM2714">
        <v>125579.65625</v>
      </c>
      <c r="AN2714">
        <v>29906.478515625</v>
      </c>
      <c r="AO2714" s="5" t="s">
        <v>2537</v>
      </c>
    </row>
    <row r="2715" spans="1:41" ht="14.25" x14ac:dyDescent="0.45">
      <c r="A2715">
        <v>2018</v>
      </c>
      <c r="B2715" s="5" t="s">
        <v>1509</v>
      </c>
      <c r="C2715" s="5" t="s">
        <v>277</v>
      </c>
      <c r="D2715" s="5" t="s">
        <v>107</v>
      </c>
      <c r="E2715" s="5" t="s">
        <v>113</v>
      </c>
      <c r="F2715" s="5" t="s">
        <v>113</v>
      </c>
      <c r="G2715" s="5" t="s">
        <v>87</v>
      </c>
      <c r="H2715" s="5" t="s">
        <v>130</v>
      </c>
      <c r="I2715">
        <v>3260</v>
      </c>
      <c r="J2715">
        <v>4143.4119089503711</v>
      </c>
      <c r="K2715">
        <v>188.72278113981599</v>
      </c>
      <c r="L2715">
        <v>391.58778028003519</v>
      </c>
      <c r="M2715">
        <v>1921.4278271999999</v>
      </c>
      <c r="N2715">
        <v>3693.8704932000001</v>
      </c>
      <c r="O2715">
        <v>1476.722636461104</v>
      </c>
      <c r="P2715">
        <v>2160</v>
      </c>
      <c r="Q2715">
        <v>1285.0947985462651</v>
      </c>
      <c r="R2715">
        <v>2525.3474785026769</v>
      </c>
      <c r="S2715">
        <v>3357</v>
      </c>
      <c r="T2715">
        <v>2012.930871874999</v>
      </c>
      <c r="U2715">
        <v>273.26105999999999</v>
      </c>
      <c r="V2715">
        <v>2548</v>
      </c>
      <c r="W2715">
        <v>2013.172065</v>
      </c>
      <c r="X2715">
        <v>2742.1614719999998</v>
      </c>
      <c r="Y2715">
        <v>17885</v>
      </c>
      <c r="Z2715">
        <v>731.08008349305589</v>
      </c>
      <c r="AA2715">
        <v>11231.45039183814</v>
      </c>
      <c r="AB2715">
        <v>784</v>
      </c>
      <c r="AC2715">
        <v>3265.265664</v>
      </c>
      <c r="AD2715">
        <v>1750.5712984089739</v>
      </c>
      <c r="AE2715">
        <v>4748</v>
      </c>
      <c r="AF2715">
        <v>7224.5185278758172</v>
      </c>
      <c r="AG2715">
        <v>45501.12386950104</v>
      </c>
      <c r="AH2715">
        <v>4204.2284993164449</v>
      </c>
      <c r="AI2715">
        <v>1206.864</v>
      </c>
      <c r="AJ2715">
        <v>4609.2653342728354</v>
      </c>
      <c r="AK2715">
        <v>2378.1949041749999</v>
      </c>
      <c r="AL2715">
        <v>139512.265625</v>
      </c>
      <c r="AM2715">
        <v>115476.28125</v>
      </c>
      <c r="AN2715">
        <v>24035.994140625</v>
      </c>
      <c r="AO2715" s="5" t="s">
        <v>2538</v>
      </c>
    </row>
    <row r="2716" spans="1:41" ht="14.25" x14ac:dyDescent="0.45">
      <c r="A2716">
        <v>2018</v>
      </c>
      <c r="B2716" s="5" t="s">
        <v>5028</v>
      </c>
      <c r="C2716" s="5" t="s">
        <v>277</v>
      </c>
      <c r="D2716" s="5" t="s">
        <v>107</v>
      </c>
      <c r="E2716" s="5" t="s">
        <v>113</v>
      </c>
      <c r="F2716" s="5" t="s">
        <v>113</v>
      </c>
      <c r="G2716" s="5" t="s">
        <v>87</v>
      </c>
      <c r="H2716" s="5" t="s">
        <v>130</v>
      </c>
      <c r="I2716">
        <v>4329.1856849360001</v>
      </c>
      <c r="J2716">
        <v>9985</v>
      </c>
      <c r="K2716">
        <v>193.14500000000001</v>
      </c>
      <c r="L2716">
        <v>233</v>
      </c>
      <c r="M2716">
        <v>3063</v>
      </c>
      <c r="N2716">
        <v>3535</v>
      </c>
      <c r="O2716">
        <v>1549</v>
      </c>
      <c r="P2716">
        <v>2438</v>
      </c>
      <c r="Q2716">
        <v>904.23099999999999</v>
      </c>
      <c r="R2716">
        <v>2410</v>
      </c>
      <c r="S2716">
        <v>4550</v>
      </c>
      <c r="T2716">
        <v>4108.3432769999999</v>
      </c>
      <c r="U2716">
        <v>300</v>
      </c>
      <c r="V2716">
        <v>1985</v>
      </c>
      <c r="W2716">
        <v>1385</v>
      </c>
      <c r="X2716">
        <v>2544</v>
      </c>
      <c r="Y2716">
        <v>17141</v>
      </c>
      <c r="Z2716">
        <v>876.48199999999997</v>
      </c>
      <c r="AA2716">
        <v>11566</v>
      </c>
      <c r="AB2716">
        <v>784</v>
      </c>
      <c r="AC2716">
        <v>2365.27135</v>
      </c>
      <c r="AD2716">
        <v>1745.356</v>
      </c>
      <c r="AE2716">
        <v>4592</v>
      </c>
      <c r="AF2716">
        <v>8647.1999999999989</v>
      </c>
      <c r="AG2716">
        <v>36829</v>
      </c>
      <c r="AH2716">
        <v>8177</v>
      </c>
      <c r="AI2716">
        <v>1099</v>
      </c>
      <c r="AJ2716">
        <v>5020</v>
      </c>
      <c r="AK2716">
        <v>2260</v>
      </c>
      <c r="AL2716">
        <v>144614.21875</v>
      </c>
      <c r="AM2716">
        <v>113156.3671875</v>
      </c>
      <c r="AN2716">
        <v>31457.84375</v>
      </c>
      <c r="AO2716" s="5" t="s">
        <v>5445</v>
      </c>
    </row>
    <row r="2717" spans="1:41" ht="14.25" x14ac:dyDescent="0.45">
      <c r="A2717">
        <v>2018</v>
      </c>
      <c r="B2717" s="5" t="s">
        <v>4071</v>
      </c>
      <c r="C2717" s="5" t="s">
        <v>277</v>
      </c>
      <c r="D2717" s="5" t="s">
        <v>107</v>
      </c>
      <c r="E2717" s="5" t="s">
        <v>113</v>
      </c>
      <c r="F2717" s="5" t="s">
        <v>113</v>
      </c>
      <c r="G2717" s="5" t="s">
        <v>87</v>
      </c>
      <c r="H2717" s="5" t="s">
        <v>130</v>
      </c>
      <c r="I2717">
        <v>-1130.34980769197</v>
      </c>
      <c r="J2717">
        <v>4603.5858777824997</v>
      </c>
      <c r="K2717">
        <v>193.14500000000001</v>
      </c>
      <c r="L2717">
        <v>238</v>
      </c>
      <c r="M2717">
        <v>2836</v>
      </c>
      <c r="N2717">
        <v>3424.3</v>
      </c>
      <c r="O2717">
        <v>1549.3157581385281</v>
      </c>
      <c r="P2717">
        <v>2437.9556699999998</v>
      </c>
      <c r="Q2717">
        <v>894.05100000000004</v>
      </c>
      <c r="R2717">
        <v>2410</v>
      </c>
      <c r="S2717">
        <v>3045</v>
      </c>
      <c r="T2717">
        <v>3060</v>
      </c>
      <c r="U2717">
        <v>250</v>
      </c>
      <c r="V2717">
        <v>1936</v>
      </c>
      <c r="W2717">
        <v>1500</v>
      </c>
      <c r="X2717">
        <v>3036</v>
      </c>
      <c r="Y2717">
        <v>17141</v>
      </c>
      <c r="Z2717">
        <v>596</v>
      </c>
      <c r="AA2717">
        <v>14243</v>
      </c>
      <c r="AB2717">
        <v>784</v>
      </c>
      <c r="AC2717">
        <v>2365.27135</v>
      </c>
      <c r="AD2717">
        <v>1632.587</v>
      </c>
      <c r="AE2717">
        <v>4915.0250487212597</v>
      </c>
      <c r="AF2717">
        <v>8644.2000000000007</v>
      </c>
      <c r="AG2717">
        <v>34730</v>
      </c>
      <c r="AH2717">
        <v>3926</v>
      </c>
      <c r="AI2717">
        <v>1099</v>
      </c>
      <c r="AJ2717">
        <v>4830</v>
      </c>
      <c r="AK2717">
        <v>2259.931</v>
      </c>
      <c r="AL2717">
        <v>127449.015625</v>
      </c>
      <c r="AM2717">
        <v>102528.03125</v>
      </c>
      <c r="AN2717">
        <v>24920.98046875</v>
      </c>
      <c r="AO2717" s="5" t="s">
        <v>4385</v>
      </c>
    </row>
    <row r="2718" spans="1:41" ht="14.25" x14ac:dyDescent="0.45">
      <c r="A2718">
        <v>2018</v>
      </c>
      <c r="B2718" s="5" t="s">
        <v>4071</v>
      </c>
      <c r="C2718" s="5" t="s">
        <v>277</v>
      </c>
      <c r="D2718" s="5" t="s">
        <v>107</v>
      </c>
      <c r="E2718" s="5" t="s">
        <v>114</v>
      </c>
      <c r="F2718" s="5" t="s">
        <v>115</v>
      </c>
      <c r="G2718" s="5" t="s">
        <v>86</v>
      </c>
      <c r="H2718" s="5" t="s">
        <v>130</v>
      </c>
      <c r="I2718">
        <v>16162.029856283012</v>
      </c>
      <c r="J2718">
        <v>28461.894490151997</v>
      </c>
      <c r="K2718">
        <v>3161.8790468825214</v>
      </c>
      <c r="L2718">
        <v>3571.8425710900392</v>
      </c>
      <c r="M2718">
        <v>13329.788542853586</v>
      </c>
      <c r="N2718">
        <v>12063.414029444921</v>
      </c>
      <c r="O2718">
        <v>11454.584604795135</v>
      </c>
      <c r="P2718">
        <v>12062.417363994426</v>
      </c>
      <c r="Q2718">
        <v>4939.5845251026585</v>
      </c>
      <c r="R2718">
        <v>9217.5233896621703</v>
      </c>
      <c r="S2718">
        <v>13265.270585944412</v>
      </c>
      <c r="T2718">
        <v>12755.067871100397</v>
      </c>
      <c r="U2718">
        <v>2185.0254170799562</v>
      </c>
      <c r="V2718">
        <v>11476.475180473155</v>
      </c>
      <c r="W2718">
        <v>5826.1858404768263</v>
      </c>
      <c r="X2718">
        <v>15451.118910628955</v>
      </c>
      <c r="Y2718">
        <v>63498.636673459558</v>
      </c>
      <c r="Z2718">
        <v>6529.7718423988154</v>
      </c>
      <c r="AA2718">
        <v>81909.137057084954</v>
      </c>
      <c r="AB2718">
        <v>2355.0175554975413</v>
      </c>
      <c r="AC2718">
        <v>12210.256491152337</v>
      </c>
      <c r="AD2718">
        <v>15598.637442776719</v>
      </c>
      <c r="AE2718">
        <v>15944.374922107374</v>
      </c>
      <c r="AF2718">
        <v>37848.166241725376</v>
      </c>
      <c r="AG2718">
        <v>118183.93290179103</v>
      </c>
      <c r="AH2718">
        <v>22253.478897047255</v>
      </c>
      <c r="AI2718">
        <v>6596.6330852715191</v>
      </c>
      <c r="AJ2718">
        <v>31747.493014714706</v>
      </c>
      <c r="AK2718">
        <v>8831.6799304040451</v>
      </c>
      <c r="AL2718">
        <v>598891.3125</v>
      </c>
      <c r="AM2718">
        <v>468011.96875</v>
      </c>
      <c r="AN2718">
        <v>130879.34375</v>
      </c>
      <c r="AO2718" s="5" t="s">
        <v>4386</v>
      </c>
    </row>
    <row r="2719" spans="1:41" ht="14.25" x14ac:dyDescent="0.45">
      <c r="A2719">
        <v>2018</v>
      </c>
      <c r="B2719" s="5" t="s">
        <v>1509</v>
      </c>
      <c r="C2719" s="5" t="s">
        <v>277</v>
      </c>
      <c r="D2719" s="5" t="s">
        <v>107</v>
      </c>
      <c r="E2719" s="5" t="s">
        <v>114</v>
      </c>
      <c r="F2719" s="5" t="s">
        <v>115</v>
      </c>
      <c r="G2719" s="5" t="s">
        <v>86</v>
      </c>
      <c r="H2719" s="5" t="s">
        <v>130</v>
      </c>
      <c r="I2719">
        <v>14351.016544957494</v>
      </c>
      <c r="J2719">
        <v>20228.305401858735</v>
      </c>
      <c r="K2719">
        <v>2786.6093469150042</v>
      </c>
      <c r="L2719">
        <v>3746.1535829880745</v>
      </c>
      <c r="M2719">
        <v>10942.182514364305</v>
      </c>
      <c r="N2719">
        <v>10732.528965756886</v>
      </c>
      <c r="O2719">
        <v>10875.301148972578</v>
      </c>
      <c r="P2719">
        <v>8460.9156905052496</v>
      </c>
      <c r="Q2719">
        <v>6376.5412362423895</v>
      </c>
      <c r="R2719">
        <v>8754.2548356419684</v>
      </c>
      <c r="S2719">
        <v>12139.501273805798</v>
      </c>
      <c r="T2719">
        <v>12242.189349397557</v>
      </c>
      <c r="U2719">
        <v>2159.7172363189388</v>
      </c>
      <c r="V2719">
        <v>11109.314365864113</v>
      </c>
      <c r="W2719">
        <v>5021.0825150620876</v>
      </c>
      <c r="X2719">
        <v>16147.510747683935</v>
      </c>
      <c r="Y2719">
        <v>60897.017534683335</v>
      </c>
      <c r="Z2719">
        <v>6793.3479271422666</v>
      </c>
      <c r="AA2719">
        <v>84537.419726761043</v>
      </c>
      <c r="AB2719">
        <v>2344.4947527619852</v>
      </c>
      <c r="AC2719">
        <v>10896.450411242653</v>
      </c>
      <c r="AD2719">
        <v>14509.105865868134</v>
      </c>
      <c r="AE2719">
        <v>14150.159848702644</v>
      </c>
      <c r="AF2719">
        <v>37896.896690319991</v>
      </c>
      <c r="AG2719">
        <v>114188.05196302295</v>
      </c>
      <c r="AH2719">
        <v>21338.10434304949</v>
      </c>
      <c r="AI2719">
        <v>5290.5996682345021</v>
      </c>
      <c r="AJ2719">
        <v>32405.224777975211</v>
      </c>
      <c r="AK2719">
        <v>9016.1507444564322</v>
      </c>
      <c r="AL2719">
        <v>570336.125</v>
      </c>
      <c r="AM2719">
        <v>447683.34375</v>
      </c>
      <c r="AN2719">
        <v>122652.828125</v>
      </c>
      <c r="AO2719" s="5" t="s">
        <v>2542</v>
      </c>
    </row>
    <row r="2720" spans="1:41" ht="14.25" x14ac:dyDescent="0.45">
      <c r="A2720">
        <v>2018</v>
      </c>
      <c r="B2720" s="5" t="s">
        <v>5028</v>
      </c>
      <c r="C2720" s="5" t="s">
        <v>277</v>
      </c>
      <c r="D2720" s="5" t="s">
        <v>107</v>
      </c>
      <c r="E2720" s="5" t="s">
        <v>114</v>
      </c>
      <c r="F2720" s="5" t="s">
        <v>115</v>
      </c>
      <c r="G2720" s="5" t="s">
        <v>86</v>
      </c>
      <c r="H2720" s="5" t="s">
        <v>130</v>
      </c>
      <c r="I2720">
        <v>16140.703066506831</v>
      </c>
      <c r="J2720">
        <v>35344</v>
      </c>
      <c r="K2720">
        <v>3073.8605687999998</v>
      </c>
      <c r="L2720">
        <v>3148</v>
      </c>
      <c r="M2720">
        <v>13378.106</v>
      </c>
      <c r="N2720">
        <v>10981.761</v>
      </c>
      <c r="O2720">
        <v>11135.0970428</v>
      </c>
      <c r="P2720">
        <v>11727</v>
      </c>
      <c r="Q2720">
        <v>4929.5860654394837</v>
      </c>
      <c r="R2720">
        <v>9742.1689199555549</v>
      </c>
      <c r="S2720">
        <v>15553.383942857139</v>
      </c>
      <c r="T2720">
        <v>14657.43418609091</v>
      </c>
      <c r="U2720">
        <v>2114</v>
      </c>
      <c r="V2720">
        <v>10908</v>
      </c>
      <c r="W2720">
        <v>5378</v>
      </c>
      <c r="X2720">
        <v>15236</v>
      </c>
      <c r="Y2720">
        <v>61731</v>
      </c>
      <c r="Z2720">
        <v>7231.5667143999999</v>
      </c>
      <c r="AA2720">
        <v>72091</v>
      </c>
      <c r="AB2720">
        <v>2289</v>
      </c>
      <c r="AC2720">
        <v>11870.35475</v>
      </c>
      <c r="AD2720">
        <v>16007.881140696491</v>
      </c>
      <c r="AE2720">
        <v>15304</v>
      </c>
      <c r="AF2720">
        <v>38727.364999999998</v>
      </c>
      <c r="AG2720">
        <v>115967</v>
      </c>
      <c r="AH2720">
        <v>23723</v>
      </c>
      <c r="AI2720">
        <v>6413</v>
      </c>
      <c r="AJ2720">
        <v>33369</v>
      </c>
      <c r="AK2720">
        <v>8585</v>
      </c>
      <c r="AL2720">
        <v>596756.25</v>
      </c>
      <c r="AM2720">
        <v>461326.5</v>
      </c>
      <c r="AN2720">
        <v>135429.765625</v>
      </c>
      <c r="AO2720" s="5" t="s">
        <v>5446</v>
      </c>
    </row>
    <row r="2721" spans="1:41" ht="14.25" x14ac:dyDescent="0.45">
      <c r="A2721">
        <v>2018</v>
      </c>
      <c r="B2721" s="5" t="s">
        <v>1507</v>
      </c>
      <c r="C2721" s="5" t="s">
        <v>277</v>
      </c>
      <c r="D2721" s="5" t="s">
        <v>107</v>
      </c>
      <c r="E2721" s="5" t="s">
        <v>114</v>
      </c>
      <c r="F2721" s="5" t="s">
        <v>115</v>
      </c>
      <c r="G2721" s="5" t="s">
        <v>86</v>
      </c>
      <c r="H2721" s="5" t="s">
        <v>130</v>
      </c>
      <c r="I2721">
        <v>16812.07230529192</v>
      </c>
      <c r="J2721">
        <v>12814.726967468354</v>
      </c>
      <c r="K2721">
        <v>957.17693681796004</v>
      </c>
      <c r="L2721">
        <v>2960.6008459253767</v>
      </c>
      <c r="M2721">
        <v>10665.799250352331</v>
      </c>
      <c r="N2721">
        <v>9076.0118067335279</v>
      </c>
      <c r="O2721">
        <v>9675.8569947169799</v>
      </c>
      <c r="P2721">
        <v>7347.2987515611803</v>
      </c>
      <c r="Q2721">
        <v>5825.0691585429959</v>
      </c>
      <c r="R2721">
        <v>9398.8840727948136</v>
      </c>
      <c r="S2721">
        <v>15827.757643570529</v>
      </c>
      <c r="T2721">
        <v>11911.058294483584</v>
      </c>
      <c r="U2721">
        <v>2516.3829198538183</v>
      </c>
      <c r="V2721">
        <v>10223.121835274334</v>
      </c>
      <c r="W2721">
        <v>3865.1169551936264</v>
      </c>
      <c r="X2721">
        <v>15954.836112865434</v>
      </c>
      <c r="Y2721">
        <v>65104.127728343563</v>
      </c>
      <c r="Z2721">
        <v>6454.9633557802745</v>
      </c>
      <c r="AA2721">
        <v>85219.566056840878</v>
      </c>
      <c r="AB2721">
        <v>2367.1887024892599</v>
      </c>
      <c r="AC2721">
        <v>10624.68807404007</v>
      </c>
      <c r="AD2721">
        <v>13670.018218341511</v>
      </c>
      <c r="AE2721">
        <v>14224.584472540426</v>
      </c>
      <c r="AF2721">
        <v>37095.04654778853</v>
      </c>
      <c r="AG2721">
        <v>113529.25171938098</v>
      </c>
      <c r="AH2721">
        <v>23284.09800741688</v>
      </c>
      <c r="AI2721">
        <v>5260.1808792395068</v>
      </c>
      <c r="AJ2721">
        <v>36424.435771217468</v>
      </c>
      <c r="AK2721">
        <v>8978.3625900850584</v>
      </c>
      <c r="AL2721">
        <v>568068.3125</v>
      </c>
      <c r="AM2721">
        <v>445650.8125</v>
      </c>
      <c r="AN2721">
        <v>122417.4453125</v>
      </c>
      <c r="AO2721" s="5" t="s">
        <v>2541</v>
      </c>
    </row>
    <row r="2722" spans="1:41" ht="14.25" x14ac:dyDescent="0.45">
      <c r="A2722">
        <v>2018</v>
      </c>
      <c r="B2722" s="5" t="s">
        <v>1508</v>
      </c>
      <c r="C2722" s="5" t="s">
        <v>277</v>
      </c>
      <c r="D2722" s="5" t="s">
        <v>107</v>
      </c>
      <c r="E2722" s="5" t="s">
        <v>114</v>
      </c>
      <c r="F2722" s="5" t="s">
        <v>115</v>
      </c>
      <c r="G2722" s="5" t="s">
        <v>86</v>
      </c>
      <c r="H2722" s="5" t="s">
        <v>130</v>
      </c>
      <c r="I2722">
        <v>15512.754839588792</v>
      </c>
      <c r="J2722">
        <v>22244.257094980545</v>
      </c>
      <c r="K2722">
        <v>2790.4587966206204</v>
      </c>
      <c r="L2722">
        <v>3060.6442245284688</v>
      </c>
      <c r="M2722">
        <v>10668.316233842761</v>
      </c>
      <c r="N2722">
        <v>9647.1823075241937</v>
      </c>
      <c r="O2722">
        <v>11323.258465529776</v>
      </c>
      <c r="P2722">
        <v>6949.9892229418156</v>
      </c>
      <c r="Q2722">
        <v>4890.8839011666469</v>
      </c>
      <c r="R2722">
        <v>8344.8397376235953</v>
      </c>
      <c r="S2722">
        <v>9996.710994600433</v>
      </c>
      <c r="T2722">
        <v>12531.086742286278</v>
      </c>
      <c r="U2722">
        <v>2516.7579510479668</v>
      </c>
      <c r="V2722">
        <v>10457.665751062606</v>
      </c>
      <c r="W2722">
        <v>4620.4907354932784</v>
      </c>
      <c r="X2722">
        <v>16882.963353612264</v>
      </c>
      <c r="Y2722">
        <v>60757.869147599464</v>
      </c>
      <c r="Z2722">
        <v>7300.6743180059457</v>
      </c>
      <c r="AA2722">
        <v>79256.802104070113</v>
      </c>
      <c r="AB2722">
        <v>2350.3685385531908</v>
      </c>
      <c r="AC2722">
        <v>10449.241491067793</v>
      </c>
      <c r="AD2722">
        <v>14046.3277671586</v>
      </c>
      <c r="AE2722">
        <v>13661.46383022269</v>
      </c>
      <c r="AF2722">
        <v>37303.385643157366</v>
      </c>
      <c r="AG2722">
        <v>115765.1278162388</v>
      </c>
      <c r="AH2722">
        <v>23840.628460047261</v>
      </c>
      <c r="AI2722">
        <v>5150.3819543295949</v>
      </c>
      <c r="AJ2722">
        <v>35098.443235707324</v>
      </c>
      <c r="AK2722">
        <v>9016.9988260021055</v>
      </c>
      <c r="AL2722">
        <v>566436</v>
      </c>
      <c r="AM2722">
        <v>443217.96875</v>
      </c>
      <c r="AN2722">
        <v>123217.9921875</v>
      </c>
      <c r="AO2722" s="5" t="s">
        <v>2540</v>
      </c>
    </row>
    <row r="2723" spans="1:41" ht="14.25" x14ac:dyDescent="0.45">
      <c r="A2723">
        <v>2018</v>
      </c>
      <c r="B2723" s="5" t="s">
        <v>589</v>
      </c>
      <c r="C2723" s="5" t="s">
        <v>277</v>
      </c>
      <c r="D2723" s="5" t="s">
        <v>107</v>
      </c>
      <c r="E2723" s="5" t="s">
        <v>114</v>
      </c>
      <c r="F2723" s="5" t="s">
        <v>115</v>
      </c>
      <c r="G2723" s="5" t="s">
        <v>86</v>
      </c>
      <c r="H2723" s="5" t="s">
        <v>130</v>
      </c>
      <c r="I2723">
        <v>24900.493747508161</v>
      </c>
      <c r="J2723">
        <v>20895.49217051447</v>
      </c>
      <c r="K2723">
        <v>3121.2541502663598</v>
      </c>
      <c r="L2723">
        <v>3967.5421973266757</v>
      </c>
      <c r="M2723">
        <v>12462.895206159657</v>
      </c>
      <c r="N2723">
        <v>11020.886656709334</v>
      </c>
      <c r="O2723">
        <v>11402.924113722205</v>
      </c>
      <c r="P2723">
        <v>6893.38984912049</v>
      </c>
      <c r="Q2723">
        <v>5005.9500307439357</v>
      </c>
      <c r="R2723">
        <v>8674.6490725879194</v>
      </c>
      <c r="S2723">
        <v>12100.711195663953</v>
      </c>
      <c r="T2723">
        <v>12755.050820283444</v>
      </c>
      <c r="U2723">
        <v>2206.1607163588242</v>
      </c>
      <c r="V2723">
        <v>11437.725899500072</v>
      </c>
      <c r="W2723">
        <v>5013.1531707589438</v>
      </c>
      <c r="X2723">
        <v>14991.592196839094</v>
      </c>
      <c r="Y2723">
        <v>65543.187784786016</v>
      </c>
      <c r="Z2723">
        <v>6463.6417696695098</v>
      </c>
      <c r="AA2723">
        <v>79113.604573920195</v>
      </c>
      <c r="AB2723">
        <v>2311.5915871841553</v>
      </c>
      <c r="AC2723">
        <v>11781.58809133381</v>
      </c>
      <c r="AD2723">
        <v>14197.104909645826</v>
      </c>
      <c r="AE2723">
        <v>14581.532277909278</v>
      </c>
      <c r="AF2723">
        <v>38807.109599926378</v>
      </c>
      <c r="AG2723">
        <v>115370.97208168762</v>
      </c>
      <c r="AH2723">
        <v>26415.405441097715</v>
      </c>
      <c r="AI2723">
        <v>6418.2997529278746</v>
      </c>
      <c r="AJ2723">
        <v>31126.442562452998</v>
      </c>
      <c r="AK2723">
        <v>8887.8137934948136</v>
      </c>
      <c r="AL2723">
        <v>587868.125</v>
      </c>
      <c r="AM2723">
        <v>457790.40625</v>
      </c>
      <c r="AN2723">
        <v>130077.7890625</v>
      </c>
      <c r="AO2723" s="5" t="s">
        <v>925</v>
      </c>
    </row>
    <row r="2724" spans="1:41" ht="14.25" x14ac:dyDescent="0.45">
      <c r="A2724">
        <v>2018</v>
      </c>
      <c r="B2724" s="5" t="s">
        <v>4071</v>
      </c>
      <c r="C2724" s="5" t="s">
        <v>277</v>
      </c>
      <c r="D2724" s="5" t="s">
        <v>107</v>
      </c>
      <c r="E2724" s="5" t="s">
        <v>114</v>
      </c>
      <c r="F2724" s="5" t="s">
        <v>115</v>
      </c>
      <c r="G2724" s="5" t="s">
        <v>87</v>
      </c>
      <c r="H2724" s="5" t="s">
        <v>130</v>
      </c>
      <c r="I2724">
        <v>16026.363457102651</v>
      </c>
      <c r="J2724">
        <v>28054.183112351249</v>
      </c>
      <c r="K2724">
        <v>3073.8605687999998</v>
      </c>
      <c r="L2724">
        <v>3562</v>
      </c>
      <c r="M2724">
        <v>12958.721945015001</v>
      </c>
      <c r="N2724">
        <v>11727.6</v>
      </c>
      <c r="O2724">
        <v>11135.71880093853</v>
      </c>
      <c r="P2724">
        <v>11726.95391912</v>
      </c>
      <c r="Q2724">
        <v>4802.0793562416984</v>
      </c>
      <c r="R2724">
        <v>8960.9315439848251</v>
      </c>
      <c r="S2724">
        <v>12896</v>
      </c>
      <c r="T2724">
        <v>12648</v>
      </c>
      <c r="U2724">
        <v>2124.1999999999998</v>
      </c>
      <c r="V2724">
        <v>11157</v>
      </c>
      <c r="W2724">
        <v>5664</v>
      </c>
      <c r="X2724">
        <v>15236</v>
      </c>
      <c r="Y2724">
        <v>61731</v>
      </c>
      <c r="Z2724">
        <v>6348</v>
      </c>
      <c r="AA2724">
        <v>80779</v>
      </c>
      <c r="AB2724">
        <v>2289.46</v>
      </c>
      <c r="AC2724">
        <v>11870.35475</v>
      </c>
      <c r="AD2724">
        <v>15164.4120004</v>
      </c>
      <c r="AE2724">
        <v>15500.52504872126</v>
      </c>
      <c r="AF2724">
        <v>37530.463300000003</v>
      </c>
      <c r="AG2724">
        <v>117237</v>
      </c>
      <c r="AH2724">
        <v>21958</v>
      </c>
      <c r="AI2724">
        <v>6413</v>
      </c>
      <c r="AJ2724">
        <v>31481</v>
      </c>
      <c r="AK2724">
        <v>8585.8289617679893</v>
      </c>
      <c r="AL2724">
        <v>588641.6875</v>
      </c>
      <c r="AM2724">
        <v>460618.65625</v>
      </c>
      <c r="AN2724">
        <v>128023.0078125</v>
      </c>
      <c r="AO2724" s="5" t="s">
        <v>4387</v>
      </c>
    </row>
    <row r="2725" spans="1:41" ht="14.25" x14ac:dyDescent="0.45">
      <c r="A2725">
        <v>2018</v>
      </c>
      <c r="B2725" s="5" t="s">
        <v>1507</v>
      </c>
      <c r="C2725" s="5" t="s">
        <v>277</v>
      </c>
      <c r="D2725" s="5" t="s">
        <v>107</v>
      </c>
      <c r="E2725" s="5" t="s">
        <v>114</v>
      </c>
      <c r="F2725" s="5" t="s">
        <v>115</v>
      </c>
      <c r="G2725" s="5" t="s">
        <v>87</v>
      </c>
      <c r="H2725" s="5" t="s">
        <v>130</v>
      </c>
      <c r="I2725">
        <v>17029.662868463751</v>
      </c>
      <c r="J2725">
        <v>11741.619636101679</v>
      </c>
      <c r="K2725">
        <v>1026</v>
      </c>
      <c r="L2725">
        <v>3046.1644564328162</v>
      </c>
      <c r="M2725">
        <v>10933.487657189589</v>
      </c>
      <c r="N2725">
        <v>9405.2960000000003</v>
      </c>
      <c r="O2725">
        <v>10201.907855634759</v>
      </c>
      <c r="P2725">
        <v>7632.5</v>
      </c>
      <c r="Q2725">
        <v>5192.2019840000003</v>
      </c>
      <c r="R2725">
        <v>9590.2935138036919</v>
      </c>
      <c r="S2725">
        <v>15294.706237109371</v>
      </c>
      <c r="T2725">
        <v>12558.63116308594</v>
      </c>
      <c r="U2725">
        <v>2145</v>
      </c>
      <c r="V2725">
        <v>10517</v>
      </c>
      <c r="W2725">
        <v>3891.173829374241</v>
      </c>
      <c r="X2725">
        <v>17235.876708756681</v>
      </c>
      <c r="Y2725">
        <v>70157</v>
      </c>
      <c r="Z2725">
        <v>6747.1372639568781</v>
      </c>
      <c r="AA2725">
        <v>88601.929201017003</v>
      </c>
      <c r="AB2725">
        <v>2206</v>
      </c>
      <c r="AC2725">
        <v>11175.028282686941</v>
      </c>
      <c r="AD2725">
        <v>13978.710193791811</v>
      </c>
      <c r="AE2725">
        <v>14668.771872529551</v>
      </c>
      <c r="AF2725">
        <v>38167.121535181243</v>
      </c>
      <c r="AG2725">
        <v>117243.6847757559</v>
      </c>
      <c r="AH2725">
        <v>23960.54016153781</v>
      </c>
      <c r="AI2725">
        <v>5306.0824483200004</v>
      </c>
      <c r="AJ2725">
        <v>37938.665037662882</v>
      </c>
      <c r="AK2725">
        <v>8965</v>
      </c>
      <c r="AL2725">
        <v>586557.25</v>
      </c>
      <c r="AM2725">
        <v>460999.0625</v>
      </c>
      <c r="AN2725">
        <v>125558.125</v>
      </c>
      <c r="AO2725" s="5" t="s">
        <v>2545</v>
      </c>
    </row>
    <row r="2726" spans="1:41" ht="14.25" x14ac:dyDescent="0.45">
      <c r="A2726">
        <v>2018</v>
      </c>
      <c r="B2726" s="5" t="s">
        <v>5028</v>
      </c>
      <c r="C2726" s="5" t="s">
        <v>277</v>
      </c>
      <c r="D2726" s="5" t="s">
        <v>107</v>
      </c>
      <c r="E2726" s="5" t="s">
        <v>114</v>
      </c>
      <c r="F2726" s="5" t="s">
        <v>115</v>
      </c>
      <c r="G2726" s="5" t="s">
        <v>87</v>
      </c>
      <c r="H2726" s="5" t="s">
        <v>130</v>
      </c>
      <c r="I2726">
        <v>16245.56453964116</v>
      </c>
      <c r="J2726">
        <v>35344</v>
      </c>
      <c r="K2726">
        <v>3073.8605687999998</v>
      </c>
      <c r="L2726">
        <v>3148</v>
      </c>
      <c r="M2726">
        <v>13378.106</v>
      </c>
      <c r="N2726">
        <v>10981.761</v>
      </c>
      <c r="O2726">
        <v>11135.0970428</v>
      </c>
      <c r="P2726">
        <v>11727</v>
      </c>
      <c r="Q2726">
        <v>4929.5860654394837</v>
      </c>
      <c r="R2726">
        <v>9742.1689199555549</v>
      </c>
      <c r="S2726">
        <v>15553.383942857139</v>
      </c>
      <c r="T2726">
        <v>14657.43418609091</v>
      </c>
      <c r="U2726">
        <v>2114</v>
      </c>
      <c r="V2726">
        <v>10908</v>
      </c>
      <c r="W2726">
        <v>5378</v>
      </c>
      <c r="X2726">
        <v>15236</v>
      </c>
      <c r="Y2726">
        <v>61731</v>
      </c>
      <c r="Z2726">
        <v>7231.5667143999999</v>
      </c>
      <c r="AA2726">
        <v>72091</v>
      </c>
      <c r="AB2726">
        <v>2289</v>
      </c>
      <c r="AC2726">
        <v>11870.35475</v>
      </c>
      <c r="AD2726">
        <v>16007.881140696491</v>
      </c>
      <c r="AE2726">
        <v>15304</v>
      </c>
      <c r="AF2726">
        <v>38727.364999999998</v>
      </c>
      <c r="AG2726">
        <v>115967</v>
      </c>
      <c r="AH2726">
        <v>23723</v>
      </c>
      <c r="AI2726">
        <v>6413</v>
      </c>
      <c r="AJ2726">
        <v>33369</v>
      </c>
      <c r="AK2726">
        <v>8585</v>
      </c>
      <c r="AL2726">
        <v>596861.125</v>
      </c>
      <c r="AM2726">
        <v>461431.375</v>
      </c>
      <c r="AN2726">
        <v>135429.765625</v>
      </c>
      <c r="AO2726" s="5" t="s">
        <v>5447</v>
      </c>
    </row>
    <row r="2727" spans="1:41" ht="14.25" x14ac:dyDescent="0.45">
      <c r="A2727">
        <v>2018</v>
      </c>
      <c r="B2727" s="5" t="s">
        <v>1509</v>
      </c>
      <c r="C2727" s="5" t="s">
        <v>277</v>
      </c>
      <c r="D2727" s="5" t="s">
        <v>107</v>
      </c>
      <c r="E2727" s="5" t="s">
        <v>114</v>
      </c>
      <c r="F2727" s="5" t="s">
        <v>115</v>
      </c>
      <c r="G2727" s="5" t="s">
        <v>87</v>
      </c>
      <c r="H2727" s="5" t="s">
        <v>130</v>
      </c>
      <c r="I2727">
        <v>14615</v>
      </c>
      <c r="J2727">
        <v>20385.521127482541</v>
      </c>
      <c r="K2727">
        <v>2788.9846084725468</v>
      </c>
      <c r="L2727">
        <v>3725.7072358758442</v>
      </c>
      <c r="M2727">
        <v>10942.907081400001</v>
      </c>
      <c r="N2727">
        <v>10635.1071732</v>
      </c>
      <c r="O2727">
        <v>10864.34892498945</v>
      </c>
      <c r="P2727">
        <v>8058.5485271999996</v>
      </c>
      <c r="Q2727">
        <v>6379.5951972328839</v>
      </c>
      <c r="R2727">
        <v>9033.114456200954</v>
      </c>
      <c r="S2727">
        <v>12076.481806262331</v>
      </c>
      <c r="T2727">
        <v>12192.6098525</v>
      </c>
      <c r="U2727">
        <v>2182.9152133900802</v>
      </c>
      <c r="V2727">
        <v>11109</v>
      </c>
      <c r="W2727">
        <v>4975.500137699999</v>
      </c>
      <c r="X2727">
        <v>16000.93584</v>
      </c>
      <c r="Y2727">
        <v>61653.27719999999</v>
      </c>
      <c r="Z2727">
        <v>6797.8158136697812</v>
      </c>
      <c r="AA2727">
        <v>85746.848557651261</v>
      </c>
      <c r="AB2727">
        <v>2233</v>
      </c>
      <c r="AC2727">
        <v>10828.464566000001</v>
      </c>
      <c r="AD2727">
        <v>14516.05481227649</v>
      </c>
      <c r="AE2727">
        <v>14401.59461429873</v>
      </c>
      <c r="AF2727">
        <v>38961.098211275588</v>
      </c>
      <c r="AG2727">
        <v>118418.4407335963</v>
      </c>
      <c r="AH2727">
        <v>21580.188237279679</v>
      </c>
      <c r="AI2727">
        <v>5242.5755999999992</v>
      </c>
      <c r="AJ2727">
        <v>32913.542844321593</v>
      </c>
      <c r="AK2727">
        <v>9032.7285459232626</v>
      </c>
      <c r="AL2727">
        <v>578291.9375</v>
      </c>
      <c r="AM2727">
        <v>455845.5625</v>
      </c>
      <c r="AN2727">
        <v>122446.3125</v>
      </c>
      <c r="AO2727" s="5" t="s">
        <v>2543</v>
      </c>
    </row>
    <row r="2728" spans="1:41" ht="14.25" x14ac:dyDescent="0.45">
      <c r="A2728">
        <v>2018</v>
      </c>
      <c r="B2728" s="5" t="s">
        <v>1508</v>
      </c>
      <c r="C2728" s="5" t="s">
        <v>277</v>
      </c>
      <c r="D2728" s="5" t="s">
        <v>107</v>
      </c>
      <c r="E2728" s="5" t="s">
        <v>114</v>
      </c>
      <c r="F2728" s="5" t="s">
        <v>115</v>
      </c>
      <c r="G2728" s="5" t="s">
        <v>87</v>
      </c>
      <c r="H2728" s="5" t="s">
        <v>130</v>
      </c>
      <c r="I2728">
        <v>15671.81515344708</v>
      </c>
      <c r="J2728">
        <v>23039.49837981139</v>
      </c>
      <c r="K2728">
        <v>2878.8855495696239</v>
      </c>
      <c r="L2728">
        <v>3139.8973515000012</v>
      </c>
      <c r="M2728">
        <v>10890.869900445199</v>
      </c>
      <c r="N2728">
        <v>9964.8832039796525</v>
      </c>
      <c r="O2728">
        <v>11869</v>
      </c>
      <c r="P2728">
        <v>7632.5</v>
      </c>
      <c r="Q2728">
        <v>5151.4437006507196</v>
      </c>
      <c r="R2728">
        <v>8728.7514446994028</v>
      </c>
      <c r="S2728">
        <v>10247.38433441298</v>
      </c>
      <c r="T2728">
        <v>13206.8347447786</v>
      </c>
      <c r="U2728">
        <v>2587.023426937882</v>
      </c>
      <c r="V2728">
        <v>10750</v>
      </c>
      <c r="W2728">
        <v>4656.3631563600002</v>
      </c>
      <c r="X2728">
        <v>18070.426399</v>
      </c>
      <c r="Y2728">
        <v>64079.003999999994</v>
      </c>
      <c r="Z2728">
        <v>7570.3130000000001</v>
      </c>
      <c r="AA2728">
        <v>82234.30420693499</v>
      </c>
      <c r="AB2728">
        <v>2232</v>
      </c>
      <c r="AC2728">
        <v>11145.0419190825</v>
      </c>
      <c r="AD2728">
        <v>15292.319886687441</v>
      </c>
      <c r="AE2728">
        <v>13767.528274072491</v>
      </c>
      <c r="AF2728">
        <v>38269.67450605701</v>
      </c>
      <c r="AG2728">
        <v>123148</v>
      </c>
      <c r="AH2728">
        <v>25992.375344552362</v>
      </c>
      <c r="AI2728">
        <v>5190.3683279999996</v>
      </c>
      <c r="AJ2728">
        <v>38293.786239576308</v>
      </c>
      <c r="AK2728">
        <v>9496.9552909526537</v>
      </c>
      <c r="AL2728">
        <v>595197.25</v>
      </c>
      <c r="AM2728">
        <v>465173.46875</v>
      </c>
      <c r="AN2728">
        <v>130023.78125</v>
      </c>
      <c r="AO2728" s="5" t="s">
        <v>2544</v>
      </c>
    </row>
    <row r="2729" spans="1:41" ht="14.25" x14ac:dyDescent="0.45">
      <c r="A2729">
        <v>2018</v>
      </c>
      <c r="B2729" s="5" t="s">
        <v>589</v>
      </c>
      <c r="C2729" s="5" t="s">
        <v>277</v>
      </c>
      <c r="D2729" s="5" t="s">
        <v>107</v>
      </c>
      <c r="E2729" s="5" t="s">
        <v>114</v>
      </c>
      <c r="F2729" s="5" t="s">
        <v>115</v>
      </c>
      <c r="G2729" s="5" t="s">
        <v>87</v>
      </c>
      <c r="H2729" s="5" t="s">
        <v>130</v>
      </c>
      <c r="I2729">
        <v>24860.164717795</v>
      </c>
      <c r="J2729">
        <v>20825.621035239841</v>
      </c>
      <c r="K2729">
        <v>3380.1815491440002</v>
      </c>
      <c r="L2729">
        <v>3928.8496169999999</v>
      </c>
      <c r="M2729">
        <v>12158.951033571</v>
      </c>
      <c r="N2729">
        <v>10967.157978699999</v>
      </c>
      <c r="O2729">
        <v>11100.088669627699</v>
      </c>
      <c r="P2729">
        <v>7249.4</v>
      </c>
      <c r="Q2729">
        <v>4888.6606295440024</v>
      </c>
      <c r="R2729">
        <v>8405.0247654052637</v>
      </c>
      <c r="S2729">
        <v>11920.217282291849</v>
      </c>
      <c r="T2729">
        <v>12317.7075</v>
      </c>
      <c r="U2729">
        <v>2131.258646476278</v>
      </c>
      <c r="V2729">
        <v>270</v>
      </c>
      <c r="W2729">
        <v>4895.6949999999997</v>
      </c>
      <c r="X2729">
        <v>14918.52</v>
      </c>
      <c r="Y2729">
        <v>64761.303449999999</v>
      </c>
      <c r="Z2729">
        <v>6312.1986533620257</v>
      </c>
      <c r="AA2729">
        <v>78545.442486199958</v>
      </c>
      <c r="AB2729">
        <v>2211</v>
      </c>
      <c r="AC2729">
        <v>11468.35815</v>
      </c>
      <c r="AD2729">
        <v>13864.46676435904</v>
      </c>
      <c r="AE2729">
        <v>14225.94</v>
      </c>
      <c r="AF2729">
        <v>38428.651821593732</v>
      </c>
      <c r="AG2729">
        <v>114808.5191680804</v>
      </c>
      <c r="AH2729">
        <v>26295.271355527839</v>
      </c>
      <c r="AI2729">
        <v>6261.7800000000007</v>
      </c>
      <c r="AJ2729">
        <v>30974.72568622261</v>
      </c>
      <c r="AK2729">
        <v>8636.1112879304346</v>
      </c>
      <c r="AL2729">
        <v>571011.25</v>
      </c>
      <c r="AM2729">
        <v>443051.28125</v>
      </c>
      <c r="AN2729">
        <v>127959.9921875</v>
      </c>
      <c r="AO2729" s="5" t="s">
        <v>926</v>
      </c>
    </row>
    <row r="2730" spans="1:41" ht="14.25" x14ac:dyDescent="0.45">
      <c r="A2730">
        <v>2018</v>
      </c>
      <c r="B2730" s="5" t="s">
        <v>1507</v>
      </c>
      <c r="C2730" s="5" t="s">
        <v>277</v>
      </c>
      <c r="D2730" s="5" t="s">
        <v>107</v>
      </c>
      <c r="E2730" s="5" t="s">
        <v>29</v>
      </c>
      <c r="F2730" s="5" t="s">
        <v>29</v>
      </c>
      <c r="G2730" s="5" t="s">
        <v>86</v>
      </c>
      <c r="H2730" s="5" t="s">
        <v>130</v>
      </c>
      <c r="I2730">
        <v>125.19341485478859</v>
      </c>
      <c r="J2730">
        <v>1588.2086746553516</v>
      </c>
      <c r="K2730">
        <v>85.845465185467276</v>
      </c>
      <c r="L2730">
        <v>493.6114248164368</v>
      </c>
      <c r="M2730">
        <v>946.88669025182367</v>
      </c>
      <c r="N2730">
        <v>300.45912814913544</v>
      </c>
      <c r="O2730">
        <v>1058.0453584108841</v>
      </c>
      <c r="P2730">
        <v>1287.681977782009</v>
      </c>
      <c r="Q2730">
        <v>1.3949888092638432</v>
      </c>
      <c r="R2730">
        <v>455.32434734371839</v>
      </c>
      <c r="S2730">
        <v>967.90761996614344</v>
      </c>
      <c r="T2730">
        <v>1545.2183733384109</v>
      </c>
      <c r="U2730">
        <v>23.46277780749481</v>
      </c>
      <c r="V2730">
        <v>1082.7259296517059</v>
      </c>
      <c r="W2730">
        <v>268.26707870458523</v>
      </c>
      <c r="X2730">
        <v>1536.6338268198642</v>
      </c>
      <c r="Y2730">
        <v>2961.6685488986209</v>
      </c>
      <c r="Z2730">
        <v>912.10806759558977</v>
      </c>
      <c r="AA2730">
        <v>9483.6628724326238</v>
      </c>
      <c r="AB2730">
        <v>401.32754974205949</v>
      </c>
      <c r="AC2730">
        <v>773.12425946031829</v>
      </c>
      <c r="AD2730">
        <v>1346.7007350970177</v>
      </c>
      <c r="AE2730">
        <v>1150.3292334852615</v>
      </c>
      <c r="AF2730">
        <v>1042.5886094466605</v>
      </c>
      <c r="AG2730">
        <v>5008.3194668604765</v>
      </c>
      <c r="AH2730">
        <v>1362.7967598192929</v>
      </c>
      <c r="AI2730">
        <v>537.60722572398879</v>
      </c>
      <c r="AJ2730">
        <v>1373.6907178660208</v>
      </c>
      <c r="AK2730">
        <v>521.51120100171363</v>
      </c>
      <c r="AL2730">
        <v>38642.3046875</v>
      </c>
      <c r="AM2730">
        <v>28063.556640625</v>
      </c>
      <c r="AN2730">
        <v>10578.748046875</v>
      </c>
      <c r="AO2730" s="5" t="s">
        <v>2548</v>
      </c>
    </row>
    <row r="2731" spans="1:41" ht="14.25" x14ac:dyDescent="0.45">
      <c r="A2731">
        <v>2018</v>
      </c>
      <c r="B2731" s="5" t="s">
        <v>1509</v>
      </c>
      <c r="C2731" s="5" t="s">
        <v>277</v>
      </c>
      <c r="D2731" s="5" t="s">
        <v>107</v>
      </c>
      <c r="E2731" s="5" t="s">
        <v>29</v>
      </c>
      <c r="F2731" s="5" t="s">
        <v>29</v>
      </c>
      <c r="G2731" s="5" t="s">
        <v>86</v>
      </c>
      <c r="H2731" s="5" t="s">
        <v>130</v>
      </c>
      <c r="I2731">
        <v>494.68646859739584</v>
      </c>
      <c r="J2731">
        <v>4287.3911451477488</v>
      </c>
      <c r="K2731">
        <v>85.521036986777744</v>
      </c>
      <c r="L2731">
        <v>582.89491809940671</v>
      </c>
      <c r="M2731">
        <v>1093.4664730775246</v>
      </c>
      <c r="N2731">
        <v>470.63028590721319</v>
      </c>
      <c r="O2731">
        <v>1038.3140451488698</v>
      </c>
      <c r="P2731">
        <v>1397.4752702898381</v>
      </c>
      <c r="Q2731">
        <v>1.4721855915533069</v>
      </c>
      <c r="R2731">
        <v>618.68581199894186</v>
      </c>
      <c r="S2731">
        <v>895.72508707314239</v>
      </c>
      <c r="T2731">
        <v>2540.831751761757</v>
      </c>
      <c r="U2731">
        <v>52.496523796730521</v>
      </c>
      <c r="V2731">
        <v>882.99153026100737</v>
      </c>
      <c r="W2731">
        <v>308.67955992477545</v>
      </c>
      <c r="X2731">
        <v>1838.4282633615028</v>
      </c>
      <c r="Y2731">
        <v>3375.5264801297726</v>
      </c>
      <c r="Z2731">
        <v>1020.5324226084414</v>
      </c>
      <c r="AA2731">
        <v>9568.8137640847053</v>
      </c>
      <c r="AB2731">
        <v>392.67399799954427</v>
      </c>
      <c r="AC2731">
        <v>893.80686409360976</v>
      </c>
      <c r="AD2731">
        <v>1368.2043372960429</v>
      </c>
      <c r="AE2731">
        <v>1638.5918460854405</v>
      </c>
      <c r="AF2731">
        <v>948.44376217764795</v>
      </c>
      <c r="AG2731">
        <v>3633.512383375959</v>
      </c>
      <c r="AH2731">
        <v>1354.3568799939255</v>
      </c>
      <c r="AI2731">
        <v>526.01516844323976</v>
      </c>
      <c r="AJ2731">
        <v>1726.8513484834314</v>
      </c>
      <c r="AK2731">
        <v>577.46176176403571</v>
      </c>
      <c r="AL2731">
        <v>43614.484375</v>
      </c>
      <c r="AM2731">
        <v>31594.802734375</v>
      </c>
      <c r="AN2731">
        <v>12019.6787109375</v>
      </c>
      <c r="AO2731" s="5" t="s">
        <v>2546</v>
      </c>
    </row>
    <row r="2732" spans="1:41" ht="14.25" x14ac:dyDescent="0.45">
      <c r="A2732">
        <v>2018</v>
      </c>
      <c r="B2732" s="5" t="s">
        <v>5028</v>
      </c>
      <c r="C2732" s="5" t="s">
        <v>277</v>
      </c>
      <c r="D2732" s="5" t="s">
        <v>107</v>
      </c>
      <c r="E2732" s="5" t="s">
        <v>29</v>
      </c>
      <c r="F2732" s="5" t="s">
        <v>29</v>
      </c>
      <c r="G2732" s="5" t="s">
        <v>86</v>
      </c>
      <c r="H2732" s="5" t="s">
        <v>130</v>
      </c>
      <c r="I2732">
        <v>610.76817214228834</v>
      </c>
      <c r="J2732">
        <v>5517</v>
      </c>
      <c r="K2732">
        <v>248.93045599999999</v>
      </c>
      <c r="L2732">
        <v>446</v>
      </c>
      <c r="M2732">
        <v>1088</v>
      </c>
      <c r="N2732">
        <v>279</v>
      </c>
      <c r="O2732">
        <v>1015</v>
      </c>
      <c r="P2732">
        <v>1591</v>
      </c>
      <c r="Q2732">
        <v>1.6578029735944251</v>
      </c>
      <c r="R2732">
        <v>581.20354710000004</v>
      </c>
      <c r="S2732">
        <v>653.78280000000007</v>
      </c>
      <c r="T2732">
        <v>2119.636363636364</v>
      </c>
      <c r="U2732">
        <v>34</v>
      </c>
      <c r="V2732">
        <v>894</v>
      </c>
      <c r="W2732">
        <v>401</v>
      </c>
      <c r="X2732">
        <v>2150</v>
      </c>
      <c r="Y2732">
        <v>3505</v>
      </c>
      <c r="Z2732">
        <v>1299.85554</v>
      </c>
      <c r="AA2732">
        <v>6309</v>
      </c>
      <c r="AB2732">
        <v>390</v>
      </c>
      <c r="AC2732">
        <v>1114.58</v>
      </c>
      <c r="AD2732">
        <v>1454.760371999681</v>
      </c>
      <c r="AE2732">
        <v>1512</v>
      </c>
      <c r="AF2732">
        <v>1337.2800435855261</v>
      </c>
      <c r="AG2732">
        <v>6996</v>
      </c>
      <c r="AH2732">
        <v>1381</v>
      </c>
      <c r="AI2732">
        <v>1003</v>
      </c>
      <c r="AJ2732">
        <v>1863</v>
      </c>
      <c r="AK2732">
        <v>600</v>
      </c>
      <c r="AL2732">
        <v>46396.45703125</v>
      </c>
      <c r="AM2732">
        <v>33891.34375</v>
      </c>
      <c r="AN2732">
        <v>12505.1103515625</v>
      </c>
      <c r="AO2732" s="5" t="s">
        <v>5448</v>
      </c>
    </row>
    <row r="2733" spans="1:41" ht="14.25" x14ac:dyDescent="0.45">
      <c r="A2733">
        <v>2018</v>
      </c>
      <c r="B2733" s="5" t="s">
        <v>1508</v>
      </c>
      <c r="C2733" s="5" t="s">
        <v>277</v>
      </c>
      <c r="D2733" s="5" t="s">
        <v>107</v>
      </c>
      <c r="E2733" s="5" t="s">
        <v>29</v>
      </c>
      <c r="F2733" s="5" t="s">
        <v>29</v>
      </c>
      <c r="G2733" s="5" t="s">
        <v>86</v>
      </c>
      <c r="H2733" s="5" t="s">
        <v>130</v>
      </c>
      <c r="I2733">
        <v>113.16011477351365</v>
      </c>
      <c r="J2733">
        <v>4170.6058270542107</v>
      </c>
      <c r="K2733">
        <v>73.185758704949265</v>
      </c>
      <c r="L2733">
        <v>534.94050967070825</v>
      </c>
      <c r="M2733">
        <v>1079.5865087294749</v>
      </c>
      <c r="N2733">
        <v>312.80540999744733</v>
      </c>
      <c r="O2733">
        <v>1041.4491418589182</v>
      </c>
      <c r="P2733">
        <v>1184.7879256706835</v>
      </c>
      <c r="Q2733">
        <v>1.5314356941322989</v>
      </c>
      <c r="R2733">
        <v>500.44148013994476</v>
      </c>
      <c r="S2733">
        <v>689.53570864165602</v>
      </c>
      <c r="T2733">
        <v>1895.4584988332183</v>
      </c>
      <c r="U2733">
        <v>36.856137477312579</v>
      </c>
      <c r="V2733">
        <v>1008.8051343790129</v>
      </c>
      <c r="W2733">
        <v>263.25812483794698</v>
      </c>
      <c r="X2733">
        <v>1684.8519989628608</v>
      </c>
      <c r="Y2733">
        <v>3085.3852231007386</v>
      </c>
      <c r="Z2733">
        <v>895.07762444901982</v>
      </c>
      <c r="AA2733">
        <v>9445.730128093257</v>
      </c>
      <c r="AB2733">
        <v>393.83415475756868</v>
      </c>
      <c r="AC2733">
        <v>909.82007943994483</v>
      </c>
      <c r="AD2733">
        <v>1478.4244585661806</v>
      </c>
      <c r="AE2733">
        <v>1254.1617067279794</v>
      </c>
      <c r="AF2733">
        <v>947.89781958359185</v>
      </c>
      <c r="AG2733">
        <v>4719.691662094714</v>
      </c>
      <c r="AH2733">
        <v>1181.5024642727062</v>
      </c>
      <c r="AI2733">
        <v>527.5692821752458</v>
      </c>
      <c r="AJ2733">
        <v>1319.483914659756</v>
      </c>
      <c r="AK2733">
        <v>535.53020787034529</v>
      </c>
      <c r="AL2733">
        <v>41285.37109375</v>
      </c>
      <c r="AM2733">
        <v>30441.181640625</v>
      </c>
      <c r="AN2733">
        <v>10844.1875</v>
      </c>
      <c r="AO2733" s="5" t="s">
        <v>2547</v>
      </c>
    </row>
    <row r="2734" spans="1:41" ht="14.25" x14ac:dyDescent="0.45">
      <c r="A2734">
        <v>2018</v>
      </c>
      <c r="B2734" s="5" t="s">
        <v>589</v>
      </c>
      <c r="C2734" s="5" t="s">
        <v>277</v>
      </c>
      <c r="D2734" s="5" t="s">
        <v>107</v>
      </c>
      <c r="E2734" s="5" t="s">
        <v>29</v>
      </c>
      <c r="F2734" s="5" t="s">
        <v>29</v>
      </c>
      <c r="G2734" s="5" t="s">
        <v>86</v>
      </c>
      <c r="H2734" s="5" t="s">
        <v>130</v>
      </c>
      <c r="I2734">
        <v>531.46928206536199</v>
      </c>
      <c r="J2734">
        <v>4595.9362425494483</v>
      </c>
      <c r="K2734">
        <v>221.709631593007</v>
      </c>
      <c r="L2734">
        <v>483.01913762056978</v>
      </c>
      <c r="M2734">
        <v>1150.0455657632615</v>
      </c>
      <c r="N2734">
        <v>340.09983867526267</v>
      </c>
      <c r="O2734">
        <v>1128.0696228353702</v>
      </c>
      <c r="P2734">
        <v>1176.3084245014188</v>
      </c>
      <c r="Q2734">
        <v>1.486491186415225</v>
      </c>
      <c r="R2734">
        <v>639.85181327999703</v>
      </c>
      <c r="S2734">
        <v>1134.4457831414254</v>
      </c>
      <c r="T2734">
        <v>2300.091131526523</v>
      </c>
      <c r="U2734">
        <v>32.574597066260374</v>
      </c>
      <c r="V2734">
        <v>1016.2220817471729</v>
      </c>
      <c r="W2734">
        <v>313.64879066270765</v>
      </c>
      <c r="X2734">
        <v>1947.4924910429563</v>
      </c>
      <c r="Y2734">
        <v>3544.2313344885965</v>
      </c>
      <c r="Z2734">
        <v>1129.1356463857476</v>
      </c>
      <c r="AA2734">
        <v>5750.227828816307</v>
      </c>
      <c r="AB2734">
        <v>326.19474228921598</v>
      </c>
      <c r="AC2734">
        <v>1109.5506422297512</v>
      </c>
      <c r="AD2734">
        <v>1381.4991864139586</v>
      </c>
      <c r="AE2734">
        <v>1916.3941109491439</v>
      </c>
      <c r="AF2734">
        <v>1109.7884726214061</v>
      </c>
      <c r="AG2734">
        <v>4449.1883540940562</v>
      </c>
      <c r="AH2734">
        <v>1376.3379407465607</v>
      </c>
      <c r="AI2734">
        <v>1048.6324567823192</v>
      </c>
      <c r="AJ2734">
        <v>1497.1502274299912</v>
      </c>
      <c r="AK2734">
        <v>627.29758132541531</v>
      </c>
      <c r="AL2734">
        <v>42278.09765625</v>
      </c>
      <c r="AM2734">
        <v>29322.634765625</v>
      </c>
      <c r="AN2734">
        <v>12955.46484375</v>
      </c>
      <c r="AO2734" s="5" t="s">
        <v>927</v>
      </c>
    </row>
    <row r="2735" spans="1:41" ht="14.25" x14ac:dyDescent="0.45">
      <c r="A2735">
        <v>2018</v>
      </c>
      <c r="B2735" s="5" t="s">
        <v>4071</v>
      </c>
      <c r="C2735" s="5" t="s">
        <v>277</v>
      </c>
      <c r="D2735" s="5" t="s">
        <v>107</v>
      </c>
      <c r="E2735" s="5" t="s">
        <v>29</v>
      </c>
      <c r="F2735" s="5" t="s">
        <v>29</v>
      </c>
      <c r="G2735" s="5" t="s">
        <v>86</v>
      </c>
      <c r="H2735" s="5" t="s">
        <v>130</v>
      </c>
      <c r="I2735">
        <v>628.25721686958207</v>
      </c>
      <c r="J2735">
        <v>6115.3449649354006</v>
      </c>
      <c r="K2735">
        <v>256.05845656967506</v>
      </c>
      <c r="L2735">
        <v>474.30700059674007</v>
      </c>
      <c r="M2735">
        <v>1028.6345057339029</v>
      </c>
      <c r="N2735">
        <v>628.49568300341468</v>
      </c>
      <c r="O2735">
        <v>1044.0640233199115</v>
      </c>
      <c r="P2735">
        <v>1636.6412459295584</v>
      </c>
      <c r="Q2735">
        <v>1.484455239351379</v>
      </c>
      <c r="R2735">
        <v>633.10544939437705</v>
      </c>
      <c r="S2735">
        <v>1028.6345057339029</v>
      </c>
      <c r="T2735">
        <v>1851.5421103210253</v>
      </c>
      <c r="U2735">
        <v>36.207934601833387</v>
      </c>
      <c r="V2735">
        <v>1018.3481606765639</v>
      </c>
      <c r="W2735">
        <v>411.45380229356118</v>
      </c>
      <c r="X2735">
        <v>2034.6390523416599</v>
      </c>
      <c r="Y2735">
        <v>3605.3639425973297</v>
      </c>
      <c r="Z2735">
        <v>1138.6983978474304</v>
      </c>
      <c r="AA2735">
        <v>5708.9215068231615</v>
      </c>
      <c r="AB2735">
        <v>401.16745723622216</v>
      </c>
      <c r="AC2735">
        <v>1146.4954474008935</v>
      </c>
      <c r="AD2735">
        <v>1379.6075743127551</v>
      </c>
      <c r="AE2735">
        <v>1779.537694919652</v>
      </c>
      <c r="AF2735">
        <v>1381.2965531222858</v>
      </c>
      <c r="AG2735">
        <v>4977.5623732463564</v>
      </c>
      <c r="AH2735">
        <v>1367.0552581203569</v>
      </c>
      <c r="AI2735">
        <v>1031.7204092511047</v>
      </c>
      <c r="AJ2735">
        <v>1492.5284985158594</v>
      </c>
      <c r="AK2735">
        <v>617.18070344034174</v>
      </c>
      <c r="AL2735">
        <v>44854.35546875</v>
      </c>
      <c r="AM2735">
        <v>32402.59765625</v>
      </c>
      <c r="AN2735">
        <v>12451.7587890625</v>
      </c>
      <c r="AO2735" s="5" t="s">
        <v>4388</v>
      </c>
    </row>
    <row r="2736" spans="1:41" ht="14.25" x14ac:dyDescent="0.45">
      <c r="A2736">
        <v>2018</v>
      </c>
      <c r="B2736" s="5" t="s">
        <v>1508</v>
      </c>
      <c r="C2736" s="5" t="s">
        <v>277</v>
      </c>
      <c r="D2736" s="5" t="s">
        <v>107</v>
      </c>
      <c r="E2736" s="5" t="s">
        <v>29</v>
      </c>
      <c r="F2736" s="5" t="s">
        <v>29</v>
      </c>
      <c r="G2736" s="5" t="s">
        <v>87</v>
      </c>
      <c r="H2736" s="5" t="s">
        <v>130</v>
      </c>
      <c r="I2736">
        <v>114.3204040682417</v>
      </c>
      <c r="J2736">
        <v>4333.438878585559</v>
      </c>
      <c r="K2736">
        <v>75.50493969849245</v>
      </c>
      <c r="L2736">
        <v>548.79240000000004</v>
      </c>
      <c r="M2736">
        <v>1102.1079573504001</v>
      </c>
      <c r="N2736">
        <v>323.1067141507645</v>
      </c>
      <c r="O2736">
        <v>1092</v>
      </c>
      <c r="P2736">
        <v>1320</v>
      </c>
      <c r="Q2736">
        <v>1.6186555813428001</v>
      </c>
      <c r="R2736">
        <v>523.46473151119073</v>
      </c>
      <c r="S2736">
        <v>728.80684941875143</v>
      </c>
      <c r="T2736">
        <v>2065.541401125</v>
      </c>
      <c r="U2736">
        <v>37.885125600000002</v>
      </c>
      <c r="V2736">
        <v>1037</v>
      </c>
      <c r="W2736">
        <v>265.30200000000002</v>
      </c>
      <c r="X2736">
        <v>1822.6686360000001</v>
      </c>
      <c r="Y2736">
        <v>3367.1559999999999</v>
      </c>
      <c r="Z2736">
        <v>946.05</v>
      </c>
      <c r="AA2736">
        <v>9800.5852392364231</v>
      </c>
      <c r="AB2736">
        <v>374</v>
      </c>
      <c r="AC2736">
        <v>972.24315686092791</v>
      </c>
      <c r="AD2736">
        <v>1640.756455626519</v>
      </c>
      <c r="AE2736">
        <v>1263.8987279999999</v>
      </c>
      <c r="AF2736">
        <v>972.45170632707277</v>
      </c>
      <c r="AG2736">
        <v>5030</v>
      </c>
      <c r="AH2736">
        <v>1293.1278569055719</v>
      </c>
      <c r="AI2736">
        <v>531.66520800000001</v>
      </c>
      <c r="AJ2736">
        <v>1439.609005881362</v>
      </c>
      <c r="AK2736">
        <v>575.90856265799994</v>
      </c>
      <c r="AL2736">
        <v>43599.015625</v>
      </c>
      <c r="AM2736">
        <v>32031.619140625</v>
      </c>
      <c r="AN2736">
        <v>11567.388671875</v>
      </c>
      <c r="AO2736" s="5" t="s">
        <v>2551</v>
      </c>
    </row>
    <row r="2737" spans="1:41" ht="14.25" x14ac:dyDescent="0.45">
      <c r="A2737">
        <v>2018</v>
      </c>
      <c r="B2737" s="5" t="s">
        <v>1509</v>
      </c>
      <c r="C2737" s="5" t="s">
        <v>277</v>
      </c>
      <c r="D2737" s="5" t="s">
        <v>107</v>
      </c>
      <c r="E2737" s="5" t="s">
        <v>29</v>
      </c>
      <c r="F2737" s="5" t="s">
        <v>29</v>
      </c>
      <c r="G2737" s="5" t="s">
        <v>87</v>
      </c>
      <c r="H2737" s="5" t="s">
        <v>130</v>
      </c>
      <c r="I2737">
        <v>500</v>
      </c>
      <c r="J2737">
        <v>4333.4387499999993</v>
      </c>
      <c r="K2737">
        <v>85.593933760679974</v>
      </c>
      <c r="L2737">
        <v>579.7135023989033</v>
      </c>
      <c r="M2737">
        <v>1093.5388800000001</v>
      </c>
      <c r="N2737">
        <v>466.3582596</v>
      </c>
      <c r="O2737">
        <v>1037.2683869338441</v>
      </c>
      <c r="P2737">
        <v>1331.0169599999999</v>
      </c>
      <c r="Q2737">
        <v>1.472890675579396</v>
      </c>
      <c r="R2737">
        <v>638.39354201347487</v>
      </c>
      <c r="S2737">
        <v>891.07513344000006</v>
      </c>
      <c r="T2737">
        <v>2530.5416674999992</v>
      </c>
      <c r="U2737">
        <v>53.060400000000001</v>
      </c>
      <c r="V2737">
        <v>883</v>
      </c>
      <c r="W2737">
        <v>305.87730599999992</v>
      </c>
      <c r="X2737">
        <v>1821.7403999999999</v>
      </c>
      <c r="Y2737">
        <v>3468.4706000000001</v>
      </c>
      <c r="Z2737">
        <v>1021.203612</v>
      </c>
      <c r="AA2737">
        <v>9705.7093457230894</v>
      </c>
      <c r="AB2737">
        <v>374</v>
      </c>
      <c r="AC2737">
        <v>879.4509700000001</v>
      </c>
      <c r="AD2737">
        <v>1368.8596208609599</v>
      </c>
      <c r="AE2737">
        <v>1667.7080512119801</v>
      </c>
      <c r="AF2737">
        <v>975.07748109395482</v>
      </c>
      <c r="AG2737">
        <v>3768.1251534523808</v>
      </c>
      <c r="AH2737">
        <v>1370.9183936417739</v>
      </c>
      <c r="AI2737">
        <v>521.24040000000002</v>
      </c>
      <c r="AJ2737">
        <v>1753.9392562002561</v>
      </c>
      <c r="AK2737">
        <v>580.10094999999978</v>
      </c>
      <c r="AL2737">
        <v>44006.89453125</v>
      </c>
      <c r="AM2737">
        <v>32026.140625</v>
      </c>
      <c r="AN2737">
        <v>11980.75390625</v>
      </c>
      <c r="AO2737" s="5" t="s">
        <v>2550</v>
      </c>
    </row>
    <row r="2738" spans="1:41" ht="14.25" x14ac:dyDescent="0.45">
      <c r="A2738">
        <v>2018</v>
      </c>
      <c r="B2738" s="5" t="s">
        <v>4071</v>
      </c>
      <c r="C2738" s="5" t="s">
        <v>277</v>
      </c>
      <c r="D2738" s="5" t="s">
        <v>107</v>
      </c>
      <c r="E2738" s="5" t="s">
        <v>29</v>
      </c>
      <c r="F2738" s="5" t="s">
        <v>29</v>
      </c>
      <c r="G2738" s="5" t="s">
        <v>87</v>
      </c>
      <c r="H2738" s="5" t="s">
        <v>130</v>
      </c>
      <c r="I2738">
        <v>622.98353558513406</v>
      </c>
      <c r="J2738">
        <v>6064.0118812500004</v>
      </c>
      <c r="K2738">
        <v>248.93045599999999</v>
      </c>
      <c r="L2738">
        <v>473</v>
      </c>
      <c r="M2738">
        <v>1000</v>
      </c>
      <c r="N2738">
        <v>611</v>
      </c>
      <c r="O2738">
        <v>1015</v>
      </c>
      <c r="P2738">
        <v>1591.081416</v>
      </c>
      <c r="Q2738">
        <v>1.4431318715020749</v>
      </c>
      <c r="R2738">
        <v>615.48144249999996</v>
      </c>
      <c r="S2738">
        <v>1000</v>
      </c>
      <c r="T2738">
        <v>1836</v>
      </c>
      <c r="U2738">
        <v>35.200000000000003</v>
      </c>
      <c r="V2738">
        <v>990</v>
      </c>
      <c r="W2738">
        <v>400</v>
      </c>
      <c r="X2738">
        <v>2150</v>
      </c>
      <c r="Y2738">
        <v>3505</v>
      </c>
      <c r="Z2738">
        <v>1107</v>
      </c>
      <c r="AA2738">
        <v>5631</v>
      </c>
      <c r="AB2738">
        <v>390</v>
      </c>
      <c r="AC2738">
        <v>1114.58</v>
      </c>
      <c r="AD2738">
        <v>1341.2028924000001</v>
      </c>
      <c r="AE2738">
        <v>1730</v>
      </c>
      <c r="AF2738">
        <v>1369.7017515268981</v>
      </c>
      <c r="AG2738">
        <v>4938</v>
      </c>
      <c r="AH2738">
        <v>1349</v>
      </c>
      <c r="AI2738">
        <v>1003</v>
      </c>
      <c r="AJ2738">
        <v>1480</v>
      </c>
      <c r="AK2738">
        <v>600</v>
      </c>
      <c r="AL2738">
        <v>44212.6171875</v>
      </c>
      <c r="AM2738">
        <v>31879.484375</v>
      </c>
      <c r="AN2738">
        <v>12333.1337890625</v>
      </c>
      <c r="AO2738" s="5" t="s">
        <v>4389</v>
      </c>
    </row>
    <row r="2739" spans="1:41" ht="14.25" x14ac:dyDescent="0.45">
      <c r="A2739">
        <v>2018</v>
      </c>
      <c r="B2739" s="5" t="s">
        <v>5028</v>
      </c>
      <c r="C2739" s="5" t="s">
        <v>277</v>
      </c>
      <c r="D2739" s="5" t="s">
        <v>107</v>
      </c>
      <c r="E2739" s="5" t="s">
        <v>29</v>
      </c>
      <c r="F2739" s="5" t="s">
        <v>29</v>
      </c>
      <c r="G2739" s="5" t="s">
        <v>87</v>
      </c>
      <c r="H2739" s="5" t="s">
        <v>130</v>
      </c>
      <c r="I2739">
        <v>622.98353558513406</v>
      </c>
      <c r="J2739">
        <v>5517</v>
      </c>
      <c r="K2739">
        <v>248.93045599999999</v>
      </c>
      <c r="L2739">
        <v>446</v>
      </c>
      <c r="M2739">
        <v>1088</v>
      </c>
      <c r="N2739">
        <v>279</v>
      </c>
      <c r="O2739">
        <v>1015</v>
      </c>
      <c r="P2739">
        <v>1591</v>
      </c>
      <c r="Q2739">
        <v>1.6578029735944251</v>
      </c>
      <c r="R2739">
        <v>581.20354710000004</v>
      </c>
      <c r="S2739">
        <v>653.78280000000007</v>
      </c>
      <c r="T2739">
        <v>2119.636363636364</v>
      </c>
      <c r="U2739">
        <v>34</v>
      </c>
      <c r="V2739">
        <v>894</v>
      </c>
      <c r="W2739">
        <v>401</v>
      </c>
      <c r="X2739">
        <v>2150</v>
      </c>
      <c r="Y2739">
        <v>3505</v>
      </c>
      <c r="Z2739">
        <v>1299.85554</v>
      </c>
      <c r="AA2739">
        <v>6309</v>
      </c>
      <c r="AB2739">
        <v>390</v>
      </c>
      <c r="AC2739">
        <v>1114.58</v>
      </c>
      <c r="AD2739">
        <v>1454.760371999681</v>
      </c>
      <c r="AE2739">
        <v>1512</v>
      </c>
      <c r="AF2739">
        <v>1337.2800435855261</v>
      </c>
      <c r="AG2739">
        <v>6996</v>
      </c>
      <c r="AH2739">
        <v>1381</v>
      </c>
      <c r="AI2739">
        <v>1003</v>
      </c>
      <c r="AJ2739">
        <v>1863</v>
      </c>
      <c r="AK2739">
        <v>600</v>
      </c>
      <c r="AL2739">
        <v>46408.671875</v>
      </c>
      <c r="AM2739">
        <v>33903.55859375</v>
      </c>
      <c r="AN2739">
        <v>12505.1103515625</v>
      </c>
      <c r="AO2739" s="5" t="s">
        <v>5449</v>
      </c>
    </row>
    <row r="2740" spans="1:41" ht="14.25" x14ac:dyDescent="0.45">
      <c r="A2740">
        <v>2018</v>
      </c>
      <c r="B2740" s="5" t="s">
        <v>1507</v>
      </c>
      <c r="C2740" s="5" t="s">
        <v>277</v>
      </c>
      <c r="D2740" s="5" t="s">
        <v>107</v>
      </c>
      <c r="E2740" s="5" t="s">
        <v>29</v>
      </c>
      <c r="F2740" s="5" t="s">
        <v>29</v>
      </c>
      <c r="G2740" s="5" t="s">
        <v>87</v>
      </c>
      <c r="H2740" s="5" t="s">
        <v>130</v>
      </c>
      <c r="I2740">
        <v>126.8137329898161</v>
      </c>
      <c r="J2740">
        <v>1448.2025125</v>
      </c>
      <c r="K2740">
        <v>92</v>
      </c>
      <c r="L2740">
        <v>507.87716947199999</v>
      </c>
      <c r="M2740">
        <v>970.65149058411384</v>
      </c>
      <c r="N2740">
        <v>311.36</v>
      </c>
      <c r="O2740">
        <v>1115.5684979101561</v>
      </c>
      <c r="P2740">
        <v>1320</v>
      </c>
      <c r="Q2740">
        <v>1.4378</v>
      </c>
      <c r="R2740">
        <v>464.59708420564658</v>
      </c>
      <c r="S2740">
        <v>995.63922734374978</v>
      </c>
      <c r="T2740">
        <v>1629.2278265625</v>
      </c>
      <c r="U2740">
        <v>20</v>
      </c>
      <c r="V2740">
        <v>1114</v>
      </c>
      <c r="W2740">
        <v>270.07561428000002</v>
      </c>
      <c r="X2740">
        <v>1660.1254947499999</v>
      </c>
      <c r="Y2740">
        <v>3409</v>
      </c>
      <c r="Z2740">
        <v>957.01499999999987</v>
      </c>
      <c r="AA2740">
        <v>9860.0692924103096</v>
      </c>
      <c r="AB2740">
        <v>374</v>
      </c>
      <c r="AC2740">
        <v>813.17074019427525</v>
      </c>
      <c r="AD2740">
        <v>1377.1115</v>
      </c>
      <c r="AE2740">
        <v>1186.2502652974511</v>
      </c>
      <c r="AF2740">
        <v>1072.720211219646</v>
      </c>
      <c r="AG2740">
        <v>5172.1316558415356</v>
      </c>
      <c r="AH2740">
        <v>1412.875</v>
      </c>
      <c r="AI2740">
        <v>542.29851215999997</v>
      </c>
      <c r="AJ2740">
        <v>1430.797510160681</v>
      </c>
      <c r="AK2740">
        <v>516</v>
      </c>
      <c r="AL2740">
        <v>40171.01171875</v>
      </c>
      <c r="AM2740">
        <v>29215.439453125</v>
      </c>
      <c r="AN2740">
        <v>10955.5732421875</v>
      </c>
      <c r="AO2740" s="5" t="s">
        <v>2549</v>
      </c>
    </row>
    <row r="2741" spans="1:41" ht="14.25" x14ac:dyDescent="0.45">
      <c r="A2741">
        <v>2018</v>
      </c>
      <c r="B2741" s="5" t="s">
        <v>589</v>
      </c>
      <c r="C2741" s="5" t="s">
        <v>277</v>
      </c>
      <c r="D2741" s="5" t="s">
        <v>107</v>
      </c>
      <c r="E2741" s="5" t="s">
        <v>29</v>
      </c>
      <c r="F2741" s="5" t="s">
        <v>29</v>
      </c>
      <c r="G2741" s="5" t="s">
        <v>87</v>
      </c>
      <c r="H2741" s="5" t="s">
        <v>130</v>
      </c>
      <c r="I2741">
        <v>523.7064105609079</v>
      </c>
      <c r="J2741">
        <v>4580.5681774999994</v>
      </c>
      <c r="K2741">
        <v>214.39435847999999</v>
      </c>
      <c r="L2741">
        <v>478.30860000000001</v>
      </c>
      <c r="M2741">
        <v>1122</v>
      </c>
      <c r="N2741">
        <v>338.44179470000012</v>
      </c>
      <c r="O2741">
        <v>1098.1106875838609</v>
      </c>
      <c r="P2741">
        <v>1254</v>
      </c>
      <c r="Q2741">
        <v>1.451662700299132</v>
      </c>
      <c r="R2741">
        <v>619.96402295999985</v>
      </c>
      <c r="S2741">
        <v>1105.69556214</v>
      </c>
      <c r="T2741">
        <v>2254.4209999999998</v>
      </c>
      <c r="U2741">
        <v>31.468646476278071</v>
      </c>
      <c r="V2741">
        <v>24</v>
      </c>
      <c r="W2741">
        <v>306.3</v>
      </c>
      <c r="X2741">
        <v>1938</v>
      </c>
      <c r="Y2741">
        <v>3506.3787000000002</v>
      </c>
      <c r="Z2741">
        <v>1102.68</v>
      </c>
      <c r="AA2741">
        <v>5708.9320053522824</v>
      </c>
      <c r="AB2741">
        <v>312</v>
      </c>
      <c r="AC2741">
        <v>1080.05169</v>
      </c>
      <c r="AD2741">
        <v>1349.1306626896801</v>
      </c>
      <c r="AE2741">
        <v>1869.66</v>
      </c>
      <c r="AF2741">
        <v>1098.9655052812079</v>
      </c>
      <c r="AG2741">
        <v>4427.4978117696346</v>
      </c>
      <c r="AH2741">
        <v>1370.97248101125</v>
      </c>
      <c r="AI2741">
        <v>1023.06</v>
      </c>
      <c r="AJ2741">
        <v>1489.8527999999999</v>
      </c>
      <c r="AK2741">
        <v>612</v>
      </c>
      <c r="AL2741">
        <v>40842.0078125</v>
      </c>
      <c r="AM2741">
        <v>28135.927734375</v>
      </c>
      <c r="AN2741">
        <v>12706.0849609375</v>
      </c>
      <c r="AO2741" s="5" t="s">
        <v>928</v>
      </c>
    </row>
    <row r="2742" spans="1:41" ht="14.25" x14ac:dyDescent="0.45">
      <c r="A2742">
        <v>2018</v>
      </c>
      <c r="B2742" s="5" t="s">
        <v>80</v>
      </c>
      <c r="C2742" s="5" t="s">
        <v>278</v>
      </c>
      <c r="D2742" s="5" t="s">
        <v>107</v>
      </c>
      <c r="E2742" s="5" t="s">
        <v>108</v>
      </c>
      <c r="F2742" s="5" t="s">
        <v>108</v>
      </c>
      <c r="G2742" s="5" t="s">
        <v>86</v>
      </c>
      <c r="H2742" s="5" t="s">
        <v>130</v>
      </c>
      <c r="I2742">
        <v>701</v>
      </c>
      <c r="J2742">
        <v>636</v>
      </c>
      <c r="K2742">
        <v>31.102418899536133</v>
      </c>
      <c r="L2742">
        <v>408</v>
      </c>
      <c r="M2742">
        <v>667</v>
      </c>
      <c r="N2742">
        <v>1553</v>
      </c>
      <c r="O2742">
        <v>1556.342041015625</v>
      </c>
      <c r="P2742">
        <v>438</v>
      </c>
      <c r="Q2742">
        <v>60.665000915527344</v>
      </c>
      <c r="R2742">
        <v>947.75201416015625</v>
      </c>
      <c r="S2742"/>
      <c r="T2742">
        <v>718</v>
      </c>
      <c r="U2742">
        <v>73</v>
      </c>
      <c r="V2742">
        <v>2125</v>
      </c>
      <c r="W2742">
        <v>528.168701171875</v>
      </c>
      <c r="X2742">
        <v>2332.417724609375</v>
      </c>
      <c r="Y2742">
        <v>3208.659912109375</v>
      </c>
      <c r="Z2742">
        <v>41.280998229980469</v>
      </c>
      <c r="AA2742">
        <v>10029.7822265625</v>
      </c>
      <c r="AB2742">
        <v>571</v>
      </c>
      <c r="AC2742">
        <v>151</v>
      </c>
      <c r="AD2742">
        <v>758.45001220703125</v>
      </c>
      <c r="AE2742">
        <v>1107.8736572265625</v>
      </c>
      <c r="AF2742">
        <v>1976.887939453125</v>
      </c>
      <c r="AG2742">
        <v>13201.8251953125</v>
      </c>
      <c r="AH2742">
        <v>1912.6898193359375</v>
      </c>
      <c r="AI2742">
        <v>517</v>
      </c>
      <c r="AJ2742">
        <v>802.21295166015625</v>
      </c>
      <c r="AK2742">
        <v>355</v>
      </c>
      <c r="AL2742">
        <v>47409.11328125</v>
      </c>
      <c r="AM2742">
        <v>37461.94140625</v>
      </c>
      <c r="AN2742">
        <v>9947.1708984375</v>
      </c>
      <c r="AO2742" s="5" t="s">
        <v>5450</v>
      </c>
    </row>
    <row r="2743" spans="1:41" ht="14.25" x14ac:dyDescent="0.45">
      <c r="A2743">
        <v>2018</v>
      </c>
      <c r="B2743" s="5" t="s">
        <v>80</v>
      </c>
      <c r="C2743" s="5" t="s">
        <v>278</v>
      </c>
      <c r="D2743" s="5" t="s">
        <v>107</v>
      </c>
      <c r="E2743" s="5" t="s">
        <v>108</v>
      </c>
      <c r="F2743" s="5" t="s">
        <v>108</v>
      </c>
      <c r="G2743" s="5" t="s">
        <v>87</v>
      </c>
      <c r="H2743" s="5" t="s">
        <v>130</v>
      </c>
      <c r="I2743">
        <v>701</v>
      </c>
      <c r="J2743">
        <v>636</v>
      </c>
      <c r="K2743">
        <v>31.10241858077071</v>
      </c>
      <c r="L2743">
        <v>408</v>
      </c>
      <c r="M2743">
        <v>667</v>
      </c>
      <c r="N2743">
        <v>1553</v>
      </c>
      <c r="O2743">
        <v>1556.3419899999999</v>
      </c>
      <c r="P2743">
        <v>438</v>
      </c>
      <c r="Q2743">
        <v>60.664999999999999</v>
      </c>
      <c r="R2743">
        <v>947.75202296173927</v>
      </c>
      <c r="S2743"/>
      <c r="T2743">
        <v>718</v>
      </c>
      <c r="U2743">
        <v>73</v>
      </c>
      <c r="V2743">
        <v>2125</v>
      </c>
      <c r="W2743">
        <v>528.16869999999994</v>
      </c>
      <c r="X2743">
        <v>2332.417603998636</v>
      </c>
      <c r="Y2743">
        <v>3208.66</v>
      </c>
      <c r="Z2743">
        <v>41.280999999999999</v>
      </c>
      <c r="AA2743">
        <v>10029.781849999999</v>
      </c>
      <c r="AB2743">
        <v>571</v>
      </c>
      <c r="AC2743">
        <v>151</v>
      </c>
      <c r="AD2743">
        <v>758.45</v>
      </c>
      <c r="AE2743">
        <v>1107.8736100000001</v>
      </c>
      <c r="AF2743">
        <v>1976.8879999999999</v>
      </c>
      <c r="AG2743">
        <v>13201.825419999999</v>
      </c>
      <c r="AH2743">
        <v>1912.68976</v>
      </c>
      <c r="AI2743">
        <v>517</v>
      </c>
      <c r="AJ2743">
        <v>802.21293000001128</v>
      </c>
      <c r="AK2743">
        <v>355</v>
      </c>
      <c r="AL2743">
        <v>47409.11328125</v>
      </c>
      <c r="AM2743">
        <v>37461.94140625</v>
      </c>
      <c r="AN2743">
        <v>9947.1708984375</v>
      </c>
      <c r="AO2743" s="5" t="s">
        <v>5451</v>
      </c>
    </row>
    <row r="2744" spans="1:41" ht="14.25" x14ac:dyDescent="0.45">
      <c r="A2744">
        <v>2018</v>
      </c>
      <c r="B2744" s="5" t="s">
        <v>80</v>
      </c>
      <c r="C2744" s="5" t="s">
        <v>278</v>
      </c>
      <c r="D2744" s="5" t="s">
        <v>107</v>
      </c>
      <c r="E2744" s="5" t="s">
        <v>30</v>
      </c>
      <c r="F2744" s="5" t="s">
        <v>30</v>
      </c>
      <c r="G2744" s="5" t="s">
        <v>86</v>
      </c>
      <c r="H2744" s="5" t="s">
        <v>130</v>
      </c>
      <c r="I2744">
        <v>7295.11328125</v>
      </c>
      <c r="J2744">
        <v>9172</v>
      </c>
      <c r="K2744">
        <v>1764.3084716796875</v>
      </c>
      <c r="L2744">
        <v>2105</v>
      </c>
      <c r="M2744">
        <v>5290</v>
      </c>
      <c r="N2744">
        <v>5210</v>
      </c>
      <c r="O2744">
        <v>3398.97412109375</v>
      </c>
      <c r="P2744">
        <v>4424</v>
      </c>
      <c r="Q2744">
        <v>2368.172119140625</v>
      </c>
      <c r="R2744">
        <v>3962.381591796875</v>
      </c>
      <c r="S2744">
        <v>6163</v>
      </c>
      <c r="T2744">
        <v>4143</v>
      </c>
      <c r="U2744">
        <v>874</v>
      </c>
      <c r="V2744">
        <v>2827</v>
      </c>
      <c r="W2744">
        <v>1754.319091796875</v>
      </c>
      <c r="X2744">
        <v>10513.08984375</v>
      </c>
      <c r="Y2744">
        <v>13889.685546875</v>
      </c>
      <c r="Z2744">
        <v>1869.43896484375</v>
      </c>
      <c r="AA2744">
        <v>27446.6796875</v>
      </c>
      <c r="AB2744">
        <v>1276</v>
      </c>
      <c r="AC2744">
        <v>6073</v>
      </c>
      <c r="AD2744">
        <v>3369.52001953125</v>
      </c>
      <c r="AE2744">
        <v>5011.5341796875</v>
      </c>
      <c r="AF2744">
        <v>20133.8671875</v>
      </c>
      <c r="AG2744">
        <v>35019.5234375</v>
      </c>
      <c r="AH2744">
        <v>7442.17578125</v>
      </c>
      <c r="AI2744">
        <v>2056</v>
      </c>
      <c r="AJ2744">
        <v>11603.0048828125</v>
      </c>
      <c r="AK2744">
        <v>1552</v>
      </c>
      <c r="AL2744">
        <v>208006.796875</v>
      </c>
      <c r="AM2744">
        <v>159284.390625</v>
      </c>
      <c r="AN2744">
        <v>48722.38671875</v>
      </c>
      <c r="AO2744" s="5" t="s">
        <v>5452</v>
      </c>
    </row>
    <row r="2745" spans="1:41" ht="14.25" x14ac:dyDescent="0.45">
      <c r="A2745">
        <v>2018</v>
      </c>
      <c r="B2745" s="5" t="s">
        <v>80</v>
      </c>
      <c r="C2745" s="5" t="s">
        <v>278</v>
      </c>
      <c r="D2745" s="5" t="s">
        <v>107</v>
      </c>
      <c r="E2745" s="5" t="s">
        <v>30</v>
      </c>
      <c r="F2745" s="5" t="s">
        <v>30</v>
      </c>
      <c r="G2745" s="5" t="s">
        <v>87</v>
      </c>
      <c r="H2745" s="5" t="s">
        <v>130</v>
      </c>
      <c r="I2745">
        <v>7295.1132999999991</v>
      </c>
      <c r="J2745">
        <v>9172</v>
      </c>
      <c r="K2745">
        <v>1764.308470814783</v>
      </c>
      <c r="L2745">
        <v>2105</v>
      </c>
      <c r="M2745">
        <v>5290</v>
      </c>
      <c r="N2745">
        <v>5210</v>
      </c>
      <c r="O2745">
        <v>3398.97406</v>
      </c>
      <c r="P2745">
        <v>4424</v>
      </c>
      <c r="Q2745">
        <v>2368.172</v>
      </c>
      <c r="R2745">
        <v>3962.3815015990999</v>
      </c>
      <c r="S2745">
        <v>6163</v>
      </c>
      <c r="T2745">
        <v>4143</v>
      </c>
      <c r="U2745">
        <v>874</v>
      </c>
      <c r="V2745">
        <v>2827</v>
      </c>
      <c r="W2745">
        <v>1754.31908</v>
      </c>
      <c r="X2745">
        <v>10513.0894778899</v>
      </c>
      <c r="Y2745">
        <v>13889.686</v>
      </c>
      <c r="Z2745">
        <v>1869.4390000000001</v>
      </c>
      <c r="AA2745">
        <v>27446.6788516575</v>
      </c>
      <c r="AB2745">
        <v>1276</v>
      </c>
      <c r="AC2745">
        <v>6073</v>
      </c>
      <c r="AD2745">
        <v>3369.52</v>
      </c>
      <c r="AE2745">
        <v>5011.533986037558</v>
      </c>
      <c r="AF2745">
        <v>20133.866999999998</v>
      </c>
      <c r="AG2745">
        <v>35019.523720572673</v>
      </c>
      <c r="AH2745">
        <v>7442.1759110000057</v>
      </c>
      <c r="AI2745">
        <v>2056</v>
      </c>
      <c r="AJ2745">
        <v>11603.00478353471</v>
      </c>
      <c r="AK2745">
        <v>1552</v>
      </c>
      <c r="AL2745">
        <v>208006.78125</v>
      </c>
      <c r="AM2745">
        <v>159284.390625</v>
      </c>
      <c r="AN2745">
        <v>48722.3828125</v>
      </c>
      <c r="AO2745" s="5" t="s">
        <v>5453</v>
      </c>
    </row>
    <row r="2746" spans="1:41" ht="14.25" x14ac:dyDescent="0.45">
      <c r="A2746">
        <v>2018</v>
      </c>
      <c r="B2746" s="5" t="s">
        <v>80</v>
      </c>
      <c r="C2746" s="5" t="s">
        <v>278</v>
      </c>
      <c r="D2746" s="5" t="s">
        <v>107</v>
      </c>
      <c r="E2746" s="5" t="s">
        <v>109</v>
      </c>
      <c r="F2746" s="5" t="s">
        <v>109</v>
      </c>
      <c r="G2746" s="5" t="s">
        <v>86</v>
      </c>
      <c r="H2746" s="5" t="s">
        <v>130</v>
      </c>
      <c r="I2746">
        <v>5400</v>
      </c>
      <c r="J2746">
        <v>16187</v>
      </c>
      <c r="K2746">
        <v>977.86004638671875</v>
      </c>
      <c r="L2746">
        <v>1268</v>
      </c>
      <c r="M2746">
        <v>4821</v>
      </c>
      <c r="N2746">
        <v>3535</v>
      </c>
      <c r="O2746">
        <v>4812.98095703125</v>
      </c>
      <c r="P2746">
        <v>5312</v>
      </c>
      <c r="Q2746">
        <v>1315.4720458984375</v>
      </c>
      <c r="R2746">
        <v>4178.4033203125</v>
      </c>
      <c r="S2746">
        <v>3195.5</v>
      </c>
      <c r="T2746">
        <v>6572</v>
      </c>
      <c r="U2746">
        <v>450</v>
      </c>
      <c r="V2746">
        <v>6066</v>
      </c>
      <c r="W2746">
        <v>2184.207763671875</v>
      </c>
      <c r="X2746">
        <v>9092.51953125</v>
      </c>
      <c r="Y2746">
        <v>25397.08984375</v>
      </c>
      <c r="Z2746">
        <v>4772.06494140625</v>
      </c>
      <c r="AA2746">
        <v>31408.974609375</v>
      </c>
      <c r="AB2746">
        <v>1721.9681396484375</v>
      </c>
      <c r="AC2746">
        <v>3599</v>
      </c>
      <c r="AD2746">
        <v>9888.6796875</v>
      </c>
      <c r="AE2746">
        <v>6302.505859375</v>
      </c>
      <c r="AF2746">
        <v>10257.509765625</v>
      </c>
      <c r="AG2746">
        <v>43768.36328125</v>
      </c>
      <c r="AH2746">
        <v>7226.64892578125</v>
      </c>
      <c r="AI2746">
        <v>3039</v>
      </c>
      <c r="AJ2746">
        <v>16981.171875</v>
      </c>
      <c r="AK2746">
        <v>5004</v>
      </c>
      <c r="AL2746">
        <v>244734.921875</v>
      </c>
      <c r="AM2746">
        <v>186198.5625</v>
      </c>
      <c r="AN2746">
        <v>58536.36328125</v>
      </c>
      <c r="AO2746" s="5" t="s">
        <v>5454</v>
      </c>
    </row>
    <row r="2747" spans="1:41" ht="14.25" x14ac:dyDescent="0.45">
      <c r="A2747">
        <v>2018</v>
      </c>
      <c r="B2747" s="5" t="s">
        <v>80</v>
      </c>
      <c r="C2747" s="5" t="s">
        <v>278</v>
      </c>
      <c r="D2747" s="5" t="s">
        <v>107</v>
      </c>
      <c r="E2747" s="5" t="s">
        <v>109</v>
      </c>
      <c r="F2747" s="5" t="s">
        <v>109</v>
      </c>
      <c r="G2747" s="5" t="s">
        <v>87</v>
      </c>
      <c r="H2747" s="5" t="s">
        <v>130</v>
      </c>
      <c r="I2747">
        <v>5400</v>
      </c>
      <c r="J2747">
        <v>16187</v>
      </c>
      <c r="K2747">
        <v>977.86006999999995</v>
      </c>
      <c r="L2747">
        <v>1268</v>
      </c>
      <c r="M2747">
        <v>4821</v>
      </c>
      <c r="N2747">
        <v>3535</v>
      </c>
      <c r="O2747">
        <v>4812.9807600000004</v>
      </c>
      <c r="P2747">
        <v>5312</v>
      </c>
      <c r="Q2747">
        <v>1315.472</v>
      </c>
      <c r="R2747">
        <v>4178.4031599999962</v>
      </c>
      <c r="S2747">
        <v>3195.5</v>
      </c>
      <c r="T2747">
        <v>6572</v>
      </c>
      <c r="U2747">
        <v>450</v>
      </c>
      <c r="V2747">
        <v>6066</v>
      </c>
      <c r="W2747">
        <v>2184.2076499999998</v>
      </c>
      <c r="X2747">
        <v>9092.519439841346</v>
      </c>
      <c r="Y2747">
        <v>25397.09</v>
      </c>
      <c r="Z2747">
        <v>4772.0649999999996</v>
      </c>
      <c r="AA2747">
        <v>31408.974289999998</v>
      </c>
      <c r="AB2747">
        <v>1721.9681972354949</v>
      </c>
      <c r="AC2747">
        <v>3599</v>
      </c>
      <c r="AD2747">
        <v>9888.68</v>
      </c>
      <c r="AE2747">
        <v>6302.5057699999998</v>
      </c>
      <c r="AF2747">
        <v>10257.51</v>
      </c>
      <c r="AG2747">
        <v>43768.3629</v>
      </c>
      <c r="AH2747">
        <v>7226.6488399999998</v>
      </c>
      <c r="AI2747">
        <v>3039</v>
      </c>
      <c r="AJ2747">
        <v>16981.172329691519</v>
      </c>
      <c r="AK2747">
        <v>5004</v>
      </c>
      <c r="AL2747">
        <v>244734.921875</v>
      </c>
      <c r="AM2747">
        <v>186198.5625</v>
      </c>
      <c r="AN2747">
        <v>58536.36328125</v>
      </c>
      <c r="AO2747" s="5" t="s">
        <v>5455</v>
      </c>
    </row>
    <row r="2748" spans="1:41" ht="14.25" x14ac:dyDescent="0.45">
      <c r="A2748">
        <v>2018</v>
      </c>
      <c r="B2748" s="5" t="s">
        <v>80</v>
      </c>
      <c r="C2748" s="5" t="s">
        <v>278</v>
      </c>
      <c r="D2748" s="5" t="s">
        <v>107</v>
      </c>
      <c r="E2748" s="5" t="s">
        <v>110</v>
      </c>
      <c r="F2748" s="5" t="s">
        <v>110</v>
      </c>
      <c r="G2748" s="5" t="s">
        <v>86</v>
      </c>
      <c r="H2748" s="5" t="s">
        <v>130</v>
      </c>
      <c r="I2748">
        <v>11771.22265625</v>
      </c>
      <c r="J2748">
        <v>19157</v>
      </c>
      <c r="K2748">
        <v>1877.59716796875</v>
      </c>
      <c r="L2748">
        <v>2310</v>
      </c>
      <c r="M2748">
        <v>8069</v>
      </c>
      <c r="N2748">
        <v>8527</v>
      </c>
      <c r="O2748">
        <v>5109.06689453125</v>
      </c>
      <c r="P2748">
        <v>6759</v>
      </c>
      <c r="Q2748">
        <v>3271.428955078125</v>
      </c>
      <c r="R2748">
        <v>6152.10205078125</v>
      </c>
      <c r="S2748">
        <v>11532</v>
      </c>
      <c r="T2748">
        <v>8384</v>
      </c>
      <c r="U2748">
        <v>1466</v>
      </c>
      <c r="V2748">
        <v>4879</v>
      </c>
      <c r="W2748">
        <v>3170.96142578125</v>
      </c>
      <c r="X2748">
        <v>12869.013671875</v>
      </c>
      <c r="Y2748">
        <v>28809.419921875</v>
      </c>
      <c r="Z2748">
        <v>2504.1689453125</v>
      </c>
      <c r="AA2748">
        <v>39013.09375</v>
      </c>
      <c r="AB2748">
        <v>1863.1636962890625</v>
      </c>
      <c r="AC2748">
        <v>8601</v>
      </c>
      <c r="AD2748">
        <v>5008.1298828125</v>
      </c>
      <c r="AE2748">
        <v>9709.3515625</v>
      </c>
      <c r="AF2748">
        <v>28228.478515625</v>
      </c>
      <c r="AG2748">
        <v>69646.5234375</v>
      </c>
      <c r="AH2748">
        <v>17729.0703125</v>
      </c>
      <c r="AI2748">
        <v>3511</v>
      </c>
      <c r="AJ2748">
        <v>16329.3525390625</v>
      </c>
      <c r="AK2748">
        <v>3571</v>
      </c>
      <c r="AL2748">
        <v>349828.125</v>
      </c>
      <c r="AM2748">
        <v>267134.125</v>
      </c>
      <c r="AN2748">
        <v>82694</v>
      </c>
      <c r="AO2748" s="5" t="s">
        <v>5456</v>
      </c>
    </row>
    <row r="2749" spans="1:41" ht="14.25" x14ac:dyDescent="0.45">
      <c r="A2749">
        <v>2018</v>
      </c>
      <c r="B2749" s="5" t="s">
        <v>80</v>
      </c>
      <c r="C2749" s="5" t="s">
        <v>278</v>
      </c>
      <c r="D2749" s="5" t="s">
        <v>107</v>
      </c>
      <c r="E2749" s="5" t="s">
        <v>110</v>
      </c>
      <c r="F2749" s="5" t="s">
        <v>110</v>
      </c>
      <c r="G2749" s="5" t="s">
        <v>87</v>
      </c>
      <c r="H2749" s="5" t="s">
        <v>130</v>
      </c>
      <c r="I2749">
        <v>11771.22298</v>
      </c>
      <c r="J2749">
        <v>19157</v>
      </c>
      <c r="K2749">
        <v>1877.597220814783</v>
      </c>
      <c r="L2749">
        <v>2310</v>
      </c>
      <c r="M2749">
        <v>8069</v>
      </c>
      <c r="N2749">
        <v>8527</v>
      </c>
      <c r="O2749">
        <v>5109.0670200000004</v>
      </c>
      <c r="P2749">
        <v>6759</v>
      </c>
      <c r="Q2749">
        <v>3271.4290000000001</v>
      </c>
      <c r="R2749">
        <v>6152.1018315990987</v>
      </c>
      <c r="S2749">
        <v>11532</v>
      </c>
      <c r="T2749">
        <v>8384</v>
      </c>
      <c r="U2749">
        <v>1466</v>
      </c>
      <c r="V2749">
        <v>4879</v>
      </c>
      <c r="W2749">
        <v>3170.9613800000002</v>
      </c>
      <c r="X2749">
        <v>12869.01343530441</v>
      </c>
      <c r="Y2749">
        <v>28809.419000000002</v>
      </c>
      <c r="Z2749">
        <v>2504.1689999999999</v>
      </c>
      <c r="AA2749">
        <v>39013.095122066552</v>
      </c>
      <c r="AB2749">
        <v>1863.1636914695971</v>
      </c>
      <c r="AC2749">
        <v>8601</v>
      </c>
      <c r="AD2749">
        <v>5008.13</v>
      </c>
      <c r="AE2749">
        <v>9709.3512421245141</v>
      </c>
      <c r="AF2749">
        <v>28228.477999999999</v>
      </c>
      <c r="AG2749">
        <v>69646.523720572673</v>
      </c>
      <c r="AH2749">
        <v>17729.070141</v>
      </c>
      <c r="AI2749">
        <v>3511</v>
      </c>
      <c r="AJ2749">
        <v>16329.352670308481</v>
      </c>
      <c r="AK2749">
        <v>3571</v>
      </c>
      <c r="AL2749">
        <v>349828.125</v>
      </c>
      <c r="AM2749">
        <v>267134.15625</v>
      </c>
      <c r="AN2749">
        <v>82694</v>
      </c>
      <c r="AO2749" s="5" t="s">
        <v>5457</v>
      </c>
    </row>
    <row r="2750" spans="1:41" ht="14.25" x14ac:dyDescent="0.45">
      <c r="A2750">
        <v>2018</v>
      </c>
      <c r="B2750" s="5" t="s">
        <v>80</v>
      </c>
      <c r="C2750" s="5" t="s">
        <v>278</v>
      </c>
      <c r="D2750" s="5" t="s">
        <v>107</v>
      </c>
      <c r="E2750" s="5" t="s">
        <v>291</v>
      </c>
      <c r="F2750" s="5" t="s">
        <v>291</v>
      </c>
      <c r="G2750" s="5" t="s">
        <v>86</v>
      </c>
      <c r="H2750" s="5" t="s">
        <v>130</v>
      </c>
      <c r="I2750">
        <v>2520</v>
      </c>
      <c r="J2750">
        <v>5783</v>
      </c>
      <c r="K2750">
        <v>375.95144653320313</v>
      </c>
      <c r="L2750">
        <v>66</v>
      </c>
      <c r="M2750">
        <v>1241</v>
      </c>
      <c r="N2750">
        <v>918</v>
      </c>
      <c r="O2750">
        <v>918.30572509765625</v>
      </c>
      <c r="P2750">
        <v>1070</v>
      </c>
      <c r="Q2750">
        <v>783.52001953125</v>
      </c>
      <c r="R2750">
        <v>1026.8133544921875</v>
      </c>
      <c r="S2750">
        <v>1601</v>
      </c>
      <c r="T2750">
        <v>2595</v>
      </c>
      <c r="U2750">
        <v>279</v>
      </c>
      <c r="V2750">
        <v>1824</v>
      </c>
      <c r="W2750">
        <v>731.5400390625</v>
      </c>
      <c r="X2750">
        <v>2873.390625</v>
      </c>
      <c r="Y2750">
        <v>11017.0869140625</v>
      </c>
      <c r="Z2750">
        <v>1581.5570068359375</v>
      </c>
      <c r="AA2750">
        <v>9311.9111328125</v>
      </c>
      <c r="AB2750">
        <v>316</v>
      </c>
      <c r="AC2750">
        <v>1479</v>
      </c>
      <c r="AD2750">
        <v>3802.27001953125</v>
      </c>
      <c r="AE2750">
        <v>2232.57177734375</v>
      </c>
      <c r="AF2750">
        <v>2965.083984375</v>
      </c>
      <c r="AG2750">
        <v>13962.296875</v>
      </c>
      <c r="AH2750">
        <v>1884.205810546875</v>
      </c>
      <c r="AI2750">
        <v>572</v>
      </c>
      <c r="AJ2750">
        <v>9692.3232421875</v>
      </c>
      <c r="AK2750">
        <v>3023</v>
      </c>
      <c r="AL2750">
        <v>86445.8203125</v>
      </c>
      <c r="AM2750">
        <v>66512.15625</v>
      </c>
      <c r="AN2750">
        <v>19933.6640625</v>
      </c>
      <c r="AO2750" s="5" t="s">
        <v>5458</v>
      </c>
    </row>
    <row r="2751" spans="1:41" ht="14.25" x14ac:dyDescent="0.45">
      <c r="A2751">
        <v>2018</v>
      </c>
      <c r="B2751" s="5" t="s">
        <v>80</v>
      </c>
      <c r="C2751" s="5" t="s">
        <v>278</v>
      </c>
      <c r="D2751" s="5" t="s">
        <v>107</v>
      </c>
      <c r="E2751" s="5" t="s">
        <v>291</v>
      </c>
      <c r="F2751" s="5" t="s">
        <v>291</v>
      </c>
      <c r="G2751" s="5" t="s">
        <v>87</v>
      </c>
      <c r="H2751" s="5" t="s">
        <v>130</v>
      </c>
      <c r="I2751">
        <v>2520</v>
      </c>
      <c r="J2751">
        <v>5783</v>
      </c>
      <c r="K2751">
        <v>375.95144418577132</v>
      </c>
      <c r="L2751">
        <v>66</v>
      </c>
      <c r="M2751">
        <v>1241</v>
      </c>
      <c r="N2751">
        <v>918</v>
      </c>
      <c r="O2751">
        <v>918.3057399999999</v>
      </c>
      <c r="P2751">
        <v>1070</v>
      </c>
      <c r="Q2751">
        <v>783.52</v>
      </c>
      <c r="R2751">
        <v>1026.813413685162</v>
      </c>
      <c r="S2751">
        <v>1601</v>
      </c>
      <c r="T2751">
        <v>2595</v>
      </c>
      <c r="U2751">
        <v>279</v>
      </c>
      <c r="V2751">
        <v>1824</v>
      </c>
      <c r="W2751">
        <v>731.54001000000005</v>
      </c>
      <c r="X2751">
        <v>2873.3907435580468</v>
      </c>
      <c r="Y2751">
        <v>11017.087</v>
      </c>
      <c r="Z2751">
        <v>1581.557</v>
      </c>
      <c r="AA2751">
        <v>9311.9116099999992</v>
      </c>
      <c r="AB2751">
        <v>316</v>
      </c>
      <c r="AC2751">
        <v>1479</v>
      </c>
      <c r="AD2751">
        <v>3802.27</v>
      </c>
      <c r="AE2751">
        <v>2232.5717599999998</v>
      </c>
      <c r="AF2751">
        <v>2965.0839999999998</v>
      </c>
      <c r="AG2751">
        <v>13962.296469999999</v>
      </c>
      <c r="AH2751">
        <v>1884.2058500000001</v>
      </c>
      <c r="AI2751">
        <v>572</v>
      </c>
      <c r="AJ2751">
        <v>9692.3237196915143</v>
      </c>
      <c r="AK2751">
        <v>3023</v>
      </c>
      <c r="AL2751">
        <v>86445.8203125</v>
      </c>
      <c r="AM2751">
        <v>66512.1640625</v>
      </c>
      <c r="AN2751">
        <v>19933.6640625</v>
      </c>
      <c r="AO2751" s="5" t="s">
        <v>5459</v>
      </c>
    </row>
    <row r="2752" spans="1:41" ht="14.25" x14ac:dyDescent="0.45">
      <c r="A2752">
        <v>2018</v>
      </c>
      <c r="B2752" s="5" t="s">
        <v>80</v>
      </c>
      <c r="C2752" s="5" t="s">
        <v>278</v>
      </c>
      <c r="D2752" s="5" t="s">
        <v>107</v>
      </c>
      <c r="E2752" s="5" t="s">
        <v>112</v>
      </c>
      <c r="F2752" s="5" t="s">
        <v>112</v>
      </c>
      <c r="G2752" s="5" t="s">
        <v>86</v>
      </c>
      <c r="H2752" s="5" t="s">
        <v>130</v>
      </c>
      <c r="I2752">
        <v>1748</v>
      </c>
      <c r="J2752">
        <v>4251</v>
      </c>
      <c r="K2752">
        <v>359.53134155273438</v>
      </c>
      <c r="L2752">
        <v>342</v>
      </c>
      <c r="M2752">
        <v>1956</v>
      </c>
      <c r="N2752">
        <v>774</v>
      </c>
      <c r="O2752">
        <v>1270.0816650390625</v>
      </c>
      <c r="P2752">
        <v>2164</v>
      </c>
      <c r="Q2752">
        <v>471.1300048828125</v>
      </c>
      <c r="R2752">
        <v>1508.6934814453125</v>
      </c>
      <c r="S2752">
        <v>1162</v>
      </c>
      <c r="T2752">
        <v>1096</v>
      </c>
      <c r="U2752">
        <v>72</v>
      </c>
      <c r="V2752">
        <v>1169</v>
      </c>
      <c r="W2752">
        <v>483.75973510742188</v>
      </c>
      <c r="X2752">
        <v>2084.43701171875</v>
      </c>
      <c r="Y2752">
        <v>8116.43212890625</v>
      </c>
      <c r="Z2752">
        <v>1891.8929443359375</v>
      </c>
      <c r="AA2752">
        <v>5758.5859375</v>
      </c>
      <c r="AB2752">
        <v>506</v>
      </c>
      <c r="AC2752">
        <v>1184</v>
      </c>
      <c r="AD2752">
        <v>3854.739990234375</v>
      </c>
      <c r="AE2752">
        <v>1371.310302734375</v>
      </c>
      <c r="AF2752">
        <v>3659</v>
      </c>
      <c r="AG2752">
        <v>9608.6923828125</v>
      </c>
      <c r="AH2752">
        <v>2052.130859375</v>
      </c>
      <c r="AI2752">
        <v>987</v>
      </c>
      <c r="AJ2752">
        <v>4612.142578125</v>
      </c>
      <c r="AK2752">
        <v>1053</v>
      </c>
      <c r="AL2752">
        <v>65566.5546875</v>
      </c>
      <c r="AM2752">
        <v>48701.8828125</v>
      </c>
      <c r="AN2752">
        <v>16864.6796875</v>
      </c>
      <c r="AO2752" s="5" t="s">
        <v>5460</v>
      </c>
    </row>
    <row r="2753" spans="1:41" ht="14.25" x14ac:dyDescent="0.45">
      <c r="A2753">
        <v>2018</v>
      </c>
      <c r="B2753" s="5" t="s">
        <v>80</v>
      </c>
      <c r="C2753" s="5" t="s">
        <v>278</v>
      </c>
      <c r="D2753" s="5" t="s">
        <v>107</v>
      </c>
      <c r="E2753" s="5" t="s">
        <v>112</v>
      </c>
      <c r="F2753" s="5" t="s">
        <v>112</v>
      </c>
      <c r="G2753" s="5" t="s">
        <v>87</v>
      </c>
      <c r="H2753" s="5" t="s">
        <v>130</v>
      </c>
      <c r="I2753">
        <v>1748</v>
      </c>
      <c r="J2753">
        <v>4251</v>
      </c>
      <c r="K2753">
        <v>359.53134842059472</v>
      </c>
      <c r="L2753">
        <v>342</v>
      </c>
      <c r="M2753">
        <v>1956</v>
      </c>
      <c r="N2753">
        <v>774</v>
      </c>
      <c r="O2753">
        <v>1270.0817</v>
      </c>
      <c r="P2753">
        <v>2164</v>
      </c>
      <c r="Q2753">
        <v>471.13</v>
      </c>
      <c r="R2753">
        <v>1508.693463177937</v>
      </c>
      <c r="S2753">
        <v>1162</v>
      </c>
      <c r="T2753">
        <v>1096</v>
      </c>
      <c r="U2753">
        <v>72</v>
      </c>
      <c r="V2753">
        <v>1169</v>
      </c>
      <c r="W2753">
        <v>483.75972999999988</v>
      </c>
      <c r="X2753">
        <v>2084.4370922846629</v>
      </c>
      <c r="Y2753">
        <v>8116.4319999999998</v>
      </c>
      <c r="Z2753">
        <v>1891.893</v>
      </c>
      <c r="AA2753">
        <v>5758.5861299999997</v>
      </c>
      <c r="AB2753">
        <v>506</v>
      </c>
      <c r="AC2753">
        <v>1184</v>
      </c>
      <c r="AD2753">
        <v>3854.74</v>
      </c>
      <c r="AE2753">
        <v>1371.31025</v>
      </c>
      <c r="AF2753">
        <v>3659</v>
      </c>
      <c r="AG2753">
        <v>9608.6920100000007</v>
      </c>
      <c r="AH2753">
        <v>2052.1309500000002</v>
      </c>
      <c r="AI2753">
        <v>987</v>
      </c>
      <c r="AJ2753">
        <v>4612.1425999999901</v>
      </c>
      <c r="AK2753">
        <v>1053</v>
      </c>
      <c r="AL2753">
        <v>65566.5625</v>
      </c>
      <c r="AM2753">
        <v>48701.8828125</v>
      </c>
      <c r="AN2753">
        <v>16864.681640625</v>
      </c>
      <c r="AO2753" s="5" t="s">
        <v>5461</v>
      </c>
    </row>
    <row r="2754" spans="1:41" ht="14.25" x14ac:dyDescent="0.45">
      <c r="A2754">
        <v>2018</v>
      </c>
      <c r="B2754" s="5" t="s">
        <v>80</v>
      </c>
      <c r="C2754" s="5" t="s">
        <v>278</v>
      </c>
      <c r="D2754" s="5" t="s">
        <v>107</v>
      </c>
      <c r="E2754" s="5" t="s">
        <v>113</v>
      </c>
      <c r="F2754" s="5" t="s">
        <v>113</v>
      </c>
      <c r="G2754" s="5" t="s">
        <v>86</v>
      </c>
      <c r="H2754" s="5" t="s">
        <v>130</v>
      </c>
      <c r="I2754">
        <v>4476.10986328125</v>
      </c>
      <c r="J2754">
        <v>9985</v>
      </c>
      <c r="K2754">
        <v>113.28874969482422</v>
      </c>
      <c r="L2754">
        <v>205</v>
      </c>
      <c r="M2754">
        <v>2779</v>
      </c>
      <c r="N2754">
        <v>3317</v>
      </c>
      <c r="O2754">
        <v>1710.093017578125</v>
      </c>
      <c r="P2754">
        <v>2335</v>
      </c>
      <c r="Q2754">
        <v>903.25701904296875</v>
      </c>
      <c r="R2754">
        <v>2189.72021484375</v>
      </c>
      <c r="S2754">
        <v>5369</v>
      </c>
      <c r="T2754">
        <v>4241</v>
      </c>
      <c r="U2754">
        <v>592</v>
      </c>
      <c r="V2754">
        <v>2052</v>
      </c>
      <c r="W2754">
        <v>1416.642333984375</v>
      </c>
      <c r="X2754">
        <v>2355.924072265625</v>
      </c>
      <c r="Y2754">
        <v>14919.7333984375</v>
      </c>
      <c r="Z2754">
        <v>634.72998046875</v>
      </c>
      <c r="AA2754">
        <v>11566.416015625</v>
      </c>
      <c r="AB2754">
        <v>587.1636962890625</v>
      </c>
      <c r="AC2754">
        <v>2528</v>
      </c>
      <c r="AD2754">
        <v>1638.6099853515625</v>
      </c>
      <c r="AE2754">
        <v>4697.8173828125</v>
      </c>
      <c r="AF2754">
        <v>8094.61083984375</v>
      </c>
      <c r="AG2754">
        <v>34627</v>
      </c>
      <c r="AH2754">
        <v>10286.89453125</v>
      </c>
      <c r="AI2754">
        <v>1455</v>
      </c>
      <c r="AJ2754">
        <v>4726.34765625</v>
      </c>
      <c r="AK2754">
        <v>2019</v>
      </c>
      <c r="AL2754">
        <v>141821.359375</v>
      </c>
      <c r="AM2754">
        <v>107849.75</v>
      </c>
      <c r="AN2754">
        <v>33971.6171875</v>
      </c>
      <c r="AO2754" s="5" t="s">
        <v>5462</v>
      </c>
    </row>
    <row r="2755" spans="1:41" ht="14.25" x14ac:dyDescent="0.45">
      <c r="A2755">
        <v>2018</v>
      </c>
      <c r="B2755" s="5" t="s">
        <v>80</v>
      </c>
      <c r="C2755" s="5" t="s">
        <v>278</v>
      </c>
      <c r="D2755" s="5" t="s">
        <v>107</v>
      </c>
      <c r="E2755" s="5" t="s">
        <v>113</v>
      </c>
      <c r="F2755" s="5" t="s">
        <v>113</v>
      </c>
      <c r="G2755" s="5" t="s">
        <v>87</v>
      </c>
      <c r="H2755" s="5" t="s">
        <v>130</v>
      </c>
      <c r="I2755">
        <v>4476.1096800000023</v>
      </c>
      <c r="J2755">
        <v>9985</v>
      </c>
      <c r="K2755">
        <v>113.28874999999999</v>
      </c>
      <c r="L2755">
        <v>205</v>
      </c>
      <c r="M2755">
        <v>2779</v>
      </c>
      <c r="N2755">
        <v>3317</v>
      </c>
      <c r="O2755">
        <v>1710.0929599999999</v>
      </c>
      <c r="P2755">
        <v>2335</v>
      </c>
      <c r="Q2755">
        <v>903.25699999999995</v>
      </c>
      <c r="R2755">
        <v>2189.7203299999992</v>
      </c>
      <c r="S2755">
        <v>5369</v>
      </c>
      <c r="T2755">
        <v>4241</v>
      </c>
      <c r="U2755">
        <v>592</v>
      </c>
      <c r="V2755">
        <v>2052</v>
      </c>
      <c r="W2755">
        <v>1416.6423</v>
      </c>
      <c r="X2755">
        <v>2355.9239574145122</v>
      </c>
      <c r="Y2755">
        <v>14919.733</v>
      </c>
      <c r="Z2755">
        <v>634.73</v>
      </c>
      <c r="AA2755">
        <v>11566.41627040905</v>
      </c>
      <c r="AB2755">
        <v>587.16369146959721</v>
      </c>
      <c r="AC2755">
        <v>2528</v>
      </c>
      <c r="AD2755">
        <v>1638.61</v>
      </c>
      <c r="AE2755">
        <v>4697.8172560869571</v>
      </c>
      <c r="AF2755">
        <v>8094.6109999999999</v>
      </c>
      <c r="AG2755">
        <v>34627</v>
      </c>
      <c r="AH2755">
        <v>10286.894229999991</v>
      </c>
      <c r="AI2755">
        <v>1455</v>
      </c>
      <c r="AJ2755">
        <v>4726.3478867737804</v>
      </c>
      <c r="AK2755">
        <v>2019</v>
      </c>
      <c r="AL2755">
        <v>141821.359375</v>
      </c>
      <c r="AM2755">
        <v>107849.75</v>
      </c>
      <c r="AN2755">
        <v>33971.6171875</v>
      </c>
      <c r="AO2755" s="5" t="s">
        <v>5463</v>
      </c>
    </row>
    <row r="2756" spans="1:41" ht="14.25" x14ac:dyDescent="0.45">
      <c r="A2756">
        <v>2018</v>
      </c>
      <c r="B2756" s="5" t="s">
        <v>80</v>
      </c>
      <c r="C2756" s="5" t="s">
        <v>278</v>
      </c>
      <c r="D2756" s="5" t="s">
        <v>107</v>
      </c>
      <c r="E2756" s="5" t="s">
        <v>114</v>
      </c>
      <c r="F2756" s="5" t="s">
        <v>115</v>
      </c>
      <c r="G2756" s="5" t="s">
        <v>86</v>
      </c>
      <c r="H2756" s="5" t="s">
        <v>130</v>
      </c>
      <c r="I2756">
        <v>17171.22265625</v>
      </c>
      <c r="J2756">
        <v>35344</v>
      </c>
      <c r="K2756">
        <v>2855.457275390625</v>
      </c>
      <c r="L2756">
        <v>3578</v>
      </c>
      <c r="M2756">
        <v>12890</v>
      </c>
      <c r="N2756">
        <v>12062</v>
      </c>
      <c r="O2756">
        <v>9922.0478515625</v>
      </c>
      <c r="P2756">
        <v>12071</v>
      </c>
      <c r="Q2756">
        <v>4586.90087890625</v>
      </c>
      <c r="R2756">
        <v>10330.5048828125</v>
      </c>
      <c r="S2756">
        <v>14727.5</v>
      </c>
      <c r="T2756">
        <v>14956</v>
      </c>
      <c r="U2756">
        <v>1916</v>
      </c>
      <c r="V2756">
        <v>10945</v>
      </c>
      <c r="W2756">
        <v>5355.1689453125</v>
      </c>
      <c r="X2756">
        <v>21961.533203125</v>
      </c>
      <c r="Y2756">
        <v>54206.5078125</v>
      </c>
      <c r="Z2756">
        <v>7276.23388671875</v>
      </c>
      <c r="AA2756">
        <v>70422.0703125</v>
      </c>
      <c r="AB2756">
        <v>3585.1318359375</v>
      </c>
      <c r="AC2756">
        <v>12200</v>
      </c>
      <c r="AD2756">
        <v>14896.8095703125</v>
      </c>
      <c r="AE2756">
        <v>16011.857421875</v>
      </c>
      <c r="AF2756">
        <v>38485.98828125</v>
      </c>
      <c r="AG2756">
        <v>113414.8828125</v>
      </c>
      <c r="AH2756">
        <v>24955.71875</v>
      </c>
      <c r="AI2756">
        <v>6550</v>
      </c>
      <c r="AJ2756">
        <v>33310.5234375</v>
      </c>
      <c r="AK2756">
        <v>8575</v>
      </c>
      <c r="AL2756">
        <v>594563</v>
      </c>
      <c r="AM2756">
        <v>453332.6875</v>
      </c>
      <c r="AN2756">
        <v>141230.375</v>
      </c>
      <c r="AO2756" s="5" t="s">
        <v>5464</v>
      </c>
    </row>
    <row r="2757" spans="1:41" ht="14.25" x14ac:dyDescent="0.45">
      <c r="A2757">
        <v>2018</v>
      </c>
      <c r="B2757" s="5" t="s">
        <v>80</v>
      </c>
      <c r="C2757" s="5" t="s">
        <v>278</v>
      </c>
      <c r="D2757" s="5" t="s">
        <v>107</v>
      </c>
      <c r="E2757" s="5" t="s">
        <v>114</v>
      </c>
      <c r="F2757" s="5" t="s">
        <v>115</v>
      </c>
      <c r="G2757" s="5" t="s">
        <v>87</v>
      </c>
      <c r="H2757" s="5" t="s">
        <v>130</v>
      </c>
      <c r="I2757">
        <v>17171.222979999999</v>
      </c>
      <c r="J2757">
        <v>35344</v>
      </c>
      <c r="K2757">
        <v>2855.4572908147829</v>
      </c>
      <c r="L2757">
        <v>3578</v>
      </c>
      <c r="M2757">
        <v>12890</v>
      </c>
      <c r="N2757">
        <v>12062</v>
      </c>
      <c r="O2757">
        <v>9922.0477800000008</v>
      </c>
      <c r="P2757">
        <v>12071</v>
      </c>
      <c r="Q2757">
        <v>4586.9009999999998</v>
      </c>
      <c r="R2757">
        <v>10330.5049915991</v>
      </c>
      <c r="S2757">
        <v>14727.5</v>
      </c>
      <c r="T2757">
        <v>14956</v>
      </c>
      <c r="U2757">
        <v>1916</v>
      </c>
      <c r="V2757">
        <v>10945</v>
      </c>
      <c r="W2757">
        <v>5355.16903</v>
      </c>
      <c r="X2757">
        <v>21961.532875145749</v>
      </c>
      <c r="Y2757">
        <v>54206.509000000013</v>
      </c>
      <c r="Z2757">
        <v>7276.2340000000004</v>
      </c>
      <c r="AA2757">
        <v>70422.069412066543</v>
      </c>
      <c r="AB2757">
        <v>3585.131888705092</v>
      </c>
      <c r="AC2757">
        <v>12200</v>
      </c>
      <c r="AD2757">
        <v>14896.81</v>
      </c>
      <c r="AE2757">
        <v>16011.85701212451</v>
      </c>
      <c r="AF2757">
        <v>38485.987999999998</v>
      </c>
      <c r="AG2757">
        <v>113414.8866205727</v>
      </c>
      <c r="AH2757">
        <v>24955.718981000002</v>
      </c>
      <c r="AI2757">
        <v>6550</v>
      </c>
      <c r="AJ2757">
        <v>33310.525000000001</v>
      </c>
      <c r="AK2757">
        <v>8575</v>
      </c>
      <c r="AL2757">
        <v>594563.0625</v>
      </c>
      <c r="AM2757">
        <v>453332.6875</v>
      </c>
      <c r="AN2757">
        <v>141230.375</v>
      </c>
      <c r="AO2757" s="5" t="s">
        <v>5465</v>
      </c>
    </row>
    <row r="2758" spans="1:41" ht="14.25" x14ac:dyDescent="0.45">
      <c r="A2758">
        <v>2018</v>
      </c>
      <c r="B2758" s="5" t="s">
        <v>80</v>
      </c>
      <c r="C2758" s="5" t="s">
        <v>278</v>
      </c>
      <c r="D2758" s="5" t="s">
        <v>107</v>
      </c>
      <c r="E2758" s="5" t="s">
        <v>29</v>
      </c>
      <c r="F2758" s="5" t="s">
        <v>29</v>
      </c>
      <c r="G2758" s="5" t="s">
        <v>86</v>
      </c>
      <c r="H2758" s="5" t="s">
        <v>130</v>
      </c>
      <c r="I2758">
        <v>431</v>
      </c>
      <c r="J2758">
        <v>5517</v>
      </c>
      <c r="K2758">
        <v>211.27485656738281</v>
      </c>
      <c r="L2758">
        <v>452</v>
      </c>
      <c r="M2758">
        <v>957</v>
      </c>
      <c r="N2758">
        <v>290</v>
      </c>
      <c r="O2758">
        <v>1068.2513427734375</v>
      </c>
      <c r="P2758">
        <v>1640</v>
      </c>
      <c r="Q2758">
        <v>0.15700000524520874</v>
      </c>
      <c r="R2758">
        <v>695.144287109375</v>
      </c>
      <c r="S2758">
        <v>432.5</v>
      </c>
      <c r="T2758">
        <v>2163</v>
      </c>
      <c r="U2758">
        <v>26</v>
      </c>
      <c r="V2758">
        <v>948</v>
      </c>
      <c r="W2758">
        <v>440.73919677734375</v>
      </c>
      <c r="X2758">
        <v>1802.2740478515625</v>
      </c>
      <c r="Y2758">
        <v>3054.910888671875</v>
      </c>
      <c r="Z2758">
        <v>1257.333984375</v>
      </c>
      <c r="AA2758">
        <v>6308.69482421875</v>
      </c>
      <c r="AB2758">
        <v>328.96820068359375</v>
      </c>
      <c r="AC2758">
        <v>785</v>
      </c>
      <c r="AD2758">
        <v>1473.219970703125</v>
      </c>
      <c r="AE2758">
        <v>1590.7501220703125</v>
      </c>
      <c r="AF2758">
        <v>1656.5379638671875</v>
      </c>
      <c r="AG2758">
        <v>6995.548828125</v>
      </c>
      <c r="AH2758">
        <v>1377.622314453125</v>
      </c>
      <c r="AI2758">
        <v>963</v>
      </c>
      <c r="AJ2758">
        <v>1874.4930419921875</v>
      </c>
      <c r="AK2758">
        <v>573</v>
      </c>
      <c r="AL2758">
        <v>45313.41796875</v>
      </c>
      <c r="AM2758">
        <v>33522.5703125</v>
      </c>
      <c r="AN2758">
        <v>11790.849609375</v>
      </c>
      <c r="AO2758" s="5" t="s">
        <v>5466</v>
      </c>
    </row>
    <row r="2759" spans="1:41" ht="14.25" x14ac:dyDescent="0.45">
      <c r="A2759">
        <v>2018</v>
      </c>
      <c r="B2759" s="5" t="s">
        <v>80</v>
      </c>
      <c r="C2759" s="5" t="s">
        <v>278</v>
      </c>
      <c r="D2759" s="5" t="s">
        <v>107</v>
      </c>
      <c r="E2759" s="5" t="s">
        <v>29</v>
      </c>
      <c r="F2759" s="5" t="s">
        <v>29</v>
      </c>
      <c r="G2759" s="5" t="s">
        <v>87</v>
      </c>
      <c r="H2759" s="5" t="s">
        <v>130</v>
      </c>
      <c r="I2759">
        <v>431</v>
      </c>
      <c r="J2759">
        <v>5517</v>
      </c>
      <c r="K2759">
        <v>211.27485881286319</v>
      </c>
      <c r="L2759">
        <v>452</v>
      </c>
      <c r="M2759">
        <v>957</v>
      </c>
      <c r="N2759">
        <v>290</v>
      </c>
      <c r="O2759">
        <v>1068.2513300000001</v>
      </c>
      <c r="P2759">
        <v>1640</v>
      </c>
      <c r="Q2759">
        <v>0.157</v>
      </c>
      <c r="R2759">
        <v>695.14426017515814</v>
      </c>
      <c r="S2759">
        <v>432.5</v>
      </c>
      <c r="T2759">
        <v>2163</v>
      </c>
      <c r="U2759">
        <v>26</v>
      </c>
      <c r="V2759">
        <v>948</v>
      </c>
      <c r="W2759">
        <v>440.73921000000001</v>
      </c>
      <c r="X2759">
        <v>1802.2739999999999</v>
      </c>
      <c r="Y2759">
        <v>3054.9110000000001</v>
      </c>
      <c r="Z2759">
        <v>1257.3340000000001</v>
      </c>
      <c r="AA2759">
        <v>6308.6947</v>
      </c>
      <c r="AB2759">
        <v>328.96819723549493</v>
      </c>
      <c r="AC2759">
        <v>785</v>
      </c>
      <c r="AD2759">
        <v>1473.22</v>
      </c>
      <c r="AE2759">
        <v>1590.7501500000001</v>
      </c>
      <c r="AF2759">
        <v>1656.538</v>
      </c>
      <c r="AG2759">
        <v>6995.549</v>
      </c>
      <c r="AH2759">
        <v>1377.62228</v>
      </c>
      <c r="AI2759">
        <v>963</v>
      </c>
      <c r="AJ2759">
        <v>1874.49308</v>
      </c>
      <c r="AK2759">
        <v>573</v>
      </c>
      <c r="AL2759">
        <v>45313.421875</v>
      </c>
      <c r="AM2759">
        <v>33522.5703125</v>
      </c>
      <c r="AN2759">
        <v>11790.849609375</v>
      </c>
      <c r="AO2759" s="5" t="s">
        <v>5467</v>
      </c>
    </row>
    <row r="2760" spans="1:41" ht="14.25" x14ac:dyDescent="0.45">
      <c r="A2760">
        <v>2018</v>
      </c>
      <c r="B2760" s="5" t="s">
        <v>80</v>
      </c>
      <c r="C2760" s="5" t="s">
        <v>3811</v>
      </c>
      <c r="D2760" s="5" t="s">
        <v>3814</v>
      </c>
      <c r="E2760" s="5" t="s">
        <v>3768</v>
      </c>
      <c r="F2760" s="5" t="s">
        <v>19</v>
      </c>
      <c r="G2760" s="5" t="s">
        <v>86</v>
      </c>
      <c r="H2760" s="5" t="s">
        <v>130</v>
      </c>
      <c r="I2760">
        <v>12928.0419921875</v>
      </c>
      <c r="J2760">
        <v>26512</v>
      </c>
      <c r="K2760">
        <v>4.5111598968505859</v>
      </c>
      <c r="L2760"/>
      <c r="M2760">
        <v>10722</v>
      </c>
      <c r="N2760">
        <v>4724.35107421875</v>
      </c>
      <c r="O2760">
        <v>656.4908447265625</v>
      </c>
      <c r="P2760">
        <v>8768</v>
      </c>
      <c r="Q2760">
        <v>5768.27197265625</v>
      </c>
      <c r="R2760">
        <v>5383.9443359375</v>
      </c>
      <c r="S2760"/>
      <c r="T2760">
        <v>146</v>
      </c>
      <c r="U2760"/>
      <c r="V2760"/>
      <c r="W2760">
        <v>0</v>
      </c>
      <c r="X2760">
        <v>10592</v>
      </c>
      <c r="Y2760">
        <v>21028</v>
      </c>
      <c r="Z2760">
        <v>14161.6201171875</v>
      </c>
      <c r="AA2760">
        <v>0</v>
      </c>
      <c r="AB2760">
        <v>655</v>
      </c>
      <c r="AC2760">
        <v>10250</v>
      </c>
      <c r="AD2760">
        <v>28676.349609375</v>
      </c>
      <c r="AE2760">
        <v>4407</v>
      </c>
      <c r="AF2760">
        <v>24169</v>
      </c>
      <c r="AG2760">
        <v>2312</v>
      </c>
      <c r="AH2760">
        <v>12437</v>
      </c>
      <c r="AI2760">
        <v>4740.63720703125</v>
      </c>
      <c r="AJ2760">
        <v>2489.84521484375</v>
      </c>
      <c r="AK2760">
        <v>1575</v>
      </c>
      <c r="AL2760">
        <v>213107.0625</v>
      </c>
      <c r="AM2760">
        <v>142902.0625</v>
      </c>
      <c r="AN2760">
        <v>70204.9921875</v>
      </c>
      <c r="AO2760" s="5" t="s">
        <v>5468</v>
      </c>
    </row>
    <row r="2761" spans="1:41" ht="14.25" x14ac:dyDescent="0.45">
      <c r="A2761">
        <v>2018</v>
      </c>
      <c r="B2761" s="5" t="s">
        <v>80</v>
      </c>
      <c r="C2761" s="5" t="s">
        <v>3811</v>
      </c>
      <c r="D2761" s="5" t="s">
        <v>3814</v>
      </c>
      <c r="E2761" s="5" t="s">
        <v>3768</v>
      </c>
      <c r="F2761" s="5" t="s">
        <v>19</v>
      </c>
      <c r="G2761" s="5" t="s">
        <v>87</v>
      </c>
      <c r="H2761" s="5" t="s">
        <v>130</v>
      </c>
      <c r="I2761">
        <v>12928.0419921875</v>
      </c>
      <c r="J2761">
        <v>26512</v>
      </c>
      <c r="K2761">
        <v>4.5111598968505859</v>
      </c>
      <c r="L2761"/>
      <c r="M2761">
        <v>10722</v>
      </c>
      <c r="N2761">
        <v>4724.35107421875</v>
      </c>
      <c r="O2761">
        <v>656.4908447265625</v>
      </c>
      <c r="P2761">
        <v>8768</v>
      </c>
      <c r="Q2761">
        <v>5768.27197265625</v>
      </c>
      <c r="R2761">
        <v>5383.9443359375</v>
      </c>
      <c r="S2761"/>
      <c r="T2761">
        <v>146</v>
      </c>
      <c r="U2761"/>
      <c r="V2761"/>
      <c r="W2761">
        <v>0</v>
      </c>
      <c r="X2761">
        <v>10592</v>
      </c>
      <c r="Y2761">
        <v>21028</v>
      </c>
      <c r="Z2761">
        <v>14161.6201171875</v>
      </c>
      <c r="AA2761">
        <v>0</v>
      </c>
      <c r="AB2761">
        <v>655</v>
      </c>
      <c r="AC2761">
        <v>10250</v>
      </c>
      <c r="AD2761">
        <v>28676.349609375</v>
      </c>
      <c r="AE2761">
        <v>4407</v>
      </c>
      <c r="AF2761">
        <v>24169</v>
      </c>
      <c r="AG2761">
        <v>2312</v>
      </c>
      <c r="AH2761">
        <v>12437</v>
      </c>
      <c r="AI2761">
        <v>4740.63720703125</v>
      </c>
      <c r="AJ2761">
        <v>2489.84521484375</v>
      </c>
      <c r="AK2761">
        <v>1575</v>
      </c>
      <c r="AL2761">
        <v>213107.0625</v>
      </c>
      <c r="AM2761">
        <v>142902.0625</v>
      </c>
      <c r="AN2761">
        <v>70204.9921875</v>
      </c>
      <c r="AO2761" s="5" t="s">
        <v>5469</v>
      </c>
    </row>
    <row r="2762" spans="1:41" ht="14.25" x14ac:dyDescent="0.45">
      <c r="A2762">
        <v>2018</v>
      </c>
      <c r="B2762" s="5" t="s">
        <v>80</v>
      </c>
      <c r="C2762" s="5" t="s">
        <v>3811</v>
      </c>
      <c r="D2762" s="5" t="s">
        <v>3814</v>
      </c>
      <c r="E2762" s="5" t="s">
        <v>3768</v>
      </c>
      <c r="F2762" s="5" t="s">
        <v>3816</v>
      </c>
      <c r="G2762" s="5" t="s">
        <v>86</v>
      </c>
      <c r="H2762" s="5" t="s">
        <v>130</v>
      </c>
      <c r="I2762">
        <v>0</v>
      </c>
      <c r="J2762">
        <v>0</v>
      </c>
      <c r="K2762"/>
      <c r="L2762"/>
      <c r="M2762"/>
      <c r="N2762"/>
      <c r="O2762">
        <v>53.841518402099609</v>
      </c>
      <c r="P2762">
        <v>0</v>
      </c>
      <c r="Q2762">
        <v>0</v>
      </c>
      <c r="R2762">
        <v>0</v>
      </c>
      <c r="S2762"/>
      <c r="T2762"/>
      <c r="U2762"/>
      <c r="V2762"/>
      <c r="W2762"/>
      <c r="X2762"/>
      <c r="Y2762">
        <v>0</v>
      </c>
      <c r="Z2762">
        <v>0</v>
      </c>
      <c r="AA2762">
        <v>0</v>
      </c>
      <c r="AB2762">
        <v>0</v>
      </c>
      <c r="AC2762"/>
      <c r="AD2762">
        <v>0</v>
      </c>
      <c r="AE2762">
        <v>0</v>
      </c>
      <c r="AF2762"/>
      <c r="AG2762">
        <v>0</v>
      </c>
      <c r="AH2762">
        <v>0</v>
      </c>
      <c r="AI2762"/>
      <c r="AJ2762">
        <v>0</v>
      </c>
      <c r="AK2762"/>
      <c r="AL2762">
        <v>53.841518402099609</v>
      </c>
      <c r="AM2762">
        <v>0</v>
      </c>
      <c r="AN2762">
        <v>53.841518402099609</v>
      </c>
      <c r="AO2762" s="5" t="s">
        <v>5470</v>
      </c>
    </row>
    <row r="2763" spans="1:41" ht="14.25" x14ac:dyDescent="0.45">
      <c r="A2763">
        <v>2018</v>
      </c>
      <c r="B2763" s="5" t="s">
        <v>80</v>
      </c>
      <c r="C2763" s="5" t="s">
        <v>3811</v>
      </c>
      <c r="D2763" s="5" t="s">
        <v>3814</v>
      </c>
      <c r="E2763" s="5" t="s">
        <v>3768</v>
      </c>
      <c r="F2763" s="5" t="s">
        <v>3816</v>
      </c>
      <c r="G2763" s="5" t="s">
        <v>87</v>
      </c>
      <c r="H2763" s="5" t="s">
        <v>130</v>
      </c>
      <c r="I2763">
        <v>0</v>
      </c>
      <c r="J2763">
        <v>0</v>
      </c>
      <c r="K2763"/>
      <c r="L2763"/>
      <c r="M2763"/>
      <c r="N2763"/>
      <c r="O2763">
        <v>53.841518402099609</v>
      </c>
      <c r="P2763">
        <v>0</v>
      </c>
      <c r="Q2763">
        <v>0</v>
      </c>
      <c r="R2763">
        <v>0</v>
      </c>
      <c r="S2763"/>
      <c r="T2763"/>
      <c r="U2763"/>
      <c r="V2763"/>
      <c r="W2763"/>
      <c r="X2763"/>
      <c r="Y2763">
        <v>0</v>
      </c>
      <c r="Z2763">
        <v>0</v>
      </c>
      <c r="AA2763">
        <v>0</v>
      </c>
      <c r="AB2763">
        <v>0</v>
      </c>
      <c r="AC2763"/>
      <c r="AD2763">
        <v>0</v>
      </c>
      <c r="AE2763">
        <v>0</v>
      </c>
      <c r="AF2763"/>
      <c r="AG2763">
        <v>0</v>
      </c>
      <c r="AH2763">
        <v>0</v>
      </c>
      <c r="AI2763"/>
      <c r="AJ2763">
        <v>0</v>
      </c>
      <c r="AK2763"/>
      <c r="AL2763">
        <v>53.841518402099609</v>
      </c>
      <c r="AM2763">
        <v>0</v>
      </c>
      <c r="AN2763">
        <v>53.841518402099609</v>
      </c>
      <c r="AO2763" s="5" t="s">
        <v>5471</v>
      </c>
    </row>
    <row r="2764" spans="1:41" ht="14.25" x14ac:dyDescent="0.45">
      <c r="A2764">
        <v>2018</v>
      </c>
      <c r="B2764" s="5" t="s">
        <v>80</v>
      </c>
      <c r="C2764" s="5" t="s">
        <v>3811</v>
      </c>
      <c r="D2764" s="5" t="s">
        <v>3814</v>
      </c>
      <c r="E2764" s="5" t="s">
        <v>3768</v>
      </c>
      <c r="F2764" s="5" t="s">
        <v>115</v>
      </c>
      <c r="G2764" s="5" t="s">
        <v>86</v>
      </c>
      <c r="H2764" s="5" t="s">
        <v>130</v>
      </c>
      <c r="I2764">
        <v>5209.35498046875</v>
      </c>
      <c r="J2764">
        <v>18799</v>
      </c>
      <c r="K2764">
        <v>588.5401611328125</v>
      </c>
      <c r="L2764">
        <v>2326</v>
      </c>
      <c r="M2764">
        <v>2865</v>
      </c>
      <c r="N2764">
        <v>3943.22607421875</v>
      </c>
      <c r="O2764">
        <v>4902.1669921875</v>
      </c>
      <c r="P2764">
        <v>6088</v>
      </c>
      <c r="Q2764">
        <v>3433.31201171875</v>
      </c>
      <c r="R2764">
        <v>3946</v>
      </c>
      <c r="S2764">
        <v>38</v>
      </c>
      <c r="T2764">
        <v>52</v>
      </c>
      <c r="U2764">
        <v>204</v>
      </c>
      <c r="V2764"/>
      <c r="W2764">
        <v>0</v>
      </c>
      <c r="X2764">
        <v>9268</v>
      </c>
      <c r="Y2764">
        <v>17309</v>
      </c>
      <c r="Z2764">
        <v>6610.6650390625</v>
      </c>
      <c r="AA2764">
        <v>0</v>
      </c>
      <c r="AB2764">
        <v>0</v>
      </c>
      <c r="AC2764">
        <v>1785</v>
      </c>
      <c r="AD2764">
        <v>13688.3203125</v>
      </c>
      <c r="AE2764">
        <v>7107.0498046875</v>
      </c>
      <c r="AF2764">
        <v>15306</v>
      </c>
      <c r="AG2764">
        <v>10606</v>
      </c>
      <c r="AH2764">
        <v>8565</v>
      </c>
      <c r="AI2764">
        <v>3396</v>
      </c>
      <c r="AJ2764">
        <v>10764.123046875</v>
      </c>
      <c r="AK2764">
        <v>6750</v>
      </c>
      <c r="AL2764">
        <v>163549.75</v>
      </c>
      <c r="AM2764">
        <v>113436.734375</v>
      </c>
      <c r="AN2764">
        <v>50113.02734375</v>
      </c>
      <c r="AO2764" s="5" t="s">
        <v>5472</v>
      </c>
    </row>
    <row r="2765" spans="1:41" ht="14.25" x14ac:dyDescent="0.45">
      <c r="A2765">
        <v>2018</v>
      </c>
      <c r="B2765" s="5" t="s">
        <v>80</v>
      </c>
      <c r="C2765" s="5" t="s">
        <v>3811</v>
      </c>
      <c r="D2765" s="5" t="s">
        <v>3814</v>
      </c>
      <c r="E2765" s="5" t="s">
        <v>3768</v>
      </c>
      <c r="F2765" s="5" t="s">
        <v>115</v>
      </c>
      <c r="G2765" s="5" t="s">
        <v>87</v>
      </c>
      <c r="H2765" s="5" t="s">
        <v>130</v>
      </c>
      <c r="I2765">
        <v>5209.35498046875</v>
      </c>
      <c r="J2765">
        <v>18799</v>
      </c>
      <c r="K2765">
        <v>588.5401611328125</v>
      </c>
      <c r="L2765">
        <v>2326</v>
      </c>
      <c r="M2765">
        <v>2865</v>
      </c>
      <c r="N2765">
        <v>3943.22607421875</v>
      </c>
      <c r="O2765">
        <v>4902.1669921875</v>
      </c>
      <c r="P2765">
        <v>6088</v>
      </c>
      <c r="Q2765">
        <v>3433.31201171875</v>
      </c>
      <c r="R2765">
        <v>3946</v>
      </c>
      <c r="S2765">
        <v>38</v>
      </c>
      <c r="T2765">
        <v>52</v>
      </c>
      <c r="U2765">
        <v>204</v>
      </c>
      <c r="V2765"/>
      <c r="W2765">
        <v>0</v>
      </c>
      <c r="X2765">
        <v>9268</v>
      </c>
      <c r="Y2765">
        <v>17309</v>
      </c>
      <c r="Z2765">
        <v>6610.6650390625</v>
      </c>
      <c r="AA2765">
        <v>0</v>
      </c>
      <c r="AB2765">
        <v>0</v>
      </c>
      <c r="AC2765">
        <v>1785</v>
      </c>
      <c r="AD2765">
        <v>13688.3203125</v>
      </c>
      <c r="AE2765">
        <v>7107.0498046875</v>
      </c>
      <c r="AF2765">
        <v>15306</v>
      </c>
      <c r="AG2765">
        <v>10606</v>
      </c>
      <c r="AH2765">
        <v>8565</v>
      </c>
      <c r="AI2765">
        <v>3396</v>
      </c>
      <c r="AJ2765">
        <v>10764.123046875</v>
      </c>
      <c r="AK2765">
        <v>6750</v>
      </c>
      <c r="AL2765">
        <v>163549.75</v>
      </c>
      <c r="AM2765">
        <v>113436.734375</v>
      </c>
      <c r="AN2765">
        <v>50113.02734375</v>
      </c>
      <c r="AO2765" s="5" t="s">
        <v>5473</v>
      </c>
    </row>
    <row r="2766" spans="1:41" ht="14.25" x14ac:dyDescent="0.45">
      <c r="A2766">
        <v>2018</v>
      </c>
      <c r="B2766" s="5" t="s">
        <v>80</v>
      </c>
      <c r="C2766" s="5" t="s">
        <v>3811</v>
      </c>
      <c r="D2766" s="5" t="s">
        <v>3814</v>
      </c>
      <c r="E2766" s="5" t="s">
        <v>3768</v>
      </c>
      <c r="F2766" s="5" t="s">
        <v>3817</v>
      </c>
      <c r="G2766" s="5" t="s">
        <v>86</v>
      </c>
      <c r="H2766" s="5" t="s">
        <v>130</v>
      </c>
      <c r="I2766">
        <v>0</v>
      </c>
      <c r="J2766">
        <v>589</v>
      </c>
      <c r="K2766"/>
      <c r="L2766"/>
      <c r="M2766"/>
      <c r="N2766"/>
      <c r="O2766"/>
      <c r="P2766">
        <v>0</v>
      </c>
      <c r="Q2766">
        <v>0</v>
      </c>
      <c r="R2766">
        <v>-146</v>
      </c>
      <c r="S2766"/>
      <c r="T2766"/>
      <c r="U2766"/>
      <c r="V2766"/>
      <c r="W2766"/>
      <c r="X2766"/>
      <c r="Y2766">
        <v>0</v>
      </c>
      <c r="Z2766">
        <v>109</v>
      </c>
      <c r="AA2766">
        <v>855.15020751953125</v>
      </c>
      <c r="AB2766">
        <v>0</v>
      </c>
      <c r="AC2766"/>
      <c r="AD2766">
        <v>0</v>
      </c>
      <c r="AE2766">
        <v>64</v>
      </c>
      <c r="AF2766"/>
      <c r="AG2766">
        <v>0</v>
      </c>
      <c r="AH2766">
        <v>0</v>
      </c>
      <c r="AI2766"/>
      <c r="AJ2766">
        <v>0</v>
      </c>
      <c r="AK2766">
        <v>745</v>
      </c>
      <c r="AL2766">
        <v>2216.150146484375</v>
      </c>
      <c r="AM2766">
        <v>1471.150146484375</v>
      </c>
      <c r="AN2766">
        <v>745</v>
      </c>
      <c r="AO2766" s="5" t="s">
        <v>5474</v>
      </c>
    </row>
    <row r="2767" spans="1:41" ht="14.25" x14ac:dyDescent="0.45">
      <c r="A2767">
        <v>2018</v>
      </c>
      <c r="B2767" s="5" t="s">
        <v>80</v>
      </c>
      <c r="C2767" s="5" t="s">
        <v>3811</v>
      </c>
      <c r="D2767" s="5" t="s">
        <v>3814</v>
      </c>
      <c r="E2767" s="5" t="s">
        <v>3768</v>
      </c>
      <c r="F2767" s="5" t="s">
        <v>3817</v>
      </c>
      <c r="G2767" s="5" t="s">
        <v>87</v>
      </c>
      <c r="H2767" s="5" t="s">
        <v>130</v>
      </c>
      <c r="I2767">
        <v>0</v>
      </c>
      <c r="J2767">
        <v>589</v>
      </c>
      <c r="K2767"/>
      <c r="L2767"/>
      <c r="M2767"/>
      <c r="N2767"/>
      <c r="O2767"/>
      <c r="P2767">
        <v>0</v>
      </c>
      <c r="Q2767">
        <v>0</v>
      </c>
      <c r="R2767">
        <v>-146</v>
      </c>
      <c r="S2767"/>
      <c r="T2767"/>
      <c r="U2767"/>
      <c r="V2767"/>
      <c r="W2767"/>
      <c r="X2767"/>
      <c r="Y2767">
        <v>0</v>
      </c>
      <c r="Z2767">
        <v>109</v>
      </c>
      <c r="AA2767">
        <v>855.15020751953125</v>
      </c>
      <c r="AB2767">
        <v>0</v>
      </c>
      <c r="AC2767"/>
      <c r="AD2767">
        <v>0</v>
      </c>
      <c r="AE2767">
        <v>64</v>
      </c>
      <c r="AF2767"/>
      <c r="AG2767">
        <v>0</v>
      </c>
      <c r="AH2767">
        <v>0</v>
      </c>
      <c r="AI2767"/>
      <c r="AJ2767">
        <v>0</v>
      </c>
      <c r="AK2767">
        <v>745</v>
      </c>
      <c r="AL2767">
        <v>2216.150146484375</v>
      </c>
      <c r="AM2767">
        <v>1471.150146484375</v>
      </c>
      <c r="AN2767">
        <v>745</v>
      </c>
      <c r="AO2767" s="5" t="s">
        <v>5475</v>
      </c>
    </row>
    <row r="2768" spans="1:41" ht="14.25" x14ac:dyDescent="0.45">
      <c r="A2768">
        <v>2018</v>
      </c>
      <c r="B2768" s="5" t="s">
        <v>80</v>
      </c>
      <c r="C2768" s="5" t="s">
        <v>3811</v>
      </c>
      <c r="D2768" s="5" t="s">
        <v>3814</v>
      </c>
      <c r="E2768" s="5" t="s">
        <v>3768</v>
      </c>
      <c r="F2768" s="5" t="s">
        <v>157</v>
      </c>
      <c r="G2768" s="5" t="s">
        <v>86</v>
      </c>
      <c r="H2768" s="5" t="s">
        <v>130</v>
      </c>
      <c r="I2768">
        <v>0</v>
      </c>
      <c r="J2768">
        <v>65</v>
      </c>
      <c r="K2768">
        <v>1243.3853759765625</v>
      </c>
      <c r="L2768"/>
      <c r="M2768"/>
      <c r="N2768"/>
      <c r="O2768">
        <v>602.17730712890625</v>
      </c>
      <c r="P2768">
        <v>237.10000610351563</v>
      </c>
      <c r="Q2768">
        <v>0</v>
      </c>
      <c r="R2768">
        <v>0</v>
      </c>
      <c r="S2768"/>
      <c r="T2768"/>
      <c r="U2768">
        <v>7</v>
      </c>
      <c r="V2768">
        <v>67.964729309082031</v>
      </c>
      <c r="W2768">
        <v>0</v>
      </c>
      <c r="X2768">
        <v>15</v>
      </c>
      <c r="Y2768">
        <v>1766</v>
      </c>
      <c r="Z2768">
        <v>0</v>
      </c>
      <c r="AA2768">
        <v>0</v>
      </c>
      <c r="AB2768">
        <v>0</v>
      </c>
      <c r="AC2768">
        <v>265.02499389648438</v>
      </c>
      <c r="AD2768">
        <v>0</v>
      </c>
      <c r="AE2768">
        <v>60</v>
      </c>
      <c r="AF2768"/>
      <c r="AG2768">
        <v>0</v>
      </c>
      <c r="AH2768">
        <v>2</v>
      </c>
      <c r="AI2768">
        <v>0</v>
      </c>
      <c r="AJ2768">
        <v>31.776210784912109</v>
      </c>
      <c r="AK2768"/>
      <c r="AL2768">
        <v>4362.42919921875</v>
      </c>
      <c r="AM2768">
        <v>2499.86572265625</v>
      </c>
      <c r="AN2768">
        <v>1862.562744140625</v>
      </c>
      <c r="AO2768" s="5" t="s">
        <v>5476</v>
      </c>
    </row>
    <row r="2769" spans="1:41" ht="14.25" x14ac:dyDescent="0.45">
      <c r="A2769">
        <v>2018</v>
      </c>
      <c r="B2769" s="5" t="s">
        <v>80</v>
      </c>
      <c r="C2769" s="5" t="s">
        <v>3811</v>
      </c>
      <c r="D2769" s="5" t="s">
        <v>3814</v>
      </c>
      <c r="E2769" s="5" t="s">
        <v>3768</v>
      </c>
      <c r="F2769" s="5" t="s">
        <v>157</v>
      </c>
      <c r="G2769" s="5" t="s">
        <v>87</v>
      </c>
      <c r="H2769" s="5" t="s">
        <v>130</v>
      </c>
      <c r="I2769">
        <v>0</v>
      </c>
      <c r="J2769">
        <v>65</v>
      </c>
      <c r="K2769">
        <v>1243.3853759765625</v>
      </c>
      <c r="L2769"/>
      <c r="M2769"/>
      <c r="N2769"/>
      <c r="O2769">
        <v>602.17730712890625</v>
      </c>
      <c r="P2769">
        <v>237.10000610351563</v>
      </c>
      <c r="Q2769">
        <v>0</v>
      </c>
      <c r="R2769">
        <v>0</v>
      </c>
      <c r="S2769"/>
      <c r="T2769"/>
      <c r="U2769">
        <v>7</v>
      </c>
      <c r="V2769">
        <v>67.964729309082031</v>
      </c>
      <c r="W2769">
        <v>0</v>
      </c>
      <c r="X2769">
        <v>15</v>
      </c>
      <c r="Y2769">
        <v>1766</v>
      </c>
      <c r="Z2769">
        <v>0</v>
      </c>
      <c r="AA2769">
        <v>0</v>
      </c>
      <c r="AB2769">
        <v>0</v>
      </c>
      <c r="AC2769">
        <v>265.02499389648438</v>
      </c>
      <c r="AD2769">
        <v>0</v>
      </c>
      <c r="AE2769">
        <v>60</v>
      </c>
      <c r="AF2769"/>
      <c r="AG2769">
        <v>0</v>
      </c>
      <c r="AH2769">
        <v>2</v>
      </c>
      <c r="AI2769">
        <v>0</v>
      </c>
      <c r="AJ2769">
        <v>31.776210784912109</v>
      </c>
      <c r="AK2769"/>
      <c r="AL2769">
        <v>4362.42919921875</v>
      </c>
      <c r="AM2769">
        <v>2499.86572265625</v>
      </c>
      <c r="AN2769">
        <v>1862.562744140625</v>
      </c>
      <c r="AO2769" s="5" t="s">
        <v>5477</v>
      </c>
    </row>
    <row r="2770" spans="1:41" ht="14.25" x14ac:dyDescent="0.45">
      <c r="A2770">
        <v>2018</v>
      </c>
      <c r="B2770" s="5" t="s">
        <v>80</v>
      </c>
      <c r="C2770" s="5" t="s">
        <v>3813</v>
      </c>
      <c r="D2770" s="5" t="s">
        <v>3814</v>
      </c>
      <c r="E2770" s="5" t="s">
        <v>3815</v>
      </c>
      <c r="F2770" s="5" t="s">
        <v>3819</v>
      </c>
      <c r="G2770" s="5" t="s">
        <v>82</v>
      </c>
      <c r="H2770" s="5" t="s">
        <v>3820</v>
      </c>
      <c r="I2770">
        <v>580</v>
      </c>
      <c r="J2770">
        <v>961.64600000000007</v>
      </c>
      <c r="K2770">
        <v>45.6</v>
      </c>
      <c r="L2770">
        <v>102</v>
      </c>
      <c r="M2770">
        <v>400.17250000000001</v>
      </c>
      <c r="N2770">
        <v>614.28300000000002</v>
      </c>
      <c r="O2770">
        <v>263</v>
      </c>
      <c r="P2770">
        <v>332.37400000000002</v>
      </c>
      <c r="Q2770">
        <v>150.66</v>
      </c>
      <c r="R2770">
        <v>314.60000000000002</v>
      </c>
      <c r="S2770">
        <v>559</v>
      </c>
      <c r="T2770">
        <v>342</v>
      </c>
      <c r="U2770">
        <v>99</v>
      </c>
      <c r="V2770">
        <v>454</v>
      </c>
      <c r="W2770">
        <v>223</v>
      </c>
      <c r="X2770">
        <v>558</v>
      </c>
      <c r="Y2770">
        <v>2327.8000000000002</v>
      </c>
      <c r="Z2770">
        <v>236.74199999999999</v>
      </c>
      <c r="AA2770">
        <v>3329.2767499998199</v>
      </c>
      <c r="AB2770">
        <v>70</v>
      </c>
      <c r="AC2770">
        <v>253.12450000000001</v>
      </c>
      <c r="AD2770">
        <v>508.82499999999999</v>
      </c>
      <c r="AE2770">
        <v>307</v>
      </c>
      <c r="AF2770">
        <v>1157</v>
      </c>
      <c r="AG2770">
        <v>4854.0240199999998</v>
      </c>
      <c r="AH2770">
        <v>941</v>
      </c>
      <c r="AI2770">
        <v>302.27199999999999</v>
      </c>
      <c r="AJ2770">
        <v>1467.7525000000001</v>
      </c>
      <c r="AK2770">
        <v>182</v>
      </c>
      <c r="AL2770">
        <v>21936.150390625</v>
      </c>
      <c r="AM2770">
        <v>17541.283203125</v>
      </c>
      <c r="AN2770">
        <v>4394.86962890625</v>
      </c>
      <c r="AO2770" s="5" t="s">
        <v>5478</v>
      </c>
    </row>
    <row r="2771" spans="1:41" ht="14.25" x14ac:dyDescent="0.45">
      <c r="A2771">
        <v>2018</v>
      </c>
      <c r="B2771" s="5" t="s">
        <v>80</v>
      </c>
      <c r="C2771" s="5" t="s">
        <v>3878</v>
      </c>
      <c r="D2771" s="5" t="s">
        <v>3879</v>
      </c>
      <c r="E2771" s="5" t="s">
        <v>1460</v>
      </c>
      <c r="F2771" s="5" t="s">
        <v>187</v>
      </c>
      <c r="G2771" s="5" t="s">
        <v>86</v>
      </c>
      <c r="H2771" s="5" t="s">
        <v>130</v>
      </c>
      <c r="I2771">
        <v>47356.958487382617</v>
      </c>
      <c r="J2771">
        <v>127205.1</v>
      </c>
      <c r="K2771">
        <v>2204.5553789066289</v>
      </c>
      <c r="L2771">
        <v>4997</v>
      </c>
      <c r="M2771">
        <v>39493.626149038282</v>
      </c>
      <c r="N2771">
        <v>66677.527519080264</v>
      </c>
      <c r="O2771">
        <v>24600.830656989659</v>
      </c>
      <c r="P2771">
        <v>36822.574999999997</v>
      </c>
      <c r="Q2771">
        <v>40961.446104417482</v>
      </c>
      <c r="R2771">
        <v>32101.30369152574</v>
      </c>
      <c r="S2771">
        <v>52418</v>
      </c>
      <c r="T2771">
        <v>44288.863999999987</v>
      </c>
      <c r="U2771">
        <v>15329.02490974216</v>
      </c>
      <c r="V2771">
        <v>52686</v>
      </c>
      <c r="W2771">
        <v>7555</v>
      </c>
      <c r="X2771">
        <v>48814.291283572747</v>
      </c>
      <c r="Y2771">
        <v>344015.32299999997</v>
      </c>
      <c r="Z2771">
        <v>8866.3861549996655</v>
      </c>
      <c r="AA2771">
        <v>338669.23368398688</v>
      </c>
      <c r="AB2771">
        <v>5152.1583361733001</v>
      </c>
      <c r="AC2771">
        <v>19223.018733900259</v>
      </c>
      <c r="AD2771">
        <v>19317.78</v>
      </c>
      <c r="AE2771">
        <v>37670.680444310987</v>
      </c>
      <c r="AF2771">
        <v>135421</v>
      </c>
      <c r="AG2771">
        <v>780706.85499999986</v>
      </c>
      <c r="AH2771">
        <v>149812.69383</v>
      </c>
      <c r="AI2771">
        <v>19884.709393588899</v>
      </c>
      <c r="AJ2771">
        <v>209704.41911628941</v>
      </c>
      <c r="AK2771">
        <v>5930</v>
      </c>
      <c r="AL2771">
        <v>2717886.25</v>
      </c>
      <c r="AM2771">
        <v>2298413.75</v>
      </c>
      <c r="AN2771">
        <v>419472.53125</v>
      </c>
      <c r="AO2771" s="5" t="s">
        <v>5479</v>
      </c>
    </row>
    <row r="2772" spans="1:41" ht="14.25" x14ac:dyDescent="0.45">
      <c r="A2772">
        <v>2018</v>
      </c>
      <c r="B2772" s="5" t="s">
        <v>80</v>
      </c>
      <c r="C2772" s="5" t="s">
        <v>3878</v>
      </c>
      <c r="D2772" s="5" t="s">
        <v>3879</v>
      </c>
      <c r="E2772" s="5" t="s">
        <v>1460</v>
      </c>
      <c r="F2772" s="5" t="s">
        <v>190</v>
      </c>
      <c r="G2772" s="5" t="s">
        <v>86</v>
      </c>
      <c r="H2772" s="5" t="s">
        <v>130</v>
      </c>
      <c r="I2772">
        <v>35531.725479704903</v>
      </c>
      <c r="J2772">
        <v>92074.9</v>
      </c>
      <c r="K2772">
        <v>7034.8770939970964</v>
      </c>
      <c r="L2772">
        <v>25493</v>
      </c>
      <c r="M2772">
        <v>94772.670492190053</v>
      </c>
      <c r="N2772">
        <v>48049.654034008083</v>
      </c>
      <c r="O2772">
        <v>54565.47550085972</v>
      </c>
      <c r="P2772">
        <v>36788.077580000012</v>
      </c>
      <c r="Q2772">
        <v>2067.9304013752321</v>
      </c>
      <c r="R2772">
        <v>24011.08922854513</v>
      </c>
      <c r="S2772">
        <v>59580</v>
      </c>
      <c r="T2772">
        <v>48472.846999999987</v>
      </c>
      <c r="U2772">
        <v>632.29510527983507</v>
      </c>
      <c r="V2772">
        <v>24310</v>
      </c>
      <c r="W2772">
        <v>27229</v>
      </c>
      <c r="X2772">
        <v>108430.2843007083</v>
      </c>
      <c r="Y2772">
        <v>118486.15300000001</v>
      </c>
      <c r="Z2772">
        <v>90277.786812679973</v>
      </c>
      <c r="AA2772">
        <v>421142.08872197598</v>
      </c>
      <c r="AB2772">
        <v>18410.288254628402</v>
      </c>
      <c r="AC2772">
        <v>72105.449129999994</v>
      </c>
      <c r="AD2772">
        <v>130362.98</v>
      </c>
      <c r="AE2772">
        <v>50540.836417023282</v>
      </c>
      <c r="AF2772">
        <v>121864</v>
      </c>
      <c r="AG2772">
        <v>323167.46299999999</v>
      </c>
      <c r="AH2772">
        <v>108137.12479</v>
      </c>
      <c r="AI2772">
        <v>28348.544976073641</v>
      </c>
      <c r="AJ2772">
        <v>148041.47870573439</v>
      </c>
      <c r="AK2772">
        <v>31926</v>
      </c>
      <c r="AL2772">
        <v>2351854</v>
      </c>
      <c r="AM2772">
        <v>1634584</v>
      </c>
      <c r="AN2772">
        <v>717270.125</v>
      </c>
      <c r="AO2772" s="5" t="s">
        <v>5480</v>
      </c>
    </row>
    <row r="2773" spans="1:41" ht="14.25" x14ac:dyDescent="0.45">
      <c r="A2773">
        <v>2018</v>
      </c>
      <c r="B2773" s="5" t="s">
        <v>80</v>
      </c>
      <c r="C2773" s="5" t="s">
        <v>3878</v>
      </c>
      <c r="D2773" s="5" t="s">
        <v>3879</v>
      </c>
      <c r="E2773" s="5" t="s">
        <v>1460</v>
      </c>
      <c r="F2773" s="5" t="s">
        <v>193</v>
      </c>
      <c r="G2773" s="5" t="s">
        <v>86</v>
      </c>
      <c r="H2773" s="5" t="s">
        <v>130</v>
      </c>
      <c r="I2773">
        <v>21245.051676027801</v>
      </c>
      <c r="J2773">
        <v>53909.1</v>
      </c>
      <c r="K2773">
        <v>2931.298947025834</v>
      </c>
      <c r="L2773">
        <v>6883</v>
      </c>
      <c r="M2773">
        <v>40755.026071094522</v>
      </c>
      <c r="N2773">
        <v>57734.566984655183</v>
      </c>
      <c r="O2773">
        <v>16571.119693882989</v>
      </c>
      <c r="P2773">
        <v>26337.692510000001</v>
      </c>
      <c r="Q2773">
        <v>9776.3154684531364</v>
      </c>
      <c r="R2773">
        <v>25400.44685613499</v>
      </c>
      <c r="S2773">
        <v>39720</v>
      </c>
      <c r="T2773">
        <v>22685.679</v>
      </c>
      <c r="U2773">
        <v>4052.211980925732</v>
      </c>
      <c r="V2773">
        <v>23458</v>
      </c>
      <c r="W2773">
        <v>16369</v>
      </c>
      <c r="X2773">
        <v>29903.886903539889</v>
      </c>
      <c r="Y2773">
        <v>118201.86900000001</v>
      </c>
      <c r="Z2773">
        <v>20722.782561659649</v>
      </c>
      <c r="AA2773">
        <v>270542.99793968903</v>
      </c>
      <c r="AB2773">
        <v>6801.6819557939789</v>
      </c>
      <c r="AC2773">
        <v>30270.182980000001</v>
      </c>
      <c r="AD2773">
        <v>53828.959999999992</v>
      </c>
      <c r="AE2773">
        <v>29100.51811806668</v>
      </c>
      <c r="AF2773">
        <v>90565</v>
      </c>
      <c r="AG2773">
        <v>269914.52600000001</v>
      </c>
      <c r="AH2773">
        <v>64888.331149999991</v>
      </c>
      <c r="AI2773">
        <v>26860.52591815274</v>
      </c>
      <c r="AJ2773">
        <v>96686.581682614647</v>
      </c>
      <c r="AK2773">
        <v>13757</v>
      </c>
      <c r="AL2773">
        <v>1489873.375</v>
      </c>
      <c r="AM2773">
        <v>1154800.875</v>
      </c>
      <c r="AN2773">
        <v>335072.53125</v>
      </c>
      <c r="AO2773" s="5" t="s">
        <v>5481</v>
      </c>
    </row>
    <row r="2774" spans="1:41" ht="14.25" x14ac:dyDescent="0.45">
      <c r="A2774">
        <v>2018</v>
      </c>
      <c r="B2774" s="5" t="s">
        <v>80</v>
      </c>
      <c r="C2774" s="5" t="s">
        <v>3878</v>
      </c>
      <c r="D2774" s="5" t="s">
        <v>3879</v>
      </c>
      <c r="E2774" s="5" t="s">
        <v>1460</v>
      </c>
      <c r="F2774" s="5" t="s">
        <v>196</v>
      </c>
      <c r="G2774" s="5" t="s">
        <v>86</v>
      </c>
      <c r="H2774" s="5" t="s">
        <v>130</v>
      </c>
      <c r="I2774">
        <v>10808.648586633501</v>
      </c>
      <c r="J2774">
        <v>22089.1</v>
      </c>
      <c r="K2774">
        <v>2531.223757835854</v>
      </c>
      <c r="L2774">
        <v>3052</v>
      </c>
      <c r="M2774">
        <v>10919.39533537098</v>
      </c>
      <c r="N2774">
        <v>34526.205830623083</v>
      </c>
      <c r="O2774">
        <v>8389.4017833504786</v>
      </c>
      <c r="P2774">
        <v>12427.345670000001</v>
      </c>
      <c r="Q2774">
        <v>4605.849988724076</v>
      </c>
      <c r="R2774">
        <v>15585.784190725</v>
      </c>
      <c r="S2774">
        <v>11459</v>
      </c>
      <c r="T2774">
        <v>16492.073</v>
      </c>
      <c r="U2774">
        <v>2022.73369628316</v>
      </c>
      <c r="V2774">
        <v>7739</v>
      </c>
      <c r="W2774">
        <v>7943</v>
      </c>
      <c r="X2774">
        <v>7316.6303051665072</v>
      </c>
      <c r="Y2774">
        <v>115572.15700000001</v>
      </c>
      <c r="Z2774">
        <v>8538.0908630132944</v>
      </c>
      <c r="AA2774">
        <v>154625.14883081499</v>
      </c>
      <c r="AB2774">
        <v>3095.5676291237091</v>
      </c>
      <c r="AC2774">
        <v>16568.323199999999</v>
      </c>
      <c r="AD2774">
        <v>12623.92</v>
      </c>
      <c r="AE2774">
        <v>16539.079756509211</v>
      </c>
      <c r="AF2774">
        <v>51130</v>
      </c>
      <c r="AG2774">
        <v>185496.41899999999</v>
      </c>
      <c r="AH2774">
        <v>30814.167310000001</v>
      </c>
      <c r="AI2774">
        <v>13898.9811259567</v>
      </c>
      <c r="AJ2774">
        <v>32493.200387175209</v>
      </c>
      <c r="AK2774">
        <v>6119</v>
      </c>
      <c r="AL2774">
        <v>825421.4375</v>
      </c>
      <c r="AM2774">
        <v>693819.0625</v>
      </c>
      <c r="AN2774">
        <v>131602.375</v>
      </c>
      <c r="AO2774" s="5" t="s">
        <v>5482</v>
      </c>
    </row>
    <row r="2775" spans="1:41" ht="14.25" x14ac:dyDescent="0.45">
      <c r="A2775">
        <v>2018</v>
      </c>
      <c r="B2775" s="5" t="s">
        <v>80</v>
      </c>
      <c r="C2775" s="5" t="s">
        <v>3878</v>
      </c>
      <c r="D2775" s="5" t="s">
        <v>3879</v>
      </c>
      <c r="E2775" s="5" t="s">
        <v>1460</v>
      </c>
      <c r="F2775" s="5" t="s">
        <v>90</v>
      </c>
      <c r="G2775" s="5" t="s">
        <v>86</v>
      </c>
      <c r="H2775" s="5" t="s">
        <v>130</v>
      </c>
      <c r="I2775">
        <v>21061.556016782251</v>
      </c>
      <c r="J2775">
        <v>758</v>
      </c>
      <c r="K2775">
        <v>2877.8586590387999</v>
      </c>
      <c r="L2775">
        <v>2697</v>
      </c>
      <c r="M2775">
        <v>22040.50063046677</v>
      </c>
      <c r="N2775">
        <v>14747.381375558391</v>
      </c>
      <c r="O2775">
        <v>10695.806614854509</v>
      </c>
      <c r="P2775">
        <v>2659.4006710000008</v>
      </c>
      <c r="Q2775">
        <v>0</v>
      </c>
      <c r="R2775">
        <v>3600.4694499999991</v>
      </c>
      <c r="S2775">
        <v>26424</v>
      </c>
      <c r="T2775">
        <v>15216.169</v>
      </c>
      <c r="U2775">
        <v>252.9934164200001</v>
      </c>
      <c r="V2775">
        <v>3427</v>
      </c>
      <c r="W2775">
        <v>3417</v>
      </c>
      <c r="X2775">
        <v>10622.319155518901</v>
      </c>
      <c r="Y2775">
        <v>54559.256000000008</v>
      </c>
      <c r="Z2775">
        <v>1179.3122997851219</v>
      </c>
      <c r="AA2775">
        <v>35293.800003675853</v>
      </c>
      <c r="AB2775">
        <v>3166.3060502405692</v>
      </c>
      <c r="AC2775">
        <v>1373</v>
      </c>
      <c r="AD2775">
        <v>7.1</v>
      </c>
      <c r="AE2775">
        <v>4428.2223861731973</v>
      </c>
      <c r="AF2775">
        <v>41908.400000000001</v>
      </c>
      <c r="AG2775">
        <v>41511.327830000002</v>
      </c>
      <c r="AH2775">
        <v>27646.2503</v>
      </c>
      <c r="AI2775">
        <v>1915.078</v>
      </c>
      <c r="AJ2775">
        <v>8218.1125903544944</v>
      </c>
      <c r="AK2775">
        <v>449</v>
      </c>
      <c r="AL2775">
        <v>362152.59375</v>
      </c>
      <c r="AM2775">
        <v>237675.234375</v>
      </c>
      <c r="AN2775">
        <v>124477.390625</v>
      </c>
      <c r="AO2775" s="5" t="s">
        <v>5483</v>
      </c>
    </row>
    <row r="2776" spans="1:41" ht="14.25" x14ac:dyDescent="0.45">
      <c r="A2776">
        <v>2018</v>
      </c>
      <c r="B2776" s="5" t="s">
        <v>80</v>
      </c>
      <c r="C2776" s="5" t="s">
        <v>3878</v>
      </c>
      <c r="D2776" s="5" t="s">
        <v>3879</v>
      </c>
      <c r="E2776" s="5" t="s">
        <v>1460</v>
      </c>
      <c r="F2776" s="5" t="s">
        <v>199</v>
      </c>
      <c r="G2776" s="5" t="s">
        <v>86</v>
      </c>
      <c r="H2776" s="5" t="s">
        <v>130</v>
      </c>
      <c r="I2776">
        <v>5993.7218855834653</v>
      </c>
      <c r="J2776">
        <v>10826</v>
      </c>
      <c r="K2776">
        <v>2216.8256521731341</v>
      </c>
      <c r="L2776">
        <v>1344</v>
      </c>
      <c r="M2776">
        <v>6091.9845547327714</v>
      </c>
      <c r="N2776">
        <v>412.89128561399423</v>
      </c>
      <c r="O2776">
        <v>3464.0132021728132</v>
      </c>
      <c r="P2776">
        <v>12797.88828000001</v>
      </c>
      <c r="Q2776">
        <v>3254.8986001554358</v>
      </c>
      <c r="R2776">
        <v>9427.5684908152107</v>
      </c>
      <c r="S2776">
        <v>12569</v>
      </c>
      <c r="T2776">
        <v>7744.7349999999997</v>
      </c>
      <c r="U2776">
        <v>3571.3322308704878</v>
      </c>
      <c r="V2776">
        <v>13441</v>
      </c>
      <c r="W2776">
        <v>1627</v>
      </c>
      <c r="X2776">
        <v>6904.0295057027506</v>
      </c>
      <c r="Y2776">
        <v>31928.921999999999</v>
      </c>
      <c r="Z2776">
        <v>2490.338605507603</v>
      </c>
      <c r="AA2776">
        <v>155705.9858581002</v>
      </c>
      <c r="AB2776">
        <v>3804.9199261402518</v>
      </c>
      <c r="AC2776">
        <v>16803.41689</v>
      </c>
      <c r="AD2776">
        <v>7045.85</v>
      </c>
      <c r="AE2776">
        <v>5255.7129199489946</v>
      </c>
      <c r="AF2776">
        <v>21894.400000000001</v>
      </c>
      <c r="AG2776">
        <v>636816.15100000007</v>
      </c>
      <c r="AH2776">
        <v>17768.02736</v>
      </c>
      <c r="AI2776">
        <v>4281.1435348894156</v>
      </c>
      <c r="AJ2776">
        <v>11135.889659534239</v>
      </c>
      <c r="AK2776">
        <v>5686</v>
      </c>
      <c r="AL2776">
        <v>1022303.5625</v>
      </c>
      <c r="AM2776">
        <v>943100.125</v>
      </c>
      <c r="AN2776">
        <v>79203.53125</v>
      </c>
      <c r="AO2776" s="5" t="s">
        <v>5484</v>
      </c>
    </row>
    <row r="2777" spans="1:41" ht="14.25" x14ac:dyDescent="0.45">
      <c r="A2777">
        <v>2018</v>
      </c>
      <c r="B2777" s="5" t="s">
        <v>80</v>
      </c>
      <c r="C2777" s="5" t="s">
        <v>3878</v>
      </c>
      <c r="D2777" s="5" t="s">
        <v>3879</v>
      </c>
      <c r="E2777" s="5" t="s">
        <v>1460</v>
      </c>
      <c r="F2777" s="5" t="s">
        <v>3552</v>
      </c>
      <c r="G2777" s="5" t="s">
        <v>86</v>
      </c>
      <c r="H2777" s="5" t="s">
        <v>130</v>
      </c>
      <c r="I2777">
        <v>3117.3065367836271</v>
      </c>
      <c r="J2777">
        <v>8811</v>
      </c>
      <c r="K2777">
        <v>0</v>
      </c>
      <c r="L2777">
        <v>361</v>
      </c>
      <c r="M2777">
        <v>225.4714176138086</v>
      </c>
      <c r="N2777">
        <v>847.28267506494251</v>
      </c>
      <c r="O2777">
        <v>1374.299156997188</v>
      </c>
      <c r="P2777">
        <v>10196.38787</v>
      </c>
      <c r="Q2777">
        <v>7020.495819844522</v>
      </c>
      <c r="R2777">
        <v>880.5643056350001</v>
      </c>
      <c r="S2777">
        <v>733</v>
      </c>
      <c r="T2777">
        <v>8334.32</v>
      </c>
      <c r="U2777">
        <v>5392.4314386943443</v>
      </c>
      <c r="V2777">
        <v>9440</v>
      </c>
      <c r="W2777">
        <v>1414</v>
      </c>
      <c r="X2777">
        <v>9763.3667025975265</v>
      </c>
      <c r="Y2777">
        <v>83282.971999999994</v>
      </c>
      <c r="Z2777">
        <v>1201.546109292646</v>
      </c>
      <c r="AA2777">
        <v>30254.389256094</v>
      </c>
      <c r="AB2777">
        <v>0</v>
      </c>
      <c r="AC2777">
        <v>360.22050999999999</v>
      </c>
      <c r="AD2777">
        <v>3041.71</v>
      </c>
      <c r="AE2777">
        <v>9378.2219810066017</v>
      </c>
      <c r="AF2777">
        <v>23606</v>
      </c>
      <c r="AG2777">
        <v>365308.51699999999</v>
      </c>
      <c r="AH2777">
        <v>57330.885799999996</v>
      </c>
      <c r="AI2777">
        <v>0</v>
      </c>
      <c r="AJ2777">
        <v>51973.683488244707</v>
      </c>
      <c r="AK2777">
        <v>0</v>
      </c>
      <c r="AL2777">
        <v>693649.0625</v>
      </c>
      <c r="AM2777">
        <v>611432</v>
      </c>
      <c r="AN2777">
        <v>82217.0546875</v>
      </c>
      <c r="AO2777" s="5" t="s">
        <v>5485</v>
      </c>
    </row>
    <row r="2778" spans="1:41" ht="14.25" x14ac:dyDescent="0.45">
      <c r="A2778">
        <v>2018</v>
      </c>
      <c r="B2778" s="5" t="s">
        <v>80</v>
      </c>
      <c r="C2778" s="5" t="s">
        <v>3878</v>
      </c>
      <c r="D2778" s="5" t="s">
        <v>3879</v>
      </c>
      <c r="E2778" s="5" t="s">
        <v>1460</v>
      </c>
      <c r="F2778" s="5" t="s">
        <v>3553</v>
      </c>
      <c r="G2778" s="5" t="s">
        <v>86</v>
      </c>
      <c r="H2778" s="5" t="s">
        <v>130</v>
      </c>
      <c r="I2778">
        <v>12944.11030088697</v>
      </c>
      <c r="J2778">
        <v>15815</v>
      </c>
      <c r="K2778">
        <v>2563.2380344100588</v>
      </c>
      <c r="L2778">
        <v>2181</v>
      </c>
      <c r="M2778">
        <v>17212.752974351009</v>
      </c>
      <c r="N2778">
        <v>12932.82851599451</v>
      </c>
      <c r="O2778">
        <v>15865.807961580131</v>
      </c>
      <c r="P2778">
        <v>8289.5577199999989</v>
      </c>
      <c r="Q2778">
        <v>55.762570089441539</v>
      </c>
      <c r="R2778">
        <v>4706.0863743399996</v>
      </c>
      <c r="S2778">
        <v>18288</v>
      </c>
      <c r="T2778">
        <v>20664.224999999999</v>
      </c>
      <c r="U2778">
        <v>0</v>
      </c>
      <c r="V2778">
        <v>7954</v>
      </c>
      <c r="W2778">
        <v>10189</v>
      </c>
      <c r="X2778">
        <v>7336.2363267355258</v>
      </c>
      <c r="Y2778">
        <v>61085.983000000007</v>
      </c>
      <c r="Z2778">
        <v>23169.656460400271</v>
      </c>
      <c r="AA2778">
        <v>71438.431304906015</v>
      </c>
      <c r="AB2778">
        <v>0</v>
      </c>
      <c r="AC2778">
        <v>12618.711842422281</v>
      </c>
      <c r="AD2778">
        <v>55283.01999999999</v>
      </c>
      <c r="AE2778">
        <v>60515.37146812147</v>
      </c>
      <c r="AF2778">
        <v>20404</v>
      </c>
      <c r="AG2778">
        <v>76450.051999999996</v>
      </c>
      <c r="AH2778">
        <v>21683.36651</v>
      </c>
      <c r="AI2778">
        <v>18369.25349848457</v>
      </c>
      <c r="AJ2778">
        <v>2670.4610523498441</v>
      </c>
      <c r="AK2778">
        <v>16799</v>
      </c>
      <c r="AL2778">
        <v>597484.875</v>
      </c>
      <c r="AM2778">
        <v>393231.03125</v>
      </c>
      <c r="AN2778">
        <v>204253.890625</v>
      </c>
      <c r="AO2778" s="5" t="s">
        <v>5486</v>
      </c>
    </row>
    <row r="2779" spans="1:41" ht="14.25" x14ac:dyDescent="0.45">
      <c r="A2779">
        <v>2018</v>
      </c>
      <c r="B2779" s="5" t="s">
        <v>80</v>
      </c>
      <c r="C2779" s="5" t="s">
        <v>3878</v>
      </c>
      <c r="D2779" s="5" t="s">
        <v>3879</v>
      </c>
      <c r="E2779" s="5" t="s">
        <v>1460</v>
      </c>
      <c r="F2779" s="5" t="s">
        <v>307</v>
      </c>
      <c r="G2779" s="5" t="s">
        <v>86</v>
      </c>
      <c r="H2779" s="5" t="s">
        <v>130</v>
      </c>
      <c r="I2779">
        <v>199620.7031798572</v>
      </c>
      <c r="J2779">
        <v>393922.3000000001</v>
      </c>
      <c r="K2779">
        <v>29072.93456208126</v>
      </c>
      <c r="L2779">
        <v>54013</v>
      </c>
      <c r="M2779">
        <v>253205.4920990539</v>
      </c>
      <c r="N2779">
        <v>259359.00095871461</v>
      </c>
      <c r="O2779">
        <v>154613.20584555331</v>
      </c>
      <c r="P2779">
        <v>175934.390181</v>
      </c>
      <c r="Q2779">
        <v>84072.059866410302</v>
      </c>
      <c r="R2779">
        <v>124949.9691070461</v>
      </c>
      <c r="S2779">
        <v>248091</v>
      </c>
      <c r="T2779">
        <v>222452.682</v>
      </c>
      <c r="U2779">
        <v>41110.981972025002</v>
      </c>
      <c r="V2779">
        <v>165522</v>
      </c>
      <c r="W2779">
        <v>91008</v>
      </c>
      <c r="X2779">
        <v>262813.13493510691</v>
      </c>
      <c r="Y2779">
        <v>1051193.706</v>
      </c>
      <c r="Z2779">
        <v>186531.16401204519</v>
      </c>
      <c r="AA2779">
        <v>1657736.8593582129</v>
      </c>
      <c r="AB2779">
        <v>40430.922152100211</v>
      </c>
      <c r="AC2779">
        <v>188818.58281632251</v>
      </c>
      <c r="AD2779">
        <v>373677.78</v>
      </c>
      <c r="AE2779">
        <v>251488.48044895861</v>
      </c>
      <c r="AF2779">
        <v>586194.80000000005</v>
      </c>
      <c r="AG2779">
        <v>2951716.3108299999</v>
      </c>
      <c r="AH2779">
        <v>559423.94627000007</v>
      </c>
      <c r="AI2779">
        <v>113558.2364471459</v>
      </c>
      <c r="AJ2779">
        <v>611855.08145023277</v>
      </c>
      <c r="AK2779">
        <v>107704</v>
      </c>
      <c r="AL2779">
        <v>11440091</v>
      </c>
      <c r="AM2779">
        <v>8984040</v>
      </c>
      <c r="AN2779">
        <v>2456051.25</v>
      </c>
      <c r="AO2779" s="5" t="s">
        <v>5487</v>
      </c>
    </row>
    <row r="2780" spans="1:41" ht="14.25" x14ac:dyDescent="0.45">
      <c r="A2780">
        <v>2018</v>
      </c>
      <c r="B2780" s="5" t="s">
        <v>80</v>
      </c>
      <c r="C2780" s="5" t="s">
        <v>3878</v>
      </c>
      <c r="D2780" s="5" t="s">
        <v>3879</v>
      </c>
      <c r="E2780" s="5" t="s">
        <v>1460</v>
      </c>
      <c r="F2780" s="5" t="s">
        <v>205</v>
      </c>
      <c r="G2780" s="5" t="s">
        <v>86</v>
      </c>
      <c r="H2780" s="5" t="s">
        <v>130</v>
      </c>
      <c r="I2780">
        <v>41561.624210072041</v>
      </c>
      <c r="J2780">
        <v>62434.1</v>
      </c>
      <c r="K2780">
        <v>6713.0570386938543</v>
      </c>
      <c r="L2780">
        <v>7005</v>
      </c>
      <c r="M2780">
        <v>21694.064474195719</v>
      </c>
      <c r="N2780">
        <v>23430.66273811612</v>
      </c>
      <c r="O2780">
        <v>19086.451274865831</v>
      </c>
      <c r="P2780">
        <v>29615.564880000009</v>
      </c>
      <c r="Q2780">
        <v>16329.36091335098</v>
      </c>
      <c r="R2780">
        <v>9236.656519324999</v>
      </c>
      <c r="S2780">
        <v>26900</v>
      </c>
      <c r="T2780">
        <v>38553.769999999997</v>
      </c>
      <c r="U2780">
        <v>9857.9591938092653</v>
      </c>
      <c r="V2780">
        <v>23067</v>
      </c>
      <c r="W2780">
        <v>15265</v>
      </c>
      <c r="X2780">
        <v>33722.090451564749</v>
      </c>
      <c r="Y2780">
        <v>124061.071</v>
      </c>
      <c r="Z2780">
        <v>30085.264144707009</v>
      </c>
      <c r="AA2780">
        <v>180064.13338200399</v>
      </c>
      <c r="AB2780">
        <v>0</v>
      </c>
      <c r="AC2780">
        <v>19496.21531</v>
      </c>
      <c r="AD2780">
        <v>92166.460000000021</v>
      </c>
      <c r="AE2780">
        <v>38059.836957798158</v>
      </c>
      <c r="AF2780">
        <v>79402</v>
      </c>
      <c r="AG2780">
        <v>272345</v>
      </c>
      <c r="AH2780">
        <v>81343.099220000004</v>
      </c>
      <c r="AI2780">
        <v>0</v>
      </c>
      <c r="AJ2780">
        <v>50931.254767935738</v>
      </c>
      <c r="AK2780">
        <v>27038</v>
      </c>
      <c r="AL2780">
        <v>1379464.625</v>
      </c>
      <c r="AM2780">
        <v>1016982.625</v>
      </c>
      <c r="AN2780">
        <v>362482</v>
      </c>
      <c r="AO2780" s="5" t="s">
        <v>5488</v>
      </c>
    </row>
    <row r="2781" spans="1:41" ht="14.25" x14ac:dyDescent="0.45">
      <c r="A2781">
        <v>2018</v>
      </c>
      <c r="B2781" s="5" t="s">
        <v>80</v>
      </c>
      <c r="C2781" s="5" t="s">
        <v>3812</v>
      </c>
      <c r="D2781" s="5" t="s">
        <v>7</v>
      </c>
      <c r="E2781" s="5" t="s">
        <v>9</v>
      </c>
      <c r="F2781" s="5" t="s">
        <v>3818</v>
      </c>
      <c r="G2781" s="5" t="s">
        <v>82</v>
      </c>
      <c r="H2781" s="5" t="s">
        <v>266</v>
      </c>
      <c r="I2781">
        <v>7.9990671641791042</v>
      </c>
      <c r="J2781">
        <v>22.864291154601819</v>
      </c>
      <c r="K2781">
        <v>18.221460831646159</v>
      </c>
      <c r="L2781">
        <v>12.47170539347276</v>
      </c>
      <c r="M2781">
        <v>22.38334446700269</v>
      </c>
      <c r="N2781">
        <v>17.6382086494446</v>
      </c>
      <c r="O2781">
        <v>11.922201148441999</v>
      </c>
      <c r="P2781">
        <v>14.15384615384615</v>
      </c>
      <c r="Q2781">
        <v>4.2678325897549572</v>
      </c>
      <c r="R2781">
        <v>15.10683260587855</v>
      </c>
      <c r="S2781">
        <v>10.978644829800899</v>
      </c>
      <c r="T2781">
        <v>19.169383936035601</v>
      </c>
      <c r="U2781">
        <v>4.3798768243871544</v>
      </c>
      <c r="V2781">
        <v>7.7629382303839733</v>
      </c>
      <c r="W2781">
        <v>19.87853948732139</v>
      </c>
      <c r="X2781">
        <v>12.713136016133859</v>
      </c>
      <c r="Y2781">
        <v>12.985637381685081</v>
      </c>
      <c r="Z2781">
        <v>14.79766286017885</v>
      </c>
      <c r="AA2781">
        <v>21.36974738743433</v>
      </c>
      <c r="AB2781">
        <v>12.19047619047619</v>
      </c>
      <c r="AC2781">
        <v>30.363491942923059</v>
      </c>
      <c r="AD2781">
        <v>13.788590059444809</v>
      </c>
      <c r="AE2781">
        <v>16.266624539647118</v>
      </c>
      <c r="AF2781">
        <v>17.91294389292171</v>
      </c>
      <c r="AG2781">
        <v>21.883353312232849</v>
      </c>
      <c r="AH2781">
        <v>19.694196779158851</v>
      </c>
      <c r="AI2781">
        <v>11.03180898238282</v>
      </c>
      <c r="AJ2781">
        <v>11.895299650259309</v>
      </c>
      <c r="AK2781">
        <v>11.42175076257624</v>
      </c>
      <c r="AL2781">
        <v>437.51290893554688</v>
      </c>
      <c r="AM2781">
        <v>254.11936950683594</v>
      </c>
      <c r="AN2781">
        <v>183.39353942871094</v>
      </c>
      <c r="AO2781" s="5" t="s">
        <v>5489</v>
      </c>
    </row>
    <row r="2782" spans="1:41" ht="14.25" x14ac:dyDescent="0.45">
      <c r="A2782">
        <v>2018</v>
      </c>
      <c r="B2782" s="5" t="s">
        <v>80</v>
      </c>
      <c r="C2782" s="5" t="s">
        <v>302</v>
      </c>
      <c r="D2782" s="5" t="s">
        <v>7</v>
      </c>
      <c r="E2782" s="5" t="s">
        <v>3974</v>
      </c>
      <c r="F2782" s="5" t="s">
        <v>116</v>
      </c>
      <c r="G2782" s="5" t="s">
        <v>82</v>
      </c>
      <c r="H2782" s="5" t="s">
        <v>266</v>
      </c>
      <c r="I2782">
        <v>203</v>
      </c>
      <c r="J2782">
        <v>929</v>
      </c>
      <c r="K2782">
        <v>45</v>
      </c>
      <c r="L2782">
        <v>96</v>
      </c>
      <c r="M2782">
        <v>403</v>
      </c>
      <c r="N2782">
        <v>308</v>
      </c>
      <c r="O2782">
        <v>148</v>
      </c>
      <c r="P2782">
        <v>168</v>
      </c>
      <c r="Q2782">
        <v>7</v>
      </c>
      <c r="R2782">
        <v>147</v>
      </c>
      <c r="S2782">
        <v>381.99999999999989</v>
      </c>
      <c r="T2782">
        <v>283</v>
      </c>
      <c r="U2782">
        <v>9</v>
      </c>
      <c r="V2782">
        <v>147</v>
      </c>
      <c r="W2782">
        <v>209</v>
      </c>
      <c r="X2782">
        <v>380</v>
      </c>
      <c r="Y2782">
        <v>606</v>
      </c>
      <c r="Z2782">
        <v>485</v>
      </c>
      <c r="AA2782">
        <v>1824</v>
      </c>
      <c r="AB2782">
        <v>75</v>
      </c>
      <c r="AC2782">
        <v>204</v>
      </c>
      <c r="AD2782">
        <v>632</v>
      </c>
      <c r="AE2782">
        <v>236</v>
      </c>
      <c r="AF2782">
        <v>797</v>
      </c>
      <c r="AG2782">
        <v>1955</v>
      </c>
      <c r="AH2782">
        <v>470</v>
      </c>
      <c r="AI2782">
        <v>82</v>
      </c>
      <c r="AJ2782">
        <v>296</v>
      </c>
      <c r="AK2782">
        <v>98</v>
      </c>
      <c r="AL2782">
        <v>11624</v>
      </c>
      <c r="AM2782">
        <v>8417</v>
      </c>
      <c r="AN2782">
        <v>3207</v>
      </c>
      <c r="AO2782" s="5" t="s">
        <v>5490</v>
      </c>
    </row>
    <row r="2783" spans="1:41" ht="14.25" x14ac:dyDescent="0.45">
      <c r="A2783">
        <v>2018</v>
      </c>
      <c r="B2783" s="5" t="s">
        <v>80</v>
      </c>
      <c r="C2783" s="5" t="s">
        <v>302</v>
      </c>
      <c r="D2783" s="5" t="s">
        <v>7</v>
      </c>
      <c r="E2783" s="5" t="s">
        <v>3974</v>
      </c>
      <c r="F2783" s="5" t="s">
        <v>117</v>
      </c>
      <c r="G2783" s="5" t="s">
        <v>82</v>
      </c>
      <c r="H2783" s="5" t="s">
        <v>266</v>
      </c>
      <c r="I2783">
        <v>139</v>
      </c>
      <c r="J2783">
        <v>598</v>
      </c>
      <c r="K2783">
        <v>71</v>
      </c>
      <c r="L2783">
        <v>127</v>
      </c>
      <c r="M2783">
        <v>302</v>
      </c>
      <c r="N2783">
        <v>243</v>
      </c>
      <c r="O2783">
        <v>321</v>
      </c>
      <c r="P2783">
        <v>154</v>
      </c>
      <c r="Q2783">
        <v>20</v>
      </c>
      <c r="R2783">
        <v>221</v>
      </c>
      <c r="S2783">
        <v>164</v>
      </c>
      <c r="T2783">
        <v>365</v>
      </c>
      <c r="U2783">
        <v>3</v>
      </c>
      <c r="V2783">
        <v>126</v>
      </c>
      <c r="W2783">
        <v>167</v>
      </c>
      <c r="X2783">
        <v>384</v>
      </c>
      <c r="Y2783">
        <v>857</v>
      </c>
      <c r="Z2783">
        <v>194</v>
      </c>
      <c r="AA2783">
        <v>3545</v>
      </c>
      <c r="AB2783">
        <v>53</v>
      </c>
      <c r="AC2783">
        <v>654</v>
      </c>
      <c r="AD2783">
        <v>584</v>
      </c>
      <c r="AE2783">
        <v>423</v>
      </c>
      <c r="AF2783">
        <v>787</v>
      </c>
      <c r="AG2783">
        <v>2122</v>
      </c>
      <c r="AH2783">
        <v>586</v>
      </c>
      <c r="AI2783">
        <v>151</v>
      </c>
      <c r="AJ2783">
        <v>253</v>
      </c>
      <c r="AK2783">
        <v>159</v>
      </c>
      <c r="AL2783">
        <v>13773</v>
      </c>
      <c r="AM2783">
        <v>10466</v>
      </c>
      <c r="AN2783">
        <v>3307</v>
      </c>
      <c r="AO2783" s="5" t="s">
        <v>5491</v>
      </c>
    </row>
    <row r="2784" spans="1:41" ht="14.25" x14ac:dyDescent="0.45">
      <c r="A2784">
        <v>2018</v>
      </c>
      <c r="B2784" s="5" t="s">
        <v>80</v>
      </c>
      <c r="C2784" s="5" t="s">
        <v>302</v>
      </c>
      <c r="D2784" s="5" t="s">
        <v>7</v>
      </c>
      <c r="E2784" s="5" t="s">
        <v>1</v>
      </c>
      <c r="F2784" s="5" t="s">
        <v>116</v>
      </c>
      <c r="G2784" s="5" t="s">
        <v>82</v>
      </c>
      <c r="H2784" s="5" t="s">
        <v>303</v>
      </c>
      <c r="I2784">
        <v>59.790477634506132</v>
      </c>
      <c r="J2784">
        <v>289.97355991954981</v>
      </c>
      <c r="K2784">
        <v>107.277309106068</v>
      </c>
      <c r="L2784">
        <v>77.012975999999995</v>
      </c>
      <c r="M2784">
        <v>162.65</v>
      </c>
      <c r="N2784">
        <v>162.54617899468701</v>
      </c>
      <c r="O2784">
        <v>41.775098512027292</v>
      </c>
      <c r="P2784">
        <v>26.72654646686534</v>
      </c>
      <c r="Q2784">
        <v>9</v>
      </c>
      <c r="R2784">
        <v>77.340573622944916</v>
      </c>
      <c r="S2784">
        <v>87.934866044081062</v>
      </c>
      <c r="T2784">
        <v>60.700824035011642</v>
      </c>
      <c r="U2784">
        <v>6.8610985431182714</v>
      </c>
      <c r="V2784">
        <v>71.40598787267156</v>
      </c>
      <c r="W2784">
        <v>77.36</v>
      </c>
      <c r="X2784">
        <v>65.636928395399806</v>
      </c>
      <c r="Y2784">
        <v>13.89142205186201</v>
      </c>
      <c r="Z2784">
        <v>210.27699999999999</v>
      </c>
      <c r="AA2784">
        <v>68.437745999999976</v>
      </c>
      <c r="AB2784">
        <v>40.375799999999998</v>
      </c>
      <c r="AC2784">
        <v>77.680600000000013</v>
      </c>
      <c r="AD2784">
        <v>96.27</v>
      </c>
      <c r="AE2784">
        <v>208.32608298300141</v>
      </c>
      <c r="AF2784">
        <v>55.910345999999983</v>
      </c>
      <c r="AG2784">
        <v>98.6</v>
      </c>
      <c r="AH2784">
        <v>50.824743400000003</v>
      </c>
      <c r="AI2784">
        <v>42.54</v>
      </c>
      <c r="AJ2784">
        <v>14.80119973125047</v>
      </c>
      <c r="AK2784">
        <v>67.89</v>
      </c>
      <c r="AL2784">
        <v>83.786811828613281</v>
      </c>
      <c r="AM2784">
        <v>89.91656494140625</v>
      </c>
      <c r="AN2784">
        <v>75.10296630859375</v>
      </c>
      <c r="AO2784" s="5" t="s">
        <v>5492</v>
      </c>
    </row>
    <row r="2785" spans="1:41" ht="14.25" x14ac:dyDescent="0.45">
      <c r="A2785">
        <v>2018</v>
      </c>
      <c r="B2785" s="5" t="s">
        <v>80</v>
      </c>
      <c r="C2785" s="5" t="s">
        <v>302</v>
      </c>
      <c r="D2785" s="5" t="s">
        <v>7</v>
      </c>
      <c r="E2785" s="5" t="s">
        <v>1</v>
      </c>
      <c r="F2785" s="5" t="s">
        <v>117</v>
      </c>
      <c r="G2785" s="5" t="s">
        <v>82</v>
      </c>
      <c r="H2785" s="5" t="s">
        <v>303</v>
      </c>
      <c r="I2785">
        <v>85.868931009004584</v>
      </c>
      <c r="J2785">
        <v>117.9851189803621</v>
      </c>
      <c r="K2785">
        <v>497.99199654172298</v>
      </c>
      <c r="L2785">
        <v>112.28112400000001</v>
      </c>
      <c r="M2785">
        <v>246.97</v>
      </c>
      <c r="N2785">
        <v>94.658868001634701</v>
      </c>
      <c r="O2785">
        <v>370.12966339273459</v>
      </c>
      <c r="P2785">
        <v>94.998963831138099</v>
      </c>
      <c r="Q2785">
        <v>37.79</v>
      </c>
      <c r="R2785">
        <v>1035.8591143645749</v>
      </c>
      <c r="S2785">
        <v>79.569240770605958</v>
      </c>
      <c r="T2785">
        <v>60.317588613334351</v>
      </c>
      <c r="U2785">
        <v>9.5509184689168407</v>
      </c>
      <c r="V2785">
        <v>160.66938268459711</v>
      </c>
      <c r="W2785">
        <v>57.83</v>
      </c>
      <c r="X2785">
        <v>96.643003833515905</v>
      </c>
      <c r="Y2785">
        <v>65.179990792541957</v>
      </c>
      <c r="Z2785">
        <v>132.25399999999999</v>
      </c>
      <c r="AA2785">
        <v>346.4438234153543</v>
      </c>
      <c r="AB2785">
        <v>45.705100000000002</v>
      </c>
      <c r="AC2785">
        <v>226.01077000000009</v>
      </c>
      <c r="AD2785">
        <v>171.649</v>
      </c>
      <c r="AE2785">
        <v>476.93602632059981</v>
      </c>
      <c r="AF2785">
        <v>313.14380799999981</v>
      </c>
      <c r="AG2785">
        <v>208.1</v>
      </c>
      <c r="AH2785">
        <v>85.959399000000005</v>
      </c>
      <c r="AI2785">
        <v>174.78</v>
      </c>
      <c r="AJ2785">
        <v>52.126517284048617</v>
      </c>
      <c r="AK2785">
        <v>423.71000000000009</v>
      </c>
      <c r="AL2785">
        <v>202.7969970703125</v>
      </c>
      <c r="AM2785">
        <v>209.99160766601563</v>
      </c>
      <c r="AN2785">
        <v>192.60456848144531</v>
      </c>
      <c r="AO2785" s="5" t="s">
        <v>5493</v>
      </c>
    </row>
    <row r="2786" spans="1:41" ht="14.25" x14ac:dyDescent="0.45">
      <c r="A2786">
        <v>2018</v>
      </c>
      <c r="B2786" s="5" t="s">
        <v>80</v>
      </c>
      <c r="C2786" s="5" t="s">
        <v>302</v>
      </c>
      <c r="D2786" s="5" t="s">
        <v>7</v>
      </c>
      <c r="E2786" s="5" t="s">
        <v>118</v>
      </c>
      <c r="F2786" s="5" t="s">
        <v>116</v>
      </c>
      <c r="G2786" s="5" t="s">
        <v>82</v>
      </c>
      <c r="H2786" s="5" t="s">
        <v>303</v>
      </c>
      <c r="I2786">
        <v>0.19748294162244129</v>
      </c>
      <c r="J2786">
        <v>1.417323902284694</v>
      </c>
      <c r="K2786">
        <v>0.39606316244862599</v>
      </c>
      <c r="L2786">
        <v>0.35589899999999969</v>
      </c>
      <c r="M2786">
        <v>0.66835100000000025</v>
      </c>
      <c r="N2786">
        <v>0.56114630159378798</v>
      </c>
      <c r="O2786">
        <v>0.30923954596247721</v>
      </c>
      <c r="P2786">
        <v>8.3206766030761298E-2</v>
      </c>
      <c r="Q2786">
        <v>0.04</v>
      </c>
      <c r="R2786">
        <v>0.43657746309852402</v>
      </c>
      <c r="S2786">
        <v>0.31319306404630642</v>
      </c>
      <c r="T2786">
        <v>0.3635610929306462</v>
      </c>
      <c r="U2786">
        <v>3.6268211021627E-2</v>
      </c>
      <c r="V2786">
        <v>0.28375442142496188</v>
      </c>
      <c r="W2786">
        <v>0.31</v>
      </c>
      <c r="X2786">
        <v>0.264101861993428</v>
      </c>
      <c r="Y2786">
        <v>6.3311282138532196E-2</v>
      </c>
      <c r="Z2786">
        <v>1.1281000000000001</v>
      </c>
      <c r="AA2786">
        <v>0.31523007860000007</v>
      </c>
      <c r="AB2786">
        <v>0.1888</v>
      </c>
      <c r="AC2786">
        <v>0.5212</v>
      </c>
      <c r="AD2786">
        <v>0.47</v>
      </c>
      <c r="AE2786">
        <v>0.78803387558642624</v>
      </c>
      <c r="AF2786">
        <v>0.41047400000000001</v>
      </c>
      <c r="AG2786">
        <v>0.47</v>
      </c>
      <c r="AH2786">
        <v>0.26819890000000002</v>
      </c>
      <c r="AI2786">
        <v>0.18240000000000001</v>
      </c>
      <c r="AJ2786">
        <v>8.4872270225191199E-2</v>
      </c>
      <c r="AK2786">
        <v>0.28994058944938988</v>
      </c>
      <c r="AL2786">
        <v>0.38678377866744995</v>
      </c>
      <c r="AM2786">
        <v>0.42311060428619385</v>
      </c>
      <c r="AN2786">
        <v>0.33532074093818665</v>
      </c>
      <c r="AO2786" s="5" t="s">
        <v>5494</v>
      </c>
    </row>
    <row r="2787" spans="1:41" ht="14.25" x14ac:dyDescent="0.45">
      <c r="A2787">
        <v>2018</v>
      </c>
      <c r="B2787" s="5" t="s">
        <v>80</v>
      </c>
      <c r="C2787" s="5" t="s">
        <v>302</v>
      </c>
      <c r="D2787" s="5" t="s">
        <v>7</v>
      </c>
      <c r="E2787" s="5" t="s">
        <v>118</v>
      </c>
      <c r="F2787" s="5" t="s">
        <v>117</v>
      </c>
      <c r="G2787" s="5" t="s">
        <v>82</v>
      </c>
      <c r="H2787" s="5" t="s">
        <v>303</v>
      </c>
      <c r="I2787">
        <v>0.9344725021245599</v>
      </c>
      <c r="J2787">
        <v>2.1023479695374121</v>
      </c>
      <c r="K2787">
        <v>4.2593553969283997</v>
      </c>
      <c r="L2787">
        <v>2.0522289999999992</v>
      </c>
      <c r="M2787">
        <v>3.37</v>
      </c>
      <c r="N2787">
        <v>1.33970167552105</v>
      </c>
      <c r="O2787">
        <v>3.1750083318630051</v>
      </c>
      <c r="P2787">
        <v>1.9965903387261199</v>
      </c>
      <c r="Q2787">
        <v>0.6724</v>
      </c>
      <c r="R2787">
        <v>3.6299451978079129</v>
      </c>
      <c r="S2787">
        <v>1.1557339134130939</v>
      </c>
      <c r="T2787">
        <v>0.72432283247250118</v>
      </c>
      <c r="U2787">
        <v>0.22032395258347659</v>
      </c>
      <c r="V2787">
        <v>1.030469934310257</v>
      </c>
      <c r="W2787">
        <v>1.39</v>
      </c>
      <c r="X2787">
        <v>2.5439142935377901</v>
      </c>
      <c r="Y2787">
        <v>0.93241525635764966</v>
      </c>
      <c r="Z2787">
        <v>2.4388000000000001</v>
      </c>
      <c r="AA2787">
        <v>2.1635695951000029</v>
      </c>
      <c r="AB2787">
        <v>0.36849999999999999</v>
      </c>
      <c r="AC2787">
        <v>3.5228799999999971</v>
      </c>
      <c r="AD2787">
        <v>2.46</v>
      </c>
      <c r="AE2787">
        <v>4.5554133918235538</v>
      </c>
      <c r="AF2787">
        <v>2.627073000000002</v>
      </c>
      <c r="AG2787">
        <v>2</v>
      </c>
      <c r="AH2787">
        <v>1.4654118</v>
      </c>
      <c r="AI2787">
        <v>1.6228</v>
      </c>
      <c r="AJ2787">
        <v>0.69163021987897733</v>
      </c>
      <c r="AK2787">
        <v>2.4529396900272809</v>
      </c>
      <c r="AL2787">
        <v>1.9964911937713623</v>
      </c>
      <c r="AM2787">
        <v>1.9358980655670166</v>
      </c>
      <c r="AN2787">
        <v>2.0823323726654053</v>
      </c>
      <c r="AO2787" s="5" t="s">
        <v>5495</v>
      </c>
    </row>
    <row r="2788" spans="1:41" ht="14.25" x14ac:dyDescent="0.45">
      <c r="A2788">
        <v>2018</v>
      </c>
      <c r="B2788" s="5" t="s">
        <v>80</v>
      </c>
      <c r="C2788" s="5" t="s">
        <v>3885</v>
      </c>
      <c r="D2788" s="5" t="s">
        <v>7</v>
      </c>
      <c r="E2788" s="5" t="s">
        <v>1</v>
      </c>
      <c r="F2788" s="5" t="s">
        <v>3886</v>
      </c>
      <c r="G2788" s="5" t="s">
        <v>82</v>
      </c>
      <c r="H2788" s="5" t="s">
        <v>303</v>
      </c>
      <c r="I2788">
        <v>2.0222677334934001</v>
      </c>
      <c r="J2788">
        <v>1.2408872115884391</v>
      </c>
      <c r="K2788">
        <v>39.837767684361303</v>
      </c>
      <c r="L2788">
        <v>6.8979999999999996E-3</v>
      </c>
      <c r="M2788">
        <v>0</v>
      </c>
      <c r="N2788">
        <v>0</v>
      </c>
      <c r="O2788">
        <v>0.83985179086043638</v>
      </c>
      <c r="P2788">
        <v>1.41800246328493E-2</v>
      </c>
      <c r="Q2788"/>
      <c r="R2788">
        <v>0</v>
      </c>
      <c r="S2788">
        <v>3.0004125567265E-3</v>
      </c>
      <c r="T2788">
        <v>0</v>
      </c>
      <c r="U2788">
        <v>0</v>
      </c>
      <c r="V2788">
        <v>0</v>
      </c>
      <c r="W2788">
        <v>0</v>
      </c>
      <c r="X2788">
        <v>1.008574069</v>
      </c>
      <c r="Y2788">
        <v>0.2466748065933406</v>
      </c>
      <c r="Z2788">
        <v>0</v>
      </c>
      <c r="AA2788">
        <v>0.45524100000000001</v>
      </c>
      <c r="AB2788">
        <v>0</v>
      </c>
      <c r="AC2788">
        <v>4.5250700000000004</v>
      </c>
      <c r="AD2788">
        <v>0.27250000000000002</v>
      </c>
      <c r="AE2788">
        <v>0</v>
      </c>
      <c r="AF2788">
        <v>1.2711220000000001</v>
      </c>
      <c r="AG2788">
        <v>2.4609972315063202</v>
      </c>
      <c r="AH2788">
        <v>0</v>
      </c>
      <c r="AI2788">
        <v>0</v>
      </c>
      <c r="AJ2788">
        <v>0</v>
      </c>
      <c r="AK2788">
        <v>3.39</v>
      </c>
      <c r="AL2788">
        <v>1.9860355854034424</v>
      </c>
      <c r="AM2788">
        <v>0.72019636631011963</v>
      </c>
      <c r="AN2788">
        <v>3.7793080806732178</v>
      </c>
      <c r="AO2788" s="5" t="s">
        <v>5496</v>
      </c>
    </row>
    <row r="2789" spans="1:41" ht="14.25" x14ac:dyDescent="0.45">
      <c r="A2789">
        <v>2018</v>
      </c>
      <c r="B2789" s="5" t="s">
        <v>80</v>
      </c>
      <c r="C2789" s="5" t="s">
        <v>3885</v>
      </c>
      <c r="D2789" s="5" t="s">
        <v>7</v>
      </c>
      <c r="E2789" s="5" t="s">
        <v>1</v>
      </c>
      <c r="F2789" s="5" t="s">
        <v>3887</v>
      </c>
      <c r="G2789" s="5" t="s">
        <v>82</v>
      </c>
      <c r="H2789" s="5" t="s">
        <v>303</v>
      </c>
      <c r="I2789">
        <v>22.9296859705278</v>
      </c>
      <c r="J2789">
        <v>14.89464644866783</v>
      </c>
      <c r="K2789">
        <v>248.44019035236801</v>
      </c>
      <c r="L2789">
        <v>14.185674000000001</v>
      </c>
      <c r="M2789">
        <v>0</v>
      </c>
      <c r="N2789">
        <v>15.1607580711075</v>
      </c>
      <c r="O2789">
        <v>155.5969338744143</v>
      </c>
      <c r="P2789">
        <v>10.31713153042852</v>
      </c>
      <c r="Q2789"/>
      <c r="R2789">
        <v>864.41677667106683</v>
      </c>
      <c r="S2789">
        <v>6.9699583692757754</v>
      </c>
      <c r="T2789">
        <v>15.46516579269014</v>
      </c>
      <c r="U2789">
        <v>0.45606732422405222</v>
      </c>
      <c r="V2789">
        <v>107.952349671606</v>
      </c>
      <c r="W2789">
        <v>1.134727968152369</v>
      </c>
      <c r="X2789">
        <v>19.85793743</v>
      </c>
      <c r="Y2789">
        <v>0.13594511554359029</v>
      </c>
      <c r="Z2789">
        <v>20.1708</v>
      </c>
      <c r="AA2789">
        <v>79.645850999999951</v>
      </c>
      <c r="AB2789">
        <v>0</v>
      </c>
      <c r="AC2789">
        <v>29.980499999999999</v>
      </c>
      <c r="AD2789">
        <v>16.410399999999999</v>
      </c>
      <c r="AE2789">
        <v>102.95372570523359</v>
      </c>
      <c r="AF2789">
        <v>216.19393600000021</v>
      </c>
      <c r="AG2789">
        <v>8.7856569076068993</v>
      </c>
      <c r="AH2789">
        <v>15.7904856</v>
      </c>
      <c r="AI2789">
        <v>51.63</v>
      </c>
      <c r="AJ2789">
        <v>10.98382960681918</v>
      </c>
      <c r="AK2789">
        <v>82.62</v>
      </c>
      <c r="AL2789">
        <v>73.554458618164063</v>
      </c>
      <c r="AM2789">
        <v>89.362556457519531</v>
      </c>
      <c r="AN2789">
        <v>51.159652709960938</v>
      </c>
      <c r="AO2789" s="5" t="s">
        <v>5497</v>
      </c>
    </row>
    <row r="2790" spans="1:41" ht="14.25" x14ac:dyDescent="0.45">
      <c r="A2790">
        <v>2018</v>
      </c>
      <c r="B2790" s="5" t="s">
        <v>80</v>
      </c>
      <c r="C2790" s="5" t="s">
        <v>3885</v>
      </c>
      <c r="D2790" s="5" t="s">
        <v>7</v>
      </c>
      <c r="E2790" s="5" t="s">
        <v>1</v>
      </c>
      <c r="F2790" s="5" t="s">
        <v>3888</v>
      </c>
      <c r="G2790" s="5" t="s">
        <v>82</v>
      </c>
      <c r="H2790" s="5" t="s">
        <v>303</v>
      </c>
      <c r="I2790">
        <v>8.0284635987540032</v>
      </c>
      <c r="J2790">
        <v>22.894770739644301</v>
      </c>
      <c r="K2790">
        <v>32.494267791324198</v>
      </c>
      <c r="L2790">
        <v>26.844564999999999</v>
      </c>
      <c r="M2790">
        <v>66.1036</v>
      </c>
      <c r="N2790">
        <v>16.118052717613399</v>
      </c>
      <c r="O2790">
        <v>15.83418612401733</v>
      </c>
      <c r="P2790">
        <v>2.6933040528105989</v>
      </c>
      <c r="Q2790">
        <v>4.1289999999999996</v>
      </c>
      <c r="R2790">
        <v>33.573022920916969</v>
      </c>
      <c r="S2790">
        <v>6.4924177074347726</v>
      </c>
      <c r="T2790">
        <v>7.0901707211291773</v>
      </c>
      <c r="U2790">
        <v>3.590335716224776</v>
      </c>
      <c r="V2790">
        <v>17.472966144519269</v>
      </c>
      <c r="W2790">
        <v>2.254312700023418</v>
      </c>
      <c r="X2790">
        <v>7.0439827490000004</v>
      </c>
      <c r="Y2790">
        <v>10.180506210030121</v>
      </c>
      <c r="Z2790">
        <v>14.814299999999999</v>
      </c>
      <c r="AA2790">
        <v>29.734915999999991</v>
      </c>
      <c r="AB2790">
        <v>0</v>
      </c>
      <c r="AC2790">
        <v>16.70675</v>
      </c>
      <c r="AD2790">
        <v>15.150600000000001</v>
      </c>
      <c r="AE2790">
        <v>116.0316517394748</v>
      </c>
      <c r="AF2790">
        <v>19.209892</v>
      </c>
      <c r="AG2790">
        <v>21.032198083571199</v>
      </c>
      <c r="AH2790">
        <v>7.3145256999999999</v>
      </c>
      <c r="AI2790">
        <v>4.38</v>
      </c>
      <c r="AJ2790">
        <v>3.5211416821408532</v>
      </c>
      <c r="AK2790">
        <v>11.13</v>
      </c>
      <c r="AL2790">
        <v>18.684961318969727</v>
      </c>
      <c r="AM2790">
        <v>21.563283920288086</v>
      </c>
      <c r="AN2790">
        <v>14.607338905334473</v>
      </c>
      <c r="AO2790" s="5" t="s">
        <v>5498</v>
      </c>
    </row>
    <row r="2791" spans="1:41" ht="14.25" x14ac:dyDescent="0.45">
      <c r="A2791">
        <v>2018</v>
      </c>
      <c r="B2791" s="5" t="s">
        <v>80</v>
      </c>
      <c r="C2791" s="5" t="s">
        <v>3885</v>
      </c>
      <c r="D2791" s="5" t="s">
        <v>7</v>
      </c>
      <c r="E2791" s="5" t="s">
        <v>1</v>
      </c>
      <c r="F2791" s="5" t="s">
        <v>3889</v>
      </c>
      <c r="G2791" s="5" t="s">
        <v>82</v>
      </c>
      <c r="H2791" s="5" t="s">
        <v>303</v>
      </c>
      <c r="I2791">
        <v>17.468152786845899</v>
      </c>
      <c r="J2791">
        <v>27.348850873426581</v>
      </c>
      <c r="K2791">
        <v>50.352152284945802</v>
      </c>
      <c r="L2791">
        <v>12.976825</v>
      </c>
      <c r="M2791">
        <v>88.400399999999991</v>
      </c>
      <c r="N2791">
        <v>27.991826726604</v>
      </c>
      <c r="O2791">
        <v>46.807073261581287</v>
      </c>
      <c r="P2791">
        <v>49.851599769985768</v>
      </c>
      <c r="Q2791">
        <v>16.713000000000001</v>
      </c>
      <c r="R2791">
        <v>76.82847313892556</v>
      </c>
      <c r="S2791">
        <v>33.424145820050263</v>
      </c>
      <c r="T2791">
        <v>20.14923313488152</v>
      </c>
      <c r="U2791">
        <v>0</v>
      </c>
      <c r="V2791">
        <v>26.27723597739714</v>
      </c>
      <c r="W2791">
        <v>26.573803762391691</v>
      </c>
      <c r="X2791">
        <v>24.75587007</v>
      </c>
      <c r="Y2791">
        <v>30.678309430638819</v>
      </c>
      <c r="Z2791">
        <v>62.148800000000001</v>
      </c>
      <c r="AA2791">
        <v>162.81408043849009</v>
      </c>
      <c r="AB2791">
        <v>29.57679738562091</v>
      </c>
      <c r="AC2791">
        <v>86.744649999999993</v>
      </c>
      <c r="AD2791">
        <v>103.6087</v>
      </c>
      <c r="AE2791">
        <v>94.885578504843693</v>
      </c>
      <c r="AF2791">
        <v>15.773159</v>
      </c>
      <c r="AG2791">
        <v>100.926439473269</v>
      </c>
      <c r="AH2791">
        <v>24.7915551</v>
      </c>
      <c r="AI2791">
        <v>19.260000000000002</v>
      </c>
      <c r="AJ2791">
        <v>18.77481139258515</v>
      </c>
      <c r="AK2791">
        <v>9.9500000000000011</v>
      </c>
      <c r="AL2791">
        <v>45.029354095458984</v>
      </c>
      <c r="AM2791">
        <v>48.717750549316406</v>
      </c>
      <c r="AN2791">
        <v>39.804141998291016</v>
      </c>
      <c r="AO2791" s="5" t="s">
        <v>5499</v>
      </c>
    </row>
    <row r="2792" spans="1:41" ht="14.25" x14ac:dyDescent="0.45">
      <c r="A2792">
        <v>2018</v>
      </c>
      <c r="B2792" s="5" t="s">
        <v>80</v>
      </c>
      <c r="C2792" s="5" t="s">
        <v>3885</v>
      </c>
      <c r="D2792" s="5" t="s">
        <v>7</v>
      </c>
      <c r="E2792" s="5" t="s">
        <v>1</v>
      </c>
      <c r="F2792" s="5" t="s">
        <v>3890</v>
      </c>
      <c r="G2792" s="5" t="s">
        <v>82</v>
      </c>
      <c r="H2792" s="5" t="s">
        <v>303</v>
      </c>
      <c r="I2792">
        <v>1.6234553996922569</v>
      </c>
      <c r="J2792">
        <v>4.5414566902442894</v>
      </c>
      <c r="K2792">
        <v>18.134328357547201</v>
      </c>
      <c r="L2792">
        <v>0</v>
      </c>
      <c r="M2792">
        <v>0</v>
      </c>
      <c r="N2792">
        <v>6.1995811197384496</v>
      </c>
      <c r="O2792">
        <v>0.39263659354231611</v>
      </c>
      <c r="P2792">
        <v>2.545572576403774</v>
      </c>
      <c r="Q2792">
        <v>10.184900000000001</v>
      </c>
      <c r="R2792">
        <v>0.42281691267650712</v>
      </c>
      <c r="S2792">
        <v>0</v>
      </c>
      <c r="T2792">
        <v>0.88980010251153252</v>
      </c>
      <c r="U2792">
        <v>0</v>
      </c>
      <c r="V2792">
        <v>0.1034613441131892</v>
      </c>
      <c r="W2792">
        <v>1.2579814222152841</v>
      </c>
      <c r="X2792">
        <v>1.092449343</v>
      </c>
      <c r="Y2792">
        <v>0.45072008326744661</v>
      </c>
      <c r="Z2792">
        <v>4.0735000000000001</v>
      </c>
      <c r="AA2792">
        <v>6.628989999999999</v>
      </c>
      <c r="AB2792">
        <v>0</v>
      </c>
      <c r="AC2792">
        <v>0</v>
      </c>
      <c r="AD2792">
        <v>0.28039999999999998</v>
      </c>
      <c r="AE2792">
        <v>6.0884055322000856</v>
      </c>
      <c r="AF2792">
        <v>2.6549309999999999</v>
      </c>
      <c r="AG2792">
        <v>0.70597844017615097</v>
      </c>
      <c r="AH2792">
        <v>0.86867539999999999</v>
      </c>
      <c r="AI2792">
        <v>0.64</v>
      </c>
      <c r="AJ2792">
        <v>1.524633708075624</v>
      </c>
      <c r="AK2792">
        <v>0</v>
      </c>
      <c r="AL2792">
        <v>2.4587817192077637</v>
      </c>
      <c r="AM2792">
        <v>2.8087294101715088</v>
      </c>
      <c r="AN2792">
        <v>1.9630227088928223</v>
      </c>
      <c r="AO2792" s="5" t="s">
        <v>5500</v>
      </c>
    </row>
    <row r="2793" spans="1:41" ht="14.25" x14ac:dyDescent="0.45">
      <c r="A2793">
        <v>2018</v>
      </c>
      <c r="B2793" s="5" t="s">
        <v>80</v>
      </c>
      <c r="C2793" s="5" t="s">
        <v>3885</v>
      </c>
      <c r="D2793" s="5" t="s">
        <v>7</v>
      </c>
      <c r="E2793" s="5" t="s">
        <v>1</v>
      </c>
      <c r="F2793" s="5" t="s">
        <v>3891</v>
      </c>
      <c r="G2793" s="5" t="s">
        <v>82</v>
      </c>
      <c r="H2793" s="5" t="s">
        <v>303</v>
      </c>
      <c r="I2793">
        <v>3.0866003806698989</v>
      </c>
      <c r="J2793">
        <v>0.9303631556349008</v>
      </c>
      <c r="K2793">
        <v>7.9444083919780999</v>
      </c>
      <c r="L2793">
        <v>0.45266699999999999</v>
      </c>
      <c r="M2793">
        <v>0.1663</v>
      </c>
      <c r="N2793">
        <v>0.109930527176134</v>
      </c>
      <c r="O2793">
        <v>6.4718775118116412</v>
      </c>
      <c r="P2793">
        <v>0.83747665004003791</v>
      </c>
      <c r="Q2793"/>
      <c r="R2793">
        <v>8.5898635945437825</v>
      </c>
      <c r="S2793">
        <v>2.065358986860693</v>
      </c>
      <c r="T2793">
        <v>3.0689981469069112</v>
      </c>
      <c r="U2793">
        <v>0</v>
      </c>
      <c r="V2793">
        <v>9.1207680646791495E-2</v>
      </c>
      <c r="W2793">
        <v>1.24112091171649E-2</v>
      </c>
      <c r="X2793">
        <v>1.4986480010000001</v>
      </c>
      <c r="Y2793">
        <v>1.4250192656051399</v>
      </c>
      <c r="Z2793">
        <v>5.2857000000000003</v>
      </c>
      <c r="AA2793">
        <v>2.1347870000000002</v>
      </c>
      <c r="AB2793">
        <v>0</v>
      </c>
      <c r="AC2793">
        <v>10.92285</v>
      </c>
      <c r="AD2793">
        <v>3.1345000000000001</v>
      </c>
      <c r="AE2793">
        <v>2.6716017790775601</v>
      </c>
      <c r="AF2793">
        <v>2.8165990000000001</v>
      </c>
      <c r="AG2793">
        <v>1.26089825427108</v>
      </c>
      <c r="AH2793">
        <v>4.2519254000000002</v>
      </c>
      <c r="AI2793">
        <v>7.01</v>
      </c>
      <c r="AJ2793">
        <v>2.1185069798790899E-2</v>
      </c>
      <c r="AK2793">
        <v>2.66</v>
      </c>
      <c r="AL2793">
        <v>2.7214202880859375</v>
      </c>
      <c r="AM2793">
        <v>2.390397310256958</v>
      </c>
      <c r="AN2793">
        <v>3.19036865234375</v>
      </c>
      <c r="AO2793" s="5" t="s">
        <v>5501</v>
      </c>
    </row>
    <row r="2794" spans="1:41" ht="14.25" x14ac:dyDescent="0.45">
      <c r="A2794">
        <v>2018</v>
      </c>
      <c r="B2794" s="5" t="s">
        <v>80</v>
      </c>
      <c r="C2794" s="5" t="s">
        <v>3885</v>
      </c>
      <c r="D2794" s="5" t="s">
        <v>7</v>
      </c>
      <c r="E2794" s="5" t="s">
        <v>1</v>
      </c>
      <c r="F2794" s="5" t="s">
        <v>3892</v>
      </c>
      <c r="G2794" s="5" t="s">
        <v>82</v>
      </c>
      <c r="H2794" s="5" t="s">
        <v>303</v>
      </c>
      <c r="I2794">
        <v>12.126554884646209</v>
      </c>
      <c r="J2794">
        <v>21.68271903459809</v>
      </c>
      <c r="K2794">
        <v>2.221933809187</v>
      </c>
      <c r="L2794">
        <v>12.987304999999999</v>
      </c>
      <c r="M2794">
        <v>50.890900000000002</v>
      </c>
      <c r="N2794">
        <v>8.33295872496935</v>
      </c>
      <c r="O2794">
        <v>23.948871767727269</v>
      </c>
      <c r="P2794">
        <v>19.04674248580616</v>
      </c>
      <c r="Q2794">
        <v>6.7683999999999997</v>
      </c>
      <c r="R2794">
        <v>29.978919156766271</v>
      </c>
      <c r="S2794">
        <v>19.532310692720252</v>
      </c>
      <c r="T2794">
        <v>5.3648227733312313</v>
      </c>
      <c r="U2794">
        <v>0</v>
      </c>
      <c r="V2794">
        <v>5.8099082028480753</v>
      </c>
      <c r="W2794">
        <v>7.7647334322066968</v>
      </c>
      <c r="X2794">
        <v>18.889889100000001</v>
      </c>
      <c r="Y2794">
        <v>8.2842852710695656</v>
      </c>
      <c r="Z2794">
        <v>9.8594000000000008</v>
      </c>
      <c r="AA2794">
        <v>21.305592976864041</v>
      </c>
      <c r="AB2794">
        <v>6.0918003565062371</v>
      </c>
      <c r="AC2794">
        <v>15.940340000000001</v>
      </c>
      <c r="AD2794">
        <v>15.941700000000001</v>
      </c>
      <c r="AE2794">
        <v>65.36011088771096</v>
      </c>
      <c r="AF2794">
        <v>25.574393000000001</v>
      </c>
      <c r="AG2794">
        <v>33.171343580106999</v>
      </c>
      <c r="AH2794">
        <v>25.452415299999998</v>
      </c>
      <c r="AI2794">
        <v>62.85</v>
      </c>
      <c r="AJ2794">
        <v>10.6586069339114</v>
      </c>
      <c r="AK2794">
        <v>31.85</v>
      </c>
      <c r="AL2794">
        <v>19.920242309570313</v>
      </c>
      <c r="AM2794">
        <v>18.052209854125977</v>
      </c>
      <c r="AN2794">
        <v>22.566614151000977</v>
      </c>
      <c r="AO2794" s="5" t="s">
        <v>5502</v>
      </c>
    </row>
    <row r="2795" spans="1:41" ht="14.25" x14ac:dyDescent="0.45">
      <c r="A2795">
        <v>2018</v>
      </c>
      <c r="B2795" s="5" t="s">
        <v>80</v>
      </c>
      <c r="C2795" s="5" t="s">
        <v>3885</v>
      </c>
      <c r="D2795" s="5" t="s">
        <v>7</v>
      </c>
      <c r="E2795" s="5" t="s">
        <v>1</v>
      </c>
      <c r="F2795" s="5" t="s">
        <v>3893</v>
      </c>
      <c r="G2795" s="5" t="s">
        <v>82</v>
      </c>
      <c r="H2795" s="5" t="s">
        <v>303</v>
      </c>
      <c r="I2795">
        <v>0.99828047005757958</v>
      </c>
      <c r="J2795">
        <v>21.27338365234684</v>
      </c>
      <c r="K2795">
        <v>86.744538179373905</v>
      </c>
      <c r="L2795">
        <v>40.063847000000003</v>
      </c>
      <c r="M2795">
        <v>32.899299999999997</v>
      </c>
      <c r="N2795">
        <v>3.9853391908459299</v>
      </c>
      <c r="O2795">
        <v>107.69934717402811</v>
      </c>
      <c r="P2795">
        <v>7.8474976851315263</v>
      </c>
      <c r="Q2795"/>
      <c r="R2795">
        <v>20.493099723988959</v>
      </c>
      <c r="S2795">
        <v>4.5943817274875292</v>
      </c>
      <c r="T2795">
        <v>2.837400938374798</v>
      </c>
      <c r="U2795">
        <v>0</v>
      </c>
      <c r="V2795">
        <v>1.1351187468418391</v>
      </c>
      <c r="W2795">
        <v>14.75029271719616</v>
      </c>
      <c r="X2795">
        <v>16.157875820000001</v>
      </c>
      <c r="Y2795">
        <v>9.4322701388124379</v>
      </c>
      <c r="Z2795">
        <v>6.1132</v>
      </c>
      <c r="AA2795">
        <v>35.789606999999997</v>
      </c>
      <c r="AB2795">
        <v>10.03654188948307</v>
      </c>
      <c r="AC2795">
        <v>57.543460000000003</v>
      </c>
      <c r="AD2795">
        <v>9.8829999999999991</v>
      </c>
      <c r="AE2795">
        <v>83.22043502101991</v>
      </c>
      <c r="AF2795">
        <v>26.299590000000009</v>
      </c>
      <c r="AG2795">
        <v>35.263084001549203</v>
      </c>
      <c r="AH2795">
        <v>5.4096957000000003</v>
      </c>
      <c r="AI2795">
        <v>26.08</v>
      </c>
      <c r="AJ2795">
        <v>6.3567715751924991</v>
      </c>
      <c r="AK2795">
        <v>278.11000000000013</v>
      </c>
      <c r="AL2795">
        <v>32.793697357177734</v>
      </c>
      <c r="AM2795">
        <v>20.930294036865234</v>
      </c>
      <c r="AN2795">
        <v>49.600193023681641</v>
      </c>
      <c r="AO2795" s="5" t="s">
        <v>5503</v>
      </c>
    </row>
    <row r="2796" spans="1:41" ht="14.25" x14ac:dyDescent="0.45">
      <c r="A2796">
        <v>2018</v>
      </c>
      <c r="B2796" s="5" t="s">
        <v>80</v>
      </c>
      <c r="C2796" s="5" t="s">
        <v>3885</v>
      </c>
      <c r="D2796" s="5" t="s">
        <v>7</v>
      </c>
      <c r="E2796" s="5" t="s">
        <v>1</v>
      </c>
      <c r="F2796" s="5" t="s">
        <v>3894</v>
      </c>
      <c r="G2796" s="5" t="s">
        <v>82</v>
      </c>
      <c r="H2796" s="5" t="s">
        <v>303</v>
      </c>
      <c r="I2796">
        <v>17.585469784317549</v>
      </c>
      <c r="J2796">
        <v>3.172798354839439</v>
      </c>
      <c r="K2796">
        <v>11.822409690638001</v>
      </c>
      <c r="L2796">
        <v>4.7633429999999999</v>
      </c>
      <c r="M2796">
        <v>8.5056000000000012</v>
      </c>
      <c r="N2796">
        <v>16.7604209235799</v>
      </c>
      <c r="O2796">
        <v>12.53888529475191</v>
      </c>
      <c r="P2796">
        <v>1.8454590558988211</v>
      </c>
      <c r="Q2796"/>
      <c r="R2796">
        <v>1.556142245689828</v>
      </c>
      <c r="S2796">
        <v>6.4876670542199548</v>
      </c>
      <c r="T2796">
        <v>5.4519970035090504</v>
      </c>
      <c r="U2796">
        <v>5.5045154284680127</v>
      </c>
      <c r="V2796">
        <v>1.8271349166245561</v>
      </c>
      <c r="W2796">
        <v>4.0838342049800938</v>
      </c>
      <c r="X2796">
        <v>6.3377772449999998</v>
      </c>
      <c r="Y2796">
        <v>4.3462604709814947</v>
      </c>
      <c r="Z2796">
        <v>9.7845999999999993</v>
      </c>
      <c r="AA2796">
        <v>7.9347580000000013</v>
      </c>
      <c r="AB2796">
        <v>0</v>
      </c>
      <c r="AC2796">
        <v>3.6471499999999999</v>
      </c>
      <c r="AD2796">
        <v>6.9694000000000003</v>
      </c>
      <c r="AE2796">
        <v>5.7245171510388122</v>
      </c>
      <c r="AF2796">
        <v>3.3501859999999999</v>
      </c>
      <c r="AG2796">
        <v>4.4656556165994896</v>
      </c>
      <c r="AH2796">
        <v>2.0801208</v>
      </c>
      <c r="AI2796">
        <v>2.93</v>
      </c>
      <c r="AJ2796">
        <v>0.28553731552511608</v>
      </c>
      <c r="AK2796">
        <v>4</v>
      </c>
      <c r="AL2796">
        <v>5.6469531059265137</v>
      </c>
      <c r="AM2796">
        <v>5.4443497657775879</v>
      </c>
      <c r="AN2796">
        <v>5.9339747428894043</v>
      </c>
      <c r="AO2796" s="5" t="s">
        <v>5504</v>
      </c>
    </row>
    <row r="2797" spans="1:41" ht="14.25" x14ac:dyDescent="0.45">
      <c r="A2797">
        <v>2018</v>
      </c>
      <c r="B2797" s="5" t="s">
        <v>80</v>
      </c>
      <c r="C2797" s="5" t="s">
        <v>3885</v>
      </c>
      <c r="D2797" s="5" t="s">
        <v>7</v>
      </c>
      <c r="E2797" s="5" t="s">
        <v>118</v>
      </c>
      <c r="F2797" s="5" t="s">
        <v>3886</v>
      </c>
      <c r="G2797" s="5" t="s">
        <v>82</v>
      </c>
      <c r="H2797" s="5" t="s">
        <v>303</v>
      </c>
      <c r="I2797">
        <v>3.9456112662377002E-3</v>
      </c>
      <c r="J2797">
        <v>2.1355449594359002E-3</v>
      </c>
      <c r="K2797">
        <v>0.86696950032446496</v>
      </c>
      <c r="L2797">
        <v>1.17E-4</v>
      </c>
      <c r="M2797">
        <v>0</v>
      </c>
      <c r="N2797">
        <v>0</v>
      </c>
      <c r="O2797">
        <v>4.8618871179596001E-3</v>
      </c>
      <c r="P2797">
        <v>7.0900123304562003E-3</v>
      </c>
      <c r="Q2797"/>
      <c r="R2797">
        <v>0</v>
      </c>
      <c r="S2797">
        <v>2.5003437972699998E-5</v>
      </c>
      <c r="T2797">
        <v>0</v>
      </c>
      <c r="U2797">
        <v>0</v>
      </c>
      <c r="V2797">
        <v>0</v>
      </c>
      <c r="W2797">
        <v>0</v>
      </c>
      <c r="X2797">
        <v>1.5436747000000001E-2</v>
      </c>
      <c r="Y2797">
        <v>1.1509322551267001E-3</v>
      </c>
      <c r="Z2797">
        <v>0</v>
      </c>
      <c r="AA2797">
        <v>2.0724953999999999E-3</v>
      </c>
      <c r="AB2797">
        <v>0</v>
      </c>
      <c r="AC2797">
        <v>5.1900000000000002E-3</v>
      </c>
      <c r="AD2797">
        <v>2.0999999999999999E-3</v>
      </c>
      <c r="AE2797">
        <v>0</v>
      </c>
      <c r="AF2797">
        <v>1.1424999999999999E-2</v>
      </c>
      <c r="AG2797">
        <v>3.5968901065797998E-3</v>
      </c>
      <c r="AH2797">
        <v>0</v>
      </c>
      <c r="AI2797">
        <v>0</v>
      </c>
      <c r="AJ2797">
        <v>0</v>
      </c>
      <c r="AK2797">
        <v>6.5432546289171903E-2</v>
      </c>
      <c r="AL2797">
        <v>3.4191351383924484E-2</v>
      </c>
      <c r="AM2797">
        <v>2.160205040127039E-3</v>
      </c>
      <c r="AN2797">
        <v>7.9568810760974884E-2</v>
      </c>
      <c r="AO2797" s="5" t="s">
        <v>5505</v>
      </c>
    </row>
    <row r="2798" spans="1:41" ht="14.25" x14ac:dyDescent="0.45">
      <c r="A2798">
        <v>2018</v>
      </c>
      <c r="B2798" s="5" t="s">
        <v>80</v>
      </c>
      <c r="C2798" s="5" t="s">
        <v>3885</v>
      </c>
      <c r="D2798" s="5" t="s">
        <v>7</v>
      </c>
      <c r="E2798" s="5" t="s">
        <v>118</v>
      </c>
      <c r="F2798" s="5" t="s">
        <v>3887</v>
      </c>
      <c r="G2798" s="5" t="s">
        <v>82</v>
      </c>
      <c r="H2798" s="5" t="s">
        <v>303</v>
      </c>
      <c r="I2798">
        <v>0.1509651572174335</v>
      </c>
      <c r="J2798">
        <v>0.117963435854557</v>
      </c>
      <c r="K2798">
        <v>0.80186026389790199</v>
      </c>
      <c r="L2798">
        <v>0.14457600000000001</v>
      </c>
      <c r="M2798">
        <v>0</v>
      </c>
      <c r="N2798">
        <v>0.22629750715161401</v>
      </c>
      <c r="O2798">
        <v>0.4123193946166363</v>
      </c>
      <c r="P2798">
        <v>0.2165667408579556</v>
      </c>
      <c r="Q2798"/>
      <c r="R2798">
        <v>1.243609744389776</v>
      </c>
      <c r="S2798">
        <v>0.10171398567303</v>
      </c>
      <c r="T2798">
        <v>0.1517564956826874</v>
      </c>
      <c r="U2798">
        <v>4.5606732422404997E-3</v>
      </c>
      <c r="V2798">
        <v>0.45901970692268812</v>
      </c>
      <c r="W2798">
        <v>0.01</v>
      </c>
      <c r="X2798">
        <v>0.28848918400000001</v>
      </c>
      <c r="Y2798">
        <v>2.5520671744109997E-4</v>
      </c>
      <c r="Z2798">
        <v>7.7399999999999997E-2</v>
      </c>
      <c r="AA2798">
        <v>0.15831134670000011</v>
      </c>
      <c r="AB2798">
        <v>0</v>
      </c>
      <c r="AC2798">
        <v>0.22991</v>
      </c>
      <c r="AD2798">
        <v>0.1013</v>
      </c>
      <c r="AE2798">
        <v>0.44802900140132818</v>
      </c>
      <c r="AF2798">
        <v>0.62220600000000048</v>
      </c>
      <c r="AG2798">
        <v>3.8498916988223199E-2</v>
      </c>
      <c r="AH2798">
        <v>0.34318949999999998</v>
      </c>
      <c r="AI2798">
        <v>0.13969999999999999</v>
      </c>
      <c r="AJ2798">
        <v>9.6261458270924499E-2</v>
      </c>
      <c r="AK2798">
        <v>0.70644636056292809</v>
      </c>
      <c r="AL2798">
        <v>0.25142091512680054</v>
      </c>
      <c r="AM2798">
        <v>0.24908415973186493</v>
      </c>
      <c r="AN2798">
        <v>0.25473126769065857</v>
      </c>
      <c r="AO2798" s="5" t="s">
        <v>5506</v>
      </c>
    </row>
    <row r="2799" spans="1:41" ht="14.25" x14ac:dyDescent="0.45">
      <c r="A2799">
        <v>2018</v>
      </c>
      <c r="B2799" s="5" t="s">
        <v>80</v>
      </c>
      <c r="C2799" s="5" t="s">
        <v>3885</v>
      </c>
      <c r="D2799" s="5" t="s">
        <v>7</v>
      </c>
      <c r="E2799" s="5" t="s">
        <v>118</v>
      </c>
      <c r="F2799" s="5" t="s">
        <v>3888</v>
      </c>
      <c r="G2799" s="5" t="s">
        <v>82</v>
      </c>
      <c r="H2799" s="5" t="s">
        <v>303</v>
      </c>
      <c r="I2799">
        <v>0.10592448707053539</v>
      </c>
      <c r="J2799">
        <v>0.54074484192447614</v>
      </c>
      <c r="K2799">
        <v>0.34652822842310199</v>
      </c>
      <c r="L2799">
        <v>0.86042500000000022</v>
      </c>
      <c r="M2799">
        <v>0.8207000000000001</v>
      </c>
      <c r="N2799">
        <v>0.20846955455659999</v>
      </c>
      <c r="O2799">
        <v>0.46054617812542892</v>
      </c>
      <c r="P2799">
        <v>0.1215209417816286</v>
      </c>
      <c r="Q2799">
        <v>4.2500000000000003E-2</v>
      </c>
      <c r="R2799">
        <v>0.63078523140925657</v>
      </c>
      <c r="S2799">
        <v>0.1082148795459376</v>
      </c>
      <c r="T2799">
        <v>0.22114891771478321</v>
      </c>
      <c r="U2799">
        <v>7.5251108496968602E-2</v>
      </c>
      <c r="V2799">
        <v>0.22286508337544211</v>
      </c>
      <c r="W2799">
        <v>0.09</v>
      </c>
      <c r="X2799">
        <v>0.74683392699999995</v>
      </c>
      <c r="Y2799">
        <v>0.11108497883285461</v>
      </c>
      <c r="Z2799">
        <v>0.28920000000000001</v>
      </c>
      <c r="AA2799">
        <v>0.3839728767000003</v>
      </c>
      <c r="AB2799">
        <v>0</v>
      </c>
      <c r="AC2799">
        <v>0.89166999999999996</v>
      </c>
      <c r="AD2799">
        <v>0.45950000000000002</v>
      </c>
      <c r="AE2799">
        <v>0.91488454274051101</v>
      </c>
      <c r="AF2799">
        <v>0.33543799999999979</v>
      </c>
      <c r="AG2799">
        <v>0.19740937845165199</v>
      </c>
      <c r="AH2799">
        <v>0.24833939999999999</v>
      </c>
      <c r="AI2799">
        <v>0.1202</v>
      </c>
      <c r="AJ2799">
        <v>5.5479000659037797E-2</v>
      </c>
      <c r="AK2799">
        <v>0.2941055673249941</v>
      </c>
      <c r="AL2799">
        <v>0.34150835871696472</v>
      </c>
      <c r="AM2799">
        <v>0.35221323370933533</v>
      </c>
      <c r="AN2799">
        <v>0.32634308934211731</v>
      </c>
      <c r="AO2799" s="5" t="s">
        <v>5507</v>
      </c>
    </row>
    <row r="2800" spans="1:41" ht="14.25" x14ac:dyDescent="0.45">
      <c r="A2800">
        <v>2018</v>
      </c>
      <c r="B2800" s="5" t="s">
        <v>80</v>
      </c>
      <c r="C2800" s="5" t="s">
        <v>3885</v>
      </c>
      <c r="D2800" s="5" t="s">
        <v>7</v>
      </c>
      <c r="E2800" s="5" t="s">
        <v>118</v>
      </c>
      <c r="F2800" s="5" t="s">
        <v>3889</v>
      </c>
      <c r="G2800" s="5" t="s">
        <v>82</v>
      </c>
      <c r="H2800" s="5" t="s">
        <v>303</v>
      </c>
      <c r="I2800">
        <v>0.15563918902513049</v>
      </c>
      <c r="J2800">
        <v>0.70413098009084518</v>
      </c>
      <c r="K2800">
        <v>1.1546614752325299</v>
      </c>
      <c r="L2800">
        <v>0.1922660000000001</v>
      </c>
      <c r="M2800">
        <v>1.4195</v>
      </c>
      <c r="N2800">
        <v>0.36994278708622802</v>
      </c>
      <c r="O2800">
        <v>0.5769962163539768</v>
      </c>
      <c r="P2800">
        <v>0.96002924910745702</v>
      </c>
      <c r="Q2800">
        <v>0.2208</v>
      </c>
      <c r="R2800">
        <v>1.184407376295052</v>
      </c>
      <c r="S2800">
        <v>0.51429571566090337</v>
      </c>
      <c r="T2800">
        <v>0.15530497180932851</v>
      </c>
      <c r="U2800">
        <v>0</v>
      </c>
      <c r="V2800">
        <v>0.25576048509348148</v>
      </c>
      <c r="W2800">
        <v>0.96</v>
      </c>
      <c r="X2800">
        <v>0.376437568</v>
      </c>
      <c r="Y2800">
        <v>0.52136730751909044</v>
      </c>
      <c r="Z2800">
        <v>1.1283000000000001</v>
      </c>
      <c r="AA2800">
        <v>0.88801386449999986</v>
      </c>
      <c r="AB2800">
        <v>0.221182412358883</v>
      </c>
      <c r="AC2800">
        <v>1.0629500000000001</v>
      </c>
      <c r="AD2800">
        <v>1.3401000000000001</v>
      </c>
      <c r="AE2800">
        <v>0.96773898738804631</v>
      </c>
      <c r="AF2800">
        <v>0.33082800000000001</v>
      </c>
      <c r="AG2800">
        <v>1.15837971397013</v>
      </c>
      <c r="AH2800">
        <v>0.31195539999999999</v>
      </c>
      <c r="AI2800">
        <v>0.24310000000000001</v>
      </c>
      <c r="AJ2800">
        <v>0.30583548019890971</v>
      </c>
      <c r="AK2800">
        <v>0.44422205677141008</v>
      </c>
      <c r="AL2800">
        <v>0.62497049570083618</v>
      </c>
      <c r="AM2800">
        <v>0.61214053630828857</v>
      </c>
      <c r="AN2800">
        <v>0.6431463360786438</v>
      </c>
      <c r="AO2800" s="5" t="s">
        <v>5508</v>
      </c>
    </row>
    <row r="2801" spans="1:41" ht="14.25" x14ac:dyDescent="0.45">
      <c r="A2801">
        <v>2018</v>
      </c>
      <c r="B2801" s="5" t="s">
        <v>80</v>
      </c>
      <c r="C2801" s="5" t="s">
        <v>3885</v>
      </c>
      <c r="D2801" s="5" t="s">
        <v>7</v>
      </c>
      <c r="E2801" s="5" t="s">
        <v>118</v>
      </c>
      <c r="F2801" s="5" t="s">
        <v>3890</v>
      </c>
      <c r="G2801" s="5" t="s">
        <v>82</v>
      </c>
      <c r="H2801" s="5" t="s">
        <v>303</v>
      </c>
      <c r="I2801">
        <v>7.2538545586985595E-2</v>
      </c>
      <c r="J2801">
        <v>0.19091093986576571</v>
      </c>
      <c r="K2801">
        <v>0.25589444083928198</v>
      </c>
      <c r="L2801">
        <v>0</v>
      </c>
      <c r="M2801">
        <v>0</v>
      </c>
      <c r="N2801">
        <v>0.229413567633837</v>
      </c>
      <c r="O2801">
        <v>9.8414005371600995E-3</v>
      </c>
      <c r="P2801">
        <v>0.15549881913749861</v>
      </c>
      <c r="Q2801">
        <v>0.2984</v>
      </c>
      <c r="R2801">
        <v>4.2281691267650703E-2</v>
      </c>
      <c r="S2801">
        <v>0</v>
      </c>
      <c r="T2801">
        <v>2.01080313843E-2</v>
      </c>
      <c r="U2801">
        <v>0</v>
      </c>
      <c r="V2801">
        <v>6.8974229408792003E-3</v>
      </c>
      <c r="W2801">
        <v>0.04</v>
      </c>
      <c r="X2801">
        <v>4.8261226999999997E-2</v>
      </c>
      <c r="Y2801">
        <v>2.2803470811357199E-2</v>
      </c>
      <c r="Z2801">
        <v>5.91E-2</v>
      </c>
      <c r="AA2801">
        <v>0.1158845808</v>
      </c>
      <c r="AB2801">
        <v>0</v>
      </c>
      <c r="AC2801">
        <v>0</v>
      </c>
      <c r="AD2801">
        <v>4.7300000000000002E-2</v>
      </c>
      <c r="AE2801">
        <v>0.61691951501858278</v>
      </c>
      <c r="AF2801">
        <v>0.24438399999999999</v>
      </c>
      <c r="AG2801">
        <v>1.94691090614376E-2</v>
      </c>
      <c r="AH2801">
        <v>2.8862100000000002E-2</v>
      </c>
      <c r="AI2801">
        <v>1.2800000000000001E-2</v>
      </c>
      <c r="AJ2801">
        <v>3.05014678569289E-2</v>
      </c>
      <c r="AK2801">
        <v>0</v>
      </c>
      <c r="AL2801">
        <v>8.8554136455059052E-2</v>
      </c>
      <c r="AM2801">
        <v>0.12382370233535767</v>
      </c>
      <c r="AN2801">
        <v>3.8588937371969223E-2</v>
      </c>
      <c r="AO2801" s="5" t="s">
        <v>5509</v>
      </c>
    </row>
    <row r="2802" spans="1:41" ht="14.25" x14ac:dyDescent="0.45">
      <c r="A2802">
        <v>2018</v>
      </c>
      <c r="B2802" s="5" t="s">
        <v>80</v>
      </c>
      <c r="C2802" s="5" t="s">
        <v>3885</v>
      </c>
      <c r="D2802" s="5" t="s">
        <v>7</v>
      </c>
      <c r="E2802" s="5" t="s">
        <v>118</v>
      </c>
      <c r="F2802" s="5" t="s">
        <v>3891</v>
      </c>
      <c r="G2802" s="5" t="s">
        <v>82</v>
      </c>
      <c r="H2802" s="5" t="s">
        <v>303</v>
      </c>
      <c r="I2802">
        <v>7.0019424547772199E-2</v>
      </c>
      <c r="J2802">
        <v>1.7152154753564901E-2</v>
      </c>
      <c r="K2802">
        <v>0.175859831278391</v>
      </c>
      <c r="L2802">
        <v>6.4289999999999998E-3</v>
      </c>
      <c r="M2802">
        <v>2.3E-3</v>
      </c>
      <c r="N2802">
        <v>5.6191254597470004E-4</v>
      </c>
      <c r="O2802">
        <v>0.29183085337881548</v>
      </c>
      <c r="P2802">
        <v>1.31000698356193E-2</v>
      </c>
      <c r="Q2802"/>
      <c r="R2802">
        <v>5.52422096883875E-2</v>
      </c>
      <c r="S2802">
        <v>3.1829376539274201E-2</v>
      </c>
      <c r="T2802">
        <v>1.8846350983716401E-2</v>
      </c>
      <c r="U2802">
        <v>0</v>
      </c>
      <c r="V2802">
        <v>3.966649823143E-3</v>
      </c>
      <c r="W2802">
        <v>2.0000000000000001E-4</v>
      </c>
      <c r="X2802">
        <v>0.38230764</v>
      </c>
      <c r="Y2802">
        <v>2.3529058537415298E-2</v>
      </c>
      <c r="Z2802">
        <v>0.2087</v>
      </c>
      <c r="AA2802">
        <v>2.9840351599999999E-2</v>
      </c>
      <c r="AB2802">
        <v>0</v>
      </c>
      <c r="AC2802">
        <v>0.34814000000000001</v>
      </c>
      <c r="AD2802">
        <v>1.9099999999999999E-2</v>
      </c>
      <c r="AE2802">
        <v>3.2261012611953903E-2</v>
      </c>
      <c r="AF2802">
        <v>5.5731000000000003E-2</v>
      </c>
      <c r="AG2802">
        <v>1.6689856985067399E-2</v>
      </c>
      <c r="AH2802">
        <v>0.10143629999999999</v>
      </c>
      <c r="AI2802">
        <v>0.21820000000000001</v>
      </c>
      <c r="AJ2802">
        <v>9.8256545443650006E-4</v>
      </c>
      <c r="AK2802">
        <v>2.9284725062687901E-2</v>
      </c>
      <c r="AL2802">
        <v>7.4260003864765167E-2</v>
      </c>
      <c r="AM2802">
        <v>5.1902662962675095E-2</v>
      </c>
      <c r="AN2802">
        <v>0.10593292117118835</v>
      </c>
      <c r="AO2802" s="5" t="s">
        <v>5510</v>
      </c>
    </row>
    <row r="2803" spans="1:41" ht="14.25" x14ac:dyDescent="0.45">
      <c r="A2803">
        <v>2018</v>
      </c>
      <c r="B2803" s="5" t="s">
        <v>80</v>
      </c>
      <c r="C2803" s="5" t="s">
        <v>3885</v>
      </c>
      <c r="D2803" s="5" t="s">
        <v>7</v>
      </c>
      <c r="E2803" s="5" t="s">
        <v>118</v>
      </c>
      <c r="F2803" s="5" t="s">
        <v>3892</v>
      </c>
      <c r="G2803" s="5" t="s">
        <v>82</v>
      </c>
      <c r="H2803" s="5" t="s">
        <v>303</v>
      </c>
      <c r="I2803">
        <v>0.12723078790821901</v>
      </c>
      <c r="J2803">
        <v>0.27438927933832002</v>
      </c>
      <c r="K2803">
        <v>9.5176292450788996E-3</v>
      </c>
      <c r="L2803">
        <v>0.176841</v>
      </c>
      <c r="M2803">
        <v>0.4073</v>
      </c>
      <c r="N2803">
        <v>0.105843890478136</v>
      </c>
      <c r="O2803">
        <v>0.42670901213511342</v>
      </c>
      <c r="P2803">
        <v>0.36233930933306507</v>
      </c>
      <c r="Q2803">
        <v>0.1125</v>
      </c>
      <c r="R2803">
        <v>0.3639345573822953</v>
      </c>
      <c r="S2803">
        <v>0.23593244071059771</v>
      </c>
      <c r="T2803">
        <v>6.6277648543153406E-2</v>
      </c>
      <c r="U2803">
        <v>0</v>
      </c>
      <c r="V2803">
        <v>5.3865588681152099E-2</v>
      </c>
      <c r="W2803">
        <v>0.09</v>
      </c>
      <c r="X2803">
        <v>0.25207078300000002</v>
      </c>
      <c r="Y2803">
        <v>0.1035839029613987</v>
      </c>
      <c r="Z2803">
        <v>0.1157</v>
      </c>
      <c r="AA2803">
        <v>0.22445900290000009</v>
      </c>
      <c r="AB2803">
        <v>5.57040998217469E-2</v>
      </c>
      <c r="AC2803">
        <v>0.28333999999999998</v>
      </c>
      <c r="AD2803">
        <v>0.19739999999999999</v>
      </c>
      <c r="AE2803">
        <v>0.6532931213062817</v>
      </c>
      <c r="AF2803">
        <v>0.5332889999999999</v>
      </c>
      <c r="AG2803">
        <v>0.28688336465221698</v>
      </c>
      <c r="AH2803">
        <v>0.28811310000000001</v>
      </c>
      <c r="AI2803">
        <v>0.39369999999999999</v>
      </c>
      <c r="AJ2803">
        <v>0.12582229944281351</v>
      </c>
      <c r="AK2803">
        <v>0.27853227735616021</v>
      </c>
      <c r="AL2803">
        <v>0.22774384915828705</v>
      </c>
      <c r="AM2803">
        <v>0.2296067476272583</v>
      </c>
      <c r="AN2803">
        <v>0.22510473430156708</v>
      </c>
      <c r="AO2803" s="5" t="s">
        <v>5511</v>
      </c>
    </row>
    <row r="2804" spans="1:41" ht="14.25" x14ac:dyDescent="0.45">
      <c r="A2804">
        <v>2018</v>
      </c>
      <c r="B2804" s="5" t="s">
        <v>80</v>
      </c>
      <c r="C2804" s="5" t="s">
        <v>3885</v>
      </c>
      <c r="D2804" s="5" t="s">
        <v>7</v>
      </c>
      <c r="E2804" s="5" t="s">
        <v>118</v>
      </c>
      <c r="F2804" s="5" t="s">
        <v>3893</v>
      </c>
      <c r="G2804" s="5" t="s">
        <v>82</v>
      </c>
      <c r="H2804" s="5" t="s">
        <v>303</v>
      </c>
      <c r="I2804">
        <v>1.0622799562947699E-2</v>
      </c>
      <c r="J2804">
        <v>0.20495582020745301</v>
      </c>
      <c r="K2804">
        <v>0.60090850097339399</v>
      </c>
      <c r="L2804">
        <v>0.480715</v>
      </c>
      <c r="M2804">
        <v>0.5554</v>
      </c>
      <c r="N2804">
        <v>6.53351042092358E-2</v>
      </c>
      <c r="O2804">
        <v>0.56197925856221453</v>
      </c>
      <c r="P2804">
        <v>8.3410855935673406E-2</v>
      </c>
      <c r="Q2804"/>
      <c r="R2804">
        <v>9.3683747349894E-2</v>
      </c>
      <c r="S2804">
        <v>7.4660265786545693E-2</v>
      </c>
      <c r="T2804">
        <v>1.8728068446161698E-2</v>
      </c>
      <c r="U2804">
        <v>0</v>
      </c>
      <c r="V2804">
        <v>6.2152602324406E-3</v>
      </c>
      <c r="W2804">
        <v>0.14000000000000001</v>
      </c>
      <c r="X2804">
        <v>0.29348644600000001</v>
      </c>
      <c r="Y2804">
        <v>8.9142205186200807E-2</v>
      </c>
      <c r="Z2804">
        <v>7.7499999999999999E-2</v>
      </c>
      <c r="AA2804">
        <v>0.23801632580000009</v>
      </c>
      <c r="AB2804">
        <v>9.1651812240047495E-2</v>
      </c>
      <c r="AC2804">
        <v>0.46577000000000002</v>
      </c>
      <c r="AD2804">
        <v>0.15029999999999999</v>
      </c>
      <c r="AE2804">
        <v>0.86842746603302279</v>
      </c>
      <c r="AF2804">
        <v>0.38010899999999992</v>
      </c>
      <c r="AG2804">
        <v>0.23038027340668199</v>
      </c>
      <c r="AH2804">
        <v>9.94617E-2</v>
      </c>
      <c r="AI2804">
        <v>0.43149999999999999</v>
      </c>
      <c r="AJ2804">
        <v>7.3866155413096907E-2</v>
      </c>
      <c r="AK2804">
        <v>0.5678942910168141</v>
      </c>
      <c r="AL2804">
        <v>0.23979724943637848</v>
      </c>
      <c r="AM2804">
        <v>0.19812646508216858</v>
      </c>
      <c r="AN2804">
        <v>0.29883086681365967</v>
      </c>
      <c r="AO2804" s="5" t="s">
        <v>5512</v>
      </c>
    </row>
    <row r="2805" spans="1:41" ht="14.25" x14ac:dyDescent="0.45">
      <c r="A2805">
        <v>2018</v>
      </c>
      <c r="B2805" s="5" t="s">
        <v>80</v>
      </c>
      <c r="C2805" s="5" t="s">
        <v>3885</v>
      </c>
      <c r="D2805" s="5" t="s">
        <v>7</v>
      </c>
      <c r="E2805" s="5" t="s">
        <v>118</v>
      </c>
      <c r="F2805" s="5" t="s">
        <v>3894</v>
      </c>
      <c r="G2805" s="5" t="s">
        <v>82</v>
      </c>
      <c r="H2805" s="5" t="s">
        <v>303</v>
      </c>
      <c r="I2805">
        <v>0.23758649993929831</v>
      </c>
      <c r="J2805">
        <v>4.9784185668120498E-2</v>
      </c>
      <c r="K2805">
        <v>4.7155526714254797E-2</v>
      </c>
      <c r="L2805">
        <v>0.19086</v>
      </c>
      <c r="M2805">
        <v>0.1671</v>
      </c>
      <c r="N2805">
        <v>0.13383735185942</v>
      </c>
      <c r="O2805">
        <v>0.4299241310356996</v>
      </c>
      <c r="P2805">
        <v>7.7034340406766599E-2</v>
      </c>
      <c r="Q2805"/>
      <c r="R2805">
        <v>1.6000640025601E-2</v>
      </c>
      <c r="S2805">
        <v>8.9062246058833103E-2</v>
      </c>
      <c r="T2805">
        <v>7.2152347908370495E-2</v>
      </c>
      <c r="U2805">
        <v>0.14051217084426751</v>
      </c>
      <c r="V2805">
        <v>2.1879737241030799E-2</v>
      </c>
      <c r="W2805">
        <v>0.06</v>
      </c>
      <c r="X2805">
        <v>0.140590772</v>
      </c>
      <c r="Y2805">
        <v>5.9498193536764797E-2</v>
      </c>
      <c r="Z2805">
        <v>0.48270000000000002</v>
      </c>
      <c r="AA2805">
        <v>0.12299875070000001</v>
      </c>
      <c r="AB2805">
        <v>0</v>
      </c>
      <c r="AC2805">
        <v>0.23591000000000001</v>
      </c>
      <c r="AD2805">
        <v>0.1429</v>
      </c>
      <c r="AE2805">
        <v>5.3859745323828701E-2</v>
      </c>
      <c r="AF2805">
        <v>0.113663</v>
      </c>
      <c r="AG2805">
        <v>4.87427022219672E-2</v>
      </c>
      <c r="AH2805">
        <v>4.4054299999999998E-2</v>
      </c>
      <c r="AI2805">
        <v>6.3600000000000004E-2</v>
      </c>
      <c r="AJ2805">
        <v>2.8817925828290999E-3</v>
      </c>
      <c r="AK2805">
        <v>6.7022251036633798E-2</v>
      </c>
      <c r="AL2805">
        <v>0.11418312788009644</v>
      </c>
      <c r="AM2805">
        <v>0.116926409304142</v>
      </c>
      <c r="AN2805">
        <v>0.11029678583145142</v>
      </c>
      <c r="AO2805" s="5" t="s">
        <v>5513</v>
      </c>
    </row>
    <row r="2806" spans="1:41" ht="14.25" x14ac:dyDescent="0.45">
      <c r="A2806">
        <v>2018</v>
      </c>
      <c r="B2806" s="5" t="s">
        <v>5028</v>
      </c>
      <c r="C2806" s="5" t="s">
        <v>305</v>
      </c>
      <c r="D2806" s="5" t="s">
        <v>7</v>
      </c>
      <c r="E2806" s="5" t="s">
        <v>1</v>
      </c>
      <c r="F2806" s="5" t="s">
        <v>116</v>
      </c>
      <c r="G2806" s="5" t="s">
        <v>82</v>
      </c>
      <c r="H2806" s="5" t="s">
        <v>303</v>
      </c>
      <c r="I2806">
        <v>46.246499999999997</v>
      </c>
      <c r="J2806">
        <v>144.99</v>
      </c>
      <c r="K2806">
        <v>180</v>
      </c>
      <c r="L2806">
        <v>57.515918846624231</v>
      </c>
      <c r="M2806">
        <v>60</v>
      </c>
      <c r="N2806">
        <v>156</v>
      </c>
      <c r="O2806">
        <v>40</v>
      </c>
      <c r="P2806">
        <v>15</v>
      </c>
      <c r="Q2806">
        <v>4.5007000000000001</v>
      </c>
      <c r="R2806">
        <v>29.1</v>
      </c>
      <c r="S2806">
        <v>90</v>
      </c>
      <c r="T2806">
        <v>65</v>
      </c>
      <c r="U2806">
        <v>5.6</v>
      </c>
      <c r="V2806">
        <v>75</v>
      </c>
      <c r="W2806">
        <v>81.400000000000006</v>
      </c>
      <c r="X2806">
        <v>85</v>
      </c>
      <c r="Y2806">
        <v>15.5</v>
      </c>
      <c r="Z2806">
        <v>105.6</v>
      </c>
      <c r="AA2806">
        <v>68.437746000000004</v>
      </c>
      <c r="AB2806">
        <v>80</v>
      </c>
      <c r="AC2806">
        <v>37.76</v>
      </c>
      <c r="AD2806">
        <v>50.31</v>
      </c>
      <c r="AE2806">
        <v>220</v>
      </c>
      <c r="AF2806">
        <v>54.369569232761059</v>
      </c>
      <c r="AG2806">
        <v>9.59</v>
      </c>
      <c r="AH2806">
        <v>42.9</v>
      </c>
      <c r="AI2806">
        <v>35</v>
      </c>
      <c r="AJ2806">
        <v>6.5</v>
      </c>
      <c r="AK2806">
        <v>49</v>
      </c>
      <c r="AL2806">
        <v>65.873115539550781</v>
      </c>
      <c r="AM2806">
        <v>61.865322113037109</v>
      </c>
      <c r="AN2806">
        <v>71.550834655761719</v>
      </c>
      <c r="AO2806" s="5" t="s">
        <v>5514</v>
      </c>
    </row>
    <row r="2807" spans="1:41" ht="14.25" x14ac:dyDescent="0.45">
      <c r="A2807">
        <v>2018</v>
      </c>
      <c r="B2807" s="5" t="s">
        <v>589</v>
      </c>
      <c r="C2807" s="5" t="s">
        <v>305</v>
      </c>
      <c r="D2807" s="5" t="s">
        <v>7</v>
      </c>
      <c r="E2807" s="5" t="s">
        <v>1</v>
      </c>
      <c r="F2807" s="5" t="s">
        <v>116</v>
      </c>
      <c r="G2807" s="5" t="s">
        <v>82</v>
      </c>
      <c r="H2807" s="5" t="s">
        <v>303</v>
      </c>
      <c r="I2807">
        <v>46.246499999999997</v>
      </c>
      <c r="J2807">
        <v>16.617204439487619</v>
      </c>
      <c r="K2807">
        <v>159.9</v>
      </c>
      <c r="L2807">
        <v>64.477677</v>
      </c>
      <c r="M2807">
        <v>40</v>
      </c>
      <c r="N2807">
        <v>77.3</v>
      </c>
      <c r="O2807">
        <v>40</v>
      </c>
      <c r="P2807">
        <v>15</v>
      </c>
      <c r="Q2807">
        <v>2.0265</v>
      </c>
      <c r="R2807">
        <v>20</v>
      </c>
      <c r="S2807">
        <v>70</v>
      </c>
      <c r="T2807">
        <v>65</v>
      </c>
      <c r="U2807">
        <v>15</v>
      </c>
      <c r="V2807">
        <v>75</v>
      </c>
      <c r="W2807">
        <v>29.1</v>
      </c>
      <c r="X2807">
        <v>55</v>
      </c>
      <c r="Y2807">
        <v>15.5</v>
      </c>
      <c r="Z2807">
        <v>148</v>
      </c>
      <c r="AA2807">
        <v>23.5</v>
      </c>
      <c r="AB2807">
        <v>25.412184</v>
      </c>
      <c r="AC2807">
        <v>39.5</v>
      </c>
      <c r="AD2807">
        <v>72.040000000000006</v>
      </c>
      <c r="AE2807">
        <v>200</v>
      </c>
      <c r="AF2807">
        <v>28.77309003895347</v>
      </c>
      <c r="AG2807">
        <v>10.199999999999999</v>
      </c>
      <c r="AH2807">
        <v>32.897856533206571</v>
      </c>
      <c r="AI2807">
        <v>35</v>
      </c>
      <c r="AJ2807">
        <v>5.3</v>
      </c>
      <c r="AK2807">
        <v>49</v>
      </c>
      <c r="AL2807">
        <v>50.889347076416016</v>
      </c>
      <c r="AM2807">
        <v>47.202407836914063</v>
      </c>
      <c r="AN2807">
        <v>56.112499237060547</v>
      </c>
      <c r="AO2807" s="5" t="s">
        <v>929</v>
      </c>
    </row>
    <row r="2808" spans="1:41" ht="14.25" x14ac:dyDescent="0.45">
      <c r="A2808">
        <v>2018</v>
      </c>
      <c r="B2808" s="5" t="s">
        <v>1508</v>
      </c>
      <c r="C2808" s="5" t="s">
        <v>305</v>
      </c>
      <c r="D2808" s="5" t="s">
        <v>7</v>
      </c>
      <c r="E2808" s="5" t="s">
        <v>1</v>
      </c>
      <c r="F2808" s="5" t="s">
        <v>116</v>
      </c>
      <c r="G2808" s="5" t="s">
        <v>82</v>
      </c>
      <c r="H2808" s="5" t="s">
        <v>303</v>
      </c>
      <c r="I2808">
        <v>49.780487804878049</v>
      </c>
      <c r="J2808">
        <v>13</v>
      </c>
      <c r="K2808">
        <v>162.19999999999999</v>
      </c>
      <c r="L2808">
        <v>67.099999999999994</v>
      </c>
      <c r="M2808">
        <v>20</v>
      </c>
      <c r="N2808">
        <v>73</v>
      </c>
      <c r="O2808">
        <v>68.400000000000006</v>
      </c>
      <c r="P2808">
        <v>15</v>
      </c>
      <c r="Q2808">
        <v>4</v>
      </c>
      <c r="R2808">
        <v>20</v>
      </c>
      <c r="S2808">
        <v>70</v>
      </c>
      <c r="T2808">
        <v>65</v>
      </c>
      <c r="U2808">
        <v>15</v>
      </c>
      <c r="V2808">
        <v>40</v>
      </c>
      <c r="W2808">
        <v>29.128592574318489</v>
      </c>
      <c r="X2808">
        <v>55</v>
      </c>
      <c r="Y2808">
        <v>15.5</v>
      </c>
      <c r="Z2808">
        <v>148</v>
      </c>
      <c r="AA2808">
        <v>40</v>
      </c>
      <c r="AB2808">
        <v>23.428151264</v>
      </c>
      <c r="AC2808">
        <v>90.7</v>
      </c>
      <c r="AD2808">
        <v>57.9</v>
      </c>
      <c r="AE2808">
        <v>20</v>
      </c>
      <c r="AF2808">
        <v>44.829278287821857</v>
      </c>
      <c r="AG2808">
        <v>19.600000000000001</v>
      </c>
      <c r="AH2808">
        <v>32.759039111765432</v>
      </c>
      <c r="AI2808">
        <v>55</v>
      </c>
      <c r="AJ2808">
        <v>1.3</v>
      </c>
      <c r="AK2808">
        <v>49</v>
      </c>
      <c r="AL2808">
        <v>47.056053161621094</v>
      </c>
      <c r="AM2808">
        <v>39.812339782714844</v>
      </c>
      <c r="AN2808">
        <v>57.317981719970703</v>
      </c>
      <c r="AO2808" s="5" t="s">
        <v>2553</v>
      </c>
    </row>
    <row r="2809" spans="1:41" ht="14.25" x14ac:dyDescent="0.45">
      <c r="A2809">
        <v>2018</v>
      </c>
      <c r="B2809" s="5" t="s">
        <v>4071</v>
      </c>
      <c r="C2809" s="5" t="s">
        <v>305</v>
      </c>
      <c r="D2809" s="5" t="s">
        <v>7</v>
      </c>
      <c r="E2809" s="5" t="s">
        <v>1</v>
      </c>
      <c r="F2809" s="5" t="s">
        <v>116</v>
      </c>
      <c r="G2809" s="5" t="s">
        <v>82</v>
      </c>
      <c r="H2809" s="5" t="s">
        <v>303</v>
      </c>
      <c r="I2809">
        <v>46.246499999999997</v>
      </c>
      <c r="J2809">
        <v>138.3555800581656</v>
      </c>
      <c r="K2809">
        <v>160</v>
      </c>
      <c r="L2809">
        <v>72.685533011074227</v>
      </c>
      <c r="M2809">
        <v>60</v>
      </c>
      <c r="N2809">
        <v>95.5</v>
      </c>
      <c r="O2809">
        <v>40</v>
      </c>
      <c r="P2809">
        <v>15</v>
      </c>
      <c r="Q2809">
        <v>2.6823959384098339</v>
      </c>
      <c r="R2809">
        <v>25</v>
      </c>
      <c r="S2809">
        <v>90</v>
      </c>
      <c r="T2809">
        <v>65</v>
      </c>
      <c r="U2809">
        <v>15</v>
      </c>
      <c r="V2809">
        <v>75</v>
      </c>
      <c r="W2809">
        <v>100</v>
      </c>
      <c r="X2809">
        <v>85</v>
      </c>
      <c r="Y2809">
        <v>15.5</v>
      </c>
      <c r="Z2809">
        <v>74</v>
      </c>
      <c r="AA2809">
        <v>54.604577413932063</v>
      </c>
      <c r="AB2809">
        <v>80</v>
      </c>
      <c r="AC2809">
        <v>39.5</v>
      </c>
      <c r="AD2809">
        <v>36.020000000000003</v>
      </c>
      <c r="AE2809">
        <v>200</v>
      </c>
      <c r="AF2809">
        <v>32.645755796883002</v>
      </c>
      <c r="AG2809">
        <v>10.199999999999999</v>
      </c>
      <c r="AH2809">
        <v>42.9</v>
      </c>
      <c r="AI2809">
        <v>35</v>
      </c>
      <c r="AJ2809">
        <v>5.3</v>
      </c>
      <c r="AK2809">
        <v>49</v>
      </c>
      <c r="AL2809">
        <v>60.694496154785156</v>
      </c>
      <c r="AM2809">
        <v>53.954135894775391</v>
      </c>
      <c r="AN2809">
        <v>70.243339538574219</v>
      </c>
      <c r="AO2809" s="5" t="s">
        <v>4390</v>
      </c>
    </row>
    <row r="2810" spans="1:41" ht="14.25" x14ac:dyDescent="0.45">
      <c r="A2810">
        <v>2018</v>
      </c>
      <c r="B2810" s="5" t="s">
        <v>1507</v>
      </c>
      <c r="C2810" s="5" t="s">
        <v>305</v>
      </c>
      <c r="D2810" s="5" t="s">
        <v>7</v>
      </c>
      <c r="E2810" s="5" t="s">
        <v>1</v>
      </c>
      <c r="F2810" s="5" t="s">
        <v>116</v>
      </c>
      <c r="G2810" s="5" t="s">
        <v>82</v>
      </c>
      <c r="H2810" s="5" t="s">
        <v>303</v>
      </c>
      <c r="I2810">
        <v>47.878048780487802</v>
      </c>
      <c r="J2810">
        <v>13</v>
      </c>
      <c r="K2810">
        <v>148.6</v>
      </c>
      <c r="L2810">
        <v>67.099999999999994</v>
      </c>
      <c r="M2810">
        <v>20</v>
      </c>
      <c r="N2810">
        <v>72.211233867250471</v>
      </c>
      <c r="O2810">
        <v>60</v>
      </c>
      <c r="P2810">
        <v>0</v>
      </c>
      <c r="Q2810">
        <v>4</v>
      </c>
      <c r="R2810">
        <v>45</v>
      </c>
      <c r="S2810">
        <v>70</v>
      </c>
      <c r="T2810">
        <v>65</v>
      </c>
      <c r="U2810">
        <v>15</v>
      </c>
      <c r="V2810">
        <v>40</v>
      </c>
      <c r="W2810">
        <v>20.27</v>
      </c>
      <c r="X2810">
        <v>55</v>
      </c>
      <c r="Y2810">
        <v>15.5</v>
      </c>
      <c r="Z2810">
        <v>149</v>
      </c>
      <c r="AA2810">
        <v>40</v>
      </c>
      <c r="AB2810">
        <v>27.67104479999999</v>
      </c>
      <c r="AC2810">
        <v>90.69</v>
      </c>
      <c r="AD2810">
        <v>63.1946836605809</v>
      </c>
      <c r="AE2810">
        <v>20</v>
      </c>
      <c r="AF2810">
        <v>15.1929842246237</v>
      </c>
      <c r="AG2810">
        <v>18.899999999999999</v>
      </c>
      <c r="AH2810">
        <v>15</v>
      </c>
      <c r="AI2810">
        <v>38</v>
      </c>
      <c r="AJ2810">
        <v>1.3</v>
      </c>
      <c r="AK2810">
        <v>49</v>
      </c>
      <c r="AL2810">
        <v>44.362346649169922</v>
      </c>
      <c r="AM2810">
        <v>38.516017913818359</v>
      </c>
      <c r="AN2810">
        <v>52.644641876220703</v>
      </c>
      <c r="AO2810" s="5" t="s">
        <v>2554</v>
      </c>
    </row>
    <row r="2811" spans="1:41" ht="14.25" x14ac:dyDescent="0.45">
      <c r="A2811">
        <v>2018</v>
      </c>
      <c r="B2811" s="5" t="s">
        <v>1509</v>
      </c>
      <c r="C2811" s="5" t="s">
        <v>305</v>
      </c>
      <c r="D2811" s="5" t="s">
        <v>7</v>
      </c>
      <c r="E2811" s="5" t="s">
        <v>1</v>
      </c>
      <c r="F2811" s="5" t="s">
        <v>116</v>
      </c>
      <c r="G2811" s="5" t="s">
        <v>82</v>
      </c>
      <c r="H2811" s="5" t="s">
        <v>303</v>
      </c>
      <c r="I2811">
        <v>48.999000000000002</v>
      </c>
      <c r="J2811">
        <v>7.0549999999999997</v>
      </c>
      <c r="K2811">
        <v>159.4</v>
      </c>
      <c r="L2811">
        <v>69.747220891618767</v>
      </c>
      <c r="M2811">
        <v>25</v>
      </c>
      <c r="N2811">
        <v>80.8</v>
      </c>
      <c r="O2811">
        <v>40</v>
      </c>
      <c r="P2811">
        <v>15</v>
      </c>
      <c r="Q2811">
        <v>2.0299999999999998</v>
      </c>
      <c r="R2811">
        <v>20</v>
      </c>
      <c r="S2811">
        <v>70</v>
      </c>
      <c r="T2811">
        <v>70</v>
      </c>
      <c r="U2811">
        <v>15</v>
      </c>
      <c r="V2811">
        <v>40</v>
      </c>
      <c r="W2811">
        <v>29.128592574318489</v>
      </c>
      <c r="X2811">
        <v>55</v>
      </c>
      <c r="Y2811">
        <v>15.5</v>
      </c>
      <c r="Z2811">
        <v>74</v>
      </c>
      <c r="AA2811">
        <v>40</v>
      </c>
      <c r="AB2811">
        <v>25.412184</v>
      </c>
      <c r="AC2811">
        <v>58.9</v>
      </c>
      <c r="AD2811">
        <v>35.73854</v>
      </c>
      <c r="AE2811">
        <v>140</v>
      </c>
      <c r="AF2811">
        <v>30.6</v>
      </c>
      <c r="AG2811">
        <v>20.6</v>
      </c>
      <c r="AH2811">
        <v>32.897856533206571</v>
      </c>
      <c r="AI2811">
        <v>35</v>
      </c>
      <c r="AJ2811">
        <v>1.75</v>
      </c>
      <c r="AK2811">
        <v>49</v>
      </c>
      <c r="AL2811">
        <v>45.053733825683594</v>
      </c>
      <c r="AM2811">
        <v>39.998893737792969</v>
      </c>
      <c r="AN2811">
        <v>52.214763641357422</v>
      </c>
      <c r="AO2811" s="5" t="s">
        <v>2552</v>
      </c>
    </row>
    <row r="2812" spans="1:41" ht="14.25" x14ac:dyDescent="0.45">
      <c r="A2812">
        <v>2018</v>
      </c>
      <c r="B2812" s="5" t="s">
        <v>1508</v>
      </c>
      <c r="C2812" s="5" t="s">
        <v>305</v>
      </c>
      <c r="D2812" s="5" t="s">
        <v>7</v>
      </c>
      <c r="E2812" s="5" t="s">
        <v>1</v>
      </c>
      <c r="F2812" s="5" t="s">
        <v>117</v>
      </c>
      <c r="G2812" s="5" t="s">
        <v>82</v>
      </c>
      <c r="H2812" s="5" t="s">
        <v>303</v>
      </c>
      <c r="I2812">
        <v>107.21951219512199</v>
      </c>
      <c r="J2812">
        <v>67</v>
      </c>
      <c r="K2812">
        <v>122.4</v>
      </c>
      <c r="L2812">
        <v>130.4</v>
      </c>
      <c r="M2812">
        <v>70</v>
      </c>
      <c r="N2812">
        <v>127</v>
      </c>
      <c r="O2812">
        <v>326.89999999999998</v>
      </c>
      <c r="P2812">
        <v>68</v>
      </c>
      <c r="Q2812">
        <v>18.5</v>
      </c>
      <c r="R2812">
        <v>120</v>
      </c>
      <c r="S2812">
        <v>51.906094140234373</v>
      </c>
      <c r="T2812">
        <v>115</v>
      </c>
      <c r="U2812">
        <v>30</v>
      </c>
      <c r="V2812">
        <v>75</v>
      </c>
      <c r="W2812">
        <v>87.371407425681511</v>
      </c>
      <c r="X2812">
        <v>82</v>
      </c>
      <c r="Y2812">
        <v>78.5</v>
      </c>
      <c r="Z2812">
        <v>173</v>
      </c>
      <c r="AA2812">
        <v>227.05792734998099</v>
      </c>
      <c r="AB2812">
        <v>39.385120432000008</v>
      </c>
      <c r="AC2812">
        <v>217</v>
      </c>
      <c r="AD2812">
        <v>119.14</v>
      </c>
      <c r="AE2812">
        <v>225</v>
      </c>
      <c r="AF2812">
        <v>73.770721712178144</v>
      </c>
      <c r="AG2812">
        <v>122.8</v>
      </c>
      <c r="AH2812">
        <v>41.231732110357143</v>
      </c>
      <c r="AI2812">
        <v>112</v>
      </c>
      <c r="AJ2812">
        <v>49.06</v>
      </c>
      <c r="AK2812">
        <v>128</v>
      </c>
      <c r="AL2812">
        <v>110.50491333007813</v>
      </c>
      <c r="AM2812">
        <v>112.312255859375</v>
      </c>
      <c r="AN2812">
        <v>107.94452667236328</v>
      </c>
      <c r="AO2812" s="5" t="s">
        <v>2555</v>
      </c>
    </row>
    <row r="2813" spans="1:41" ht="14.25" x14ac:dyDescent="0.45">
      <c r="A2813">
        <v>2018</v>
      </c>
      <c r="B2813" s="5" t="s">
        <v>1509</v>
      </c>
      <c r="C2813" s="5" t="s">
        <v>305</v>
      </c>
      <c r="D2813" s="5" t="s">
        <v>7</v>
      </c>
      <c r="E2813" s="5" t="s">
        <v>1</v>
      </c>
      <c r="F2813" s="5" t="s">
        <v>117</v>
      </c>
      <c r="G2813" s="5" t="s">
        <v>82</v>
      </c>
      <c r="H2813" s="5" t="s">
        <v>303</v>
      </c>
      <c r="I2813">
        <v>114.331</v>
      </c>
      <c r="J2813">
        <v>76.31</v>
      </c>
      <c r="K2813">
        <v>128.9</v>
      </c>
      <c r="L2813">
        <v>84.226389554190618</v>
      </c>
      <c r="M2813">
        <v>70</v>
      </c>
      <c r="N2813">
        <v>119.9</v>
      </c>
      <c r="O2813">
        <v>232</v>
      </c>
      <c r="P2813">
        <v>67</v>
      </c>
      <c r="Q2813">
        <v>18.73</v>
      </c>
      <c r="R2813">
        <v>120</v>
      </c>
      <c r="S2813">
        <v>51.9</v>
      </c>
      <c r="T2813">
        <v>100</v>
      </c>
      <c r="U2813">
        <v>30</v>
      </c>
      <c r="V2813">
        <v>75</v>
      </c>
      <c r="W2813">
        <v>87.371407425681511</v>
      </c>
      <c r="X2813">
        <v>90</v>
      </c>
      <c r="Y2813">
        <v>89.5</v>
      </c>
      <c r="Z2813">
        <v>173</v>
      </c>
      <c r="AA2813">
        <v>226</v>
      </c>
      <c r="AB2813">
        <v>39.530064000000003</v>
      </c>
      <c r="AC2813">
        <v>149.9</v>
      </c>
      <c r="AD2813">
        <v>113.8402122</v>
      </c>
      <c r="AE2813">
        <v>275</v>
      </c>
      <c r="AF2813">
        <v>78.2</v>
      </c>
      <c r="AG2813">
        <v>137.80000000000001</v>
      </c>
      <c r="AH2813">
        <v>61.74692184122447</v>
      </c>
      <c r="AI2813">
        <v>132</v>
      </c>
      <c r="AJ2813">
        <v>33.67</v>
      </c>
      <c r="AK2813">
        <v>128</v>
      </c>
      <c r="AL2813">
        <v>107.02951812744141</v>
      </c>
      <c r="AM2813">
        <v>109.91573333740234</v>
      </c>
      <c r="AN2813">
        <v>102.94071197509766</v>
      </c>
      <c r="AO2813" s="5" t="s">
        <v>2556</v>
      </c>
    </row>
    <row r="2814" spans="1:41" ht="14.25" x14ac:dyDescent="0.45">
      <c r="A2814">
        <v>2018</v>
      </c>
      <c r="B2814" s="5" t="s">
        <v>4071</v>
      </c>
      <c r="C2814" s="5" t="s">
        <v>305</v>
      </c>
      <c r="D2814" s="5" t="s">
        <v>7</v>
      </c>
      <c r="E2814" s="5" t="s">
        <v>1</v>
      </c>
      <c r="F2814" s="5" t="s">
        <v>117</v>
      </c>
      <c r="G2814" s="5" t="s">
        <v>82</v>
      </c>
      <c r="H2814" s="5" t="s">
        <v>303</v>
      </c>
      <c r="I2814">
        <v>107.9085</v>
      </c>
      <c r="J2814">
        <v>76.41274577899604</v>
      </c>
      <c r="K2814">
        <v>130</v>
      </c>
      <c r="L2814">
        <v>82.727233494462894</v>
      </c>
      <c r="M2814">
        <v>110</v>
      </c>
      <c r="N2814">
        <v>115.5</v>
      </c>
      <c r="O2814">
        <v>232</v>
      </c>
      <c r="P2814">
        <v>68</v>
      </c>
      <c r="Q2814">
        <v>18.749120681003699</v>
      </c>
      <c r="R2814">
        <v>125</v>
      </c>
      <c r="S2814">
        <v>80</v>
      </c>
      <c r="T2814">
        <v>80</v>
      </c>
      <c r="U2814">
        <v>30</v>
      </c>
      <c r="V2814">
        <v>75</v>
      </c>
      <c r="W2814">
        <v>40</v>
      </c>
      <c r="X2814">
        <v>90</v>
      </c>
      <c r="Y2814">
        <v>89.5</v>
      </c>
      <c r="Z2814">
        <v>164.7</v>
      </c>
      <c r="AA2814">
        <v>208.81749430586481</v>
      </c>
      <c r="AB2814">
        <v>39.530064000000003</v>
      </c>
      <c r="AC2814">
        <v>169.3</v>
      </c>
      <c r="AD2814">
        <v>120.23</v>
      </c>
      <c r="AE2814">
        <v>245</v>
      </c>
      <c r="AF2814">
        <v>82.814222101558485</v>
      </c>
      <c r="AG2814">
        <v>85.8</v>
      </c>
      <c r="AH2814">
        <v>66.099999999999994</v>
      </c>
      <c r="AI2814">
        <v>179.25559847313099</v>
      </c>
      <c r="AJ2814">
        <v>30.1</v>
      </c>
      <c r="AK2814">
        <v>128</v>
      </c>
      <c r="AL2814">
        <v>105.87741851806641</v>
      </c>
      <c r="AM2814">
        <v>104.43113708496094</v>
      </c>
      <c r="AN2814">
        <v>107.92630004882813</v>
      </c>
      <c r="AO2814" s="5" t="s">
        <v>4391</v>
      </c>
    </row>
    <row r="2815" spans="1:41" ht="14.25" x14ac:dyDescent="0.45">
      <c r="A2815">
        <v>2018</v>
      </c>
      <c r="B2815" s="5" t="s">
        <v>5028</v>
      </c>
      <c r="C2815" s="5" t="s">
        <v>305</v>
      </c>
      <c r="D2815" s="5" t="s">
        <v>7</v>
      </c>
      <c r="E2815" s="5" t="s">
        <v>1</v>
      </c>
      <c r="F2815" s="5" t="s">
        <v>117</v>
      </c>
      <c r="G2815" s="5" t="s">
        <v>82</v>
      </c>
      <c r="H2815" s="5" t="s">
        <v>303</v>
      </c>
      <c r="I2815">
        <v>107.9085</v>
      </c>
      <c r="J2815">
        <v>107.52</v>
      </c>
      <c r="K2815">
        <v>160</v>
      </c>
      <c r="L2815">
        <v>91.896340576687891</v>
      </c>
      <c r="M2815">
        <v>110</v>
      </c>
      <c r="N2815">
        <v>89</v>
      </c>
      <c r="O2815">
        <v>232</v>
      </c>
      <c r="P2815">
        <v>68</v>
      </c>
      <c r="Q2815">
        <v>26.03</v>
      </c>
      <c r="R2815">
        <v>244.8</v>
      </c>
      <c r="S2815">
        <v>66</v>
      </c>
      <c r="T2815">
        <v>80</v>
      </c>
      <c r="U2815">
        <v>9.1</v>
      </c>
      <c r="V2815">
        <v>158</v>
      </c>
      <c r="W2815">
        <v>62.6</v>
      </c>
      <c r="X2815">
        <v>90</v>
      </c>
      <c r="Y2815">
        <v>89.5</v>
      </c>
      <c r="Z2815">
        <v>130.69999999999999</v>
      </c>
      <c r="AA2815">
        <v>346.25573700000001</v>
      </c>
      <c r="AB2815">
        <v>45</v>
      </c>
      <c r="AC2815">
        <v>188.93</v>
      </c>
      <c r="AD2815">
        <v>158.05000000000001</v>
      </c>
      <c r="AE2815">
        <v>450</v>
      </c>
      <c r="AF2815">
        <v>103.31281538361949</v>
      </c>
      <c r="AG2815">
        <v>86.44</v>
      </c>
      <c r="AH2815">
        <v>63.4</v>
      </c>
      <c r="AI2815">
        <v>179</v>
      </c>
      <c r="AJ2815">
        <v>44.6</v>
      </c>
      <c r="AK2815">
        <v>128</v>
      </c>
      <c r="AL2815">
        <v>128.13941955566406</v>
      </c>
      <c r="AM2815">
        <v>137.76431274414063</v>
      </c>
      <c r="AN2815">
        <v>114.50415802001953</v>
      </c>
      <c r="AO2815" s="5" t="s">
        <v>5515</v>
      </c>
    </row>
    <row r="2816" spans="1:41" ht="14.25" x14ac:dyDescent="0.45">
      <c r="A2816">
        <v>2018</v>
      </c>
      <c r="B2816" s="5" t="s">
        <v>589</v>
      </c>
      <c r="C2816" s="5" t="s">
        <v>305</v>
      </c>
      <c r="D2816" s="5" t="s">
        <v>7</v>
      </c>
      <c r="E2816" s="5" t="s">
        <v>1</v>
      </c>
      <c r="F2816" s="5" t="s">
        <v>117</v>
      </c>
      <c r="G2816" s="5" t="s">
        <v>82</v>
      </c>
      <c r="H2816" s="5" t="s">
        <v>303</v>
      </c>
      <c r="I2816">
        <v>107.9085</v>
      </c>
      <c r="J2816">
        <v>66.747795560512373</v>
      </c>
      <c r="K2816">
        <v>129.30000000000001</v>
      </c>
      <c r="L2816">
        <v>86.832961999999995</v>
      </c>
      <c r="M2816">
        <v>75</v>
      </c>
      <c r="N2816">
        <v>117.5</v>
      </c>
      <c r="O2816">
        <v>232</v>
      </c>
      <c r="P2816">
        <v>68</v>
      </c>
      <c r="Q2816">
        <v>19.054971419799742</v>
      </c>
      <c r="R2816">
        <v>125</v>
      </c>
      <c r="S2816">
        <v>62.287312968281242</v>
      </c>
      <c r="T2816">
        <v>80</v>
      </c>
      <c r="U2816">
        <v>30</v>
      </c>
      <c r="V2816">
        <v>75</v>
      </c>
      <c r="W2816">
        <v>87.4</v>
      </c>
      <c r="X2816">
        <v>90</v>
      </c>
      <c r="Y2816">
        <v>89.5</v>
      </c>
      <c r="Z2816">
        <v>164.7</v>
      </c>
      <c r="AA2816">
        <v>165.36</v>
      </c>
      <c r="AB2816">
        <v>39.530064000000003</v>
      </c>
      <c r="AC2816">
        <v>169.3</v>
      </c>
      <c r="AD2816">
        <v>120.23</v>
      </c>
      <c r="AE2816">
        <v>245</v>
      </c>
      <c r="AF2816">
        <v>84.750554980523262</v>
      </c>
      <c r="AG2816">
        <v>85.8</v>
      </c>
      <c r="AH2816">
        <v>61.74692184122447</v>
      </c>
      <c r="AI2816">
        <v>179.25559847313099</v>
      </c>
      <c r="AJ2816">
        <v>30.1</v>
      </c>
      <c r="AK2816">
        <v>128</v>
      </c>
      <c r="AL2816">
        <v>103.97602081298828</v>
      </c>
      <c r="AM2816">
        <v>101.79734802246094</v>
      </c>
      <c r="AN2816">
        <v>107.06249237060547</v>
      </c>
      <c r="AO2816" s="5" t="s">
        <v>930</v>
      </c>
    </row>
    <row r="2817" spans="1:41" ht="14.25" x14ac:dyDescent="0.45">
      <c r="A2817">
        <v>2018</v>
      </c>
      <c r="B2817" s="5" t="s">
        <v>1507</v>
      </c>
      <c r="C2817" s="5" t="s">
        <v>305</v>
      </c>
      <c r="D2817" s="5" t="s">
        <v>7</v>
      </c>
      <c r="E2817" s="5" t="s">
        <v>1</v>
      </c>
      <c r="F2817" s="5" t="s">
        <v>117</v>
      </c>
      <c r="G2817" s="5" t="s">
        <v>82</v>
      </c>
      <c r="H2817" s="5" t="s">
        <v>303</v>
      </c>
      <c r="I2817">
        <v>103.1219512195122</v>
      </c>
      <c r="J2817">
        <v>67</v>
      </c>
      <c r="K2817">
        <v>122</v>
      </c>
      <c r="L2817">
        <v>130.4</v>
      </c>
      <c r="M2817">
        <v>70</v>
      </c>
      <c r="N2817">
        <v>127</v>
      </c>
      <c r="O2817">
        <v>242</v>
      </c>
      <c r="P2817">
        <v>83</v>
      </c>
      <c r="Q2817">
        <v>36</v>
      </c>
      <c r="R2817">
        <v>95</v>
      </c>
      <c r="S2817">
        <v>48</v>
      </c>
      <c r="T2817">
        <v>115</v>
      </c>
      <c r="U2817">
        <v>30</v>
      </c>
      <c r="V2817">
        <v>75</v>
      </c>
      <c r="W2817">
        <v>60.8</v>
      </c>
      <c r="X2817">
        <v>90</v>
      </c>
      <c r="Y2817">
        <v>66.900000000000006</v>
      </c>
      <c r="Z2817">
        <v>142.73887930257189</v>
      </c>
      <c r="AA2817">
        <v>170</v>
      </c>
      <c r="AB2817">
        <v>55.342089599999987</v>
      </c>
      <c r="AC2817">
        <v>217</v>
      </c>
      <c r="AD2817">
        <v>130.04506221912479</v>
      </c>
      <c r="AE2817">
        <v>225</v>
      </c>
      <c r="AF2817">
        <v>117.90701577537629</v>
      </c>
      <c r="AG2817">
        <v>88.26</v>
      </c>
      <c r="AH2817">
        <v>55</v>
      </c>
      <c r="AI2817">
        <v>128</v>
      </c>
      <c r="AJ2817">
        <v>36.344999999999999</v>
      </c>
      <c r="AK2817">
        <v>128</v>
      </c>
      <c r="AL2817">
        <v>105.34000396728516</v>
      </c>
      <c r="AM2817">
        <v>106.51016998291016</v>
      </c>
      <c r="AN2817">
        <v>103.68225860595703</v>
      </c>
      <c r="AO2817" s="5" t="s">
        <v>2557</v>
      </c>
    </row>
    <row r="2818" spans="1:41" ht="14.25" x14ac:dyDescent="0.45">
      <c r="A2818">
        <v>2018</v>
      </c>
      <c r="B2818" s="5" t="s">
        <v>1508</v>
      </c>
      <c r="C2818" s="5" t="s">
        <v>305</v>
      </c>
      <c r="D2818" s="5" t="s">
        <v>7</v>
      </c>
      <c r="E2818" s="5" t="s">
        <v>118</v>
      </c>
      <c r="F2818" s="5" t="s">
        <v>116</v>
      </c>
      <c r="G2818" s="5" t="s">
        <v>82</v>
      </c>
      <c r="H2818" s="5" t="s">
        <v>303</v>
      </c>
      <c r="I2818">
        <v>0.28799999999999998</v>
      </c>
      <c r="J2818">
        <v>0.11</v>
      </c>
      <c r="K2818">
        <v>0.6</v>
      </c>
      <c r="L2818">
        <v>1.21</v>
      </c>
      <c r="M2818">
        <v>0.2</v>
      </c>
      <c r="N2818">
        <v>0.26</v>
      </c>
      <c r="O2818">
        <v>0.41</v>
      </c>
      <c r="P2818">
        <v>0.06</v>
      </c>
      <c r="Q2818">
        <v>0.02</v>
      </c>
      <c r="R2818">
        <v>0.14000000000000001</v>
      </c>
      <c r="S2818">
        <v>0.4</v>
      </c>
      <c r="T2818">
        <v>0.4</v>
      </c>
      <c r="U2818">
        <v>0.3</v>
      </c>
      <c r="V2818">
        <v>0.28999999999999998</v>
      </c>
      <c r="W2818">
        <v>0.154</v>
      </c>
      <c r="X2818">
        <v>0.24</v>
      </c>
      <c r="Y2818">
        <v>7.0000000000000007E-2</v>
      </c>
      <c r="Z2818">
        <v>0.63</v>
      </c>
      <c r="AA2818">
        <v>0.2</v>
      </c>
      <c r="AB2818">
        <v>0.138355224</v>
      </c>
      <c r="AC2818">
        <v>0.7</v>
      </c>
      <c r="AD2818">
        <v>0.4</v>
      </c>
      <c r="AE2818">
        <v>0.1</v>
      </c>
      <c r="AF2818">
        <v>0.86748055371459676</v>
      </c>
      <c r="AG2818">
        <v>0.11</v>
      </c>
      <c r="AH2818">
        <v>0.35607651208440688</v>
      </c>
      <c r="AI2818">
        <v>0.17</v>
      </c>
      <c r="AJ2818">
        <v>9.4999999999999998E-3</v>
      </c>
      <c r="AK2818">
        <v>0.22</v>
      </c>
      <c r="AL2818">
        <v>0.312186598777771</v>
      </c>
      <c r="AM2818">
        <v>0.31558710336685181</v>
      </c>
      <c r="AN2818">
        <v>0.30736932158470154</v>
      </c>
      <c r="AO2818" s="5" t="s">
        <v>2559</v>
      </c>
    </row>
    <row r="2819" spans="1:41" ht="14.25" x14ac:dyDescent="0.45">
      <c r="A2819">
        <v>2018</v>
      </c>
      <c r="B2819" s="5" t="s">
        <v>589</v>
      </c>
      <c r="C2819" s="5" t="s">
        <v>305</v>
      </c>
      <c r="D2819" s="5" t="s">
        <v>7</v>
      </c>
      <c r="E2819" s="5" t="s">
        <v>118</v>
      </c>
      <c r="F2819" s="5" t="s">
        <v>116</v>
      </c>
      <c r="G2819" s="5" t="s">
        <v>82</v>
      </c>
      <c r="H2819" s="5" t="s">
        <v>303</v>
      </c>
      <c r="I2819">
        <v>0.4521</v>
      </c>
      <c r="J2819">
        <v>0.10572875150934311</v>
      </c>
      <c r="K2819">
        <v>0.61</v>
      </c>
      <c r="L2819">
        <v>0.39304470000000002</v>
      </c>
      <c r="M2819">
        <v>0.35</v>
      </c>
      <c r="N2819">
        <v>0.28000000000000003</v>
      </c>
      <c r="O2819">
        <v>0.54</v>
      </c>
      <c r="P2819">
        <v>0.06</v>
      </c>
      <c r="Q2819">
        <v>8.6999999999999994E-3</v>
      </c>
      <c r="R2819">
        <v>0.14000000000000001</v>
      </c>
      <c r="S2819">
        <v>0.4</v>
      </c>
      <c r="T2819">
        <v>0.2</v>
      </c>
      <c r="U2819">
        <v>0.3</v>
      </c>
      <c r="V2819">
        <v>0.54</v>
      </c>
      <c r="W2819">
        <v>0.15</v>
      </c>
      <c r="X2819">
        <v>0.24</v>
      </c>
      <c r="Y2819">
        <v>7.0000000000000007E-2</v>
      </c>
      <c r="Z2819">
        <v>0.64</v>
      </c>
      <c r="AA2819">
        <v>0.10100000000000001</v>
      </c>
      <c r="AB2819">
        <v>0.15059072000000001</v>
      </c>
      <c r="AC2819">
        <v>0.25</v>
      </c>
      <c r="AD2819">
        <v>0.35199999999999998</v>
      </c>
      <c r="AE2819">
        <v>1.5</v>
      </c>
      <c r="AF2819">
        <v>0.1888302214439076</v>
      </c>
      <c r="AG2819">
        <v>0.06</v>
      </c>
      <c r="AH2819">
        <v>0.29640462295269299</v>
      </c>
      <c r="AI2819">
        <v>0.14000000000000001</v>
      </c>
      <c r="AJ2819">
        <v>0.02</v>
      </c>
      <c r="AK2819">
        <v>0.22</v>
      </c>
      <c r="AL2819">
        <v>0.3020138144493103</v>
      </c>
      <c r="AM2819">
        <v>0.30055314302444458</v>
      </c>
      <c r="AN2819">
        <v>0.3040829598903656</v>
      </c>
      <c r="AO2819" s="5" t="s">
        <v>931</v>
      </c>
    </row>
    <row r="2820" spans="1:41" ht="14.25" x14ac:dyDescent="0.45">
      <c r="A2820">
        <v>2018</v>
      </c>
      <c r="B2820" s="5" t="s">
        <v>1509</v>
      </c>
      <c r="C2820" s="5" t="s">
        <v>305</v>
      </c>
      <c r="D2820" s="5" t="s">
        <v>7</v>
      </c>
      <c r="E2820" s="5" t="s">
        <v>118</v>
      </c>
      <c r="F2820" s="5" t="s">
        <v>116</v>
      </c>
      <c r="G2820" s="5" t="s">
        <v>82</v>
      </c>
      <c r="H2820" s="5" t="s">
        <v>303</v>
      </c>
      <c r="I2820">
        <v>0.47370000000000001</v>
      </c>
      <c r="J2820">
        <v>4.7E-2</v>
      </c>
      <c r="K2820">
        <v>0.59</v>
      </c>
      <c r="L2820">
        <v>0.3839136362690424</v>
      </c>
      <c r="M2820">
        <v>0.25</v>
      </c>
      <c r="N2820">
        <v>0.29381818181818181</v>
      </c>
      <c r="O2820">
        <v>0.54</v>
      </c>
      <c r="P2820">
        <v>0.06</v>
      </c>
      <c r="Q2820">
        <v>0.01</v>
      </c>
      <c r="R2820">
        <v>0.14000000000000001</v>
      </c>
      <c r="S2820">
        <v>0.4</v>
      </c>
      <c r="T2820">
        <v>0.4</v>
      </c>
      <c r="U2820">
        <v>0.3</v>
      </c>
      <c r="V2820">
        <v>0.28999999999999998</v>
      </c>
      <c r="W2820">
        <v>0.154</v>
      </c>
      <c r="X2820">
        <v>0.24</v>
      </c>
      <c r="Y2820">
        <v>7.0000000000000007E-2</v>
      </c>
      <c r="Z2820">
        <v>0.315</v>
      </c>
      <c r="AA2820">
        <v>0.2</v>
      </c>
      <c r="AB2820">
        <v>0.15059072000000001</v>
      </c>
      <c r="AC2820">
        <v>0.45</v>
      </c>
      <c r="AD2820">
        <v>0.17799999999999999</v>
      </c>
      <c r="AE2820">
        <v>0.5</v>
      </c>
      <c r="AF2820">
        <v>0.3</v>
      </c>
      <c r="AG2820">
        <v>0.12</v>
      </c>
      <c r="AH2820">
        <v>0.29640462295269299</v>
      </c>
      <c r="AI2820">
        <v>0.14000000000000001</v>
      </c>
      <c r="AJ2820">
        <v>1.2999999999999999E-2</v>
      </c>
      <c r="AK2820">
        <v>0.22</v>
      </c>
      <c r="AL2820">
        <v>0.25949746370315552</v>
      </c>
      <c r="AM2820">
        <v>0.23331950604915619</v>
      </c>
      <c r="AN2820">
        <v>0.29658296704292297</v>
      </c>
      <c r="AO2820" s="5" t="s">
        <v>2558</v>
      </c>
    </row>
    <row r="2821" spans="1:41" ht="14.25" x14ac:dyDescent="0.45">
      <c r="A2821">
        <v>2018</v>
      </c>
      <c r="B2821" s="5" t="s">
        <v>1507</v>
      </c>
      <c r="C2821" s="5" t="s">
        <v>305</v>
      </c>
      <c r="D2821" s="5" t="s">
        <v>7</v>
      </c>
      <c r="E2821" s="5" t="s">
        <v>118</v>
      </c>
      <c r="F2821" s="5" t="s">
        <v>116</v>
      </c>
      <c r="G2821" s="5" t="s">
        <v>82</v>
      </c>
      <c r="H2821" s="5" t="s">
        <v>303</v>
      </c>
      <c r="I2821">
        <v>0.3</v>
      </c>
      <c r="J2821">
        <v>0.11</v>
      </c>
      <c r="K2821">
        <v>0.55600000000000005</v>
      </c>
      <c r="L2821">
        <v>1.21</v>
      </c>
      <c r="M2821">
        <v>0.2</v>
      </c>
      <c r="N2821">
        <v>0.26407914607325761</v>
      </c>
      <c r="O2821">
        <v>0.2</v>
      </c>
      <c r="P2821">
        <v>0</v>
      </c>
      <c r="Q2821">
        <v>0.02</v>
      </c>
      <c r="R2821">
        <v>0.3</v>
      </c>
      <c r="S2821">
        <v>0.4</v>
      </c>
      <c r="T2821">
        <v>0.4</v>
      </c>
      <c r="U2821">
        <v>0.3</v>
      </c>
      <c r="V2821">
        <v>0.28999999999999998</v>
      </c>
      <c r="W2821">
        <v>0.09</v>
      </c>
      <c r="X2821">
        <v>0.24</v>
      </c>
      <c r="Y2821">
        <v>7.0000000000000007E-2</v>
      </c>
      <c r="Z2821">
        <v>0.64</v>
      </c>
      <c r="AA2821">
        <v>0.2</v>
      </c>
      <c r="AB2821">
        <v>0.138355224</v>
      </c>
      <c r="AC2821">
        <v>0.7</v>
      </c>
      <c r="AD2821">
        <v>0.33683548718672762</v>
      </c>
      <c r="AE2821">
        <v>0.1</v>
      </c>
      <c r="AF2821">
        <v>0.19282887947049041</v>
      </c>
      <c r="AG2821">
        <v>7.6999999999999999E-2</v>
      </c>
      <c r="AH2821">
        <v>0.15</v>
      </c>
      <c r="AI2821">
        <v>0.13</v>
      </c>
      <c r="AJ2821">
        <v>0.01</v>
      </c>
      <c r="AK2821">
        <v>0.22</v>
      </c>
      <c r="AL2821">
        <v>0.27052062749862671</v>
      </c>
      <c r="AM2821">
        <v>0.28140634298324585</v>
      </c>
      <c r="AN2821">
        <v>0.25509923696517944</v>
      </c>
      <c r="AO2821" s="5" t="s">
        <v>2560</v>
      </c>
    </row>
    <row r="2822" spans="1:41" ht="14.25" x14ac:dyDescent="0.45">
      <c r="A2822">
        <v>2018</v>
      </c>
      <c r="B2822" s="5" t="s">
        <v>4071</v>
      </c>
      <c r="C2822" s="5" t="s">
        <v>305</v>
      </c>
      <c r="D2822" s="5" t="s">
        <v>7</v>
      </c>
      <c r="E2822" s="5" t="s">
        <v>118</v>
      </c>
      <c r="F2822" s="5" t="s">
        <v>116</v>
      </c>
      <c r="G2822" s="5" t="s">
        <v>82</v>
      </c>
      <c r="H2822" s="5" t="s">
        <v>303</v>
      </c>
      <c r="I2822">
        <v>0.4521</v>
      </c>
      <c r="J2822">
        <v>0.51597751543227577</v>
      </c>
      <c r="K2822">
        <v>0.6</v>
      </c>
      <c r="L2822">
        <v>0.45600955029684709</v>
      </c>
      <c r="M2822">
        <v>0.35</v>
      </c>
      <c r="N2822">
        <v>0.37</v>
      </c>
      <c r="O2822">
        <v>0.54</v>
      </c>
      <c r="P2822">
        <v>0.06</v>
      </c>
      <c r="Q2822">
        <v>1.05465425111848E-2</v>
      </c>
      <c r="R2822">
        <v>0.16</v>
      </c>
      <c r="S2822">
        <v>0.45</v>
      </c>
      <c r="T2822">
        <v>0.4</v>
      </c>
      <c r="U2822">
        <v>0.3</v>
      </c>
      <c r="V2822">
        <v>0.54</v>
      </c>
      <c r="W2822">
        <v>0.5</v>
      </c>
      <c r="X2822">
        <v>0.24</v>
      </c>
      <c r="Y2822">
        <v>7.0000000000000007E-2</v>
      </c>
      <c r="Z2822">
        <v>0.32</v>
      </c>
      <c r="AA2822">
        <v>0.2377232008140851</v>
      </c>
      <c r="AB2822">
        <v>0.83</v>
      </c>
      <c r="AC2822">
        <v>0.25</v>
      </c>
      <c r="AD2822">
        <v>0.17599999999999999</v>
      </c>
      <c r="AE2822">
        <v>1.5</v>
      </c>
      <c r="AF2822">
        <v>0.19612297262273579</v>
      </c>
      <c r="AG2822">
        <v>0.06</v>
      </c>
      <c r="AH2822">
        <v>0.3</v>
      </c>
      <c r="AI2822">
        <v>0.14000000000000001</v>
      </c>
      <c r="AJ2822">
        <v>0.02</v>
      </c>
      <c r="AK2822">
        <v>0.22</v>
      </c>
      <c r="AL2822">
        <v>0.35394766926765442</v>
      </c>
      <c r="AM2822">
        <v>0.32461643218994141</v>
      </c>
      <c r="AN2822">
        <v>0.39549997448921204</v>
      </c>
      <c r="AO2822" s="5" t="s">
        <v>4392</v>
      </c>
    </row>
    <row r="2823" spans="1:41" ht="14.25" x14ac:dyDescent="0.45">
      <c r="A2823">
        <v>2018</v>
      </c>
      <c r="B2823" s="5" t="s">
        <v>5028</v>
      </c>
      <c r="C2823" s="5" t="s">
        <v>305</v>
      </c>
      <c r="D2823" s="5" t="s">
        <v>7</v>
      </c>
      <c r="E2823" s="5" t="s">
        <v>118</v>
      </c>
      <c r="F2823" s="5" t="s">
        <v>116</v>
      </c>
      <c r="G2823" s="5" t="s">
        <v>82</v>
      </c>
      <c r="H2823" s="5" t="s">
        <v>303</v>
      </c>
      <c r="I2823">
        <v>0.4521</v>
      </c>
      <c r="J2823">
        <v>0.71</v>
      </c>
      <c r="K2823">
        <v>0.7</v>
      </c>
      <c r="L2823">
        <v>0.26533156612491471</v>
      </c>
      <c r="M2823">
        <v>0.35</v>
      </c>
      <c r="N2823">
        <v>0.55200000000000005</v>
      </c>
      <c r="O2823">
        <v>0.54</v>
      </c>
      <c r="P2823">
        <v>0.06</v>
      </c>
      <c r="Q2823">
        <v>2.0500000000000001E-2</v>
      </c>
      <c r="R2823">
        <v>0.17</v>
      </c>
      <c r="S2823">
        <v>0.32</v>
      </c>
      <c r="T2823">
        <v>0.35</v>
      </c>
      <c r="U2823">
        <v>0.05</v>
      </c>
      <c r="V2823">
        <v>0.32</v>
      </c>
      <c r="W2823">
        <v>0.32</v>
      </c>
      <c r="X2823">
        <v>0.24</v>
      </c>
      <c r="Y2823">
        <v>7.0000000000000007E-2</v>
      </c>
      <c r="Z2823">
        <v>0.56999999999999995</v>
      </c>
      <c r="AA2823">
        <v>0.3152300786000018</v>
      </c>
      <c r="AB2823">
        <v>0.5</v>
      </c>
      <c r="AC2823">
        <v>0.25</v>
      </c>
      <c r="AD2823">
        <v>0.248</v>
      </c>
      <c r="AE2823">
        <v>0.7</v>
      </c>
      <c r="AF2823">
        <v>0.4108355937358612</v>
      </c>
      <c r="AG2823">
        <v>0.06</v>
      </c>
      <c r="AH2823">
        <v>0.29640462295269299</v>
      </c>
      <c r="AI2823">
        <v>0.14000000000000001</v>
      </c>
      <c r="AJ2823">
        <v>4.1000000000000002E-2</v>
      </c>
      <c r="AK2823">
        <v>0.22</v>
      </c>
      <c r="AL2823">
        <v>0.31866908073425293</v>
      </c>
      <c r="AM2823">
        <v>0.29511746764183044</v>
      </c>
      <c r="AN2823">
        <v>0.35203370451927185</v>
      </c>
      <c r="AO2823" s="5" t="s">
        <v>5516</v>
      </c>
    </row>
    <row r="2824" spans="1:41" ht="14.25" x14ac:dyDescent="0.45">
      <c r="A2824">
        <v>2018</v>
      </c>
      <c r="B2824" s="5" t="s">
        <v>589</v>
      </c>
      <c r="C2824" s="5" t="s">
        <v>305</v>
      </c>
      <c r="D2824" s="5" t="s">
        <v>7</v>
      </c>
      <c r="E2824" s="5" t="s">
        <v>118</v>
      </c>
      <c r="F2824" s="5" t="s">
        <v>117</v>
      </c>
      <c r="G2824" s="5" t="s">
        <v>82</v>
      </c>
      <c r="H2824" s="5" t="s">
        <v>303</v>
      </c>
      <c r="I2824">
        <v>1.0548999999999999</v>
      </c>
      <c r="J2824">
        <v>1.341271248490657</v>
      </c>
      <c r="K2824">
        <v>1.1299999999999999</v>
      </c>
      <c r="L2824">
        <v>3.3248777</v>
      </c>
      <c r="M2824">
        <v>2.2000000000000002</v>
      </c>
      <c r="N2824">
        <v>1.43</v>
      </c>
      <c r="O2824">
        <v>3</v>
      </c>
      <c r="P2824">
        <v>1.6</v>
      </c>
      <c r="Q2824">
        <v>0.55766416760999993</v>
      </c>
      <c r="R2824">
        <v>1.6</v>
      </c>
      <c r="S2824">
        <v>1.2764378054945</v>
      </c>
      <c r="T2824">
        <v>0.85</v>
      </c>
      <c r="U2824">
        <v>0.6</v>
      </c>
      <c r="V2824">
        <v>1.07</v>
      </c>
      <c r="W2824">
        <v>1.39</v>
      </c>
      <c r="X2824">
        <v>2</v>
      </c>
      <c r="Y2824">
        <v>1.23</v>
      </c>
      <c r="Z2824">
        <v>2.33</v>
      </c>
      <c r="AA2824">
        <v>2.2395999999999998</v>
      </c>
      <c r="AB2824">
        <v>0.70589399999999991</v>
      </c>
      <c r="AC2824">
        <v>2.82</v>
      </c>
      <c r="AD2824">
        <v>2.4209999999999998</v>
      </c>
      <c r="AE2824">
        <v>3.75</v>
      </c>
      <c r="AF2824">
        <v>1.847184889278046</v>
      </c>
      <c r="AG2824">
        <v>1.23</v>
      </c>
      <c r="AH2824">
        <v>1.25325256329112</v>
      </c>
      <c r="AI2824">
        <v>2.1425098724873002</v>
      </c>
      <c r="AJ2824">
        <v>0.53</v>
      </c>
      <c r="AK2824">
        <v>2.11</v>
      </c>
      <c r="AL2824">
        <v>1.6908479928970337</v>
      </c>
      <c r="AM2824">
        <v>1.6797351837158203</v>
      </c>
      <c r="AN2824">
        <v>1.7065912485122681</v>
      </c>
      <c r="AO2824" s="5" t="s">
        <v>932</v>
      </c>
    </row>
    <row r="2825" spans="1:41" ht="14.25" x14ac:dyDescent="0.45">
      <c r="A2825">
        <v>2018</v>
      </c>
      <c r="B2825" s="5" t="s">
        <v>4071</v>
      </c>
      <c r="C2825" s="5" t="s">
        <v>305</v>
      </c>
      <c r="D2825" s="5" t="s">
        <v>7</v>
      </c>
      <c r="E2825" s="5" t="s">
        <v>118</v>
      </c>
      <c r="F2825" s="5" t="s">
        <v>117</v>
      </c>
      <c r="G2825" s="5" t="s">
        <v>82</v>
      </c>
      <c r="H2825" s="5" t="s">
        <v>303</v>
      </c>
      <c r="I2825">
        <v>1.0548999999999999</v>
      </c>
      <c r="J2825">
        <v>1.4015532012254199</v>
      </c>
      <c r="K2825">
        <v>1.2</v>
      </c>
      <c r="L2825">
        <v>3.2933952248515772</v>
      </c>
      <c r="M2825">
        <v>2.2000000000000002</v>
      </c>
      <c r="N2825">
        <v>1.25</v>
      </c>
      <c r="O2825">
        <v>3</v>
      </c>
      <c r="P2825">
        <v>1.6</v>
      </c>
      <c r="Q2825">
        <v>0.57574489864264988</v>
      </c>
      <c r="R2825">
        <v>1.6</v>
      </c>
      <c r="S2825">
        <v>1.29</v>
      </c>
      <c r="T2825">
        <v>1.2</v>
      </c>
      <c r="U2825">
        <v>0.6</v>
      </c>
      <c r="V2825">
        <v>1.07</v>
      </c>
      <c r="W2825">
        <v>0.9</v>
      </c>
      <c r="X2825">
        <v>2</v>
      </c>
      <c r="Y2825">
        <v>1.23</v>
      </c>
      <c r="Z2825">
        <v>2.33</v>
      </c>
      <c r="AA2825">
        <v>2.29447933675889</v>
      </c>
      <c r="AB2825">
        <v>0.70589399999999991</v>
      </c>
      <c r="AC2825">
        <v>2.82</v>
      </c>
      <c r="AD2825">
        <v>2.597</v>
      </c>
      <c r="AE2825">
        <v>3.75</v>
      </c>
      <c r="AF2825">
        <v>1.843538513688632</v>
      </c>
      <c r="AG2825">
        <v>1.23</v>
      </c>
      <c r="AH2825">
        <v>1.34</v>
      </c>
      <c r="AI2825">
        <v>2.1425098724873002</v>
      </c>
      <c r="AJ2825">
        <v>0.53</v>
      </c>
      <c r="AK2825">
        <v>1.88</v>
      </c>
      <c r="AL2825">
        <v>1.6872075796127319</v>
      </c>
      <c r="AM2825">
        <v>1.6749182939529419</v>
      </c>
      <c r="AN2825">
        <v>1.704616904258728</v>
      </c>
      <c r="AO2825" s="5" t="s">
        <v>4393</v>
      </c>
    </row>
    <row r="2826" spans="1:41" ht="14.25" x14ac:dyDescent="0.45">
      <c r="A2826">
        <v>2018</v>
      </c>
      <c r="B2826" s="5" t="s">
        <v>1507</v>
      </c>
      <c r="C2826" s="5" t="s">
        <v>305</v>
      </c>
      <c r="D2826" s="5" t="s">
        <v>7</v>
      </c>
      <c r="E2826" s="5" t="s">
        <v>118</v>
      </c>
      <c r="F2826" s="5" t="s">
        <v>117</v>
      </c>
      <c r="G2826" s="5" t="s">
        <v>82</v>
      </c>
      <c r="H2826" s="5" t="s">
        <v>303</v>
      </c>
      <c r="I2826">
        <v>1.39</v>
      </c>
      <c r="J2826">
        <v>1.22</v>
      </c>
      <c r="K2826">
        <v>1.06</v>
      </c>
      <c r="L2826">
        <v>3.01</v>
      </c>
      <c r="M2826">
        <v>2.2999999999999998</v>
      </c>
      <c r="N2826">
        <v>1.46</v>
      </c>
      <c r="O2826">
        <v>3.8</v>
      </c>
      <c r="P2826">
        <v>1.66</v>
      </c>
      <c r="Q2826">
        <v>0.98</v>
      </c>
      <c r="R2826">
        <v>1.5</v>
      </c>
      <c r="S2826">
        <v>1.1399999999999999</v>
      </c>
      <c r="T2826">
        <v>1.3</v>
      </c>
      <c r="U2826">
        <v>0.6</v>
      </c>
      <c r="V2826">
        <v>1.07</v>
      </c>
      <c r="W2826">
        <v>0.81</v>
      </c>
      <c r="X2826">
        <v>2.2999999999999998</v>
      </c>
      <c r="Y2826">
        <v>0.95</v>
      </c>
      <c r="Z2826">
        <v>1.841918168994763</v>
      </c>
      <c r="AA2826">
        <v>2.6</v>
      </c>
      <c r="AB2826">
        <v>0.78401293599999999</v>
      </c>
      <c r="AC2826">
        <v>3.45</v>
      </c>
      <c r="AD2826">
        <v>2.5434615943356458</v>
      </c>
      <c r="AE2826">
        <v>3.4</v>
      </c>
      <c r="AF2826">
        <v>2.2371711205295099</v>
      </c>
      <c r="AG2826">
        <v>1.1579999999999999</v>
      </c>
      <c r="AH2826">
        <v>1.1499999999999999</v>
      </c>
      <c r="AI2826">
        <v>2.2400000000000002</v>
      </c>
      <c r="AJ2826">
        <v>0.56499999999999995</v>
      </c>
      <c r="AK2826">
        <v>2.11</v>
      </c>
      <c r="AL2826">
        <v>1.7458471059799194</v>
      </c>
      <c r="AM2826">
        <v>1.7112994194030762</v>
      </c>
      <c r="AN2826">
        <v>1.7947896718978882</v>
      </c>
      <c r="AO2826" s="5" t="s">
        <v>2562</v>
      </c>
    </row>
    <row r="2827" spans="1:41" ht="14.25" x14ac:dyDescent="0.45">
      <c r="A2827">
        <v>2018</v>
      </c>
      <c r="B2827" s="5" t="s">
        <v>5028</v>
      </c>
      <c r="C2827" s="5" t="s">
        <v>305</v>
      </c>
      <c r="D2827" s="5" t="s">
        <v>7</v>
      </c>
      <c r="E2827" s="5" t="s">
        <v>118</v>
      </c>
      <c r="F2827" s="5" t="s">
        <v>117</v>
      </c>
      <c r="G2827" s="5" t="s">
        <v>82</v>
      </c>
      <c r="H2827" s="5" t="s">
        <v>303</v>
      </c>
      <c r="I2827">
        <v>1.0548999999999999</v>
      </c>
      <c r="J2827">
        <v>2.0299999999999998</v>
      </c>
      <c r="K2827">
        <v>2.5</v>
      </c>
      <c r="L2827">
        <v>2.075834216937543</v>
      </c>
      <c r="M2827">
        <v>2.2000000000000002</v>
      </c>
      <c r="N2827">
        <v>1.27</v>
      </c>
      <c r="O2827">
        <v>3</v>
      </c>
      <c r="P2827">
        <v>1.6</v>
      </c>
      <c r="Q2827">
        <v>0.44090000000000001</v>
      </c>
      <c r="R2827">
        <v>2.87</v>
      </c>
      <c r="S2827">
        <v>0.87</v>
      </c>
      <c r="T2827">
        <v>0.67</v>
      </c>
      <c r="U2827">
        <v>0.22</v>
      </c>
      <c r="V2827">
        <v>1.03</v>
      </c>
      <c r="W2827">
        <v>1.48</v>
      </c>
      <c r="X2827">
        <v>2</v>
      </c>
      <c r="Y2827">
        <v>1.23</v>
      </c>
      <c r="Z2827">
        <v>2.34</v>
      </c>
      <c r="AA2827">
        <v>2.158260680700014</v>
      </c>
      <c r="AB2827">
        <v>0.5</v>
      </c>
      <c r="AC2827">
        <v>3.25</v>
      </c>
      <c r="AD2827">
        <v>2.569</v>
      </c>
      <c r="AE2827">
        <v>4</v>
      </c>
      <c r="AF2827">
        <v>2.0027822031320701</v>
      </c>
      <c r="AG2827">
        <v>1.23</v>
      </c>
      <c r="AH2827">
        <v>1.339999999999997</v>
      </c>
      <c r="AI2827">
        <v>2.14</v>
      </c>
      <c r="AJ2827">
        <v>0.62</v>
      </c>
      <c r="AK2827">
        <v>1.88</v>
      </c>
      <c r="AL2827">
        <v>1.7438508272171021</v>
      </c>
      <c r="AM2827">
        <v>1.7307456731796265</v>
      </c>
      <c r="AN2827">
        <v>1.7624164819717407</v>
      </c>
      <c r="AO2827" s="5" t="s">
        <v>5517</v>
      </c>
    </row>
    <row r="2828" spans="1:41" ht="14.25" x14ac:dyDescent="0.45">
      <c r="A2828">
        <v>2018</v>
      </c>
      <c r="B2828" s="5" t="s">
        <v>1509</v>
      </c>
      <c r="C2828" s="5" t="s">
        <v>305</v>
      </c>
      <c r="D2828" s="5" t="s">
        <v>7</v>
      </c>
      <c r="E2828" s="5" t="s">
        <v>118</v>
      </c>
      <c r="F2828" s="5" t="s">
        <v>117</v>
      </c>
      <c r="G2828" s="5" t="s">
        <v>82</v>
      </c>
      <c r="H2828" s="5" t="s">
        <v>303</v>
      </c>
      <c r="I2828">
        <v>1.1052999999999999</v>
      </c>
      <c r="J2828">
        <v>1.4</v>
      </c>
      <c r="K2828">
        <v>1.1100000000000001</v>
      </c>
      <c r="L2828">
        <v>3.3280431818654792</v>
      </c>
      <c r="M2828">
        <v>2.2999999999999998</v>
      </c>
      <c r="N2828">
        <v>1.44</v>
      </c>
      <c r="O2828">
        <v>3</v>
      </c>
      <c r="P2828">
        <v>1.6</v>
      </c>
      <c r="Q2828">
        <v>0.57999999999999996</v>
      </c>
      <c r="R2828">
        <v>1.6</v>
      </c>
      <c r="S2828">
        <v>1.1599999999999999</v>
      </c>
      <c r="T2828">
        <v>1.17</v>
      </c>
      <c r="U2828">
        <v>0.6</v>
      </c>
      <c r="V2828">
        <v>1.07</v>
      </c>
      <c r="W2828">
        <v>1.3859999999999999</v>
      </c>
      <c r="X2828">
        <v>2</v>
      </c>
      <c r="Y2828">
        <v>1.23</v>
      </c>
      <c r="Z2828">
        <v>2.38</v>
      </c>
      <c r="AA2828">
        <v>2.21</v>
      </c>
      <c r="AB2828">
        <v>0.70589399999999991</v>
      </c>
      <c r="AC2828">
        <v>2.62</v>
      </c>
      <c r="AD2828">
        <v>2.387789814</v>
      </c>
      <c r="AE2828">
        <v>3.4</v>
      </c>
      <c r="AF2828">
        <v>1.69</v>
      </c>
      <c r="AG2828">
        <v>1.38</v>
      </c>
      <c r="AH2828">
        <v>1.25325256329112</v>
      </c>
      <c r="AI2828">
        <v>2.25</v>
      </c>
      <c r="AJ2828">
        <v>0.53400000000000003</v>
      </c>
      <c r="AK2828">
        <v>2.11</v>
      </c>
      <c r="AL2828">
        <v>1.6896649599075317</v>
      </c>
      <c r="AM2828">
        <v>1.656902551651001</v>
      </c>
      <c r="AN2828">
        <v>1.736078143119812</v>
      </c>
      <c r="AO2828" s="5" t="s">
        <v>2563</v>
      </c>
    </row>
    <row r="2829" spans="1:41" ht="14.25" x14ac:dyDescent="0.45">
      <c r="A2829">
        <v>2018</v>
      </c>
      <c r="B2829" s="5" t="s">
        <v>1508</v>
      </c>
      <c r="C2829" s="5" t="s">
        <v>305</v>
      </c>
      <c r="D2829" s="5" t="s">
        <v>7</v>
      </c>
      <c r="E2829" s="5" t="s">
        <v>118</v>
      </c>
      <c r="F2829" s="5" t="s">
        <v>117</v>
      </c>
      <c r="G2829" s="5" t="s">
        <v>82</v>
      </c>
      <c r="H2829" s="5" t="s">
        <v>303</v>
      </c>
      <c r="I2829">
        <v>1.3344</v>
      </c>
      <c r="J2829">
        <v>1.22</v>
      </c>
      <c r="K2829">
        <v>1.06</v>
      </c>
      <c r="L2829">
        <v>3.01</v>
      </c>
      <c r="M2829">
        <v>2.2999999999999998</v>
      </c>
      <c r="N2829">
        <v>1.46</v>
      </c>
      <c r="O2829">
        <v>5.7</v>
      </c>
      <c r="P2829">
        <v>1.6</v>
      </c>
      <c r="Q2829">
        <v>0.48</v>
      </c>
      <c r="R2829">
        <v>1.6</v>
      </c>
      <c r="S2829">
        <v>1.160398004995</v>
      </c>
      <c r="T2829">
        <v>1.3</v>
      </c>
      <c r="U2829">
        <v>0.6</v>
      </c>
      <c r="V2829">
        <v>1.07</v>
      </c>
      <c r="W2829">
        <v>1.3859999999999999</v>
      </c>
      <c r="X2829">
        <v>1.8</v>
      </c>
      <c r="Y2829">
        <v>1.1299999999999999</v>
      </c>
      <c r="Z2829">
        <v>2.04</v>
      </c>
      <c r="AA2829">
        <v>2.61147105675209</v>
      </c>
      <c r="AB2829">
        <v>1.0883944288</v>
      </c>
      <c r="AC2829">
        <v>3.45</v>
      </c>
      <c r="AD2829">
        <v>2.3199999999999998</v>
      </c>
      <c r="AE2829">
        <v>3.4</v>
      </c>
      <c r="AF2829">
        <v>1.4275194462854031</v>
      </c>
      <c r="AG2829">
        <v>1.39</v>
      </c>
      <c r="AH2829">
        <v>0.9351438762285964</v>
      </c>
      <c r="AI2829">
        <v>2.38</v>
      </c>
      <c r="AJ2829">
        <v>0.71</v>
      </c>
      <c r="AK2829">
        <v>2.11</v>
      </c>
      <c r="AL2829">
        <v>1.7956318855285645</v>
      </c>
      <c r="AM2829">
        <v>1.6784346103668213</v>
      </c>
      <c r="AN2829">
        <v>1.9616613388061523</v>
      </c>
      <c r="AO2829" s="5" t="s">
        <v>2561</v>
      </c>
    </row>
    <row r="2830" spans="1:41" ht="14.25" x14ac:dyDescent="0.45">
      <c r="A2830">
        <v>2018</v>
      </c>
      <c r="B2830" s="5" t="s">
        <v>80</v>
      </c>
      <c r="C2830" s="5" t="s">
        <v>119</v>
      </c>
      <c r="D2830" s="5" t="s">
        <v>120</v>
      </c>
      <c r="E2830" s="5" t="s">
        <v>12</v>
      </c>
      <c r="F2830" s="5" t="s">
        <v>121</v>
      </c>
      <c r="G2830" s="5" t="s">
        <v>82</v>
      </c>
      <c r="H2830" s="5" t="s">
        <v>100</v>
      </c>
      <c r="I2830">
        <v>5.6057405797386203E-2</v>
      </c>
      <c r="J2830">
        <v>2.4771298237037699E-2</v>
      </c>
      <c r="K2830">
        <v>2.91375282682419E-2</v>
      </c>
      <c r="L2830">
        <v>8.6274361935996996E-2</v>
      </c>
      <c r="M2830">
        <v>7.0429390994453403E-2</v>
      </c>
      <c r="N2830">
        <v>5.57815137781143E-2</v>
      </c>
      <c r="O2830">
        <v>8.0186415044212297E-2</v>
      </c>
      <c r="P2830">
        <v>7.2920693226051297E-2</v>
      </c>
      <c r="Q2830">
        <v>5.7819521752738898E-2</v>
      </c>
      <c r="R2830">
        <v>6.1071434617042501E-2</v>
      </c>
      <c r="S2830">
        <v>7.0383984176063494E-2</v>
      </c>
      <c r="T2830">
        <v>1.64473954118729E-2</v>
      </c>
      <c r="U2830">
        <v>6.5105218020820602E-2</v>
      </c>
      <c r="V2830">
        <v>8.6995268193626393E-2</v>
      </c>
      <c r="W2830">
        <v>3.6788010922813398E-2</v>
      </c>
      <c r="X2830">
        <v>5.8892953721427901E-2</v>
      </c>
      <c r="Y2830">
        <v>6.8253112164878907E-2</v>
      </c>
      <c r="Z2830">
        <v>7.1937644807243406E-2</v>
      </c>
      <c r="AA2830">
        <v>6.2106043425941497E-2</v>
      </c>
      <c r="AB2830">
        <v>6.7057186690712006E-2</v>
      </c>
      <c r="AC2830">
        <v>6.8873394794654805E-2</v>
      </c>
      <c r="AD2830">
        <v>4.3889814940834097E-2</v>
      </c>
      <c r="AE2830">
        <v>6.7785603133583103E-2</v>
      </c>
      <c r="AF2830">
        <v>6.5913492766761797E-2</v>
      </c>
      <c r="AG2830">
        <v>4.9016654817009002E-2</v>
      </c>
      <c r="AH2830">
        <v>5.7531452504539497E-2</v>
      </c>
      <c r="AI2830">
        <v>4.94364682115555E-2</v>
      </c>
      <c r="AJ2830">
        <v>5.9070170251274097E-2</v>
      </c>
      <c r="AK2830">
        <v>3.2088905898475698E-2</v>
      </c>
      <c r="AL2830">
        <v>5.8345593512058258E-2</v>
      </c>
      <c r="AM2830">
        <v>6.3514880836009979E-2</v>
      </c>
      <c r="AN2830">
        <v>5.1022466272115707E-2</v>
      </c>
      <c r="AO2830" s="5" t="s">
        <v>5518</v>
      </c>
    </row>
    <row r="2831" spans="1:41" ht="14.25" x14ac:dyDescent="0.45">
      <c r="A2831">
        <v>2018</v>
      </c>
      <c r="B2831" s="5" t="s">
        <v>80</v>
      </c>
      <c r="C2831" s="5" t="s">
        <v>119</v>
      </c>
      <c r="D2831" s="5" t="s">
        <v>120</v>
      </c>
      <c r="E2831" s="5" t="s">
        <v>12</v>
      </c>
      <c r="F2831" s="5" t="s">
        <v>123</v>
      </c>
      <c r="G2831" s="5" t="s">
        <v>82</v>
      </c>
      <c r="H2831" s="5" t="s">
        <v>100</v>
      </c>
      <c r="I2831">
        <v>6.1971005797386201E-2</v>
      </c>
      <c r="J2831">
        <v>3.0416098237037701E-2</v>
      </c>
      <c r="K2831">
        <v>3.5051128268241902E-2</v>
      </c>
      <c r="L2831">
        <v>9.2187961935997001E-2</v>
      </c>
      <c r="M2831">
        <v>7.6342990994453505E-2</v>
      </c>
      <c r="N2831">
        <v>6.1695113778114298E-2</v>
      </c>
      <c r="O2831">
        <v>8.6100015044212302E-2</v>
      </c>
      <c r="P2831">
        <v>7.8565493226051303E-2</v>
      </c>
      <c r="Q2831">
        <v>6.3733121752738903E-2</v>
      </c>
      <c r="R2831">
        <v>6.1071434617042501E-2</v>
      </c>
      <c r="S2831">
        <v>7.6297584176063499E-2</v>
      </c>
      <c r="T2831">
        <v>2.2360995411872898E-2</v>
      </c>
      <c r="U2831">
        <v>7.1018818020820607E-2</v>
      </c>
      <c r="V2831">
        <v>9.2908868193626398E-2</v>
      </c>
      <c r="W2831">
        <v>4.2701610922813403E-2</v>
      </c>
      <c r="X2831">
        <v>6.4806553721427906E-2</v>
      </c>
      <c r="Y2831">
        <v>7.4166712164878898E-2</v>
      </c>
      <c r="Z2831">
        <v>7.7851244807243397E-2</v>
      </c>
      <c r="AA2831">
        <v>6.8019643425941495E-2</v>
      </c>
      <c r="AB2831">
        <v>7.2970786690711997E-2</v>
      </c>
      <c r="AC2831">
        <v>7.4518194794654893E-2</v>
      </c>
      <c r="AD2831">
        <v>4.9803414940834102E-2</v>
      </c>
      <c r="AE2831">
        <v>7.3699203133583094E-2</v>
      </c>
      <c r="AF2831">
        <v>7.1827092766761802E-2</v>
      </c>
      <c r="AG2831">
        <v>5.4930254817009E-2</v>
      </c>
      <c r="AH2831">
        <v>6.3445052504539495E-2</v>
      </c>
      <c r="AI2831">
        <v>5.5350068211555498E-2</v>
      </c>
      <c r="AJ2831">
        <v>6.4983770251274095E-2</v>
      </c>
      <c r="AK2831">
        <v>3.8002505898475702E-2</v>
      </c>
      <c r="AL2831">
        <v>6.4027465879917145E-2</v>
      </c>
      <c r="AM2831">
        <v>6.9033168256282806E-2</v>
      </c>
      <c r="AN2831">
        <v>5.6936055421829224E-2</v>
      </c>
      <c r="AO2831" s="5" t="s">
        <v>5519</v>
      </c>
    </row>
    <row r="2832" spans="1:41" ht="14.25" x14ac:dyDescent="0.45">
      <c r="A2832">
        <v>2018</v>
      </c>
      <c r="B2832" s="5" t="s">
        <v>80</v>
      </c>
      <c r="C2832" s="5" t="s">
        <v>127</v>
      </c>
      <c r="D2832" s="5" t="s">
        <v>120</v>
      </c>
      <c r="E2832" s="5" t="s">
        <v>132</v>
      </c>
      <c r="F2832" s="5" t="s">
        <v>115</v>
      </c>
      <c r="G2832" s="5" t="s">
        <v>86</v>
      </c>
      <c r="H2832" s="5" t="s">
        <v>130</v>
      </c>
      <c r="I2832">
        <v>17171.22265625</v>
      </c>
      <c r="J2832">
        <v>35344</v>
      </c>
      <c r="K2832">
        <v>2855.457275390625</v>
      </c>
      <c r="L2832">
        <v>3578</v>
      </c>
      <c r="M2832">
        <v>12890</v>
      </c>
      <c r="N2832">
        <v>12062</v>
      </c>
      <c r="O2832">
        <v>9922.0478515625</v>
      </c>
      <c r="P2832">
        <v>12071</v>
      </c>
      <c r="Q2832">
        <v>4586.90087890625</v>
      </c>
      <c r="R2832">
        <v>10330.5048828125</v>
      </c>
      <c r="S2832">
        <v>14727.5</v>
      </c>
      <c r="T2832">
        <v>14956</v>
      </c>
      <c r="U2832">
        <v>1916</v>
      </c>
      <c r="V2832">
        <v>10945</v>
      </c>
      <c r="W2832">
        <v>5355.1689453125</v>
      </c>
      <c r="X2832">
        <v>21961.533203125</v>
      </c>
      <c r="Y2832">
        <v>54206.5078125</v>
      </c>
      <c r="Z2832">
        <v>7276.23388671875</v>
      </c>
      <c r="AA2832">
        <v>70422.0703125</v>
      </c>
      <c r="AB2832">
        <v>3585.1318359375</v>
      </c>
      <c r="AC2832">
        <v>12200</v>
      </c>
      <c r="AD2832">
        <v>14896.8095703125</v>
      </c>
      <c r="AE2832">
        <v>16011.857421875</v>
      </c>
      <c r="AF2832">
        <v>38485.98828125</v>
      </c>
      <c r="AG2832">
        <v>113414.8828125</v>
      </c>
      <c r="AH2832">
        <v>24955.71875</v>
      </c>
      <c r="AI2832">
        <v>6550</v>
      </c>
      <c r="AJ2832">
        <v>33310.5234375</v>
      </c>
      <c r="AK2832">
        <v>8575</v>
      </c>
      <c r="AL2832">
        <v>594563</v>
      </c>
      <c r="AM2832">
        <v>453332.6875</v>
      </c>
      <c r="AN2832">
        <v>141230.375</v>
      </c>
      <c r="AO2832" s="5" t="s">
        <v>5520</v>
      </c>
    </row>
    <row r="2833" spans="1:41" ht="14.25" x14ac:dyDescent="0.45">
      <c r="A2833">
        <v>2018</v>
      </c>
      <c r="B2833" s="5" t="s">
        <v>80</v>
      </c>
      <c r="C2833" s="5" t="s">
        <v>127</v>
      </c>
      <c r="D2833" s="5" t="s">
        <v>120</v>
      </c>
      <c r="E2833" s="5" t="s">
        <v>132</v>
      </c>
      <c r="F2833" s="5" t="s">
        <v>115</v>
      </c>
      <c r="G2833" s="5" t="s">
        <v>87</v>
      </c>
      <c r="H2833" s="5" t="s">
        <v>130</v>
      </c>
      <c r="I2833">
        <v>17171.22265625</v>
      </c>
      <c r="J2833">
        <v>35344</v>
      </c>
      <c r="K2833">
        <v>2855.457275390625</v>
      </c>
      <c r="L2833">
        <v>3578</v>
      </c>
      <c r="M2833">
        <v>12890</v>
      </c>
      <c r="N2833">
        <v>12062</v>
      </c>
      <c r="O2833">
        <v>9922.0478515625</v>
      </c>
      <c r="P2833">
        <v>12071</v>
      </c>
      <c r="Q2833">
        <v>4586.90087890625</v>
      </c>
      <c r="R2833">
        <v>10330.5048828125</v>
      </c>
      <c r="S2833">
        <v>14727.5</v>
      </c>
      <c r="T2833">
        <v>14956</v>
      </c>
      <c r="U2833">
        <v>1916</v>
      </c>
      <c r="V2833">
        <v>10945</v>
      </c>
      <c r="W2833">
        <v>5355.1689453125</v>
      </c>
      <c r="X2833">
        <v>21961.533203125</v>
      </c>
      <c r="Y2833">
        <v>54206.5078125</v>
      </c>
      <c r="Z2833">
        <v>7276.23388671875</v>
      </c>
      <c r="AA2833">
        <v>70422.0703125</v>
      </c>
      <c r="AB2833">
        <v>3585.1318359375</v>
      </c>
      <c r="AC2833">
        <v>12200</v>
      </c>
      <c r="AD2833">
        <v>14896.8095703125</v>
      </c>
      <c r="AE2833">
        <v>16011.857421875</v>
      </c>
      <c r="AF2833">
        <v>38485.98828125</v>
      </c>
      <c r="AG2833">
        <v>113414.8828125</v>
      </c>
      <c r="AH2833">
        <v>24955.71875</v>
      </c>
      <c r="AI2833">
        <v>6550</v>
      </c>
      <c r="AJ2833">
        <v>33310.5234375</v>
      </c>
      <c r="AK2833">
        <v>8575</v>
      </c>
      <c r="AL2833">
        <v>594563</v>
      </c>
      <c r="AM2833">
        <v>453332.6875</v>
      </c>
      <c r="AN2833">
        <v>141230.375</v>
      </c>
      <c r="AO2833" s="5" t="s">
        <v>5521</v>
      </c>
    </row>
    <row r="2834" spans="1:41" ht="14.25" x14ac:dyDescent="0.45">
      <c r="A2834">
        <v>2018</v>
      </c>
      <c r="B2834" s="5" t="s">
        <v>80</v>
      </c>
      <c r="C2834" s="5" t="s">
        <v>127</v>
      </c>
      <c r="D2834" s="5" t="s">
        <v>120</v>
      </c>
      <c r="E2834" s="5" t="s">
        <v>132</v>
      </c>
      <c r="F2834" s="5" t="s">
        <v>135</v>
      </c>
      <c r="G2834" s="5" t="s">
        <v>86</v>
      </c>
      <c r="H2834" s="5" t="s">
        <v>130</v>
      </c>
      <c r="I2834">
        <v>18135.095703125</v>
      </c>
      <c r="J2834">
        <v>36923</v>
      </c>
      <c r="K2834">
        <v>1746.3870849609375</v>
      </c>
      <c r="L2834">
        <v>3145</v>
      </c>
      <c r="M2834">
        <v>13746.1884765625</v>
      </c>
      <c r="N2834">
        <v>13315</v>
      </c>
      <c r="O2834">
        <v>7001.87646484375</v>
      </c>
      <c r="P2834">
        <v>11668.6884765625</v>
      </c>
      <c r="Q2834">
        <v>7184.0927734375</v>
      </c>
      <c r="R2834">
        <v>11367.986328125</v>
      </c>
      <c r="S2834">
        <v>15966.5</v>
      </c>
      <c r="T2834">
        <v>8387</v>
      </c>
      <c r="U2834">
        <v>3457</v>
      </c>
      <c r="V2834">
        <v>12857</v>
      </c>
      <c r="W2834">
        <v>4824.26611328125</v>
      </c>
      <c r="X2834">
        <v>23131</v>
      </c>
      <c r="Y2834">
        <v>76808.640625</v>
      </c>
      <c r="Z2834">
        <v>9376.4873046875</v>
      </c>
      <c r="AA2834">
        <v>129229.4921875</v>
      </c>
      <c r="AB2834">
        <v>2674.5361328125</v>
      </c>
      <c r="AC2834">
        <v>8211.3837890625</v>
      </c>
      <c r="AD2834">
        <v>16429.060546875</v>
      </c>
      <c r="AE2834">
        <v>8881.919921875</v>
      </c>
      <c r="AF2834">
        <v>43942.97265625</v>
      </c>
      <c r="AG2834">
        <v>235470</v>
      </c>
      <c r="AH2834">
        <v>31513.392578125</v>
      </c>
      <c r="AI2834">
        <v>9856.5849609375</v>
      </c>
      <c r="AJ2834">
        <v>74186.7890625</v>
      </c>
      <c r="AK2834">
        <v>5460</v>
      </c>
      <c r="AL2834">
        <v>844897.3125</v>
      </c>
      <c r="AM2834">
        <v>704160.5625</v>
      </c>
      <c r="AN2834">
        <v>140736.796875</v>
      </c>
      <c r="AO2834" s="5" t="s">
        <v>5522</v>
      </c>
    </row>
    <row r="2835" spans="1:41" ht="14.25" x14ac:dyDescent="0.45">
      <c r="A2835">
        <v>2018</v>
      </c>
      <c r="B2835" s="5" t="s">
        <v>80</v>
      </c>
      <c r="C2835" s="5" t="s">
        <v>127</v>
      </c>
      <c r="D2835" s="5" t="s">
        <v>120</v>
      </c>
      <c r="E2835" s="5" t="s">
        <v>132</v>
      </c>
      <c r="F2835" s="5" t="s">
        <v>135</v>
      </c>
      <c r="G2835" s="5" t="s">
        <v>87</v>
      </c>
      <c r="H2835" s="5" t="s">
        <v>130</v>
      </c>
      <c r="I2835">
        <v>18135.095703125</v>
      </c>
      <c r="J2835">
        <v>36923</v>
      </c>
      <c r="K2835">
        <v>1746.3870849609375</v>
      </c>
      <c r="L2835">
        <v>3145</v>
      </c>
      <c r="M2835">
        <v>13746.1884765625</v>
      </c>
      <c r="N2835">
        <v>13315</v>
      </c>
      <c r="O2835">
        <v>7001.87646484375</v>
      </c>
      <c r="P2835">
        <v>11668.6884765625</v>
      </c>
      <c r="Q2835">
        <v>7184.0927734375</v>
      </c>
      <c r="R2835">
        <v>11367.986328125</v>
      </c>
      <c r="S2835">
        <v>15966.5</v>
      </c>
      <c r="T2835">
        <v>8387</v>
      </c>
      <c r="U2835">
        <v>3457</v>
      </c>
      <c r="V2835">
        <v>12857</v>
      </c>
      <c r="W2835">
        <v>4824.26611328125</v>
      </c>
      <c r="X2835">
        <v>23131</v>
      </c>
      <c r="Y2835">
        <v>76808.640625</v>
      </c>
      <c r="Z2835">
        <v>9376.4873046875</v>
      </c>
      <c r="AA2835">
        <v>129229.4921875</v>
      </c>
      <c r="AB2835">
        <v>2674.5361328125</v>
      </c>
      <c r="AC2835">
        <v>8211.3837890625</v>
      </c>
      <c r="AD2835">
        <v>16429.060546875</v>
      </c>
      <c r="AE2835">
        <v>8881.919921875</v>
      </c>
      <c r="AF2835">
        <v>43942.97265625</v>
      </c>
      <c r="AG2835">
        <v>235470</v>
      </c>
      <c r="AH2835">
        <v>31513.392578125</v>
      </c>
      <c r="AI2835">
        <v>9856.5849609375</v>
      </c>
      <c r="AJ2835">
        <v>74186.7890625</v>
      </c>
      <c r="AK2835">
        <v>5460</v>
      </c>
      <c r="AL2835">
        <v>844897.3125</v>
      </c>
      <c r="AM2835">
        <v>704160.5625</v>
      </c>
      <c r="AN2835">
        <v>140736.796875</v>
      </c>
      <c r="AO2835" s="5" t="s">
        <v>5523</v>
      </c>
    </row>
    <row r="2836" spans="1:41" ht="14.25" x14ac:dyDescent="0.45">
      <c r="A2836">
        <v>2018</v>
      </c>
      <c r="B2836" s="5" t="s">
        <v>80</v>
      </c>
      <c r="C2836" s="5" t="s">
        <v>127</v>
      </c>
      <c r="D2836" s="5" t="s">
        <v>120</v>
      </c>
      <c r="E2836" s="5" t="s">
        <v>138</v>
      </c>
      <c r="F2836" s="5" t="s">
        <v>138</v>
      </c>
      <c r="G2836" s="5" t="s">
        <v>86</v>
      </c>
      <c r="H2836" s="5" t="s">
        <v>130</v>
      </c>
      <c r="I2836">
        <v>25327.5703125</v>
      </c>
      <c r="J2836">
        <v>24443.50390625</v>
      </c>
      <c r="K2836">
        <v>3185.64697265625</v>
      </c>
      <c r="L2836">
        <v>7696</v>
      </c>
      <c r="M2836">
        <v>25746.05859375</v>
      </c>
      <c r="N2836">
        <v>24109.521484375</v>
      </c>
      <c r="O2836">
        <v>20208.6796875</v>
      </c>
      <c r="P2836">
        <v>19883.953125</v>
      </c>
      <c r="Q2836">
        <v>8585.0634765625</v>
      </c>
      <c r="R2836">
        <v>11803.8994140625</v>
      </c>
      <c r="S2836">
        <v>29062.11328125</v>
      </c>
      <c r="T2836">
        <v>13156.6865234375</v>
      </c>
      <c r="U2836">
        <v>4682.1533203125</v>
      </c>
      <c r="V2836">
        <v>21239</v>
      </c>
      <c r="W2836">
        <v>7149.732421875</v>
      </c>
      <c r="X2836">
        <v>28864.3046875</v>
      </c>
      <c r="Y2836">
        <v>123546.0078125</v>
      </c>
      <c r="Z2836">
        <v>20991.765625</v>
      </c>
      <c r="AA2836">
        <v>183539.46875</v>
      </c>
      <c r="AB2836">
        <v>4050.445556640625</v>
      </c>
      <c r="AC2836">
        <v>21908.349609375</v>
      </c>
      <c r="AD2836">
        <v>28696.404296875</v>
      </c>
      <c r="AE2836">
        <v>26744.234375</v>
      </c>
      <c r="AF2836">
        <v>70928.328125</v>
      </c>
      <c r="AG2836">
        <v>276023.5</v>
      </c>
      <c r="AH2836">
        <v>56268.8359375</v>
      </c>
      <c r="AI2836">
        <v>10533.025390625</v>
      </c>
      <c r="AJ2836">
        <v>71273.671875</v>
      </c>
      <c r="AK2836">
        <v>7347</v>
      </c>
      <c r="AL2836">
        <v>1176994.875</v>
      </c>
      <c r="AM2836">
        <v>942726</v>
      </c>
      <c r="AN2836">
        <v>234268.9375</v>
      </c>
      <c r="AO2836" s="5" t="s">
        <v>5524</v>
      </c>
    </row>
    <row r="2837" spans="1:41" ht="14.25" x14ac:dyDescent="0.45">
      <c r="A2837">
        <v>2018</v>
      </c>
      <c r="B2837" s="5" t="s">
        <v>80</v>
      </c>
      <c r="C2837" s="5" t="s">
        <v>127</v>
      </c>
      <c r="D2837" s="5" t="s">
        <v>120</v>
      </c>
      <c r="E2837" s="5" t="s">
        <v>138</v>
      </c>
      <c r="F2837" s="5" t="s">
        <v>138</v>
      </c>
      <c r="G2837" s="5" t="s">
        <v>87</v>
      </c>
      <c r="H2837" s="5" t="s">
        <v>130</v>
      </c>
      <c r="I2837">
        <v>25327.5703125</v>
      </c>
      <c r="J2837">
        <v>24443.50390625</v>
      </c>
      <c r="K2837">
        <v>3185.64697265625</v>
      </c>
      <c r="L2837">
        <v>7696</v>
      </c>
      <c r="M2837">
        <v>25746.05859375</v>
      </c>
      <c r="N2837">
        <v>24109.521484375</v>
      </c>
      <c r="O2837">
        <v>20208.6796875</v>
      </c>
      <c r="P2837">
        <v>19883.953125</v>
      </c>
      <c r="Q2837">
        <v>8585.0634765625</v>
      </c>
      <c r="R2837">
        <v>11803.8994140625</v>
      </c>
      <c r="S2837">
        <v>29062.11328125</v>
      </c>
      <c r="T2837">
        <v>13156.6865234375</v>
      </c>
      <c r="U2837">
        <v>4682.1533203125</v>
      </c>
      <c r="V2837">
        <v>21239</v>
      </c>
      <c r="W2837">
        <v>7149.732421875</v>
      </c>
      <c r="X2837">
        <v>28864.3046875</v>
      </c>
      <c r="Y2837">
        <v>123546.0078125</v>
      </c>
      <c r="Z2837">
        <v>20991.765625</v>
      </c>
      <c r="AA2837">
        <v>183539.46875</v>
      </c>
      <c r="AB2837">
        <v>4050.445556640625</v>
      </c>
      <c r="AC2837">
        <v>21908.349609375</v>
      </c>
      <c r="AD2837">
        <v>28696.404296875</v>
      </c>
      <c r="AE2837">
        <v>26744.234375</v>
      </c>
      <c r="AF2837">
        <v>70928.328125</v>
      </c>
      <c r="AG2837">
        <v>276023.5</v>
      </c>
      <c r="AH2837">
        <v>56268.8359375</v>
      </c>
      <c r="AI2837">
        <v>10533.025390625</v>
      </c>
      <c r="AJ2837">
        <v>71273.671875</v>
      </c>
      <c r="AK2837">
        <v>7347</v>
      </c>
      <c r="AL2837">
        <v>1176994.875</v>
      </c>
      <c r="AM2837">
        <v>942726</v>
      </c>
      <c r="AN2837">
        <v>234268.9375</v>
      </c>
      <c r="AO2837" s="5" t="s">
        <v>5525</v>
      </c>
    </row>
    <row r="2838" spans="1:41" ht="14.25" x14ac:dyDescent="0.45">
      <c r="A2838">
        <v>2018</v>
      </c>
      <c r="B2838" s="5" t="s">
        <v>80</v>
      </c>
      <c r="C2838" s="5" t="s">
        <v>127</v>
      </c>
      <c r="D2838" s="5" t="s">
        <v>120</v>
      </c>
      <c r="E2838" s="5" t="s">
        <v>141</v>
      </c>
      <c r="F2838" s="5" t="s">
        <v>141</v>
      </c>
      <c r="G2838" s="5" t="s">
        <v>86</v>
      </c>
      <c r="H2838" s="5" t="s">
        <v>130</v>
      </c>
      <c r="I2838">
        <v>11359.5947265625</v>
      </c>
      <c r="J2838">
        <v>10843.66015625</v>
      </c>
      <c r="K2838">
        <v>986.0693359375</v>
      </c>
      <c r="L2838">
        <v>4656.92138671875</v>
      </c>
      <c r="M2838">
        <v>17576.537109375</v>
      </c>
      <c r="N2838">
        <v>14844.61328125</v>
      </c>
      <c r="O2838">
        <v>12362.2666015625</v>
      </c>
      <c r="P2838">
        <v>12925.3515625</v>
      </c>
      <c r="Q2838">
        <v>4994.54541015625</v>
      </c>
      <c r="R2838">
        <v>7441.68505859375</v>
      </c>
      <c r="S2838">
        <v>18386.87890625</v>
      </c>
      <c r="T2838">
        <v>4915.86962890625</v>
      </c>
      <c r="U2838">
        <v>2797.76220703125</v>
      </c>
      <c r="V2838">
        <v>14919.7783203125</v>
      </c>
      <c r="W2838">
        <v>3659.982177734375</v>
      </c>
      <c r="X2838">
        <v>16324.6279296875</v>
      </c>
      <c r="Y2838">
        <v>72277.8515625</v>
      </c>
      <c r="Z2838">
        <v>13128.4013671875</v>
      </c>
      <c r="AA2838">
        <v>105211.4765625</v>
      </c>
      <c r="AB2838">
        <v>2715.744873046875</v>
      </c>
      <c r="AC2838">
        <v>12898.2138671875</v>
      </c>
      <c r="AD2838">
        <v>17155.35546875</v>
      </c>
      <c r="AE2838">
        <v>17066.634765625</v>
      </c>
      <c r="AF2838">
        <v>39506.77734375</v>
      </c>
      <c r="AG2838">
        <v>154797.296875</v>
      </c>
      <c r="AH2838">
        <v>32003.96484375</v>
      </c>
      <c r="AI2838">
        <v>6020.4580078125</v>
      </c>
      <c r="AJ2838">
        <v>37207.3828125</v>
      </c>
      <c r="AK2838">
        <v>3958.158203125</v>
      </c>
      <c r="AL2838">
        <v>672943.8125</v>
      </c>
      <c r="AM2838">
        <v>536877.9375</v>
      </c>
      <c r="AN2838">
        <v>136065.90625</v>
      </c>
      <c r="AO2838" s="5" t="s">
        <v>5526</v>
      </c>
    </row>
    <row r="2839" spans="1:41" ht="14.25" x14ac:dyDescent="0.45">
      <c r="A2839">
        <v>2018</v>
      </c>
      <c r="B2839" s="5" t="s">
        <v>80</v>
      </c>
      <c r="C2839" s="5" t="s">
        <v>127</v>
      </c>
      <c r="D2839" s="5" t="s">
        <v>120</v>
      </c>
      <c r="E2839" s="5" t="s">
        <v>141</v>
      </c>
      <c r="F2839" s="5" t="s">
        <v>141</v>
      </c>
      <c r="G2839" s="5" t="s">
        <v>87</v>
      </c>
      <c r="H2839" s="5" t="s">
        <v>130</v>
      </c>
      <c r="I2839">
        <v>11359.5947265625</v>
      </c>
      <c r="J2839">
        <v>10843.66015625</v>
      </c>
      <c r="K2839">
        <v>986.0693359375</v>
      </c>
      <c r="L2839">
        <v>4656.92138671875</v>
      </c>
      <c r="M2839">
        <v>17576.537109375</v>
      </c>
      <c r="N2839">
        <v>14844.61328125</v>
      </c>
      <c r="O2839">
        <v>12362.2666015625</v>
      </c>
      <c r="P2839">
        <v>12925.3515625</v>
      </c>
      <c r="Q2839">
        <v>4994.54541015625</v>
      </c>
      <c r="R2839">
        <v>7441.68505859375</v>
      </c>
      <c r="S2839">
        <v>18386.87890625</v>
      </c>
      <c r="T2839">
        <v>4915.86962890625</v>
      </c>
      <c r="U2839">
        <v>2797.76220703125</v>
      </c>
      <c r="V2839">
        <v>14919.7783203125</v>
      </c>
      <c r="W2839">
        <v>3659.982177734375</v>
      </c>
      <c r="X2839">
        <v>16324.6279296875</v>
      </c>
      <c r="Y2839">
        <v>72277.8515625</v>
      </c>
      <c r="Z2839">
        <v>13128.4013671875</v>
      </c>
      <c r="AA2839">
        <v>105211.4765625</v>
      </c>
      <c r="AB2839">
        <v>2715.744873046875</v>
      </c>
      <c r="AC2839">
        <v>12898.2138671875</v>
      </c>
      <c r="AD2839">
        <v>17155.35546875</v>
      </c>
      <c r="AE2839">
        <v>17066.634765625</v>
      </c>
      <c r="AF2839">
        <v>39506.77734375</v>
      </c>
      <c r="AG2839">
        <v>154797.296875</v>
      </c>
      <c r="AH2839">
        <v>32003.96484375</v>
      </c>
      <c r="AI2839">
        <v>6020.4580078125</v>
      </c>
      <c r="AJ2839">
        <v>37207.3828125</v>
      </c>
      <c r="AK2839">
        <v>3958.158203125</v>
      </c>
      <c r="AL2839">
        <v>672943.8125</v>
      </c>
      <c r="AM2839">
        <v>536877.9375</v>
      </c>
      <c r="AN2839">
        <v>136065.90625</v>
      </c>
      <c r="AO2839" s="5" t="s">
        <v>5527</v>
      </c>
    </row>
    <row r="2840" spans="1:41" ht="14.25" x14ac:dyDescent="0.45">
      <c r="A2840">
        <v>2018</v>
      </c>
      <c r="B2840" s="5" t="s">
        <v>80</v>
      </c>
      <c r="C2840" s="5" t="s">
        <v>127</v>
      </c>
      <c r="D2840" s="5" t="s">
        <v>120</v>
      </c>
      <c r="E2840" s="5" t="s">
        <v>144</v>
      </c>
      <c r="F2840" s="5" t="s">
        <v>144</v>
      </c>
      <c r="G2840" s="5" t="s">
        <v>86</v>
      </c>
      <c r="H2840" s="5" t="s">
        <v>130</v>
      </c>
      <c r="I2840">
        <v>15052.6982421875</v>
      </c>
      <c r="J2840">
        <v>14796.078125</v>
      </c>
      <c r="K2840">
        <v>1287.6787109375</v>
      </c>
      <c r="L2840">
        <v>5769.38623046875</v>
      </c>
      <c r="M2840">
        <v>20507.2734375</v>
      </c>
      <c r="N2840">
        <v>17625.140625</v>
      </c>
      <c r="O2840">
        <v>16182.443359375</v>
      </c>
      <c r="P2840">
        <v>14905.9794921875</v>
      </c>
      <c r="Q2840">
        <v>6542.60546875</v>
      </c>
      <c r="R2840">
        <v>7441.68505859375</v>
      </c>
      <c r="S2840">
        <v>19505.078125</v>
      </c>
      <c r="T2840">
        <v>5795.36865234375</v>
      </c>
      <c r="U2840">
        <v>3710.256103515625</v>
      </c>
      <c r="V2840">
        <v>16092.6845703125</v>
      </c>
      <c r="W2840">
        <v>4375.0888671875</v>
      </c>
      <c r="X2840">
        <v>21687.96875</v>
      </c>
      <c r="Y2840">
        <v>95795.046875</v>
      </c>
      <c r="Z2840">
        <v>16311.6533203125</v>
      </c>
      <c r="AA2840">
        <v>134096.140625</v>
      </c>
      <c r="AB2840">
        <v>2990.2158203125</v>
      </c>
      <c r="AC2840">
        <v>15431.3173828125</v>
      </c>
      <c r="AD2840">
        <v>19967.404296875</v>
      </c>
      <c r="AE2840">
        <v>20678.90234375</v>
      </c>
      <c r="AF2840">
        <v>51061.80078125</v>
      </c>
      <c r="AG2840">
        <v>199268.359375</v>
      </c>
      <c r="AH2840">
        <v>43099.93359375</v>
      </c>
      <c r="AI2840">
        <v>7861.1640625</v>
      </c>
      <c r="AJ2840">
        <v>49098.1953125</v>
      </c>
      <c r="AK2840">
        <v>4121.07080078125</v>
      </c>
      <c r="AL2840">
        <v>851058.625</v>
      </c>
      <c r="AM2840">
        <v>683677.9375</v>
      </c>
      <c r="AN2840">
        <v>167380.703125</v>
      </c>
      <c r="AO2840" s="5" t="s">
        <v>5528</v>
      </c>
    </row>
    <row r="2841" spans="1:41" ht="14.25" x14ac:dyDescent="0.45">
      <c r="A2841">
        <v>2018</v>
      </c>
      <c r="B2841" s="5" t="s">
        <v>80</v>
      </c>
      <c r="C2841" s="5" t="s">
        <v>127</v>
      </c>
      <c r="D2841" s="5" t="s">
        <v>120</v>
      </c>
      <c r="E2841" s="5" t="s">
        <v>144</v>
      </c>
      <c r="F2841" s="5" t="s">
        <v>144</v>
      </c>
      <c r="G2841" s="5" t="s">
        <v>87</v>
      </c>
      <c r="H2841" s="5" t="s">
        <v>130</v>
      </c>
      <c r="I2841">
        <v>15052.6982421875</v>
      </c>
      <c r="J2841">
        <v>14796.078125</v>
      </c>
      <c r="K2841">
        <v>1287.6787109375</v>
      </c>
      <c r="L2841">
        <v>5769.38623046875</v>
      </c>
      <c r="M2841">
        <v>20507.2734375</v>
      </c>
      <c r="N2841">
        <v>17625.140625</v>
      </c>
      <c r="O2841">
        <v>16182.443359375</v>
      </c>
      <c r="P2841">
        <v>14905.9794921875</v>
      </c>
      <c r="Q2841">
        <v>6542.60546875</v>
      </c>
      <c r="R2841">
        <v>7441.68505859375</v>
      </c>
      <c r="S2841">
        <v>19505.078125</v>
      </c>
      <c r="T2841">
        <v>5795.36865234375</v>
      </c>
      <c r="U2841">
        <v>3710.256103515625</v>
      </c>
      <c r="V2841">
        <v>16092.6845703125</v>
      </c>
      <c r="W2841">
        <v>4375.0888671875</v>
      </c>
      <c r="X2841">
        <v>21687.96875</v>
      </c>
      <c r="Y2841">
        <v>95795.046875</v>
      </c>
      <c r="Z2841">
        <v>16311.6533203125</v>
      </c>
      <c r="AA2841">
        <v>134096.140625</v>
      </c>
      <c r="AB2841">
        <v>2990.2158203125</v>
      </c>
      <c r="AC2841">
        <v>15431.3173828125</v>
      </c>
      <c r="AD2841">
        <v>19967.404296875</v>
      </c>
      <c r="AE2841">
        <v>20678.90234375</v>
      </c>
      <c r="AF2841">
        <v>51061.80078125</v>
      </c>
      <c r="AG2841">
        <v>199268.359375</v>
      </c>
      <c r="AH2841">
        <v>43099.93359375</v>
      </c>
      <c r="AI2841">
        <v>7861.1640625</v>
      </c>
      <c r="AJ2841">
        <v>49098.1953125</v>
      </c>
      <c r="AK2841">
        <v>4121.07080078125</v>
      </c>
      <c r="AL2841">
        <v>851058.625</v>
      </c>
      <c r="AM2841">
        <v>683677.9375</v>
      </c>
      <c r="AN2841">
        <v>167380.703125</v>
      </c>
      <c r="AO2841" s="5" t="s">
        <v>5529</v>
      </c>
    </row>
    <row r="2842" spans="1:41" ht="14.25" x14ac:dyDescent="0.45">
      <c r="A2842">
        <v>2018</v>
      </c>
      <c r="B2842" s="5" t="s">
        <v>80</v>
      </c>
      <c r="C2842" s="5" t="s">
        <v>127</v>
      </c>
      <c r="D2842" s="5" t="s">
        <v>120</v>
      </c>
      <c r="E2842" s="5" t="s">
        <v>149</v>
      </c>
      <c r="F2842" s="5" t="s">
        <v>150</v>
      </c>
      <c r="G2842" s="5" t="s">
        <v>86</v>
      </c>
      <c r="H2842" s="5" t="s">
        <v>130</v>
      </c>
      <c r="I2842">
        <v>3693.103759765625</v>
      </c>
      <c r="J2842">
        <v>3952.41748046875</v>
      </c>
      <c r="K2842">
        <v>301.60943603515625</v>
      </c>
      <c r="L2842">
        <v>1112.4647216796875</v>
      </c>
      <c r="M2842">
        <v>2930.737060546875</v>
      </c>
      <c r="N2842">
        <v>2780.5283203125</v>
      </c>
      <c r="O2842">
        <v>3820.17626953125</v>
      </c>
      <c r="P2842">
        <v>1980.627197265625</v>
      </c>
      <c r="Q2842">
        <v>1548.0595703125</v>
      </c>
      <c r="R2842">
        <v>0</v>
      </c>
      <c r="S2842">
        <v>1118.2001953125</v>
      </c>
      <c r="T2842">
        <v>879.4986572265625</v>
      </c>
      <c r="U2842">
        <v>912.49371337890625</v>
      </c>
      <c r="V2842">
        <v>1172.90625</v>
      </c>
      <c r="W2842">
        <v>715.10650634765625</v>
      </c>
      <c r="X2842">
        <v>5363.33984375</v>
      </c>
      <c r="Y2842">
        <v>23517.19921875</v>
      </c>
      <c r="Z2842">
        <v>3183.25146484375</v>
      </c>
      <c r="AA2842">
        <v>28884.69140625</v>
      </c>
      <c r="AB2842">
        <v>274.47085571289063</v>
      </c>
      <c r="AC2842">
        <v>2493.6318359375</v>
      </c>
      <c r="AD2842">
        <v>2812.04931640625</v>
      </c>
      <c r="AE2842">
        <v>3612.266845703125</v>
      </c>
      <c r="AF2842">
        <v>11553.8857421875</v>
      </c>
      <c r="AG2842">
        <v>43685.61328125</v>
      </c>
      <c r="AH2842">
        <v>11095.9677734375</v>
      </c>
      <c r="AI2842">
        <v>1840.7064208984375</v>
      </c>
      <c r="AJ2842">
        <v>11308.1669921875</v>
      </c>
      <c r="AK2842">
        <v>162.91279602050781</v>
      </c>
      <c r="AL2842">
        <v>176706.0625</v>
      </c>
      <c r="AM2842">
        <v>145391.3125</v>
      </c>
      <c r="AN2842">
        <v>31314.775390625</v>
      </c>
      <c r="AO2842" s="5" t="s">
        <v>5530</v>
      </c>
    </row>
    <row r="2843" spans="1:41" ht="14.25" x14ac:dyDescent="0.45">
      <c r="A2843">
        <v>2018</v>
      </c>
      <c r="B2843" s="5" t="s">
        <v>80</v>
      </c>
      <c r="C2843" s="5" t="s">
        <v>127</v>
      </c>
      <c r="D2843" s="5" t="s">
        <v>120</v>
      </c>
      <c r="E2843" s="5" t="s">
        <v>149</v>
      </c>
      <c r="F2843" s="5" t="s">
        <v>150</v>
      </c>
      <c r="G2843" s="5" t="s">
        <v>87</v>
      </c>
      <c r="H2843" s="5" t="s">
        <v>130</v>
      </c>
      <c r="I2843">
        <v>3693.103759765625</v>
      </c>
      <c r="J2843">
        <v>3952.41748046875</v>
      </c>
      <c r="K2843">
        <v>301.60943603515625</v>
      </c>
      <c r="L2843">
        <v>1112.4647216796875</v>
      </c>
      <c r="M2843">
        <v>2930.737060546875</v>
      </c>
      <c r="N2843">
        <v>2780.5283203125</v>
      </c>
      <c r="O2843">
        <v>3820.17626953125</v>
      </c>
      <c r="P2843">
        <v>1980.627197265625</v>
      </c>
      <c r="Q2843">
        <v>1548.0595703125</v>
      </c>
      <c r="R2843">
        <v>0</v>
      </c>
      <c r="S2843">
        <v>1118.2001953125</v>
      </c>
      <c r="T2843">
        <v>879.4986572265625</v>
      </c>
      <c r="U2843">
        <v>912.49371337890625</v>
      </c>
      <c r="V2843">
        <v>1172.90625</v>
      </c>
      <c r="W2843">
        <v>715.10650634765625</v>
      </c>
      <c r="X2843">
        <v>5363.33984375</v>
      </c>
      <c r="Y2843">
        <v>23517.19921875</v>
      </c>
      <c r="Z2843">
        <v>3183.25146484375</v>
      </c>
      <c r="AA2843">
        <v>28884.69140625</v>
      </c>
      <c r="AB2843">
        <v>274.47085571289063</v>
      </c>
      <c r="AC2843">
        <v>2493.6318359375</v>
      </c>
      <c r="AD2843">
        <v>2812.04931640625</v>
      </c>
      <c r="AE2843">
        <v>3612.266845703125</v>
      </c>
      <c r="AF2843">
        <v>11553.8857421875</v>
      </c>
      <c r="AG2843">
        <v>43685.61328125</v>
      </c>
      <c r="AH2843">
        <v>11095.9677734375</v>
      </c>
      <c r="AI2843">
        <v>1840.7064208984375</v>
      </c>
      <c r="AJ2843">
        <v>11308.1669921875</v>
      </c>
      <c r="AK2843">
        <v>162.91279602050781</v>
      </c>
      <c r="AL2843">
        <v>176706.0625</v>
      </c>
      <c r="AM2843">
        <v>145391.3125</v>
      </c>
      <c r="AN2843">
        <v>31314.775390625</v>
      </c>
      <c r="AO2843" s="5" t="s">
        <v>5531</v>
      </c>
    </row>
    <row r="2844" spans="1:41" ht="14.25" x14ac:dyDescent="0.45">
      <c r="A2844">
        <v>2018</v>
      </c>
      <c r="B2844" s="5" t="s">
        <v>80</v>
      </c>
      <c r="C2844" s="5" t="s">
        <v>127</v>
      </c>
      <c r="D2844" s="5" t="s">
        <v>120</v>
      </c>
      <c r="E2844" s="5" t="s">
        <v>153</v>
      </c>
      <c r="F2844" s="5" t="s">
        <v>154</v>
      </c>
      <c r="G2844" s="5" t="s">
        <v>86</v>
      </c>
      <c r="H2844" s="5" t="s">
        <v>130</v>
      </c>
      <c r="I2844">
        <v>0</v>
      </c>
      <c r="J2844">
        <v>0</v>
      </c>
      <c r="K2844">
        <v>0</v>
      </c>
      <c r="L2844">
        <v>0</v>
      </c>
      <c r="M2844">
        <v>0</v>
      </c>
      <c r="N2844">
        <v>0</v>
      </c>
      <c r="O2844">
        <v>0</v>
      </c>
      <c r="P2844">
        <v>0</v>
      </c>
      <c r="Q2844">
        <v>0</v>
      </c>
      <c r="R2844">
        <v>0</v>
      </c>
      <c r="S2844">
        <v>0</v>
      </c>
      <c r="T2844">
        <v>0</v>
      </c>
      <c r="U2844">
        <v>0</v>
      </c>
      <c r="V2844">
        <v>0</v>
      </c>
      <c r="W2844">
        <v>0</v>
      </c>
      <c r="X2844">
        <v>0</v>
      </c>
      <c r="Y2844">
        <v>0</v>
      </c>
      <c r="Z2844">
        <v>0</v>
      </c>
      <c r="AA2844">
        <v>0</v>
      </c>
      <c r="AB2844">
        <v>0</v>
      </c>
      <c r="AC2844">
        <v>39.471511840820313</v>
      </c>
      <c r="AD2844">
        <v>0</v>
      </c>
      <c r="AE2844">
        <v>0</v>
      </c>
      <c r="AF2844">
        <v>1.1363688707351685</v>
      </c>
      <c r="AG2844">
        <v>785.45611572265625</v>
      </c>
      <c r="AH2844">
        <v>0</v>
      </c>
      <c r="AI2844">
        <v>0</v>
      </c>
      <c r="AJ2844">
        <v>582.64837646484375</v>
      </c>
      <c r="AK2844">
        <v>0</v>
      </c>
      <c r="AL2844">
        <v>1408.71240234375</v>
      </c>
      <c r="AM2844">
        <v>1408.71240234375</v>
      </c>
      <c r="AN2844">
        <v>0</v>
      </c>
      <c r="AO2844" s="5" t="s">
        <v>5532</v>
      </c>
    </row>
    <row r="2845" spans="1:41" ht="14.25" x14ac:dyDescent="0.45">
      <c r="A2845">
        <v>2018</v>
      </c>
      <c r="B2845" s="5" t="s">
        <v>80</v>
      </c>
      <c r="C2845" s="5" t="s">
        <v>127</v>
      </c>
      <c r="D2845" s="5" t="s">
        <v>120</v>
      </c>
      <c r="E2845" s="5" t="s">
        <v>153</v>
      </c>
      <c r="F2845" s="5" t="s">
        <v>154</v>
      </c>
      <c r="G2845" s="5" t="s">
        <v>87</v>
      </c>
      <c r="H2845" s="5" t="s">
        <v>130</v>
      </c>
      <c r="I2845">
        <v>0</v>
      </c>
      <c r="J2845">
        <v>0</v>
      </c>
      <c r="K2845">
        <v>0</v>
      </c>
      <c r="L2845">
        <v>0</v>
      </c>
      <c r="M2845">
        <v>0</v>
      </c>
      <c r="N2845">
        <v>0</v>
      </c>
      <c r="O2845">
        <v>0</v>
      </c>
      <c r="P2845">
        <v>0</v>
      </c>
      <c r="Q2845">
        <v>0</v>
      </c>
      <c r="R2845">
        <v>0</v>
      </c>
      <c r="S2845">
        <v>0</v>
      </c>
      <c r="T2845">
        <v>0</v>
      </c>
      <c r="U2845">
        <v>0</v>
      </c>
      <c r="V2845">
        <v>0</v>
      </c>
      <c r="W2845">
        <v>0</v>
      </c>
      <c r="X2845">
        <v>0</v>
      </c>
      <c r="Y2845">
        <v>0</v>
      </c>
      <c r="Z2845">
        <v>0</v>
      </c>
      <c r="AA2845">
        <v>0</v>
      </c>
      <c r="AB2845">
        <v>0</v>
      </c>
      <c r="AC2845">
        <v>39.471511840820313</v>
      </c>
      <c r="AD2845">
        <v>0</v>
      </c>
      <c r="AE2845">
        <v>0</v>
      </c>
      <c r="AF2845">
        <v>1.1363688707351685</v>
      </c>
      <c r="AG2845">
        <v>785.45611572265625</v>
      </c>
      <c r="AH2845">
        <v>0</v>
      </c>
      <c r="AI2845">
        <v>0</v>
      </c>
      <c r="AJ2845">
        <v>582.64837646484375</v>
      </c>
      <c r="AK2845">
        <v>0</v>
      </c>
      <c r="AL2845">
        <v>1408.71240234375</v>
      </c>
      <c r="AM2845">
        <v>1408.71240234375</v>
      </c>
      <c r="AN2845">
        <v>0</v>
      </c>
      <c r="AO2845" s="5" t="s">
        <v>5533</v>
      </c>
    </row>
    <row r="2846" spans="1:41" ht="14.25" x14ac:dyDescent="0.45">
      <c r="A2846">
        <v>2018</v>
      </c>
      <c r="B2846" s="5" t="s">
        <v>80</v>
      </c>
      <c r="C2846" s="5" t="s">
        <v>127</v>
      </c>
      <c r="D2846" s="5" t="s">
        <v>120</v>
      </c>
      <c r="E2846" s="5" t="s">
        <v>157</v>
      </c>
      <c r="F2846" s="5" t="s">
        <v>158</v>
      </c>
      <c r="G2846" s="5" t="s">
        <v>86</v>
      </c>
      <c r="H2846" s="5" t="s">
        <v>130</v>
      </c>
      <c r="I2846">
        <v>0</v>
      </c>
      <c r="J2846">
        <v>-562</v>
      </c>
      <c r="K2846">
        <v>126.98789978027344</v>
      </c>
      <c r="L2846">
        <v>13</v>
      </c>
      <c r="M2846">
        <v>-79.339996337890625</v>
      </c>
      <c r="N2846">
        <v>-184.42094421386719</v>
      </c>
      <c r="O2846">
        <v>-264.04495239257813</v>
      </c>
      <c r="P2846">
        <v>-539.1534423828125</v>
      </c>
      <c r="Q2846">
        <v>-80.127998352050781</v>
      </c>
      <c r="R2846">
        <v>-618.99163818359375</v>
      </c>
      <c r="S2846">
        <v>587</v>
      </c>
      <c r="T2846">
        <v>-65</v>
      </c>
      <c r="U2846">
        <v>-97</v>
      </c>
      <c r="V2846">
        <v>-139</v>
      </c>
      <c r="W2846">
        <v>0</v>
      </c>
      <c r="X2846">
        <v>-8</v>
      </c>
      <c r="Y2846">
        <v>-721.614990234375</v>
      </c>
      <c r="Z2846">
        <v>-136.1510009765625</v>
      </c>
      <c r="AA2846">
        <v>-9031.7734375</v>
      </c>
      <c r="AB2846">
        <v>0</v>
      </c>
      <c r="AC2846">
        <v>-2.9051001071929932</v>
      </c>
      <c r="AD2846">
        <v>-661.97998046875</v>
      </c>
      <c r="AE2846">
        <v>-131.85000610351563</v>
      </c>
      <c r="AF2846">
        <v>-1155.970703125</v>
      </c>
      <c r="AG2846">
        <v>-7297.60009765625</v>
      </c>
      <c r="AH2846">
        <v>-5.9376897811889648</v>
      </c>
      <c r="AI2846">
        <v>-159.77630615234375</v>
      </c>
      <c r="AJ2846">
        <v>9.094946814441375E-15</v>
      </c>
      <c r="AK2846">
        <v>-57</v>
      </c>
      <c r="AL2846">
        <v>-21272.6484375</v>
      </c>
      <c r="AM2846">
        <v>-20685.55859375</v>
      </c>
      <c r="AN2846">
        <v>-587.09100341796875</v>
      </c>
      <c r="AO2846" s="5" t="s">
        <v>5534</v>
      </c>
    </row>
    <row r="2847" spans="1:41" ht="14.25" x14ac:dyDescent="0.45">
      <c r="A2847">
        <v>2018</v>
      </c>
      <c r="B2847" s="5" t="s">
        <v>80</v>
      </c>
      <c r="C2847" s="5" t="s">
        <v>127</v>
      </c>
      <c r="D2847" s="5" t="s">
        <v>120</v>
      </c>
      <c r="E2847" s="5" t="s">
        <v>157</v>
      </c>
      <c r="F2847" s="5" t="s">
        <v>158</v>
      </c>
      <c r="G2847" s="5" t="s">
        <v>87</v>
      </c>
      <c r="H2847" s="5" t="s">
        <v>130</v>
      </c>
      <c r="I2847">
        <v>0</v>
      </c>
      <c r="J2847">
        <v>-562</v>
      </c>
      <c r="K2847">
        <v>126.98789978027344</v>
      </c>
      <c r="L2847">
        <v>13</v>
      </c>
      <c r="M2847">
        <v>-79.339996337890625</v>
      </c>
      <c r="N2847">
        <v>-184.42094421386719</v>
      </c>
      <c r="O2847">
        <v>-264.04495239257813</v>
      </c>
      <c r="P2847">
        <v>-539.1534423828125</v>
      </c>
      <c r="Q2847">
        <v>-80.127998352050781</v>
      </c>
      <c r="R2847">
        <v>-618.99163818359375</v>
      </c>
      <c r="S2847">
        <v>587</v>
      </c>
      <c r="T2847">
        <v>-65</v>
      </c>
      <c r="U2847">
        <v>-97</v>
      </c>
      <c r="V2847">
        <v>-139</v>
      </c>
      <c r="W2847">
        <v>0</v>
      </c>
      <c r="X2847">
        <v>-8</v>
      </c>
      <c r="Y2847">
        <v>-721.614990234375</v>
      </c>
      <c r="Z2847">
        <v>-136.1510009765625</v>
      </c>
      <c r="AA2847">
        <v>-9031.7734375</v>
      </c>
      <c r="AB2847">
        <v>0</v>
      </c>
      <c r="AC2847">
        <v>-2.9051001071929932</v>
      </c>
      <c r="AD2847">
        <v>-661.97998046875</v>
      </c>
      <c r="AE2847">
        <v>-131.85000610351563</v>
      </c>
      <c r="AF2847">
        <v>-1155.970703125</v>
      </c>
      <c r="AG2847">
        <v>-7297.60009765625</v>
      </c>
      <c r="AH2847">
        <v>-5.9376897811889648</v>
      </c>
      <c r="AI2847">
        <v>-159.77630615234375</v>
      </c>
      <c r="AJ2847">
        <v>9.094946814441375E-15</v>
      </c>
      <c r="AK2847">
        <v>-57</v>
      </c>
      <c r="AL2847">
        <v>-21272.6484375</v>
      </c>
      <c r="AM2847">
        <v>-20685.55859375</v>
      </c>
      <c r="AN2847">
        <v>-587.09100341796875</v>
      </c>
      <c r="AO2847" s="5" t="s">
        <v>5535</v>
      </c>
    </row>
    <row r="2848" spans="1:41" ht="14.25" x14ac:dyDescent="0.45">
      <c r="A2848">
        <v>2018</v>
      </c>
      <c r="B2848" s="5" t="s">
        <v>80</v>
      </c>
      <c r="C2848" s="5" t="s">
        <v>127</v>
      </c>
      <c r="D2848" s="5" t="s">
        <v>120</v>
      </c>
      <c r="E2848" s="5" t="s">
        <v>157</v>
      </c>
      <c r="F2848" s="5" t="s">
        <v>13</v>
      </c>
      <c r="G2848" s="5" t="s">
        <v>86</v>
      </c>
      <c r="H2848" s="5" t="s">
        <v>130</v>
      </c>
      <c r="I2848">
        <v>60480.765625</v>
      </c>
      <c r="J2848">
        <v>96271.5</v>
      </c>
      <c r="K2848">
        <v>7711.11083984375</v>
      </c>
      <c r="L2848">
        <v>14232</v>
      </c>
      <c r="M2848">
        <v>52255.26953125</v>
      </c>
      <c r="N2848">
        <v>48523.94140625</v>
      </c>
      <c r="O2848">
        <v>36849.59765625</v>
      </c>
      <c r="P2848">
        <v>43047.625</v>
      </c>
      <c r="Q2848">
        <v>20383.94921875</v>
      </c>
      <c r="R2848">
        <v>33964.4609375</v>
      </c>
      <c r="S2848">
        <v>58793.11328125</v>
      </c>
      <c r="T2848">
        <v>35901.6875</v>
      </c>
      <c r="U2848">
        <v>10138.1533203125</v>
      </c>
      <c r="V2848">
        <v>45046</v>
      </c>
      <c r="W2848">
        <v>17329.16796875</v>
      </c>
      <c r="X2848">
        <v>73366.8359375</v>
      </c>
      <c r="Y2848">
        <v>251786.828125</v>
      </c>
      <c r="Z2848">
        <v>37061.95703125</v>
      </c>
      <c r="AA2848">
        <v>390821</v>
      </c>
      <c r="AB2848">
        <v>9609.11328125</v>
      </c>
      <c r="AC2848">
        <v>42322.63671875</v>
      </c>
      <c r="AD2848">
        <v>60002.9921875</v>
      </c>
      <c r="AE2848">
        <v>51150.40625</v>
      </c>
      <c r="AF2848">
        <v>152768</v>
      </c>
      <c r="AG2848">
        <v>631706</v>
      </c>
      <c r="AH2848">
        <v>109094.953125</v>
      </c>
      <c r="AI2848">
        <v>26994</v>
      </c>
      <c r="AJ2848">
        <v>174966.265625</v>
      </c>
      <c r="AK2848">
        <v>20743</v>
      </c>
      <c r="AL2848">
        <v>2613322.25</v>
      </c>
      <c r="AM2848">
        <v>2104671.5</v>
      </c>
      <c r="AN2848">
        <v>508650.875</v>
      </c>
      <c r="AO2848" s="5" t="s">
        <v>5536</v>
      </c>
    </row>
    <row r="2849" spans="1:41" ht="14.25" x14ac:dyDescent="0.45">
      <c r="A2849">
        <v>2018</v>
      </c>
      <c r="B2849" s="5" t="s">
        <v>80</v>
      </c>
      <c r="C2849" s="5" t="s">
        <v>127</v>
      </c>
      <c r="D2849" s="5" t="s">
        <v>120</v>
      </c>
      <c r="E2849" s="5" t="s">
        <v>157</v>
      </c>
      <c r="F2849" s="5" t="s">
        <v>13</v>
      </c>
      <c r="G2849" s="5" t="s">
        <v>87</v>
      </c>
      <c r="H2849" s="5" t="s">
        <v>130</v>
      </c>
      <c r="I2849">
        <v>60480.765625</v>
      </c>
      <c r="J2849">
        <v>96271.5</v>
      </c>
      <c r="K2849">
        <v>7711.11083984375</v>
      </c>
      <c r="L2849">
        <v>14232</v>
      </c>
      <c r="M2849">
        <v>52255.26953125</v>
      </c>
      <c r="N2849">
        <v>48523.94140625</v>
      </c>
      <c r="O2849">
        <v>36849.59765625</v>
      </c>
      <c r="P2849">
        <v>43047.625</v>
      </c>
      <c r="Q2849">
        <v>20383.94921875</v>
      </c>
      <c r="R2849">
        <v>33964.4609375</v>
      </c>
      <c r="S2849">
        <v>58793.11328125</v>
      </c>
      <c r="T2849">
        <v>35901.6875</v>
      </c>
      <c r="U2849">
        <v>10138.1533203125</v>
      </c>
      <c r="V2849">
        <v>45046</v>
      </c>
      <c r="W2849">
        <v>17329.16796875</v>
      </c>
      <c r="X2849">
        <v>73366.8359375</v>
      </c>
      <c r="Y2849">
        <v>251786.828125</v>
      </c>
      <c r="Z2849">
        <v>37061.95703125</v>
      </c>
      <c r="AA2849">
        <v>390821</v>
      </c>
      <c r="AB2849">
        <v>9609.11328125</v>
      </c>
      <c r="AC2849">
        <v>42322.63671875</v>
      </c>
      <c r="AD2849">
        <v>60002.9921875</v>
      </c>
      <c r="AE2849">
        <v>51150.40625</v>
      </c>
      <c r="AF2849">
        <v>152768</v>
      </c>
      <c r="AG2849">
        <v>631706</v>
      </c>
      <c r="AH2849">
        <v>109094.953125</v>
      </c>
      <c r="AI2849">
        <v>26994</v>
      </c>
      <c r="AJ2849">
        <v>174966.265625</v>
      </c>
      <c r="AK2849">
        <v>20743</v>
      </c>
      <c r="AL2849">
        <v>2613322.25</v>
      </c>
      <c r="AM2849">
        <v>2104671.5</v>
      </c>
      <c r="AN2849">
        <v>508650.875</v>
      </c>
      <c r="AO2849" s="5" t="s">
        <v>5537</v>
      </c>
    </row>
    <row r="2850" spans="1:41" ht="14.25" x14ac:dyDescent="0.45">
      <c r="A2850">
        <v>2018</v>
      </c>
      <c r="B2850" s="5" t="s">
        <v>80</v>
      </c>
      <c r="C2850" s="5" t="s">
        <v>127</v>
      </c>
      <c r="D2850" s="5" t="s">
        <v>120</v>
      </c>
      <c r="E2850" s="5" t="s">
        <v>157</v>
      </c>
      <c r="F2850" s="5" t="s">
        <v>163</v>
      </c>
      <c r="G2850" s="5" t="s">
        <v>86</v>
      </c>
      <c r="H2850" s="5" t="s">
        <v>130</v>
      </c>
      <c r="I2850">
        <v>153.123779296875</v>
      </c>
      <c r="J2850">
        <v>1001</v>
      </c>
      <c r="K2850">
        <v>-50.607490539550781</v>
      </c>
      <c r="L2850">
        <v>174</v>
      </c>
      <c r="M2850">
        <v>206.31686401367188</v>
      </c>
      <c r="N2850">
        <v>1147</v>
      </c>
      <c r="O2850">
        <v>547.05218505859375</v>
      </c>
      <c r="P2850">
        <v>1114.970947265625</v>
      </c>
      <c r="Q2850">
        <v>52.236000061035156</v>
      </c>
      <c r="R2850">
        <v>156.9219970703125</v>
      </c>
      <c r="S2850">
        <v>376</v>
      </c>
      <c r="T2850">
        <v>663</v>
      </c>
      <c r="U2850">
        <v>14</v>
      </c>
      <c r="V2850">
        <v>134</v>
      </c>
      <c r="W2850">
        <v>0</v>
      </c>
      <c r="X2850">
        <v>598</v>
      </c>
      <c r="Y2850">
        <v>3495.946044921875</v>
      </c>
      <c r="Z2850">
        <v>718.67901611328125</v>
      </c>
      <c r="AA2850">
        <v>1401.7852783203125</v>
      </c>
      <c r="AB2850">
        <v>701</v>
      </c>
      <c r="AC2850"/>
      <c r="AD2850">
        <v>681.260009765625</v>
      </c>
      <c r="AE2850">
        <v>619.45501708984375</v>
      </c>
      <c r="AF2850">
        <v>1745.2559814453125</v>
      </c>
      <c r="AG2850">
        <v>500</v>
      </c>
      <c r="AH2850">
        <v>3648.933349609375</v>
      </c>
      <c r="AI2850">
        <v>105.38700103759766</v>
      </c>
      <c r="AJ2850">
        <v>3804.71484375</v>
      </c>
      <c r="AK2850">
        <v>696</v>
      </c>
      <c r="AL2850">
        <v>24405.4296875</v>
      </c>
      <c r="AM2850">
        <v>16233.08984375</v>
      </c>
      <c r="AN2850">
        <v>8172.34228515625</v>
      </c>
      <c r="AO2850" s="5" t="s">
        <v>5538</v>
      </c>
    </row>
    <row r="2851" spans="1:41" ht="14.25" x14ac:dyDescent="0.45">
      <c r="A2851">
        <v>2018</v>
      </c>
      <c r="B2851" s="5" t="s">
        <v>80</v>
      </c>
      <c r="C2851" s="5" t="s">
        <v>127</v>
      </c>
      <c r="D2851" s="5" t="s">
        <v>120</v>
      </c>
      <c r="E2851" s="5" t="s">
        <v>157</v>
      </c>
      <c r="F2851" s="5" t="s">
        <v>163</v>
      </c>
      <c r="G2851" s="5" t="s">
        <v>87</v>
      </c>
      <c r="H2851" s="5" t="s">
        <v>130</v>
      </c>
      <c r="I2851">
        <v>153.123779296875</v>
      </c>
      <c r="J2851">
        <v>1001</v>
      </c>
      <c r="K2851">
        <v>-50.607490539550781</v>
      </c>
      <c r="L2851">
        <v>174</v>
      </c>
      <c r="M2851">
        <v>206.31686401367188</v>
      </c>
      <c r="N2851">
        <v>1147</v>
      </c>
      <c r="O2851">
        <v>547.05218505859375</v>
      </c>
      <c r="P2851">
        <v>1114.970947265625</v>
      </c>
      <c r="Q2851">
        <v>52.236000061035156</v>
      </c>
      <c r="R2851">
        <v>156.9219970703125</v>
      </c>
      <c r="S2851">
        <v>376</v>
      </c>
      <c r="T2851">
        <v>663</v>
      </c>
      <c r="U2851">
        <v>14</v>
      </c>
      <c r="V2851">
        <v>134</v>
      </c>
      <c r="W2851">
        <v>0</v>
      </c>
      <c r="X2851">
        <v>598</v>
      </c>
      <c r="Y2851">
        <v>3495.946044921875</v>
      </c>
      <c r="Z2851">
        <v>718.67901611328125</v>
      </c>
      <c r="AA2851">
        <v>1401.7852783203125</v>
      </c>
      <c r="AB2851">
        <v>701</v>
      </c>
      <c r="AC2851"/>
      <c r="AD2851">
        <v>681.260009765625</v>
      </c>
      <c r="AE2851">
        <v>619.45501708984375</v>
      </c>
      <c r="AF2851">
        <v>1745.2559814453125</v>
      </c>
      <c r="AG2851">
        <v>500</v>
      </c>
      <c r="AH2851">
        <v>3648.933349609375</v>
      </c>
      <c r="AI2851">
        <v>105.38700103759766</v>
      </c>
      <c r="AJ2851">
        <v>3804.71484375</v>
      </c>
      <c r="AK2851">
        <v>696</v>
      </c>
      <c r="AL2851">
        <v>24405.4296875</v>
      </c>
      <c r="AM2851">
        <v>16233.08984375</v>
      </c>
      <c r="AN2851">
        <v>8172.34228515625</v>
      </c>
      <c r="AO2851" s="5" t="s">
        <v>5539</v>
      </c>
    </row>
    <row r="2852" spans="1:41" ht="14.25" x14ac:dyDescent="0.45">
      <c r="A2852">
        <v>2018</v>
      </c>
      <c r="B2852" s="5" t="s">
        <v>80</v>
      </c>
      <c r="C2852" s="5" t="s">
        <v>127</v>
      </c>
      <c r="D2852" s="5" t="s">
        <v>120</v>
      </c>
      <c r="E2852" s="5" t="s">
        <v>157</v>
      </c>
      <c r="F2852" s="5" t="s">
        <v>157</v>
      </c>
      <c r="G2852" s="5" t="s">
        <v>86</v>
      </c>
      <c r="H2852" s="5" t="s">
        <v>130</v>
      </c>
      <c r="I2852">
        <v>60633.88671875</v>
      </c>
      <c r="J2852">
        <v>96710.5</v>
      </c>
      <c r="K2852">
        <v>7787.4912109375</v>
      </c>
      <c r="L2852">
        <v>14419</v>
      </c>
      <c r="M2852">
        <v>52382.24609375</v>
      </c>
      <c r="N2852">
        <v>49486.51953125</v>
      </c>
      <c r="O2852">
        <v>37132.60546875</v>
      </c>
      <c r="P2852">
        <v>43623.640625</v>
      </c>
      <c r="Q2852">
        <v>20356.05859375</v>
      </c>
      <c r="R2852">
        <v>33502.390625</v>
      </c>
      <c r="S2852">
        <v>59756.11328125</v>
      </c>
      <c r="T2852">
        <v>36499.6875</v>
      </c>
      <c r="U2852">
        <v>10055.1533203125</v>
      </c>
      <c r="V2852">
        <v>45041</v>
      </c>
      <c r="W2852">
        <v>17329.16796875</v>
      </c>
      <c r="X2852">
        <v>73956.8359375</v>
      </c>
      <c r="Y2852">
        <v>254561.15625</v>
      </c>
      <c r="Z2852">
        <v>37644.484375</v>
      </c>
      <c r="AA2852">
        <v>383191.03125</v>
      </c>
      <c r="AB2852">
        <v>10310.11328125</v>
      </c>
      <c r="AC2852">
        <v>42319.734375</v>
      </c>
      <c r="AD2852">
        <v>60022.2734375</v>
      </c>
      <c r="AE2852">
        <v>51638.01171875</v>
      </c>
      <c r="AF2852">
        <v>153357.28125</v>
      </c>
      <c r="AG2852">
        <v>624908.375</v>
      </c>
      <c r="AH2852">
        <v>112737.9453125</v>
      </c>
      <c r="AI2852">
        <v>26939.611328125</v>
      </c>
      <c r="AJ2852">
        <v>178770.984375</v>
      </c>
      <c r="AK2852">
        <v>21382</v>
      </c>
      <c r="AL2852">
        <v>2616455</v>
      </c>
      <c r="AM2852">
        <v>2100219.25</v>
      </c>
      <c r="AN2852">
        <v>516236.125</v>
      </c>
      <c r="AO2852" s="5" t="s">
        <v>5540</v>
      </c>
    </row>
    <row r="2853" spans="1:41" ht="14.25" x14ac:dyDescent="0.45">
      <c r="A2853">
        <v>2018</v>
      </c>
      <c r="B2853" s="5" t="s">
        <v>80</v>
      </c>
      <c r="C2853" s="5" t="s">
        <v>127</v>
      </c>
      <c r="D2853" s="5" t="s">
        <v>120</v>
      </c>
      <c r="E2853" s="5" t="s">
        <v>157</v>
      </c>
      <c r="F2853" s="5" t="s">
        <v>157</v>
      </c>
      <c r="G2853" s="5" t="s">
        <v>87</v>
      </c>
      <c r="H2853" s="5" t="s">
        <v>130</v>
      </c>
      <c r="I2853">
        <v>60633.88671875</v>
      </c>
      <c r="J2853">
        <v>96710.5</v>
      </c>
      <c r="K2853">
        <v>7787.4912109375</v>
      </c>
      <c r="L2853">
        <v>14419</v>
      </c>
      <c r="M2853">
        <v>52382.24609375</v>
      </c>
      <c r="N2853">
        <v>49486.51953125</v>
      </c>
      <c r="O2853">
        <v>37132.60546875</v>
      </c>
      <c r="P2853">
        <v>43623.640625</v>
      </c>
      <c r="Q2853">
        <v>20356.05859375</v>
      </c>
      <c r="R2853">
        <v>33502.390625</v>
      </c>
      <c r="S2853">
        <v>59756.11328125</v>
      </c>
      <c r="T2853">
        <v>36499.6875</v>
      </c>
      <c r="U2853">
        <v>10055.1533203125</v>
      </c>
      <c r="V2853">
        <v>45041</v>
      </c>
      <c r="W2853">
        <v>17329.16796875</v>
      </c>
      <c r="X2853">
        <v>73956.8359375</v>
      </c>
      <c r="Y2853">
        <v>254561.15625</v>
      </c>
      <c r="Z2853">
        <v>37644.484375</v>
      </c>
      <c r="AA2853">
        <v>383191.03125</v>
      </c>
      <c r="AB2853">
        <v>10310.11328125</v>
      </c>
      <c r="AC2853">
        <v>42319.734375</v>
      </c>
      <c r="AD2853">
        <v>60022.2734375</v>
      </c>
      <c r="AE2853">
        <v>51638.01171875</v>
      </c>
      <c r="AF2853">
        <v>153357.28125</v>
      </c>
      <c r="AG2853">
        <v>624908.375</v>
      </c>
      <c r="AH2853">
        <v>112737.9453125</v>
      </c>
      <c r="AI2853">
        <v>26939.611328125</v>
      </c>
      <c r="AJ2853">
        <v>178770.984375</v>
      </c>
      <c r="AK2853">
        <v>21382</v>
      </c>
      <c r="AL2853">
        <v>2616455</v>
      </c>
      <c r="AM2853">
        <v>2100219.25</v>
      </c>
      <c r="AN2853">
        <v>516236.125</v>
      </c>
      <c r="AO2853" s="5" t="s">
        <v>5541</v>
      </c>
    </row>
    <row r="2854" spans="1:41" ht="14.25" x14ac:dyDescent="0.45">
      <c r="A2854">
        <v>2018</v>
      </c>
      <c r="B2854" s="5" t="s">
        <v>80</v>
      </c>
      <c r="C2854" s="5" t="s">
        <v>1457</v>
      </c>
      <c r="D2854" s="5" t="s">
        <v>120</v>
      </c>
      <c r="E2854" s="5" t="s">
        <v>1458</v>
      </c>
      <c r="F2854" s="5" t="s">
        <v>1458</v>
      </c>
      <c r="G2854" s="5" t="s">
        <v>86</v>
      </c>
      <c r="H2854" s="5" t="s">
        <v>130</v>
      </c>
      <c r="I2854">
        <v>0.22990185022354126</v>
      </c>
      <c r="J2854">
        <v>0.42599999904632568</v>
      </c>
      <c r="K2854">
        <v>-4.8754424788057804E-3</v>
      </c>
      <c r="L2854">
        <v>-0.38600000739097595</v>
      </c>
      <c r="M2854">
        <v>593.03887939453125</v>
      </c>
      <c r="N2854">
        <v>-8.4630982019007206E-4</v>
      </c>
      <c r="O2854">
        <v>-9.5006951596587896E-4</v>
      </c>
      <c r="P2854">
        <v>-3.3705335110425949E-2</v>
      </c>
      <c r="Q2854">
        <v>1.0401518084108829E-2</v>
      </c>
      <c r="R2854">
        <v>9.0797441080212593E-3</v>
      </c>
      <c r="S2854">
        <v>3.5000000149011612E-2</v>
      </c>
      <c r="T2854">
        <v>0</v>
      </c>
      <c r="U2854">
        <v>0.21783922612667084</v>
      </c>
      <c r="V2854">
        <v>0.31499999761581421</v>
      </c>
      <c r="W2854">
        <v>-3.1425651162862778E-2</v>
      </c>
      <c r="X2854">
        <v>-1.4889470767229795E-3</v>
      </c>
      <c r="Y2854">
        <v>-1244.6207275390625</v>
      </c>
      <c r="Z2854">
        <v>-0.24785839021205902</v>
      </c>
      <c r="AA2854">
        <v>146.44332885742188</v>
      </c>
      <c r="AB2854">
        <v>-3.1803708523511887E-2</v>
      </c>
      <c r="AC2854">
        <v>0.18705488741397858</v>
      </c>
      <c r="AD2854">
        <v>-0.16048000752925873</v>
      </c>
      <c r="AE2854">
        <v>-0.26884686946868896</v>
      </c>
      <c r="AF2854">
        <v>-0.67699998617172241</v>
      </c>
      <c r="AG2854">
        <v>-12.987981796264648</v>
      </c>
      <c r="AH2854">
        <v>-0.39206600189208984</v>
      </c>
      <c r="AI2854">
        <v>0.18118372559547424</v>
      </c>
      <c r="AJ2854">
        <v>0</v>
      </c>
      <c r="AK2854">
        <v>-7.1000002324581146E-2</v>
      </c>
      <c r="AL2854">
        <v>-518.823486328125</v>
      </c>
      <c r="AM2854">
        <v>-1111.38427734375</v>
      </c>
      <c r="AN2854">
        <v>592.56097412109375</v>
      </c>
      <c r="AO2854" s="5" t="s">
        <v>5542</v>
      </c>
    </row>
    <row r="2855" spans="1:41" ht="14.25" x14ac:dyDescent="0.45">
      <c r="A2855">
        <v>2018</v>
      </c>
      <c r="B2855" s="5" t="s">
        <v>80</v>
      </c>
      <c r="C2855" s="5" t="s">
        <v>1457</v>
      </c>
      <c r="D2855" s="5" t="s">
        <v>120</v>
      </c>
      <c r="E2855" s="5" t="s">
        <v>1458</v>
      </c>
      <c r="F2855" s="5" t="s">
        <v>1458</v>
      </c>
      <c r="G2855" s="5" t="s">
        <v>87</v>
      </c>
      <c r="H2855" s="5" t="s">
        <v>130</v>
      </c>
      <c r="I2855">
        <v>0.22990185022354126</v>
      </c>
      <c r="J2855">
        <v>0.42599999904632568</v>
      </c>
      <c r="K2855">
        <v>-4.8754424788057804E-3</v>
      </c>
      <c r="L2855">
        <v>-0.38600000739097595</v>
      </c>
      <c r="M2855">
        <v>593.03887939453125</v>
      </c>
      <c r="N2855">
        <v>-8.4630982019007206E-4</v>
      </c>
      <c r="O2855">
        <v>-9.5006951596587896E-4</v>
      </c>
      <c r="P2855">
        <v>-3.3705335110425949E-2</v>
      </c>
      <c r="Q2855">
        <v>1.0401518084108829E-2</v>
      </c>
      <c r="R2855">
        <v>9.0797441080212593E-3</v>
      </c>
      <c r="S2855">
        <v>3.5000000149011612E-2</v>
      </c>
      <c r="T2855">
        <v>0</v>
      </c>
      <c r="U2855">
        <v>0.21783922612667084</v>
      </c>
      <c r="V2855">
        <v>0.31499999761581421</v>
      </c>
      <c r="W2855">
        <v>-3.1425651162862778E-2</v>
      </c>
      <c r="X2855">
        <v>-1.4889470767229795E-3</v>
      </c>
      <c r="Y2855">
        <v>-1244.6207275390625</v>
      </c>
      <c r="Z2855">
        <v>-0.24785839021205902</v>
      </c>
      <c r="AA2855">
        <v>146.44332885742188</v>
      </c>
      <c r="AB2855">
        <v>-3.1803708523511887E-2</v>
      </c>
      <c r="AC2855">
        <v>0.18705488741397858</v>
      </c>
      <c r="AD2855">
        <v>-0.16048000752925873</v>
      </c>
      <c r="AE2855">
        <v>-0.26884686946868896</v>
      </c>
      <c r="AF2855">
        <v>-0.67699998617172241</v>
      </c>
      <c r="AG2855">
        <v>-12.987981796264648</v>
      </c>
      <c r="AH2855">
        <v>-0.39206600189208984</v>
      </c>
      <c r="AI2855">
        <v>0.18118372559547424</v>
      </c>
      <c r="AJ2855">
        <v>0</v>
      </c>
      <c r="AK2855">
        <v>-7.1000002324581146E-2</v>
      </c>
      <c r="AL2855">
        <v>-518.823486328125</v>
      </c>
      <c r="AM2855">
        <v>-1111.38427734375</v>
      </c>
      <c r="AN2855">
        <v>592.56097412109375</v>
      </c>
      <c r="AO2855" s="5" t="s">
        <v>5543</v>
      </c>
    </row>
    <row r="2856" spans="1:41" ht="14.25" x14ac:dyDescent="0.45">
      <c r="A2856">
        <v>2018</v>
      </c>
      <c r="B2856" s="5" t="s">
        <v>80</v>
      </c>
      <c r="C2856" s="5" t="s">
        <v>1457</v>
      </c>
      <c r="D2856" s="5" t="s">
        <v>120</v>
      </c>
      <c r="E2856" s="5" t="s">
        <v>37</v>
      </c>
      <c r="F2856" s="5" t="s">
        <v>37</v>
      </c>
      <c r="G2856" s="5" t="s">
        <v>86</v>
      </c>
      <c r="H2856" s="5" t="s">
        <v>130</v>
      </c>
      <c r="I2856">
        <v>0</v>
      </c>
      <c r="J2856">
        <v>570</v>
      </c>
      <c r="K2856">
        <v>148.06828308105469</v>
      </c>
      <c r="L2856">
        <v>49</v>
      </c>
      <c r="M2856">
        <v>108.30998229980469</v>
      </c>
      <c r="N2856">
        <v>218.07398986816406</v>
      </c>
      <c r="O2856">
        <v>288.9110107421875</v>
      </c>
      <c r="P2856">
        <v>536.03466796875</v>
      </c>
      <c r="Q2856">
        <v>85</v>
      </c>
      <c r="R2856">
        <v>677.5308837890625</v>
      </c>
      <c r="S2856">
        <v>1684</v>
      </c>
      <c r="T2856">
        <v>1197</v>
      </c>
      <c r="U2856">
        <v>96.971443176269531</v>
      </c>
      <c r="V2856">
        <v>355</v>
      </c>
      <c r="W2856">
        <v>226</v>
      </c>
      <c r="X2856">
        <v>64.759658813476563</v>
      </c>
      <c r="Y2856">
        <v>995.50897216796875</v>
      </c>
      <c r="Z2856">
        <v>156.98670959472656</v>
      </c>
      <c r="AA2856">
        <v>9200.283203125</v>
      </c>
      <c r="AB2856">
        <v>0</v>
      </c>
      <c r="AC2856">
        <v>878.50592041015625</v>
      </c>
      <c r="AD2856">
        <v>743.510009765625</v>
      </c>
      <c r="AE2856">
        <v>21.5</v>
      </c>
      <c r="AF2856">
        <v>2831</v>
      </c>
      <c r="AG2856">
        <v>7540.29150390625</v>
      </c>
      <c r="AH2856">
        <v>82</v>
      </c>
      <c r="AI2856">
        <v>176.53030395507813</v>
      </c>
      <c r="AJ2856">
        <v>0</v>
      </c>
      <c r="AK2856">
        <v>69</v>
      </c>
      <c r="AL2856">
        <v>28999.77734375</v>
      </c>
      <c r="AM2856">
        <v>24211.6875</v>
      </c>
      <c r="AN2856">
        <v>4788.08935546875</v>
      </c>
      <c r="AO2856" s="5" t="s">
        <v>5544</v>
      </c>
    </row>
    <row r="2857" spans="1:41" ht="14.25" x14ac:dyDescent="0.45">
      <c r="A2857">
        <v>2018</v>
      </c>
      <c r="B2857" s="5" t="s">
        <v>80</v>
      </c>
      <c r="C2857" s="5" t="s">
        <v>1457</v>
      </c>
      <c r="D2857" s="5" t="s">
        <v>120</v>
      </c>
      <c r="E2857" s="5" t="s">
        <v>37</v>
      </c>
      <c r="F2857" s="5" t="s">
        <v>37</v>
      </c>
      <c r="G2857" s="5" t="s">
        <v>87</v>
      </c>
      <c r="H2857" s="5" t="s">
        <v>130</v>
      </c>
      <c r="I2857">
        <v>0</v>
      </c>
      <c r="J2857">
        <v>570</v>
      </c>
      <c r="K2857">
        <v>148.06828308105469</v>
      </c>
      <c r="L2857">
        <v>49</v>
      </c>
      <c r="M2857">
        <v>108.30998229980469</v>
      </c>
      <c r="N2857">
        <v>218.07398986816406</v>
      </c>
      <c r="O2857">
        <v>288.9110107421875</v>
      </c>
      <c r="P2857">
        <v>536.03466796875</v>
      </c>
      <c r="Q2857">
        <v>85</v>
      </c>
      <c r="R2857">
        <v>677.5308837890625</v>
      </c>
      <c r="S2857">
        <v>1684</v>
      </c>
      <c r="T2857">
        <v>1197</v>
      </c>
      <c r="U2857">
        <v>96.971443176269531</v>
      </c>
      <c r="V2857">
        <v>355</v>
      </c>
      <c r="W2857">
        <v>226</v>
      </c>
      <c r="X2857">
        <v>64.759658813476563</v>
      </c>
      <c r="Y2857">
        <v>995.50897216796875</v>
      </c>
      <c r="Z2857">
        <v>156.98670959472656</v>
      </c>
      <c r="AA2857">
        <v>9200.283203125</v>
      </c>
      <c r="AB2857">
        <v>0</v>
      </c>
      <c r="AC2857">
        <v>878.50592041015625</v>
      </c>
      <c r="AD2857">
        <v>743.510009765625</v>
      </c>
      <c r="AE2857">
        <v>21.5</v>
      </c>
      <c r="AF2857">
        <v>2831</v>
      </c>
      <c r="AG2857">
        <v>7540.29150390625</v>
      </c>
      <c r="AH2857">
        <v>82</v>
      </c>
      <c r="AI2857">
        <v>176.53030395507813</v>
      </c>
      <c r="AJ2857">
        <v>0</v>
      </c>
      <c r="AK2857">
        <v>69</v>
      </c>
      <c r="AL2857">
        <v>28999.77734375</v>
      </c>
      <c r="AM2857">
        <v>24211.6875</v>
      </c>
      <c r="AN2857">
        <v>4788.08935546875</v>
      </c>
      <c r="AO2857" s="5" t="s">
        <v>5545</v>
      </c>
    </row>
    <row r="2858" spans="1:41" ht="14.25" x14ac:dyDescent="0.45">
      <c r="A2858">
        <v>2018</v>
      </c>
      <c r="B2858" s="5" t="s">
        <v>80</v>
      </c>
      <c r="C2858" s="5" t="s">
        <v>1457</v>
      </c>
      <c r="D2858" s="5" t="s">
        <v>120</v>
      </c>
      <c r="E2858" s="5" t="s">
        <v>128</v>
      </c>
      <c r="F2858" s="5" t="s">
        <v>129</v>
      </c>
      <c r="G2858" s="5" t="s">
        <v>86</v>
      </c>
      <c r="H2858" s="5" t="s">
        <v>130</v>
      </c>
      <c r="I2858">
        <v>12243.7568359375</v>
      </c>
      <c r="J2858">
        <v>13533</v>
      </c>
      <c r="K2858">
        <v>2214.442626953125</v>
      </c>
      <c r="L2858">
        <v>2522</v>
      </c>
      <c r="M2858">
        <v>7899.46435546875</v>
      </c>
      <c r="N2858">
        <v>9240.2744140625</v>
      </c>
      <c r="O2858">
        <v>5691.5283203125</v>
      </c>
      <c r="P2858">
        <v>6832.951171875</v>
      </c>
      <c r="Q2858">
        <v>2924.60009765625</v>
      </c>
      <c r="R2858">
        <v>5671.05810546875</v>
      </c>
      <c r="S2858">
        <v>12327</v>
      </c>
      <c r="T2858">
        <v>9804</v>
      </c>
      <c r="U2858">
        <v>1425.5999755859375</v>
      </c>
      <c r="V2858">
        <v>6954</v>
      </c>
      <c r="W2858">
        <v>3727.009033203125</v>
      </c>
      <c r="X2858">
        <v>10016.033203125</v>
      </c>
      <c r="Y2858">
        <v>38761.96875</v>
      </c>
      <c r="Z2858">
        <v>6647.0673828125</v>
      </c>
      <c r="AA2858">
        <v>66764.625</v>
      </c>
      <c r="AB2858">
        <v>1475.7913818359375</v>
      </c>
      <c r="AC2858">
        <v>8489.875</v>
      </c>
      <c r="AD2858">
        <v>12614.6796875</v>
      </c>
      <c r="AE2858">
        <v>8681.224609375</v>
      </c>
      <c r="AF2858">
        <v>26196</v>
      </c>
      <c r="AG2858">
        <v>108315.9296875</v>
      </c>
      <c r="AH2858">
        <v>18992</v>
      </c>
      <c r="AI2858">
        <v>3907.466796875</v>
      </c>
      <c r="AJ2858">
        <v>28765.48046875</v>
      </c>
      <c r="AK2858">
        <v>4430</v>
      </c>
      <c r="AL2858">
        <v>447068.8125</v>
      </c>
      <c r="AM2858">
        <v>353969.40625</v>
      </c>
      <c r="AN2858">
        <v>93099.421875</v>
      </c>
      <c r="AO2858" s="5" t="s">
        <v>5546</v>
      </c>
    </row>
    <row r="2859" spans="1:41" ht="14.25" x14ac:dyDescent="0.45">
      <c r="A2859">
        <v>2018</v>
      </c>
      <c r="B2859" s="5" t="s">
        <v>80</v>
      </c>
      <c r="C2859" s="5" t="s">
        <v>1457</v>
      </c>
      <c r="D2859" s="5" t="s">
        <v>120</v>
      </c>
      <c r="E2859" s="5" t="s">
        <v>128</v>
      </c>
      <c r="F2859" s="5" t="s">
        <v>129</v>
      </c>
      <c r="G2859" s="5" t="s">
        <v>87</v>
      </c>
      <c r="H2859" s="5" t="s">
        <v>130</v>
      </c>
      <c r="I2859">
        <v>12243.7568359375</v>
      </c>
      <c r="J2859">
        <v>13533</v>
      </c>
      <c r="K2859">
        <v>2214.442626953125</v>
      </c>
      <c r="L2859">
        <v>2522</v>
      </c>
      <c r="M2859">
        <v>7899.46435546875</v>
      </c>
      <c r="N2859">
        <v>9240.2744140625</v>
      </c>
      <c r="O2859">
        <v>5691.5283203125</v>
      </c>
      <c r="P2859">
        <v>6832.951171875</v>
      </c>
      <c r="Q2859">
        <v>2924.60009765625</v>
      </c>
      <c r="R2859">
        <v>5671.05810546875</v>
      </c>
      <c r="S2859">
        <v>12327</v>
      </c>
      <c r="T2859">
        <v>9804</v>
      </c>
      <c r="U2859">
        <v>1425.5999755859375</v>
      </c>
      <c r="V2859">
        <v>6954</v>
      </c>
      <c r="W2859">
        <v>3727.009033203125</v>
      </c>
      <c r="X2859">
        <v>10016.033203125</v>
      </c>
      <c r="Y2859">
        <v>38761.96875</v>
      </c>
      <c r="Z2859">
        <v>6647.0673828125</v>
      </c>
      <c r="AA2859">
        <v>66764.625</v>
      </c>
      <c r="AB2859">
        <v>1475.7913818359375</v>
      </c>
      <c r="AC2859">
        <v>8489.875</v>
      </c>
      <c r="AD2859">
        <v>12614.6796875</v>
      </c>
      <c r="AE2859">
        <v>8681.224609375</v>
      </c>
      <c r="AF2859">
        <v>26196</v>
      </c>
      <c r="AG2859">
        <v>108315.9296875</v>
      </c>
      <c r="AH2859">
        <v>18992</v>
      </c>
      <c r="AI2859">
        <v>3907.466796875</v>
      </c>
      <c r="AJ2859">
        <v>28765.48046875</v>
      </c>
      <c r="AK2859">
        <v>4430</v>
      </c>
      <c r="AL2859">
        <v>447068.8125</v>
      </c>
      <c r="AM2859">
        <v>353969.40625</v>
      </c>
      <c r="AN2859">
        <v>93099.421875</v>
      </c>
      <c r="AO2859" s="5" t="s">
        <v>5547</v>
      </c>
    </row>
    <row r="2860" spans="1:41" ht="14.25" x14ac:dyDescent="0.45">
      <c r="A2860">
        <v>2018</v>
      </c>
      <c r="B2860" s="5" t="s">
        <v>80</v>
      </c>
      <c r="C2860" s="5" t="s">
        <v>1457</v>
      </c>
      <c r="D2860" s="5" t="s">
        <v>120</v>
      </c>
      <c r="E2860" s="5" t="s">
        <v>128</v>
      </c>
      <c r="F2860" s="5" t="s">
        <v>131</v>
      </c>
      <c r="G2860" s="5" t="s">
        <v>86</v>
      </c>
      <c r="H2860" s="5" t="s">
        <v>130</v>
      </c>
      <c r="I2860">
        <v>1968.8856201171875</v>
      </c>
      <c r="J2860">
        <v>3885.573974609375</v>
      </c>
      <c r="K2860">
        <v>316.47421264648438</v>
      </c>
      <c r="L2860">
        <v>595.385986328125</v>
      </c>
      <c r="M2860">
        <v>2660.679443359375</v>
      </c>
      <c r="N2860">
        <v>2755.8955078125</v>
      </c>
      <c r="O2860">
        <v>1665.292724609375</v>
      </c>
      <c r="P2860">
        <v>1854.9765625</v>
      </c>
      <c r="Q2860">
        <v>882.1414794921875</v>
      </c>
      <c r="R2860">
        <v>1308.8433837890625</v>
      </c>
      <c r="S2860">
        <v>2769.965087890625</v>
      </c>
      <c r="T2860">
        <v>2442.681884765625</v>
      </c>
      <c r="U2860">
        <v>453.70266723632813</v>
      </c>
      <c r="V2860">
        <v>1807.68505859375</v>
      </c>
      <c r="W2860">
        <v>952.36541748046875</v>
      </c>
      <c r="X2860">
        <v>2839.696044921875</v>
      </c>
      <c r="Y2860">
        <v>11011.01171875</v>
      </c>
      <c r="Z2860">
        <v>1966.9554443359375</v>
      </c>
      <c r="AA2860">
        <v>17321.3046875</v>
      </c>
      <c r="AB2860">
        <v>415.56161499023438</v>
      </c>
      <c r="AC2860">
        <v>2012.8433837890625</v>
      </c>
      <c r="AD2860">
        <v>3885.680419921875</v>
      </c>
      <c r="AE2860">
        <v>2615.892822265625</v>
      </c>
      <c r="AF2860">
        <v>6329.47705078125</v>
      </c>
      <c r="AG2860">
        <v>31560.77734375</v>
      </c>
      <c r="AH2860">
        <v>5823.0947265625</v>
      </c>
      <c r="AI2860">
        <v>1235.605224609375</v>
      </c>
      <c r="AJ2860">
        <v>6590.005859375</v>
      </c>
      <c r="AK2860">
        <v>1204.071044921875</v>
      </c>
      <c r="AL2860">
        <v>121132.5234375</v>
      </c>
      <c r="AM2860">
        <v>94921.3671875</v>
      </c>
      <c r="AN2860">
        <v>26211.16796875</v>
      </c>
      <c r="AO2860" s="5" t="s">
        <v>5548</v>
      </c>
    </row>
    <row r="2861" spans="1:41" ht="14.25" x14ac:dyDescent="0.45">
      <c r="A2861">
        <v>2018</v>
      </c>
      <c r="B2861" s="5" t="s">
        <v>80</v>
      </c>
      <c r="C2861" s="5" t="s">
        <v>1457</v>
      </c>
      <c r="D2861" s="5" t="s">
        <v>120</v>
      </c>
      <c r="E2861" s="5" t="s">
        <v>128</v>
      </c>
      <c r="F2861" s="5" t="s">
        <v>131</v>
      </c>
      <c r="G2861" s="5" t="s">
        <v>87</v>
      </c>
      <c r="H2861" s="5" t="s">
        <v>130</v>
      </c>
      <c r="I2861">
        <v>1968.8856201171875</v>
      </c>
      <c r="J2861">
        <v>3885.573974609375</v>
      </c>
      <c r="K2861">
        <v>316.47421264648438</v>
      </c>
      <c r="L2861">
        <v>595.385986328125</v>
      </c>
      <c r="M2861">
        <v>2660.679443359375</v>
      </c>
      <c r="N2861">
        <v>2755.8955078125</v>
      </c>
      <c r="O2861">
        <v>1665.292724609375</v>
      </c>
      <c r="P2861">
        <v>1854.9765625</v>
      </c>
      <c r="Q2861">
        <v>882.1414794921875</v>
      </c>
      <c r="R2861">
        <v>1308.8433837890625</v>
      </c>
      <c r="S2861">
        <v>2769.965087890625</v>
      </c>
      <c r="T2861">
        <v>2442.681884765625</v>
      </c>
      <c r="U2861">
        <v>453.70266723632813</v>
      </c>
      <c r="V2861">
        <v>1807.68505859375</v>
      </c>
      <c r="W2861">
        <v>952.36541748046875</v>
      </c>
      <c r="X2861">
        <v>2839.696044921875</v>
      </c>
      <c r="Y2861">
        <v>11011.01171875</v>
      </c>
      <c r="Z2861">
        <v>1966.9554443359375</v>
      </c>
      <c r="AA2861">
        <v>17321.3046875</v>
      </c>
      <c r="AB2861">
        <v>415.56161499023438</v>
      </c>
      <c r="AC2861">
        <v>2012.8433837890625</v>
      </c>
      <c r="AD2861">
        <v>3885.680419921875</v>
      </c>
      <c r="AE2861">
        <v>2615.892822265625</v>
      </c>
      <c r="AF2861">
        <v>6329.47705078125</v>
      </c>
      <c r="AG2861">
        <v>31560.77734375</v>
      </c>
      <c r="AH2861">
        <v>5823.0947265625</v>
      </c>
      <c r="AI2861">
        <v>1235.605224609375</v>
      </c>
      <c r="AJ2861">
        <v>6590.005859375</v>
      </c>
      <c r="AK2861">
        <v>1204.071044921875</v>
      </c>
      <c r="AL2861">
        <v>121132.5234375</v>
      </c>
      <c r="AM2861">
        <v>94921.3671875</v>
      </c>
      <c r="AN2861">
        <v>26211.16796875</v>
      </c>
      <c r="AO2861" s="5" t="s">
        <v>5549</v>
      </c>
    </row>
    <row r="2862" spans="1:41" ht="14.25" x14ac:dyDescent="0.45">
      <c r="A2862">
        <v>2018</v>
      </c>
      <c r="B2862" s="5" t="s">
        <v>80</v>
      </c>
      <c r="C2862" s="5" t="s">
        <v>1457</v>
      </c>
      <c r="D2862" s="5" t="s">
        <v>120</v>
      </c>
      <c r="E2862" s="5" t="s">
        <v>487</v>
      </c>
      <c r="F2862" s="5" t="s">
        <v>487</v>
      </c>
      <c r="G2862" s="5" t="s">
        <v>86</v>
      </c>
      <c r="H2862" s="5" t="s">
        <v>130</v>
      </c>
      <c r="I2862">
        <v>30905.744140625</v>
      </c>
      <c r="J2862">
        <v>50335</v>
      </c>
      <c r="K2862">
        <v>2229.001220703125</v>
      </c>
      <c r="L2862">
        <v>1846</v>
      </c>
      <c r="M2862">
        <v>16431.755859375</v>
      </c>
      <c r="N2862">
        <v>14920.5927734375</v>
      </c>
      <c r="O2862">
        <v>7061.1142578125</v>
      </c>
      <c r="P2862">
        <v>11817.5595703125</v>
      </c>
      <c r="Q2862">
        <v>5907.2998046875</v>
      </c>
      <c r="R2862">
        <v>10143.5078125</v>
      </c>
      <c r="S2862">
        <v>5683</v>
      </c>
      <c r="T2862">
        <v>8949</v>
      </c>
      <c r="U2862">
        <v>933.9345703125</v>
      </c>
      <c r="V2862">
        <v>6386</v>
      </c>
      <c r="W2862">
        <v>7130</v>
      </c>
      <c r="X2862">
        <v>11619.044921875</v>
      </c>
      <c r="Y2862">
        <v>77003.015625</v>
      </c>
      <c r="Z2862">
        <v>12346.3671875</v>
      </c>
      <c r="AA2862">
        <v>123687.6328125</v>
      </c>
      <c r="AB2862">
        <v>3675.877685546875</v>
      </c>
      <c r="AC2862">
        <v>12034.9326171875</v>
      </c>
      <c r="AD2862">
        <v>25100.3203125</v>
      </c>
      <c r="AE2862">
        <v>19745.328125</v>
      </c>
      <c r="AF2862">
        <v>27802</v>
      </c>
      <c r="AG2862">
        <v>156888.59375</v>
      </c>
      <c r="AH2862">
        <v>42963</v>
      </c>
      <c r="AI2862">
        <v>3864.953857421875</v>
      </c>
      <c r="AJ2862">
        <v>31468.958984375</v>
      </c>
      <c r="AK2862">
        <v>1538</v>
      </c>
      <c r="AL2862">
        <v>730417.5</v>
      </c>
      <c r="AM2862">
        <v>594172.4375</v>
      </c>
      <c r="AN2862">
        <v>136245.0625</v>
      </c>
      <c r="AO2862" s="5" t="s">
        <v>5550</v>
      </c>
    </row>
    <row r="2863" spans="1:41" ht="14.25" x14ac:dyDescent="0.45">
      <c r="A2863">
        <v>2018</v>
      </c>
      <c r="B2863" s="5" t="s">
        <v>80</v>
      </c>
      <c r="C2863" s="5" t="s">
        <v>1457</v>
      </c>
      <c r="D2863" s="5" t="s">
        <v>120</v>
      </c>
      <c r="E2863" s="5" t="s">
        <v>487</v>
      </c>
      <c r="F2863" s="5" t="s">
        <v>487</v>
      </c>
      <c r="G2863" s="5" t="s">
        <v>87</v>
      </c>
      <c r="H2863" s="5" t="s">
        <v>130</v>
      </c>
      <c r="I2863">
        <v>30905.744140625</v>
      </c>
      <c r="J2863">
        <v>50335</v>
      </c>
      <c r="K2863">
        <v>2229.001220703125</v>
      </c>
      <c r="L2863">
        <v>1846</v>
      </c>
      <c r="M2863">
        <v>16431.755859375</v>
      </c>
      <c r="N2863">
        <v>14920.5927734375</v>
      </c>
      <c r="O2863">
        <v>7061.1142578125</v>
      </c>
      <c r="P2863">
        <v>11817.5595703125</v>
      </c>
      <c r="Q2863">
        <v>5907.2998046875</v>
      </c>
      <c r="R2863">
        <v>10143.5078125</v>
      </c>
      <c r="S2863">
        <v>5683</v>
      </c>
      <c r="T2863">
        <v>8949</v>
      </c>
      <c r="U2863">
        <v>933.9345703125</v>
      </c>
      <c r="V2863">
        <v>6386</v>
      </c>
      <c r="W2863">
        <v>7130</v>
      </c>
      <c r="X2863">
        <v>11619.044921875</v>
      </c>
      <c r="Y2863">
        <v>77003.015625</v>
      </c>
      <c r="Z2863">
        <v>12346.3671875</v>
      </c>
      <c r="AA2863">
        <v>123687.6328125</v>
      </c>
      <c r="AB2863">
        <v>3675.877685546875</v>
      </c>
      <c r="AC2863">
        <v>12034.9326171875</v>
      </c>
      <c r="AD2863">
        <v>25100.3203125</v>
      </c>
      <c r="AE2863">
        <v>19745.328125</v>
      </c>
      <c r="AF2863">
        <v>27802</v>
      </c>
      <c r="AG2863">
        <v>156888.59375</v>
      </c>
      <c r="AH2863">
        <v>42963</v>
      </c>
      <c r="AI2863">
        <v>3864.953857421875</v>
      </c>
      <c r="AJ2863">
        <v>31468.958984375</v>
      </c>
      <c r="AK2863">
        <v>1538</v>
      </c>
      <c r="AL2863">
        <v>730417.5</v>
      </c>
      <c r="AM2863">
        <v>594172.4375</v>
      </c>
      <c r="AN2863">
        <v>136245.0625</v>
      </c>
      <c r="AO2863" s="5" t="s">
        <v>5551</v>
      </c>
    </row>
    <row r="2864" spans="1:41" ht="14.25" x14ac:dyDescent="0.45">
      <c r="A2864">
        <v>2018</v>
      </c>
      <c r="B2864" s="5" t="s">
        <v>80</v>
      </c>
      <c r="C2864" s="5" t="s">
        <v>1457</v>
      </c>
      <c r="D2864" s="5" t="s">
        <v>120</v>
      </c>
      <c r="E2864" s="5" t="s">
        <v>1459</v>
      </c>
      <c r="F2864" s="5" t="s">
        <v>1459</v>
      </c>
      <c r="G2864" s="5" t="s">
        <v>86</v>
      </c>
      <c r="H2864" s="5" t="s">
        <v>130</v>
      </c>
      <c r="I2864">
        <v>0</v>
      </c>
      <c r="J2864">
        <v>0</v>
      </c>
      <c r="K2864">
        <v>0</v>
      </c>
      <c r="L2864">
        <v>-7</v>
      </c>
      <c r="M2864">
        <v>0</v>
      </c>
      <c r="N2864">
        <v>0</v>
      </c>
      <c r="O2864">
        <v>0</v>
      </c>
      <c r="P2864">
        <v>0</v>
      </c>
      <c r="Q2864">
        <v>0</v>
      </c>
      <c r="R2864">
        <v>0</v>
      </c>
      <c r="S2864">
        <v>0</v>
      </c>
      <c r="T2864">
        <v>0</v>
      </c>
      <c r="U2864">
        <v>0</v>
      </c>
      <c r="V2864">
        <v>0</v>
      </c>
      <c r="W2864">
        <v>0</v>
      </c>
      <c r="X2864">
        <v>0</v>
      </c>
      <c r="Y2864">
        <v>0</v>
      </c>
      <c r="Z2864">
        <v>0</v>
      </c>
      <c r="AA2864">
        <v>0</v>
      </c>
      <c r="AB2864">
        <v>0</v>
      </c>
      <c r="AC2864">
        <v>0</v>
      </c>
      <c r="AD2864">
        <v>2964</v>
      </c>
      <c r="AE2864">
        <v>0</v>
      </c>
      <c r="AF2864">
        <v>-44</v>
      </c>
      <c r="AG2864">
        <v>0</v>
      </c>
      <c r="AH2864">
        <v>0</v>
      </c>
      <c r="AI2864">
        <v>0</v>
      </c>
      <c r="AJ2864">
        <v>0</v>
      </c>
      <c r="AK2864">
        <v>0</v>
      </c>
      <c r="AL2864">
        <v>2913</v>
      </c>
      <c r="AM2864">
        <v>-51</v>
      </c>
      <c r="AN2864">
        <v>2964</v>
      </c>
      <c r="AO2864" s="5" t="s">
        <v>5552</v>
      </c>
    </row>
    <row r="2865" spans="1:41" ht="14.25" x14ac:dyDescent="0.45">
      <c r="A2865">
        <v>2018</v>
      </c>
      <c r="B2865" s="5" t="s">
        <v>80</v>
      </c>
      <c r="C2865" s="5" t="s">
        <v>1457</v>
      </c>
      <c r="D2865" s="5" t="s">
        <v>120</v>
      </c>
      <c r="E2865" s="5" t="s">
        <v>1459</v>
      </c>
      <c r="F2865" s="5" t="s">
        <v>1459</v>
      </c>
      <c r="G2865" s="5" t="s">
        <v>87</v>
      </c>
      <c r="H2865" s="5" t="s">
        <v>130</v>
      </c>
      <c r="I2865">
        <v>0</v>
      </c>
      <c r="J2865">
        <v>0</v>
      </c>
      <c r="K2865">
        <v>0</v>
      </c>
      <c r="L2865">
        <v>-7</v>
      </c>
      <c r="M2865">
        <v>0</v>
      </c>
      <c r="N2865">
        <v>0</v>
      </c>
      <c r="O2865">
        <v>0</v>
      </c>
      <c r="P2865">
        <v>0</v>
      </c>
      <c r="Q2865">
        <v>0</v>
      </c>
      <c r="R2865">
        <v>0</v>
      </c>
      <c r="S2865">
        <v>0</v>
      </c>
      <c r="T2865">
        <v>0</v>
      </c>
      <c r="U2865">
        <v>0</v>
      </c>
      <c r="V2865">
        <v>0</v>
      </c>
      <c r="W2865">
        <v>0</v>
      </c>
      <c r="X2865">
        <v>0</v>
      </c>
      <c r="Y2865">
        <v>0</v>
      </c>
      <c r="Z2865">
        <v>0</v>
      </c>
      <c r="AA2865">
        <v>0</v>
      </c>
      <c r="AB2865">
        <v>0</v>
      </c>
      <c r="AC2865">
        <v>0</v>
      </c>
      <c r="AD2865">
        <v>2964</v>
      </c>
      <c r="AE2865">
        <v>0</v>
      </c>
      <c r="AF2865">
        <v>-44</v>
      </c>
      <c r="AG2865">
        <v>0</v>
      </c>
      <c r="AH2865">
        <v>0</v>
      </c>
      <c r="AI2865">
        <v>0</v>
      </c>
      <c r="AJ2865">
        <v>0</v>
      </c>
      <c r="AK2865">
        <v>0</v>
      </c>
      <c r="AL2865">
        <v>2913</v>
      </c>
      <c r="AM2865">
        <v>-51</v>
      </c>
      <c r="AN2865">
        <v>2964</v>
      </c>
      <c r="AO2865" s="5" t="s">
        <v>5553</v>
      </c>
    </row>
    <row r="2866" spans="1:41" ht="14.25" x14ac:dyDescent="0.45">
      <c r="A2866">
        <v>2018</v>
      </c>
      <c r="B2866" s="5" t="s">
        <v>80</v>
      </c>
      <c r="C2866" s="5" t="s">
        <v>1457</v>
      </c>
      <c r="D2866" s="5" t="s">
        <v>120</v>
      </c>
      <c r="E2866" s="5" t="s">
        <v>1460</v>
      </c>
      <c r="F2866" s="5" t="s">
        <v>1460</v>
      </c>
      <c r="G2866" s="5" t="s">
        <v>86</v>
      </c>
      <c r="H2866" s="5" t="s">
        <v>130</v>
      </c>
      <c r="I2866">
        <v>199620.703125</v>
      </c>
      <c r="J2866">
        <v>393922</v>
      </c>
      <c r="K2866">
        <v>29072.93359375</v>
      </c>
      <c r="L2866">
        <v>54013</v>
      </c>
      <c r="M2866">
        <v>253205.421875</v>
      </c>
      <c r="N2866">
        <v>259359</v>
      </c>
      <c r="O2866">
        <v>154613.203125</v>
      </c>
      <c r="P2866">
        <v>175934.484375</v>
      </c>
      <c r="Q2866">
        <v>84072.0625</v>
      </c>
      <c r="R2866">
        <v>124949.96875</v>
      </c>
      <c r="S2866">
        <v>248091</v>
      </c>
      <c r="T2866">
        <v>222452.6875</v>
      </c>
      <c r="U2866">
        <v>41110.98046875</v>
      </c>
      <c r="V2866">
        <v>165522</v>
      </c>
      <c r="W2866">
        <v>91008</v>
      </c>
      <c r="X2866">
        <v>262813.125</v>
      </c>
      <c r="Y2866">
        <v>1051194</v>
      </c>
      <c r="Z2866">
        <v>186531.15625</v>
      </c>
      <c r="AA2866">
        <v>1657736.875</v>
      </c>
      <c r="AB2866">
        <v>40430.6171875</v>
      </c>
      <c r="AC2866">
        <v>188818.53125</v>
      </c>
      <c r="AD2866">
        <v>373677.78125</v>
      </c>
      <c r="AE2866">
        <v>251488.15625</v>
      </c>
      <c r="AF2866">
        <v>586194.8125</v>
      </c>
      <c r="AG2866">
        <v>2951716.25</v>
      </c>
      <c r="AH2866">
        <v>559423.9375</v>
      </c>
      <c r="AI2866">
        <v>113558.234375</v>
      </c>
      <c r="AJ2866">
        <v>611855.0625</v>
      </c>
      <c r="AK2866">
        <v>107704</v>
      </c>
      <c r="AL2866">
        <v>11440090</v>
      </c>
      <c r="AM2866">
        <v>8984039</v>
      </c>
      <c r="AN2866">
        <v>2456051</v>
      </c>
      <c r="AO2866" s="5" t="s">
        <v>5554</v>
      </c>
    </row>
    <row r="2867" spans="1:41" ht="14.25" x14ac:dyDescent="0.45">
      <c r="A2867">
        <v>2018</v>
      </c>
      <c r="B2867" s="5" t="s">
        <v>80</v>
      </c>
      <c r="C2867" s="5" t="s">
        <v>1457</v>
      </c>
      <c r="D2867" s="5" t="s">
        <v>120</v>
      </c>
      <c r="E2867" s="5" t="s">
        <v>1460</v>
      </c>
      <c r="F2867" s="5" t="s">
        <v>1460</v>
      </c>
      <c r="G2867" s="5" t="s">
        <v>87</v>
      </c>
      <c r="H2867" s="5" t="s">
        <v>130</v>
      </c>
      <c r="I2867">
        <v>199620.703125</v>
      </c>
      <c r="J2867">
        <v>393922</v>
      </c>
      <c r="K2867">
        <v>29072.93359375</v>
      </c>
      <c r="L2867">
        <v>54013</v>
      </c>
      <c r="M2867">
        <v>253205.421875</v>
      </c>
      <c r="N2867">
        <v>259359</v>
      </c>
      <c r="O2867">
        <v>154613.203125</v>
      </c>
      <c r="P2867">
        <v>175934.484375</v>
      </c>
      <c r="Q2867">
        <v>84072.0625</v>
      </c>
      <c r="R2867">
        <v>124949.96875</v>
      </c>
      <c r="S2867">
        <v>248091</v>
      </c>
      <c r="T2867">
        <v>222452.6875</v>
      </c>
      <c r="U2867">
        <v>41110.98046875</v>
      </c>
      <c r="V2867">
        <v>165522</v>
      </c>
      <c r="W2867">
        <v>91008</v>
      </c>
      <c r="X2867">
        <v>262813.125</v>
      </c>
      <c r="Y2867">
        <v>1051194</v>
      </c>
      <c r="Z2867">
        <v>186531.15625</v>
      </c>
      <c r="AA2867">
        <v>1657736.875</v>
      </c>
      <c r="AB2867">
        <v>40430.6171875</v>
      </c>
      <c r="AC2867">
        <v>188818.53125</v>
      </c>
      <c r="AD2867">
        <v>373677.78125</v>
      </c>
      <c r="AE2867">
        <v>251488.15625</v>
      </c>
      <c r="AF2867">
        <v>586194.8125</v>
      </c>
      <c r="AG2867">
        <v>2951716.25</v>
      </c>
      <c r="AH2867">
        <v>559423.9375</v>
      </c>
      <c r="AI2867">
        <v>113558.234375</v>
      </c>
      <c r="AJ2867">
        <v>611855.0625</v>
      </c>
      <c r="AK2867">
        <v>107704</v>
      </c>
      <c r="AL2867">
        <v>11440090</v>
      </c>
      <c r="AM2867">
        <v>8984039</v>
      </c>
      <c r="AN2867">
        <v>2456051</v>
      </c>
      <c r="AO2867" s="5" t="s">
        <v>5555</v>
      </c>
    </row>
    <row r="2868" spans="1:41" ht="14.25" x14ac:dyDescent="0.45">
      <c r="A2868">
        <v>2018</v>
      </c>
      <c r="B2868" s="5" t="s">
        <v>80</v>
      </c>
      <c r="C2868" s="5" t="s">
        <v>1457</v>
      </c>
      <c r="D2868" s="5" t="s">
        <v>120</v>
      </c>
      <c r="E2868" s="5" t="s">
        <v>1461</v>
      </c>
      <c r="F2868" s="5" t="s">
        <v>1461</v>
      </c>
      <c r="G2868" s="5" t="s">
        <v>86</v>
      </c>
      <c r="H2868" s="5" t="s">
        <v>130</v>
      </c>
      <c r="I2868">
        <v>178989.59375</v>
      </c>
      <c r="J2868">
        <v>353804</v>
      </c>
      <c r="K2868">
        <v>28889.974609375</v>
      </c>
      <c r="L2868">
        <v>54150</v>
      </c>
      <c r="M2868">
        <v>241527.71875</v>
      </c>
      <c r="N2868">
        <v>251140.859375</v>
      </c>
      <c r="O2868">
        <v>151867.234375</v>
      </c>
      <c r="P2868">
        <v>169630.96875</v>
      </c>
      <c r="Q2868">
        <v>80292.2109375</v>
      </c>
      <c r="R2868">
        <v>119846.1953125</v>
      </c>
      <c r="S2868">
        <v>253649</v>
      </c>
      <c r="T2868">
        <v>222062</v>
      </c>
      <c r="U2868">
        <v>41245.69921875</v>
      </c>
      <c r="V2868">
        <v>164637</v>
      </c>
      <c r="W2868">
        <v>86878.671875</v>
      </c>
      <c r="X2868">
        <v>258435.1875</v>
      </c>
      <c r="Y2868">
        <v>1004182.0625</v>
      </c>
      <c r="Z2868">
        <v>179022.140625</v>
      </c>
      <c r="AA2868">
        <v>1592546.375</v>
      </c>
      <c r="AB2868">
        <v>37815</v>
      </c>
      <c r="AC2868">
        <v>184138.953125</v>
      </c>
      <c r="AD2868">
        <v>355086.125</v>
      </c>
      <c r="AE2868">
        <v>237829.9375</v>
      </c>
      <c r="AF2868">
        <v>581135</v>
      </c>
      <c r="AG2868">
        <v>2879136.25</v>
      </c>
      <c r="AH2868">
        <v>529712.25</v>
      </c>
      <c r="AI2868">
        <v>112541.4921875</v>
      </c>
      <c r="AJ2868">
        <v>602561.625</v>
      </c>
      <c r="AK2868">
        <v>109461</v>
      </c>
      <c r="AL2868">
        <v>11062215</v>
      </c>
      <c r="AM2868">
        <v>8674290</v>
      </c>
      <c r="AN2868">
        <v>2387925.5</v>
      </c>
      <c r="AO2868" s="5" t="s">
        <v>5556</v>
      </c>
    </row>
    <row r="2869" spans="1:41" ht="14.25" x14ac:dyDescent="0.45">
      <c r="A2869">
        <v>2018</v>
      </c>
      <c r="B2869" s="5" t="s">
        <v>80</v>
      </c>
      <c r="C2869" s="5" t="s">
        <v>1457</v>
      </c>
      <c r="D2869" s="5" t="s">
        <v>120</v>
      </c>
      <c r="E2869" s="5" t="s">
        <v>1461</v>
      </c>
      <c r="F2869" s="5" t="s">
        <v>1461</v>
      </c>
      <c r="G2869" s="5" t="s">
        <v>87</v>
      </c>
      <c r="H2869" s="5" t="s">
        <v>130</v>
      </c>
      <c r="I2869">
        <v>178989.59375</v>
      </c>
      <c r="J2869">
        <v>353804</v>
      </c>
      <c r="K2869">
        <v>28889.974609375</v>
      </c>
      <c r="L2869">
        <v>54150</v>
      </c>
      <c r="M2869">
        <v>241527.71875</v>
      </c>
      <c r="N2869">
        <v>251140.859375</v>
      </c>
      <c r="O2869">
        <v>151867.234375</v>
      </c>
      <c r="P2869">
        <v>169630.96875</v>
      </c>
      <c r="Q2869">
        <v>80292.2109375</v>
      </c>
      <c r="R2869">
        <v>119846.1953125</v>
      </c>
      <c r="S2869">
        <v>253649</v>
      </c>
      <c r="T2869">
        <v>222062</v>
      </c>
      <c r="U2869">
        <v>41245.69921875</v>
      </c>
      <c r="V2869">
        <v>164637</v>
      </c>
      <c r="W2869">
        <v>86878.671875</v>
      </c>
      <c r="X2869">
        <v>258435.1875</v>
      </c>
      <c r="Y2869">
        <v>1004182.0625</v>
      </c>
      <c r="Z2869">
        <v>179022.140625</v>
      </c>
      <c r="AA2869">
        <v>1592546.375</v>
      </c>
      <c r="AB2869">
        <v>37815</v>
      </c>
      <c r="AC2869">
        <v>184138.953125</v>
      </c>
      <c r="AD2869">
        <v>355086.125</v>
      </c>
      <c r="AE2869">
        <v>237829.9375</v>
      </c>
      <c r="AF2869">
        <v>581135</v>
      </c>
      <c r="AG2869">
        <v>2879136.25</v>
      </c>
      <c r="AH2869">
        <v>529712.25</v>
      </c>
      <c r="AI2869">
        <v>112541.4921875</v>
      </c>
      <c r="AJ2869">
        <v>602561.625</v>
      </c>
      <c r="AK2869">
        <v>109461</v>
      </c>
      <c r="AL2869">
        <v>11062215</v>
      </c>
      <c r="AM2869">
        <v>8674290</v>
      </c>
      <c r="AN2869">
        <v>2387925.5</v>
      </c>
      <c r="AO2869" s="5" t="s">
        <v>5557</v>
      </c>
    </row>
    <row r="2870" spans="1:41" ht="14.25" x14ac:dyDescent="0.45">
      <c r="A2870">
        <v>2019</v>
      </c>
      <c r="B2870" s="5" t="s">
        <v>589</v>
      </c>
      <c r="C2870" s="5" t="s">
        <v>170</v>
      </c>
      <c r="D2870" s="5" t="s">
        <v>83</v>
      </c>
      <c r="E2870" s="5" t="s">
        <v>84</v>
      </c>
      <c r="F2870" s="5" t="s">
        <v>85</v>
      </c>
      <c r="G2870" s="5" t="s">
        <v>86</v>
      </c>
      <c r="H2870" s="5" t="s">
        <v>130</v>
      </c>
      <c r="I2870">
        <v>17282.857417114818</v>
      </c>
      <c r="J2870">
        <v>54161.534511635538</v>
      </c>
      <c r="K2870">
        <v>1031.875762250344</v>
      </c>
      <c r="L2870">
        <v>2192.2051944927575</v>
      </c>
      <c r="M2870">
        <v>19911.380449349232</v>
      </c>
      <c r="N2870">
        <v>21323.844265375086</v>
      </c>
      <c r="O2870">
        <v>10361.221645641315</v>
      </c>
      <c r="P2870">
        <v>9450.3154816251044</v>
      </c>
      <c r="Q2870">
        <v>4831.8195554582544</v>
      </c>
      <c r="R2870">
        <v>9486.6135991292394</v>
      </c>
      <c r="S2870">
        <v>25191.192490984176</v>
      </c>
      <c r="T2870">
        <v>12096.938591401924</v>
      </c>
      <c r="U2870">
        <v>1132.7278172027954</v>
      </c>
      <c r="V2870">
        <v>8179.6324569330254</v>
      </c>
      <c r="W2870">
        <v>6942.8677830424385</v>
      </c>
      <c r="X2870">
        <v>15516.277445902533</v>
      </c>
      <c r="Y2870">
        <v>59512.2668271523</v>
      </c>
      <c r="Z2870">
        <v>16134.4898165464</v>
      </c>
      <c r="AA2870">
        <v>165734.3286016465</v>
      </c>
      <c r="AB2870">
        <v>1201.7318548018411</v>
      </c>
      <c r="AC2870">
        <v>14909.36379590529</v>
      </c>
      <c r="AD2870">
        <v>21292.632413992782</v>
      </c>
      <c r="AE2870">
        <v>17140.057030614284</v>
      </c>
      <c r="AF2870">
        <v>41374.705468029417</v>
      </c>
      <c r="AG2870">
        <v>177229.97016938883</v>
      </c>
      <c r="AH2870">
        <v>31661.712338309138</v>
      </c>
      <c r="AI2870">
        <v>4623.6187241257894</v>
      </c>
      <c r="AJ2870">
        <v>38491.700701390684</v>
      </c>
      <c r="AK2870">
        <v>2860.5889186828981</v>
      </c>
      <c r="AL2870">
        <v>811260.4375</v>
      </c>
      <c r="AM2870">
        <v>658568.4375</v>
      </c>
      <c r="AN2870">
        <v>152692.0625</v>
      </c>
      <c r="AO2870" s="5" t="s">
        <v>933</v>
      </c>
    </row>
    <row r="2871" spans="1:41" ht="14.25" x14ac:dyDescent="0.45">
      <c r="A2871">
        <v>2019</v>
      </c>
      <c r="B2871" s="5" t="s">
        <v>1508</v>
      </c>
      <c r="C2871" s="5" t="s">
        <v>170</v>
      </c>
      <c r="D2871" s="5" t="s">
        <v>83</v>
      </c>
      <c r="E2871" s="5" t="s">
        <v>84</v>
      </c>
      <c r="F2871" s="5" t="s">
        <v>85</v>
      </c>
      <c r="G2871" s="5" t="s">
        <v>86</v>
      </c>
      <c r="H2871" s="5" t="s">
        <v>130</v>
      </c>
      <c r="I2871">
        <v>10736.876299891232</v>
      </c>
      <c r="J2871">
        <v>22103.142959282159</v>
      </c>
      <c r="K2871">
        <v>1049.7058371249589</v>
      </c>
      <c r="L2871">
        <v>3319.7648774101644</v>
      </c>
      <c r="M2871">
        <v>30301.392014145807</v>
      </c>
      <c r="N2871">
        <v>18963.127925949175</v>
      </c>
      <c r="O2871">
        <v>8708.6290679981885</v>
      </c>
      <c r="P2871">
        <v>8817.9278077997587</v>
      </c>
      <c r="Q2871">
        <v>2222.1062322852576</v>
      </c>
      <c r="R2871">
        <v>8946.6302757867252</v>
      </c>
      <c r="S2871">
        <v>21962.950647052872</v>
      </c>
      <c r="T2871">
        <v>11395.20240301426</v>
      </c>
      <c r="U2871">
        <v>1714.3324206308152</v>
      </c>
      <c r="V2871">
        <v>11595.0394500819</v>
      </c>
      <c r="W2871">
        <v>6010.8289325850592</v>
      </c>
      <c r="X2871">
        <v>14150.259220452388</v>
      </c>
      <c r="Y2871">
        <v>55560.312555819262</v>
      </c>
      <c r="Z2871">
        <v>13134.233784518605</v>
      </c>
      <c r="AA2871">
        <v>157484.31952762668</v>
      </c>
      <c r="AB2871">
        <v>9083.6042012599391</v>
      </c>
      <c r="AC2871">
        <v>11345.130873243379</v>
      </c>
      <c r="AD2871">
        <v>21837.692897040783</v>
      </c>
      <c r="AE2871">
        <v>17739.703070200292</v>
      </c>
      <c r="AF2871">
        <v>40307.17897666608</v>
      </c>
      <c r="AG2871">
        <v>210908.91761921823</v>
      </c>
      <c r="AH2871">
        <v>52383.227142704891</v>
      </c>
      <c r="AI2871">
        <v>4771.3901687498137</v>
      </c>
      <c r="AJ2871">
        <v>44612.836627486009</v>
      </c>
      <c r="AK2871">
        <v>2444.7836267486964</v>
      </c>
      <c r="AL2871">
        <v>823611.25</v>
      </c>
      <c r="AM2871">
        <v>639511.5625</v>
      </c>
      <c r="AN2871">
        <v>184099.65625</v>
      </c>
      <c r="AO2871" s="5" t="s">
        <v>2565</v>
      </c>
    </row>
    <row r="2872" spans="1:41" ht="14.25" x14ac:dyDescent="0.45">
      <c r="A2872">
        <v>2019</v>
      </c>
      <c r="B2872" s="5" t="s">
        <v>5028</v>
      </c>
      <c r="C2872" s="5" t="s">
        <v>170</v>
      </c>
      <c r="D2872" s="5" t="s">
        <v>83</v>
      </c>
      <c r="E2872" s="5" t="s">
        <v>84</v>
      </c>
      <c r="F2872" s="5" t="s">
        <v>85</v>
      </c>
      <c r="G2872" s="5" t="s">
        <v>86</v>
      </c>
      <c r="H2872" s="5" t="s">
        <v>130</v>
      </c>
      <c r="I2872">
        <v>16590.400000000001</v>
      </c>
      <c r="J2872">
        <v>69998.168939124967</v>
      </c>
      <c r="K2872">
        <v>1379.3879999999999</v>
      </c>
      <c r="L2872">
        <v>3494.4070000000002</v>
      </c>
      <c r="M2872">
        <v>36145</v>
      </c>
      <c r="N2872">
        <v>25969.206681396488</v>
      </c>
      <c r="O2872">
        <v>11768.09729</v>
      </c>
      <c r="P2872">
        <v>12378.960999999999</v>
      </c>
      <c r="Q2872">
        <v>5167.9389420531988</v>
      </c>
      <c r="R2872">
        <v>7673.388132560146</v>
      </c>
      <c r="S2872">
        <v>15845.32</v>
      </c>
      <c r="T2872">
        <v>11710</v>
      </c>
      <c r="U2872">
        <v>1683</v>
      </c>
      <c r="V2872">
        <v>13532</v>
      </c>
      <c r="W2872">
        <v>12721</v>
      </c>
      <c r="X2872">
        <v>18806.570687573381</v>
      </c>
      <c r="Y2872">
        <v>65613.5</v>
      </c>
      <c r="Z2872">
        <v>21589.13799595516</v>
      </c>
      <c r="AA2872">
        <v>199573</v>
      </c>
      <c r="AB2872">
        <v>1836</v>
      </c>
      <c r="AC2872">
        <v>18376.566279999999</v>
      </c>
      <c r="AD2872">
        <v>25363.339414652321</v>
      </c>
      <c r="AE2872">
        <v>23348.202911560002</v>
      </c>
      <c r="AF2872">
        <v>49556.178529411773</v>
      </c>
      <c r="AG2872">
        <v>235318</v>
      </c>
      <c r="AH2872">
        <v>35971</v>
      </c>
      <c r="AI2872">
        <v>8332</v>
      </c>
      <c r="AJ2872">
        <v>45089</v>
      </c>
      <c r="AK2872">
        <v>3141</v>
      </c>
      <c r="AL2872">
        <v>997969.75</v>
      </c>
      <c r="AM2872">
        <v>814951.0625</v>
      </c>
      <c r="AN2872">
        <v>183018.71875</v>
      </c>
      <c r="AO2872" s="5" t="s">
        <v>5558</v>
      </c>
    </row>
    <row r="2873" spans="1:41" ht="14.25" x14ac:dyDescent="0.45">
      <c r="A2873">
        <v>2019</v>
      </c>
      <c r="B2873" s="5" t="s">
        <v>1507</v>
      </c>
      <c r="C2873" s="5" t="s">
        <v>170</v>
      </c>
      <c r="D2873" s="5" t="s">
        <v>83</v>
      </c>
      <c r="E2873" s="5" t="s">
        <v>84</v>
      </c>
      <c r="F2873" s="5" t="s">
        <v>85</v>
      </c>
      <c r="G2873" s="5" t="s">
        <v>86</v>
      </c>
      <c r="H2873" s="5" t="s">
        <v>130</v>
      </c>
      <c r="I2873">
        <v>7684.3566698387795</v>
      </c>
      <c r="J2873">
        <v>22923.424211031564</v>
      </c>
      <c r="K2873">
        <v>1189.5570632901233</v>
      </c>
      <c r="L2873">
        <v>2954.5595128372279</v>
      </c>
      <c r="M2873">
        <v>14375.330839884135</v>
      </c>
      <c r="N2873">
        <v>17760.109699798468</v>
      </c>
      <c r="O2873">
        <v>8045.3178666727035</v>
      </c>
      <c r="P2873">
        <v>10365.409037626987</v>
      </c>
      <c r="Q2873">
        <v>2932.8381553717963</v>
      </c>
      <c r="R2873">
        <v>9153.8723303194001</v>
      </c>
      <c r="S2873">
        <v>20571.603936763902</v>
      </c>
      <c r="T2873">
        <v>11910.354802903883</v>
      </c>
      <c r="U2873">
        <v>1936.4882456095429</v>
      </c>
      <c r="V2873">
        <v>9895.1587071580907</v>
      </c>
      <c r="W2873">
        <v>4699.0915731498944</v>
      </c>
      <c r="X2873">
        <v>12470.28454018328</v>
      </c>
      <c r="Y2873">
        <v>59676.870837618757</v>
      </c>
      <c r="Z2873">
        <v>11249.616128170077</v>
      </c>
      <c r="AA2873">
        <v>149499.26049300953</v>
      </c>
      <c r="AB2873">
        <v>1475.0052687258985</v>
      </c>
      <c r="AC2873">
        <v>11183.799277805969</v>
      </c>
      <c r="AD2873">
        <v>19254.413086801978</v>
      </c>
      <c r="AE2873">
        <v>22049.995917664251</v>
      </c>
      <c r="AF2873">
        <v>35099.372079057663</v>
      </c>
      <c r="AG2873">
        <v>157521.89435829048</v>
      </c>
      <c r="AH2873">
        <v>43241.419885343923</v>
      </c>
      <c r="AI2873">
        <v>3383.3004429140697</v>
      </c>
      <c r="AJ2873">
        <v>44561.95244489277</v>
      </c>
      <c r="AK2873">
        <v>2089.1169457590408</v>
      </c>
      <c r="AL2873">
        <v>719153.8125</v>
      </c>
      <c r="AM2873">
        <v>576448.9375</v>
      </c>
      <c r="AN2873">
        <v>142704.78125</v>
      </c>
      <c r="AO2873" s="5" t="s">
        <v>2566</v>
      </c>
    </row>
    <row r="2874" spans="1:41" ht="14.25" x14ac:dyDescent="0.45">
      <c r="A2874">
        <v>2019</v>
      </c>
      <c r="B2874" s="5" t="s">
        <v>1509</v>
      </c>
      <c r="C2874" s="5" t="s">
        <v>170</v>
      </c>
      <c r="D2874" s="5" t="s">
        <v>83</v>
      </c>
      <c r="E2874" s="5" t="s">
        <v>84</v>
      </c>
      <c r="F2874" s="5" t="s">
        <v>85</v>
      </c>
      <c r="G2874" s="5" t="s">
        <v>86</v>
      </c>
      <c r="H2874" s="5" t="s">
        <v>130</v>
      </c>
      <c r="I2874">
        <v>13521.293902488764</v>
      </c>
      <c r="J2874">
        <v>24794.257076595019</v>
      </c>
      <c r="K2874">
        <v>947.03799397998216</v>
      </c>
      <c r="L2874">
        <v>3220.7547143000888</v>
      </c>
      <c r="M2874">
        <v>22056.144108205972</v>
      </c>
      <c r="N2874">
        <v>19346.469532926574</v>
      </c>
      <c r="O2874">
        <v>8720.8697241720365</v>
      </c>
      <c r="P2874">
        <v>11961.159164813565</v>
      </c>
      <c r="Q2874">
        <v>2977.4059161204796</v>
      </c>
      <c r="R2874">
        <v>8054.4470090512286</v>
      </c>
      <c r="S2874">
        <v>26001.095874040417</v>
      </c>
      <c r="T2874">
        <v>12311.49392173977</v>
      </c>
      <c r="U2874">
        <v>1502.1226910295209</v>
      </c>
      <c r="V2874">
        <v>13615.450281080994</v>
      </c>
      <c r="W2874">
        <v>9169.298496626996</v>
      </c>
      <c r="X2874">
        <v>12081.468234890459</v>
      </c>
      <c r="Y2874">
        <v>71772.220732965143</v>
      </c>
      <c r="Z2874">
        <v>15065.292642897179</v>
      </c>
      <c r="AA2874">
        <v>157338.86502032512</v>
      </c>
      <c r="AB2874">
        <v>8918.5797675848953</v>
      </c>
      <c r="AC2874">
        <v>12306.465861638782</v>
      </c>
      <c r="AD2874">
        <v>16904.169452571568</v>
      </c>
      <c r="AE2874">
        <v>17376.772798946906</v>
      </c>
      <c r="AF2874">
        <v>42029.693017094723</v>
      </c>
      <c r="AG2874">
        <v>176979.59727985022</v>
      </c>
      <c r="AH2874">
        <v>37032.115006369182</v>
      </c>
      <c r="AI2874">
        <v>4171.7056480066567</v>
      </c>
      <c r="AJ2874">
        <v>36178.136100731928</v>
      </c>
      <c r="AK2874">
        <v>2573.0967554355539</v>
      </c>
      <c r="AL2874">
        <v>788927.5625</v>
      </c>
      <c r="AM2874">
        <v>628040.4375</v>
      </c>
      <c r="AN2874">
        <v>160887.0625</v>
      </c>
      <c r="AO2874" s="5" t="s">
        <v>2564</v>
      </c>
    </row>
    <row r="2875" spans="1:41" ht="14.25" x14ac:dyDescent="0.45">
      <c r="A2875">
        <v>2019</v>
      </c>
      <c r="B2875" s="5" t="s">
        <v>4071</v>
      </c>
      <c r="C2875" s="5" t="s">
        <v>170</v>
      </c>
      <c r="D2875" s="5" t="s">
        <v>83</v>
      </c>
      <c r="E2875" s="5" t="s">
        <v>84</v>
      </c>
      <c r="F2875" s="5" t="s">
        <v>85</v>
      </c>
      <c r="G2875" s="5" t="s">
        <v>86</v>
      </c>
      <c r="H2875" s="5" t="s">
        <v>130</v>
      </c>
      <c r="I2875">
        <v>16064.650595364126</v>
      </c>
      <c r="J2875">
        <v>66808.43787823648</v>
      </c>
      <c r="K2875">
        <v>1113.2082967835113</v>
      </c>
      <c r="L2875">
        <v>2555.5533545874277</v>
      </c>
      <c r="M2875">
        <v>28568.721203395875</v>
      </c>
      <c r="N2875">
        <v>21406.116164038162</v>
      </c>
      <c r="O2875">
        <v>11065.494605778964</v>
      </c>
      <c r="P2875">
        <v>10484.263047343353</v>
      </c>
      <c r="Q2875">
        <v>4998.6116178339826</v>
      </c>
      <c r="R2875">
        <v>7505.1879172655554</v>
      </c>
      <c r="S2875">
        <v>17081.520659894177</v>
      </c>
      <c r="T2875">
        <v>12006.47300394697</v>
      </c>
      <c r="U2875">
        <v>1056.1582676705386</v>
      </c>
      <c r="V2875">
        <v>16047.023961763471</v>
      </c>
      <c r="W2875">
        <v>8076.9883488650539</v>
      </c>
      <c r="X2875">
        <v>19660.056445729359</v>
      </c>
      <c r="Y2875">
        <v>65723.484643190313</v>
      </c>
      <c r="Z2875">
        <v>14895.225266738151</v>
      </c>
      <c r="AA2875">
        <v>209244.80078518906</v>
      </c>
      <c r="AB2875">
        <v>1425.3899639781284</v>
      </c>
      <c r="AC2875">
        <v>19844.121635849031</v>
      </c>
      <c r="AD2875">
        <v>25944.305727283667</v>
      </c>
      <c r="AE2875">
        <v>19291.599749982117</v>
      </c>
      <c r="AF2875">
        <v>42274.749529651919</v>
      </c>
      <c r="AG2875">
        <v>217953.22163293406</v>
      </c>
      <c r="AH2875">
        <v>32166.035341966024</v>
      </c>
      <c r="AI2875">
        <v>6956.0414045993411</v>
      </c>
      <c r="AJ2875">
        <v>37788.006398327452</v>
      </c>
      <c r="AK2875">
        <v>2930.0034188576665</v>
      </c>
      <c r="AL2875">
        <v>940935.5625</v>
      </c>
      <c r="AM2875">
        <v>773941.1875</v>
      </c>
      <c r="AN2875">
        <v>166994.25</v>
      </c>
      <c r="AO2875" s="5" t="s">
        <v>4394</v>
      </c>
    </row>
    <row r="2876" spans="1:41" ht="14.25" x14ac:dyDescent="0.45">
      <c r="A2876">
        <v>2019</v>
      </c>
      <c r="B2876" s="5" t="s">
        <v>5028</v>
      </c>
      <c r="C2876" s="5" t="s">
        <v>170</v>
      </c>
      <c r="D2876" s="5" t="s">
        <v>83</v>
      </c>
      <c r="E2876" s="5" t="s">
        <v>84</v>
      </c>
      <c r="F2876" s="5" t="s">
        <v>85</v>
      </c>
      <c r="G2876" s="5" t="s">
        <v>87</v>
      </c>
      <c r="H2876" s="5" t="s">
        <v>130</v>
      </c>
      <c r="I2876">
        <v>16922.207999999999</v>
      </c>
      <c r="J2876">
        <v>71483.186184113802</v>
      </c>
      <c r="K2876">
        <v>1379</v>
      </c>
      <c r="L2876">
        <v>3568.1389877000001</v>
      </c>
      <c r="M2876">
        <v>36145</v>
      </c>
      <c r="N2876">
        <v>25969.206681396488</v>
      </c>
      <c r="O2876">
        <v>11768.09729</v>
      </c>
      <c r="P2876">
        <v>12378.53</v>
      </c>
      <c r="Q2876">
        <v>5167.9389420531988</v>
      </c>
      <c r="R2876">
        <v>7673.388132560146</v>
      </c>
      <c r="S2876">
        <v>15845.32</v>
      </c>
      <c r="T2876">
        <v>11950.6405</v>
      </c>
      <c r="U2876">
        <v>1683</v>
      </c>
      <c r="V2876">
        <v>13532</v>
      </c>
      <c r="W2876">
        <v>12721</v>
      </c>
      <c r="X2876">
        <v>18806.570687573381</v>
      </c>
      <c r="Y2876">
        <v>65613.5</v>
      </c>
      <c r="Z2876">
        <v>21589.13799595516</v>
      </c>
      <c r="AA2876">
        <v>207671</v>
      </c>
      <c r="AB2876">
        <v>1801</v>
      </c>
      <c r="AC2876">
        <v>18376.566279999999</v>
      </c>
      <c r="AD2876">
        <v>25364.980688824318</v>
      </c>
      <c r="AE2876">
        <v>23348.202911560002</v>
      </c>
      <c r="AF2876">
        <v>50601.813896382351</v>
      </c>
      <c r="AG2876">
        <v>241177</v>
      </c>
      <c r="AH2876">
        <v>36781.693415794391</v>
      </c>
      <c r="AI2876">
        <v>8332</v>
      </c>
      <c r="AJ2876">
        <v>46910.595600000001</v>
      </c>
      <c r="AK2876">
        <v>3141</v>
      </c>
      <c r="AL2876">
        <v>1017701.75</v>
      </c>
      <c r="AM2876">
        <v>833665.4375</v>
      </c>
      <c r="AN2876">
        <v>184036.296875</v>
      </c>
      <c r="AO2876" s="5" t="s">
        <v>5559</v>
      </c>
    </row>
    <row r="2877" spans="1:41" ht="14.25" x14ac:dyDescent="0.45">
      <c r="A2877">
        <v>2019</v>
      </c>
      <c r="B2877" s="5" t="s">
        <v>1509</v>
      </c>
      <c r="C2877" s="5" t="s">
        <v>170</v>
      </c>
      <c r="D2877" s="5" t="s">
        <v>83</v>
      </c>
      <c r="E2877" s="5" t="s">
        <v>84</v>
      </c>
      <c r="F2877" s="5" t="s">
        <v>85</v>
      </c>
      <c r="G2877" s="5" t="s">
        <v>87</v>
      </c>
      <c r="H2877" s="5" t="s">
        <v>130</v>
      </c>
      <c r="I2877">
        <v>13368.037176</v>
      </c>
      <c r="J2877">
        <v>24410.3</v>
      </c>
      <c r="K2877">
        <v>1044.376285837863</v>
      </c>
      <c r="L2877">
        <v>3264.758613723589</v>
      </c>
      <c r="M2877">
        <v>21659.461572836921</v>
      </c>
      <c r="N2877">
        <v>19127.187516640752</v>
      </c>
      <c r="O2877">
        <v>8530.7452959947623</v>
      </c>
      <c r="P2877">
        <v>10924.958209599999</v>
      </c>
      <c r="Q2877">
        <v>4272.6238938715724</v>
      </c>
      <c r="R2877">
        <v>8048.9693601241379</v>
      </c>
      <c r="S2877">
        <v>25227.029605933571</v>
      </c>
      <c r="T2877">
        <v>11758.653326875001</v>
      </c>
      <c r="U2877">
        <v>1470.5371497599999</v>
      </c>
      <c r="V2877">
        <v>12837</v>
      </c>
      <c r="W2877">
        <v>8896.3217991249985</v>
      </c>
      <c r="X2877">
        <v>11710.06170396006</v>
      </c>
      <c r="Y2877">
        <v>71736.058180000007</v>
      </c>
      <c r="Z2877">
        <v>14746.096990421</v>
      </c>
      <c r="AA2877">
        <v>155995.65842429141</v>
      </c>
      <c r="AB2877">
        <v>1501</v>
      </c>
      <c r="AC2877">
        <v>11812.80817</v>
      </c>
      <c r="AD2877">
        <v>16547.557551525661</v>
      </c>
      <c r="AE2877">
        <v>17365.371023638221</v>
      </c>
      <c r="AF2877">
        <v>42407.172103322402</v>
      </c>
      <c r="AG2877">
        <v>181040.49398153761</v>
      </c>
      <c r="AH2877">
        <v>36972.642203553929</v>
      </c>
      <c r="AI2877">
        <v>4043.550556224</v>
      </c>
      <c r="AJ2877">
        <v>35924.066286366142</v>
      </c>
      <c r="AK2877">
        <v>2605.7087498249989</v>
      </c>
      <c r="AL2877">
        <v>779249.1875</v>
      </c>
      <c r="AM2877">
        <v>628752.125</v>
      </c>
      <c r="AN2877">
        <v>150497.09375</v>
      </c>
      <c r="AO2877" s="5" t="s">
        <v>2568</v>
      </c>
    </row>
    <row r="2878" spans="1:41" ht="14.25" x14ac:dyDescent="0.45">
      <c r="A2878">
        <v>2019</v>
      </c>
      <c r="B2878" s="5" t="s">
        <v>4071</v>
      </c>
      <c r="C2878" s="5" t="s">
        <v>170</v>
      </c>
      <c r="D2878" s="5" t="s">
        <v>83</v>
      </c>
      <c r="E2878" s="5" t="s">
        <v>84</v>
      </c>
      <c r="F2878" s="5" t="s">
        <v>85</v>
      </c>
      <c r="G2878" s="5" t="s">
        <v>87</v>
      </c>
      <c r="H2878" s="5" t="s">
        <v>130</v>
      </c>
      <c r="I2878">
        <v>31216.161599999999</v>
      </c>
      <c r="J2878">
        <v>66056.756519999995</v>
      </c>
      <c r="K2878">
        <v>1051.2216000000001</v>
      </c>
      <c r="L2878">
        <v>2609.0014999999999</v>
      </c>
      <c r="M2878">
        <v>28335.599999999999</v>
      </c>
      <c r="N2878">
        <v>21252.25706681567</v>
      </c>
      <c r="O2878">
        <v>10964.44</v>
      </c>
      <c r="P2878">
        <v>10366.318628999999</v>
      </c>
      <c r="Q2878">
        <v>4957.8228703306622</v>
      </c>
      <c r="R2878">
        <v>7424.745214562754</v>
      </c>
      <c r="S2878">
        <v>16956</v>
      </c>
      <c r="T2878">
        <v>12146.67</v>
      </c>
      <c r="U2878">
        <v>1037.27</v>
      </c>
      <c r="V2878">
        <v>15936</v>
      </c>
      <c r="W2878">
        <v>8018.9339999999984</v>
      </c>
      <c r="X2878">
        <v>20014.88548512524</v>
      </c>
      <c r="Y2878">
        <v>65127.059275354703</v>
      </c>
      <c r="Z2878">
        <v>14773</v>
      </c>
      <c r="AA2878">
        <v>213489</v>
      </c>
      <c r="AB2878">
        <v>1386.038</v>
      </c>
      <c r="AC2878">
        <v>19682.193289999999</v>
      </c>
      <c r="AD2878">
        <v>25732.599794443518</v>
      </c>
      <c r="AE2878">
        <v>19134.18</v>
      </c>
      <c r="AF2878">
        <v>42768.382663295997</v>
      </c>
      <c r="AG2878">
        <v>220578</v>
      </c>
      <c r="AH2878">
        <v>32470</v>
      </c>
      <c r="AI2878">
        <v>6899.2800000000007</v>
      </c>
      <c r="AJ2878">
        <v>38229.248800000001</v>
      </c>
      <c r="AK2878">
        <v>2906.0945459999998</v>
      </c>
      <c r="AL2878">
        <v>961519.1875</v>
      </c>
      <c r="AM2878">
        <v>794637.4375</v>
      </c>
      <c r="AN2878">
        <v>166881.765625</v>
      </c>
      <c r="AO2878" s="5" t="s">
        <v>4395</v>
      </c>
    </row>
    <row r="2879" spans="1:41" ht="14.25" x14ac:dyDescent="0.45">
      <c r="A2879">
        <v>2019</v>
      </c>
      <c r="B2879" s="5" t="s">
        <v>1507</v>
      </c>
      <c r="C2879" s="5" t="s">
        <v>170</v>
      </c>
      <c r="D2879" s="5" t="s">
        <v>83</v>
      </c>
      <c r="E2879" s="5" t="s">
        <v>84</v>
      </c>
      <c r="F2879" s="5" t="s">
        <v>85</v>
      </c>
      <c r="G2879" s="5" t="s">
        <v>87</v>
      </c>
      <c r="H2879" s="5" t="s">
        <v>130</v>
      </c>
      <c r="I2879">
        <v>7567.8400000000011</v>
      </c>
      <c r="J2879">
        <v>20600.454000000002</v>
      </c>
      <c r="K2879">
        <v>1198</v>
      </c>
      <c r="L2879">
        <v>2925.7699652478718</v>
      </c>
      <c r="M2879">
        <v>14220.5625</v>
      </c>
      <c r="N2879">
        <v>17740.684799999999</v>
      </c>
      <c r="O2879">
        <v>8204.1351178052719</v>
      </c>
      <c r="P2879">
        <v>10719.385</v>
      </c>
      <c r="Q2879">
        <v>2926.4222484000002</v>
      </c>
      <c r="R2879">
        <v>9024.7294167353957</v>
      </c>
      <c r="S2879">
        <v>20466</v>
      </c>
      <c r="T2879">
        <v>11762.3</v>
      </c>
      <c r="U2879">
        <v>1527</v>
      </c>
      <c r="V2879">
        <v>10174.382860361329</v>
      </c>
      <c r="W2879">
        <v>4566.802555449176</v>
      </c>
      <c r="X2879">
        <v>13092.704493103391</v>
      </c>
      <c r="Y2879">
        <v>61936</v>
      </c>
      <c r="Z2879">
        <v>11224.668077644381</v>
      </c>
      <c r="AA2879">
        <v>149888.24543115331</v>
      </c>
      <c r="AB2879">
        <v>1297</v>
      </c>
      <c r="AC2879">
        <v>11404.569320000001</v>
      </c>
      <c r="AD2879">
        <v>19612.291934315199</v>
      </c>
      <c r="AE2879">
        <v>21804.644086671251</v>
      </c>
      <c r="AF2879">
        <v>34757.359999613662</v>
      </c>
      <c r="AG2879">
        <v>157301.18446167131</v>
      </c>
      <c r="AH2879">
        <v>43124.270468782728</v>
      </c>
      <c r="AI2879">
        <v>4166.6403895200001</v>
      </c>
      <c r="AJ2879">
        <v>44780.662601891381</v>
      </c>
      <c r="AK2879">
        <v>2235</v>
      </c>
      <c r="AL2879">
        <v>720249.6875</v>
      </c>
      <c r="AM2879">
        <v>576304</v>
      </c>
      <c r="AN2879">
        <v>143945.703125</v>
      </c>
      <c r="AO2879" s="5" t="s">
        <v>2567</v>
      </c>
    </row>
    <row r="2880" spans="1:41" ht="14.25" x14ac:dyDescent="0.45">
      <c r="A2880">
        <v>2019</v>
      </c>
      <c r="B2880" s="5" t="s">
        <v>1508</v>
      </c>
      <c r="C2880" s="5" t="s">
        <v>170</v>
      </c>
      <c r="D2880" s="5" t="s">
        <v>83</v>
      </c>
      <c r="E2880" s="5" t="s">
        <v>84</v>
      </c>
      <c r="F2880" s="5" t="s">
        <v>85</v>
      </c>
      <c r="G2880" s="5" t="s">
        <v>87</v>
      </c>
      <c r="H2880" s="5" t="s">
        <v>130</v>
      </c>
      <c r="I2880">
        <v>9754.8842399999994</v>
      </c>
      <c r="J2880">
        <v>22630.16</v>
      </c>
      <c r="K2880">
        <v>1041.6350546508829</v>
      </c>
      <c r="L2880">
        <v>3315.9798000000001</v>
      </c>
      <c r="M2880">
        <v>29692.63503565015</v>
      </c>
      <c r="N2880">
        <v>17409.34332106404</v>
      </c>
      <c r="O2880">
        <v>8769</v>
      </c>
      <c r="P2880">
        <v>9207.5499999999993</v>
      </c>
      <c r="Q2880">
        <v>2431.6473385972881</v>
      </c>
      <c r="R2880">
        <v>9023.4476875674591</v>
      </c>
      <c r="S2880">
        <v>23830.608498018159</v>
      </c>
      <c r="T2880">
        <v>11571.5425322104</v>
      </c>
      <c r="U2880">
        <v>1669.4026474032</v>
      </c>
      <c r="V2880">
        <v>11403</v>
      </c>
      <c r="W2880">
        <v>5795.3417846399998</v>
      </c>
      <c r="X2880">
        <v>14551.659139075</v>
      </c>
      <c r="Y2880">
        <v>57177</v>
      </c>
      <c r="Z2880">
        <v>14495.061</v>
      </c>
      <c r="AA2880">
        <v>156635.59622266391</v>
      </c>
      <c r="AB2880">
        <v>1403</v>
      </c>
      <c r="AC2880">
        <v>11377.8</v>
      </c>
      <c r="AD2880">
        <v>24051.1388316755</v>
      </c>
      <c r="AE2880">
        <v>17103.737870913599</v>
      </c>
      <c r="AF2880">
        <v>40261.212036849291</v>
      </c>
      <c r="AG2880">
        <v>214871</v>
      </c>
      <c r="AH2880">
        <v>55314.439359315482</v>
      </c>
      <c r="AI2880">
        <v>4600.3366800000013</v>
      </c>
      <c r="AJ2880">
        <v>47431.693304880842</v>
      </c>
      <c r="AK2880">
        <v>2596.8662898515281</v>
      </c>
      <c r="AL2880">
        <v>829416.6875</v>
      </c>
      <c r="AM2880">
        <v>646198.5625</v>
      </c>
      <c r="AN2880">
        <v>183218.203125</v>
      </c>
      <c r="AO2880" s="5" t="s">
        <v>2569</v>
      </c>
    </row>
    <row r="2881" spans="1:41" ht="14.25" x14ac:dyDescent="0.45">
      <c r="A2881">
        <v>2019</v>
      </c>
      <c r="B2881" s="5" t="s">
        <v>589</v>
      </c>
      <c r="C2881" s="5" t="s">
        <v>170</v>
      </c>
      <c r="D2881" s="5" t="s">
        <v>83</v>
      </c>
      <c r="E2881" s="5" t="s">
        <v>84</v>
      </c>
      <c r="F2881" s="5" t="s">
        <v>85</v>
      </c>
      <c r="G2881" s="5" t="s">
        <v>87</v>
      </c>
      <c r="H2881" s="5" t="s">
        <v>130</v>
      </c>
      <c r="I2881">
        <v>17023.643944999989</v>
      </c>
      <c r="J2881">
        <v>54194.585557500002</v>
      </c>
      <c r="K2881">
        <v>1045.6409040000001</v>
      </c>
      <c r="L2881">
        <v>2180.6523900000002</v>
      </c>
      <c r="M2881">
        <v>19513.742399999999</v>
      </c>
      <c r="N2881">
        <v>21337.287479999999</v>
      </c>
      <c r="O2881">
        <v>10142.334053936</v>
      </c>
      <c r="P2881">
        <v>9284.2530000000006</v>
      </c>
      <c r="Q2881">
        <v>4733.505651464885</v>
      </c>
      <c r="R2881">
        <v>9241.7865591955415</v>
      </c>
      <c r="S2881">
        <v>24736.522599413918</v>
      </c>
      <c r="T2881">
        <v>11740.279895</v>
      </c>
      <c r="U2881">
        <v>1088.4467</v>
      </c>
      <c r="V2881">
        <v>8038</v>
      </c>
      <c r="W2881">
        <v>5591.6535239999994</v>
      </c>
      <c r="X2881">
        <v>15510.539547653059</v>
      </c>
      <c r="Y2881">
        <v>58736.64976</v>
      </c>
      <c r="Z2881">
        <v>15812.262550952801</v>
      </c>
      <c r="AA2881">
        <v>166912.15753693131</v>
      </c>
      <c r="AB2881">
        <v>1132</v>
      </c>
      <c r="AC2881">
        <v>14594.38554000001</v>
      </c>
      <c r="AD2881">
        <v>20867.39016598478</v>
      </c>
      <c r="AE2881">
        <v>16797.763393027199</v>
      </c>
      <c r="AF2881">
        <v>41156.662976195897</v>
      </c>
      <c r="AG2881">
        <v>177632</v>
      </c>
      <c r="AH2881">
        <v>31883.29535668702</v>
      </c>
      <c r="AI2881">
        <v>4531.2832512000004</v>
      </c>
      <c r="AJ2881">
        <v>38477.466522938841</v>
      </c>
      <c r="AK2881">
        <v>2803.4618399999999</v>
      </c>
      <c r="AL2881">
        <v>806739.625</v>
      </c>
      <c r="AM2881">
        <v>657241.4375</v>
      </c>
      <c r="AN2881">
        <v>149498.140625</v>
      </c>
      <c r="AO2881" s="5" t="s">
        <v>934</v>
      </c>
    </row>
    <row r="2882" spans="1:41" ht="14.25" x14ac:dyDescent="0.45">
      <c r="A2882">
        <v>2019</v>
      </c>
      <c r="B2882" s="5" t="s">
        <v>4071</v>
      </c>
      <c r="C2882" s="5" t="s">
        <v>170</v>
      </c>
      <c r="D2882" s="5" t="s">
        <v>83</v>
      </c>
      <c r="E2882" s="5" t="s">
        <v>27</v>
      </c>
      <c r="F2882" s="5" t="s">
        <v>27</v>
      </c>
      <c r="G2882" s="5" t="s">
        <v>86</v>
      </c>
      <c r="H2882" s="5" t="s">
        <v>130</v>
      </c>
      <c r="I2882">
        <v>257.09792299672313</v>
      </c>
      <c r="J2882">
        <v>465.34724062406889</v>
      </c>
      <c r="K2882">
        <v>0</v>
      </c>
      <c r="L2882">
        <v>51.419584599344624</v>
      </c>
      <c r="M2882">
        <v>308.51750759606773</v>
      </c>
      <c r="N2882">
        <v>0</v>
      </c>
      <c r="O2882">
        <v>51.419584599344624</v>
      </c>
      <c r="P2882">
        <v>0</v>
      </c>
      <c r="Q2882">
        <v>26.285810608770884</v>
      </c>
      <c r="R2882">
        <v>48.923677962892441</v>
      </c>
      <c r="S2882">
        <v>0</v>
      </c>
      <c r="T2882">
        <v>617.03501519213546</v>
      </c>
      <c r="U2882">
        <v>0</v>
      </c>
      <c r="V2882">
        <v>1336.9091995829604</v>
      </c>
      <c r="W2882">
        <v>0</v>
      </c>
      <c r="X2882">
        <v>104.16836486965786</v>
      </c>
      <c r="Y2882">
        <v>3835.9010111111093</v>
      </c>
      <c r="Z2882">
        <v>124.43539473041399</v>
      </c>
      <c r="AA2882">
        <v>2348.8466244980623</v>
      </c>
      <c r="AB2882">
        <v>0</v>
      </c>
      <c r="AC2882">
        <v>11.738247882842948</v>
      </c>
      <c r="AD2882">
        <v>55.32705298189687</v>
      </c>
      <c r="AE2882">
        <v>0</v>
      </c>
      <c r="AF2882">
        <v>904.98468894846542</v>
      </c>
      <c r="AG2882">
        <v>19496.249696687508</v>
      </c>
      <c r="AH2882">
        <v>1463.4013776973482</v>
      </c>
      <c r="AI2882">
        <v>99.753994122728571</v>
      </c>
      <c r="AJ2882">
        <v>1851.1050455764066</v>
      </c>
      <c r="AK2882">
        <v>0</v>
      </c>
      <c r="AL2882">
        <v>33458.8671875</v>
      </c>
      <c r="AM2882">
        <v>30759.244140625</v>
      </c>
      <c r="AN2882">
        <v>2699.622802734375</v>
      </c>
      <c r="AO2882" s="5" t="s">
        <v>4396</v>
      </c>
    </row>
    <row r="2883" spans="1:41" ht="14.25" x14ac:dyDescent="0.45">
      <c r="A2883">
        <v>2019</v>
      </c>
      <c r="B2883" s="5" t="s">
        <v>589</v>
      </c>
      <c r="C2883" s="5" t="s">
        <v>170</v>
      </c>
      <c r="D2883" s="5" t="s">
        <v>83</v>
      </c>
      <c r="E2883" s="5" t="s">
        <v>27</v>
      </c>
      <c r="F2883" s="5" t="s">
        <v>27</v>
      </c>
      <c r="G2883" s="5" t="s">
        <v>86</v>
      </c>
      <c r="H2883" s="5" t="s">
        <v>130</v>
      </c>
      <c r="I2883">
        <v>1061.6005784468559</v>
      </c>
      <c r="J2883">
        <v>610.42033260694222</v>
      </c>
      <c r="K2883">
        <v>84.928046275748486</v>
      </c>
      <c r="L2883">
        <v>116.77606362915417</v>
      </c>
      <c r="M2883">
        <v>191.08810412043408</v>
      </c>
      <c r="N2883">
        <v>0</v>
      </c>
      <c r="O2883">
        <v>59.44963239302394</v>
      </c>
      <c r="P2883">
        <v>0</v>
      </c>
      <c r="Q2883">
        <v>5.9392271209391518</v>
      </c>
      <c r="R2883">
        <v>36.488273481796888</v>
      </c>
      <c r="S2883">
        <v>0</v>
      </c>
      <c r="T2883">
        <v>1008.5205495245132</v>
      </c>
      <c r="U2883">
        <v>0</v>
      </c>
      <c r="V2883">
        <v>828.04845118854769</v>
      </c>
      <c r="W2883">
        <v>0</v>
      </c>
      <c r="X2883">
        <v>105.42370194345251</v>
      </c>
      <c r="Y2883">
        <v>3956.5853558714325</v>
      </c>
      <c r="Z2883">
        <v>126.72122277609058</v>
      </c>
      <c r="AA2883">
        <v>3097.7949028913199</v>
      </c>
      <c r="AB2883">
        <v>0</v>
      </c>
      <c r="AC2883">
        <v>11.540288328093315</v>
      </c>
      <c r="AD2883">
        <v>57.113677509259951</v>
      </c>
      <c r="AE2883">
        <v>0</v>
      </c>
      <c r="AF2883">
        <v>487.04459259867787</v>
      </c>
      <c r="AG2883">
        <v>11140.436470221308</v>
      </c>
      <c r="AH2883">
        <v>1299.0173563893693</v>
      </c>
      <c r="AI2883">
        <v>102.97525610934504</v>
      </c>
      <c r="AJ2883">
        <v>1037.1837651425783</v>
      </c>
      <c r="AK2883">
        <v>0</v>
      </c>
      <c r="AL2883">
        <v>25425.09375</v>
      </c>
      <c r="AM2883">
        <v>22516.578125</v>
      </c>
      <c r="AN2883">
        <v>2908.516357421875</v>
      </c>
      <c r="AO2883" s="5" t="s">
        <v>935</v>
      </c>
    </row>
    <row r="2884" spans="1:41" ht="14.25" x14ac:dyDescent="0.45">
      <c r="A2884">
        <v>2019</v>
      </c>
      <c r="B2884" s="5" t="s">
        <v>1509</v>
      </c>
      <c r="C2884" s="5" t="s">
        <v>170</v>
      </c>
      <c r="D2884" s="5" t="s">
        <v>83</v>
      </c>
      <c r="E2884" s="5" t="s">
        <v>27</v>
      </c>
      <c r="F2884" s="5" t="s">
        <v>27</v>
      </c>
      <c r="G2884" s="5" t="s">
        <v>86</v>
      </c>
      <c r="H2884" s="5" t="s">
        <v>130</v>
      </c>
      <c r="I2884">
        <v>0</v>
      </c>
      <c r="J2884">
        <v>1087.3252912737748</v>
      </c>
      <c r="K2884">
        <v>87.587328923004137</v>
      </c>
      <c r="L2884">
        <v>142.32940949988173</v>
      </c>
      <c r="M2884">
        <v>196.38721406954835</v>
      </c>
      <c r="N2884">
        <v>0</v>
      </c>
      <c r="O2884">
        <v>60.216288634565345</v>
      </c>
      <c r="P2884">
        <v>0</v>
      </c>
      <c r="Q2884">
        <v>5.929791276767987</v>
      </c>
      <c r="R2884">
        <v>37.630801030157194</v>
      </c>
      <c r="S2884">
        <v>0</v>
      </c>
      <c r="T2884">
        <v>1040.0995309606742</v>
      </c>
      <c r="U2884">
        <v>0</v>
      </c>
      <c r="V2884">
        <v>853.97645699929035</v>
      </c>
      <c r="W2884">
        <v>0</v>
      </c>
      <c r="X2884">
        <v>56.108369470236305</v>
      </c>
      <c r="Y2884">
        <v>2025.4569813444707</v>
      </c>
      <c r="Z2884">
        <v>126.51989662927947</v>
      </c>
      <c r="AA2884">
        <v>2705.6742709650084</v>
      </c>
      <c r="AB2884">
        <v>152.1829840037197</v>
      </c>
      <c r="AC2884">
        <v>11.725753659567179</v>
      </c>
      <c r="AD2884">
        <v>56.841986787806611</v>
      </c>
      <c r="AE2884">
        <v>0</v>
      </c>
      <c r="AF2884">
        <v>1205.2038730830013</v>
      </c>
      <c r="AG2884">
        <v>16214.240804662977</v>
      </c>
      <c r="AH2884">
        <v>2896.6782265949264</v>
      </c>
      <c r="AI2884">
        <v>106.19963631914251</v>
      </c>
      <c r="AJ2884">
        <v>964.28174936169864</v>
      </c>
      <c r="AK2884">
        <v>0</v>
      </c>
      <c r="AL2884">
        <v>30032.595703125</v>
      </c>
      <c r="AM2884">
        <v>25380.294921875</v>
      </c>
      <c r="AN2884">
        <v>4652.3017578125</v>
      </c>
      <c r="AO2884" s="5" t="s">
        <v>2571</v>
      </c>
    </row>
    <row r="2885" spans="1:41" ht="14.25" x14ac:dyDescent="0.45">
      <c r="A2885">
        <v>2019</v>
      </c>
      <c r="B2885" s="5" t="s">
        <v>1507</v>
      </c>
      <c r="C2885" s="5" t="s">
        <v>170</v>
      </c>
      <c r="D2885" s="5" t="s">
        <v>83</v>
      </c>
      <c r="E2885" s="5" t="s">
        <v>27</v>
      </c>
      <c r="F2885" s="5" t="s">
        <v>27</v>
      </c>
      <c r="G2885" s="5" t="s">
        <v>86</v>
      </c>
      <c r="H2885" s="5" t="s">
        <v>130</v>
      </c>
      <c r="I2885">
        <v>0</v>
      </c>
      <c r="J2885">
        <v>1451.1231479523876</v>
      </c>
      <c r="K2885">
        <v>90.979507708613639</v>
      </c>
      <c r="L2885">
        <v>136.46926156292045</v>
      </c>
      <c r="M2885">
        <v>199.01767311259235</v>
      </c>
      <c r="N2885">
        <v>0</v>
      </c>
      <c r="O2885">
        <v>59.705301933777697</v>
      </c>
      <c r="P2885">
        <v>0</v>
      </c>
      <c r="Q2885">
        <v>6.5391521165566049</v>
      </c>
      <c r="R2885">
        <v>22.340052235165469</v>
      </c>
      <c r="S2885">
        <v>0</v>
      </c>
      <c r="T2885">
        <v>113.72438463576705</v>
      </c>
      <c r="U2885">
        <v>0</v>
      </c>
      <c r="V2885">
        <v>1478.4170002649716</v>
      </c>
      <c r="W2885">
        <v>0</v>
      </c>
      <c r="X2885">
        <v>88.329619134576362</v>
      </c>
      <c r="Y2885">
        <v>931.40271016693214</v>
      </c>
      <c r="Z2885">
        <v>68.234630781460226</v>
      </c>
      <c r="AA2885">
        <v>2594.8030630455928</v>
      </c>
      <c r="AB2885">
        <v>152.39067541192784</v>
      </c>
      <c r="AC2885">
        <v>59.639660218965929</v>
      </c>
      <c r="AD2885">
        <v>98.087281748349085</v>
      </c>
      <c r="AE2885"/>
      <c r="AF2885">
        <v>1601.2393356716011</v>
      </c>
      <c r="AG2885">
        <v>20312.778613731902</v>
      </c>
      <c r="AH2885">
        <v>2956.8340005299433</v>
      </c>
      <c r="AI2885">
        <v>0</v>
      </c>
      <c r="AJ2885">
        <v>1200.7225241828053</v>
      </c>
      <c r="AK2885"/>
      <c r="AL2885">
        <v>33622.77734375</v>
      </c>
      <c r="AM2885">
        <v>29863.708984375</v>
      </c>
      <c r="AN2885">
        <v>3759.068359375</v>
      </c>
      <c r="AO2885" s="5" t="s">
        <v>2570</v>
      </c>
    </row>
    <row r="2886" spans="1:41" ht="14.25" x14ac:dyDescent="0.45">
      <c r="A2886">
        <v>2019</v>
      </c>
      <c r="B2886" s="5" t="s">
        <v>1508</v>
      </c>
      <c r="C2886" s="5" t="s">
        <v>170</v>
      </c>
      <c r="D2886" s="5" t="s">
        <v>83</v>
      </c>
      <c r="E2886" s="5" t="s">
        <v>27</v>
      </c>
      <c r="F2886" s="5" t="s">
        <v>27</v>
      </c>
      <c r="G2886" s="5" t="s">
        <v>86</v>
      </c>
      <c r="H2886" s="5" t="s">
        <v>130</v>
      </c>
      <c r="I2886">
        <v>0</v>
      </c>
      <c r="J2886">
        <v>991.98656601640084</v>
      </c>
      <c r="K2886">
        <v>89.814403176467081</v>
      </c>
      <c r="L2886">
        <v>151.56180536028819</v>
      </c>
      <c r="M2886">
        <v>201.38073212223478</v>
      </c>
      <c r="N2886">
        <v>0</v>
      </c>
      <c r="O2886">
        <v>59.502042104409441</v>
      </c>
      <c r="P2886">
        <v>0</v>
      </c>
      <c r="Q2886">
        <v>6.5936963421993369</v>
      </c>
      <c r="R2886">
        <v>21.791253251091515</v>
      </c>
      <c r="S2886">
        <v>0</v>
      </c>
      <c r="T2886">
        <v>224.5360079411677</v>
      </c>
      <c r="U2886">
        <v>0</v>
      </c>
      <c r="V2886">
        <v>1459.48405161759</v>
      </c>
      <c r="W2886">
        <v>0</v>
      </c>
      <c r="X2886">
        <v>33.680401191175157</v>
      </c>
      <c r="Y2886">
        <v>842.0100297793789</v>
      </c>
      <c r="Z2886">
        <v>67.360802382350315</v>
      </c>
      <c r="AA2886">
        <v>2730.7152535996752</v>
      </c>
      <c r="AB2886">
        <v>156.05252551911155</v>
      </c>
      <c r="AC2886">
        <v>11.788140416911304</v>
      </c>
      <c r="AD2886">
        <v>98.905445132990053</v>
      </c>
      <c r="AE2886">
        <v>0</v>
      </c>
      <c r="AF2886">
        <v>1386.2649668248514</v>
      </c>
      <c r="AG2886">
        <v>19928.69338481834</v>
      </c>
      <c r="AH2886">
        <v>2918.96810323518</v>
      </c>
      <c r="AI2886">
        <v>0</v>
      </c>
      <c r="AJ2886">
        <v>1133.8356127516658</v>
      </c>
      <c r="AK2886">
        <v>0</v>
      </c>
      <c r="AL2886">
        <v>32514.92578125</v>
      </c>
      <c r="AM2886">
        <v>28732.0859375</v>
      </c>
      <c r="AN2886">
        <v>3782.839599609375</v>
      </c>
      <c r="AO2886" s="5" t="s">
        <v>2572</v>
      </c>
    </row>
    <row r="2887" spans="1:41" ht="14.25" x14ac:dyDescent="0.45">
      <c r="A2887">
        <v>2019</v>
      </c>
      <c r="B2887" s="5" t="s">
        <v>5028</v>
      </c>
      <c r="C2887" s="5" t="s">
        <v>170</v>
      </c>
      <c r="D2887" s="5" t="s">
        <v>83</v>
      </c>
      <c r="E2887" s="5" t="s">
        <v>27</v>
      </c>
      <c r="F2887" s="5" t="s">
        <v>27</v>
      </c>
      <c r="G2887" s="5" t="s">
        <v>86</v>
      </c>
      <c r="H2887" s="5" t="s">
        <v>130</v>
      </c>
      <c r="I2887">
        <v>620</v>
      </c>
      <c r="J2887">
        <v>2692.9530201342282</v>
      </c>
      <c r="K2887">
        <v>0</v>
      </c>
      <c r="L2887">
        <v>0</v>
      </c>
      <c r="M2887">
        <v>3765</v>
      </c>
      <c r="N2887">
        <v>0</v>
      </c>
      <c r="O2887">
        <v>50</v>
      </c>
      <c r="P2887">
        <v>0</v>
      </c>
      <c r="Q2887">
        <v>25.697499971706311</v>
      </c>
      <c r="R2887">
        <v>40.398000000000003</v>
      </c>
      <c r="S2887">
        <v>0</v>
      </c>
      <c r="T2887">
        <v>250</v>
      </c>
      <c r="U2887">
        <v>200</v>
      </c>
      <c r="V2887">
        <v>820</v>
      </c>
      <c r="W2887">
        <v>0</v>
      </c>
      <c r="X2887">
        <v>205</v>
      </c>
      <c r="Y2887">
        <v>8208</v>
      </c>
      <c r="Z2887">
        <v>53.533897966298532</v>
      </c>
      <c r="AA2887">
        <v>2251</v>
      </c>
      <c r="AB2887">
        <v>0</v>
      </c>
      <c r="AC2887">
        <v>11.642469999999999</v>
      </c>
      <c r="AD2887">
        <v>54</v>
      </c>
      <c r="AE2887">
        <v>0</v>
      </c>
      <c r="AF2887">
        <v>3471.5094918218242</v>
      </c>
      <c r="AG2887">
        <v>18915</v>
      </c>
      <c r="AH2887">
        <v>2043</v>
      </c>
      <c r="AI2887">
        <v>97</v>
      </c>
      <c r="AJ2887">
        <v>2151</v>
      </c>
      <c r="AK2887">
        <v>0</v>
      </c>
      <c r="AL2887">
        <v>45924.734375</v>
      </c>
      <c r="AM2887">
        <v>39460.734375</v>
      </c>
      <c r="AN2887">
        <v>6464</v>
      </c>
      <c r="AO2887" s="5" t="s">
        <v>5560</v>
      </c>
    </row>
    <row r="2888" spans="1:41" ht="14.25" x14ac:dyDescent="0.45">
      <c r="A2888">
        <v>2019</v>
      </c>
      <c r="B2888" s="5" t="s">
        <v>1507</v>
      </c>
      <c r="C2888" s="5" t="s">
        <v>170</v>
      </c>
      <c r="D2888" s="5" t="s">
        <v>83</v>
      </c>
      <c r="E2888" s="5" t="s">
        <v>27</v>
      </c>
      <c r="F2888" s="5" t="s">
        <v>27</v>
      </c>
      <c r="G2888" s="5" t="s">
        <v>87</v>
      </c>
      <c r="H2888" s="5" t="s">
        <v>130</v>
      </c>
      <c r="I2888">
        <v>0</v>
      </c>
      <c r="J2888">
        <v>1304.0719999999999</v>
      </c>
      <c r="K2888">
        <v>92</v>
      </c>
      <c r="L2888">
        <v>135.13949031167999</v>
      </c>
      <c r="M2888">
        <v>196.87499999999989</v>
      </c>
      <c r="N2888">
        <v>0</v>
      </c>
      <c r="O2888">
        <v>60.883904456176722</v>
      </c>
      <c r="P2888">
        <v>0</v>
      </c>
      <c r="Q2888">
        <v>6.5248470000000003</v>
      </c>
      <c r="R2888">
        <v>22.02487857628536</v>
      </c>
      <c r="S2888">
        <v>0</v>
      </c>
      <c r="T2888">
        <v>113.1</v>
      </c>
      <c r="U2888"/>
      <c r="V2888">
        <v>1470.8306767578119</v>
      </c>
      <c r="W2888">
        <v>0</v>
      </c>
      <c r="X2888">
        <v>92.741925944000002</v>
      </c>
      <c r="Y2888">
        <v>1096</v>
      </c>
      <c r="Z2888">
        <v>68.083308194365458</v>
      </c>
      <c r="AA2888">
        <v>2601.5545299468058</v>
      </c>
      <c r="AB2888">
        <v>134</v>
      </c>
      <c r="AC2888">
        <v>60.816950000000013</v>
      </c>
      <c r="AD2888">
        <v>97.872704999999996</v>
      </c>
      <c r="AE2888">
        <v>0</v>
      </c>
      <c r="AF2888">
        <v>1585.6366863237131</v>
      </c>
      <c r="AG2888">
        <v>20289.435460037159</v>
      </c>
      <c r="AH2888">
        <v>2951</v>
      </c>
      <c r="AI2888">
        <v>0</v>
      </c>
      <c r="AJ2888">
        <v>1206.6156728750791</v>
      </c>
      <c r="AK2888">
        <v>0</v>
      </c>
      <c r="AL2888">
        <v>33585.20703125</v>
      </c>
      <c r="AM2888">
        <v>29846.734375</v>
      </c>
      <c r="AN2888">
        <v>3738.4736328125</v>
      </c>
      <c r="AO2888" s="5" t="s">
        <v>2574</v>
      </c>
    </row>
    <row r="2889" spans="1:41" ht="14.25" x14ac:dyDescent="0.45">
      <c r="A2889">
        <v>2019</v>
      </c>
      <c r="B2889" s="5" t="s">
        <v>1509</v>
      </c>
      <c r="C2889" s="5" t="s">
        <v>170</v>
      </c>
      <c r="D2889" s="5" t="s">
        <v>83</v>
      </c>
      <c r="E2889" s="5" t="s">
        <v>27</v>
      </c>
      <c r="F2889" s="5" t="s">
        <v>27</v>
      </c>
      <c r="G2889" s="5" t="s">
        <v>87</v>
      </c>
      <c r="H2889" s="5" t="s">
        <v>130</v>
      </c>
      <c r="I2889">
        <v>0</v>
      </c>
      <c r="J2889">
        <v>1075</v>
      </c>
      <c r="K2889">
        <v>87.204278293308008</v>
      </c>
      <c r="L2889">
        <v>144.274</v>
      </c>
      <c r="M2889">
        <v>192.82812499999989</v>
      </c>
      <c r="N2889">
        <v>0</v>
      </c>
      <c r="O2889">
        <v>58.90350816590729</v>
      </c>
      <c r="P2889">
        <v>0</v>
      </c>
      <c r="Q2889">
        <v>5.8046958589808861</v>
      </c>
      <c r="R2889">
        <v>37.606109567421491</v>
      </c>
      <c r="S2889">
        <v>0</v>
      </c>
      <c r="T2889">
        <v>993.39445624999962</v>
      </c>
      <c r="U2889"/>
      <c r="V2889">
        <v>831</v>
      </c>
      <c r="W2889">
        <v>0</v>
      </c>
      <c r="X2889">
        <v>54.384716402175471</v>
      </c>
      <c r="Y2889">
        <v>2022.6420000000001</v>
      </c>
      <c r="Z2889">
        <v>123.83925829632</v>
      </c>
      <c r="AA2889">
        <v>2682.5758487982448</v>
      </c>
      <c r="AB2889">
        <v>139</v>
      </c>
      <c r="AC2889">
        <v>11.297599999999999</v>
      </c>
      <c r="AD2889">
        <v>55.642843048476507</v>
      </c>
      <c r="AE2889">
        <v>0</v>
      </c>
      <c r="AF2889">
        <v>1216.028107667451</v>
      </c>
      <c r="AG2889">
        <v>16586.285707103929</v>
      </c>
      <c r="AH2889">
        <v>2892.0262218968442</v>
      </c>
      <c r="AI2889">
        <v>102.93717599999999</v>
      </c>
      <c r="AJ2889">
        <v>957.51964688935652</v>
      </c>
      <c r="AK2889"/>
      <c r="AL2889">
        <v>30270.193359375</v>
      </c>
      <c r="AM2889">
        <v>25693.873046875</v>
      </c>
      <c r="AN2889">
        <v>4576.3212890625</v>
      </c>
      <c r="AO2889" s="5" t="s">
        <v>2575</v>
      </c>
    </row>
    <row r="2890" spans="1:41" ht="14.25" x14ac:dyDescent="0.45">
      <c r="A2890">
        <v>2019</v>
      </c>
      <c r="B2890" s="5" t="s">
        <v>589</v>
      </c>
      <c r="C2890" s="5" t="s">
        <v>170</v>
      </c>
      <c r="D2890" s="5" t="s">
        <v>83</v>
      </c>
      <c r="E2890" s="5" t="s">
        <v>27</v>
      </c>
      <c r="F2890" s="5" t="s">
        <v>27</v>
      </c>
      <c r="G2890" s="5" t="s">
        <v>87</v>
      </c>
      <c r="H2890" s="5" t="s">
        <v>130</v>
      </c>
      <c r="I2890">
        <v>1045.678375</v>
      </c>
      <c r="J2890">
        <v>610.79282999999998</v>
      </c>
      <c r="K2890">
        <v>82.659359999999992</v>
      </c>
      <c r="L2890">
        <v>116.16065999999999</v>
      </c>
      <c r="M2890">
        <v>187.27199999999999</v>
      </c>
      <c r="N2890">
        <v>0</v>
      </c>
      <c r="O2890">
        <v>58.19371998159999</v>
      </c>
      <c r="P2890">
        <v>0</v>
      </c>
      <c r="Q2890">
        <v>5.8183805954716981</v>
      </c>
      <c r="R2890">
        <v>35.546597519611652</v>
      </c>
      <c r="S2890">
        <v>0</v>
      </c>
      <c r="T2890">
        <v>978.78594999999996</v>
      </c>
      <c r="U2890">
        <v>0</v>
      </c>
      <c r="V2890">
        <v>814</v>
      </c>
      <c r="W2890">
        <v>0</v>
      </c>
      <c r="X2890">
        <v>105.3847164021755</v>
      </c>
      <c r="Y2890">
        <v>3906.3432400000002</v>
      </c>
      <c r="Z2890">
        <v>124.19043106392</v>
      </c>
      <c r="AA2890">
        <v>3106.9359050122448</v>
      </c>
      <c r="AB2890">
        <v>0</v>
      </c>
      <c r="AC2890">
        <v>11.29649</v>
      </c>
      <c r="AD2890">
        <v>55.973041248612283</v>
      </c>
      <c r="AE2890"/>
      <c r="AF2890">
        <v>484.4778935635315</v>
      </c>
      <c r="AG2890">
        <v>11166</v>
      </c>
      <c r="AH2890">
        <v>1308.1084688244271</v>
      </c>
      <c r="AI2890">
        <v>100.9188</v>
      </c>
      <c r="AJ2890">
        <v>1036.8002160000001</v>
      </c>
      <c r="AK2890"/>
      <c r="AL2890">
        <v>25341.3359375</v>
      </c>
      <c r="AM2890">
        <v>22464.041015625</v>
      </c>
      <c r="AN2890">
        <v>2877.2958984375</v>
      </c>
      <c r="AO2890" s="5" t="s">
        <v>936</v>
      </c>
    </row>
    <row r="2891" spans="1:41" ht="14.25" x14ac:dyDescent="0.45">
      <c r="A2891">
        <v>2019</v>
      </c>
      <c r="B2891" s="5" t="s">
        <v>1508</v>
      </c>
      <c r="C2891" s="5" t="s">
        <v>170</v>
      </c>
      <c r="D2891" s="5" t="s">
        <v>83</v>
      </c>
      <c r="E2891" s="5" t="s">
        <v>27</v>
      </c>
      <c r="F2891" s="5" t="s">
        <v>27</v>
      </c>
      <c r="G2891" s="5" t="s">
        <v>87</v>
      </c>
      <c r="H2891" s="5" t="s">
        <v>130</v>
      </c>
      <c r="I2891">
        <v>0</v>
      </c>
      <c r="J2891">
        <v>989</v>
      </c>
      <c r="K2891">
        <v>89.297180972347377</v>
      </c>
      <c r="L2891">
        <v>151.38900000000001</v>
      </c>
      <c r="M2891">
        <v>197.31249999999989</v>
      </c>
      <c r="N2891">
        <v>0</v>
      </c>
      <c r="O2891">
        <v>59</v>
      </c>
      <c r="P2891">
        <v>0</v>
      </c>
      <c r="Q2891">
        <v>7.2740731215524903</v>
      </c>
      <c r="R2891">
        <v>21.978356956353341</v>
      </c>
      <c r="S2891">
        <v>0</v>
      </c>
      <c r="T2891">
        <v>230.39286072319999</v>
      </c>
      <c r="U2891"/>
      <c r="V2891">
        <v>1435</v>
      </c>
      <c r="W2891">
        <v>0</v>
      </c>
      <c r="X2891">
        <v>33.765264299999998</v>
      </c>
      <c r="Y2891">
        <v>883</v>
      </c>
      <c r="Z2891">
        <v>74.34</v>
      </c>
      <c r="AA2891">
        <v>2715.9987301902402</v>
      </c>
      <c r="AB2891">
        <v>139</v>
      </c>
      <c r="AC2891">
        <v>11.8</v>
      </c>
      <c r="AD2891">
        <v>109.1110968232874</v>
      </c>
      <c r="AE2891">
        <v>0</v>
      </c>
      <c r="AF2891">
        <v>1384.6840484892609</v>
      </c>
      <c r="AG2891">
        <v>20294</v>
      </c>
      <c r="AH2891">
        <v>3106.3344830371088</v>
      </c>
      <c r="AI2891">
        <v>0</v>
      </c>
      <c r="AJ2891">
        <v>1206.6156728750791</v>
      </c>
      <c r="AK2891">
        <v>0</v>
      </c>
      <c r="AL2891">
        <v>33139.29296875</v>
      </c>
      <c r="AM2891">
        <v>29175.080078125</v>
      </c>
      <c r="AN2891">
        <v>3964.21337890625</v>
      </c>
      <c r="AO2891" s="5" t="s">
        <v>2573</v>
      </c>
    </row>
    <row r="2892" spans="1:41" ht="14.25" x14ac:dyDescent="0.45">
      <c r="A2892">
        <v>2019</v>
      </c>
      <c r="B2892" s="5" t="s">
        <v>4071</v>
      </c>
      <c r="C2892" s="5" t="s">
        <v>170</v>
      </c>
      <c r="D2892" s="5" t="s">
        <v>83</v>
      </c>
      <c r="E2892" s="5" t="s">
        <v>27</v>
      </c>
      <c r="F2892" s="5" t="s">
        <v>27</v>
      </c>
      <c r="G2892" s="5" t="s">
        <v>87</v>
      </c>
      <c r="H2892" s="5" t="s">
        <v>130</v>
      </c>
      <c r="I2892">
        <v>260.10000000000002</v>
      </c>
      <c r="J2892">
        <v>470.31945000000002</v>
      </c>
      <c r="K2892"/>
      <c r="L2892">
        <v>52.495000000000012</v>
      </c>
      <c r="M2892">
        <v>306</v>
      </c>
      <c r="N2892">
        <v>0</v>
      </c>
      <c r="O2892">
        <v>50.95</v>
      </c>
      <c r="P2892">
        <v>0</v>
      </c>
      <c r="Q2892">
        <v>26.071317990857551</v>
      </c>
      <c r="R2892">
        <v>48.399300302415369</v>
      </c>
      <c r="S2892">
        <v>0</v>
      </c>
      <c r="T2892">
        <v>624.24</v>
      </c>
      <c r="U2892">
        <v>0</v>
      </c>
      <c r="V2892">
        <v>1328</v>
      </c>
      <c r="W2892">
        <v>0</v>
      </c>
      <c r="X2892">
        <v>105.3847164021755</v>
      </c>
      <c r="Y2892">
        <v>3799.949331986274</v>
      </c>
      <c r="Z2892">
        <v>124</v>
      </c>
      <c r="AA2892">
        <v>2367</v>
      </c>
      <c r="AB2892"/>
      <c r="AC2892">
        <v>11.64246</v>
      </c>
      <c r="AD2892">
        <v>54.875583380592012</v>
      </c>
      <c r="AE2892">
        <v>0</v>
      </c>
      <c r="AF2892">
        <v>915.55200000000002</v>
      </c>
      <c r="AG2892">
        <v>19731</v>
      </c>
      <c r="AH2892">
        <v>1487</v>
      </c>
      <c r="AI2892">
        <v>98.94</v>
      </c>
      <c r="AJ2892">
        <v>1872.72</v>
      </c>
      <c r="AK2892"/>
      <c r="AL2892">
        <v>33734.640625</v>
      </c>
      <c r="AM2892">
        <v>31007.248046875</v>
      </c>
      <c r="AN2892">
        <v>2727.39013671875</v>
      </c>
      <c r="AO2892" s="5" t="s">
        <v>4397</v>
      </c>
    </row>
    <row r="2893" spans="1:41" ht="14.25" x14ac:dyDescent="0.45">
      <c r="A2893">
        <v>2019</v>
      </c>
      <c r="B2893" s="5" t="s">
        <v>5028</v>
      </c>
      <c r="C2893" s="5" t="s">
        <v>170</v>
      </c>
      <c r="D2893" s="5" t="s">
        <v>83</v>
      </c>
      <c r="E2893" s="5" t="s">
        <v>27</v>
      </c>
      <c r="F2893" s="5" t="s">
        <v>27</v>
      </c>
      <c r="G2893" s="5" t="s">
        <v>87</v>
      </c>
      <c r="H2893" s="5" t="s">
        <v>130</v>
      </c>
      <c r="I2893">
        <v>632.4</v>
      </c>
      <c r="J2893">
        <v>2769.492317307082</v>
      </c>
      <c r="K2893">
        <v>0</v>
      </c>
      <c r="L2893">
        <v>0</v>
      </c>
      <c r="M2893">
        <v>3765</v>
      </c>
      <c r="N2893">
        <v>0</v>
      </c>
      <c r="O2893">
        <v>50</v>
      </c>
      <c r="P2893">
        <v>0</v>
      </c>
      <c r="Q2893">
        <v>25.697499971706311</v>
      </c>
      <c r="R2893">
        <v>40.398000000000003</v>
      </c>
      <c r="S2893">
        <v>0</v>
      </c>
      <c r="T2893">
        <v>255.13749999999999</v>
      </c>
      <c r="U2893">
        <v>200</v>
      </c>
      <c r="V2893">
        <v>820</v>
      </c>
      <c r="W2893">
        <v>0</v>
      </c>
      <c r="X2893">
        <v>205</v>
      </c>
      <c r="Y2893">
        <v>8208</v>
      </c>
      <c r="Z2893">
        <v>53.533897966298532</v>
      </c>
      <c r="AA2893">
        <v>2314</v>
      </c>
      <c r="AB2893">
        <v>0</v>
      </c>
      <c r="AC2893">
        <v>11.642469999999999</v>
      </c>
      <c r="AD2893">
        <v>54.390564975999993</v>
      </c>
      <c r="AE2893">
        <v>0</v>
      </c>
      <c r="AF2893">
        <v>3544.7583420992642</v>
      </c>
      <c r="AG2893">
        <v>19386</v>
      </c>
      <c r="AH2893">
        <v>2088.321178068536</v>
      </c>
      <c r="AI2893">
        <v>97</v>
      </c>
      <c r="AJ2893">
        <v>2237.9004</v>
      </c>
      <c r="AK2893"/>
      <c r="AL2893">
        <v>46758.671875</v>
      </c>
      <c r="AM2893">
        <v>40243.82421875</v>
      </c>
      <c r="AN2893">
        <v>6514.849609375</v>
      </c>
      <c r="AO2893" s="5" t="s">
        <v>5561</v>
      </c>
    </row>
    <row r="2894" spans="1:41" ht="14.25" x14ac:dyDescent="0.45">
      <c r="A2894">
        <v>2019</v>
      </c>
      <c r="B2894" s="5" t="s">
        <v>1507</v>
      </c>
      <c r="C2894" s="5" t="s">
        <v>170</v>
      </c>
      <c r="D2894" s="5" t="s">
        <v>83</v>
      </c>
      <c r="E2894" s="5" t="s">
        <v>108</v>
      </c>
      <c r="F2894" s="5" t="s">
        <v>108</v>
      </c>
      <c r="G2894" s="5" t="s">
        <v>86</v>
      </c>
      <c r="H2894" s="5" t="s">
        <v>130</v>
      </c>
      <c r="I2894">
        <v>2549.700703533897</v>
      </c>
      <c r="J2894">
        <v>6858.7176373831107</v>
      </c>
      <c r="K2894">
        <v>723.2870862834784</v>
      </c>
      <c r="L2894">
        <v>1478.4170002649716</v>
      </c>
      <c r="M2894">
        <v>3704.0032075869326</v>
      </c>
      <c r="N2894">
        <v>1038.303631724553</v>
      </c>
      <c r="O2894">
        <v>5803.3553479631928</v>
      </c>
      <c r="P2894">
        <v>7357.3990640109496</v>
      </c>
      <c r="Q2894">
        <v>1615.1705727894814</v>
      </c>
      <c r="R2894">
        <v>2918.9177149683674</v>
      </c>
      <c r="S2894">
        <v>4911.756172418779</v>
      </c>
      <c r="T2894">
        <v>7534.2404821195669</v>
      </c>
      <c r="U2894">
        <v>1594.0836442247517</v>
      </c>
      <c r="V2894">
        <v>1612.6117741351768</v>
      </c>
      <c r="W2894">
        <v>1062.1857524980642</v>
      </c>
      <c r="X2894">
        <v>8416.0843825087632</v>
      </c>
      <c r="Y2894">
        <v>29958.414644600114</v>
      </c>
      <c r="Z2894">
        <v>7429.6140482546616</v>
      </c>
      <c r="AA2894">
        <v>59870.575707078133</v>
      </c>
      <c r="AB2894">
        <v>624.34687165036109</v>
      </c>
      <c r="AC2894">
        <v>8258.3920215679755</v>
      </c>
      <c r="AD2894">
        <v>10834.600821523694</v>
      </c>
      <c r="AE2894">
        <v>9193.4542345907867</v>
      </c>
      <c r="AF2894">
        <v>18332.370803285648</v>
      </c>
      <c r="AG2894">
        <v>66906.529754449686</v>
      </c>
      <c r="AH2894">
        <v>14488.486602596722</v>
      </c>
      <c r="AI2894">
        <v>716.4636232053324</v>
      </c>
      <c r="AJ2894">
        <v>27176.337519898116</v>
      </c>
      <c r="AK2894">
        <v>697.13047781725197</v>
      </c>
      <c r="AL2894">
        <v>313664.96875</v>
      </c>
      <c r="AM2894">
        <v>254149.015625</v>
      </c>
      <c r="AN2894">
        <v>59515.94140625</v>
      </c>
      <c r="AO2894" s="5" t="s">
        <v>2576</v>
      </c>
    </row>
    <row r="2895" spans="1:41" ht="14.25" x14ac:dyDescent="0.45">
      <c r="A2895">
        <v>2019</v>
      </c>
      <c r="B2895" s="5" t="s">
        <v>589</v>
      </c>
      <c r="C2895" s="5" t="s">
        <v>170</v>
      </c>
      <c r="D2895" s="5" t="s">
        <v>83</v>
      </c>
      <c r="E2895" s="5" t="s">
        <v>108</v>
      </c>
      <c r="F2895" s="5" t="s">
        <v>108</v>
      </c>
      <c r="G2895" s="5" t="s">
        <v>86</v>
      </c>
      <c r="H2895" s="5" t="s">
        <v>130</v>
      </c>
      <c r="I2895">
        <v>5682.7478964260199</v>
      </c>
      <c r="J2895">
        <v>32441.186676612862</v>
      </c>
      <c r="K2895">
        <v>718.70359160852149</v>
      </c>
      <c r="L2895">
        <v>966.05652638663901</v>
      </c>
      <c r="M2895">
        <v>4955.5515001899239</v>
      </c>
      <c r="N2895">
        <v>6643.496419920426</v>
      </c>
      <c r="O2895">
        <v>8386.6445697301624</v>
      </c>
      <c r="P2895">
        <v>7275.5598158402781</v>
      </c>
      <c r="Q2895">
        <v>4490.5939517269735</v>
      </c>
      <c r="R2895">
        <v>4774.5906333352623</v>
      </c>
      <c r="S2895">
        <v>5668.0924532018835</v>
      </c>
      <c r="T2895">
        <v>6157.283354991765</v>
      </c>
      <c r="U2895">
        <v>599.80432682247363</v>
      </c>
      <c r="V2895">
        <v>1626.3720861805834</v>
      </c>
      <c r="W2895">
        <v>1289.8447028129301</v>
      </c>
      <c r="X2895">
        <v>10244.349620111838</v>
      </c>
      <c r="Y2895">
        <v>21486.795707764366</v>
      </c>
      <c r="Z2895">
        <v>9229.4010866062272</v>
      </c>
      <c r="AA2895">
        <v>73942.507080398238</v>
      </c>
      <c r="AB2895">
        <v>667.74676384307247</v>
      </c>
      <c r="AC2895">
        <v>8289.5732672297745</v>
      </c>
      <c r="AD2895">
        <v>8773.3717047102291</v>
      </c>
      <c r="AE2895">
        <v>6421.9870131887756</v>
      </c>
      <c r="AF2895">
        <v>18837.900159773006</v>
      </c>
      <c r="AG2895">
        <v>73409.679999600092</v>
      </c>
      <c r="AH2895">
        <v>13101.212738612659</v>
      </c>
      <c r="AI2895">
        <v>782.39962631533285</v>
      </c>
      <c r="AJ2895">
        <v>20575.942411456963</v>
      </c>
      <c r="AK2895">
        <v>1356.3008990237031</v>
      </c>
      <c r="AL2895">
        <v>358795.71875</v>
      </c>
      <c r="AM2895">
        <v>296694.1875</v>
      </c>
      <c r="AN2895">
        <v>62101.49609375</v>
      </c>
      <c r="AO2895" s="5" t="s">
        <v>937</v>
      </c>
    </row>
    <row r="2896" spans="1:41" ht="14.25" x14ac:dyDescent="0.45">
      <c r="A2896">
        <v>2019</v>
      </c>
      <c r="B2896" s="5" t="s">
        <v>5028</v>
      </c>
      <c r="C2896" s="5" t="s">
        <v>170</v>
      </c>
      <c r="D2896" s="5" t="s">
        <v>83</v>
      </c>
      <c r="E2896" s="5" t="s">
        <v>108</v>
      </c>
      <c r="F2896" s="5" t="s">
        <v>108</v>
      </c>
      <c r="G2896" s="5" t="s">
        <v>86</v>
      </c>
      <c r="H2896" s="5" t="s">
        <v>130</v>
      </c>
      <c r="I2896">
        <v>8460</v>
      </c>
      <c r="J2896">
        <v>41969.498718990741</v>
      </c>
      <c r="K2896">
        <v>1043</v>
      </c>
      <c r="L2896">
        <v>1250.8879999999999</v>
      </c>
      <c r="M2896">
        <v>11295</v>
      </c>
      <c r="N2896">
        <v>11940.604572021481</v>
      </c>
      <c r="O2896">
        <v>8853.1401500000011</v>
      </c>
      <c r="P2896">
        <v>7588.6049999999996</v>
      </c>
      <c r="Q2896">
        <v>4447.0137941756366</v>
      </c>
      <c r="R2896">
        <v>5009.8585426571462</v>
      </c>
      <c r="S2896">
        <v>5142</v>
      </c>
      <c r="T2896">
        <v>5250</v>
      </c>
      <c r="U2896">
        <v>960</v>
      </c>
      <c r="V2896">
        <v>2249</v>
      </c>
      <c r="W2896">
        <v>3890</v>
      </c>
      <c r="X2896">
        <v>8400</v>
      </c>
      <c r="Y2896">
        <v>28660.5</v>
      </c>
      <c r="Z2896">
        <v>7282.4532455256576</v>
      </c>
      <c r="AA2896">
        <v>72471</v>
      </c>
      <c r="AB2896">
        <v>784</v>
      </c>
      <c r="AC2896">
        <v>7882.4893700000002</v>
      </c>
      <c r="AD2896">
        <v>8958.3453242799987</v>
      </c>
      <c r="AE2896">
        <v>6348.2785225600001</v>
      </c>
      <c r="AF2896">
        <v>21414.408903690899</v>
      </c>
      <c r="AG2896">
        <v>84004</v>
      </c>
      <c r="AH2896">
        <v>14276</v>
      </c>
      <c r="AI2896">
        <v>597</v>
      </c>
      <c r="AJ2896">
        <v>17873</v>
      </c>
      <c r="AK2896">
        <v>1351</v>
      </c>
      <c r="AL2896">
        <v>399651.09375</v>
      </c>
      <c r="AM2896">
        <v>329811.59375</v>
      </c>
      <c r="AN2896">
        <v>69839.484375</v>
      </c>
      <c r="AO2896" s="5" t="s">
        <v>5562</v>
      </c>
    </row>
    <row r="2897" spans="1:41" ht="14.25" x14ac:dyDescent="0.45">
      <c r="A2897">
        <v>2019</v>
      </c>
      <c r="B2897" s="5" t="s">
        <v>1509</v>
      </c>
      <c r="C2897" s="5" t="s">
        <v>170</v>
      </c>
      <c r="D2897" s="5" t="s">
        <v>83</v>
      </c>
      <c r="E2897" s="5" t="s">
        <v>108</v>
      </c>
      <c r="F2897" s="5" t="s">
        <v>108</v>
      </c>
      <c r="G2897" s="5" t="s">
        <v>86</v>
      </c>
      <c r="H2897" s="5" t="s">
        <v>130</v>
      </c>
      <c r="I2897">
        <v>4543.5926878808395</v>
      </c>
      <c r="J2897">
        <v>10260.987627211889</v>
      </c>
      <c r="K2897">
        <v>585.74026217259018</v>
      </c>
      <c r="L2897">
        <v>1602.8481192909758</v>
      </c>
      <c r="M2897">
        <v>4390.1780070641398</v>
      </c>
      <c r="N2897">
        <v>3109.7880039271004</v>
      </c>
      <c r="O2897">
        <v>6850.880251665898</v>
      </c>
      <c r="P2897">
        <v>8809.700083374717</v>
      </c>
      <c r="Q2897">
        <v>2594.459995466802</v>
      </c>
      <c r="R2897">
        <v>3172.9271533047677</v>
      </c>
      <c r="S2897">
        <v>4013.168715553416</v>
      </c>
      <c r="T2897">
        <v>6350.0813469178001</v>
      </c>
      <c r="U2897">
        <v>1204.3257726913068</v>
      </c>
      <c r="V2897">
        <v>1115.6436021567652</v>
      </c>
      <c r="W2897">
        <v>1187.9031485182436</v>
      </c>
      <c r="X2897">
        <v>10417.745657756202</v>
      </c>
      <c r="Y2897">
        <v>23801.856634826374</v>
      </c>
      <c r="Z2897">
        <v>10242.664242533432</v>
      </c>
      <c r="AA2897">
        <v>62428.736340541967</v>
      </c>
      <c r="AB2897">
        <v>447.79021911885866</v>
      </c>
      <c r="AC2897">
        <v>8773.7951757711417</v>
      </c>
      <c r="AD2897">
        <v>8014.4893243957631</v>
      </c>
      <c r="AE2897">
        <v>6660.9032315451877</v>
      </c>
      <c r="AF2897">
        <v>15962.172554444824</v>
      </c>
      <c r="AG2897">
        <v>65132.588759718572</v>
      </c>
      <c r="AH2897">
        <v>12604.111820128332</v>
      </c>
      <c r="AI2897">
        <v>806.89826770317563</v>
      </c>
      <c r="AJ2897">
        <v>16275.564231728391</v>
      </c>
      <c r="AK2897">
        <v>1403.8059143134487</v>
      </c>
      <c r="AL2897">
        <v>302765.375</v>
      </c>
      <c r="AM2897">
        <v>245692.5625</v>
      </c>
      <c r="AN2897">
        <v>57072.7890625</v>
      </c>
      <c r="AO2897" s="5" t="s">
        <v>2578</v>
      </c>
    </row>
    <row r="2898" spans="1:41" ht="14.25" x14ac:dyDescent="0.45">
      <c r="A2898">
        <v>2019</v>
      </c>
      <c r="B2898" s="5" t="s">
        <v>1508</v>
      </c>
      <c r="C2898" s="5" t="s">
        <v>170</v>
      </c>
      <c r="D2898" s="5" t="s">
        <v>83</v>
      </c>
      <c r="E2898" s="5" t="s">
        <v>108</v>
      </c>
      <c r="F2898" s="5" t="s">
        <v>108</v>
      </c>
      <c r="G2898" s="5" t="s">
        <v>86</v>
      </c>
      <c r="H2898" s="5" t="s">
        <v>130</v>
      </c>
      <c r="I2898">
        <v>5160.9601425277397</v>
      </c>
      <c r="J2898">
        <v>7867.5265776049455</v>
      </c>
      <c r="K2898">
        <v>623.08742203674035</v>
      </c>
      <c r="L2898">
        <v>1643.6035781293474</v>
      </c>
      <c r="M2898">
        <v>3958.7101550077496</v>
      </c>
      <c r="N2898">
        <v>3334.3597179263402</v>
      </c>
      <c r="O2898">
        <v>6467.759708745335</v>
      </c>
      <c r="P2898">
        <v>7283.6373397764901</v>
      </c>
      <c r="Q2898">
        <v>1652.3336223191031</v>
      </c>
      <c r="R2898">
        <v>2886.6414717965031</v>
      </c>
      <c r="S2898">
        <v>4289.9151976057374</v>
      </c>
      <c r="T2898">
        <v>7297.4202580879501</v>
      </c>
      <c r="U2898">
        <v>1411.2088099102389</v>
      </c>
      <c r="V2898">
        <v>2490.1043280675499</v>
      </c>
      <c r="W2898">
        <v>1133.9068401028969</v>
      </c>
      <c r="X2898">
        <v>10579.014014148115</v>
      </c>
      <c r="Y2898">
        <v>24715.801074124032</v>
      </c>
      <c r="Z2898">
        <v>9666.2751418672688</v>
      </c>
      <c r="AA2898">
        <v>63006.513539883141</v>
      </c>
      <c r="AB2898">
        <v>441.21325560439453</v>
      </c>
      <c r="AC2898">
        <v>8564.9260229158408</v>
      </c>
      <c r="AD2898">
        <v>11487.837660618927</v>
      </c>
      <c r="AE2898">
        <v>6279.665894893018</v>
      </c>
      <c r="AF2898">
        <v>16188.815201676422</v>
      </c>
      <c r="AG2898">
        <v>71876.221502047192</v>
      </c>
      <c r="AH2898">
        <v>16009.417366205256</v>
      </c>
      <c r="AI2898">
        <v>707.28842501467818</v>
      </c>
      <c r="AJ2898">
        <v>25662.464627446709</v>
      </c>
      <c r="AK2898">
        <v>995.76461274157157</v>
      </c>
      <c r="AL2898">
        <v>323682.375</v>
      </c>
      <c r="AM2898">
        <v>259691.0625</v>
      </c>
      <c r="AN2898">
        <v>63991.3359375</v>
      </c>
      <c r="AO2898" s="5" t="s">
        <v>2577</v>
      </c>
    </row>
    <row r="2899" spans="1:41" ht="14.25" x14ac:dyDescent="0.45">
      <c r="A2899">
        <v>2019</v>
      </c>
      <c r="B2899" s="5" t="s">
        <v>4071</v>
      </c>
      <c r="C2899" s="5" t="s">
        <v>170</v>
      </c>
      <c r="D2899" s="5" t="s">
        <v>83</v>
      </c>
      <c r="E2899" s="5" t="s">
        <v>108</v>
      </c>
      <c r="F2899" s="5" t="s">
        <v>108</v>
      </c>
      <c r="G2899" s="5" t="s">
        <v>86</v>
      </c>
      <c r="H2899" s="5" t="s">
        <v>130</v>
      </c>
      <c r="I2899">
        <v>10645.910795448312</v>
      </c>
      <c r="J2899">
        <v>40647.952919550917</v>
      </c>
      <c r="K2899">
        <v>731.67497905637435</v>
      </c>
      <c r="L2899">
        <v>935.83643970807213</v>
      </c>
      <c r="M2899">
        <v>8227.1335358951401</v>
      </c>
      <c r="N2899">
        <v>7511.1817502745025</v>
      </c>
      <c r="O2899">
        <v>8204.5089186714285</v>
      </c>
      <c r="P2899">
        <v>6339.0063894072055</v>
      </c>
      <c r="Q2899">
        <v>4583.3939133482072</v>
      </c>
      <c r="R2899">
        <v>5793.035530218538</v>
      </c>
      <c r="S2899">
        <v>7346.7649035462509</v>
      </c>
      <c r="T2899">
        <v>6890.2243363121797</v>
      </c>
      <c r="U2899">
        <v>498.76997061364284</v>
      </c>
      <c r="V2899">
        <v>2615.2000727226678</v>
      </c>
      <c r="W2899">
        <v>1516.8777456806665</v>
      </c>
      <c r="X2899">
        <v>10785.872689308231</v>
      </c>
      <c r="Y2899">
        <v>29232.033844727419</v>
      </c>
      <c r="Z2899">
        <v>6690.7163480667223</v>
      </c>
      <c r="AA2899">
        <v>82283.676059255245</v>
      </c>
      <c r="AB2899">
        <v>646.36988820606155</v>
      </c>
      <c r="AC2899">
        <v>8683.6522703735918</v>
      </c>
      <c r="AD2899">
        <v>8684.9473394057659</v>
      </c>
      <c r="AE2899">
        <v>9336.768171548998</v>
      </c>
      <c r="AF2899">
        <v>18395.124220707155</v>
      </c>
      <c r="AG2899">
        <v>89315.818449061611</v>
      </c>
      <c r="AH2899">
        <v>13297.104577390521</v>
      </c>
      <c r="AI2899">
        <v>557.38829705689579</v>
      </c>
      <c r="AJ2899">
        <v>19852.073222114974</v>
      </c>
      <c r="AK2899">
        <v>914.35570256335757</v>
      </c>
      <c r="AL2899">
        <v>411163.34375</v>
      </c>
      <c r="AM2899">
        <v>343360.15625</v>
      </c>
      <c r="AN2899">
        <v>67803.234375</v>
      </c>
      <c r="AO2899" s="5" t="s">
        <v>4398</v>
      </c>
    </row>
    <row r="2900" spans="1:41" ht="14.25" x14ac:dyDescent="0.45">
      <c r="A2900">
        <v>2019</v>
      </c>
      <c r="B2900" s="5" t="s">
        <v>589</v>
      </c>
      <c r="C2900" s="5" t="s">
        <v>170</v>
      </c>
      <c r="D2900" s="5" t="s">
        <v>83</v>
      </c>
      <c r="E2900" s="5" t="s">
        <v>108</v>
      </c>
      <c r="F2900" s="5" t="s">
        <v>108</v>
      </c>
      <c r="G2900" s="5" t="s">
        <v>87</v>
      </c>
      <c r="H2900" s="5" t="s">
        <v>130</v>
      </c>
      <c r="I2900">
        <v>5597.5163413749979</v>
      </c>
      <c r="J2900">
        <v>32460.983293500001</v>
      </c>
      <c r="K2900">
        <v>699.50483399999996</v>
      </c>
      <c r="L2900">
        <v>960.96546000000001</v>
      </c>
      <c r="M2900">
        <v>4856.5871999999999</v>
      </c>
      <c r="N2900">
        <v>6648</v>
      </c>
      <c r="O2900">
        <v>8209.4712116899991</v>
      </c>
      <c r="P2900">
        <v>7414.0829999999996</v>
      </c>
      <c r="Q2900">
        <v>4399.2230266383986</v>
      </c>
      <c r="R2900">
        <v>4651.3697516750308</v>
      </c>
      <c r="S2900">
        <v>5565.7903894139226</v>
      </c>
      <c r="T2900">
        <v>5975.7457999999997</v>
      </c>
      <c r="U2900">
        <v>576.35649999999998</v>
      </c>
      <c r="V2900">
        <v>1598</v>
      </c>
      <c r="W2900">
        <v>1266.5658149999999</v>
      </c>
      <c r="X2900">
        <v>10240.56127358626</v>
      </c>
      <c r="Y2900">
        <v>21201.437600000001</v>
      </c>
      <c r="Z2900">
        <v>9045.0776460129091</v>
      </c>
      <c r="AA2900">
        <v>74409.836067548051</v>
      </c>
      <c r="AB2900">
        <v>629</v>
      </c>
      <c r="AC2900">
        <v>8114.4459700000034</v>
      </c>
      <c r="AD2900">
        <v>8598.1557786667672</v>
      </c>
      <c r="AE2900">
        <v>6293.7374226911988</v>
      </c>
      <c r="AF2900">
        <v>18738.625430314889</v>
      </c>
      <c r="AG2900">
        <v>73576</v>
      </c>
      <c r="AH2900">
        <v>13192.900965453129</v>
      </c>
      <c r="AI2900">
        <v>766.77480000000003</v>
      </c>
      <c r="AJ2900">
        <v>20568.333456</v>
      </c>
      <c r="AK2900">
        <v>1329.21504</v>
      </c>
      <c r="AL2900">
        <v>357584.3125</v>
      </c>
      <c r="AM2900">
        <v>296254.03125</v>
      </c>
      <c r="AN2900">
        <v>61330.2734375</v>
      </c>
      <c r="AO2900" s="5" t="s">
        <v>938</v>
      </c>
    </row>
    <row r="2901" spans="1:41" ht="14.25" x14ac:dyDescent="0.45">
      <c r="A2901">
        <v>2019</v>
      </c>
      <c r="B2901" s="5" t="s">
        <v>1509</v>
      </c>
      <c r="C2901" s="5" t="s">
        <v>170</v>
      </c>
      <c r="D2901" s="5" t="s">
        <v>83</v>
      </c>
      <c r="E2901" s="5" t="s">
        <v>108</v>
      </c>
      <c r="F2901" s="5" t="s">
        <v>108</v>
      </c>
      <c r="G2901" s="5" t="s">
        <v>87</v>
      </c>
      <c r="H2901" s="5" t="s">
        <v>130</v>
      </c>
      <c r="I2901">
        <v>4492.0934639999996</v>
      </c>
      <c r="J2901">
        <v>10144.674999999999</v>
      </c>
      <c r="K2901">
        <v>646.9633936207365</v>
      </c>
      <c r="L2901">
        <v>1624.7472</v>
      </c>
      <c r="M2901">
        <v>4313.9212499999994</v>
      </c>
      <c r="N2901">
        <v>3074.5401990207838</v>
      </c>
      <c r="O2901">
        <v>6701.5236242244064</v>
      </c>
      <c r="P2901">
        <v>8046.5521135999998</v>
      </c>
      <c r="Q2901">
        <v>1632.5139731727149</v>
      </c>
      <c r="R2901">
        <v>3170.8452360873771</v>
      </c>
      <c r="S2901">
        <v>3893.6526351559651</v>
      </c>
      <c r="T2901">
        <v>6064.9345749999984</v>
      </c>
      <c r="U2901">
        <v>1179.002088</v>
      </c>
      <c r="V2901">
        <v>1085</v>
      </c>
      <c r="W2901">
        <v>1152.5384062149999</v>
      </c>
      <c r="X2901">
        <v>10097.71177627273</v>
      </c>
      <c r="Y2901">
        <v>23768.7768</v>
      </c>
      <c r="Z2901">
        <v>10025.64795393639</v>
      </c>
      <c r="AA2901">
        <v>61895.780351417263</v>
      </c>
      <c r="AB2901">
        <v>409</v>
      </c>
      <c r="AC2901">
        <v>8453.4323300000015</v>
      </c>
      <c r="AD2901">
        <v>7845.4149263956806</v>
      </c>
      <c r="AE2901">
        <v>6656.532677652488</v>
      </c>
      <c r="AF2901">
        <v>16105.53278093064</v>
      </c>
      <c r="AG2901">
        <v>66627.092753014833</v>
      </c>
      <c r="AH2901">
        <v>12583.8698799418</v>
      </c>
      <c r="AI2901">
        <v>782.11029600000006</v>
      </c>
      <c r="AJ2901">
        <v>16161.062785767839</v>
      </c>
      <c r="AK2901">
        <v>1421.598059324999</v>
      </c>
      <c r="AL2901">
        <v>300057.09375</v>
      </c>
      <c r="AM2901">
        <v>244143.828125</v>
      </c>
      <c r="AN2901">
        <v>55913.23828125</v>
      </c>
      <c r="AO2901" s="5" t="s">
        <v>2580</v>
      </c>
    </row>
    <row r="2902" spans="1:41" ht="14.25" x14ac:dyDescent="0.45">
      <c r="A2902">
        <v>2019</v>
      </c>
      <c r="B2902" s="5" t="s">
        <v>4071</v>
      </c>
      <c r="C2902" s="5" t="s">
        <v>170</v>
      </c>
      <c r="D2902" s="5" t="s">
        <v>83</v>
      </c>
      <c r="E2902" s="5" t="s">
        <v>108</v>
      </c>
      <c r="F2902" s="5" t="s">
        <v>108</v>
      </c>
      <c r="G2902" s="5" t="s">
        <v>87</v>
      </c>
      <c r="H2902" s="5" t="s">
        <v>130</v>
      </c>
      <c r="I2902">
        <v>10770.220799999999</v>
      </c>
      <c r="J2902">
        <v>41082.274035000002</v>
      </c>
      <c r="K2902">
        <v>681.61959999999988</v>
      </c>
      <c r="L2902">
        <v>955.40900000000011</v>
      </c>
      <c r="M2902">
        <v>8160</v>
      </c>
      <c r="N2902">
        <v>7457.1942060457759</v>
      </c>
      <c r="O2902">
        <v>8129.5819999999994</v>
      </c>
      <c r="P2902">
        <v>6267.2980950000001</v>
      </c>
      <c r="Q2902">
        <v>4545.9933486848486</v>
      </c>
      <c r="R2902">
        <v>5730.9441555532767</v>
      </c>
      <c r="S2902">
        <v>7294</v>
      </c>
      <c r="T2902">
        <v>6970.68</v>
      </c>
      <c r="U2902">
        <v>489.85</v>
      </c>
      <c r="V2902">
        <v>2597</v>
      </c>
      <c r="W2902">
        <v>1505.9749999999999</v>
      </c>
      <c r="X2902">
        <v>11036.816998711531</v>
      </c>
      <c r="Y2902">
        <v>28958</v>
      </c>
      <c r="Z2902">
        <v>6635</v>
      </c>
      <c r="AA2902">
        <v>84237</v>
      </c>
      <c r="AB2902">
        <v>628.52499999999998</v>
      </c>
      <c r="AC2902">
        <v>8612.7935399999969</v>
      </c>
      <c r="AD2902">
        <v>8614.078035849001</v>
      </c>
      <c r="AE2902">
        <v>9260.58</v>
      </c>
      <c r="AF2902">
        <v>18609.920119295999</v>
      </c>
      <c r="AG2902">
        <v>90391</v>
      </c>
      <c r="AH2902">
        <v>13518</v>
      </c>
      <c r="AI2902">
        <v>552.84</v>
      </c>
      <c r="AJ2902">
        <v>20083.881600000001</v>
      </c>
      <c r="AK2902">
        <v>906.89454599999999</v>
      </c>
      <c r="AL2902">
        <v>414683.375</v>
      </c>
      <c r="AM2902">
        <v>346684.375</v>
      </c>
      <c r="AN2902">
        <v>67999.015625</v>
      </c>
      <c r="AO2902" s="5" t="s">
        <v>4399</v>
      </c>
    </row>
    <row r="2903" spans="1:41" ht="14.25" x14ac:dyDescent="0.45">
      <c r="A2903">
        <v>2019</v>
      </c>
      <c r="B2903" s="5" t="s">
        <v>5028</v>
      </c>
      <c r="C2903" s="5" t="s">
        <v>170</v>
      </c>
      <c r="D2903" s="5" t="s">
        <v>83</v>
      </c>
      <c r="E2903" s="5" t="s">
        <v>108</v>
      </c>
      <c r="F2903" s="5" t="s">
        <v>108</v>
      </c>
      <c r="G2903" s="5" t="s">
        <v>87</v>
      </c>
      <c r="H2903" s="5" t="s">
        <v>130</v>
      </c>
      <c r="I2903">
        <v>8629.2000000000007</v>
      </c>
      <c r="J2903">
        <v>42863.269137874013</v>
      </c>
      <c r="K2903">
        <v>1043</v>
      </c>
      <c r="L2903">
        <v>1277.2817368000001</v>
      </c>
      <c r="M2903">
        <v>11295</v>
      </c>
      <c r="N2903">
        <v>11940.604572021481</v>
      </c>
      <c r="O2903">
        <v>8853.1401500000011</v>
      </c>
      <c r="P2903">
        <v>7588.6049999999996</v>
      </c>
      <c r="Q2903">
        <v>4447.0137941756357</v>
      </c>
      <c r="R2903">
        <v>5009.8585426571462</v>
      </c>
      <c r="S2903">
        <v>5142</v>
      </c>
      <c r="T2903">
        <v>5357.8875000000007</v>
      </c>
      <c r="U2903">
        <v>960</v>
      </c>
      <c r="V2903">
        <v>2249</v>
      </c>
      <c r="W2903">
        <v>3890</v>
      </c>
      <c r="X2903">
        <v>8400</v>
      </c>
      <c r="Y2903">
        <v>28660.5</v>
      </c>
      <c r="Z2903">
        <v>7282.4532455256576</v>
      </c>
      <c r="AA2903">
        <v>75997</v>
      </c>
      <c r="AB2903">
        <v>794</v>
      </c>
      <c r="AC2903">
        <v>7882.4893699999984</v>
      </c>
      <c r="AD2903">
        <v>8958.3453242800006</v>
      </c>
      <c r="AE2903">
        <v>6348.2785225600001</v>
      </c>
      <c r="AF2903">
        <v>21866.252931558782</v>
      </c>
      <c r="AG2903">
        <v>86096</v>
      </c>
      <c r="AH2903">
        <v>14598.48199</v>
      </c>
      <c r="AI2903">
        <v>597</v>
      </c>
      <c r="AJ2903">
        <v>18595.069200000002</v>
      </c>
      <c r="AK2903">
        <v>1351</v>
      </c>
      <c r="AL2903">
        <v>407972.6875</v>
      </c>
      <c r="AM2903">
        <v>337692.875</v>
      </c>
      <c r="AN2903">
        <v>70279.8515625</v>
      </c>
      <c r="AO2903" s="5" t="s">
        <v>5563</v>
      </c>
    </row>
    <row r="2904" spans="1:41" ht="14.25" x14ac:dyDescent="0.45">
      <c r="A2904">
        <v>2019</v>
      </c>
      <c r="B2904" s="5" t="s">
        <v>1508</v>
      </c>
      <c r="C2904" s="5" t="s">
        <v>170</v>
      </c>
      <c r="D2904" s="5" t="s">
        <v>83</v>
      </c>
      <c r="E2904" s="5" t="s">
        <v>108</v>
      </c>
      <c r="F2904" s="5" t="s">
        <v>108</v>
      </c>
      <c r="G2904" s="5" t="s">
        <v>87</v>
      </c>
      <c r="H2904" s="5" t="s">
        <v>130</v>
      </c>
      <c r="I2904">
        <v>4688.9400000000014</v>
      </c>
      <c r="J2904">
        <v>7843.92</v>
      </c>
      <c r="K2904">
        <v>617.95333758409561</v>
      </c>
      <c r="L2904">
        <v>1641.7295999999999</v>
      </c>
      <c r="M2904">
        <v>3882.119999999999</v>
      </c>
      <c r="N2904">
        <v>1934.254634340188</v>
      </c>
      <c r="O2904">
        <v>6515</v>
      </c>
      <c r="P2904">
        <v>7611</v>
      </c>
      <c r="Q2904">
        <v>1822.8312263982471</v>
      </c>
      <c r="R2904">
        <v>2911.4267059871308</v>
      </c>
      <c r="S2904">
        <v>4732.5741455413936</v>
      </c>
      <c r="T2904">
        <v>7487.767973504001</v>
      </c>
      <c r="U2904">
        <v>1374.2233973712</v>
      </c>
      <c r="V2904">
        <v>2449</v>
      </c>
      <c r="W2904">
        <v>1093.2564815999999</v>
      </c>
      <c r="X2904">
        <v>10923.684189400001</v>
      </c>
      <c r="Y2904">
        <v>25427</v>
      </c>
      <c r="Z2904">
        <v>10667.79</v>
      </c>
      <c r="AA2904">
        <v>62666.955312332953</v>
      </c>
      <c r="AB2904">
        <v>393</v>
      </c>
      <c r="AC2904">
        <v>8589.4</v>
      </c>
      <c r="AD2904">
        <v>12673.221030374891</v>
      </c>
      <c r="AE2904">
        <v>6054.5409896735991</v>
      </c>
      <c r="AF2904">
        <v>16170.353222620241</v>
      </c>
      <c r="AG2904">
        <v>73188</v>
      </c>
      <c r="AH2904">
        <v>17037.049895426611</v>
      </c>
      <c r="AI2904">
        <v>681.93226080000011</v>
      </c>
      <c r="AJ2904">
        <v>27309.719042015538</v>
      </c>
      <c r="AK2904">
        <v>1057.708145278516</v>
      </c>
      <c r="AL2904">
        <v>329446.375</v>
      </c>
      <c r="AM2904">
        <v>262351.09375</v>
      </c>
      <c r="AN2904">
        <v>67095.2734375</v>
      </c>
      <c r="AO2904" s="5" t="s">
        <v>2579</v>
      </c>
    </row>
    <row r="2905" spans="1:41" ht="14.25" x14ac:dyDescent="0.45">
      <c r="A2905">
        <v>2019</v>
      </c>
      <c r="B2905" s="5" t="s">
        <v>1507</v>
      </c>
      <c r="C2905" s="5" t="s">
        <v>170</v>
      </c>
      <c r="D2905" s="5" t="s">
        <v>83</v>
      </c>
      <c r="E2905" s="5" t="s">
        <v>108</v>
      </c>
      <c r="F2905" s="5" t="s">
        <v>108</v>
      </c>
      <c r="G2905" s="5" t="s">
        <v>87</v>
      </c>
      <c r="H2905" s="5" t="s">
        <v>130</v>
      </c>
      <c r="I2905">
        <v>2511.04</v>
      </c>
      <c r="J2905">
        <v>6163.6819999999998</v>
      </c>
      <c r="K2905">
        <v>731</v>
      </c>
      <c r="L2905">
        <v>1464.0111450432</v>
      </c>
      <c r="M2905">
        <v>3664.1249999999991</v>
      </c>
      <c r="N2905">
        <v>1037.1679999999999</v>
      </c>
      <c r="O2905">
        <v>5917.9155131403804</v>
      </c>
      <c r="P2905">
        <v>7310.5349999999989</v>
      </c>
      <c r="Q2905">
        <v>1611.637209</v>
      </c>
      <c r="R2905">
        <v>2877.737597459582</v>
      </c>
      <c r="S2905">
        <v>4887</v>
      </c>
      <c r="T2905">
        <v>7495.6</v>
      </c>
      <c r="U2905">
        <v>1257</v>
      </c>
      <c r="V2905">
        <v>1604.3368458789059</v>
      </c>
      <c r="W2905">
        <v>1030.191547344032</v>
      </c>
      <c r="X2905">
        <v>8836.4908870703948</v>
      </c>
      <c r="Y2905">
        <v>30386</v>
      </c>
      <c r="Z2905">
        <v>7413.1375405631579</v>
      </c>
      <c r="AA2905">
        <v>60026.354084250423</v>
      </c>
      <c r="AB2905">
        <v>549</v>
      </c>
      <c r="AC2905">
        <v>8421.4145399999998</v>
      </c>
      <c r="AD2905">
        <v>10810.8989371152</v>
      </c>
      <c r="AE2905">
        <v>9174.9148939521201</v>
      </c>
      <c r="AF2905">
        <v>18153.738198535681</v>
      </c>
      <c r="AG2905">
        <v>66844.640201107628</v>
      </c>
      <c r="AH2905">
        <v>14459.9</v>
      </c>
      <c r="AI2905">
        <v>695.57090601600009</v>
      </c>
      <c r="AJ2905">
        <v>27309.719042015538</v>
      </c>
      <c r="AK2905">
        <v>768</v>
      </c>
      <c r="AL2905">
        <v>313412.78125</v>
      </c>
      <c r="AM2905">
        <v>253567.078125</v>
      </c>
      <c r="AN2905">
        <v>59845.6875</v>
      </c>
      <c r="AO2905" s="5" t="s">
        <v>2581</v>
      </c>
    </row>
    <row r="2906" spans="1:41" ht="14.25" x14ac:dyDescent="0.45">
      <c r="A2906">
        <v>2019</v>
      </c>
      <c r="B2906" s="5" t="s">
        <v>1509</v>
      </c>
      <c r="C2906" s="5" t="s">
        <v>170</v>
      </c>
      <c r="D2906" s="5" t="s">
        <v>83</v>
      </c>
      <c r="E2906" s="5" t="s">
        <v>487</v>
      </c>
      <c r="F2906" s="5" t="s">
        <v>487</v>
      </c>
      <c r="G2906" s="5" t="s">
        <v>87</v>
      </c>
      <c r="H2906" s="5" t="s">
        <v>130</v>
      </c>
      <c r="I2906">
        <v>10968.037176</v>
      </c>
      <c r="J2906"/>
      <c r="K2906">
        <v>1229.064627546406</v>
      </c>
      <c r="L2906">
        <v>3580.7458000000001</v>
      </c>
      <c r="M2906">
        <v>21659.461572836921</v>
      </c>
      <c r="N2906">
        <v>19127.187516640752</v>
      </c>
      <c r="O2906">
        <v>8950.1635325794359</v>
      </c>
      <c r="P2906"/>
      <c r="Q2906">
        <v>5459.3138789957538</v>
      </c>
      <c r="R2906">
        <v>8128.1128905270307</v>
      </c>
      <c r="S2906">
        <v>20007.41398349364</v>
      </c>
      <c r="T2906">
        <v>11758.653326875001</v>
      </c>
      <c r="U2906">
        <v>1470.5371497599999</v>
      </c>
      <c r="V2906">
        <v>4833</v>
      </c>
      <c r="W2906">
        <v>5353.3611398309758</v>
      </c>
      <c r="X2906">
        <v>9368.0493631680492</v>
      </c>
      <c r="Y2906">
        <v>65067</v>
      </c>
      <c r="Z2906">
        <v>13935.169750066791</v>
      </c>
      <c r="AA2906">
        <v>143439.3002815505</v>
      </c>
      <c r="AB2906">
        <v>1501</v>
      </c>
      <c r="AC2906">
        <v>11605.24238</v>
      </c>
      <c r="AD2906">
        <v>8582.2750683147005</v>
      </c>
      <c r="AE2906">
        <v>11641.37343511391</v>
      </c>
      <c r="AF2906">
        <v>38871.476328662997</v>
      </c>
      <c r="AG2906">
        <v>142874.6099496721</v>
      </c>
      <c r="AH2906">
        <v>31909.691784858878</v>
      </c>
      <c r="AI2906">
        <v>3981.6524159999999</v>
      </c>
      <c r="AJ2906">
        <v>31196.833220227061</v>
      </c>
      <c r="AK2906">
        <v>2605.7087498249989</v>
      </c>
      <c r="AL2906">
        <v>639104.375</v>
      </c>
      <c r="AM2906">
        <v>512197.96875</v>
      </c>
      <c r="AN2906">
        <v>126906.5</v>
      </c>
      <c r="AO2906" s="5" t="s">
        <v>2602</v>
      </c>
    </row>
    <row r="2907" spans="1:41" ht="14.25" x14ac:dyDescent="0.45">
      <c r="A2907">
        <v>2019</v>
      </c>
      <c r="B2907" s="5" t="s">
        <v>5028</v>
      </c>
      <c r="C2907" s="5" t="s">
        <v>170</v>
      </c>
      <c r="D2907" s="5" t="s">
        <v>83</v>
      </c>
      <c r="E2907" s="5" t="s">
        <v>487</v>
      </c>
      <c r="F2907" s="5" t="s">
        <v>487</v>
      </c>
      <c r="G2907" s="5" t="s">
        <v>87</v>
      </c>
      <c r="H2907" s="5" t="s">
        <v>130</v>
      </c>
      <c r="I2907">
        <v>21003.335899999998</v>
      </c>
      <c r="J2907">
        <v>96115.466713262475</v>
      </c>
      <c r="K2907">
        <v>1405.2659684</v>
      </c>
      <c r="L2907">
        <v>3568.1389877000001</v>
      </c>
      <c r="M2907">
        <v>38880</v>
      </c>
      <c r="N2907">
        <v>25588.00668139648</v>
      </c>
      <c r="O2907">
        <v>12171.17963914286</v>
      </c>
      <c r="P2907"/>
      <c r="Q2907">
        <v>4750.0891795428379</v>
      </c>
      <c r="R2907">
        <v>6429.0871782834283</v>
      </c>
      <c r="S2907">
        <v>12955.87836576</v>
      </c>
      <c r="T2907">
        <v>13442.6405</v>
      </c>
      <c r="U2907">
        <v>1683</v>
      </c>
      <c r="V2907">
        <v>13532</v>
      </c>
      <c r="W2907">
        <v>15676</v>
      </c>
      <c r="X2907">
        <v>15088.79043735439</v>
      </c>
      <c r="Y2907">
        <v>89138</v>
      </c>
      <c r="Z2907">
        <v>17452.59506560567</v>
      </c>
      <c r="AA2907">
        <v>220284</v>
      </c>
      <c r="AB2907"/>
      <c r="AC2907">
        <v>17591.638879999999</v>
      </c>
      <c r="AD2907">
        <v>29283</v>
      </c>
      <c r="AE2907">
        <v>22622.202911560002</v>
      </c>
      <c r="AF2907">
        <v>44116.604396382347</v>
      </c>
      <c r="AG2907">
        <v>181452</v>
      </c>
      <c r="AH2907">
        <v>27040</v>
      </c>
      <c r="AI2907">
        <v>5181.5</v>
      </c>
      <c r="AJ2907">
        <v>40675.693591565563</v>
      </c>
      <c r="AK2907">
        <v>3141</v>
      </c>
      <c r="AL2907">
        <v>980267.125</v>
      </c>
      <c r="AM2907">
        <v>806001.875</v>
      </c>
      <c r="AN2907">
        <v>174265.25</v>
      </c>
      <c r="AO2907" s="5" t="s">
        <v>5566</v>
      </c>
    </row>
    <row r="2908" spans="1:41" ht="14.25" x14ac:dyDescent="0.45">
      <c r="A2908">
        <v>2019</v>
      </c>
      <c r="B2908" s="5" t="s">
        <v>4071</v>
      </c>
      <c r="C2908" s="5" t="s">
        <v>170</v>
      </c>
      <c r="D2908" s="5" t="s">
        <v>83</v>
      </c>
      <c r="E2908" s="5" t="s">
        <v>487</v>
      </c>
      <c r="F2908" s="5" t="s">
        <v>487</v>
      </c>
      <c r="G2908" s="5" t="s">
        <v>87</v>
      </c>
      <c r="H2908" s="5" t="s">
        <v>130</v>
      </c>
      <c r="I2908">
        <v>19077.463599999999</v>
      </c>
      <c r="J2908">
        <v>66088.773499999996</v>
      </c>
      <c r="K2908">
        <v>953.81995599999982</v>
      </c>
      <c r="L2908"/>
      <c r="M2908">
        <v>28335.599999999999</v>
      </c>
      <c r="N2908">
        <v>20595.754066815669</v>
      </c>
      <c r="O2908">
        <v>11610.703</v>
      </c>
      <c r="P2908"/>
      <c r="Q2908">
        <v>4868.9227692751592</v>
      </c>
      <c r="R2908">
        <v>6212.2512112277846</v>
      </c>
      <c r="S2908">
        <v>8352</v>
      </c>
      <c r="T2908">
        <v>12146.67</v>
      </c>
      <c r="U2908">
        <v>1037.27</v>
      </c>
      <c r="V2908">
        <v>14134</v>
      </c>
      <c r="W2908">
        <v>7150.3170247999979</v>
      </c>
      <c r="X2908"/>
      <c r="Y2908">
        <v>57336.059275354703</v>
      </c>
      <c r="Z2908">
        <v>15624.667506240001</v>
      </c>
      <c r="AA2908">
        <v>226538</v>
      </c>
      <c r="AB2908"/>
      <c r="AC2908">
        <v>17472.816729999999</v>
      </c>
      <c r="AD2908">
        <v>28834</v>
      </c>
      <c r="AE2908">
        <v>16371.674306700001</v>
      </c>
      <c r="AF2908">
        <v>36290.707323091206</v>
      </c>
      <c r="AG2908">
        <v>182352</v>
      </c>
      <c r="AH2908">
        <v>30628</v>
      </c>
      <c r="AI2908">
        <v>4913.8500000000004</v>
      </c>
      <c r="AJ2908">
        <v>32387</v>
      </c>
      <c r="AK2908">
        <v>2906.0945459999998</v>
      </c>
      <c r="AL2908">
        <v>852218.4375</v>
      </c>
      <c r="AM2908">
        <v>716387.375</v>
      </c>
      <c r="AN2908">
        <v>135831.046875</v>
      </c>
      <c r="AO2908" s="5" t="s">
        <v>4400</v>
      </c>
    </row>
    <row r="2909" spans="1:41" ht="14.25" x14ac:dyDescent="0.45">
      <c r="A2909">
        <v>2019</v>
      </c>
      <c r="B2909" s="5" t="s">
        <v>1508</v>
      </c>
      <c r="C2909" s="5" t="s">
        <v>170</v>
      </c>
      <c r="D2909" s="5" t="s">
        <v>83</v>
      </c>
      <c r="E2909" s="5" t="s">
        <v>487</v>
      </c>
      <c r="F2909" s="5" t="s">
        <v>487</v>
      </c>
      <c r="G2909" s="5" t="s">
        <v>87</v>
      </c>
      <c r="H2909" s="5" t="s">
        <v>130</v>
      </c>
      <c r="I2909">
        <v>9146.34</v>
      </c>
      <c r="J2909"/>
      <c r="K2909">
        <v>1230.75591656043</v>
      </c>
      <c r="L2909">
        <v>2926</v>
      </c>
      <c r="M2909">
        <v>29692.63503565015</v>
      </c>
      <c r="N2909">
        <v>16909.34332106404</v>
      </c>
      <c r="O2909">
        <v>8585</v>
      </c>
      <c r="P2909"/>
      <c r="Q2909">
        <v>2564.593401279049</v>
      </c>
      <c r="R2909">
        <v>8938.7047281449668</v>
      </c>
      <c r="S2909">
        <v>21492.799999999999</v>
      </c>
      <c r="T2909">
        <v>11571.5425322104</v>
      </c>
      <c r="U2909">
        <v>1669.4026474032</v>
      </c>
      <c r="V2909">
        <v>21329</v>
      </c>
      <c r="W2909"/>
      <c r="X2909">
        <v>13686.951309730501</v>
      </c>
      <c r="Y2909">
        <v>54987</v>
      </c>
      <c r="Z2909">
        <v>13637.673000000001</v>
      </c>
      <c r="AA2909">
        <v>145347.86594330691</v>
      </c>
      <c r="AB2909">
        <v>1403</v>
      </c>
      <c r="AC2909">
        <v>11159.1</v>
      </c>
      <c r="AD2909">
        <v>25542.463352811021</v>
      </c>
      <c r="AE2909">
        <v>15825.6976709136</v>
      </c>
      <c r="AF2909">
        <v>37533.406123022447</v>
      </c>
      <c r="AG2909">
        <v>188427</v>
      </c>
      <c r="AH2909">
        <v>58751.892415521077</v>
      </c>
      <c r="AI2909">
        <v>3645.6315148800009</v>
      </c>
      <c r="AJ2909">
        <v>41324.613588343578</v>
      </c>
      <c r="AK2909">
        <v>2596.8662898515281</v>
      </c>
      <c r="AL2909">
        <v>749925.25</v>
      </c>
      <c r="AM2909">
        <v>571725.75</v>
      </c>
      <c r="AN2909">
        <v>178199.53125</v>
      </c>
      <c r="AO2909" s="5" t="s">
        <v>5565</v>
      </c>
    </row>
    <row r="2910" spans="1:41" ht="14.25" x14ac:dyDescent="0.45">
      <c r="A2910">
        <v>2019</v>
      </c>
      <c r="B2910" s="5" t="s">
        <v>1507</v>
      </c>
      <c r="C2910" s="5" t="s">
        <v>170</v>
      </c>
      <c r="D2910" s="5" t="s">
        <v>83</v>
      </c>
      <c r="E2910" s="5" t="s">
        <v>487</v>
      </c>
      <c r="F2910" s="5" t="s">
        <v>487</v>
      </c>
      <c r="G2910" s="5" t="s">
        <v>87</v>
      </c>
      <c r="H2910" s="5" t="s">
        <v>130</v>
      </c>
      <c r="I2910">
        <v>6912.6400000000012</v>
      </c>
      <c r="J2910"/>
      <c r="K2910">
        <v>846</v>
      </c>
      <c r="L2910">
        <v>2926</v>
      </c>
      <c r="M2910">
        <v>14220.5625</v>
      </c>
      <c r="N2910">
        <v>17733.293018879998</v>
      </c>
      <c r="O2910">
        <v>8290</v>
      </c>
      <c r="P2910"/>
      <c r="Q2910"/>
      <c r="R2910">
        <v>8264.9765378579268</v>
      </c>
      <c r="S2910">
        <v>14832</v>
      </c>
      <c r="T2910">
        <v>11785.493868364259</v>
      </c>
      <c r="U2910">
        <v>1527</v>
      </c>
      <c r="V2910">
        <v>11581</v>
      </c>
      <c r="W2910">
        <v>4600</v>
      </c>
      <c r="X2910">
        <v>12439.47534575236</v>
      </c>
      <c r="Y2910">
        <v>59600</v>
      </c>
      <c r="Z2910">
        <v>10230.168077644381</v>
      </c>
      <c r="AA2910">
        <v>133766.31404184911</v>
      </c>
      <c r="AB2910">
        <v>1297</v>
      </c>
      <c r="AC2910">
        <v>11127.03572</v>
      </c>
      <c r="AD2910">
        <v>18003.947443593079</v>
      </c>
      <c r="AE2910">
        <v>21266.53530249156</v>
      </c>
      <c r="AF2910">
        <v>27383.76538682343</v>
      </c>
      <c r="AG2910">
        <v>137391.85892677659</v>
      </c>
      <c r="AH2910">
        <v>24071.419812306369</v>
      </c>
      <c r="AI2910">
        <v>4166.6403895200001</v>
      </c>
      <c r="AJ2910">
        <v>40394.689257550774</v>
      </c>
      <c r="AK2910">
        <v>2235</v>
      </c>
      <c r="AL2910">
        <v>606892.8125</v>
      </c>
      <c r="AM2910">
        <v>490105.25</v>
      </c>
      <c r="AN2910">
        <v>116787.5390625</v>
      </c>
      <c r="AO2910" s="5" t="s">
        <v>5564</v>
      </c>
    </row>
    <row r="2911" spans="1:41" ht="14.25" x14ac:dyDescent="0.45">
      <c r="A2911">
        <v>2019</v>
      </c>
      <c r="B2911" s="5" t="s">
        <v>589</v>
      </c>
      <c r="C2911" s="5" t="s">
        <v>170</v>
      </c>
      <c r="D2911" s="5" t="s">
        <v>83</v>
      </c>
      <c r="E2911" s="5" t="s">
        <v>487</v>
      </c>
      <c r="F2911" s="5" t="s">
        <v>487</v>
      </c>
      <c r="G2911" s="5" t="s">
        <v>87</v>
      </c>
      <c r="H2911" s="5" t="s">
        <v>130</v>
      </c>
      <c r="I2911">
        <v>13823.643944999991</v>
      </c>
      <c r="J2911">
        <v>50601.585557500002</v>
      </c>
      <c r="K2911">
        <v>1493</v>
      </c>
      <c r="L2911"/>
      <c r="M2911">
        <v>19188.0972</v>
      </c>
      <c r="N2911">
        <v>20667.434690406</v>
      </c>
      <c r="O2911">
        <v>10288.8051347207</v>
      </c>
      <c r="P2911"/>
      <c r="Q2911">
        <v>4655.3251906222749</v>
      </c>
      <c r="R2911">
        <v>9275.398004346207</v>
      </c>
      <c r="S2911">
        <v>16047.89597340054</v>
      </c>
      <c r="T2911">
        <v>11740.279895</v>
      </c>
      <c r="U2911">
        <v>1088.4467</v>
      </c>
      <c r="V2911">
        <v>7546</v>
      </c>
      <c r="W2911">
        <v>3835.936544130092</v>
      </c>
      <c r="X2911">
        <v>12408.431638122451</v>
      </c>
      <c r="Y2911">
        <v>51329</v>
      </c>
      <c r="Z2911">
        <v>13888.150930770389</v>
      </c>
      <c r="AA2911">
        <v>131870.66694083251</v>
      </c>
      <c r="AB2911"/>
      <c r="AC2911">
        <v>14352.11721</v>
      </c>
      <c r="AD2911">
        <v>24016.669563710198</v>
      </c>
      <c r="AE2911">
        <v>30085.064793027199</v>
      </c>
      <c r="AF2911">
        <v>38340.565407787413</v>
      </c>
      <c r="AG2911">
        <v>156896</v>
      </c>
      <c r="AH2911">
        <v>29745.775444306189</v>
      </c>
      <c r="AI2911">
        <v>4470.5988000000007</v>
      </c>
      <c r="AJ2911">
        <v>33057.748734366527</v>
      </c>
      <c r="AK2911">
        <v>2803.4618399999999</v>
      </c>
      <c r="AL2911">
        <v>713516.0625</v>
      </c>
      <c r="AM2911">
        <v>577477.125</v>
      </c>
      <c r="AN2911">
        <v>136038.953125</v>
      </c>
      <c r="AO2911" s="5" t="s">
        <v>949</v>
      </c>
    </row>
    <row r="2912" spans="1:41" ht="14.25" x14ac:dyDescent="0.45">
      <c r="A2912">
        <v>2019</v>
      </c>
      <c r="B2912" s="5" t="s">
        <v>1507</v>
      </c>
      <c r="C2912" s="5" t="s">
        <v>170</v>
      </c>
      <c r="D2912" s="5" t="s">
        <v>83</v>
      </c>
      <c r="E2912" s="5" t="s">
        <v>210</v>
      </c>
      <c r="F2912" s="5" t="s">
        <v>210</v>
      </c>
      <c r="G2912" s="5" t="s">
        <v>87</v>
      </c>
      <c r="H2912" s="5" t="s">
        <v>130</v>
      </c>
      <c r="I2912">
        <v>5394.4860160000007</v>
      </c>
      <c r="J2912">
        <v>16383.454</v>
      </c>
      <c r="K2912">
        <v>1024</v>
      </c>
      <c r="L2912">
        <v>2635.7699652478718</v>
      </c>
      <c r="M2912">
        <v>13575.268125000001</v>
      </c>
      <c r="N2912">
        <v>17733.293018879998</v>
      </c>
      <c r="O2912">
        <v>8522.5199330835912</v>
      </c>
      <c r="P2912">
        <v>11337.518</v>
      </c>
      <c r="Q2912">
        <v>2933.58280461</v>
      </c>
      <c r="R2912">
        <v>8380.6002465968886</v>
      </c>
      <c r="S2912">
        <v>14809</v>
      </c>
      <c r="T2912">
        <v>12365.340577470701</v>
      </c>
      <c r="U2912">
        <v>1527</v>
      </c>
      <c r="V2912">
        <v>10174.382860361329</v>
      </c>
      <c r="W2912">
        <v>4490.4141292197201</v>
      </c>
      <c r="X2912">
        <v>12316.31222351719</v>
      </c>
      <c r="Y2912">
        <v>59384</v>
      </c>
      <c r="Z2912">
        <v>10230.168077644381</v>
      </c>
      <c r="AA2912">
        <v>135060.0943231741</v>
      </c>
      <c r="AB2912">
        <v>1297</v>
      </c>
      <c r="AC2912">
        <v>11417.22057844058</v>
      </c>
      <c r="AD2912">
        <v>18003.947443593079</v>
      </c>
      <c r="AE2912">
        <v>21266.53530249156</v>
      </c>
      <c r="AF2912">
        <v>45511.019331690193</v>
      </c>
      <c r="AG2912">
        <v>133022.2033680476</v>
      </c>
      <c r="AH2912">
        <v>40073.876717857827</v>
      </c>
      <c r="AI2912">
        <v>4166.6403895200001</v>
      </c>
      <c r="AJ2912">
        <v>40394.689257550774</v>
      </c>
      <c r="AK2912">
        <v>2235</v>
      </c>
      <c r="AL2912">
        <v>665665.3125</v>
      </c>
      <c r="AM2912">
        <v>532786.0625</v>
      </c>
      <c r="AN2912">
        <v>132879.3125</v>
      </c>
      <c r="AO2912" s="5" t="s">
        <v>2605</v>
      </c>
    </row>
    <row r="2913" spans="1:41" ht="14.25" x14ac:dyDescent="0.45">
      <c r="A2913">
        <v>2019</v>
      </c>
      <c r="B2913" s="5" t="s">
        <v>5028</v>
      </c>
      <c r="C2913" s="5" t="s">
        <v>170</v>
      </c>
      <c r="D2913" s="5" t="s">
        <v>83</v>
      </c>
      <c r="E2913" s="5" t="s">
        <v>210</v>
      </c>
      <c r="F2913" s="5" t="s">
        <v>210</v>
      </c>
      <c r="G2913" s="5" t="s">
        <v>87</v>
      </c>
      <c r="H2913" s="5" t="s">
        <v>130</v>
      </c>
      <c r="I2913">
        <v>14922.208000000001</v>
      </c>
      <c r="J2913">
        <v>67193.572068419671</v>
      </c>
      <c r="K2913">
        <v>1305</v>
      </c>
      <c r="L2913">
        <v>3568.1389877000001</v>
      </c>
      <c r="M2913">
        <v>28849.18368665977</v>
      </c>
      <c r="N2913">
        <v>25588.00668139648</v>
      </c>
      <c r="O2913">
        <v>11918.09729</v>
      </c>
      <c r="P2913">
        <v>13592.53</v>
      </c>
      <c r="Q2913">
        <v>4990.5403795428383</v>
      </c>
      <c r="R2913">
        <v>7429.0871782834283</v>
      </c>
      <c r="S2913">
        <v>11813.32</v>
      </c>
      <c r="T2913">
        <v>11950.6405</v>
      </c>
      <c r="U2913">
        <v>1683</v>
      </c>
      <c r="V2913">
        <v>12986</v>
      </c>
      <c r="W2913">
        <v>12181.6412</v>
      </c>
      <c r="X2913">
        <v>16400.85917103738</v>
      </c>
      <c r="Y2913">
        <v>59137.5</v>
      </c>
      <c r="Z2913">
        <v>21039.813427155161</v>
      </c>
      <c r="AA2913">
        <v>188026</v>
      </c>
      <c r="AB2913">
        <v>1801</v>
      </c>
      <c r="AC2913">
        <v>18646.94363946591</v>
      </c>
      <c r="AD2913">
        <v>21576.056688824319</v>
      </c>
      <c r="AE2913">
        <v>22622.202911560002</v>
      </c>
      <c r="AF2913">
        <v>44116.604396382347</v>
      </c>
      <c r="AG2913">
        <v>181089</v>
      </c>
      <c r="AH2913">
        <v>30156.96025598131</v>
      </c>
      <c r="AI2913">
        <v>5181.5</v>
      </c>
      <c r="AJ2913">
        <v>40675.693591565563</v>
      </c>
      <c r="AK2913">
        <v>3141</v>
      </c>
      <c r="AL2913">
        <v>883582.0625</v>
      </c>
      <c r="AM2913">
        <v>727306.8125</v>
      </c>
      <c r="AN2913">
        <v>156275.25</v>
      </c>
      <c r="AO2913" s="5" t="s">
        <v>5567</v>
      </c>
    </row>
    <row r="2914" spans="1:41" ht="14.25" x14ac:dyDescent="0.45">
      <c r="A2914">
        <v>2019</v>
      </c>
      <c r="B2914" s="5" t="s">
        <v>1508</v>
      </c>
      <c r="C2914" s="5" t="s">
        <v>170</v>
      </c>
      <c r="D2914" s="5" t="s">
        <v>83</v>
      </c>
      <c r="E2914" s="5" t="s">
        <v>210</v>
      </c>
      <c r="F2914" s="5" t="s">
        <v>210</v>
      </c>
      <c r="G2914" s="5" t="s">
        <v>87</v>
      </c>
      <c r="H2914" s="5" t="s">
        <v>130</v>
      </c>
      <c r="I2914">
        <v>7157.0470559999994</v>
      </c>
      <c r="J2914">
        <v>18821.041499999999</v>
      </c>
      <c r="K2914">
        <v>852.51419274133468</v>
      </c>
      <c r="L2914">
        <v>3025.9798000000001</v>
      </c>
      <c r="M2914">
        <v>25313.598542256648</v>
      </c>
      <c r="N2914">
        <v>16909.34332106404</v>
      </c>
      <c r="O2914">
        <v>9048</v>
      </c>
      <c r="P2914">
        <v>9825.6829999999991</v>
      </c>
      <c r="Q2914">
        <v>2564.593401279049</v>
      </c>
      <c r="R2914">
        <v>8832.8110649666378</v>
      </c>
      <c r="S2914">
        <v>19306.41170085972</v>
      </c>
      <c r="T2914">
        <v>12151.389241316851</v>
      </c>
      <c r="U2914">
        <v>1669.4026474032</v>
      </c>
      <c r="V2914">
        <v>11242</v>
      </c>
      <c r="W2914">
        <v>5198.9788168980476</v>
      </c>
      <c r="X2914">
        <v>13686.951309730501</v>
      </c>
      <c r="Y2914">
        <v>54987</v>
      </c>
      <c r="Z2914">
        <v>13637.673000000001</v>
      </c>
      <c r="AA2914">
        <v>145347.86594330691</v>
      </c>
      <c r="AB2914">
        <v>1403</v>
      </c>
      <c r="AC2914">
        <v>11412</v>
      </c>
      <c r="AD2914">
        <v>23429.780484942519</v>
      </c>
      <c r="AE2914">
        <v>15825.6976709136</v>
      </c>
      <c r="AF2914">
        <v>37533.406123022447</v>
      </c>
      <c r="AG2914">
        <v>184406</v>
      </c>
      <c r="AH2914">
        <v>52661.424253298537</v>
      </c>
      <c r="AI2914">
        <v>3306.3366800000008</v>
      </c>
      <c r="AJ2914">
        <v>41324.613588343578</v>
      </c>
      <c r="AK2914">
        <v>2596.8662898515281</v>
      </c>
      <c r="AL2914">
        <v>753477.375</v>
      </c>
      <c r="AM2914">
        <v>584522.125</v>
      </c>
      <c r="AN2914">
        <v>168955.25</v>
      </c>
      <c r="AO2914" s="5" t="s">
        <v>2604</v>
      </c>
    </row>
    <row r="2915" spans="1:41" ht="14.25" x14ac:dyDescent="0.45">
      <c r="A2915">
        <v>2019</v>
      </c>
      <c r="B2915" s="5" t="s">
        <v>4071</v>
      </c>
      <c r="C2915" s="5" t="s">
        <v>170</v>
      </c>
      <c r="D2915" s="5" t="s">
        <v>83</v>
      </c>
      <c r="E2915" s="5" t="s">
        <v>210</v>
      </c>
      <c r="F2915" s="5" t="s">
        <v>210</v>
      </c>
      <c r="G2915" s="5" t="s">
        <v>87</v>
      </c>
      <c r="H2915" s="5" t="s">
        <v>130</v>
      </c>
      <c r="I2915">
        <v>29216.161599999999</v>
      </c>
      <c r="J2915">
        <v>66056.756519999995</v>
      </c>
      <c r="K2915">
        <v>953.81995599999982</v>
      </c>
      <c r="L2915">
        <v>2294.0315000000001</v>
      </c>
      <c r="M2915">
        <v>22061.08639236911</v>
      </c>
      <c r="N2915">
        <v>20595.754066815669</v>
      </c>
      <c r="O2915">
        <v>11117.29</v>
      </c>
      <c r="P2915">
        <v>11101.318628999999</v>
      </c>
      <c r="Q2915">
        <v>4868.9227692751583</v>
      </c>
      <c r="R2915">
        <v>7212.2512112277846</v>
      </c>
      <c r="S2915">
        <v>12198</v>
      </c>
      <c r="T2915">
        <v>12146.67</v>
      </c>
      <c r="U2915">
        <v>1037.27</v>
      </c>
      <c r="V2915">
        <v>15552</v>
      </c>
      <c r="W2915">
        <v>7150.3170247999979</v>
      </c>
      <c r="X2915">
        <v>18763.29319482774</v>
      </c>
      <c r="Y2915">
        <v>57336.059275354703</v>
      </c>
      <c r="Z2915">
        <v>14029.828</v>
      </c>
      <c r="AA2915">
        <v>193848</v>
      </c>
      <c r="AB2915">
        <v>1386.038</v>
      </c>
      <c r="AC2915">
        <v>19880.193289999999</v>
      </c>
      <c r="AD2915">
        <v>22501.794996009121</v>
      </c>
      <c r="AE2915">
        <v>18315.1336309</v>
      </c>
      <c r="AF2915">
        <v>36290.707323091206</v>
      </c>
      <c r="AG2915">
        <v>180884</v>
      </c>
      <c r="AH2915">
        <v>28929</v>
      </c>
      <c r="AI2915">
        <v>4913.8500000000004</v>
      </c>
      <c r="AJ2915">
        <v>32387.028744283169</v>
      </c>
      <c r="AK2915">
        <v>2906.0945459999998</v>
      </c>
      <c r="AL2915">
        <v>855932.6875</v>
      </c>
      <c r="AM2915">
        <v>710905.375</v>
      </c>
      <c r="AN2915">
        <v>145027.25</v>
      </c>
      <c r="AO2915" s="5" t="s">
        <v>4401</v>
      </c>
    </row>
    <row r="2916" spans="1:41" ht="14.25" x14ac:dyDescent="0.45">
      <c r="A2916">
        <v>2019</v>
      </c>
      <c r="B2916" s="5" t="s">
        <v>1509</v>
      </c>
      <c r="C2916" s="5" t="s">
        <v>170</v>
      </c>
      <c r="D2916" s="5" t="s">
        <v>83</v>
      </c>
      <c r="E2916" s="5" t="s">
        <v>210</v>
      </c>
      <c r="F2916" s="5" t="s">
        <v>210</v>
      </c>
      <c r="G2916" s="5" t="s">
        <v>87</v>
      </c>
      <c r="H2916" s="5" t="s">
        <v>130</v>
      </c>
      <c r="I2916">
        <v>10968.037176</v>
      </c>
      <c r="J2916">
        <v>20338.82</v>
      </c>
      <c r="K2916">
        <v>859.68794412932027</v>
      </c>
      <c r="L2916">
        <v>2983.758613723589</v>
      </c>
      <c r="M2916">
        <v>18766.027438565288</v>
      </c>
      <c r="N2916">
        <v>18531.849828640748</v>
      </c>
      <c r="O2916">
        <v>8691.3912273563292</v>
      </c>
      <c r="P2916">
        <v>11543.091209599999</v>
      </c>
      <c r="Q2916">
        <v>4237.6480938715713</v>
      </c>
      <c r="R2916">
        <v>8128.1128905270307</v>
      </c>
      <c r="S2916">
        <v>20813.11969028557</v>
      </c>
      <c r="T2916">
        <v>11652.5169718125</v>
      </c>
      <c r="U2916">
        <v>1470.5371497599999</v>
      </c>
      <c r="V2916">
        <v>12617</v>
      </c>
      <c r="W2916">
        <v>8413.4581325477266</v>
      </c>
      <c r="X2916">
        <v>9909.7879152946771</v>
      </c>
      <c r="Y2916">
        <v>65066.806180000007</v>
      </c>
      <c r="Z2916">
        <v>13935.169750066791</v>
      </c>
      <c r="AA2916">
        <v>143439.3002815505</v>
      </c>
      <c r="AB2916">
        <v>1501</v>
      </c>
      <c r="AC2916">
        <v>11993.307775220001</v>
      </c>
      <c r="AD2916">
        <v>14396.95100283087</v>
      </c>
      <c r="AE2916">
        <v>16317.850960192871</v>
      </c>
      <c r="AF2916">
        <v>38871.476328662997</v>
      </c>
      <c r="AG2916">
        <v>147834.9748371623</v>
      </c>
      <c r="AH2916">
        <v>33679.819474617267</v>
      </c>
      <c r="AI2916">
        <v>2492.064460224</v>
      </c>
      <c r="AJ2916">
        <v>31196.833220227061</v>
      </c>
      <c r="AK2916">
        <v>2605.7087498249989</v>
      </c>
      <c r="AL2916">
        <v>693256.0625</v>
      </c>
      <c r="AM2916">
        <v>559474.5625</v>
      </c>
      <c r="AN2916">
        <v>133781.53125</v>
      </c>
      <c r="AO2916" s="5" t="s">
        <v>2603</v>
      </c>
    </row>
    <row r="2917" spans="1:41" ht="14.25" x14ac:dyDescent="0.45">
      <c r="A2917">
        <v>2019</v>
      </c>
      <c r="B2917" s="5" t="s">
        <v>589</v>
      </c>
      <c r="C2917" s="5" t="s">
        <v>170</v>
      </c>
      <c r="D2917" s="5" t="s">
        <v>83</v>
      </c>
      <c r="E2917" s="5" t="s">
        <v>210</v>
      </c>
      <c r="F2917" s="5" t="s">
        <v>210</v>
      </c>
      <c r="G2917" s="5" t="s">
        <v>87</v>
      </c>
      <c r="H2917" s="5" t="s">
        <v>130</v>
      </c>
      <c r="I2917">
        <v>13823.643944999991</v>
      </c>
      <c r="J2917">
        <v>50601.585557500002</v>
      </c>
      <c r="K2917">
        <v>945.41642999999988</v>
      </c>
      <c r="L2917">
        <v>1899.65239</v>
      </c>
      <c r="M2917">
        <v>15544.023372</v>
      </c>
      <c r="N2917">
        <v>20667.287479999999</v>
      </c>
      <c r="O2917">
        <v>10298.210089601</v>
      </c>
      <c r="P2917">
        <v>9902.3860000000004</v>
      </c>
      <c r="Q2917">
        <v>4655.3251906222749</v>
      </c>
      <c r="R2917">
        <v>9275.398004346207</v>
      </c>
      <c r="S2917">
        <v>20505.16369198975</v>
      </c>
      <c r="T2917">
        <v>11740.279895</v>
      </c>
      <c r="U2917">
        <v>1088.4467</v>
      </c>
      <c r="V2917">
        <v>8140</v>
      </c>
      <c r="W2917">
        <v>4613.3309850279984</v>
      </c>
      <c r="X2917">
        <v>13819.16970253183</v>
      </c>
      <c r="Y2917">
        <v>51328.53976</v>
      </c>
      <c r="Z2917">
        <v>15007.9644172198</v>
      </c>
      <c r="AA2917">
        <v>152195.67715195729</v>
      </c>
      <c r="AB2917">
        <v>1132</v>
      </c>
      <c r="AC2917">
        <v>14809.667298150011</v>
      </c>
      <c r="AD2917">
        <v>18710.885820419491</v>
      </c>
      <c r="AE2917">
        <v>16597.97033076952</v>
      </c>
      <c r="AF2917">
        <v>38340.565407787413</v>
      </c>
      <c r="AG2917">
        <v>145012</v>
      </c>
      <c r="AH2917">
        <v>28613.526718498801</v>
      </c>
      <c r="AI2917">
        <v>3010.2184511999999</v>
      </c>
      <c r="AJ2917">
        <v>33057.748734366527</v>
      </c>
      <c r="AK2917">
        <v>2803.4618399999999</v>
      </c>
      <c r="AL2917">
        <v>718139.5</v>
      </c>
      <c r="AM2917">
        <v>586403.875</v>
      </c>
      <c r="AN2917">
        <v>131735.6875</v>
      </c>
      <c r="AO2917" s="5" t="s">
        <v>950</v>
      </c>
    </row>
    <row r="2918" spans="1:41" ht="14.25" x14ac:dyDescent="0.45">
      <c r="A2918">
        <v>2019</v>
      </c>
      <c r="B2918" s="5" t="s">
        <v>1507</v>
      </c>
      <c r="C2918" s="5" t="s">
        <v>170</v>
      </c>
      <c r="D2918" s="5" t="s">
        <v>83</v>
      </c>
      <c r="E2918" s="5" t="s">
        <v>24</v>
      </c>
      <c r="F2918" s="5" t="s">
        <v>24</v>
      </c>
      <c r="G2918" s="5" t="s">
        <v>86</v>
      </c>
      <c r="H2918" s="5" t="s">
        <v>130</v>
      </c>
      <c r="I2918">
        <v>2103.9011157616906</v>
      </c>
      <c r="J2918">
        <v>9325.3995401328975</v>
      </c>
      <c r="K2918">
        <v>113.72438463576705</v>
      </c>
      <c r="L2918">
        <v>284.31096158941762</v>
      </c>
      <c r="M2918">
        <v>2284.7228873325598</v>
      </c>
      <c r="N2918">
        <v>2914.7559782147096</v>
      </c>
      <c r="O2918">
        <v>107.46954348079986</v>
      </c>
      <c r="P2918">
        <v>113.72438463576705</v>
      </c>
      <c r="Q2918">
        <v>215.79201984636796</v>
      </c>
      <c r="R2918">
        <v>893.60208940661869</v>
      </c>
      <c r="S2918">
        <v>5879.5506856691563</v>
      </c>
      <c r="T2918">
        <v>284.31096158941762</v>
      </c>
      <c r="U2918">
        <v>0</v>
      </c>
      <c r="V2918">
        <v>1032.6174124927647</v>
      </c>
      <c r="W2918">
        <v>460.58375777485656</v>
      </c>
      <c r="X2918">
        <v>321.58841917928282</v>
      </c>
      <c r="Y2918">
        <v>12654.112278421799</v>
      </c>
      <c r="Z2918">
        <v>1649.0035772186222</v>
      </c>
      <c r="AA2918">
        <v>19133.627394870608</v>
      </c>
      <c r="AB2918">
        <v>130.78304233113209</v>
      </c>
      <c r="AC2918">
        <v>1277.3167948484906</v>
      </c>
      <c r="AD2918">
        <v>3093.0189511312742</v>
      </c>
      <c r="AE2918">
        <v>1188.4198194437656</v>
      </c>
      <c r="AF2918">
        <v>8406.5065122758988</v>
      </c>
      <c r="AG2918">
        <v>25843.880592106791</v>
      </c>
      <c r="AH2918">
        <v>7570.2532039208936</v>
      </c>
      <c r="AI2918">
        <v>1867.3543957192949</v>
      </c>
      <c r="AJ2918">
        <v>7565.0346823655109</v>
      </c>
      <c r="AK2918">
        <v>102.35194617219034</v>
      </c>
      <c r="AL2918">
        <v>116817.703125</v>
      </c>
      <c r="AM2918">
        <v>94602</v>
      </c>
      <c r="AN2918">
        <v>22215.7109375</v>
      </c>
      <c r="AO2918" s="5" t="s">
        <v>2608</v>
      </c>
    </row>
    <row r="2919" spans="1:41" ht="14.25" x14ac:dyDescent="0.45">
      <c r="A2919">
        <v>2019</v>
      </c>
      <c r="B2919" s="5" t="s">
        <v>5028</v>
      </c>
      <c r="C2919" s="5" t="s">
        <v>170</v>
      </c>
      <c r="D2919" s="5" t="s">
        <v>83</v>
      </c>
      <c r="E2919" s="5" t="s">
        <v>24</v>
      </c>
      <c r="F2919" s="5" t="s">
        <v>24</v>
      </c>
      <c r="G2919" s="5" t="s">
        <v>86</v>
      </c>
      <c r="H2919" s="5" t="s">
        <v>130</v>
      </c>
      <c r="I2919">
        <v>2000</v>
      </c>
      <c r="J2919">
        <v>9200</v>
      </c>
      <c r="K2919">
        <v>100</v>
      </c>
      <c r="L2919">
        <v>400</v>
      </c>
      <c r="M2919">
        <v>10000</v>
      </c>
      <c r="N2919">
        <v>3267.7821093749999</v>
      </c>
      <c r="O2919">
        <v>111.68300000000001</v>
      </c>
      <c r="P2919">
        <v>94.64</v>
      </c>
      <c r="Q2919">
        <v>524.70624970120161</v>
      </c>
      <c r="R2919">
        <v>363.58199999999999</v>
      </c>
      <c r="S2919">
        <v>5060.32</v>
      </c>
      <c r="T2919">
        <v>200</v>
      </c>
      <c r="U2919">
        <v>135</v>
      </c>
      <c r="V2919">
        <v>520</v>
      </c>
      <c r="W2919">
        <v>1249</v>
      </c>
      <c r="X2919">
        <v>3795</v>
      </c>
      <c r="Y2919">
        <v>15000</v>
      </c>
      <c r="Z2919">
        <v>3578.1867437363881</v>
      </c>
      <c r="AA2919">
        <v>31831</v>
      </c>
      <c r="AB2919">
        <v>145</v>
      </c>
      <c r="AC2919">
        <v>4936.753709999999</v>
      </c>
      <c r="AD2919">
        <v>4329</v>
      </c>
      <c r="AE2919">
        <v>1280</v>
      </c>
      <c r="AF2919">
        <v>9409.9306944416894</v>
      </c>
      <c r="AG2919">
        <v>64009</v>
      </c>
      <c r="AH2919">
        <v>14143</v>
      </c>
      <c r="AI2919">
        <v>3866</v>
      </c>
      <c r="AJ2919">
        <v>6835</v>
      </c>
      <c r="AK2919">
        <v>98</v>
      </c>
      <c r="AL2919">
        <v>196482.59375</v>
      </c>
      <c r="AM2919">
        <v>153385.578125</v>
      </c>
      <c r="AN2919">
        <v>43097.00390625</v>
      </c>
      <c r="AO2919" s="5" t="s">
        <v>5568</v>
      </c>
    </row>
    <row r="2920" spans="1:41" ht="14.25" x14ac:dyDescent="0.45">
      <c r="A2920">
        <v>2019</v>
      </c>
      <c r="B2920" s="5" t="s">
        <v>4071</v>
      </c>
      <c r="C2920" s="5" t="s">
        <v>170</v>
      </c>
      <c r="D2920" s="5" t="s">
        <v>83</v>
      </c>
      <c r="E2920" s="5" t="s">
        <v>24</v>
      </c>
      <c r="F2920" s="5" t="s">
        <v>24</v>
      </c>
      <c r="G2920" s="5" t="s">
        <v>86</v>
      </c>
      <c r="H2920" s="5" t="s">
        <v>130</v>
      </c>
      <c r="I2920">
        <v>2416.7204761691974</v>
      </c>
      <c r="J2920">
        <v>5717.8578074471225</v>
      </c>
      <c r="K2920">
        <v>102.83916919868925</v>
      </c>
      <c r="L2920">
        <v>308.51750759606773</v>
      </c>
      <c r="M2920">
        <v>7918.6160282990722</v>
      </c>
      <c r="N2920">
        <v>2976.0935782302263</v>
      </c>
      <c r="O2920">
        <v>115.17986950253196</v>
      </c>
      <c r="P2920">
        <v>97.326989729639507</v>
      </c>
      <c r="Q2920">
        <v>230.61807723398951</v>
      </c>
      <c r="R2920">
        <v>489.23677962892441</v>
      </c>
      <c r="S2920">
        <v>4833.4409523383947</v>
      </c>
      <c r="T2920">
        <v>411.35667679475699</v>
      </c>
      <c r="U2920">
        <v>87.413293818885862</v>
      </c>
      <c r="V2920">
        <v>534.76367983318414</v>
      </c>
      <c r="W2920">
        <v>519.33780445338073</v>
      </c>
      <c r="X2920">
        <v>2794.5265940675563</v>
      </c>
      <c r="Y2920">
        <v>13735.199438176936</v>
      </c>
      <c r="Z2920">
        <v>4160.8727857789672</v>
      </c>
      <c r="AA2920">
        <v>33228.363959788483</v>
      </c>
      <c r="AB2920">
        <v>118.34731591385159</v>
      </c>
      <c r="AC2920">
        <v>6494.1559772245064</v>
      </c>
      <c r="AD2920">
        <v>3330.6842318423969</v>
      </c>
      <c r="AE2920">
        <v>1509.6790038367583</v>
      </c>
      <c r="AF2920">
        <v>9819.0838750908497</v>
      </c>
      <c r="AG2920">
        <v>45579.34818055106</v>
      </c>
      <c r="AH2920">
        <v>9595.9228779296936</v>
      </c>
      <c r="AI2920">
        <v>2737.578684069108</v>
      </c>
      <c r="AJ2920">
        <v>6970.4388882871572</v>
      </c>
      <c r="AK2920">
        <v>100.78238581471547</v>
      </c>
      <c r="AL2920">
        <v>166934.296875</v>
      </c>
      <c r="AM2920">
        <v>134355.703125</v>
      </c>
      <c r="AN2920">
        <v>32578.61328125</v>
      </c>
      <c r="AO2920" s="5" t="s">
        <v>4402</v>
      </c>
    </row>
    <row r="2921" spans="1:41" ht="14.25" x14ac:dyDescent="0.45">
      <c r="A2921">
        <v>2019</v>
      </c>
      <c r="B2921" s="5" t="s">
        <v>1509</v>
      </c>
      <c r="C2921" s="5" t="s">
        <v>170</v>
      </c>
      <c r="D2921" s="5" t="s">
        <v>83</v>
      </c>
      <c r="E2921" s="5" t="s">
        <v>24</v>
      </c>
      <c r="F2921" s="5" t="s">
        <v>24</v>
      </c>
      <c r="G2921" s="5" t="s">
        <v>86</v>
      </c>
      <c r="H2921" s="5" t="s">
        <v>130</v>
      </c>
      <c r="I2921">
        <v>3202.4117137473386</v>
      </c>
      <c r="J2921">
        <v>5669.1792834021444</v>
      </c>
      <c r="K2921">
        <v>109.48416115375517</v>
      </c>
      <c r="L2921">
        <v>318.32960211403912</v>
      </c>
      <c r="M2921">
        <v>5394.6301996034199</v>
      </c>
      <c r="N2921">
        <v>3961.524524473346</v>
      </c>
      <c r="O2921">
        <v>175.17465784600827</v>
      </c>
      <c r="P2921">
        <v>121.52741888066824</v>
      </c>
      <c r="Q2921">
        <v>240.03795088356802</v>
      </c>
      <c r="R2921">
        <v>376.62551436891778</v>
      </c>
      <c r="S2921">
        <v>7583.0960754874341</v>
      </c>
      <c r="T2921">
        <v>218.96832230751033</v>
      </c>
      <c r="U2921">
        <v>0</v>
      </c>
      <c r="V2921">
        <v>341.59058279971612</v>
      </c>
      <c r="W2921">
        <v>552.89501382646358</v>
      </c>
      <c r="X2921">
        <v>853.97645699929035</v>
      </c>
      <c r="Y2921">
        <v>13199.957889502492</v>
      </c>
      <c r="Z2921">
        <v>1416.1064598190731</v>
      </c>
      <c r="AA2921">
        <v>19951.172437637524</v>
      </c>
      <c r="AB2921">
        <v>7424.1209678361383</v>
      </c>
      <c r="AC2921">
        <v>698.2571345903043</v>
      </c>
      <c r="AD2921">
        <v>3661.5894734260546</v>
      </c>
      <c r="AE2921">
        <v>1853.1508085206906</v>
      </c>
      <c r="AF2921">
        <v>6267.6452926944748</v>
      </c>
      <c r="AG2921">
        <v>41861.720124052736</v>
      </c>
      <c r="AH2921">
        <v>7770.420402434911</v>
      </c>
      <c r="AI2921">
        <v>2533.4634890978946</v>
      </c>
      <c r="AJ2921">
        <v>6920.7675369317494</v>
      </c>
      <c r="AK2921">
        <v>107.29447793068006</v>
      </c>
      <c r="AL2921">
        <v>142785.109375</v>
      </c>
      <c r="AM2921">
        <v>106400.0078125</v>
      </c>
      <c r="AN2921">
        <v>36385.11328125</v>
      </c>
      <c r="AO2921" s="5" t="s">
        <v>2606</v>
      </c>
    </row>
    <row r="2922" spans="1:41" ht="14.25" x14ac:dyDescent="0.45">
      <c r="A2922">
        <v>2019</v>
      </c>
      <c r="B2922" s="5" t="s">
        <v>589</v>
      </c>
      <c r="C2922" s="5" t="s">
        <v>170</v>
      </c>
      <c r="D2922" s="5" t="s">
        <v>83</v>
      </c>
      <c r="E2922" s="5" t="s">
        <v>24</v>
      </c>
      <c r="F2922" s="5" t="s">
        <v>24</v>
      </c>
      <c r="G2922" s="5" t="s">
        <v>86</v>
      </c>
      <c r="H2922" s="5" t="s">
        <v>130</v>
      </c>
      <c r="I2922">
        <v>2972.4816196511979</v>
      </c>
      <c r="J2922">
        <v>6528.8435574481609</v>
      </c>
      <c r="K2922">
        <v>106.1600578446856</v>
      </c>
      <c r="L2922">
        <v>318.4801735340568</v>
      </c>
      <c r="M2922">
        <v>5414.1629500789659</v>
      </c>
      <c r="N2922">
        <v>3063.2155594904712</v>
      </c>
      <c r="O2922">
        <v>118.89926478604788</v>
      </c>
      <c r="P2922">
        <v>100.85205495245133</v>
      </c>
      <c r="Q2922">
        <v>286.42957027063466</v>
      </c>
      <c r="R2922">
        <v>364.88273481796887</v>
      </c>
      <c r="S2922">
        <v>7181.9933133375926</v>
      </c>
      <c r="T2922">
        <v>424.64023137874239</v>
      </c>
      <c r="U2922">
        <v>0</v>
      </c>
      <c r="V2922">
        <v>331.21938047541909</v>
      </c>
      <c r="W2922">
        <v>536.10829211566227</v>
      </c>
      <c r="X2922">
        <v>828.7022224354007</v>
      </c>
      <c r="Y2922">
        <v>13324.14886008649</v>
      </c>
      <c r="Z2922">
        <v>4643.1020672219083</v>
      </c>
      <c r="AA2922">
        <v>23308.145987916661</v>
      </c>
      <c r="AB2922">
        <v>122.08406652138844</v>
      </c>
      <c r="AC2922">
        <v>2805.1060311632814</v>
      </c>
      <c r="AD2922">
        <v>3667.4171170151567</v>
      </c>
      <c r="AE2922">
        <v>1573.7549151104433</v>
      </c>
      <c r="AF2922">
        <v>8154.7226091040629</v>
      </c>
      <c r="AG2922">
        <v>44549.006673943863</v>
      </c>
      <c r="AH2922">
        <v>9735.5655107665989</v>
      </c>
      <c r="AI2922">
        <v>2456.5437385260248</v>
      </c>
      <c r="AJ2922">
        <v>7195.5287207127903</v>
      </c>
      <c r="AK2922">
        <v>104.0368566877919</v>
      </c>
      <c r="AL2922">
        <v>150216.234375</v>
      </c>
      <c r="AM2922">
        <v>119519.921875</v>
      </c>
      <c r="AN2922">
        <v>30696.314453125</v>
      </c>
      <c r="AO2922" s="5" t="s">
        <v>951</v>
      </c>
    </row>
    <row r="2923" spans="1:41" ht="14.25" x14ac:dyDescent="0.45">
      <c r="A2923">
        <v>2019</v>
      </c>
      <c r="B2923" s="5" t="s">
        <v>1508</v>
      </c>
      <c r="C2923" s="5" t="s">
        <v>170</v>
      </c>
      <c r="D2923" s="5" t="s">
        <v>83</v>
      </c>
      <c r="E2923" s="5" t="s">
        <v>24</v>
      </c>
      <c r="F2923" s="5" t="s">
        <v>24</v>
      </c>
      <c r="G2923" s="5" t="s">
        <v>86</v>
      </c>
      <c r="H2923" s="5" t="s">
        <v>130</v>
      </c>
      <c r="I2923">
        <v>3199.6381131616395</v>
      </c>
      <c r="J2923">
        <v>5077.1261548815819</v>
      </c>
      <c r="K2923">
        <v>112.26800397058385</v>
      </c>
      <c r="L2923">
        <v>331.19061171322232</v>
      </c>
      <c r="M2923">
        <v>10991.942490066411</v>
      </c>
      <c r="N2923">
        <v>2514.8032889410783</v>
      </c>
      <c r="O2923">
        <v>119.00408420881888</v>
      </c>
      <c r="P2923">
        <v>105.53192373234882</v>
      </c>
      <c r="Q2923">
        <v>224.18567563477748</v>
      </c>
      <c r="R2923">
        <v>435.82506502183031</v>
      </c>
      <c r="S2923">
        <v>6835.0471613269965</v>
      </c>
      <c r="T2923">
        <v>336.80401191175156</v>
      </c>
      <c r="U2923">
        <v>0</v>
      </c>
      <c r="V2923">
        <v>1019.3934760529013</v>
      </c>
      <c r="W2923">
        <v>566.95342005144846</v>
      </c>
      <c r="X2923">
        <v>383.95657357939677</v>
      </c>
      <c r="Y2923">
        <v>11675.872483757737</v>
      </c>
      <c r="Z2923">
        <v>1122.6800397058385</v>
      </c>
      <c r="AA2923">
        <v>20135.820297105809</v>
      </c>
      <c r="AB2923">
        <v>7552.2686271011753</v>
      </c>
      <c r="AC2923">
        <v>1231.4677355533343</v>
      </c>
      <c r="AD2923">
        <v>3118.8183698602866</v>
      </c>
      <c r="AE2923">
        <v>1684.0200595587578</v>
      </c>
      <c r="AF2923">
        <v>6315.9728424583973</v>
      </c>
      <c r="AG2923">
        <v>40510.786552745478</v>
      </c>
      <c r="AH2923">
        <v>7746.4922739702843</v>
      </c>
      <c r="AI2923">
        <v>2460.914647035198</v>
      </c>
      <c r="AJ2923">
        <v>7143.6202468220017</v>
      </c>
      <c r="AK2923">
        <v>135.21592301358029</v>
      </c>
      <c r="AL2923">
        <v>143087.640625</v>
      </c>
      <c r="AM2923">
        <v>102727.9296875</v>
      </c>
      <c r="AN2923">
        <v>40359.6875</v>
      </c>
      <c r="AO2923" s="5" t="s">
        <v>2607</v>
      </c>
    </row>
    <row r="2924" spans="1:41" ht="14.25" x14ac:dyDescent="0.45">
      <c r="A2924">
        <v>2019</v>
      </c>
      <c r="B2924" s="5" t="s">
        <v>589</v>
      </c>
      <c r="C2924" s="5" t="s">
        <v>170</v>
      </c>
      <c r="D2924" s="5" t="s">
        <v>83</v>
      </c>
      <c r="E2924" s="5" t="s">
        <v>24</v>
      </c>
      <c r="F2924" s="5" t="s">
        <v>24</v>
      </c>
      <c r="G2924" s="5" t="s">
        <v>87</v>
      </c>
      <c r="H2924" s="5" t="s">
        <v>130</v>
      </c>
      <c r="I2924">
        <v>2927.899449999999</v>
      </c>
      <c r="J2924">
        <v>6532.827659999999</v>
      </c>
      <c r="K2924">
        <v>103.3242</v>
      </c>
      <c r="L2924">
        <v>316.80180000000001</v>
      </c>
      <c r="M2924">
        <v>5306.04</v>
      </c>
      <c r="N2924">
        <v>3065</v>
      </c>
      <c r="O2924">
        <v>116.38743996319999</v>
      </c>
      <c r="P2924">
        <v>95</v>
      </c>
      <c r="Q2924">
        <v>280.60153614203432</v>
      </c>
      <c r="R2924">
        <v>355.46597519611652</v>
      </c>
      <c r="S2924">
        <v>7052.3672100000003</v>
      </c>
      <c r="T2924">
        <v>412.12040000000002</v>
      </c>
      <c r="U2924">
        <v>0</v>
      </c>
      <c r="V2924">
        <v>326</v>
      </c>
      <c r="W2924">
        <v>526.43270499999983</v>
      </c>
      <c r="X2924">
        <v>828.39576948313709</v>
      </c>
      <c r="Y2924">
        <v>13142.15532</v>
      </c>
      <c r="Z2924">
        <v>4550.3731306391992</v>
      </c>
      <c r="AA2924">
        <v>23293.180535896539</v>
      </c>
      <c r="AB2924">
        <v>115</v>
      </c>
      <c r="AC2924">
        <v>2745.844810000001</v>
      </c>
      <c r="AD2924">
        <v>3594.1739092754829</v>
      </c>
      <c r="AE2924">
        <v>1542.3264144</v>
      </c>
      <c r="AF2924">
        <v>8111.7476557409727</v>
      </c>
      <c r="AG2924">
        <v>44650</v>
      </c>
      <c r="AH2924">
        <v>9803.6994123206605</v>
      </c>
      <c r="AI2924">
        <v>2407.4856</v>
      </c>
      <c r="AJ2924">
        <v>7192.8678239999999</v>
      </c>
      <c r="AK2924">
        <v>101.9592</v>
      </c>
      <c r="AL2924">
        <v>149495.484375</v>
      </c>
      <c r="AM2924">
        <v>119128.09375</v>
      </c>
      <c r="AN2924">
        <v>30367.38671875</v>
      </c>
      <c r="AO2924" s="5" t="s">
        <v>952</v>
      </c>
    </row>
    <row r="2925" spans="1:41" ht="14.25" x14ac:dyDescent="0.45">
      <c r="A2925">
        <v>2019</v>
      </c>
      <c r="B2925" s="5" t="s">
        <v>5028</v>
      </c>
      <c r="C2925" s="5" t="s">
        <v>170</v>
      </c>
      <c r="D2925" s="5" t="s">
        <v>83</v>
      </c>
      <c r="E2925" s="5" t="s">
        <v>24</v>
      </c>
      <c r="F2925" s="5" t="s">
        <v>24</v>
      </c>
      <c r="G2925" s="5" t="s">
        <v>87</v>
      </c>
      <c r="H2925" s="5" t="s">
        <v>130</v>
      </c>
      <c r="I2925">
        <v>2040</v>
      </c>
      <c r="J2925">
        <v>9462.259568580932</v>
      </c>
      <c r="K2925">
        <v>100</v>
      </c>
      <c r="L2925">
        <v>408.43999999999988</v>
      </c>
      <c r="M2925">
        <v>10000</v>
      </c>
      <c r="N2925">
        <v>3267.7821093749999</v>
      </c>
      <c r="O2925">
        <v>111.68300000000001</v>
      </c>
      <c r="P2925">
        <v>94.64</v>
      </c>
      <c r="Q2925">
        <v>524.70624970120173</v>
      </c>
      <c r="R2925">
        <v>363.58199999999999</v>
      </c>
      <c r="S2925">
        <v>5060.32</v>
      </c>
      <c r="T2925">
        <v>204.11</v>
      </c>
      <c r="U2925">
        <v>135</v>
      </c>
      <c r="V2925">
        <v>520</v>
      </c>
      <c r="W2925">
        <v>1249</v>
      </c>
      <c r="X2925">
        <v>3795</v>
      </c>
      <c r="Y2925">
        <v>15000</v>
      </c>
      <c r="Z2925">
        <v>3578.1867437363881</v>
      </c>
      <c r="AA2925">
        <v>33049</v>
      </c>
      <c r="AB2925">
        <v>145</v>
      </c>
      <c r="AC2925">
        <v>4936.75371</v>
      </c>
      <c r="AD2925">
        <v>4329.4946594680014</v>
      </c>
      <c r="AE2925">
        <v>1280</v>
      </c>
      <c r="AF2925">
        <v>9608.4802320944073</v>
      </c>
      <c r="AG2925">
        <v>65603</v>
      </c>
      <c r="AH2925">
        <v>14461.62204049844</v>
      </c>
      <c r="AI2925">
        <v>3866</v>
      </c>
      <c r="AJ2925">
        <v>7111.134</v>
      </c>
      <c r="AK2925">
        <v>98</v>
      </c>
      <c r="AL2925">
        <v>200403.203125</v>
      </c>
      <c r="AM2925">
        <v>156982.953125</v>
      </c>
      <c r="AN2925">
        <v>43420.23046875</v>
      </c>
      <c r="AO2925" s="5" t="s">
        <v>5569</v>
      </c>
    </row>
    <row r="2926" spans="1:41" ht="14.25" x14ac:dyDescent="0.45">
      <c r="A2926">
        <v>2019</v>
      </c>
      <c r="B2926" s="5" t="s">
        <v>1508</v>
      </c>
      <c r="C2926" s="5" t="s">
        <v>170</v>
      </c>
      <c r="D2926" s="5" t="s">
        <v>83</v>
      </c>
      <c r="E2926" s="5" t="s">
        <v>24</v>
      </c>
      <c r="F2926" s="5" t="s">
        <v>24</v>
      </c>
      <c r="G2926" s="5" t="s">
        <v>87</v>
      </c>
      <c r="H2926" s="5" t="s">
        <v>130</v>
      </c>
      <c r="I2926">
        <v>2907</v>
      </c>
      <c r="J2926">
        <v>5061.84</v>
      </c>
      <c r="K2926">
        <v>111.3755971617485</v>
      </c>
      <c r="L2926">
        <v>330.81299999999999</v>
      </c>
      <c r="M2926">
        <v>10769.88662080528</v>
      </c>
      <c r="N2926">
        <v>2490.0749315643802</v>
      </c>
      <c r="O2926">
        <v>119</v>
      </c>
      <c r="P2926">
        <v>105</v>
      </c>
      <c r="Q2926">
        <v>247.3184861327847</v>
      </c>
      <c r="R2926">
        <v>439.56713912706681</v>
      </c>
      <c r="S2926">
        <v>7540.3279952640623</v>
      </c>
      <c r="T2926">
        <v>345.58929108479998</v>
      </c>
      <c r="U2926"/>
      <c r="V2926">
        <v>1003</v>
      </c>
      <c r="W2926">
        <v>546.62824080000007</v>
      </c>
      <c r="X2926">
        <v>395.61634671500008</v>
      </c>
      <c r="Y2926">
        <v>12004</v>
      </c>
      <c r="Z2926">
        <v>1239</v>
      </c>
      <c r="AA2926">
        <v>20027.3032079</v>
      </c>
      <c r="AB2926">
        <v>136</v>
      </c>
      <c r="AC2926">
        <v>1235.0999999999999</v>
      </c>
      <c r="AD2926">
        <v>3440.6365864943291</v>
      </c>
      <c r="AE2926">
        <v>1623.64824</v>
      </c>
      <c r="AF2926">
        <v>6308.7700078541238</v>
      </c>
      <c r="AG2926">
        <v>41232</v>
      </c>
      <c r="AH2926">
        <v>8243.7338203677118</v>
      </c>
      <c r="AI2926">
        <v>2372.6912947199999</v>
      </c>
      <c r="AJ2926">
        <v>7602.1638886121691</v>
      </c>
      <c r="AK2926">
        <v>143.62730038081199</v>
      </c>
      <c r="AL2926">
        <v>138021.703125</v>
      </c>
      <c r="AM2926">
        <v>103856.6015625</v>
      </c>
      <c r="AN2926">
        <v>34165.1171875</v>
      </c>
      <c r="AO2926" s="5" t="s">
        <v>2609</v>
      </c>
    </row>
    <row r="2927" spans="1:41" ht="14.25" x14ac:dyDescent="0.45">
      <c r="A2927">
        <v>2019</v>
      </c>
      <c r="B2927" s="5" t="s">
        <v>1509</v>
      </c>
      <c r="C2927" s="5" t="s">
        <v>170</v>
      </c>
      <c r="D2927" s="5" t="s">
        <v>83</v>
      </c>
      <c r="E2927" s="5" t="s">
        <v>24</v>
      </c>
      <c r="F2927" s="5" t="s">
        <v>24</v>
      </c>
      <c r="G2927" s="5" t="s">
        <v>87</v>
      </c>
      <c r="H2927" s="5" t="s">
        <v>130</v>
      </c>
      <c r="I2927">
        <v>3166.1140679999999</v>
      </c>
      <c r="J2927">
        <v>5502</v>
      </c>
      <c r="K2927">
        <v>108.76523160327</v>
      </c>
      <c r="L2927">
        <v>322.67881372358983</v>
      </c>
      <c r="M2927">
        <v>5296.8643166836446</v>
      </c>
      <c r="N2927">
        <v>3916.6227358646402</v>
      </c>
      <c r="O2927">
        <v>171.35566011900301</v>
      </c>
      <c r="P2927">
        <v>111</v>
      </c>
      <c r="Q2927">
        <v>234.9740883715462</v>
      </c>
      <c r="R2927">
        <v>376.06109567421493</v>
      </c>
      <c r="S2927">
        <v>7357.2640747776004</v>
      </c>
      <c r="T2927">
        <v>209.13567499999991</v>
      </c>
      <c r="U2927"/>
      <c r="V2927">
        <v>333</v>
      </c>
      <c r="W2927">
        <v>536.43492639499982</v>
      </c>
      <c r="X2927">
        <v>828.39576948313709</v>
      </c>
      <c r="Y2927">
        <v>13155.154979999999</v>
      </c>
      <c r="Z2927">
        <v>1386.1027263283199</v>
      </c>
      <c r="AA2927">
        <v>19780.848681880299</v>
      </c>
      <c r="AB2927">
        <v>136</v>
      </c>
      <c r="AC2927">
        <v>672.76125999999999</v>
      </c>
      <c r="AD2927">
        <v>3584.344247824657</v>
      </c>
      <c r="AE2927">
        <v>1851.9348629952281</v>
      </c>
      <c r="AF2927">
        <v>6323.9365679346538</v>
      </c>
      <c r="AG2927">
        <v>42822.26090836653</v>
      </c>
      <c r="AH2927">
        <v>7757.9412696522904</v>
      </c>
      <c r="AI2927">
        <v>2455.6353119999999</v>
      </c>
      <c r="AJ2927">
        <v>6872.2351040582962</v>
      </c>
      <c r="AK2927">
        <v>108.65435175</v>
      </c>
      <c r="AL2927">
        <v>135378.46875</v>
      </c>
      <c r="AM2927">
        <v>106827.6875</v>
      </c>
      <c r="AN2927">
        <v>28550.7890625</v>
      </c>
      <c r="AO2927" s="5" t="s">
        <v>2610</v>
      </c>
    </row>
    <row r="2928" spans="1:41" ht="14.25" x14ac:dyDescent="0.45">
      <c r="A2928">
        <v>2019</v>
      </c>
      <c r="B2928" s="5" t="s">
        <v>1507</v>
      </c>
      <c r="C2928" s="5" t="s">
        <v>170</v>
      </c>
      <c r="D2928" s="5" t="s">
        <v>83</v>
      </c>
      <c r="E2928" s="5" t="s">
        <v>24</v>
      </c>
      <c r="F2928" s="5" t="s">
        <v>24</v>
      </c>
      <c r="G2928" s="5" t="s">
        <v>87</v>
      </c>
      <c r="H2928" s="5" t="s">
        <v>130</v>
      </c>
      <c r="I2928">
        <v>2072</v>
      </c>
      <c r="J2928">
        <v>8380.4</v>
      </c>
      <c r="K2928">
        <v>115</v>
      </c>
      <c r="L2928">
        <v>281.54060481599998</v>
      </c>
      <c r="M2928">
        <v>2260.1249999999991</v>
      </c>
      <c r="N2928">
        <v>2911.5680000000002</v>
      </c>
      <c r="O2928">
        <v>109.59102802111811</v>
      </c>
      <c r="P2928">
        <v>113</v>
      </c>
      <c r="Q2928">
        <v>215.319951</v>
      </c>
      <c r="R2928">
        <v>880.99514305141452</v>
      </c>
      <c r="S2928">
        <v>5849</v>
      </c>
      <c r="T2928">
        <v>282.89999999999998</v>
      </c>
      <c r="U2928"/>
      <c r="V2928">
        <v>1027.3186573046869</v>
      </c>
      <c r="W2928">
        <v>446.71046753140553</v>
      </c>
      <c r="X2928">
        <v>337.65264300000001</v>
      </c>
      <c r="Y2928">
        <v>12722</v>
      </c>
      <c r="Z2928">
        <v>1645.346614697165</v>
      </c>
      <c r="AA2928">
        <v>19183.411539916659</v>
      </c>
      <c r="AB2928">
        <v>115</v>
      </c>
      <c r="AC2928">
        <v>1302.53097</v>
      </c>
      <c r="AD2928">
        <v>3086.2526309999998</v>
      </c>
      <c r="AE2928">
        <v>1186.0232751969349</v>
      </c>
      <c r="AF2928">
        <v>8324.5926031994877</v>
      </c>
      <c r="AG2928">
        <v>25809.81650281473</v>
      </c>
      <c r="AH2928">
        <v>7555.3166666666684</v>
      </c>
      <c r="AI2928">
        <v>1812.9006788544</v>
      </c>
      <c r="AJ2928">
        <v>7602.1638886121691</v>
      </c>
      <c r="AK2928">
        <v>121</v>
      </c>
      <c r="AL2928">
        <v>115749.484375</v>
      </c>
      <c r="AM2928">
        <v>93658.03125</v>
      </c>
      <c r="AN2928">
        <v>22091.44921875</v>
      </c>
      <c r="AO2928" s="5" t="s">
        <v>2611</v>
      </c>
    </row>
    <row r="2929" spans="1:41" ht="14.25" x14ac:dyDescent="0.45">
      <c r="A2929">
        <v>2019</v>
      </c>
      <c r="B2929" s="5" t="s">
        <v>4071</v>
      </c>
      <c r="C2929" s="5" t="s">
        <v>170</v>
      </c>
      <c r="D2929" s="5" t="s">
        <v>83</v>
      </c>
      <c r="E2929" s="5" t="s">
        <v>24</v>
      </c>
      <c r="F2929" s="5" t="s">
        <v>24</v>
      </c>
      <c r="G2929" s="5" t="s">
        <v>87</v>
      </c>
      <c r="H2929" s="5" t="s">
        <v>130</v>
      </c>
      <c r="I2929">
        <v>2444.94</v>
      </c>
      <c r="J2929">
        <v>6392.1869999999999</v>
      </c>
      <c r="K2929">
        <v>102.1</v>
      </c>
      <c r="L2929">
        <v>314.97000000000003</v>
      </c>
      <c r="M2929">
        <v>7854</v>
      </c>
      <c r="N2929">
        <v>2954.7025389736318</v>
      </c>
      <c r="O2929">
        <v>114.128</v>
      </c>
      <c r="P2929">
        <v>96.248879999999986</v>
      </c>
      <c r="Q2929">
        <v>228.7362301850134</v>
      </c>
      <c r="R2929">
        <v>483.99300302415372</v>
      </c>
      <c r="S2929">
        <v>4798</v>
      </c>
      <c r="T2929">
        <v>416.16</v>
      </c>
      <c r="U2929">
        <v>85.85</v>
      </c>
      <c r="V2929">
        <v>531</v>
      </c>
      <c r="W2929">
        <v>515.6049999999999</v>
      </c>
      <c r="X2929">
        <v>2827.1576784625968</v>
      </c>
      <c r="Y2929">
        <v>13619.364307095109</v>
      </c>
      <c r="Z2929">
        <v>4127</v>
      </c>
      <c r="AA2929">
        <v>33825</v>
      </c>
      <c r="AB2929">
        <v>115.08</v>
      </c>
      <c r="AC2929">
        <v>6441.1635600000009</v>
      </c>
      <c r="AD2929">
        <v>3303.5057974024799</v>
      </c>
      <c r="AE2929">
        <v>1497.36</v>
      </c>
      <c r="AF2929">
        <v>9933.7392</v>
      </c>
      <c r="AG2929">
        <v>46128</v>
      </c>
      <c r="AH2929">
        <v>9757</v>
      </c>
      <c r="AI2929">
        <v>2715.24</v>
      </c>
      <c r="AJ2929">
        <v>7051.8311999999996</v>
      </c>
      <c r="AK2929">
        <v>99.96</v>
      </c>
      <c r="AL2929">
        <v>168774.015625</v>
      </c>
      <c r="AM2929">
        <v>136156.09375</v>
      </c>
      <c r="AN2929">
        <v>32617.939453125</v>
      </c>
      <c r="AO2929" s="5" t="s">
        <v>4403</v>
      </c>
    </row>
    <row r="2930" spans="1:41" ht="14.25" x14ac:dyDescent="0.45">
      <c r="A2930">
        <v>2019</v>
      </c>
      <c r="B2930" s="5" t="s">
        <v>1507</v>
      </c>
      <c r="C2930" s="5" t="s">
        <v>170</v>
      </c>
      <c r="D2930" s="5" t="s">
        <v>83</v>
      </c>
      <c r="E2930" s="5" t="s">
        <v>213</v>
      </c>
      <c r="F2930" s="5" t="s">
        <v>213</v>
      </c>
      <c r="G2930" s="5" t="s">
        <v>87</v>
      </c>
      <c r="H2930" s="5" t="s">
        <v>130</v>
      </c>
      <c r="I2930">
        <v>0</v>
      </c>
      <c r="J2930"/>
      <c r="K2930">
        <v>0</v>
      </c>
      <c r="L2930"/>
      <c r="M2930">
        <v>142.20562499999991</v>
      </c>
      <c r="N2930">
        <v>542.60821887999998</v>
      </c>
      <c r="O2930">
        <v>109.64</v>
      </c>
      <c r="P2930">
        <v>618.13300000000004</v>
      </c>
      <c r="Q2930">
        <v>73.160556209999996</v>
      </c>
      <c r="R2930">
        <v>84.089969991972239</v>
      </c>
      <c r="S2930">
        <v>0</v>
      </c>
      <c r="T2930">
        <v>23.193868364257799</v>
      </c>
      <c r="U2930"/>
      <c r="V2930">
        <v>0</v>
      </c>
      <c r="W2930">
        <v>308.16257377054399</v>
      </c>
      <c r="X2930">
        <v>130.927044931034</v>
      </c>
      <c r="Y2930">
        <v>79</v>
      </c>
      <c r="Z2930">
        <v>0</v>
      </c>
      <c r="AA2930">
        <v>1849.7297444893709</v>
      </c>
      <c r="AB2930">
        <v>0</v>
      </c>
      <c r="AC2930">
        <v>194.7231251</v>
      </c>
      <c r="AD2930">
        <v>490.30729835788009</v>
      </c>
      <c r="AE2930"/>
      <c r="AF2930">
        <v>16501.59232</v>
      </c>
      <c r="AG2930">
        <v>2893.055172554929</v>
      </c>
      <c r="AH2930">
        <v>1267.052904012598</v>
      </c>
      <c r="AI2930">
        <v>0</v>
      </c>
      <c r="AJ2930">
        <v>411.41715896329453</v>
      </c>
      <c r="AK2930"/>
      <c r="AL2930">
        <v>25718.998046875</v>
      </c>
      <c r="AM2930">
        <v>23247.509765625</v>
      </c>
      <c r="AN2930">
        <v>2471.4892578125</v>
      </c>
      <c r="AO2930" s="5" t="s">
        <v>2612</v>
      </c>
    </row>
    <row r="2931" spans="1:41" ht="14.25" x14ac:dyDescent="0.45">
      <c r="A2931">
        <v>2019</v>
      </c>
      <c r="B2931" s="5" t="s">
        <v>5028</v>
      </c>
      <c r="C2931" s="5" t="s">
        <v>170</v>
      </c>
      <c r="D2931" s="5" t="s">
        <v>83</v>
      </c>
      <c r="E2931" s="5" t="s">
        <v>213</v>
      </c>
      <c r="F2931" s="5" t="s">
        <v>213</v>
      </c>
      <c r="G2931" s="5" t="s">
        <v>87</v>
      </c>
      <c r="H2931" s="5" t="s">
        <v>130</v>
      </c>
      <c r="I2931">
        <v>0</v>
      </c>
      <c r="J2931">
        <v>1363.876</v>
      </c>
      <c r="K2931"/>
      <c r="L2931">
        <v>0</v>
      </c>
      <c r="M2931">
        <v>704.18368665977243</v>
      </c>
      <c r="N2931">
        <v>0</v>
      </c>
      <c r="O2931"/>
      <c r="P2931">
        <v>109</v>
      </c>
      <c r="Q2931">
        <v>0</v>
      </c>
      <c r="R2931">
        <v>94.09904572328189</v>
      </c>
      <c r="S2931">
        <v>0</v>
      </c>
      <c r="T2931"/>
      <c r="U2931"/>
      <c r="V2931">
        <v>0</v>
      </c>
      <c r="W2931">
        <v>727.64120000000003</v>
      </c>
      <c r="X2931">
        <v>94.288483464000308</v>
      </c>
      <c r="Y2931">
        <v>0</v>
      </c>
      <c r="Z2931">
        <v>0</v>
      </c>
      <c r="AA2931">
        <v>3780</v>
      </c>
      <c r="AB2931"/>
      <c r="AC2931">
        <v>270.37735946590931</v>
      </c>
      <c r="AD2931"/>
      <c r="AE2931">
        <v>320</v>
      </c>
      <c r="AF2931">
        <v>300</v>
      </c>
      <c r="AG2931">
        <v>4497</v>
      </c>
      <c r="AH2931">
        <v>0</v>
      </c>
      <c r="AI2931"/>
      <c r="AJ2931">
        <v>181.947991565564</v>
      </c>
      <c r="AK2931"/>
      <c r="AL2931">
        <v>12442.4140625</v>
      </c>
      <c r="AM2931">
        <v>10916.30078125</v>
      </c>
      <c r="AN2931">
        <v>1526.1134033203125</v>
      </c>
      <c r="AO2931" s="5" t="s">
        <v>5570</v>
      </c>
    </row>
    <row r="2932" spans="1:41" ht="14.25" x14ac:dyDescent="0.45">
      <c r="A2932">
        <v>2019</v>
      </c>
      <c r="B2932" s="5" t="s">
        <v>4071</v>
      </c>
      <c r="C2932" s="5" t="s">
        <v>170</v>
      </c>
      <c r="D2932" s="5" t="s">
        <v>83</v>
      </c>
      <c r="E2932" s="5" t="s">
        <v>213</v>
      </c>
      <c r="F2932" s="5" t="s">
        <v>213</v>
      </c>
      <c r="G2932" s="5" t="s">
        <v>87</v>
      </c>
      <c r="H2932" s="5" t="s">
        <v>130</v>
      </c>
      <c r="I2932">
        <v>0</v>
      </c>
      <c r="J2932"/>
      <c r="K2932"/>
      <c r="L2932"/>
      <c r="M2932">
        <v>253.48639236911211</v>
      </c>
      <c r="N2932">
        <v>0</v>
      </c>
      <c r="O2932"/>
      <c r="P2932">
        <v>80</v>
      </c>
      <c r="Q2932">
        <v>0</v>
      </c>
      <c r="R2932">
        <v>94.405560056588754</v>
      </c>
      <c r="S2932">
        <v>0</v>
      </c>
      <c r="T2932"/>
      <c r="U2932"/>
      <c r="V2932">
        <v>0</v>
      </c>
      <c r="W2932">
        <v>458.68302479999988</v>
      </c>
      <c r="X2932">
        <v>400.29770970250479</v>
      </c>
      <c r="Y2932"/>
      <c r="Z2932"/>
      <c r="AA2932">
        <v>3784</v>
      </c>
      <c r="AB2932"/>
      <c r="AC2932">
        <v>198</v>
      </c>
      <c r="AD2932"/>
      <c r="AE2932">
        <v>195.9336309</v>
      </c>
      <c r="AF2932">
        <v>284.92465979520011</v>
      </c>
      <c r="AG2932">
        <v>4135</v>
      </c>
      <c r="AH2932">
        <v>98</v>
      </c>
      <c r="AI2932"/>
      <c r="AJ2932">
        <v>180.22293905817619</v>
      </c>
      <c r="AK2932"/>
      <c r="AL2932">
        <v>10162.953125</v>
      </c>
      <c r="AM2932">
        <v>8952.486328125</v>
      </c>
      <c r="AN2932">
        <v>1210.4671630859375</v>
      </c>
      <c r="AO2932" s="5" t="s">
        <v>4404</v>
      </c>
    </row>
    <row r="2933" spans="1:41" ht="14.25" x14ac:dyDescent="0.45">
      <c r="A2933">
        <v>2019</v>
      </c>
      <c r="B2933" s="5" t="s">
        <v>1509</v>
      </c>
      <c r="C2933" s="5" t="s">
        <v>170</v>
      </c>
      <c r="D2933" s="5" t="s">
        <v>83</v>
      </c>
      <c r="E2933" s="5" t="s">
        <v>213</v>
      </c>
      <c r="F2933" s="5" t="s">
        <v>213</v>
      </c>
      <c r="G2933" s="5" t="s">
        <v>87</v>
      </c>
      <c r="H2933" s="5" t="s">
        <v>130</v>
      </c>
      <c r="I2933">
        <v>0</v>
      </c>
      <c r="J2933"/>
      <c r="K2933"/>
      <c r="L2933">
        <v>0</v>
      </c>
      <c r="M2933">
        <v>216.59461572836921</v>
      </c>
      <c r="N2933">
        <v>0</v>
      </c>
      <c r="O2933">
        <v>0</v>
      </c>
      <c r="P2933">
        <v>618.13300000000004</v>
      </c>
      <c r="Q2933">
        <v>0</v>
      </c>
      <c r="R2933">
        <v>100.3695210813128</v>
      </c>
      <c r="S2933">
        <v>0</v>
      </c>
      <c r="T2933">
        <v>0</v>
      </c>
      <c r="U2933"/>
      <c r="V2933">
        <v>0</v>
      </c>
      <c r="W2933">
        <v>526.27134347272784</v>
      </c>
      <c r="X2933">
        <v>117.10061703960061</v>
      </c>
      <c r="Y2933">
        <v>0</v>
      </c>
      <c r="Z2933">
        <v>0</v>
      </c>
      <c r="AA2933">
        <v>2718.7705381205269</v>
      </c>
      <c r="AB2933">
        <v>0</v>
      </c>
      <c r="AC2933">
        <v>220.49960522000001</v>
      </c>
      <c r="AD2933"/>
      <c r="AE2933">
        <v>288.20745923655198</v>
      </c>
      <c r="AF2933">
        <v>296.85020472325681</v>
      </c>
      <c r="AG2933">
        <v>1887.431561444778</v>
      </c>
      <c r="AH2933">
        <v>712.09610540153869</v>
      </c>
      <c r="AI2933">
        <v>0</v>
      </c>
      <c r="AJ2933">
        <v>675.29771201479559</v>
      </c>
      <c r="AK2933"/>
      <c r="AL2933">
        <v>8377.6220703125</v>
      </c>
      <c r="AM2933">
        <v>6805.5595703125</v>
      </c>
      <c r="AN2933">
        <v>1572.062744140625</v>
      </c>
      <c r="AO2933" s="5" t="s">
        <v>2614</v>
      </c>
    </row>
    <row r="2934" spans="1:41" ht="14.25" x14ac:dyDescent="0.45">
      <c r="A2934">
        <v>2019</v>
      </c>
      <c r="B2934" s="5" t="s">
        <v>1508</v>
      </c>
      <c r="C2934" s="5" t="s">
        <v>170</v>
      </c>
      <c r="D2934" s="5" t="s">
        <v>83</v>
      </c>
      <c r="E2934" s="5" t="s">
        <v>213</v>
      </c>
      <c r="F2934" s="5" t="s">
        <v>213</v>
      </c>
      <c r="G2934" s="5" t="s">
        <v>87</v>
      </c>
      <c r="H2934" s="5" t="s">
        <v>130</v>
      </c>
      <c r="I2934">
        <v>0</v>
      </c>
      <c r="J2934"/>
      <c r="K2934"/>
      <c r="L2934">
        <v>0</v>
      </c>
      <c r="M2934">
        <v>296.92635035650147</v>
      </c>
      <c r="N2934">
        <v>0</v>
      </c>
      <c r="O2934">
        <v>110</v>
      </c>
      <c r="P2934">
        <v>618.13300000000004</v>
      </c>
      <c r="Q2934">
        <v>176.29443204830341</v>
      </c>
      <c r="R2934">
        <v>109.4442574358458</v>
      </c>
      <c r="S2934">
        <v>0</v>
      </c>
      <c r="T2934">
        <v>0</v>
      </c>
      <c r="U2934"/>
      <c r="V2934">
        <v>0</v>
      </c>
      <c r="W2934">
        <v>431.94758425804798</v>
      </c>
      <c r="X2934">
        <v>145.51659139074999</v>
      </c>
      <c r="Y2934">
        <v>0</v>
      </c>
      <c r="Z2934"/>
      <c r="AA2934">
        <v>5087.4471160679304</v>
      </c>
      <c r="AB2934">
        <v>0</v>
      </c>
      <c r="AC2934">
        <v>216.2</v>
      </c>
      <c r="AD2934">
        <v>962.04555326702018</v>
      </c>
      <c r="AE2934"/>
      <c r="AF2934">
        <v>289.88072666531491</v>
      </c>
      <c r="AG2934">
        <v>4726</v>
      </c>
      <c r="AH2934">
        <v>1666.13361125237</v>
      </c>
      <c r="AI2934">
        <v>0</v>
      </c>
      <c r="AJ2934">
        <v>411.41715896329453</v>
      </c>
      <c r="AK2934"/>
      <c r="AL2934">
        <v>15247.38671875</v>
      </c>
      <c r="AM2934">
        <v>11634.8173828125</v>
      </c>
      <c r="AN2934">
        <v>3612.56982421875</v>
      </c>
      <c r="AO2934" s="5" t="s">
        <v>2613</v>
      </c>
    </row>
    <row r="2935" spans="1:41" ht="14.25" x14ac:dyDescent="0.45">
      <c r="A2935">
        <v>2019</v>
      </c>
      <c r="B2935" s="5" t="s">
        <v>589</v>
      </c>
      <c r="C2935" s="5" t="s">
        <v>170</v>
      </c>
      <c r="D2935" s="5" t="s">
        <v>83</v>
      </c>
      <c r="E2935" s="5" t="s">
        <v>213</v>
      </c>
      <c r="F2935" s="5" t="s">
        <v>213</v>
      </c>
      <c r="G2935" s="5" t="s">
        <v>87</v>
      </c>
      <c r="H2935" s="5" t="s">
        <v>130</v>
      </c>
      <c r="I2935">
        <v>0</v>
      </c>
      <c r="J2935"/>
      <c r="K2935"/>
      <c r="L2935">
        <v>0</v>
      </c>
      <c r="M2935">
        <v>191.88097200000001</v>
      </c>
      <c r="N2935">
        <v>0</v>
      </c>
      <c r="O2935">
        <v>0</v>
      </c>
      <c r="P2935">
        <v>618.13300000000004</v>
      </c>
      <c r="Q2935">
        <v>3</v>
      </c>
      <c r="R2935">
        <v>116.10983286529181</v>
      </c>
      <c r="S2935">
        <v>0</v>
      </c>
      <c r="T2935">
        <v>0</v>
      </c>
      <c r="U2935"/>
      <c r="V2935">
        <v>0</v>
      </c>
      <c r="W2935">
        <v>402.59905372799989</v>
      </c>
      <c r="X2935"/>
      <c r="Y2935">
        <v>0</v>
      </c>
      <c r="Z2935"/>
      <c r="AA2935">
        <v>2415.0008824176098</v>
      </c>
      <c r="AB2935"/>
      <c r="AC2935">
        <v>215.28175815</v>
      </c>
      <c r="AD2935"/>
      <c r="AE2935">
        <v>840.20965620000004</v>
      </c>
      <c r="AF2935">
        <v>305.19013692978427</v>
      </c>
      <c r="AG2935">
        <v>3542</v>
      </c>
      <c r="AH2935">
        <v>153.63583119559999</v>
      </c>
      <c r="AI2935"/>
      <c r="AJ2935">
        <v>258.75315902768688</v>
      </c>
      <c r="AK2935"/>
      <c r="AL2935">
        <v>9061.7939453125</v>
      </c>
      <c r="AM2935">
        <v>8313.677734375</v>
      </c>
      <c r="AN2935">
        <v>748.1158447265625</v>
      </c>
      <c r="AO2935" s="5" t="s">
        <v>953</v>
      </c>
    </row>
    <row r="2936" spans="1:41" ht="14.25" x14ac:dyDescent="0.45">
      <c r="A2936">
        <v>2019</v>
      </c>
      <c r="B2936" s="5" t="s">
        <v>4071</v>
      </c>
      <c r="C2936" s="5" t="s">
        <v>170</v>
      </c>
      <c r="D2936" s="5" t="s">
        <v>83</v>
      </c>
      <c r="E2936" s="5" t="s">
        <v>216</v>
      </c>
      <c r="F2936" s="5" t="s">
        <v>217</v>
      </c>
      <c r="G2936" s="5" t="s">
        <v>86</v>
      </c>
      <c r="H2936" s="5" t="s">
        <v>130</v>
      </c>
      <c r="I2936">
        <v>0</v>
      </c>
      <c r="J2936"/>
      <c r="K2936"/>
      <c r="L2936"/>
      <c r="M2936">
        <v>0</v>
      </c>
      <c r="N2936">
        <v>0</v>
      </c>
      <c r="O2936"/>
      <c r="P2936"/>
      <c r="Q2936">
        <v>0</v>
      </c>
      <c r="R2936"/>
      <c r="S2936">
        <v>0</v>
      </c>
      <c r="T2936"/>
      <c r="U2936"/>
      <c r="V2936">
        <v>0</v>
      </c>
      <c r="W2936"/>
      <c r="X2936">
        <v>0</v>
      </c>
      <c r="Y2936">
        <v>0</v>
      </c>
      <c r="Z2936"/>
      <c r="AA2936"/>
      <c r="AB2936"/>
      <c r="AC2936">
        <v>0</v>
      </c>
      <c r="AD2936"/>
      <c r="AE2936"/>
      <c r="AF2936">
        <v>0</v>
      </c>
      <c r="AG2936"/>
      <c r="AH2936">
        <v>351.70995865951721</v>
      </c>
      <c r="AI2936"/>
      <c r="AJ2936"/>
      <c r="AK2936"/>
      <c r="AL2936">
        <v>351.7099609375</v>
      </c>
      <c r="AM2936">
        <v>0</v>
      </c>
      <c r="AN2936">
        <v>351.7099609375</v>
      </c>
      <c r="AO2936" s="5" t="s">
        <v>4405</v>
      </c>
    </row>
    <row r="2937" spans="1:41" ht="14.25" x14ac:dyDescent="0.45">
      <c r="A2937">
        <v>2019</v>
      </c>
      <c r="B2937" s="5" t="s">
        <v>5028</v>
      </c>
      <c r="C2937" s="5" t="s">
        <v>170</v>
      </c>
      <c r="D2937" s="5" t="s">
        <v>83</v>
      </c>
      <c r="E2937" s="5" t="s">
        <v>216</v>
      </c>
      <c r="F2937" s="5" t="s">
        <v>217</v>
      </c>
      <c r="G2937" s="5" t="s">
        <v>86</v>
      </c>
      <c r="H2937" s="5" t="s">
        <v>130</v>
      </c>
      <c r="I2937">
        <v>0</v>
      </c>
      <c r="J2937">
        <v>0</v>
      </c>
      <c r="K2937"/>
      <c r="L2937"/>
      <c r="M2937"/>
      <c r="N2937">
        <v>0</v>
      </c>
      <c r="O2937"/>
      <c r="P2937"/>
      <c r="Q2937">
        <v>0</v>
      </c>
      <c r="R2937"/>
      <c r="S2937">
        <v>0</v>
      </c>
      <c r="T2937"/>
      <c r="U2937"/>
      <c r="V2937">
        <v>0</v>
      </c>
      <c r="W2937"/>
      <c r="X2937">
        <v>0</v>
      </c>
      <c r="Y2937"/>
      <c r="Z2937"/>
      <c r="AA2937"/>
      <c r="AB2937"/>
      <c r="AC2937">
        <v>0</v>
      </c>
      <c r="AD2937"/>
      <c r="AE2937"/>
      <c r="AF2937">
        <v>0</v>
      </c>
      <c r="AG2937"/>
      <c r="AH2937">
        <v>342</v>
      </c>
      <c r="AI2937"/>
      <c r="AJ2937"/>
      <c r="AK2937"/>
      <c r="AL2937">
        <v>342</v>
      </c>
      <c r="AM2937">
        <v>0</v>
      </c>
      <c r="AN2937">
        <v>342</v>
      </c>
      <c r="AO2937" s="5" t="s">
        <v>5571</v>
      </c>
    </row>
    <row r="2938" spans="1:41" ht="14.25" x14ac:dyDescent="0.45">
      <c r="A2938">
        <v>2019</v>
      </c>
      <c r="B2938" s="5" t="s">
        <v>589</v>
      </c>
      <c r="C2938" s="5" t="s">
        <v>170</v>
      </c>
      <c r="D2938" s="5" t="s">
        <v>83</v>
      </c>
      <c r="E2938" s="5" t="s">
        <v>216</v>
      </c>
      <c r="F2938" s="5" t="s">
        <v>217</v>
      </c>
      <c r="G2938" s="5" t="s">
        <v>86</v>
      </c>
      <c r="H2938" s="5" t="s">
        <v>130</v>
      </c>
      <c r="I2938">
        <v>0</v>
      </c>
      <c r="J2938"/>
      <c r="K2938"/>
      <c r="L2938"/>
      <c r="M2938"/>
      <c r="N2938">
        <v>0</v>
      </c>
      <c r="O2938">
        <v>0</v>
      </c>
      <c r="P2938"/>
      <c r="Q2938">
        <v>0</v>
      </c>
      <c r="R2938"/>
      <c r="S2938">
        <v>0</v>
      </c>
      <c r="T2938"/>
      <c r="U2938"/>
      <c r="V2938">
        <v>0</v>
      </c>
      <c r="W2938"/>
      <c r="X2938">
        <v>0</v>
      </c>
      <c r="Y2938">
        <v>0</v>
      </c>
      <c r="Z2938"/>
      <c r="AA2938"/>
      <c r="AB2938">
        <v>0</v>
      </c>
      <c r="AC2938">
        <v>0</v>
      </c>
      <c r="AD2938"/>
      <c r="AE2938"/>
      <c r="AF2938">
        <v>0</v>
      </c>
      <c r="AG2938"/>
      <c r="AH2938">
        <v>362.80143764920723</v>
      </c>
      <c r="AI2938"/>
      <c r="AJ2938"/>
      <c r="AK2938"/>
      <c r="AL2938">
        <v>362.80145263671875</v>
      </c>
      <c r="AM2938">
        <v>0</v>
      </c>
      <c r="AN2938">
        <v>362.80145263671875</v>
      </c>
      <c r="AO2938" s="5" t="s">
        <v>954</v>
      </c>
    </row>
    <row r="2939" spans="1:41" ht="14.25" x14ac:dyDescent="0.45">
      <c r="A2939">
        <v>2019</v>
      </c>
      <c r="B2939" s="5" t="s">
        <v>1508</v>
      </c>
      <c r="C2939" s="5" t="s">
        <v>170</v>
      </c>
      <c r="D2939" s="5" t="s">
        <v>83</v>
      </c>
      <c r="E2939" s="5" t="s">
        <v>216</v>
      </c>
      <c r="F2939" s="5" t="s">
        <v>217</v>
      </c>
      <c r="G2939" s="5" t="s">
        <v>86</v>
      </c>
      <c r="H2939" s="5" t="s">
        <v>130</v>
      </c>
      <c r="I2939">
        <v>0</v>
      </c>
      <c r="J2939"/>
      <c r="K2939"/>
      <c r="L2939"/>
      <c r="M2939"/>
      <c r="N2939"/>
      <c r="O2939">
        <v>0</v>
      </c>
      <c r="P2939"/>
      <c r="Q2939">
        <v>0</v>
      </c>
      <c r="R2939"/>
      <c r="S2939">
        <v>0</v>
      </c>
      <c r="T2939"/>
      <c r="U2939"/>
      <c r="V2939">
        <v>0</v>
      </c>
      <c r="W2939">
        <v>0</v>
      </c>
      <c r="X2939">
        <v>0</v>
      </c>
      <c r="Y2939"/>
      <c r="Z2939"/>
      <c r="AA2939">
        <v>1571.7520555881738</v>
      </c>
      <c r="AB2939"/>
      <c r="AC2939"/>
      <c r="AD2939"/>
      <c r="AE2939"/>
      <c r="AF2939">
        <v>0</v>
      </c>
      <c r="AG2939">
        <v>6355.4917047747513</v>
      </c>
      <c r="AH2939">
        <v>378.71740006076948</v>
      </c>
      <c r="AI2939"/>
      <c r="AJ2939">
        <v>0</v>
      </c>
      <c r="AK2939"/>
      <c r="AL2939">
        <v>8305.9609375</v>
      </c>
      <c r="AM2939">
        <v>7927.24365234375</v>
      </c>
      <c r="AN2939">
        <v>378.7174072265625</v>
      </c>
      <c r="AO2939" s="5" t="s">
        <v>2617</v>
      </c>
    </row>
    <row r="2940" spans="1:41" ht="14.25" x14ac:dyDescent="0.45">
      <c r="A2940">
        <v>2019</v>
      </c>
      <c r="B2940" s="5" t="s">
        <v>1507</v>
      </c>
      <c r="C2940" s="5" t="s">
        <v>170</v>
      </c>
      <c r="D2940" s="5" t="s">
        <v>83</v>
      </c>
      <c r="E2940" s="5" t="s">
        <v>216</v>
      </c>
      <c r="F2940" s="5" t="s">
        <v>217</v>
      </c>
      <c r="G2940" s="5" t="s">
        <v>86</v>
      </c>
      <c r="H2940" s="5" t="s">
        <v>130</v>
      </c>
      <c r="I2940"/>
      <c r="J2940"/>
      <c r="K2940"/>
      <c r="L2940"/>
      <c r="M2940"/>
      <c r="N2940">
        <v>0</v>
      </c>
      <c r="O2940"/>
      <c r="P2940"/>
      <c r="Q2940">
        <v>0</v>
      </c>
      <c r="R2940">
        <v>0</v>
      </c>
      <c r="S2940">
        <v>0</v>
      </c>
      <c r="T2940"/>
      <c r="U2940"/>
      <c r="V2940">
        <v>0</v>
      </c>
      <c r="W2940"/>
      <c r="X2940"/>
      <c r="Y2940"/>
      <c r="Z2940"/>
      <c r="AA2940">
        <v>2729.385231258409</v>
      </c>
      <c r="AB2940"/>
      <c r="AC2940"/>
      <c r="AD2940"/>
      <c r="AE2940"/>
      <c r="AF2940"/>
      <c r="AG2940">
        <v>0</v>
      </c>
      <c r="AH2940">
        <v>512.34417952242939</v>
      </c>
      <c r="AI2940"/>
      <c r="AJ2940"/>
      <c r="AK2940"/>
      <c r="AL2940">
        <v>3241.7294921875</v>
      </c>
      <c r="AM2940">
        <v>2729.38525390625</v>
      </c>
      <c r="AN2940">
        <v>512.34417724609375</v>
      </c>
      <c r="AO2940" s="5" t="s">
        <v>2616</v>
      </c>
    </row>
    <row r="2941" spans="1:41" ht="14.25" x14ac:dyDescent="0.45">
      <c r="A2941">
        <v>2019</v>
      </c>
      <c r="B2941" s="5" t="s">
        <v>1509</v>
      </c>
      <c r="C2941" s="5" t="s">
        <v>170</v>
      </c>
      <c r="D2941" s="5" t="s">
        <v>83</v>
      </c>
      <c r="E2941" s="5" t="s">
        <v>216</v>
      </c>
      <c r="F2941" s="5" t="s">
        <v>217</v>
      </c>
      <c r="G2941" s="5" t="s">
        <v>86</v>
      </c>
      <c r="H2941" s="5" t="s">
        <v>130</v>
      </c>
      <c r="I2941">
        <v>0</v>
      </c>
      <c r="J2941"/>
      <c r="K2941"/>
      <c r="L2941"/>
      <c r="M2941"/>
      <c r="N2941">
        <v>0</v>
      </c>
      <c r="O2941"/>
      <c r="P2941"/>
      <c r="Q2941">
        <v>0</v>
      </c>
      <c r="R2941"/>
      <c r="S2941">
        <v>0</v>
      </c>
      <c r="T2941"/>
      <c r="U2941"/>
      <c r="V2941">
        <v>0</v>
      </c>
      <c r="W2941">
        <v>0</v>
      </c>
      <c r="X2941"/>
      <c r="Y2941">
        <v>0</v>
      </c>
      <c r="Z2941">
        <v>0</v>
      </c>
      <c r="AA2941">
        <v>1532.7782561525723</v>
      </c>
      <c r="AB2941"/>
      <c r="AC2941"/>
      <c r="AD2941"/>
      <c r="AE2941"/>
      <c r="AF2941">
        <v>0</v>
      </c>
      <c r="AG2941"/>
      <c r="AH2941">
        <v>379.51183704645871</v>
      </c>
      <c r="AI2941">
        <v>0</v>
      </c>
      <c r="AJ2941">
        <v>0</v>
      </c>
      <c r="AK2941"/>
      <c r="AL2941">
        <v>1912.2900390625</v>
      </c>
      <c r="AM2941">
        <v>1532.7781982421875</v>
      </c>
      <c r="AN2941">
        <v>379.5118408203125</v>
      </c>
      <c r="AO2941" s="5" t="s">
        <v>2615</v>
      </c>
    </row>
    <row r="2942" spans="1:41" ht="14.25" x14ac:dyDescent="0.45">
      <c r="A2942">
        <v>2019</v>
      </c>
      <c r="B2942" s="5" t="s">
        <v>1507</v>
      </c>
      <c r="C2942" s="5" t="s">
        <v>170</v>
      </c>
      <c r="D2942" s="5" t="s">
        <v>83</v>
      </c>
      <c r="E2942" s="5" t="s">
        <v>216</v>
      </c>
      <c r="F2942" s="5" t="s">
        <v>218</v>
      </c>
      <c r="G2942" s="5" t="s">
        <v>86</v>
      </c>
      <c r="H2942" s="5" t="s">
        <v>130</v>
      </c>
      <c r="I2942">
        <v>0</v>
      </c>
      <c r="J2942"/>
      <c r="K2942">
        <v>90.979507708613639</v>
      </c>
      <c r="L2942"/>
      <c r="M2942">
        <v>710.7774039735441</v>
      </c>
      <c r="N2942">
        <v>2265.3897419444797</v>
      </c>
      <c r="O2942">
        <v>179.1159058013331</v>
      </c>
      <c r="P2942"/>
      <c r="Q2942">
        <v>0</v>
      </c>
      <c r="R2942">
        <v>210.98938222100722</v>
      </c>
      <c r="S2942">
        <v>511.75973086095172</v>
      </c>
      <c r="T2942"/>
      <c r="U2942"/>
      <c r="V2942">
        <v>1478.4170002649716</v>
      </c>
      <c r="W2942"/>
      <c r="X2942"/>
      <c r="Y2942"/>
      <c r="Z2942"/>
      <c r="AA2942">
        <v>341.17315390730113</v>
      </c>
      <c r="AB2942"/>
      <c r="AC2942"/>
      <c r="AD2942">
        <v>326.95760582783026</v>
      </c>
      <c r="AE2942"/>
      <c r="AF2942">
        <v>2047.0389234438069</v>
      </c>
      <c r="AG2942">
        <v>14603.368316728865</v>
      </c>
      <c r="AH2942">
        <v>1137.2438463576705</v>
      </c>
      <c r="AI2942">
        <v>221.76255003974575</v>
      </c>
      <c r="AJ2942"/>
      <c r="AK2942"/>
      <c r="AL2942">
        <v>24124.97265625</v>
      </c>
      <c r="AM2942">
        <v>20946.376953125</v>
      </c>
      <c r="AN2942">
        <v>3178.596435546875</v>
      </c>
      <c r="AO2942" s="5" t="s">
        <v>2620</v>
      </c>
    </row>
    <row r="2943" spans="1:41" ht="14.25" x14ac:dyDescent="0.45">
      <c r="A2943">
        <v>2019</v>
      </c>
      <c r="B2943" s="5" t="s">
        <v>4071</v>
      </c>
      <c r="C2943" s="5" t="s">
        <v>170</v>
      </c>
      <c r="D2943" s="5" t="s">
        <v>83</v>
      </c>
      <c r="E2943" s="5" t="s">
        <v>216</v>
      </c>
      <c r="F2943" s="5" t="s">
        <v>218</v>
      </c>
      <c r="G2943" s="5" t="s">
        <v>86</v>
      </c>
      <c r="H2943" s="5" t="s">
        <v>130</v>
      </c>
      <c r="I2943">
        <v>257.09792299672313</v>
      </c>
      <c r="J2943"/>
      <c r="K2943">
        <v>83.299727050938287</v>
      </c>
      <c r="L2943">
        <v>51.419584599344624</v>
      </c>
      <c r="M2943">
        <v>308.51750759606773</v>
      </c>
      <c r="N2943">
        <v>4947.5482093061846</v>
      </c>
      <c r="O2943">
        <v>172.76980425379793</v>
      </c>
      <c r="P2943"/>
      <c r="Q2943">
        <v>20.446072263406602</v>
      </c>
      <c r="R2943">
        <v>221.99036377745401</v>
      </c>
      <c r="S2943">
        <v>0</v>
      </c>
      <c r="T2943"/>
      <c r="U2943">
        <v>82.271335358951404</v>
      </c>
      <c r="V2943">
        <v>1336.9091995829604</v>
      </c>
      <c r="W2943"/>
      <c r="X2943">
        <v>0</v>
      </c>
      <c r="Y2943">
        <v>3835.9010111111093</v>
      </c>
      <c r="Z2943">
        <v>62.217697365206995</v>
      </c>
      <c r="AA2943"/>
      <c r="AB2943"/>
      <c r="AC2943">
        <v>0</v>
      </c>
      <c r="AD2943"/>
      <c r="AE2943"/>
      <c r="AF2943">
        <v>2073.2376510455751</v>
      </c>
      <c r="AG2943">
        <v>7090.7607162496242</v>
      </c>
      <c r="AH2943">
        <v>514.19584599344626</v>
      </c>
      <c r="AI2943">
        <v>998.56833291927262</v>
      </c>
      <c r="AJ2943"/>
      <c r="AK2943"/>
      <c r="AL2943">
        <v>22057.150390625</v>
      </c>
      <c r="AM2943">
        <v>19979.798828125</v>
      </c>
      <c r="AN2943">
        <v>2077.35107421875</v>
      </c>
      <c r="AO2943" s="5" t="s">
        <v>4406</v>
      </c>
    </row>
    <row r="2944" spans="1:41" ht="14.25" x14ac:dyDescent="0.45">
      <c r="A2944">
        <v>2019</v>
      </c>
      <c r="B2944" s="5" t="s">
        <v>1508</v>
      </c>
      <c r="C2944" s="5" t="s">
        <v>170</v>
      </c>
      <c r="D2944" s="5" t="s">
        <v>83</v>
      </c>
      <c r="E2944" s="5" t="s">
        <v>216</v>
      </c>
      <c r="F2944" s="5" t="s">
        <v>218</v>
      </c>
      <c r="G2944" s="5" t="s">
        <v>86</v>
      </c>
      <c r="H2944" s="5" t="s">
        <v>130</v>
      </c>
      <c r="I2944">
        <v>0</v>
      </c>
      <c r="J2944"/>
      <c r="K2944">
        <v>89.814403176467081</v>
      </c>
      <c r="L2944"/>
      <c r="M2944">
        <v>1121.9783646810224</v>
      </c>
      <c r="N2944">
        <v>2237.5013191337362</v>
      </c>
      <c r="O2944">
        <v>176.26076623381664</v>
      </c>
      <c r="P2944"/>
      <c r="Q2944">
        <v>0</v>
      </c>
      <c r="R2944">
        <v>180.73907571491426</v>
      </c>
      <c r="S2944">
        <v>505.20601786762728</v>
      </c>
      <c r="T2944"/>
      <c r="U2944"/>
      <c r="V2944">
        <v>1459.48405161759</v>
      </c>
      <c r="W2944">
        <v>0</v>
      </c>
      <c r="X2944">
        <v>0</v>
      </c>
      <c r="Y2944">
        <v>842.0100297793789</v>
      </c>
      <c r="Z2944"/>
      <c r="AA2944">
        <v>336.80401191175156</v>
      </c>
      <c r="AB2944"/>
      <c r="AC2944"/>
      <c r="AD2944">
        <v>308.73701091910556</v>
      </c>
      <c r="AE2944"/>
      <c r="AF2944">
        <v>1772.21373599768</v>
      </c>
      <c r="AG2944">
        <v>15075.347573169998</v>
      </c>
      <c r="AH2944">
        <v>1122.6800397058385</v>
      </c>
      <c r="AI2944">
        <v>218.92260774263849</v>
      </c>
      <c r="AJ2944">
        <v>0</v>
      </c>
      <c r="AK2944">
        <v>0</v>
      </c>
      <c r="AL2944">
        <v>25447.697265625</v>
      </c>
      <c r="AM2944">
        <v>21904.099609375</v>
      </c>
      <c r="AN2944">
        <v>3543.59912109375</v>
      </c>
      <c r="AO2944" s="5" t="s">
        <v>2619</v>
      </c>
    </row>
    <row r="2945" spans="1:41" ht="14.25" x14ac:dyDescent="0.45">
      <c r="A2945">
        <v>2019</v>
      </c>
      <c r="B2945" s="5" t="s">
        <v>5028</v>
      </c>
      <c r="C2945" s="5" t="s">
        <v>170</v>
      </c>
      <c r="D2945" s="5" t="s">
        <v>83</v>
      </c>
      <c r="E2945" s="5" t="s">
        <v>216</v>
      </c>
      <c r="F2945" s="5" t="s">
        <v>218</v>
      </c>
      <c r="G2945" s="5" t="s">
        <v>86</v>
      </c>
      <c r="H2945" s="5" t="s">
        <v>130</v>
      </c>
      <c r="I2945">
        <v>620</v>
      </c>
      <c r="J2945">
        <v>0</v>
      </c>
      <c r="K2945"/>
      <c r="L2945"/>
      <c r="M2945">
        <v>300</v>
      </c>
      <c r="N2945">
        <v>8926.6728999999996</v>
      </c>
      <c r="O2945"/>
      <c r="P2945"/>
      <c r="Q2945">
        <v>19.9866876</v>
      </c>
      <c r="R2945">
        <v>216.2125935</v>
      </c>
      <c r="S2945">
        <v>858.68160320000004</v>
      </c>
      <c r="T2945"/>
      <c r="U2945">
        <v>100</v>
      </c>
      <c r="V2945">
        <v>820</v>
      </c>
      <c r="W2945"/>
      <c r="X2945">
        <v>0</v>
      </c>
      <c r="Y2945">
        <v>8208</v>
      </c>
      <c r="Z2945">
        <v>26.76694898314927</v>
      </c>
      <c r="AA2945"/>
      <c r="AB2945"/>
      <c r="AC2945">
        <v>0</v>
      </c>
      <c r="AD2945"/>
      <c r="AE2945"/>
      <c r="AF2945">
        <v>1111.5963612511659</v>
      </c>
      <c r="AG2945">
        <v>6269</v>
      </c>
      <c r="AH2945">
        <v>500</v>
      </c>
      <c r="AI2945">
        <v>1249</v>
      </c>
      <c r="AJ2945"/>
      <c r="AK2945"/>
      <c r="AL2945">
        <v>29225.91796875</v>
      </c>
      <c r="AM2945">
        <v>26318.234375</v>
      </c>
      <c r="AN2945">
        <v>2907.681640625</v>
      </c>
      <c r="AO2945" s="5" t="s">
        <v>5572</v>
      </c>
    </row>
    <row r="2946" spans="1:41" ht="14.25" x14ac:dyDescent="0.45">
      <c r="A2946">
        <v>2019</v>
      </c>
      <c r="B2946" s="5" t="s">
        <v>589</v>
      </c>
      <c r="C2946" s="5" t="s">
        <v>170</v>
      </c>
      <c r="D2946" s="5" t="s">
        <v>83</v>
      </c>
      <c r="E2946" s="5" t="s">
        <v>216</v>
      </c>
      <c r="F2946" s="5" t="s">
        <v>218</v>
      </c>
      <c r="G2946" s="5" t="s">
        <v>86</v>
      </c>
      <c r="H2946" s="5" t="s">
        <v>130</v>
      </c>
      <c r="I2946">
        <v>1061.6005784468559</v>
      </c>
      <c r="J2946"/>
      <c r="K2946">
        <v>84.928046275748486</v>
      </c>
      <c r="L2946">
        <v>53.080028922342798</v>
      </c>
      <c r="M2946">
        <v>716.58039045162786</v>
      </c>
      <c r="N2946">
        <v>6067.0473058237822</v>
      </c>
      <c r="O2946">
        <v>175.16409544373124</v>
      </c>
      <c r="P2946"/>
      <c r="Q2946">
        <v>0</v>
      </c>
      <c r="R2946">
        <v>366.63822420789586</v>
      </c>
      <c r="S2946">
        <v>583.88031814577084</v>
      </c>
      <c r="T2946"/>
      <c r="U2946">
        <v>0</v>
      </c>
      <c r="V2946">
        <v>828.04845118854769</v>
      </c>
      <c r="W2946"/>
      <c r="X2946">
        <v>0</v>
      </c>
      <c r="Y2946">
        <v>3956.5853558714325</v>
      </c>
      <c r="Z2946">
        <v>63.360611388045292</v>
      </c>
      <c r="AA2946"/>
      <c r="AB2946">
        <v>0</v>
      </c>
      <c r="AC2946">
        <v>0</v>
      </c>
      <c r="AD2946"/>
      <c r="AE2946"/>
      <c r="AF2946">
        <v>1795.3364703406046</v>
      </c>
      <c r="AG2946">
        <v>5006.5083279553728</v>
      </c>
      <c r="AH2946">
        <v>530.80028922342797</v>
      </c>
      <c r="AI2946">
        <v>207.01211279713692</v>
      </c>
      <c r="AJ2946"/>
      <c r="AK2946"/>
      <c r="AL2946">
        <v>21496.5703125</v>
      </c>
      <c r="AM2946">
        <v>19198.205078125</v>
      </c>
      <c r="AN2946">
        <v>2298.365234375</v>
      </c>
      <c r="AO2946" s="5" t="s">
        <v>955</v>
      </c>
    </row>
    <row r="2947" spans="1:41" ht="14.25" x14ac:dyDescent="0.45">
      <c r="A2947">
        <v>2019</v>
      </c>
      <c r="B2947" s="5" t="s">
        <v>1509</v>
      </c>
      <c r="C2947" s="5" t="s">
        <v>170</v>
      </c>
      <c r="D2947" s="5" t="s">
        <v>83</v>
      </c>
      <c r="E2947" s="5" t="s">
        <v>216</v>
      </c>
      <c r="F2947" s="5" t="s">
        <v>218</v>
      </c>
      <c r="G2947" s="5" t="s">
        <v>86</v>
      </c>
      <c r="H2947" s="5" t="s">
        <v>130</v>
      </c>
      <c r="I2947">
        <v>0</v>
      </c>
      <c r="J2947"/>
      <c r="K2947">
        <v>87.587328923004137</v>
      </c>
      <c r="L2947">
        <v>328.4524834612655</v>
      </c>
      <c r="M2947">
        <v>1206.3786007129397</v>
      </c>
      <c r="N2947">
        <v>2802.8635005576593</v>
      </c>
      <c r="O2947">
        <v>180.64886590369602</v>
      </c>
      <c r="P2947"/>
      <c r="Q2947">
        <v>0</v>
      </c>
      <c r="R2947"/>
      <c r="S2947">
        <v>492.67872519189825</v>
      </c>
      <c r="T2947"/>
      <c r="U2947"/>
      <c r="V2947">
        <v>1423.2940949988172</v>
      </c>
      <c r="W2947">
        <v>0</v>
      </c>
      <c r="X2947"/>
      <c r="Y2947">
        <v>2025.4569813444707</v>
      </c>
      <c r="Z2947">
        <v>0</v>
      </c>
      <c r="AA2947">
        <v>328.4524834612655</v>
      </c>
      <c r="AB2947"/>
      <c r="AC2947"/>
      <c r="AD2947"/>
      <c r="AE2947"/>
      <c r="AF2947">
        <v>1747.3642643070405</v>
      </c>
      <c r="AG2947">
        <v>8612.3989926074646</v>
      </c>
      <c r="AH2947">
        <v>1094.8416115375517</v>
      </c>
      <c r="AI2947">
        <v>213.49411424982259</v>
      </c>
      <c r="AJ2947">
        <v>0</v>
      </c>
      <c r="AK2947">
        <v>0</v>
      </c>
      <c r="AL2947">
        <v>20543.912109375</v>
      </c>
      <c r="AM2947">
        <v>17268.283203125</v>
      </c>
      <c r="AN2947">
        <v>3275.62939453125</v>
      </c>
      <c r="AO2947" s="5" t="s">
        <v>2618</v>
      </c>
    </row>
    <row r="2948" spans="1:41" ht="14.25" x14ac:dyDescent="0.45">
      <c r="A2948">
        <v>2019</v>
      </c>
      <c r="B2948" s="5" t="s">
        <v>1509</v>
      </c>
      <c r="C2948" s="5" t="s">
        <v>170</v>
      </c>
      <c r="D2948" s="5" t="s">
        <v>83</v>
      </c>
      <c r="E2948" s="5" t="s">
        <v>216</v>
      </c>
      <c r="F2948" s="5" t="s">
        <v>219</v>
      </c>
      <c r="G2948" s="5" t="s">
        <v>86</v>
      </c>
      <c r="H2948" s="5" t="s">
        <v>130</v>
      </c>
      <c r="I2948">
        <v>0</v>
      </c>
      <c r="J2948"/>
      <c r="K2948"/>
      <c r="L2948"/>
      <c r="M2948"/>
      <c r="N2948">
        <v>0</v>
      </c>
      <c r="O2948"/>
      <c r="P2948"/>
      <c r="Q2948">
        <v>0</v>
      </c>
      <c r="R2948"/>
      <c r="S2948">
        <v>0</v>
      </c>
      <c r="T2948"/>
      <c r="U2948"/>
      <c r="V2948">
        <v>0</v>
      </c>
      <c r="W2948">
        <v>0</v>
      </c>
      <c r="X2948">
        <v>56.931763799952691</v>
      </c>
      <c r="Y2948">
        <v>0</v>
      </c>
      <c r="Z2948">
        <v>0</v>
      </c>
      <c r="AA2948"/>
      <c r="AB2948"/>
      <c r="AC2948"/>
      <c r="AD2948"/>
      <c r="AE2948"/>
      <c r="AF2948">
        <v>485.37896230751136</v>
      </c>
      <c r="AG2948"/>
      <c r="AH2948">
        <v>0</v>
      </c>
      <c r="AI2948">
        <v>0</v>
      </c>
      <c r="AJ2948">
        <v>0</v>
      </c>
      <c r="AK2948"/>
      <c r="AL2948">
        <v>542.31072998046875</v>
      </c>
      <c r="AM2948">
        <v>485.37896728515625</v>
      </c>
      <c r="AN2948">
        <v>56.9317626953125</v>
      </c>
      <c r="AO2948" s="5" t="s">
        <v>2621</v>
      </c>
    </row>
    <row r="2949" spans="1:41" ht="14.25" x14ac:dyDescent="0.45">
      <c r="A2949">
        <v>2019</v>
      </c>
      <c r="B2949" s="5" t="s">
        <v>589</v>
      </c>
      <c r="C2949" s="5" t="s">
        <v>170</v>
      </c>
      <c r="D2949" s="5" t="s">
        <v>83</v>
      </c>
      <c r="E2949" s="5" t="s">
        <v>216</v>
      </c>
      <c r="F2949" s="5" t="s">
        <v>219</v>
      </c>
      <c r="G2949" s="5" t="s">
        <v>86</v>
      </c>
      <c r="H2949" s="5" t="s">
        <v>130</v>
      </c>
      <c r="I2949">
        <v>0</v>
      </c>
      <c r="J2949"/>
      <c r="K2949"/>
      <c r="L2949"/>
      <c r="M2949"/>
      <c r="N2949">
        <v>0</v>
      </c>
      <c r="O2949">
        <v>0</v>
      </c>
      <c r="P2949"/>
      <c r="Q2949">
        <v>0</v>
      </c>
      <c r="R2949"/>
      <c r="S2949">
        <v>0</v>
      </c>
      <c r="T2949"/>
      <c r="U2949"/>
      <c r="V2949">
        <v>0</v>
      </c>
      <c r="W2949"/>
      <c r="X2949">
        <v>106.1600578446856</v>
      </c>
      <c r="Y2949">
        <v>0</v>
      </c>
      <c r="Z2949"/>
      <c r="AA2949"/>
      <c r="AB2949">
        <v>0</v>
      </c>
      <c r="AC2949">
        <v>0</v>
      </c>
      <c r="AD2949"/>
      <c r="AE2949"/>
      <c r="AF2949">
        <v>0</v>
      </c>
      <c r="AG2949">
        <v>5569.1566345322062</v>
      </c>
      <c r="AH2949"/>
      <c r="AI2949">
        <v>0</v>
      </c>
      <c r="AJ2949"/>
      <c r="AK2949"/>
      <c r="AL2949">
        <v>5675.31689453125</v>
      </c>
      <c r="AM2949">
        <v>5569.15673828125</v>
      </c>
      <c r="AN2949">
        <v>106.16005706787109</v>
      </c>
      <c r="AO2949" s="5" t="s">
        <v>956</v>
      </c>
    </row>
    <row r="2950" spans="1:41" ht="14.25" x14ac:dyDescent="0.45">
      <c r="A2950">
        <v>2019</v>
      </c>
      <c r="B2950" s="5" t="s">
        <v>5028</v>
      </c>
      <c r="C2950" s="5" t="s">
        <v>170</v>
      </c>
      <c r="D2950" s="5" t="s">
        <v>83</v>
      </c>
      <c r="E2950" s="5" t="s">
        <v>216</v>
      </c>
      <c r="F2950" s="5" t="s">
        <v>219</v>
      </c>
      <c r="G2950" s="5" t="s">
        <v>86</v>
      </c>
      <c r="H2950" s="5" t="s">
        <v>130</v>
      </c>
      <c r="I2950">
        <v>0</v>
      </c>
      <c r="J2950">
        <v>0</v>
      </c>
      <c r="K2950"/>
      <c r="L2950"/>
      <c r="M2950"/>
      <c r="N2950">
        <v>0</v>
      </c>
      <c r="O2950"/>
      <c r="P2950"/>
      <c r="Q2950">
        <v>0</v>
      </c>
      <c r="R2950"/>
      <c r="S2950">
        <v>0</v>
      </c>
      <c r="T2950"/>
      <c r="U2950"/>
      <c r="V2950">
        <v>0</v>
      </c>
      <c r="W2950">
        <v>30</v>
      </c>
      <c r="X2950">
        <v>80</v>
      </c>
      <c r="Y2950"/>
      <c r="Z2950"/>
      <c r="AA2950"/>
      <c r="AB2950"/>
      <c r="AC2950">
        <v>0</v>
      </c>
      <c r="AD2950"/>
      <c r="AE2950"/>
      <c r="AF2950">
        <v>0</v>
      </c>
      <c r="AG2950">
        <v>2854</v>
      </c>
      <c r="AH2950"/>
      <c r="AI2950">
        <v>0</v>
      </c>
      <c r="AJ2950"/>
      <c r="AK2950"/>
      <c r="AL2950">
        <v>2964</v>
      </c>
      <c r="AM2950">
        <v>2854</v>
      </c>
      <c r="AN2950">
        <v>110</v>
      </c>
      <c r="AO2950" s="5" t="s">
        <v>5573</v>
      </c>
    </row>
    <row r="2951" spans="1:41" ht="14.25" x14ac:dyDescent="0.45">
      <c r="A2951">
        <v>2019</v>
      </c>
      <c r="B2951" s="5" t="s">
        <v>1508</v>
      </c>
      <c r="C2951" s="5" t="s">
        <v>170</v>
      </c>
      <c r="D2951" s="5" t="s">
        <v>83</v>
      </c>
      <c r="E2951" s="5" t="s">
        <v>216</v>
      </c>
      <c r="F2951" s="5" t="s">
        <v>219</v>
      </c>
      <c r="G2951" s="5" t="s">
        <v>86</v>
      </c>
      <c r="H2951" s="5" t="s">
        <v>130</v>
      </c>
      <c r="I2951">
        <v>0</v>
      </c>
      <c r="J2951"/>
      <c r="K2951"/>
      <c r="L2951"/>
      <c r="M2951"/>
      <c r="N2951"/>
      <c r="O2951">
        <v>0</v>
      </c>
      <c r="P2951"/>
      <c r="Q2951">
        <v>0</v>
      </c>
      <c r="R2951"/>
      <c r="S2951">
        <v>0</v>
      </c>
      <c r="T2951"/>
      <c r="U2951"/>
      <c r="V2951">
        <v>0</v>
      </c>
      <c r="W2951">
        <v>0</v>
      </c>
      <c r="X2951">
        <v>65.074693188253661</v>
      </c>
      <c r="Y2951"/>
      <c r="Z2951"/>
      <c r="AA2951">
        <v>0</v>
      </c>
      <c r="AB2951"/>
      <c r="AC2951"/>
      <c r="AD2951"/>
      <c r="AE2951"/>
      <c r="AF2951">
        <v>0</v>
      </c>
      <c r="AG2951">
        <v>2124.1106351234462</v>
      </c>
      <c r="AH2951">
        <v>0</v>
      </c>
      <c r="AI2951"/>
      <c r="AJ2951">
        <v>0</v>
      </c>
      <c r="AK2951"/>
      <c r="AL2951">
        <v>2189.185302734375</v>
      </c>
      <c r="AM2951">
        <v>2124.110595703125</v>
      </c>
      <c r="AN2951">
        <v>65.074691772460938</v>
      </c>
      <c r="AO2951" s="5" t="s">
        <v>2623</v>
      </c>
    </row>
    <row r="2952" spans="1:41" ht="14.25" x14ac:dyDescent="0.45">
      <c r="A2952">
        <v>2019</v>
      </c>
      <c r="B2952" s="5" t="s">
        <v>4071</v>
      </c>
      <c r="C2952" s="5" t="s">
        <v>170</v>
      </c>
      <c r="D2952" s="5" t="s">
        <v>83</v>
      </c>
      <c r="E2952" s="5" t="s">
        <v>216</v>
      </c>
      <c r="F2952" s="5" t="s">
        <v>219</v>
      </c>
      <c r="G2952" s="5" t="s">
        <v>86</v>
      </c>
      <c r="H2952" s="5" t="s">
        <v>130</v>
      </c>
      <c r="I2952">
        <v>0</v>
      </c>
      <c r="J2952"/>
      <c r="K2952"/>
      <c r="L2952"/>
      <c r="M2952">
        <v>0</v>
      </c>
      <c r="N2952">
        <v>0</v>
      </c>
      <c r="O2952"/>
      <c r="P2952"/>
      <c r="Q2952">
        <v>0</v>
      </c>
      <c r="R2952"/>
      <c r="S2952">
        <v>0</v>
      </c>
      <c r="T2952"/>
      <c r="U2952"/>
      <c r="V2952">
        <v>0</v>
      </c>
      <c r="W2952"/>
      <c r="X2952">
        <v>77.129376899016933</v>
      </c>
      <c r="Y2952">
        <v>0</v>
      </c>
      <c r="Z2952"/>
      <c r="AA2952"/>
      <c r="AB2952"/>
      <c r="AC2952">
        <v>0</v>
      </c>
      <c r="AD2952"/>
      <c r="AE2952">
        <v>168.65623748585037</v>
      </c>
      <c r="AF2952">
        <v>0</v>
      </c>
      <c r="AG2952">
        <v>5470.0154096782817</v>
      </c>
      <c r="AH2952"/>
      <c r="AI2952">
        <v>0</v>
      </c>
      <c r="AJ2952"/>
      <c r="AK2952"/>
      <c r="AL2952">
        <v>5715.80078125</v>
      </c>
      <c r="AM2952">
        <v>5638.671875</v>
      </c>
      <c r="AN2952">
        <v>77.129379272460938</v>
      </c>
      <c r="AO2952" s="5" t="s">
        <v>4407</v>
      </c>
    </row>
    <row r="2953" spans="1:41" ht="14.25" x14ac:dyDescent="0.45">
      <c r="A2953">
        <v>2019</v>
      </c>
      <c r="B2953" s="5" t="s">
        <v>1507</v>
      </c>
      <c r="C2953" s="5" t="s">
        <v>170</v>
      </c>
      <c r="D2953" s="5" t="s">
        <v>83</v>
      </c>
      <c r="E2953" s="5" t="s">
        <v>216</v>
      </c>
      <c r="F2953" s="5" t="s">
        <v>219</v>
      </c>
      <c r="G2953" s="5" t="s">
        <v>86</v>
      </c>
      <c r="H2953" s="5" t="s">
        <v>130</v>
      </c>
      <c r="I2953"/>
      <c r="J2953"/>
      <c r="K2953"/>
      <c r="L2953"/>
      <c r="M2953"/>
      <c r="N2953">
        <v>0</v>
      </c>
      <c r="O2953"/>
      <c r="P2953"/>
      <c r="Q2953">
        <v>0</v>
      </c>
      <c r="R2953">
        <v>0</v>
      </c>
      <c r="S2953">
        <v>0</v>
      </c>
      <c r="T2953"/>
      <c r="U2953"/>
      <c r="V2953">
        <v>0</v>
      </c>
      <c r="W2953"/>
      <c r="X2953"/>
      <c r="Y2953"/>
      <c r="Z2953"/>
      <c r="AA2953">
        <v>0</v>
      </c>
      <c r="AB2953"/>
      <c r="AC2953"/>
      <c r="AD2953"/>
      <c r="AE2953"/>
      <c r="AF2953"/>
      <c r="AG2953">
        <v>2172.9759490863548</v>
      </c>
      <c r="AH2953"/>
      <c r="AI2953"/>
      <c r="AJ2953"/>
      <c r="AK2953"/>
      <c r="AL2953">
        <v>2172.975830078125</v>
      </c>
      <c r="AM2953">
        <v>2172.975830078125</v>
      </c>
      <c r="AN2953">
        <v>0</v>
      </c>
      <c r="AO2953" s="5" t="s">
        <v>2622</v>
      </c>
    </row>
    <row r="2954" spans="1:41" ht="14.25" x14ac:dyDescent="0.45">
      <c r="A2954">
        <v>2019</v>
      </c>
      <c r="B2954" s="5" t="s">
        <v>1509</v>
      </c>
      <c r="C2954" s="5" t="s">
        <v>170</v>
      </c>
      <c r="D2954" s="5" t="s">
        <v>83</v>
      </c>
      <c r="E2954" s="5" t="s">
        <v>88</v>
      </c>
      <c r="F2954" s="5" t="s">
        <v>89</v>
      </c>
      <c r="G2954" s="5" t="s">
        <v>86</v>
      </c>
      <c r="H2954" s="5" t="s">
        <v>130</v>
      </c>
      <c r="I2954">
        <v>9574.3898928958897</v>
      </c>
      <c r="J2954">
        <v>24794.257076595019</v>
      </c>
      <c r="K2954">
        <v>947.03799397998216</v>
      </c>
      <c r="L2954">
        <v>2927.3371624080251</v>
      </c>
      <c r="M2954">
        <v>20897.587418975152</v>
      </c>
      <c r="N2954">
        <v>18678.616149888665</v>
      </c>
      <c r="O2954">
        <v>8578.5403146721546</v>
      </c>
      <c r="P2954">
        <v>11961.159164813565</v>
      </c>
      <c r="Q2954">
        <v>2977.4059161204796</v>
      </c>
      <c r="R2954">
        <v>7725.9945255899629</v>
      </c>
      <c r="S2954">
        <v>20464.481844495018</v>
      </c>
      <c r="T2954">
        <v>10669.231504433441</v>
      </c>
      <c r="U2954">
        <v>1480.2258587987699</v>
      </c>
      <c r="V2954">
        <v>13193.936260639035</v>
      </c>
      <c r="W2954">
        <v>7533.6051289898933</v>
      </c>
      <c r="X2954">
        <v>11957.751132786716</v>
      </c>
      <c r="Y2954">
        <v>68035.526312787464</v>
      </c>
      <c r="Z2954">
        <v>15065.292642897179</v>
      </c>
      <c r="AA2954">
        <v>151266.78423693776</v>
      </c>
      <c r="AB2954">
        <v>8918.5797675848953</v>
      </c>
      <c r="AC2954">
        <v>12091.03387773654</v>
      </c>
      <c r="AD2954">
        <v>16904.169452571568</v>
      </c>
      <c r="AE2954">
        <v>17103.06239606252</v>
      </c>
      <c r="AF2954">
        <v>32891.203363416396</v>
      </c>
      <c r="AG2954">
        <v>167722.23451513093</v>
      </c>
      <c r="AH2954">
        <v>34955.309953443619</v>
      </c>
      <c r="AI2954">
        <v>4107.8457264888939</v>
      </c>
      <c r="AJ2954">
        <v>34220.839376037511</v>
      </c>
      <c r="AK2954">
        <v>2573.0967554355539</v>
      </c>
      <c r="AL2954">
        <v>740216.5625</v>
      </c>
      <c r="AM2954">
        <v>591709.3125</v>
      </c>
      <c r="AN2954">
        <v>148507.234375</v>
      </c>
      <c r="AO2954" s="5" t="s">
        <v>2626</v>
      </c>
    </row>
    <row r="2955" spans="1:41" ht="14.25" x14ac:dyDescent="0.45">
      <c r="A2955">
        <v>2019</v>
      </c>
      <c r="B2955" s="5" t="s">
        <v>5028</v>
      </c>
      <c r="C2955" s="5" t="s">
        <v>170</v>
      </c>
      <c r="D2955" s="5" t="s">
        <v>83</v>
      </c>
      <c r="E2955" s="5" t="s">
        <v>88</v>
      </c>
      <c r="F2955" s="5" t="s">
        <v>89</v>
      </c>
      <c r="G2955" s="5" t="s">
        <v>86</v>
      </c>
      <c r="H2955" s="5" t="s">
        <v>130</v>
      </c>
      <c r="I2955">
        <v>15007</v>
      </c>
      <c r="J2955">
        <v>64197.668939124967</v>
      </c>
      <c r="K2955">
        <v>1379.3879999999999</v>
      </c>
      <c r="L2955">
        <v>2666.4070000000002</v>
      </c>
      <c r="M2955">
        <v>33695</v>
      </c>
      <c r="N2955">
        <v>23371.83768139649</v>
      </c>
      <c r="O2955">
        <v>10859.09729</v>
      </c>
      <c r="P2955">
        <v>11081.264999999999</v>
      </c>
      <c r="Q2955">
        <v>5167.9389420531988</v>
      </c>
      <c r="R2955">
        <v>7238.388132560146</v>
      </c>
      <c r="S2955">
        <v>12133.32</v>
      </c>
      <c r="T2955">
        <v>10250</v>
      </c>
      <c r="U2955">
        <v>1540</v>
      </c>
      <c r="V2955">
        <v>13094</v>
      </c>
      <c r="W2955">
        <v>10417</v>
      </c>
      <c r="X2955">
        <v>18205.570687573381</v>
      </c>
      <c r="Y2955">
        <v>61006.5</v>
      </c>
      <c r="Z2955">
        <v>16988.13799595516</v>
      </c>
      <c r="AA2955">
        <v>174174</v>
      </c>
      <c r="AB2955">
        <v>1786</v>
      </c>
      <c r="AC2955">
        <v>17591.638879999999</v>
      </c>
      <c r="AD2955">
        <v>24863.339414652321</v>
      </c>
      <c r="AE2955">
        <v>20503.202911560002</v>
      </c>
      <c r="AF2955">
        <v>39515.002058823542</v>
      </c>
      <c r="AG2955">
        <v>217066</v>
      </c>
      <c r="AH2955">
        <v>34491</v>
      </c>
      <c r="AI2955">
        <v>8227</v>
      </c>
      <c r="AJ2955">
        <v>41773</v>
      </c>
      <c r="AK2955">
        <v>3141</v>
      </c>
      <c r="AL2955">
        <v>901429.625</v>
      </c>
      <c r="AM2955">
        <v>731981.9375</v>
      </c>
      <c r="AN2955">
        <v>169447.71875</v>
      </c>
      <c r="AO2955" s="5" t="s">
        <v>5574</v>
      </c>
    </row>
    <row r="2956" spans="1:41" ht="14.25" x14ac:dyDescent="0.45">
      <c r="A2956">
        <v>2019</v>
      </c>
      <c r="B2956" s="5" t="s">
        <v>1507</v>
      </c>
      <c r="C2956" s="5" t="s">
        <v>170</v>
      </c>
      <c r="D2956" s="5" t="s">
        <v>83</v>
      </c>
      <c r="E2956" s="5" t="s">
        <v>88</v>
      </c>
      <c r="F2956" s="5" t="s">
        <v>89</v>
      </c>
      <c r="G2956" s="5" t="s">
        <v>86</v>
      </c>
      <c r="H2956" s="5" t="s">
        <v>130</v>
      </c>
      <c r="I2956">
        <v>7019.0690197195418</v>
      </c>
      <c r="J2956">
        <v>22923.424211031564</v>
      </c>
      <c r="K2956">
        <v>1155.4397478993933</v>
      </c>
      <c r="L2956">
        <v>2706.6403543312558</v>
      </c>
      <c r="M2956">
        <v>14280.939600636448</v>
      </c>
      <c r="N2956">
        <v>17055.018515056712</v>
      </c>
      <c r="O2956">
        <v>8033.9454282091274</v>
      </c>
      <c r="P2956">
        <v>10365.409037626987</v>
      </c>
      <c r="Q2956">
        <v>2675.8210460949631</v>
      </c>
      <c r="R2956">
        <v>8918.4628541233633</v>
      </c>
      <c r="S2956">
        <v>18069.667474777027</v>
      </c>
      <c r="T2956">
        <v>10985.775555815097</v>
      </c>
      <c r="U2956">
        <v>1936.4882456095429</v>
      </c>
      <c r="V2956">
        <v>9895.1587071580907</v>
      </c>
      <c r="W2956">
        <v>4414.7806115604772</v>
      </c>
      <c r="X2956">
        <v>12345.187717083936</v>
      </c>
      <c r="Y2956">
        <v>57145.366035626583</v>
      </c>
      <c r="Z2956">
        <v>11249.616128170077</v>
      </c>
      <c r="AA2956">
        <v>139004.86945784956</v>
      </c>
      <c r="AB2956">
        <v>1475.0052687258985</v>
      </c>
      <c r="AC2956">
        <v>10911.638208690812</v>
      </c>
      <c r="AD2956">
        <v>19254.413086801978</v>
      </c>
      <c r="AE2956">
        <v>21765.684956074834</v>
      </c>
      <c r="AF2956">
        <v>31339.028674078327</v>
      </c>
      <c r="AG2956">
        <v>148199.40715257026</v>
      </c>
      <c r="AH2956">
        <v>40720.150277968969</v>
      </c>
      <c r="AI2956">
        <v>3383.3004429140697</v>
      </c>
      <c r="AJ2956">
        <v>43373.532625448999</v>
      </c>
      <c r="AK2956">
        <v>2089.1169457590408</v>
      </c>
      <c r="AL2956">
        <v>682692.375</v>
      </c>
      <c r="AM2956">
        <v>546484.625</v>
      </c>
      <c r="AN2956">
        <v>136207.71875</v>
      </c>
      <c r="AO2956" s="5" t="s">
        <v>2624</v>
      </c>
    </row>
    <row r="2957" spans="1:41" ht="14.25" x14ac:dyDescent="0.45">
      <c r="A2957">
        <v>2019</v>
      </c>
      <c r="B2957" s="5" t="s">
        <v>4071</v>
      </c>
      <c r="C2957" s="5" t="s">
        <v>170</v>
      </c>
      <c r="D2957" s="5" t="s">
        <v>83</v>
      </c>
      <c r="E2957" s="5" t="s">
        <v>88</v>
      </c>
      <c r="F2957" s="5" t="s">
        <v>89</v>
      </c>
      <c r="G2957" s="5" t="s">
        <v>86</v>
      </c>
      <c r="H2957" s="5" t="s">
        <v>130</v>
      </c>
      <c r="I2957">
        <v>15427.932163187361</v>
      </c>
      <c r="J2957">
        <v>64751.654494262701</v>
      </c>
      <c r="K2957">
        <v>1113.2082967835113</v>
      </c>
      <c r="L2957">
        <v>2277.887597750967</v>
      </c>
      <c r="M2957">
        <v>25740.644050431918</v>
      </c>
      <c r="N2957">
        <v>20227.57928502118</v>
      </c>
      <c r="O2957">
        <v>10592.434427464992</v>
      </c>
      <c r="P2957">
        <v>9417.1051021353196</v>
      </c>
      <c r="Q2957">
        <v>4998.6116178339826</v>
      </c>
      <c r="R2957">
        <v>7340.6452465476523</v>
      </c>
      <c r="S2957">
        <v>13687.828076337431</v>
      </c>
      <c r="T2957">
        <v>10746.693181263026</v>
      </c>
      <c r="U2957">
        <v>992.39798276735132</v>
      </c>
      <c r="V2957">
        <v>15621.269801280898</v>
      </c>
      <c r="W2957">
        <v>7513.4297016562368</v>
      </c>
      <c r="X2957">
        <v>19615.835602973923</v>
      </c>
      <c r="Y2957">
        <v>63624.537199845065</v>
      </c>
      <c r="Z2957">
        <v>14895.225266738151</v>
      </c>
      <c r="AA2957">
        <v>187685.59735437584</v>
      </c>
      <c r="AB2957">
        <v>1425.3899639781284</v>
      </c>
      <c r="AC2957">
        <v>17616.568206686101</v>
      </c>
      <c r="AD2957">
        <v>25944.305727283667</v>
      </c>
      <c r="AE2957">
        <v>17337.655535207021</v>
      </c>
      <c r="AF2957">
        <v>34207.016706014743</v>
      </c>
      <c r="AG2957">
        <v>197701.10404263617</v>
      </c>
      <c r="AH2957">
        <v>30089.712515844487</v>
      </c>
      <c r="AI2957">
        <v>6848.0602769407169</v>
      </c>
      <c r="AJ2957">
        <v>36299.141552061345</v>
      </c>
      <c r="AK2957">
        <v>2930.0034188576665</v>
      </c>
      <c r="AL2957">
        <v>866669.375</v>
      </c>
      <c r="AM2957">
        <v>710421.9375</v>
      </c>
      <c r="AN2957">
        <v>156247.546875</v>
      </c>
      <c r="AO2957" s="5" t="s">
        <v>4408</v>
      </c>
    </row>
    <row r="2958" spans="1:41" ht="14.25" x14ac:dyDescent="0.45">
      <c r="A2958">
        <v>2019</v>
      </c>
      <c r="B2958" s="5" t="s">
        <v>1508</v>
      </c>
      <c r="C2958" s="5" t="s">
        <v>170</v>
      </c>
      <c r="D2958" s="5" t="s">
        <v>83</v>
      </c>
      <c r="E2958" s="5" t="s">
        <v>88</v>
      </c>
      <c r="F2958" s="5" t="s">
        <v>89</v>
      </c>
      <c r="G2958" s="5" t="s">
        <v>86</v>
      </c>
      <c r="H2958" s="5" t="s">
        <v>130</v>
      </c>
      <c r="I2958">
        <v>10067.071916042254</v>
      </c>
      <c r="J2958">
        <v>22103.142959282159</v>
      </c>
      <c r="K2958">
        <v>1049.7058371249589</v>
      </c>
      <c r="L2958">
        <v>3018.8866267689996</v>
      </c>
      <c r="M2958">
        <v>29167.851662894005</v>
      </c>
      <c r="N2958">
        <v>18278.29310172861</v>
      </c>
      <c r="O2958">
        <v>8697.40226760113</v>
      </c>
      <c r="P2958">
        <v>8817.9278077997587</v>
      </c>
      <c r="Q2958">
        <v>1999.8155844235018</v>
      </c>
      <c r="R2958">
        <v>8347.119134583807</v>
      </c>
      <c r="S2958">
        <v>19095.990640844189</v>
      </c>
      <c r="T2958">
        <v>9655.0483414702103</v>
      </c>
      <c r="U2958">
        <v>1714.3324206308152</v>
      </c>
      <c r="V2958">
        <v>11113.409713048095</v>
      </c>
      <c r="W2958">
        <v>5833.445486311537</v>
      </c>
      <c r="X2958">
        <v>14026.764416084745</v>
      </c>
      <c r="Y2958">
        <v>52058.673511976755</v>
      </c>
      <c r="Z2958">
        <v>13134.233784518605</v>
      </c>
      <c r="AA2958">
        <v>152666.75649447346</v>
      </c>
      <c r="AB2958">
        <v>9083.6042012599391</v>
      </c>
      <c r="AC2958">
        <v>11126.994141528536</v>
      </c>
      <c r="AD2958">
        <v>21388.620881158447</v>
      </c>
      <c r="AE2958">
        <v>17402.899058288538</v>
      </c>
      <c r="AF2958">
        <v>32308.083693761979</v>
      </c>
      <c r="AG2958">
        <v>201737.74437486124</v>
      </c>
      <c r="AH2958">
        <v>47514.163810500671</v>
      </c>
      <c r="AI2958">
        <v>3781.1863737292638</v>
      </c>
      <c r="AJ2958">
        <v>44100.344310490531</v>
      </c>
      <c r="AK2958">
        <v>2444.7836267486964</v>
      </c>
      <c r="AL2958">
        <v>781734.375</v>
      </c>
      <c r="AM2958">
        <v>609995.75</v>
      </c>
      <c r="AN2958">
        <v>171738.5625</v>
      </c>
      <c r="AO2958" s="5" t="s">
        <v>2625</v>
      </c>
    </row>
    <row r="2959" spans="1:41" ht="14.25" x14ac:dyDescent="0.45">
      <c r="A2959">
        <v>2019</v>
      </c>
      <c r="B2959" s="5" t="s">
        <v>589</v>
      </c>
      <c r="C2959" s="5" t="s">
        <v>170</v>
      </c>
      <c r="D2959" s="5" t="s">
        <v>83</v>
      </c>
      <c r="E2959" s="5" t="s">
        <v>88</v>
      </c>
      <c r="F2959" s="5" t="s">
        <v>89</v>
      </c>
      <c r="G2959" s="5" t="s">
        <v>86</v>
      </c>
      <c r="H2959" s="5" t="s">
        <v>130</v>
      </c>
      <c r="I2959">
        <v>16638.465865997576</v>
      </c>
      <c r="J2959">
        <v>54161.534511635538</v>
      </c>
      <c r="K2959">
        <v>1031.875762250344</v>
      </c>
      <c r="L2959">
        <v>1905.5730383121065</v>
      </c>
      <c r="M2959">
        <v>18814.747051813629</v>
      </c>
      <c r="N2959">
        <v>20432.099779479729</v>
      </c>
      <c r="O2959">
        <v>10180.74954730535</v>
      </c>
      <c r="P2959">
        <v>9450.3154816251044</v>
      </c>
      <c r="Q2959">
        <v>4831.8195554582544</v>
      </c>
      <c r="R2959">
        <v>9168.1334255951824</v>
      </c>
      <c r="S2959">
        <v>21794.07063995424</v>
      </c>
      <c r="T2959">
        <v>10557.617752653983</v>
      </c>
      <c r="U2959">
        <v>1109.3726044769646</v>
      </c>
      <c r="V2959">
        <v>7700.850596053494</v>
      </c>
      <c r="W2959">
        <v>5694.4255027889358</v>
      </c>
      <c r="X2959">
        <v>15390.640385488839</v>
      </c>
      <c r="Y2959">
        <v>56420.88594271506</v>
      </c>
      <c r="Z2959">
        <v>16134.4898165464</v>
      </c>
      <c r="AA2959">
        <v>155221.98135502046</v>
      </c>
      <c r="AB2959">
        <v>1201.7318548018411</v>
      </c>
      <c r="AC2959">
        <v>14661.866801928678</v>
      </c>
      <c r="AD2959">
        <v>21292.632413992782</v>
      </c>
      <c r="AE2959">
        <v>16869.348883110335</v>
      </c>
      <c r="AF2959">
        <v>32503.058058030016</v>
      </c>
      <c r="AG2959">
        <v>166945.18376539569</v>
      </c>
      <c r="AH2959">
        <v>29639.397844546736</v>
      </c>
      <c r="AI2959">
        <v>4561.6976855861403</v>
      </c>
      <c r="AJ2959">
        <v>37116.741024237424</v>
      </c>
      <c r="AK2959">
        <v>2860.5889186828981</v>
      </c>
      <c r="AL2959">
        <v>764291.8125</v>
      </c>
      <c r="AM2959">
        <v>621271.6875</v>
      </c>
      <c r="AN2959">
        <v>143020.1875</v>
      </c>
      <c r="AO2959" s="5" t="s">
        <v>957</v>
      </c>
    </row>
    <row r="2960" spans="1:41" ht="14.25" x14ac:dyDescent="0.45">
      <c r="A2960">
        <v>2019</v>
      </c>
      <c r="B2960" s="5" t="s">
        <v>5028</v>
      </c>
      <c r="C2960" s="5" t="s">
        <v>170</v>
      </c>
      <c r="D2960" s="5" t="s">
        <v>83</v>
      </c>
      <c r="E2960" s="5" t="s">
        <v>88</v>
      </c>
      <c r="F2960" s="5" t="s">
        <v>89</v>
      </c>
      <c r="G2960" s="5" t="s">
        <v>87</v>
      </c>
      <c r="H2960" s="5" t="s">
        <v>130</v>
      </c>
      <c r="I2960">
        <v>15307.14</v>
      </c>
      <c r="J2960">
        <v>65522.581214195743</v>
      </c>
      <c r="K2960">
        <v>1379</v>
      </c>
      <c r="L2960">
        <v>2722.6681877000001</v>
      </c>
      <c r="M2960">
        <v>33695</v>
      </c>
      <c r="N2960">
        <v>23371.83768139649</v>
      </c>
      <c r="O2960">
        <v>10859.09729</v>
      </c>
      <c r="P2960">
        <v>11080.984</v>
      </c>
      <c r="Q2960">
        <v>5167.9389420531988</v>
      </c>
      <c r="R2960">
        <v>7238.388132560146</v>
      </c>
      <c r="S2960">
        <v>12133.32</v>
      </c>
      <c r="T2960">
        <v>10460.637500000001</v>
      </c>
      <c r="U2960">
        <v>1540</v>
      </c>
      <c r="V2960">
        <v>13094</v>
      </c>
      <c r="W2960">
        <v>10417</v>
      </c>
      <c r="X2960">
        <v>18205.570687573381</v>
      </c>
      <c r="Y2960">
        <v>61006.5</v>
      </c>
      <c r="Z2960">
        <v>16988.13799595516</v>
      </c>
      <c r="AA2960">
        <v>181804</v>
      </c>
      <c r="AB2960">
        <v>1751</v>
      </c>
      <c r="AC2960">
        <v>17591.638879999999</v>
      </c>
      <c r="AD2960">
        <v>24864.980688824318</v>
      </c>
      <c r="AE2960">
        <v>20503.202911560002</v>
      </c>
      <c r="AF2960">
        <v>40348.768602264703</v>
      </c>
      <c r="AG2960">
        <v>222471</v>
      </c>
      <c r="AH2960">
        <v>35268.393415794388</v>
      </c>
      <c r="AI2960">
        <v>8227</v>
      </c>
      <c r="AJ2960">
        <v>43460.629200000003</v>
      </c>
      <c r="AK2960">
        <v>3141</v>
      </c>
      <c r="AL2960">
        <v>919621.375</v>
      </c>
      <c r="AM2960">
        <v>749219.375</v>
      </c>
      <c r="AN2960">
        <v>170402</v>
      </c>
      <c r="AO2960" s="5" t="s">
        <v>5575</v>
      </c>
    </row>
    <row r="2961" spans="1:41" ht="14.25" x14ac:dyDescent="0.45">
      <c r="A2961">
        <v>2019</v>
      </c>
      <c r="B2961" s="5" t="s">
        <v>589</v>
      </c>
      <c r="C2961" s="5" t="s">
        <v>170</v>
      </c>
      <c r="D2961" s="5" t="s">
        <v>83</v>
      </c>
      <c r="E2961" s="5" t="s">
        <v>88</v>
      </c>
      <c r="F2961" s="5" t="s">
        <v>89</v>
      </c>
      <c r="G2961" s="5" t="s">
        <v>87</v>
      </c>
      <c r="H2961" s="5" t="s">
        <v>130</v>
      </c>
      <c r="I2961">
        <v>16388.917171374989</v>
      </c>
      <c r="J2961">
        <v>54194.585557500002</v>
      </c>
      <c r="K2961">
        <v>1045.6409040000001</v>
      </c>
      <c r="L2961">
        <v>1895.5307700000001</v>
      </c>
      <c r="M2961">
        <v>18439.0092</v>
      </c>
      <c r="N2961">
        <v>20445</v>
      </c>
      <c r="O2961">
        <v>9965.6745468489989</v>
      </c>
      <c r="P2961">
        <v>9284.2530000000006</v>
      </c>
      <c r="Q2961">
        <v>4733.505651464885</v>
      </c>
      <c r="R2961">
        <v>8931.5256050224452</v>
      </c>
      <c r="S2961">
        <v>21400.714599413921</v>
      </c>
      <c r="T2961">
        <v>10246.343445</v>
      </c>
      <c r="U2961">
        <v>1066.0045</v>
      </c>
      <c r="V2961">
        <v>7567</v>
      </c>
      <c r="W2961">
        <v>5591.6535239999994</v>
      </c>
      <c r="X2961">
        <v>15384.94894765306</v>
      </c>
      <c r="Y2961">
        <v>55713.64976</v>
      </c>
      <c r="Z2961">
        <v>15812.262550952801</v>
      </c>
      <c r="AA2961">
        <v>156384.09328512821</v>
      </c>
      <c r="AB2961">
        <v>1132</v>
      </c>
      <c r="AC2961">
        <v>14352.11721</v>
      </c>
      <c r="AD2961">
        <v>20867.39016598478</v>
      </c>
      <c r="AE2961">
        <v>16532.461393027199</v>
      </c>
      <c r="AF2961">
        <v>32331.768675035899</v>
      </c>
      <c r="AG2961">
        <v>167324</v>
      </c>
      <c r="AH2961">
        <v>29846.82778917898</v>
      </c>
      <c r="AI2961">
        <v>4470.5988000000007</v>
      </c>
      <c r="AJ2961">
        <v>37103.015304</v>
      </c>
      <c r="AK2961">
        <v>2803.4618399999999</v>
      </c>
      <c r="AL2961">
        <v>761253.9375</v>
      </c>
      <c r="AM2961">
        <v>620059.6875</v>
      </c>
      <c r="AN2961">
        <v>141194.265625</v>
      </c>
      <c r="AO2961" s="5" t="s">
        <v>958</v>
      </c>
    </row>
    <row r="2962" spans="1:41" ht="14.25" x14ac:dyDescent="0.45">
      <c r="A2962">
        <v>2019</v>
      </c>
      <c r="B2962" s="5" t="s">
        <v>1507</v>
      </c>
      <c r="C2962" s="5" t="s">
        <v>170</v>
      </c>
      <c r="D2962" s="5" t="s">
        <v>83</v>
      </c>
      <c r="E2962" s="5" t="s">
        <v>88</v>
      </c>
      <c r="F2962" s="5" t="s">
        <v>89</v>
      </c>
      <c r="G2962" s="5" t="s">
        <v>87</v>
      </c>
      <c r="H2962" s="5" t="s">
        <v>130</v>
      </c>
      <c r="I2962">
        <v>6912.6400000000012</v>
      </c>
      <c r="J2962">
        <v>20600.454000000002</v>
      </c>
      <c r="K2962">
        <v>1168</v>
      </c>
      <c r="L2962">
        <v>2680.2665578483202</v>
      </c>
      <c r="M2962">
        <v>14127.1875</v>
      </c>
      <c r="N2962">
        <v>17036.364799999999</v>
      </c>
      <c r="O2962">
        <v>8192.5381836231427</v>
      </c>
      <c r="P2962">
        <v>10299.385</v>
      </c>
      <c r="Q2962">
        <v>2669.9673923999999</v>
      </c>
      <c r="R2962">
        <v>8792.6410995575516</v>
      </c>
      <c r="S2962">
        <v>17977</v>
      </c>
      <c r="T2962">
        <v>10929.3</v>
      </c>
      <c r="U2962">
        <v>1527</v>
      </c>
      <c r="V2962">
        <v>9844.3828603613256</v>
      </c>
      <c r="W2962">
        <v>4281.802555449176</v>
      </c>
      <c r="X2962">
        <v>12961.704493103391</v>
      </c>
      <c r="Y2962">
        <v>59315</v>
      </c>
      <c r="Z2962">
        <v>11224.668077644381</v>
      </c>
      <c r="AA2962">
        <v>139366.5488425465</v>
      </c>
      <c r="AB2962">
        <v>1297</v>
      </c>
      <c r="AC2962">
        <v>11127.03572</v>
      </c>
      <c r="AD2962">
        <v>19212.291934315199</v>
      </c>
      <c r="AE2962">
        <v>21520.90646102605</v>
      </c>
      <c r="AF2962">
        <v>31033.657787658049</v>
      </c>
      <c r="AG2962">
        <v>147988.37499520509</v>
      </c>
      <c r="AH2962">
        <v>40639.807120977923</v>
      </c>
      <c r="AI2962">
        <v>3284.6403895200001</v>
      </c>
      <c r="AJ2962">
        <v>43586.410015456262</v>
      </c>
      <c r="AK2962">
        <v>2235</v>
      </c>
      <c r="AL2962">
        <v>681831.9375</v>
      </c>
      <c r="AM2962">
        <v>545525.6875</v>
      </c>
      <c r="AN2962">
        <v>136306.265625</v>
      </c>
      <c r="AO2962" s="5" t="s">
        <v>2629</v>
      </c>
    </row>
    <row r="2963" spans="1:41" ht="14.25" x14ac:dyDescent="0.45">
      <c r="A2963">
        <v>2019</v>
      </c>
      <c r="B2963" s="5" t="s">
        <v>4071</v>
      </c>
      <c r="C2963" s="5" t="s">
        <v>170</v>
      </c>
      <c r="D2963" s="5" t="s">
        <v>83</v>
      </c>
      <c r="E2963" s="5" t="s">
        <v>88</v>
      </c>
      <c r="F2963" s="5" t="s">
        <v>89</v>
      </c>
      <c r="G2963" s="5" t="s">
        <v>87</v>
      </c>
      <c r="H2963" s="5" t="s">
        <v>130</v>
      </c>
      <c r="I2963">
        <v>15608.0808</v>
      </c>
      <c r="J2963">
        <v>66056.756519999995</v>
      </c>
      <c r="K2963">
        <v>1051.2216000000001</v>
      </c>
      <c r="L2963">
        <v>2325.5284999999999</v>
      </c>
      <c r="M2963">
        <v>25530.6</v>
      </c>
      <c r="N2963">
        <v>20082.191066815671</v>
      </c>
      <c r="O2963">
        <v>10495.7</v>
      </c>
      <c r="P2963">
        <v>9310.9817970000004</v>
      </c>
      <c r="Q2963">
        <v>4957.8228703306622</v>
      </c>
      <c r="R2963">
        <v>7261.966158199135</v>
      </c>
      <c r="S2963">
        <v>13587</v>
      </c>
      <c r="T2963">
        <v>10872.18</v>
      </c>
      <c r="U2963">
        <v>974.65000000000009</v>
      </c>
      <c r="V2963">
        <v>15513</v>
      </c>
      <c r="W2963">
        <v>7459.4259999999986</v>
      </c>
      <c r="X2963">
        <v>19969.88548512524</v>
      </c>
      <c r="Y2963">
        <v>63041.059275354703</v>
      </c>
      <c r="Z2963">
        <v>14773</v>
      </c>
      <c r="AA2963">
        <v>191830</v>
      </c>
      <c r="AB2963">
        <v>1386.038</v>
      </c>
      <c r="AC2963">
        <v>17472.816729999999</v>
      </c>
      <c r="AD2963">
        <v>25732.599794443518</v>
      </c>
      <c r="AE2963">
        <v>17196.18</v>
      </c>
      <c r="AF2963">
        <v>34606.444663296003</v>
      </c>
      <c r="AG2963">
        <v>200082</v>
      </c>
      <c r="AH2963">
        <v>30592</v>
      </c>
      <c r="AI2963">
        <v>6792.18</v>
      </c>
      <c r="AJ2963">
        <v>36722.998800000001</v>
      </c>
      <c r="AK2963">
        <v>2906.0945459999998</v>
      </c>
      <c r="AL2963">
        <v>874190.4375</v>
      </c>
      <c r="AM2963">
        <v>717815.5</v>
      </c>
      <c r="AN2963">
        <v>156374.9375</v>
      </c>
      <c r="AO2963" s="5" t="s">
        <v>4409</v>
      </c>
    </row>
    <row r="2964" spans="1:41" ht="14.25" x14ac:dyDescent="0.45">
      <c r="A2964">
        <v>2019</v>
      </c>
      <c r="B2964" s="5" t="s">
        <v>1509</v>
      </c>
      <c r="C2964" s="5" t="s">
        <v>170</v>
      </c>
      <c r="D2964" s="5" t="s">
        <v>83</v>
      </c>
      <c r="E2964" s="5" t="s">
        <v>88</v>
      </c>
      <c r="F2964" s="5" t="s">
        <v>89</v>
      </c>
      <c r="G2964" s="5" t="s">
        <v>87</v>
      </c>
      <c r="H2964" s="5" t="s">
        <v>130</v>
      </c>
      <c r="I2964">
        <v>9465.8692391999994</v>
      </c>
      <c r="J2964">
        <v>24410.3</v>
      </c>
      <c r="K2964">
        <v>1044.376285837863</v>
      </c>
      <c r="L2964">
        <v>2967.33221372359</v>
      </c>
      <c r="M2964">
        <v>20521.901191683639</v>
      </c>
      <c r="N2964">
        <v>18466.90389904075</v>
      </c>
      <c r="O2964">
        <v>8391.518822148073</v>
      </c>
      <c r="P2964">
        <v>10924.958209599999</v>
      </c>
      <c r="Q2964">
        <v>4272.6238938715724</v>
      </c>
      <c r="R2964">
        <v>7720.7323908702192</v>
      </c>
      <c r="S2964">
        <v>19855.029605933571</v>
      </c>
      <c r="T2964">
        <v>10190.135764375</v>
      </c>
      <c r="U2964">
        <v>1449.10074816</v>
      </c>
      <c r="V2964">
        <v>12837</v>
      </c>
      <c r="W2964">
        <v>7309.3242148989984</v>
      </c>
      <c r="X2964">
        <v>11591.06170396006</v>
      </c>
      <c r="Y2964">
        <v>68013.058180000007</v>
      </c>
      <c r="Z2964">
        <v>14746.096990421</v>
      </c>
      <c r="AA2964">
        <v>149975.41517614271</v>
      </c>
      <c r="AB2964">
        <v>1501</v>
      </c>
      <c r="AC2964">
        <v>11605.24238</v>
      </c>
      <c r="AD2964">
        <v>16547.557551525661</v>
      </c>
      <c r="AE2964">
        <v>17091.840215926619</v>
      </c>
      <c r="AF2964">
        <v>33186.607409919932</v>
      </c>
      <c r="AG2964">
        <v>171570.7158056898</v>
      </c>
      <c r="AH2964">
        <v>34899.172456142958</v>
      </c>
      <c r="AI2964">
        <v>3981.6524159999999</v>
      </c>
      <c r="AJ2964">
        <v>33980.49526064915</v>
      </c>
      <c r="AK2964">
        <v>2605.7087498249989</v>
      </c>
      <c r="AL2964">
        <v>731122.6875</v>
      </c>
      <c r="AM2964">
        <v>592684.25</v>
      </c>
      <c r="AN2964">
        <v>138438.4375</v>
      </c>
      <c r="AO2964" s="5" t="s">
        <v>2627</v>
      </c>
    </row>
    <row r="2965" spans="1:41" ht="14.25" x14ac:dyDescent="0.45">
      <c r="A2965">
        <v>2019</v>
      </c>
      <c r="B2965" s="5" t="s">
        <v>1508</v>
      </c>
      <c r="C2965" s="5" t="s">
        <v>170</v>
      </c>
      <c r="D2965" s="5" t="s">
        <v>83</v>
      </c>
      <c r="E2965" s="5" t="s">
        <v>88</v>
      </c>
      <c r="F2965" s="5" t="s">
        <v>89</v>
      </c>
      <c r="G2965" s="5" t="s">
        <v>87</v>
      </c>
      <c r="H2965" s="5" t="s">
        <v>130</v>
      </c>
      <c r="I2965">
        <v>9146.34</v>
      </c>
      <c r="J2965">
        <v>22630.16</v>
      </c>
      <c r="K2965">
        <v>1041.6350546508829</v>
      </c>
      <c r="L2965">
        <v>3015.4445999999998</v>
      </c>
      <c r="M2965">
        <v>28581.99412080527</v>
      </c>
      <c r="N2965">
        <v>16731.242558450529</v>
      </c>
      <c r="O2965">
        <v>8758</v>
      </c>
      <c r="P2965">
        <v>9207.5499999999993</v>
      </c>
      <c r="Q2965">
        <v>2206.1684426712118</v>
      </c>
      <c r="R2965">
        <v>8418.7890335266002</v>
      </c>
      <c r="S2965">
        <v>21066.428498018158</v>
      </c>
      <c r="T2965">
        <v>9906.8930110976016</v>
      </c>
      <c r="U2965">
        <v>1669.4026474032</v>
      </c>
      <c r="V2965">
        <v>10929</v>
      </c>
      <c r="W2965">
        <v>5624.31750336</v>
      </c>
      <c r="X2965">
        <v>14431.777439075</v>
      </c>
      <c r="Y2965">
        <v>53644</v>
      </c>
      <c r="Z2965">
        <v>14495.061</v>
      </c>
      <c r="AA2965">
        <v>151843.99626971851</v>
      </c>
      <c r="AB2965">
        <v>1403</v>
      </c>
      <c r="AC2965">
        <v>11159.1</v>
      </c>
      <c r="AD2965">
        <v>23595.625910612729</v>
      </c>
      <c r="AE2965">
        <v>16779.008222913599</v>
      </c>
      <c r="AF2965">
        <v>32271.239047809289</v>
      </c>
      <c r="AG2965">
        <v>205475</v>
      </c>
      <c r="AH2965">
        <v>50564.06245537533</v>
      </c>
      <c r="AI2965">
        <v>3645.6315148800009</v>
      </c>
      <c r="AJ2965">
        <v>46931.693304880842</v>
      </c>
      <c r="AK2965">
        <v>2596.8662898515281</v>
      </c>
      <c r="AL2965">
        <v>787769.4375</v>
      </c>
      <c r="AM2965">
        <v>616553.1875</v>
      </c>
      <c r="AN2965">
        <v>171216.21875</v>
      </c>
      <c r="AO2965" s="5" t="s">
        <v>2628</v>
      </c>
    </row>
    <row r="2966" spans="1:41" ht="14.25" x14ac:dyDescent="0.45">
      <c r="A2966">
        <v>2019</v>
      </c>
      <c r="B2966" s="5" t="s">
        <v>1507</v>
      </c>
      <c r="C2966" s="5" t="s">
        <v>170</v>
      </c>
      <c r="D2966" s="5" t="s">
        <v>83</v>
      </c>
      <c r="E2966" s="5" t="s">
        <v>90</v>
      </c>
      <c r="F2966" s="5" t="s">
        <v>91</v>
      </c>
      <c r="G2966" s="5" t="s">
        <v>86</v>
      </c>
      <c r="H2966" s="5" t="s">
        <v>130</v>
      </c>
      <c r="I2966">
        <v>665.28765011923724</v>
      </c>
      <c r="J2966"/>
      <c r="K2966">
        <v>34.117315390730113</v>
      </c>
      <c r="L2966">
        <v>247.91915850597218</v>
      </c>
      <c r="M2966">
        <v>94.391239247686656</v>
      </c>
      <c r="N2966">
        <v>705.09118474175568</v>
      </c>
      <c r="O2966">
        <v>11.372438463576705</v>
      </c>
      <c r="P2966"/>
      <c r="Q2966">
        <v>257.01710927683354</v>
      </c>
      <c r="R2966">
        <v>235.40947619603779</v>
      </c>
      <c r="S2966">
        <v>2501.9364619868752</v>
      </c>
      <c r="T2966">
        <v>924.57924708878613</v>
      </c>
      <c r="U2966">
        <v>0</v>
      </c>
      <c r="V2966"/>
      <c r="W2966">
        <v>284.31096158941762</v>
      </c>
      <c r="X2966">
        <v>125.09682309934375</v>
      </c>
      <c r="Y2966">
        <v>2531.5048019921746</v>
      </c>
      <c r="Z2966">
        <v>0</v>
      </c>
      <c r="AA2966">
        <v>10494.391035159913</v>
      </c>
      <c r="AB2966">
        <v>0</v>
      </c>
      <c r="AC2966">
        <v>272.16106911515544</v>
      </c>
      <c r="AD2966">
        <v>0</v>
      </c>
      <c r="AE2966">
        <v>284.31096158941762</v>
      </c>
      <c r="AF2966">
        <v>3760.3434049793382</v>
      </c>
      <c r="AG2966">
        <v>9322.4872057202538</v>
      </c>
      <c r="AH2966">
        <v>2521.2696073749553</v>
      </c>
      <c r="AI2966"/>
      <c r="AJ2966">
        <v>1188.4198194437656</v>
      </c>
      <c r="AK2966"/>
      <c r="AL2966">
        <v>36461.4140625</v>
      </c>
      <c r="AM2966">
        <v>29964.341796875</v>
      </c>
      <c r="AN2966">
        <v>6497.07421875</v>
      </c>
      <c r="AO2966" s="5" t="s">
        <v>5576</v>
      </c>
    </row>
    <row r="2967" spans="1:41" ht="14.25" x14ac:dyDescent="0.45">
      <c r="A2967">
        <v>2019</v>
      </c>
      <c r="B2967" s="5" t="s">
        <v>1509</v>
      </c>
      <c r="C2967" s="5" t="s">
        <v>170</v>
      </c>
      <c r="D2967" s="5" t="s">
        <v>83</v>
      </c>
      <c r="E2967" s="5" t="s">
        <v>90</v>
      </c>
      <c r="F2967" s="5" t="s">
        <v>91</v>
      </c>
      <c r="G2967" s="5" t="s">
        <v>86</v>
      </c>
      <c r="H2967" s="5" t="s">
        <v>130</v>
      </c>
      <c r="I2967">
        <v>3946.904009592874</v>
      </c>
      <c r="J2967">
        <v>0</v>
      </c>
      <c r="K2967">
        <v>0</v>
      </c>
      <c r="L2967">
        <v>293.41755189206384</v>
      </c>
      <c r="M2967">
        <v>1158.5566892308173</v>
      </c>
      <c r="N2967">
        <v>667.8533830379065</v>
      </c>
      <c r="O2967">
        <v>142.32940949988173</v>
      </c>
      <c r="P2967">
        <v>0</v>
      </c>
      <c r="Q2967">
        <v>0</v>
      </c>
      <c r="R2967">
        <v>328.4524834612655</v>
      </c>
      <c r="S2967">
        <v>5536.6140295453988</v>
      </c>
      <c r="T2967">
        <v>1642.2624173063275</v>
      </c>
      <c r="U2967">
        <v>21.896832230751034</v>
      </c>
      <c r="V2967">
        <v>421.51402044195743</v>
      </c>
      <c r="W2967">
        <v>1635.6933676371023</v>
      </c>
      <c r="X2967">
        <v>123.71710210374334</v>
      </c>
      <c r="Y2967">
        <v>3736.6944201776641</v>
      </c>
      <c r="Z2967">
        <v>0</v>
      </c>
      <c r="AA2967">
        <v>6072.0807833872796</v>
      </c>
      <c r="AB2967">
        <v>0</v>
      </c>
      <c r="AC2967">
        <v>215.43198390224407</v>
      </c>
      <c r="AD2967">
        <v>0</v>
      </c>
      <c r="AE2967">
        <v>273.71040288438792</v>
      </c>
      <c r="AF2967">
        <v>9138.489653678329</v>
      </c>
      <c r="AG2967">
        <v>9257.3627647192407</v>
      </c>
      <c r="AH2967">
        <v>2076.805052925582</v>
      </c>
      <c r="AI2967">
        <v>63.859921517762317</v>
      </c>
      <c r="AJ2967">
        <v>1957.2967246944168</v>
      </c>
      <c r="AK2967">
        <v>0</v>
      </c>
      <c r="AL2967">
        <v>48710.94140625</v>
      </c>
      <c r="AM2967">
        <v>36331.10546875</v>
      </c>
      <c r="AN2967">
        <v>12379.837890625</v>
      </c>
      <c r="AO2967" s="5" t="s">
        <v>2630</v>
      </c>
    </row>
    <row r="2968" spans="1:41" ht="14.25" x14ac:dyDescent="0.45">
      <c r="A2968">
        <v>2019</v>
      </c>
      <c r="B2968" s="5" t="s">
        <v>5028</v>
      </c>
      <c r="C2968" s="5" t="s">
        <v>170</v>
      </c>
      <c r="D2968" s="5" t="s">
        <v>83</v>
      </c>
      <c r="E2968" s="5" t="s">
        <v>90</v>
      </c>
      <c r="F2968" s="5" t="s">
        <v>91</v>
      </c>
      <c r="G2968" s="5" t="s">
        <v>86</v>
      </c>
      <c r="H2968" s="5" t="s">
        <v>130</v>
      </c>
      <c r="I2968">
        <v>1583.4</v>
      </c>
      <c r="J2968">
        <v>5800.5</v>
      </c>
      <c r="K2968">
        <v>0</v>
      </c>
      <c r="L2968">
        <v>828</v>
      </c>
      <c r="M2968">
        <v>2450</v>
      </c>
      <c r="N2968">
        <v>2597.3690000000001</v>
      </c>
      <c r="O2968">
        <v>909</v>
      </c>
      <c r="P2968">
        <v>1297.6959999999999</v>
      </c>
      <c r="Q2968">
        <v>0</v>
      </c>
      <c r="R2968">
        <v>435</v>
      </c>
      <c r="S2968">
        <v>3712</v>
      </c>
      <c r="T2968">
        <v>1460</v>
      </c>
      <c r="U2968">
        <v>143</v>
      </c>
      <c r="V2968">
        <v>438</v>
      </c>
      <c r="W2968">
        <v>2304</v>
      </c>
      <c r="X2968">
        <v>601</v>
      </c>
      <c r="Y2968">
        <v>4607</v>
      </c>
      <c r="Z2968">
        <v>4601</v>
      </c>
      <c r="AA2968">
        <v>25399</v>
      </c>
      <c r="AB2968">
        <v>50</v>
      </c>
      <c r="AC2968">
        <v>784.92740000000003</v>
      </c>
      <c r="AD2968">
        <v>500</v>
      </c>
      <c r="AE2968">
        <v>2845</v>
      </c>
      <c r="AF2968">
        <v>10041.17647058824</v>
      </c>
      <c r="AG2968">
        <v>18252</v>
      </c>
      <c r="AH2968">
        <v>1480</v>
      </c>
      <c r="AI2968">
        <v>105</v>
      </c>
      <c r="AJ2968">
        <v>3316</v>
      </c>
      <c r="AK2968">
        <v>0</v>
      </c>
      <c r="AL2968">
        <v>96540.0703125</v>
      </c>
      <c r="AM2968">
        <v>82969.0625</v>
      </c>
      <c r="AN2968">
        <v>13571</v>
      </c>
      <c r="AO2968" s="5" t="s">
        <v>5577</v>
      </c>
    </row>
    <row r="2969" spans="1:41" ht="14.25" x14ac:dyDescent="0.45">
      <c r="A2969">
        <v>2019</v>
      </c>
      <c r="B2969" s="5" t="s">
        <v>4071</v>
      </c>
      <c r="C2969" s="5" t="s">
        <v>170</v>
      </c>
      <c r="D2969" s="5" t="s">
        <v>83</v>
      </c>
      <c r="E2969" s="5" t="s">
        <v>90</v>
      </c>
      <c r="F2969" s="5" t="s">
        <v>91</v>
      </c>
      <c r="G2969" s="5" t="s">
        <v>86</v>
      </c>
      <c r="H2969" s="5" t="s">
        <v>130</v>
      </c>
      <c r="I2969">
        <v>636.71843217676474</v>
      </c>
      <c r="J2969">
        <v>2056.783383973785</v>
      </c>
      <c r="K2969">
        <v>0</v>
      </c>
      <c r="L2969">
        <v>277.66575683646096</v>
      </c>
      <c r="M2969">
        <v>2828.0771529639546</v>
      </c>
      <c r="N2969">
        <v>1178.5368790169789</v>
      </c>
      <c r="O2969">
        <v>473.06017831397054</v>
      </c>
      <c r="P2969">
        <v>1067.1579452080302</v>
      </c>
      <c r="Q2969">
        <v>0</v>
      </c>
      <c r="R2969">
        <v>164.54267071790281</v>
      </c>
      <c r="S2969">
        <v>3393.6925835567454</v>
      </c>
      <c r="T2969">
        <v>1259.7798226839434</v>
      </c>
      <c r="U2969">
        <v>63.760284903187333</v>
      </c>
      <c r="V2969">
        <v>425.75416048257352</v>
      </c>
      <c r="W2969">
        <v>563.55864720881709</v>
      </c>
      <c r="X2969">
        <v>44.220842755436379</v>
      </c>
      <c r="Y2969">
        <v>2098.9474433452474</v>
      </c>
      <c r="Z2969">
        <v>0</v>
      </c>
      <c r="AA2969">
        <v>21559.203430813213</v>
      </c>
      <c r="AB2969">
        <v>0</v>
      </c>
      <c r="AC2969">
        <v>2227.5534291629297</v>
      </c>
      <c r="AD2969">
        <v>0</v>
      </c>
      <c r="AE2969">
        <v>1953.9442147750958</v>
      </c>
      <c r="AF2969">
        <v>8067.7328236371714</v>
      </c>
      <c r="AG2969">
        <v>20252.117590297876</v>
      </c>
      <c r="AH2969">
        <v>2076.3228261215359</v>
      </c>
      <c r="AI2969">
        <v>107.98112765862372</v>
      </c>
      <c r="AJ2969">
        <v>1488.8648462661056</v>
      </c>
      <c r="AK2969">
        <v>0</v>
      </c>
      <c r="AL2969">
        <v>74265.984375</v>
      </c>
      <c r="AM2969">
        <v>63519.28125</v>
      </c>
      <c r="AN2969">
        <v>10746.693359375</v>
      </c>
      <c r="AO2969" s="5" t="s">
        <v>4410</v>
      </c>
    </row>
    <row r="2970" spans="1:41" ht="14.25" x14ac:dyDescent="0.45">
      <c r="A2970">
        <v>2019</v>
      </c>
      <c r="B2970" s="5" t="s">
        <v>1508</v>
      </c>
      <c r="C2970" s="5" t="s">
        <v>170</v>
      </c>
      <c r="D2970" s="5" t="s">
        <v>83</v>
      </c>
      <c r="E2970" s="5" t="s">
        <v>90</v>
      </c>
      <c r="F2970" s="5" t="s">
        <v>91</v>
      </c>
      <c r="G2970" s="5" t="s">
        <v>86</v>
      </c>
      <c r="H2970" s="5" t="s">
        <v>130</v>
      </c>
      <c r="I2970">
        <v>669.80438384897968</v>
      </c>
      <c r="J2970">
        <v>0</v>
      </c>
      <c r="K2970">
        <v>0</v>
      </c>
      <c r="L2970">
        <v>300.8782506411647</v>
      </c>
      <c r="M2970">
        <v>1133.5403512517955</v>
      </c>
      <c r="N2970">
        <v>684.83482422056147</v>
      </c>
      <c r="O2970">
        <v>11.226800397058385</v>
      </c>
      <c r="P2970">
        <v>0</v>
      </c>
      <c r="Q2970">
        <v>222.29064786175601</v>
      </c>
      <c r="R2970">
        <v>599.51114120291777</v>
      </c>
      <c r="S2970">
        <v>2866.9600062086888</v>
      </c>
      <c r="T2970">
        <v>1740.1540615440497</v>
      </c>
      <c r="U2970">
        <v>0</v>
      </c>
      <c r="V2970">
        <v>481.6297370338047</v>
      </c>
      <c r="W2970">
        <v>177.38344627352248</v>
      </c>
      <c r="X2970">
        <v>123.49480436764223</v>
      </c>
      <c r="Y2970">
        <v>3501.6390438425101</v>
      </c>
      <c r="Z2970">
        <v>0</v>
      </c>
      <c r="AA2970">
        <v>4817.5630331532075</v>
      </c>
      <c r="AB2970">
        <v>0</v>
      </c>
      <c r="AC2970">
        <v>218.13673171484442</v>
      </c>
      <c r="AD2970">
        <v>449.07201588233539</v>
      </c>
      <c r="AE2970">
        <v>336.80401191175156</v>
      </c>
      <c r="AF2970">
        <v>7999.0952829040989</v>
      </c>
      <c r="AG2970">
        <v>9171.1732443569945</v>
      </c>
      <c r="AH2970">
        <v>4869.0633322042213</v>
      </c>
      <c r="AI2970">
        <v>990.20379502054948</v>
      </c>
      <c r="AJ2970">
        <v>512.49231699548238</v>
      </c>
      <c r="AK2970">
        <v>0</v>
      </c>
      <c r="AL2970">
        <v>41876.94921875</v>
      </c>
      <c r="AM2970">
        <v>29515.853515625</v>
      </c>
      <c r="AN2970">
        <v>12361.0986328125</v>
      </c>
      <c r="AO2970" s="5" t="s">
        <v>5578</v>
      </c>
    </row>
    <row r="2971" spans="1:41" ht="14.25" x14ac:dyDescent="0.45">
      <c r="A2971">
        <v>2019</v>
      </c>
      <c r="B2971" s="5" t="s">
        <v>589</v>
      </c>
      <c r="C2971" s="5" t="s">
        <v>170</v>
      </c>
      <c r="D2971" s="5" t="s">
        <v>83</v>
      </c>
      <c r="E2971" s="5" t="s">
        <v>90</v>
      </c>
      <c r="F2971" s="5" t="s">
        <v>91</v>
      </c>
      <c r="G2971" s="5" t="s">
        <v>86</v>
      </c>
      <c r="H2971" s="5" t="s">
        <v>130</v>
      </c>
      <c r="I2971">
        <v>644.39155111724165</v>
      </c>
      <c r="J2971">
        <v>0</v>
      </c>
      <c r="K2971">
        <v>0</v>
      </c>
      <c r="L2971">
        <v>286.63215618065112</v>
      </c>
      <c r="M2971">
        <v>1096.6333975356022</v>
      </c>
      <c r="N2971">
        <v>891.74448589535905</v>
      </c>
      <c r="O2971">
        <v>180.47209833596551</v>
      </c>
      <c r="P2971">
        <v>0</v>
      </c>
      <c r="Q2971">
        <v>0</v>
      </c>
      <c r="R2971">
        <v>318.4801735340568</v>
      </c>
      <c r="S2971">
        <v>3397.1218510299391</v>
      </c>
      <c r="T2971">
        <v>1539.3208387479413</v>
      </c>
      <c r="U2971">
        <v>23.355212725830832</v>
      </c>
      <c r="V2971">
        <v>478.78186087953208</v>
      </c>
      <c r="W2971">
        <v>1248.4422802535028</v>
      </c>
      <c r="X2971">
        <v>125.63706041368684</v>
      </c>
      <c r="Y2971">
        <v>3091.3808844372447</v>
      </c>
      <c r="Z2971">
        <v>0</v>
      </c>
      <c r="AA2971">
        <v>10512.347246626116</v>
      </c>
      <c r="AB2971">
        <v>0</v>
      </c>
      <c r="AC2971">
        <v>247.49699397661271</v>
      </c>
      <c r="AD2971">
        <v>0</v>
      </c>
      <c r="AE2971">
        <v>270.70814750394828</v>
      </c>
      <c r="AF2971">
        <v>8871.6474099993939</v>
      </c>
      <c r="AG2971">
        <v>10284.786403993141</v>
      </c>
      <c r="AH2971">
        <v>2022.3144937624033</v>
      </c>
      <c r="AI2971">
        <v>61.921038539648222</v>
      </c>
      <c r="AJ2971">
        <v>1374.9596771532613</v>
      </c>
      <c r="AK2971">
        <v>0</v>
      </c>
      <c r="AL2971">
        <v>46968.578125</v>
      </c>
      <c r="AM2971">
        <v>37296.71484375</v>
      </c>
      <c r="AN2971">
        <v>9671.86328125</v>
      </c>
      <c r="AO2971" s="5" t="s">
        <v>959</v>
      </c>
    </row>
    <row r="2972" spans="1:41" ht="14.25" x14ac:dyDescent="0.45">
      <c r="A2972">
        <v>2019</v>
      </c>
      <c r="B2972" s="5" t="s">
        <v>1509</v>
      </c>
      <c r="C2972" s="5" t="s">
        <v>170</v>
      </c>
      <c r="D2972" s="5" t="s">
        <v>83</v>
      </c>
      <c r="E2972" s="5" t="s">
        <v>90</v>
      </c>
      <c r="F2972" s="5" t="s">
        <v>91</v>
      </c>
      <c r="G2972" s="5" t="s">
        <v>87</v>
      </c>
      <c r="H2972" s="5" t="s">
        <v>130</v>
      </c>
      <c r="I2972">
        <v>3902.1679368</v>
      </c>
      <c r="J2972"/>
      <c r="K2972">
        <v>0</v>
      </c>
      <c r="L2972">
        <v>297.42639999999989</v>
      </c>
      <c r="M2972">
        <v>1137.5603811532801</v>
      </c>
      <c r="N2972">
        <v>660.28361759999996</v>
      </c>
      <c r="O2972">
        <v>139.22647384668991</v>
      </c>
      <c r="P2972">
        <v>0</v>
      </c>
      <c r="Q2972">
        <v>0</v>
      </c>
      <c r="R2972">
        <v>328.23696925391891</v>
      </c>
      <c r="S2972">
        <v>5372</v>
      </c>
      <c r="T2972">
        <v>1568.5175624999999</v>
      </c>
      <c r="U2972">
        <v>21.4364016</v>
      </c>
      <c r="V2972"/>
      <c r="W2972">
        <v>1586.9975842260001</v>
      </c>
      <c r="X2972">
        <v>119</v>
      </c>
      <c r="Y2972">
        <v>3723</v>
      </c>
      <c r="Z2972">
        <v>0</v>
      </c>
      <c r="AA2972">
        <v>6020.2432481486603</v>
      </c>
      <c r="AB2972"/>
      <c r="AC2972">
        <v>207.56578999999999</v>
      </c>
      <c r="AD2972"/>
      <c r="AE2972">
        <v>273.53080771159921</v>
      </c>
      <c r="AF2972">
        <v>9220.5646934024735</v>
      </c>
      <c r="AG2972">
        <v>9469.7781758478341</v>
      </c>
      <c r="AH2972">
        <v>2073.4697474109721</v>
      </c>
      <c r="AI2972">
        <v>61.898140224000009</v>
      </c>
      <c r="AJ2972">
        <v>1943.5710257169919</v>
      </c>
      <c r="AK2972"/>
      <c r="AL2972">
        <v>48126.4765625</v>
      </c>
      <c r="AM2972">
        <v>36067.8046875</v>
      </c>
      <c r="AN2972">
        <v>12058.6708984375</v>
      </c>
      <c r="AO2972" s="5" t="s">
        <v>2631</v>
      </c>
    </row>
    <row r="2973" spans="1:41" ht="14.25" x14ac:dyDescent="0.45">
      <c r="A2973">
        <v>2019</v>
      </c>
      <c r="B2973" s="5" t="s">
        <v>5028</v>
      </c>
      <c r="C2973" s="5" t="s">
        <v>170</v>
      </c>
      <c r="D2973" s="5" t="s">
        <v>83</v>
      </c>
      <c r="E2973" s="5" t="s">
        <v>90</v>
      </c>
      <c r="F2973" s="5" t="s">
        <v>91</v>
      </c>
      <c r="G2973" s="5" t="s">
        <v>87</v>
      </c>
      <c r="H2973" s="5" t="s">
        <v>130</v>
      </c>
      <c r="I2973">
        <v>1615.068</v>
      </c>
      <c r="J2973">
        <v>5960.6049699180658</v>
      </c>
      <c r="K2973"/>
      <c r="L2973">
        <v>845.47079999999994</v>
      </c>
      <c r="M2973">
        <v>2450</v>
      </c>
      <c r="N2973">
        <v>2597.3690000000001</v>
      </c>
      <c r="O2973">
        <v>909</v>
      </c>
      <c r="P2973">
        <v>1297.546</v>
      </c>
      <c r="Q2973">
        <v>0</v>
      </c>
      <c r="R2973">
        <v>435</v>
      </c>
      <c r="S2973">
        <v>3712</v>
      </c>
      <c r="T2973">
        <v>1490.0029999999999</v>
      </c>
      <c r="U2973">
        <v>143</v>
      </c>
      <c r="V2973">
        <v>438</v>
      </c>
      <c r="W2973">
        <v>2304</v>
      </c>
      <c r="X2973">
        <v>601</v>
      </c>
      <c r="Y2973">
        <v>4607</v>
      </c>
      <c r="Z2973">
        <v>4601</v>
      </c>
      <c r="AA2973">
        <v>25867</v>
      </c>
      <c r="AB2973">
        <v>50</v>
      </c>
      <c r="AC2973">
        <v>784.92740000000003</v>
      </c>
      <c r="AD2973">
        <v>500</v>
      </c>
      <c r="AE2973">
        <v>2845</v>
      </c>
      <c r="AF2973">
        <v>10253.04529411765</v>
      </c>
      <c r="AG2973">
        <v>18706</v>
      </c>
      <c r="AH2973">
        <v>1513.3</v>
      </c>
      <c r="AI2973">
        <v>105</v>
      </c>
      <c r="AJ2973">
        <v>3449.9663999999998</v>
      </c>
      <c r="AK2973"/>
      <c r="AL2973">
        <v>98080.296875</v>
      </c>
      <c r="AM2973">
        <v>84446</v>
      </c>
      <c r="AN2973">
        <v>13634.302734375</v>
      </c>
      <c r="AO2973" s="5" t="s">
        <v>5581</v>
      </c>
    </row>
    <row r="2974" spans="1:41" ht="14.25" x14ac:dyDescent="0.45">
      <c r="A2974">
        <v>2019</v>
      </c>
      <c r="B2974" s="5" t="s">
        <v>589</v>
      </c>
      <c r="C2974" s="5" t="s">
        <v>170</v>
      </c>
      <c r="D2974" s="5" t="s">
        <v>83</v>
      </c>
      <c r="E2974" s="5" t="s">
        <v>90</v>
      </c>
      <c r="F2974" s="5" t="s">
        <v>91</v>
      </c>
      <c r="G2974" s="5" t="s">
        <v>87</v>
      </c>
      <c r="H2974" s="5" t="s">
        <v>130</v>
      </c>
      <c r="I2974">
        <v>634.72677362499974</v>
      </c>
      <c r="J2974"/>
      <c r="K2974"/>
      <c r="L2974">
        <v>285.12162000000001</v>
      </c>
      <c r="M2974">
        <v>1074.7331999999999</v>
      </c>
      <c r="N2974">
        <v>892.28747999999996</v>
      </c>
      <c r="O2974">
        <v>176.65950708700001</v>
      </c>
      <c r="P2974">
        <v>0</v>
      </c>
      <c r="Q2974">
        <v>0</v>
      </c>
      <c r="R2974">
        <v>310.26095417309642</v>
      </c>
      <c r="S2974">
        <v>3335.808</v>
      </c>
      <c r="T2974">
        <v>1493.9364499999999</v>
      </c>
      <c r="U2974">
        <v>22.4422</v>
      </c>
      <c r="V2974">
        <v>471</v>
      </c>
      <c r="W2974"/>
      <c r="X2974">
        <v>125.59059999999999</v>
      </c>
      <c r="Y2974">
        <v>3023</v>
      </c>
      <c r="Z2974"/>
      <c r="AA2974">
        <v>10528.0642518031</v>
      </c>
      <c r="AB2974">
        <v>0</v>
      </c>
      <c r="AC2974">
        <v>242.26832999999999</v>
      </c>
      <c r="AD2974">
        <v>0</v>
      </c>
      <c r="AE2974">
        <v>265.30200000000002</v>
      </c>
      <c r="AF2974">
        <v>8824.8943011600004</v>
      </c>
      <c r="AG2974">
        <v>10308</v>
      </c>
      <c r="AH2974">
        <v>2036.4675675080409</v>
      </c>
      <c r="AI2974">
        <v>60.684451200000012</v>
      </c>
      <c r="AJ2974">
        <v>1374.451218938839</v>
      </c>
      <c r="AK2974"/>
      <c r="AL2974">
        <v>45485.69921875</v>
      </c>
      <c r="AM2974">
        <v>37181.8203125</v>
      </c>
      <c r="AN2974">
        <v>8303.8798828125</v>
      </c>
      <c r="AO2974" s="5" t="s">
        <v>960</v>
      </c>
    </row>
    <row r="2975" spans="1:41" ht="14.25" x14ac:dyDescent="0.45">
      <c r="A2975">
        <v>2019</v>
      </c>
      <c r="B2975" s="5" t="s">
        <v>1508</v>
      </c>
      <c r="C2975" s="5" t="s">
        <v>170</v>
      </c>
      <c r="D2975" s="5" t="s">
        <v>83</v>
      </c>
      <c r="E2975" s="5" t="s">
        <v>90</v>
      </c>
      <c r="F2975" s="5" t="s">
        <v>91</v>
      </c>
      <c r="G2975" s="5" t="s">
        <v>87</v>
      </c>
      <c r="H2975" s="5" t="s">
        <v>130</v>
      </c>
      <c r="I2975">
        <v>608.54423999999995</v>
      </c>
      <c r="J2975"/>
      <c r="K2975">
        <v>0</v>
      </c>
      <c r="L2975">
        <v>300.53519999999997</v>
      </c>
      <c r="M2975">
        <v>1110.6409148448761</v>
      </c>
      <c r="N2975">
        <v>678.10076261351412</v>
      </c>
      <c r="O2975">
        <v>11</v>
      </c>
      <c r="P2975">
        <v>0</v>
      </c>
      <c r="Q2975">
        <v>225.47889592607601</v>
      </c>
      <c r="R2975">
        <v>604.65865404085855</v>
      </c>
      <c r="S2975">
        <v>2764.1799999999989</v>
      </c>
      <c r="T2975">
        <v>1664.6495211127999</v>
      </c>
      <c r="U2975">
        <v>0</v>
      </c>
      <c r="V2975">
        <v>474</v>
      </c>
      <c r="W2975">
        <v>171.02428128</v>
      </c>
      <c r="X2975">
        <v>119.8817</v>
      </c>
      <c r="Y2975">
        <v>3533</v>
      </c>
      <c r="Z2975">
        <v>0</v>
      </c>
      <c r="AA2975">
        <v>4791.599952945423</v>
      </c>
      <c r="AB2975"/>
      <c r="AC2975">
        <v>218.7</v>
      </c>
      <c r="AD2975">
        <v>455.51292106277992</v>
      </c>
      <c r="AE2975">
        <v>324.729648</v>
      </c>
      <c r="AF2975">
        <v>7989.9729890399994</v>
      </c>
      <c r="AG2975">
        <v>9396</v>
      </c>
      <c r="AH2975">
        <v>4750.376903940145</v>
      </c>
      <c r="AI2975">
        <v>954.70516512000006</v>
      </c>
      <c r="AJ2975">
        <v>500</v>
      </c>
      <c r="AK2975"/>
      <c r="AL2975">
        <v>41647.29296875</v>
      </c>
      <c r="AM2975">
        <v>29645.3203125</v>
      </c>
      <c r="AN2975">
        <v>12001.970703125</v>
      </c>
      <c r="AO2975" s="5" t="s">
        <v>5580</v>
      </c>
    </row>
    <row r="2976" spans="1:41" ht="14.25" x14ac:dyDescent="0.45">
      <c r="A2976">
        <v>2019</v>
      </c>
      <c r="B2976" s="5" t="s">
        <v>1507</v>
      </c>
      <c r="C2976" s="5" t="s">
        <v>170</v>
      </c>
      <c r="D2976" s="5" t="s">
        <v>83</v>
      </c>
      <c r="E2976" s="5" t="s">
        <v>90</v>
      </c>
      <c r="F2976" s="5" t="s">
        <v>91</v>
      </c>
      <c r="G2976" s="5" t="s">
        <v>87</v>
      </c>
      <c r="H2976" s="5" t="s">
        <v>130</v>
      </c>
      <c r="I2976">
        <v>655.20000000000005</v>
      </c>
      <c r="J2976"/>
      <c r="K2976">
        <v>30</v>
      </c>
      <c r="L2976">
        <v>245.503407399552</v>
      </c>
      <c r="M2976">
        <v>93.374999999999957</v>
      </c>
      <c r="N2976">
        <v>704.31999999999994</v>
      </c>
      <c r="O2976">
        <v>11.5969341821289</v>
      </c>
      <c r="P2976">
        <v>420</v>
      </c>
      <c r="Q2976">
        <v>256.45485600000001</v>
      </c>
      <c r="R2976">
        <v>232.08831717784341</v>
      </c>
      <c r="S2976">
        <v>2489</v>
      </c>
      <c r="T2976">
        <v>833</v>
      </c>
      <c r="U2976"/>
      <c r="V2976">
        <v>330</v>
      </c>
      <c r="W2976">
        <v>285</v>
      </c>
      <c r="X2976">
        <v>131</v>
      </c>
      <c r="Y2976">
        <v>2621</v>
      </c>
      <c r="Z2976">
        <v>0</v>
      </c>
      <c r="AA2976">
        <v>10521.69658860685</v>
      </c>
      <c r="AB2976"/>
      <c r="AC2976">
        <v>277.53359999999998</v>
      </c>
      <c r="AD2976">
        <v>400</v>
      </c>
      <c r="AE2976">
        <v>283.73762564519973</v>
      </c>
      <c r="AF2976">
        <v>3723.7022119556059</v>
      </c>
      <c r="AG2976">
        <v>9312.8094664662767</v>
      </c>
      <c r="AH2976">
        <v>2484.4633478048158</v>
      </c>
      <c r="AI2976">
        <v>882</v>
      </c>
      <c r="AJ2976">
        <v>1194.2525864351189</v>
      </c>
      <c r="AK2976"/>
      <c r="AL2976">
        <v>38417.73828125</v>
      </c>
      <c r="AM2976">
        <v>30778.296875</v>
      </c>
      <c r="AN2976">
        <v>7639.43505859375</v>
      </c>
      <c r="AO2976" s="5" t="s">
        <v>5579</v>
      </c>
    </row>
    <row r="2977" spans="1:41" ht="14.25" x14ac:dyDescent="0.45">
      <c r="A2977">
        <v>2019</v>
      </c>
      <c r="B2977" s="5" t="s">
        <v>4071</v>
      </c>
      <c r="C2977" s="5" t="s">
        <v>170</v>
      </c>
      <c r="D2977" s="5" t="s">
        <v>83</v>
      </c>
      <c r="E2977" s="5" t="s">
        <v>90</v>
      </c>
      <c r="F2977" s="5" t="s">
        <v>91</v>
      </c>
      <c r="G2977" s="5" t="s">
        <v>87</v>
      </c>
      <c r="H2977" s="5" t="s">
        <v>130</v>
      </c>
      <c r="I2977">
        <v>15608.0808</v>
      </c>
      <c r="J2977"/>
      <c r="K2977"/>
      <c r="L2977">
        <v>283.47300000000001</v>
      </c>
      <c r="M2977">
        <v>2805</v>
      </c>
      <c r="N2977">
        <v>1170.066</v>
      </c>
      <c r="O2977">
        <v>468.74</v>
      </c>
      <c r="P2977">
        <v>1055.336832</v>
      </c>
      <c r="Q2977">
        <v>0</v>
      </c>
      <c r="R2977">
        <v>162.7790563636193</v>
      </c>
      <c r="S2977">
        <v>3369</v>
      </c>
      <c r="T2977">
        <v>1274.49</v>
      </c>
      <c r="U2977">
        <v>62.62</v>
      </c>
      <c r="V2977">
        <v>423</v>
      </c>
      <c r="W2977">
        <v>559.50799999999992</v>
      </c>
      <c r="X2977">
        <v>45</v>
      </c>
      <c r="Y2977">
        <v>2086</v>
      </c>
      <c r="Z2977">
        <v>0</v>
      </c>
      <c r="AA2977">
        <v>21659</v>
      </c>
      <c r="AB2977"/>
      <c r="AC2977">
        <v>2209.3765600000002</v>
      </c>
      <c r="AD2977">
        <v>0</v>
      </c>
      <c r="AE2977">
        <v>1938</v>
      </c>
      <c r="AF2977">
        <v>8161.9380000000001</v>
      </c>
      <c r="AG2977">
        <v>20496</v>
      </c>
      <c r="AH2977">
        <v>1878</v>
      </c>
      <c r="AI2977">
        <v>107.1</v>
      </c>
      <c r="AJ2977">
        <v>1506.25</v>
      </c>
      <c r="AK2977"/>
      <c r="AL2977">
        <v>87328.7578125</v>
      </c>
      <c r="AM2977">
        <v>76821.9140625</v>
      </c>
      <c r="AN2977">
        <v>10506.837890625</v>
      </c>
      <c r="AO2977" s="5" t="s">
        <v>4411</v>
      </c>
    </row>
    <row r="2978" spans="1:41" ht="14.25" x14ac:dyDescent="0.45">
      <c r="A2978">
        <v>2019</v>
      </c>
      <c r="B2978" s="5" t="s">
        <v>5028</v>
      </c>
      <c r="C2978" s="5" t="s">
        <v>170</v>
      </c>
      <c r="D2978" s="5" t="s">
        <v>83</v>
      </c>
      <c r="E2978" s="5" t="s">
        <v>92</v>
      </c>
      <c r="F2978" s="5" t="s">
        <v>224</v>
      </c>
      <c r="G2978" s="5" t="s">
        <v>86</v>
      </c>
      <c r="H2978" s="5" t="s">
        <v>130</v>
      </c>
      <c r="I2978">
        <v>0</v>
      </c>
      <c r="J2978">
        <v>0</v>
      </c>
      <c r="K2978">
        <v>127.3</v>
      </c>
      <c r="L2978">
        <v>0</v>
      </c>
      <c r="M2978">
        <v>0</v>
      </c>
      <c r="N2978">
        <v>0</v>
      </c>
      <c r="O2978">
        <v>0</v>
      </c>
      <c r="P2978">
        <v>0</v>
      </c>
      <c r="Q2978">
        <v>0</v>
      </c>
      <c r="R2978">
        <v>202.70292000000001</v>
      </c>
      <c r="S2978">
        <v>0</v>
      </c>
      <c r="T2978">
        <v>0</v>
      </c>
      <c r="U2978">
        <v>0</v>
      </c>
      <c r="V2978">
        <v>420</v>
      </c>
      <c r="W2978">
        <v>286</v>
      </c>
      <c r="X2978">
        <v>0</v>
      </c>
      <c r="Y2978">
        <v>0</v>
      </c>
      <c r="Z2978">
        <v>0</v>
      </c>
      <c r="AA2978">
        <v>0</v>
      </c>
      <c r="AB2978">
        <v>0</v>
      </c>
      <c r="AC2978">
        <v>0</v>
      </c>
      <c r="AD2978">
        <v>0</v>
      </c>
      <c r="AE2978">
        <v>0</v>
      </c>
      <c r="AF2978">
        <v>78.975142548784149</v>
      </c>
      <c r="AG2978">
        <v>364</v>
      </c>
      <c r="AH2978">
        <v>101</v>
      </c>
      <c r="AI2978">
        <v>0</v>
      </c>
      <c r="AJ2978">
        <v>0</v>
      </c>
      <c r="AK2978">
        <v>0</v>
      </c>
      <c r="AL2978">
        <v>1579.97802734375</v>
      </c>
      <c r="AM2978">
        <v>1065.6781005859375</v>
      </c>
      <c r="AN2978">
        <v>514.29998779296875</v>
      </c>
      <c r="AO2978" s="5" t="s">
        <v>5582</v>
      </c>
    </row>
    <row r="2979" spans="1:41" ht="14.25" x14ac:dyDescent="0.45">
      <c r="A2979">
        <v>2019</v>
      </c>
      <c r="B2979" s="5" t="s">
        <v>1509</v>
      </c>
      <c r="C2979" s="5" t="s">
        <v>170</v>
      </c>
      <c r="D2979" s="5" t="s">
        <v>83</v>
      </c>
      <c r="E2979" s="5" t="s">
        <v>92</v>
      </c>
      <c r="F2979" s="5" t="s">
        <v>224</v>
      </c>
      <c r="G2979" s="5" t="s">
        <v>86</v>
      </c>
      <c r="H2979" s="5" t="s">
        <v>130</v>
      </c>
      <c r="I2979">
        <v>0</v>
      </c>
      <c r="J2979">
        <v>0</v>
      </c>
      <c r="K2979">
        <v>38.319456403814307</v>
      </c>
      <c r="L2979">
        <v>0</v>
      </c>
      <c r="M2979">
        <v>119.33773565759313</v>
      </c>
      <c r="N2979">
        <v>0</v>
      </c>
      <c r="O2979">
        <v>0</v>
      </c>
      <c r="P2979">
        <v>0</v>
      </c>
      <c r="Q2979">
        <v>0</v>
      </c>
      <c r="R2979">
        <v>325.16795862665288</v>
      </c>
      <c r="S2979">
        <v>0</v>
      </c>
      <c r="T2979">
        <v>54.742080576877584</v>
      </c>
      <c r="U2979">
        <v>0</v>
      </c>
      <c r="V2979">
        <v>0</v>
      </c>
      <c r="W2979">
        <v>54.742080576877584</v>
      </c>
      <c r="X2979">
        <v>0</v>
      </c>
      <c r="Y2979">
        <v>0</v>
      </c>
      <c r="Z2979">
        <v>0</v>
      </c>
      <c r="AA2979">
        <v>0</v>
      </c>
      <c r="AB2979">
        <v>108.38931954221762</v>
      </c>
      <c r="AC2979">
        <v>0</v>
      </c>
      <c r="AD2979">
        <v>0</v>
      </c>
      <c r="AE2979">
        <v>0</v>
      </c>
      <c r="AF2979">
        <v>194.15158492300458</v>
      </c>
      <c r="AG2979">
        <v>0</v>
      </c>
      <c r="AH2979">
        <v>109.48416115375517</v>
      </c>
      <c r="AI2979">
        <v>0</v>
      </c>
      <c r="AJ2979">
        <v>0</v>
      </c>
      <c r="AK2979">
        <v>0</v>
      </c>
      <c r="AL2979">
        <v>1004.3344116210938</v>
      </c>
      <c r="AM2979">
        <v>519.319580078125</v>
      </c>
      <c r="AN2979">
        <v>485.01483154296875</v>
      </c>
      <c r="AO2979" s="5" t="s">
        <v>2632</v>
      </c>
    </row>
    <row r="2980" spans="1:41" ht="14.25" x14ac:dyDescent="0.45">
      <c r="A2980">
        <v>2019</v>
      </c>
      <c r="B2980" s="5" t="s">
        <v>589</v>
      </c>
      <c r="C2980" s="5" t="s">
        <v>170</v>
      </c>
      <c r="D2980" s="5" t="s">
        <v>83</v>
      </c>
      <c r="E2980" s="5" t="s">
        <v>92</v>
      </c>
      <c r="F2980" s="5" t="s">
        <v>224</v>
      </c>
      <c r="G2980" s="5" t="s">
        <v>86</v>
      </c>
      <c r="H2980" s="5" t="s">
        <v>130</v>
      </c>
      <c r="I2980">
        <v>0</v>
      </c>
      <c r="J2980">
        <v>0</v>
      </c>
      <c r="K2980">
        <v>42.464023137874243</v>
      </c>
      <c r="L2980">
        <v>58.388031814577083</v>
      </c>
      <c r="M2980">
        <v>424.64023137874239</v>
      </c>
      <c r="N2980">
        <v>0</v>
      </c>
      <c r="O2980">
        <v>178.3488971790718</v>
      </c>
      <c r="P2980">
        <v>37.156020245639958</v>
      </c>
      <c r="Q2980">
        <v>0</v>
      </c>
      <c r="R2980">
        <v>317.93957186610862</v>
      </c>
      <c r="S2980">
        <v>0</v>
      </c>
      <c r="T2980">
        <v>53.080028922342798</v>
      </c>
      <c r="U2980">
        <v>0</v>
      </c>
      <c r="V2980">
        <v>0</v>
      </c>
      <c r="W2980">
        <v>53.080028922342798</v>
      </c>
      <c r="X2980">
        <v>0</v>
      </c>
      <c r="Y2980">
        <v>0</v>
      </c>
      <c r="Z2980">
        <v>0</v>
      </c>
      <c r="AA2980">
        <v>0</v>
      </c>
      <c r="AB2980">
        <v>0</v>
      </c>
      <c r="AC2980">
        <v>0</v>
      </c>
      <c r="AD2980">
        <v>0</v>
      </c>
      <c r="AE2980">
        <v>0</v>
      </c>
      <c r="AF2980">
        <v>65.420902094660249</v>
      </c>
      <c r="AG2980">
        <v>0</v>
      </c>
      <c r="AH2980">
        <v>0</v>
      </c>
      <c r="AI2980">
        <v>0</v>
      </c>
      <c r="AJ2980">
        <v>0</v>
      </c>
      <c r="AK2980">
        <v>0</v>
      </c>
      <c r="AL2980">
        <v>1230.517822265625</v>
      </c>
      <c r="AM2980">
        <v>478.90451049804688</v>
      </c>
      <c r="AN2980">
        <v>751.6131591796875</v>
      </c>
      <c r="AO2980" s="5" t="s">
        <v>961</v>
      </c>
    </row>
    <row r="2981" spans="1:41" ht="14.25" x14ac:dyDescent="0.45">
      <c r="A2981">
        <v>2019</v>
      </c>
      <c r="B2981" s="5" t="s">
        <v>1507</v>
      </c>
      <c r="C2981" s="5" t="s">
        <v>170</v>
      </c>
      <c r="D2981" s="5" t="s">
        <v>83</v>
      </c>
      <c r="E2981" s="5" t="s">
        <v>92</v>
      </c>
      <c r="F2981" s="5" t="s">
        <v>224</v>
      </c>
      <c r="G2981" s="5" t="s">
        <v>86</v>
      </c>
      <c r="H2981" s="5" t="s">
        <v>130</v>
      </c>
      <c r="I2981">
        <v>0</v>
      </c>
      <c r="J2981">
        <v>0</v>
      </c>
      <c r="K2981">
        <v>39.80353462251847</v>
      </c>
      <c r="L2981"/>
      <c r="M2981">
        <v>102.35194617219034</v>
      </c>
      <c r="N2981">
        <v>0</v>
      </c>
      <c r="O2981">
        <v>0</v>
      </c>
      <c r="P2981">
        <v>39.80353462251847</v>
      </c>
      <c r="Q2981">
        <v>0</v>
      </c>
      <c r="R2981">
        <v>248.22280261294966</v>
      </c>
      <c r="S2981">
        <v>0</v>
      </c>
      <c r="T2981">
        <v>0</v>
      </c>
      <c r="U2981">
        <v>0</v>
      </c>
      <c r="V2981">
        <v>0</v>
      </c>
      <c r="W2981">
        <v>56.862192317883526</v>
      </c>
      <c r="X2981">
        <v>0</v>
      </c>
      <c r="Y2981">
        <v>0</v>
      </c>
      <c r="Z2981">
        <v>0</v>
      </c>
      <c r="AA2981">
        <v>0</v>
      </c>
      <c r="AB2981">
        <v>229.72325696424943</v>
      </c>
      <c r="AC2981"/>
      <c r="AD2981">
        <v>0</v>
      </c>
      <c r="AE2981"/>
      <c r="AF2981">
        <v>0</v>
      </c>
      <c r="AG2981">
        <v>3135.4767386308654</v>
      </c>
      <c r="AH2981">
        <v>113.72438463576705</v>
      </c>
      <c r="AI2981">
        <v>0</v>
      </c>
      <c r="AJ2981">
        <v>0</v>
      </c>
      <c r="AK2981"/>
      <c r="AL2981">
        <v>3965.96826171875</v>
      </c>
      <c r="AM2981">
        <v>3423.503173828125</v>
      </c>
      <c r="AN2981">
        <v>542.46533203125</v>
      </c>
      <c r="AO2981" s="5" t="s">
        <v>2634</v>
      </c>
    </row>
    <row r="2982" spans="1:41" ht="14.25" x14ac:dyDescent="0.45">
      <c r="A2982">
        <v>2019</v>
      </c>
      <c r="B2982" s="5" t="s">
        <v>1508</v>
      </c>
      <c r="C2982" s="5" t="s">
        <v>170</v>
      </c>
      <c r="D2982" s="5" t="s">
        <v>83</v>
      </c>
      <c r="E2982" s="5" t="s">
        <v>92</v>
      </c>
      <c r="F2982" s="5" t="s">
        <v>224</v>
      </c>
      <c r="G2982" s="5" t="s">
        <v>86</v>
      </c>
      <c r="H2982" s="5" t="s">
        <v>130</v>
      </c>
      <c r="I2982">
        <v>0</v>
      </c>
      <c r="J2982">
        <v>0</v>
      </c>
      <c r="K2982">
        <v>39.293801389704349</v>
      </c>
      <c r="L2982">
        <v>0</v>
      </c>
      <c r="M2982">
        <v>122.09145431800994</v>
      </c>
      <c r="N2982">
        <v>0</v>
      </c>
      <c r="O2982">
        <v>0</v>
      </c>
      <c r="P2982">
        <v>39.293801389704349</v>
      </c>
      <c r="Q2982">
        <v>0</v>
      </c>
      <c r="R2982">
        <v>217.54934495673032</v>
      </c>
      <c r="S2982">
        <v>0</v>
      </c>
      <c r="T2982">
        <v>0</v>
      </c>
      <c r="U2982">
        <v>0</v>
      </c>
      <c r="V2982">
        <v>0</v>
      </c>
      <c r="W2982">
        <v>56.134001985291924</v>
      </c>
      <c r="X2982">
        <v>0</v>
      </c>
      <c r="Y2982">
        <v>0</v>
      </c>
      <c r="Z2982">
        <v>0</v>
      </c>
      <c r="AA2982">
        <v>0</v>
      </c>
      <c r="AB2982">
        <v>111.14532393087801</v>
      </c>
      <c r="AC2982">
        <v>0</v>
      </c>
      <c r="AD2982">
        <v>0</v>
      </c>
      <c r="AE2982">
        <v>0</v>
      </c>
      <c r="AF2982">
        <v>0</v>
      </c>
      <c r="AG2982">
        <v>0</v>
      </c>
      <c r="AH2982">
        <v>112.26800397058385</v>
      </c>
      <c r="AI2982">
        <v>0</v>
      </c>
      <c r="AJ2982">
        <v>0</v>
      </c>
      <c r="AK2982">
        <v>0</v>
      </c>
      <c r="AL2982">
        <v>697.77569580078125</v>
      </c>
      <c r="AM2982">
        <v>256.8431396484375</v>
      </c>
      <c r="AN2982">
        <v>440.93258666992188</v>
      </c>
      <c r="AO2982" s="5" t="s">
        <v>2633</v>
      </c>
    </row>
    <row r="2983" spans="1:41" ht="14.25" x14ac:dyDescent="0.45">
      <c r="A2983">
        <v>2019</v>
      </c>
      <c r="B2983" s="5" t="s">
        <v>4071</v>
      </c>
      <c r="C2983" s="5" t="s">
        <v>170</v>
      </c>
      <c r="D2983" s="5" t="s">
        <v>83</v>
      </c>
      <c r="E2983" s="5" t="s">
        <v>92</v>
      </c>
      <c r="F2983" s="5" t="s">
        <v>224</v>
      </c>
      <c r="G2983" s="5" t="s">
        <v>86</v>
      </c>
      <c r="H2983" s="5" t="s">
        <v>130</v>
      </c>
      <c r="I2983">
        <v>0</v>
      </c>
      <c r="J2983">
        <v>0</v>
      </c>
      <c r="K2983">
        <v>104.89595258266304</v>
      </c>
      <c r="L2983">
        <v>56.561543059279089</v>
      </c>
      <c r="M2983">
        <v>411.35667679475699</v>
      </c>
      <c r="N2983">
        <v>0</v>
      </c>
      <c r="O2983">
        <v>172.76980425379793</v>
      </c>
      <c r="P2983">
        <v>0</v>
      </c>
      <c r="Q2983">
        <v>0</v>
      </c>
      <c r="R2983">
        <v>310.43821058972458</v>
      </c>
      <c r="S2983">
        <v>0</v>
      </c>
      <c r="T2983">
        <v>51.419584599344624</v>
      </c>
      <c r="U2983">
        <v>0</v>
      </c>
      <c r="V2983">
        <v>431.92451063449488</v>
      </c>
      <c r="W2983">
        <v>51.419584599344624</v>
      </c>
      <c r="X2983">
        <v>197.69159784446228</v>
      </c>
      <c r="Y2983">
        <v>0</v>
      </c>
      <c r="Z2983">
        <v>0</v>
      </c>
      <c r="AA2983">
        <v>1609.4329979594868</v>
      </c>
      <c r="AB2983">
        <v>0</v>
      </c>
      <c r="AC2983">
        <v>0</v>
      </c>
      <c r="AD2983">
        <v>0</v>
      </c>
      <c r="AE2983">
        <v>0</v>
      </c>
      <c r="AF2983">
        <v>63.34892822639258</v>
      </c>
      <c r="AG2983">
        <v>0</v>
      </c>
      <c r="AH2983">
        <v>20.567833839737851</v>
      </c>
      <c r="AI2983">
        <v>0</v>
      </c>
      <c r="AJ2983">
        <v>0</v>
      </c>
      <c r="AK2983">
        <v>0</v>
      </c>
      <c r="AL2983">
        <v>3481.8271484375</v>
      </c>
      <c r="AM2983">
        <v>2471.7060546875</v>
      </c>
      <c r="AN2983">
        <v>1010.1209106445313</v>
      </c>
      <c r="AO2983" s="5" t="s">
        <v>4412</v>
      </c>
    </row>
    <row r="2984" spans="1:41" ht="14.25" x14ac:dyDescent="0.45">
      <c r="A2984">
        <v>2019</v>
      </c>
      <c r="B2984" s="5" t="s">
        <v>4071</v>
      </c>
      <c r="C2984" s="5" t="s">
        <v>170</v>
      </c>
      <c r="D2984" s="5" t="s">
        <v>83</v>
      </c>
      <c r="E2984" s="5" t="s">
        <v>92</v>
      </c>
      <c r="F2984" s="5" t="s">
        <v>224</v>
      </c>
      <c r="G2984" s="5" t="s">
        <v>87</v>
      </c>
      <c r="H2984" s="5" t="s">
        <v>130</v>
      </c>
      <c r="I2984">
        <v>0</v>
      </c>
      <c r="J2984"/>
      <c r="K2984">
        <v>35.734999999999999</v>
      </c>
      <c r="L2984">
        <v>57.744500000000002</v>
      </c>
      <c r="M2984">
        <v>408</v>
      </c>
      <c r="N2984">
        <v>0</v>
      </c>
      <c r="O2984">
        <v>171.19200000000001</v>
      </c>
      <c r="P2984">
        <v>0</v>
      </c>
      <c r="Q2984">
        <v>0</v>
      </c>
      <c r="R2984">
        <v>307.11084704368858</v>
      </c>
      <c r="S2984">
        <v>0</v>
      </c>
      <c r="T2984">
        <v>52.02</v>
      </c>
      <c r="U2984">
        <v>0</v>
      </c>
      <c r="V2984">
        <v>429</v>
      </c>
      <c r="W2984">
        <v>51.05</v>
      </c>
      <c r="X2984">
        <v>200</v>
      </c>
      <c r="Y2984">
        <v>0</v>
      </c>
      <c r="Z2984">
        <v>0</v>
      </c>
      <c r="AA2984">
        <v>1617</v>
      </c>
      <c r="AB2984">
        <v>0</v>
      </c>
      <c r="AC2984">
        <v>0</v>
      </c>
      <c r="AD2984">
        <v>0</v>
      </c>
      <c r="AE2984">
        <v>0</v>
      </c>
      <c r="AF2984">
        <v>64.088639999999998</v>
      </c>
      <c r="AG2984">
        <v>0</v>
      </c>
      <c r="AH2984">
        <v>21</v>
      </c>
      <c r="AI2984">
        <v>0</v>
      </c>
      <c r="AJ2984">
        <v>0</v>
      </c>
      <c r="AK2984">
        <v>0</v>
      </c>
      <c r="AL2984">
        <v>3413.941162109375</v>
      </c>
      <c r="AM2984">
        <v>2474.944091796875</v>
      </c>
      <c r="AN2984">
        <v>938.99700927734375</v>
      </c>
      <c r="AO2984" s="5" t="s">
        <v>4413</v>
      </c>
    </row>
    <row r="2985" spans="1:41" ht="14.25" x14ac:dyDescent="0.45">
      <c r="A2985">
        <v>2019</v>
      </c>
      <c r="B2985" s="5" t="s">
        <v>589</v>
      </c>
      <c r="C2985" s="5" t="s">
        <v>170</v>
      </c>
      <c r="D2985" s="5" t="s">
        <v>83</v>
      </c>
      <c r="E2985" s="5" t="s">
        <v>92</v>
      </c>
      <c r="F2985" s="5" t="s">
        <v>224</v>
      </c>
      <c r="G2985" s="5" t="s">
        <v>87</v>
      </c>
      <c r="H2985" s="5" t="s">
        <v>130</v>
      </c>
      <c r="I2985">
        <v>0</v>
      </c>
      <c r="J2985"/>
      <c r="K2985">
        <v>41.329680000000003</v>
      </c>
      <c r="L2985">
        <v>58.080329999999996</v>
      </c>
      <c r="M2985">
        <v>416.16</v>
      </c>
      <c r="N2985">
        <v>0</v>
      </c>
      <c r="O2985">
        <v>174.58115994479999</v>
      </c>
      <c r="P2985">
        <v>0</v>
      </c>
      <c r="Q2985">
        <v>0</v>
      </c>
      <c r="R2985">
        <v>309.7343041544658</v>
      </c>
      <c r="S2985">
        <v>0</v>
      </c>
      <c r="T2985">
        <v>51.515050000000002</v>
      </c>
      <c r="U2985">
        <v>0</v>
      </c>
      <c r="V2985">
        <v>0</v>
      </c>
      <c r="W2985">
        <v>52.122049999999987</v>
      </c>
      <c r="X2985">
        <v>0</v>
      </c>
      <c r="Y2985">
        <v>0</v>
      </c>
      <c r="Z2985"/>
      <c r="AA2985">
        <v>0</v>
      </c>
      <c r="AB2985">
        <v>0</v>
      </c>
      <c r="AC2985"/>
      <c r="AD2985">
        <v>0</v>
      </c>
      <c r="AE2985"/>
      <c r="AF2985">
        <v>65.076137428679999</v>
      </c>
      <c r="AG2985">
        <v>0</v>
      </c>
      <c r="AH2985">
        <v>0</v>
      </c>
      <c r="AI2985">
        <v>0</v>
      </c>
      <c r="AJ2985">
        <v>0</v>
      </c>
      <c r="AK2985"/>
      <c r="AL2985">
        <v>1168.5987548828125</v>
      </c>
      <c r="AM2985">
        <v>432.89077758789063</v>
      </c>
      <c r="AN2985">
        <v>735.7080078125</v>
      </c>
      <c r="AO2985" s="5" t="s">
        <v>962</v>
      </c>
    </row>
    <row r="2986" spans="1:41" ht="14.25" x14ac:dyDescent="0.45">
      <c r="A2986">
        <v>2019</v>
      </c>
      <c r="B2986" s="5" t="s">
        <v>1509</v>
      </c>
      <c r="C2986" s="5" t="s">
        <v>170</v>
      </c>
      <c r="D2986" s="5" t="s">
        <v>83</v>
      </c>
      <c r="E2986" s="5" t="s">
        <v>92</v>
      </c>
      <c r="F2986" s="5" t="s">
        <v>224</v>
      </c>
      <c r="G2986" s="5" t="s">
        <v>87</v>
      </c>
      <c r="H2986" s="5" t="s">
        <v>130</v>
      </c>
      <c r="I2986">
        <v>0</v>
      </c>
      <c r="J2986"/>
      <c r="K2986">
        <v>76.247661494235004</v>
      </c>
      <c r="L2986">
        <v>0</v>
      </c>
      <c r="M2986">
        <v>116.90625</v>
      </c>
      <c r="N2986">
        <v>0</v>
      </c>
      <c r="O2986">
        <v>0</v>
      </c>
      <c r="P2986">
        <v>0</v>
      </c>
      <c r="Q2986">
        <v>0</v>
      </c>
      <c r="R2986">
        <v>325.0791744816222</v>
      </c>
      <c r="S2986">
        <v>0</v>
      </c>
      <c r="T2986">
        <v>52.283918749999977</v>
      </c>
      <c r="U2986"/>
      <c r="V2986">
        <v>0</v>
      </c>
      <c r="W2986">
        <v>53.11236894999999</v>
      </c>
      <c r="X2986">
        <v>0</v>
      </c>
      <c r="Y2986">
        <v>0</v>
      </c>
      <c r="Z2986">
        <v>0</v>
      </c>
      <c r="AA2986">
        <v>0</v>
      </c>
      <c r="AB2986">
        <v>99</v>
      </c>
      <c r="AC2986">
        <v>0</v>
      </c>
      <c r="AD2986">
        <v>0</v>
      </c>
      <c r="AE2986">
        <v>0</v>
      </c>
      <c r="AF2986">
        <v>195.89530841003031</v>
      </c>
      <c r="AG2986">
        <v>0</v>
      </c>
      <c r="AH2986">
        <v>109.3083318789062</v>
      </c>
      <c r="AI2986">
        <v>0</v>
      </c>
      <c r="AJ2986">
        <v>0</v>
      </c>
      <c r="AK2986"/>
      <c r="AL2986">
        <v>1027.8330078125</v>
      </c>
      <c r="AM2986">
        <v>520.9744873046875</v>
      </c>
      <c r="AN2986">
        <v>506.8585205078125</v>
      </c>
      <c r="AO2986" s="5" t="s">
        <v>2635</v>
      </c>
    </row>
    <row r="2987" spans="1:41" ht="14.25" x14ac:dyDescent="0.45">
      <c r="A2987">
        <v>2019</v>
      </c>
      <c r="B2987" s="5" t="s">
        <v>1507</v>
      </c>
      <c r="C2987" s="5" t="s">
        <v>170</v>
      </c>
      <c r="D2987" s="5" t="s">
        <v>83</v>
      </c>
      <c r="E2987" s="5" t="s">
        <v>92</v>
      </c>
      <c r="F2987" s="5" t="s">
        <v>224</v>
      </c>
      <c r="G2987" s="5" t="s">
        <v>87</v>
      </c>
      <c r="H2987" s="5" t="s">
        <v>130</v>
      </c>
      <c r="I2987"/>
      <c r="J2987">
        <v>0</v>
      </c>
      <c r="K2987">
        <v>40</v>
      </c>
      <c r="L2987">
        <v>0</v>
      </c>
      <c r="M2987">
        <v>101.25</v>
      </c>
      <c r="N2987">
        <v>0</v>
      </c>
      <c r="O2987">
        <v>0</v>
      </c>
      <c r="P2987">
        <v>39.54999999999999</v>
      </c>
      <c r="Q2987">
        <v>0</v>
      </c>
      <c r="R2987">
        <v>244.72087306983741</v>
      </c>
      <c r="S2987">
        <v>0</v>
      </c>
      <c r="T2987">
        <v>0</v>
      </c>
      <c r="U2987"/>
      <c r="V2987">
        <v>0</v>
      </c>
      <c r="W2987">
        <v>55.149440435975997</v>
      </c>
      <c r="X2987">
        <v>0</v>
      </c>
      <c r="Y2987">
        <v>0</v>
      </c>
      <c r="Z2987">
        <v>0</v>
      </c>
      <c r="AA2987">
        <v>0</v>
      </c>
      <c r="AB2987">
        <v>202</v>
      </c>
      <c r="AC2987"/>
      <c r="AD2987">
        <v>0</v>
      </c>
      <c r="AE2987">
        <v>0</v>
      </c>
      <c r="AF2987">
        <v>0</v>
      </c>
      <c r="AG2987">
        <v>3136.03260841474</v>
      </c>
      <c r="AH2987">
        <v>113.5</v>
      </c>
      <c r="AI2987">
        <v>0</v>
      </c>
      <c r="AJ2987">
        <v>0</v>
      </c>
      <c r="AK2987"/>
      <c r="AL2987">
        <v>3932.202880859375</v>
      </c>
      <c r="AM2987">
        <v>3420.303466796875</v>
      </c>
      <c r="AN2987">
        <v>511.89944458007813</v>
      </c>
      <c r="AO2987" s="5" t="s">
        <v>2637</v>
      </c>
    </row>
    <row r="2988" spans="1:41" ht="14.25" x14ac:dyDescent="0.45">
      <c r="A2988">
        <v>2019</v>
      </c>
      <c r="B2988" s="5" t="s">
        <v>1508</v>
      </c>
      <c r="C2988" s="5" t="s">
        <v>170</v>
      </c>
      <c r="D2988" s="5" t="s">
        <v>83</v>
      </c>
      <c r="E2988" s="5" t="s">
        <v>92</v>
      </c>
      <c r="F2988" s="5" t="s">
        <v>224</v>
      </c>
      <c r="G2988" s="5" t="s">
        <v>87</v>
      </c>
      <c r="H2988" s="5" t="s">
        <v>130</v>
      </c>
      <c r="I2988">
        <v>0</v>
      </c>
      <c r="J2988"/>
      <c r="K2988">
        <v>39.038802685048317</v>
      </c>
      <c r="L2988">
        <v>0</v>
      </c>
      <c r="M2988">
        <v>119.625</v>
      </c>
      <c r="N2988">
        <v>0</v>
      </c>
      <c r="O2988">
        <v>0</v>
      </c>
      <c r="P2988">
        <v>39.54999999999999</v>
      </c>
      <c r="Q2988">
        <v>0</v>
      </c>
      <c r="R2988">
        <v>219.41726361426089</v>
      </c>
      <c r="S2988">
        <v>0</v>
      </c>
      <c r="T2988">
        <v>0</v>
      </c>
      <c r="U2988"/>
      <c r="V2988">
        <v>0</v>
      </c>
      <c r="W2988">
        <v>54.121608000000002</v>
      </c>
      <c r="X2988">
        <v>0</v>
      </c>
      <c r="Y2988">
        <v>0</v>
      </c>
      <c r="Z2988">
        <v>0</v>
      </c>
      <c r="AA2988">
        <v>0</v>
      </c>
      <c r="AB2988">
        <v>0</v>
      </c>
      <c r="AC2988"/>
      <c r="AD2988">
        <v>0</v>
      </c>
      <c r="AE2988">
        <v>0</v>
      </c>
      <c r="AF2988">
        <v>0</v>
      </c>
      <c r="AG2988">
        <v>0</v>
      </c>
      <c r="AH2988">
        <v>119.474403193735</v>
      </c>
      <c r="AI2988">
        <v>0</v>
      </c>
      <c r="AJ2988">
        <v>0</v>
      </c>
      <c r="AK2988">
        <v>0</v>
      </c>
      <c r="AL2988">
        <v>591.22711181640625</v>
      </c>
      <c r="AM2988">
        <v>258.96725463867188</v>
      </c>
      <c r="AN2988">
        <v>332.25982666015625</v>
      </c>
      <c r="AO2988" s="5" t="s">
        <v>2636</v>
      </c>
    </row>
    <row r="2989" spans="1:41" ht="14.25" x14ac:dyDescent="0.45">
      <c r="A2989">
        <v>2019</v>
      </c>
      <c r="B2989" s="5" t="s">
        <v>5028</v>
      </c>
      <c r="C2989" s="5" t="s">
        <v>170</v>
      </c>
      <c r="D2989" s="5" t="s">
        <v>83</v>
      </c>
      <c r="E2989" s="5" t="s">
        <v>92</v>
      </c>
      <c r="F2989" s="5" t="s">
        <v>224</v>
      </c>
      <c r="G2989" s="5" t="s">
        <v>87</v>
      </c>
      <c r="H2989" s="5" t="s">
        <v>130</v>
      </c>
      <c r="I2989">
        <v>0</v>
      </c>
      <c r="J2989">
        <v>0</v>
      </c>
      <c r="K2989">
        <v>127</v>
      </c>
      <c r="L2989">
        <v>0</v>
      </c>
      <c r="M2989">
        <v>0</v>
      </c>
      <c r="N2989">
        <v>0</v>
      </c>
      <c r="O2989">
        <v>0</v>
      </c>
      <c r="P2989">
        <v>0</v>
      </c>
      <c r="Q2989">
        <v>0</v>
      </c>
      <c r="R2989">
        <v>202.70292000000001</v>
      </c>
      <c r="S2989">
        <v>0</v>
      </c>
      <c r="T2989">
        <v>0</v>
      </c>
      <c r="U2989">
        <v>0</v>
      </c>
      <c r="V2989">
        <v>420</v>
      </c>
      <c r="W2989">
        <v>286</v>
      </c>
      <c r="X2989">
        <v>0</v>
      </c>
      <c r="Y2989"/>
      <c r="Z2989">
        <v>0</v>
      </c>
      <c r="AA2989">
        <v>0</v>
      </c>
      <c r="AB2989">
        <v>0</v>
      </c>
      <c r="AC2989">
        <v>0</v>
      </c>
      <c r="AD2989">
        <v>0</v>
      </c>
      <c r="AE2989">
        <v>0</v>
      </c>
      <c r="AF2989">
        <v>80.641518056563484</v>
      </c>
      <c r="AG2989">
        <v>373</v>
      </c>
      <c r="AH2989">
        <v>103.24796000000001</v>
      </c>
      <c r="AI2989">
        <v>0</v>
      </c>
      <c r="AJ2989">
        <v>0</v>
      </c>
      <c r="AK2989"/>
      <c r="AL2989">
        <v>1592.59228515625</v>
      </c>
      <c r="AM2989">
        <v>1076.344482421875</v>
      </c>
      <c r="AN2989">
        <v>516.24798583984375</v>
      </c>
      <c r="AO2989" s="5" t="s">
        <v>5583</v>
      </c>
    </row>
    <row r="2990" spans="1:41" ht="14.25" x14ac:dyDescent="0.45">
      <c r="A2990">
        <v>2019</v>
      </c>
      <c r="B2990" s="5" t="s">
        <v>5028</v>
      </c>
      <c r="C2990" s="5" t="s">
        <v>170</v>
      </c>
      <c r="D2990" s="5" t="s">
        <v>83</v>
      </c>
      <c r="E2990" s="5" t="s">
        <v>92</v>
      </c>
      <c r="F2990" s="5" t="s">
        <v>227</v>
      </c>
      <c r="G2990" s="5" t="s">
        <v>86</v>
      </c>
      <c r="H2990" s="5" t="s">
        <v>130</v>
      </c>
      <c r="I2990">
        <v>585</v>
      </c>
      <c r="J2990">
        <v>0</v>
      </c>
      <c r="K2990">
        <v>81.233999999999995</v>
      </c>
      <c r="L2990">
        <v>665.51900000000001</v>
      </c>
      <c r="M2990">
        <v>295</v>
      </c>
      <c r="N2990">
        <v>813.12800000000004</v>
      </c>
      <c r="O2990">
        <v>341</v>
      </c>
      <c r="P2990">
        <v>420</v>
      </c>
      <c r="Q2990">
        <v>102.82615199999999</v>
      </c>
      <c r="R2990">
        <v>767.22655990299995</v>
      </c>
      <c r="S2990">
        <v>0</v>
      </c>
      <c r="T2990">
        <v>3850</v>
      </c>
      <c r="U2990">
        <v>120</v>
      </c>
      <c r="V2990">
        <v>330</v>
      </c>
      <c r="W2990">
        <v>0</v>
      </c>
      <c r="X2990">
        <v>872.57068757338288</v>
      </c>
      <c r="Y2990">
        <v>325</v>
      </c>
      <c r="Z2990">
        <v>3655.8969633346078</v>
      </c>
      <c r="AA2990">
        <v>2788</v>
      </c>
      <c r="AB2990">
        <v>0</v>
      </c>
      <c r="AC2990">
        <v>1610.2033200000001</v>
      </c>
      <c r="AD2990">
        <v>3126</v>
      </c>
      <c r="AE2990">
        <v>0</v>
      </c>
      <c r="AF2990">
        <v>2032.1238292391449</v>
      </c>
      <c r="AG2990">
        <v>3273</v>
      </c>
      <c r="AH2990">
        <v>1124</v>
      </c>
      <c r="AI2990">
        <v>519</v>
      </c>
      <c r="AJ2990">
        <v>8114</v>
      </c>
      <c r="AK2990">
        <v>352</v>
      </c>
      <c r="AL2990">
        <v>36162.7265625</v>
      </c>
      <c r="AM2990">
        <v>25601.923828125</v>
      </c>
      <c r="AN2990">
        <v>10560.8046875</v>
      </c>
      <c r="AO2990" s="5" t="s">
        <v>5584</v>
      </c>
    </row>
    <row r="2991" spans="1:41" ht="14.25" x14ac:dyDescent="0.45">
      <c r="A2991">
        <v>2019</v>
      </c>
      <c r="B2991" s="5" t="s">
        <v>589</v>
      </c>
      <c r="C2991" s="5" t="s">
        <v>170</v>
      </c>
      <c r="D2991" s="5" t="s">
        <v>83</v>
      </c>
      <c r="E2991" s="5" t="s">
        <v>92</v>
      </c>
      <c r="F2991" s="5" t="s">
        <v>227</v>
      </c>
      <c r="G2991" s="5" t="s">
        <v>86</v>
      </c>
      <c r="H2991" s="5" t="s">
        <v>130</v>
      </c>
      <c r="I2991">
        <v>265.40014461171398</v>
      </c>
      <c r="J2991">
        <v>756.92121243260829</v>
      </c>
      <c r="K2991">
        <v>58.388031814577083</v>
      </c>
      <c r="L2991">
        <v>201.70410990490265</v>
      </c>
      <c r="M2991">
        <v>265.40014461171398</v>
      </c>
      <c r="N2991">
        <v>56.913468611114396</v>
      </c>
      <c r="O2991">
        <v>64.757635285258218</v>
      </c>
      <c r="P2991">
        <v>318.51414475256706</v>
      </c>
      <c r="Q2991">
        <v>0</v>
      </c>
      <c r="R2991">
        <v>210.32036713351755</v>
      </c>
      <c r="S2991">
        <v>583.88031814577084</v>
      </c>
      <c r="T2991">
        <v>790.89243094290771</v>
      </c>
      <c r="U2991">
        <v>191.08810412043408</v>
      </c>
      <c r="V2991">
        <v>127.39206941362272</v>
      </c>
      <c r="W2991">
        <v>0</v>
      </c>
      <c r="X2991">
        <v>825.95722206080313</v>
      </c>
      <c r="Y2991">
        <v>2420.4493188588317</v>
      </c>
      <c r="Z2991">
        <v>1224.461860513059</v>
      </c>
      <c r="AA2991">
        <v>1163.9218885998778</v>
      </c>
      <c r="AB2991">
        <v>136.94647461964442</v>
      </c>
      <c r="AC2991">
        <v>201.01592732992447</v>
      </c>
      <c r="AD2991">
        <v>1020.3504544652615</v>
      </c>
      <c r="AE2991">
        <v>0</v>
      </c>
      <c r="AF2991">
        <v>845.79880565239318</v>
      </c>
      <c r="AG2991">
        <v>1734.6553451821628</v>
      </c>
      <c r="AH2991">
        <v>1587.6236650672731</v>
      </c>
      <c r="AI2991">
        <v>309.98736890648195</v>
      </c>
      <c r="AJ2991">
        <v>1208.1014582725222</v>
      </c>
      <c r="AK2991">
        <v>390.66901286844302</v>
      </c>
      <c r="AL2991">
        <v>16961.51171875</v>
      </c>
      <c r="AM2991">
        <v>10926.6591796875</v>
      </c>
      <c r="AN2991">
        <v>6034.8525390625</v>
      </c>
      <c r="AO2991" s="5" t="s">
        <v>963</v>
      </c>
    </row>
    <row r="2992" spans="1:41" ht="14.25" x14ac:dyDescent="0.45">
      <c r="A2992">
        <v>2019</v>
      </c>
      <c r="B2992" s="5" t="s">
        <v>1508</v>
      </c>
      <c r="C2992" s="5" t="s">
        <v>170</v>
      </c>
      <c r="D2992" s="5" t="s">
        <v>83</v>
      </c>
      <c r="E2992" s="5" t="s">
        <v>92</v>
      </c>
      <c r="F2992" s="5" t="s">
        <v>227</v>
      </c>
      <c r="G2992" s="5" t="s">
        <v>86</v>
      </c>
      <c r="H2992" s="5" t="s">
        <v>130</v>
      </c>
      <c r="I2992">
        <v>112.26800397058385</v>
      </c>
      <c r="J2992">
        <v>110.73225302751507</v>
      </c>
      <c r="K2992">
        <v>106.65460377205466</v>
      </c>
      <c r="L2992">
        <v>22.45360079411677</v>
      </c>
      <c r="M2992">
        <v>1450.0816062850536</v>
      </c>
      <c r="N2992">
        <v>450.75603594189414</v>
      </c>
      <c r="O2992">
        <v>65.115442302938632</v>
      </c>
      <c r="P2992">
        <v>0</v>
      </c>
      <c r="Q2992">
        <v>0</v>
      </c>
      <c r="R2992">
        <v>0</v>
      </c>
      <c r="S2992">
        <v>505.20601786762728</v>
      </c>
      <c r="T2992">
        <v>336.80401191175156</v>
      </c>
      <c r="U2992">
        <v>134.72160476470063</v>
      </c>
      <c r="V2992">
        <v>0</v>
      </c>
      <c r="W2992">
        <v>0</v>
      </c>
      <c r="X2992">
        <v>103.28656365293713</v>
      </c>
      <c r="Y2992">
        <v>2845.9939006543004</v>
      </c>
      <c r="Z2992">
        <v>729.74202580879501</v>
      </c>
      <c r="AA2992">
        <v>7680.3928142974892</v>
      </c>
      <c r="AB2992">
        <v>353.64421250733909</v>
      </c>
      <c r="AC2992">
        <v>650.14401099365114</v>
      </c>
      <c r="AD2992">
        <v>456.04778830904763</v>
      </c>
      <c r="AE2992">
        <v>959.89143394849191</v>
      </c>
      <c r="AF2992">
        <v>684.27141473243739</v>
      </c>
      <c r="AG2992">
        <v>11813.962057824538</v>
      </c>
      <c r="AH2992">
        <v>1499.3391930271473</v>
      </c>
      <c r="AI2992">
        <v>262.70712929116621</v>
      </c>
      <c r="AJ2992">
        <v>3855.6095360093404</v>
      </c>
      <c r="AK2992">
        <v>151.40380787196622</v>
      </c>
      <c r="AL2992">
        <v>35341.23046875</v>
      </c>
      <c r="AM2992">
        <v>30050.939453125</v>
      </c>
      <c r="AN2992">
        <v>5290.29052734375</v>
      </c>
      <c r="AO2992" s="5" t="s">
        <v>2639</v>
      </c>
    </row>
    <row r="2993" spans="1:41" ht="14.25" x14ac:dyDescent="0.45">
      <c r="A2993">
        <v>2019</v>
      </c>
      <c r="B2993" s="5" t="s">
        <v>1509</v>
      </c>
      <c r="C2993" s="5" t="s">
        <v>170</v>
      </c>
      <c r="D2993" s="5" t="s">
        <v>83</v>
      </c>
      <c r="E2993" s="5" t="s">
        <v>92</v>
      </c>
      <c r="F2993" s="5" t="s">
        <v>227</v>
      </c>
      <c r="G2993" s="5" t="s">
        <v>86</v>
      </c>
      <c r="H2993" s="5" t="s">
        <v>130</v>
      </c>
      <c r="I2993">
        <v>383.19456403814308</v>
      </c>
      <c r="J2993">
        <v>167.5107665652454</v>
      </c>
      <c r="K2993">
        <v>60.216288634565345</v>
      </c>
      <c r="L2993">
        <v>21.896832230751034</v>
      </c>
      <c r="M2993">
        <v>1414.1247965021903</v>
      </c>
      <c r="N2993">
        <v>475.68240401438931</v>
      </c>
      <c r="O2993">
        <v>66.785338303790653</v>
      </c>
      <c r="P2993">
        <v>0</v>
      </c>
      <c r="Q2993">
        <v>0</v>
      </c>
      <c r="R2993">
        <v>597.00676716172859</v>
      </c>
      <c r="S2993">
        <v>492.67872519189825</v>
      </c>
      <c r="T2993">
        <v>815.65700059547601</v>
      </c>
      <c r="U2993">
        <v>111.67384437683027</v>
      </c>
      <c r="V2993">
        <v>0</v>
      </c>
      <c r="W2993">
        <v>0</v>
      </c>
      <c r="X2993">
        <v>413.62488812356736</v>
      </c>
      <c r="Y2993">
        <v>2699.4009682673609</v>
      </c>
      <c r="Z2993">
        <v>566.70370365198096</v>
      </c>
      <c r="AA2993">
        <v>7609.9627015873803</v>
      </c>
      <c r="AB2993">
        <v>328.4524834612655</v>
      </c>
      <c r="AC2993">
        <v>428.79471715868209</v>
      </c>
      <c r="AD2993">
        <v>396.85085294420475</v>
      </c>
      <c r="AE2993">
        <v>0</v>
      </c>
      <c r="AF2993">
        <v>674.67675760744066</v>
      </c>
      <c r="AG2993">
        <v>11189.50453505465</v>
      </c>
      <c r="AH2993">
        <v>1144.6569048625104</v>
      </c>
      <c r="AI2993">
        <v>319.69375056896507</v>
      </c>
      <c r="AJ2993">
        <v>951.14365002324803</v>
      </c>
      <c r="AK2993">
        <v>81.018279253778829</v>
      </c>
      <c r="AL2993">
        <v>31410.91015625</v>
      </c>
      <c r="AM2993">
        <v>25877.15234375</v>
      </c>
      <c r="AN2993">
        <v>5533.75927734375</v>
      </c>
      <c r="AO2993" s="5" t="s">
        <v>2638</v>
      </c>
    </row>
    <row r="2994" spans="1:41" ht="14.25" x14ac:dyDescent="0.45">
      <c r="A2994">
        <v>2019</v>
      </c>
      <c r="B2994" s="5" t="s">
        <v>4071</v>
      </c>
      <c r="C2994" s="5" t="s">
        <v>170</v>
      </c>
      <c r="D2994" s="5" t="s">
        <v>83</v>
      </c>
      <c r="E2994" s="5" t="s">
        <v>92</v>
      </c>
      <c r="F2994" s="5" t="s">
        <v>227</v>
      </c>
      <c r="G2994" s="5" t="s">
        <v>86</v>
      </c>
      <c r="H2994" s="5" t="s">
        <v>130</v>
      </c>
      <c r="I2994">
        <v>411.35667679475699</v>
      </c>
      <c r="J2994">
        <v>2460.4271230786403</v>
      </c>
      <c r="K2994">
        <v>140.88966180220427</v>
      </c>
      <c r="L2994">
        <v>709.59026747095584</v>
      </c>
      <c r="M2994">
        <v>0</v>
      </c>
      <c r="N2994">
        <v>74.044201823056255</v>
      </c>
      <c r="O2994">
        <v>350.68156696753033</v>
      </c>
      <c r="P2994">
        <v>219.04743039320812</v>
      </c>
      <c r="Q2994">
        <v>89.586079785715782</v>
      </c>
      <c r="R2994">
        <v>324.80771723764104</v>
      </c>
      <c r="S2994">
        <v>272.52379837652654</v>
      </c>
      <c r="T2994">
        <v>771.29376899016938</v>
      </c>
      <c r="U2994">
        <v>185.11050455764064</v>
      </c>
      <c r="V2994">
        <v>308.51750759606773</v>
      </c>
      <c r="W2994">
        <v>0</v>
      </c>
      <c r="X2994">
        <v>728.0691807588812</v>
      </c>
      <c r="Y2994">
        <v>0</v>
      </c>
      <c r="Z2994">
        <v>1395.5275260262131</v>
      </c>
      <c r="AA2994">
        <v>2935.0298889305914</v>
      </c>
      <c r="AB2994">
        <v>132.25837033135829</v>
      </c>
      <c r="AC2994">
        <v>204.46415746231727</v>
      </c>
      <c r="AD2994">
        <v>1136.6004645888268</v>
      </c>
      <c r="AE2994">
        <v>0</v>
      </c>
      <c r="AF2994">
        <v>429.86772725052106</v>
      </c>
      <c r="AG2994">
        <v>1805.8558111289833</v>
      </c>
      <c r="AH2994">
        <v>1716.3857339261235</v>
      </c>
      <c r="AI2994">
        <v>300.29037406017261</v>
      </c>
      <c r="AJ2994">
        <v>1069.5273596663683</v>
      </c>
      <c r="AK2994">
        <v>207.73512178135229</v>
      </c>
      <c r="AL2994">
        <v>18379.48828125</v>
      </c>
      <c r="AM2994">
        <v>12622.759765625</v>
      </c>
      <c r="AN2994">
        <v>5756.728515625</v>
      </c>
      <c r="AO2994" s="5" t="s">
        <v>4414</v>
      </c>
    </row>
    <row r="2995" spans="1:41" ht="14.25" x14ac:dyDescent="0.45">
      <c r="A2995">
        <v>2019</v>
      </c>
      <c r="B2995" s="5" t="s">
        <v>1507</v>
      </c>
      <c r="C2995" s="5" t="s">
        <v>170</v>
      </c>
      <c r="D2995" s="5" t="s">
        <v>83</v>
      </c>
      <c r="E2995" s="5" t="s">
        <v>92</v>
      </c>
      <c r="F2995" s="5" t="s">
        <v>227</v>
      </c>
      <c r="G2995" s="5" t="s">
        <v>86</v>
      </c>
      <c r="H2995" s="5" t="s">
        <v>130</v>
      </c>
      <c r="I2995">
        <v>0</v>
      </c>
      <c r="J2995">
        <v>136.46926156292045</v>
      </c>
      <c r="K2995">
        <v>56.862192317883526</v>
      </c>
      <c r="L2995">
        <v>466.26997700664492</v>
      </c>
      <c r="M2995">
        <v>1211.164696370919</v>
      </c>
      <c r="N2995">
        <v>666.42489396559495</v>
      </c>
      <c r="O2995">
        <v>65.675832127155473</v>
      </c>
      <c r="P2995">
        <v>34.117315390730113</v>
      </c>
      <c r="Q2995">
        <v>0</v>
      </c>
      <c r="R2995">
        <v>0</v>
      </c>
      <c r="S2995">
        <v>511.75973086095172</v>
      </c>
      <c r="T2995">
        <v>324.11449621193611</v>
      </c>
      <c r="U2995">
        <v>152.17982283768512</v>
      </c>
      <c r="V2995">
        <v>0</v>
      </c>
      <c r="W2995">
        <v>0</v>
      </c>
      <c r="X2995">
        <v>87.567776169540622</v>
      </c>
      <c r="Y2995">
        <v>196.74318541987699</v>
      </c>
      <c r="Z2995">
        <v>113.72438463576705</v>
      </c>
      <c r="AA2995">
        <v>7298.1270286829067</v>
      </c>
      <c r="AB2995">
        <v>129.64579848477445</v>
      </c>
      <c r="AC2995"/>
      <c r="AD2995">
        <v>457.74064815896236</v>
      </c>
      <c r="AE2995">
        <v>545.8770462516818</v>
      </c>
      <c r="AF2995">
        <v>705.09118474175568</v>
      </c>
      <c r="AG2995">
        <v>1518.8965556300295</v>
      </c>
      <c r="AH2995">
        <v>946.75550209276071</v>
      </c>
      <c r="AI2995">
        <v>444.66234392584914</v>
      </c>
      <c r="AJ2995">
        <v>754.69178113139844</v>
      </c>
      <c r="AK2995">
        <v>476.50517162386393</v>
      </c>
      <c r="AL2995">
        <v>17301.06640625</v>
      </c>
      <c r="AM2995">
        <v>12588.611328125</v>
      </c>
      <c r="AN2995">
        <v>4712.45458984375</v>
      </c>
      <c r="AO2995" s="5" t="s">
        <v>2640</v>
      </c>
    </row>
    <row r="2996" spans="1:41" ht="14.25" x14ac:dyDescent="0.45">
      <c r="A2996">
        <v>2019</v>
      </c>
      <c r="B2996" s="5" t="s">
        <v>1507</v>
      </c>
      <c r="C2996" s="5" t="s">
        <v>170</v>
      </c>
      <c r="D2996" s="5" t="s">
        <v>83</v>
      </c>
      <c r="E2996" s="5" t="s">
        <v>92</v>
      </c>
      <c r="F2996" s="5" t="s">
        <v>227</v>
      </c>
      <c r="G2996" s="5" t="s">
        <v>87</v>
      </c>
      <c r="H2996" s="5" t="s">
        <v>130</v>
      </c>
      <c r="I2996"/>
      <c r="J2996">
        <v>122.64</v>
      </c>
      <c r="K2996">
        <v>58</v>
      </c>
      <c r="L2996">
        <v>461.72659189823997</v>
      </c>
      <c r="M2996">
        <v>1198.125</v>
      </c>
      <c r="N2996">
        <v>665.69599999999991</v>
      </c>
      <c r="O2996">
        <v>66.972294901794399</v>
      </c>
      <c r="P2996">
        <v>33.9</v>
      </c>
      <c r="Q2996">
        <v>0</v>
      </c>
      <c r="R2996">
        <v>0</v>
      </c>
      <c r="S2996">
        <v>509</v>
      </c>
      <c r="T2996">
        <v>322.39999999999998</v>
      </c>
      <c r="U2996">
        <v>120</v>
      </c>
      <c r="V2996">
        <v>0</v>
      </c>
      <c r="W2996">
        <v>0</v>
      </c>
      <c r="X2996">
        <v>92</v>
      </c>
      <c r="Y2996">
        <v>215</v>
      </c>
      <c r="Z2996">
        <v>113.4721803239424</v>
      </c>
      <c r="AA2996">
        <v>7317.1161626856874</v>
      </c>
      <c r="AB2996">
        <v>114</v>
      </c>
      <c r="AC2996"/>
      <c r="AD2996">
        <v>456.73928999999998</v>
      </c>
      <c r="AE2996">
        <v>544.77624123878343</v>
      </c>
      <c r="AF2996">
        <v>698.22069994368007</v>
      </c>
      <c r="AG2996">
        <v>1517.0621959945211</v>
      </c>
      <c r="AH2996">
        <v>944.88750000000005</v>
      </c>
      <c r="AI2996">
        <v>431.69559405119998</v>
      </c>
      <c r="AJ2996">
        <v>758.39580999191435</v>
      </c>
      <c r="AK2996">
        <v>435</v>
      </c>
      <c r="AL2996">
        <v>17196.826171875</v>
      </c>
      <c r="AM2996">
        <v>12568.005859375</v>
      </c>
      <c r="AN2996">
        <v>4628.81982421875</v>
      </c>
      <c r="AO2996" s="5" t="s">
        <v>2642</v>
      </c>
    </row>
    <row r="2997" spans="1:41" ht="14.25" x14ac:dyDescent="0.45">
      <c r="A2997">
        <v>2019</v>
      </c>
      <c r="B2997" s="5" t="s">
        <v>4071</v>
      </c>
      <c r="C2997" s="5" t="s">
        <v>170</v>
      </c>
      <c r="D2997" s="5" t="s">
        <v>83</v>
      </c>
      <c r="E2997" s="5" t="s">
        <v>92</v>
      </c>
      <c r="F2997" s="5" t="s">
        <v>227</v>
      </c>
      <c r="G2997" s="5" t="s">
        <v>87</v>
      </c>
      <c r="H2997" s="5" t="s">
        <v>130</v>
      </c>
      <c r="I2997">
        <v>416.16</v>
      </c>
      <c r="J2997">
        <v>2486.7166499999998</v>
      </c>
      <c r="K2997">
        <v>168.465</v>
      </c>
      <c r="L2997">
        <v>724.43100000000004</v>
      </c>
      <c r="M2997">
        <v>0</v>
      </c>
      <c r="N2997">
        <v>73.512</v>
      </c>
      <c r="O2997">
        <v>347.47899999999998</v>
      </c>
      <c r="P2997">
        <v>216.94237200000001</v>
      </c>
      <c r="Q2997">
        <v>88.855056000000005</v>
      </c>
      <c r="R2997">
        <v>321.32633730134199</v>
      </c>
      <c r="S2997">
        <v>270</v>
      </c>
      <c r="T2997">
        <v>780.3</v>
      </c>
      <c r="U2997">
        <v>181.8</v>
      </c>
      <c r="V2997">
        <v>306</v>
      </c>
      <c r="W2997"/>
      <c r="X2997">
        <v>736.57068757338288</v>
      </c>
      <c r="Y2997">
        <v>0</v>
      </c>
      <c r="Z2997">
        <v>1384</v>
      </c>
      <c r="AA2997">
        <v>3124</v>
      </c>
      <c r="AB2997">
        <v>128.607</v>
      </c>
      <c r="AC2997">
        <v>202.79571999999999</v>
      </c>
      <c r="AD2997">
        <v>1127.3257873570799</v>
      </c>
      <c r="AE2997">
        <v>0</v>
      </c>
      <c r="AF2997">
        <v>434.88720000000001</v>
      </c>
      <c r="AG2997">
        <v>1828</v>
      </c>
      <c r="AH2997">
        <v>1746</v>
      </c>
      <c r="AI2997">
        <v>297.83999999999997</v>
      </c>
      <c r="AJ2997">
        <v>1082.0160000000001</v>
      </c>
      <c r="AK2997">
        <v>206.04</v>
      </c>
      <c r="AL2997">
        <v>18680.068359375</v>
      </c>
      <c r="AM2997">
        <v>12871.44140625</v>
      </c>
      <c r="AN2997">
        <v>5808.626953125</v>
      </c>
      <c r="AO2997" s="5" t="s">
        <v>4415</v>
      </c>
    </row>
    <row r="2998" spans="1:41" ht="14.25" x14ac:dyDescent="0.45">
      <c r="A2998">
        <v>2019</v>
      </c>
      <c r="B2998" s="5" t="s">
        <v>589</v>
      </c>
      <c r="C2998" s="5" t="s">
        <v>170</v>
      </c>
      <c r="D2998" s="5" t="s">
        <v>83</v>
      </c>
      <c r="E2998" s="5" t="s">
        <v>92</v>
      </c>
      <c r="F2998" s="5" t="s">
        <v>227</v>
      </c>
      <c r="G2998" s="5" t="s">
        <v>87</v>
      </c>
      <c r="H2998" s="5" t="s">
        <v>130</v>
      </c>
      <c r="I2998">
        <v>261.41959374999988</v>
      </c>
      <c r="J2998">
        <v>757.38310919999992</v>
      </c>
      <c r="K2998">
        <v>56.828310000000002</v>
      </c>
      <c r="L2998">
        <v>200.64114000000001</v>
      </c>
      <c r="M2998">
        <v>260.10000000000002</v>
      </c>
      <c r="N2998">
        <v>57</v>
      </c>
      <c r="O2998">
        <v>63.389587837099988</v>
      </c>
      <c r="P2998">
        <v>0</v>
      </c>
      <c r="Q2998">
        <v>0</v>
      </c>
      <c r="R2998">
        <v>204.8924963358923</v>
      </c>
      <c r="S2998">
        <v>573.34199999999998</v>
      </c>
      <c r="T2998">
        <v>767.57424499999991</v>
      </c>
      <c r="U2998">
        <v>183.61799999999999</v>
      </c>
      <c r="V2998">
        <v>125</v>
      </c>
      <c r="W2998"/>
      <c r="X2998">
        <v>825.65178420593611</v>
      </c>
      <c r="Y2998">
        <v>2389.7136</v>
      </c>
      <c r="Z2998">
        <v>1200.0077252027411</v>
      </c>
      <c r="AA2998">
        <v>1156.1395790769959</v>
      </c>
      <c r="AB2998">
        <v>129</v>
      </c>
      <c r="AC2998">
        <v>196.76921999999999</v>
      </c>
      <c r="AD2998">
        <v>999.97269597225068</v>
      </c>
      <c r="AE2998"/>
      <c r="AF2998">
        <v>841.34149104222001</v>
      </c>
      <c r="AG2998">
        <v>1739</v>
      </c>
      <c r="AH2998">
        <v>1598.734575304687</v>
      </c>
      <c r="AI2998">
        <v>303.79680000000002</v>
      </c>
      <c r="AJ2998">
        <v>1207.654704</v>
      </c>
      <c r="AK2998">
        <v>382.86720000000003</v>
      </c>
      <c r="AL2998">
        <v>16481.837890625</v>
      </c>
      <c r="AM2998">
        <v>10520.580078125</v>
      </c>
      <c r="AN2998">
        <v>5961.25732421875</v>
      </c>
      <c r="AO2998" s="5" t="s">
        <v>964</v>
      </c>
    </row>
    <row r="2999" spans="1:41" ht="14.25" x14ac:dyDescent="0.45">
      <c r="A2999">
        <v>2019</v>
      </c>
      <c r="B2999" s="5" t="s">
        <v>5028</v>
      </c>
      <c r="C2999" s="5" t="s">
        <v>170</v>
      </c>
      <c r="D2999" s="5" t="s">
        <v>83</v>
      </c>
      <c r="E2999" s="5" t="s">
        <v>92</v>
      </c>
      <c r="F2999" s="5" t="s">
        <v>227</v>
      </c>
      <c r="G2999" s="5" t="s">
        <v>87</v>
      </c>
      <c r="H2999" s="5" t="s">
        <v>130</v>
      </c>
      <c r="I2999">
        <v>596.70000000000005</v>
      </c>
      <c r="J2999">
        <v>0</v>
      </c>
      <c r="K2999">
        <v>81</v>
      </c>
      <c r="L2999">
        <v>679.56145089999995</v>
      </c>
      <c r="M2999">
        <v>295</v>
      </c>
      <c r="N2999">
        <v>813.12800000000004</v>
      </c>
      <c r="O2999">
        <v>341</v>
      </c>
      <c r="P2999">
        <v>420</v>
      </c>
      <c r="Q2999">
        <v>102.82615199999999</v>
      </c>
      <c r="R2999">
        <v>767.22655990299995</v>
      </c>
      <c r="S2999">
        <v>0</v>
      </c>
      <c r="T2999">
        <v>3929.1174999999998</v>
      </c>
      <c r="U2999">
        <v>120</v>
      </c>
      <c r="V2999">
        <v>330</v>
      </c>
      <c r="W2999">
        <v>0</v>
      </c>
      <c r="X2999">
        <v>872.57068757338288</v>
      </c>
      <c r="Y2999">
        <v>325</v>
      </c>
      <c r="Z2999">
        <v>3655.8969633346069</v>
      </c>
      <c r="AA2999">
        <v>3045</v>
      </c>
      <c r="AB2999">
        <v>0</v>
      </c>
      <c r="AC2999">
        <v>1610.2033200000001</v>
      </c>
      <c r="AD2999">
        <v>3126.4440188959989</v>
      </c>
      <c r="AE2999">
        <v>0</v>
      </c>
      <c r="AF2999">
        <v>2075.0016420360898</v>
      </c>
      <c r="AG2999">
        <v>3354</v>
      </c>
      <c r="AH2999">
        <v>1150.4030629205611</v>
      </c>
      <c r="AI2999">
        <v>519</v>
      </c>
      <c r="AJ2999">
        <v>8441.8055999999997</v>
      </c>
      <c r="AK2999">
        <v>352</v>
      </c>
      <c r="AL2999">
        <v>37002.8828125</v>
      </c>
      <c r="AM2999">
        <v>26336.349609375</v>
      </c>
      <c r="AN2999">
        <v>10666.5361328125</v>
      </c>
      <c r="AO2999" s="5" t="s">
        <v>5585</v>
      </c>
    </row>
    <row r="3000" spans="1:41" ht="14.25" x14ac:dyDescent="0.45">
      <c r="A3000">
        <v>2019</v>
      </c>
      <c r="B3000" s="5" t="s">
        <v>1508</v>
      </c>
      <c r="C3000" s="5" t="s">
        <v>170</v>
      </c>
      <c r="D3000" s="5" t="s">
        <v>83</v>
      </c>
      <c r="E3000" s="5" t="s">
        <v>92</v>
      </c>
      <c r="F3000" s="5" t="s">
        <v>227</v>
      </c>
      <c r="G3000" s="5" t="s">
        <v>87</v>
      </c>
      <c r="H3000" s="5" t="s">
        <v>130</v>
      </c>
      <c r="I3000">
        <v>102</v>
      </c>
      <c r="J3000">
        <v>151.80000000000001</v>
      </c>
      <c r="K3000">
        <v>105.9624644308454</v>
      </c>
      <c r="L3000">
        <v>22.428000000000001</v>
      </c>
      <c r="M3000">
        <v>1420.7874999999999</v>
      </c>
      <c r="N3000">
        <v>446.32369867102608</v>
      </c>
      <c r="O3000">
        <v>65</v>
      </c>
      <c r="P3000">
        <v>0</v>
      </c>
      <c r="Q3000">
        <v>0</v>
      </c>
      <c r="R3000">
        <v>0</v>
      </c>
      <c r="S3000">
        <v>557.33617756981891</v>
      </c>
      <c r="T3000">
        <v>345.58929108479998</v>
      </c>
      <c r="U3000">
        <v>131.19077779200001</v>
      </c>
      <c r="V3000">
        <v>0</v>
      </c>
      <c r="W3000">
        <v>0</v>
      </c>
      <c r="X3000">
        <v>106.2754405</v>
      </c>
      <c r="Y3000">
        <v>2932</v>
      </c>
      <c r="Z3000">
        <v>805.35</v>
      </c>
      <c r="AA3000">
        <v>7639.001211677527</v>
      </c>
      <c r="AB3000">
        <v>315</v>
      </c>
      <c r="AC3000">
        <v>652.20000000000005</v>
      </c>
      <c r="AD3000">
        <v>503.10550970501703</v>
      </c>
      <c r="AE3000">
        <v>925.47949679999999</v>
      </c>
      <c r="AF3000">
        <v>683.49106086650295</v>
      </c>
      <c r="AG3000">
        <v>12031</v>
      </c>
      <c r="AH3000">
        <v>1595.5806546523299</v>
      </c>
      <c r="AI3000">
        <v>253.28912544000011</v>
      </c>
      <c r="AJ3000">
        <v>4103.679099416493</v>
      </c>
      <c r="AK3000">
        <v>160.82218504577779</v>
      </c>
      <c r="AL3000">
        <v>36054.6875</v>
      </c>
      <c r="AM3000">
        <v>30625.9453125</v>
      </c>
      <c r="AN3000">
        <v>5428.74853515625</v>
      </c>
      <c r="AO3000" s="5" t="s">
        <v>2641</v>
      </c>
    </row>
    <row r="3001" spans="1:41" ht="14.25" x14ac:dyDescent="0.45">
      <c r="A3001">
        <v>2019</v>
      </c>
      <c r="B3001" s="5" t="s">
        <v>1509</v>
      </c>
      <c r="C3001" s="5" t="s">
        <v>170</v>
      </c>
      <c r="D3001" s="5" t="s">
        <v>83</v>
      </c>
      <c r="E3001" s="5" t="s">
        <v>92</v>
      </c>
      <c r="F3001" s="5" t="s">
        <v>227</v>
      </c>
      <c r="G3001" s="5" t="s">
        <v>87</v>
      </c>
      <c r="H3001" s="5" t="s">
        <v>130</v>
      </c>
      <c r="I3001">
        <v>378.85125599999998</v>
      </c>
      <c r="J3001">
        <v>165.625</v>
      </c>
      <c r="K3001">
        <v>59.908876888327498</v>
      </c>
      <c r="L3001">
        <v>22.196000000000002</v>
      </c>
      <c r="M3001">
        <v>1388.496875</v>
      </c>
      <c r="N3001">
        <v>470.29079514815999</v>
      </c>
      <c r="O3001">
        <v>65.329345420369904</v>
      </c>
      <c r="P3001">
        <v>0</v>
      </c>
      <c r="Q3001">
        <v>0</v>
      </c>
      <c r="R3001">
        <v>596.61504097092768</v>
      </c>
      <c r="S3001">
        <v>478.00627200000002</v>
      </c>
      <c r="T3001">
        <v>779.03038937499969</v>
      </c>
      <c r="U3001">
        <v>109.32564816</v>
      </c>
      <c r="V3001">
        <v>0</v>
      </c>
      <c r="W3001">
        <v>0</v>
      </c>
      <c r="X3001">
        <v>400.91830238293733</v>
      </c>
      <c r="Y3001">
        <v>2697.0403999999999</v>
      </c>
      <c r="Z3001">
        <v>554.69667778560006</v>
      </c>
      <c r="AA3001">
        <v>7544.9962224213941</v>
      </c>
      <c r="AB3001">
        <v>300</v>
      </c>
      <c r="AC3001">
        <v>413.13788</v>
      </c>
      <c r="AD3001">
        <v>388.47885114327659</v>
      </c>
      <c r="AE3001">
        <v>0</v>
      </c>
      <c r="AF3001">
        <v>680.73619672485529</v>
      </c>
      <c r="AG3001">
        <v>11446.254029111131</v>
      </c>
      <c r="AH3001">
        <v>1142.8186097939649</v>
      </c>
      <c r="AI3001">
        <v>309.87273599999997</v>
      </c>
      <c r="AJ3001">
        <v>944.47367951760259</v>
      </c>
      <c r="AK3001">
        <v>82.045122749999976</v>
      </c>
      <c r="AL3001">
        <v>31419.146484375</v>
      </c>
      <c r="AM3001">
        <v>26024.240234375</v>
      </c>
      <c r="AN3001">
        <v>5394.90478515625</v>
      </c>
      <c r="AO3001" s="5" t="s">
        <v>2643</v>
      </c>
    </row>
    <row r="3002" spans="1:41" ht="14.25" x14ac:dyDescent="0.45">
      <c r="A3002">
        <v>2019</v>
      </c>
      <c r="B3002" s="5" t="s">
        <v>5028</v>
      </c>
      <c r="C3002" s="5" t="s">
        <v>170</v>
      </c>
      <c r="D3002" s="5" t="s">
        <v>83</v>
      </c>
      <c r="E3002" s="5" t="s">
        <v>92</v>
      </c>
      <c r="F3002" s="5" t="s">
        <v>230</v>
      </c>
      <c r="G3002" s="5" t="s">
        <v>86</v>
      </c>
      <c r="H3002" s="5" t="s">
        <v>130</v>
      </c>
      <c r="I3002">
        <v>975</v>
      </c>
      <c r="J3002">
        <v>1085.1759999999999</v>
      </c>
      <c r="K3002">
        <v>27.853999999999999</v>
      </c>
      <c r="L3002">
        <v>350</v>
      </c>
      <c r="M3002">
        <v>1350</v>
      </c>
      <c r="N3002">
        <v>2417.572999999999</v>
      </c>
      <c r="O3002">
        <v>117.0433</v>
      </c>
      <c r="P3002">
        <v>2978.02</v>
      </c>
      <c r="Q3002">
        <v>67.695246204654666</v>
      </c>
      <c r="R3002">
        <v>432.92484000000002</v>
      </c>
      <c r="S3002">
        <v>750</v>
      </c>
      <c r="T3002">
        <v>500</v>
      </c>
      <c r="U3002">
        <v>25</v>
      </c>
      <c r="V3002">
        <v>898</v>
      </c>
      <c r="W3002">
        <v>782</v>
      </c>
      <c r="X3002">
        <v>1320</v>
      </c>
      <c r="Y3002">
        <v>0</v>
      </c>
      <c r="Z3002">
        <v>1972.0888564960001</v>
      </c>
      <c r="AA3002">
        <v>2667</v>
      </c>
      <c r="AB3002">
        <v>640</v>
      </c>
      <c r="AC3002">
        <v>2053.5500099999999</v>
      </c>
      <c r="AD3002">
        <v>751</v>
      </c>
      <c r="AE3002">
        <v>10698.924389</v>
      </c>
      <c r="AF3002">
        <v>3095.3160708636369</v>
      </c>
      <c r="AG3002">
        <v>1115</v>
      </c>
      <c r="AH3002">
        <v>1583</v>
      </c>
      <c r="AI3002">
        <v>1506</v>
      </c>
      <c r="AJ3002">
        <v>2610</v>
      </c>
      <c r="AK3002">
        <v>1113</v>
      </c>
      <c r="AL3002">
        <v>43881.16796875</v>
      </c>
      <c r="AM3002">
        <v>33441.26953125</v>
      </c>
      <c r="AN3002">
        <v>10439.8974609375</v>
      </c>
      <c r="AO3002" s="5" t="s">
        <v>5586</v>
      </c>
    </row>
    <row r="3003" spans="1:41" ht="14.25" x14ac:dyDescent="0.45">
      <c r="A3003">
        <v>2019</v>
      </c>
      <c r="B3003" s="5" t="s">
        <v>4071</v>
      </c>
      <c r="C3003" s="5" t="s">
        <v>170</v>
      </c>
      <c r="D3003" s="5" t="s">
        <v>83</v>
      </c>
      <c r="E3003" s="5" t="s">
        <v>92</v>
      </c>
      <c r="F3003" s="5" t="s">
        <v>230</v>
      </c>
      <c r="G3003" s="5" t="s">
        <v>86</v>
      </c>
      <c r="H3003" s="5" t="s">
        <v>130</v>
      </c>
      <c r="I3003">
        <v>740.44201823056255</v>
      </c>
      <c r="J3003">
        <v>3737.1754086803676</v>
      </c>
      <c r="K3003">
        <v>32.90853414358056</v>
      </c>
      <c r="L3003">
        <v>215.96225531724744</v>
      </c>
      <c r="M3003">
        <v>359.93709219541239</v>
      </c>
      <c r="N3003">
        <v>1698.7868669011518</v>
      </c>
      <c r="O3003">
        <v>120.32182796246643</v>
      </c>
      <c r="P3003">
        <v>2025.9316332141782</v>
      </c>
      <c r="Q3003">
        <v>68.72773685729986</v>
      </c>
      <c r="R3003">
        <v>120.3561859188666</v>
      </c>
      <c r="S3003">
        <v>0</v>
      </c>
      <c r="T3003">
        <v>2005.3637993744403</v>
      </c>
      <c r="U3003">
        <v>118.26504457849263</v>
      </c>
      <c r="V3003">
        <v>730.15810131069372</v>
      </c>
      <c r="W3003">
        <v>1466.4865527733086</v>
      </c>
      <c r="X3003">
        <v>1312.6722096872295</v>
      </c>
      <c r="Y3003">
        <v>0</v>
      </c>
      <c r="Z3003">
        <v>419.58381033065217</v>
      </c>
      <c r="AA3003">
        <v>3304.2225063538858</v>
      </c>
      <c r="AB3003">
        <v>388.7320595710454</v>
      </c>
      <c r="AC3003">
        <v>940.67759359810043</v>
      </c>
      <c r="AD3003">
        <v>758.33511509110747</v>
      </c>
      <c r="AE3003">
        <v>4442.6521093833753</v>
      </c>
      <c r="AF3003">
        <v>1447.9755023175446</v>
      </c>
      <c r="AG3003">
        <v>0</v>
      </c>
      <c r="AH3003">
        <v>1660.8525825588315</v>
      </c>
      <c r="AI3003">
        <v>2547.3262210515327</v>
      </c>
      <c r="AJ3003">
        <v>1516.8777456806665</v>
      </c>
      <c r="AK3003">
        <v>1473.6852946172169</v>
      </c>
      <c r="AL3003">
        <v>33654.4140625</v>
      </c>
      <c r="AM3003">
        <v>21527.79296875</v>
      </c>
      <c r="AN3003">
        <v>12126.62109375</v>
      </c>
      <c r="AO3003" s="5" t="s">
        <v>4416</v>
      </c>
    </row>
    <row r="3004" spans="1:41" ht="14.25" x14ac:dyDescent="0.45">
      <c r="A3004">
        <v>2019</v>
      </c>
      <c r="B3004" s="5" t="s">
        <v>589</v>
      </c>
      <c r="C3004" s="5" t="s">
        <v>170</v>
      </c>
      <c r="D3004" s="5" t="s">
        <v>83</v>
      </c>
      <c r="E3004" s="5" t="s">
        <v>92</v>
      </c>
      <c r="F3004" s="5" t="s">
        <v>230</v>
      </c>
      <c r="G3004" s="5" t="s">
        <v>86</v>
      </c>
      <c r="H3004" s="5" t="s">
        <v>130</v>
      </c>
      <c r="I3004">
        <v>573.26431236130225</v>
      </c>
      <c r="J3004">
        <v>1389.1043568977111</v>
      </c>
      <c r="K3004">
        <v>21.232011568937121</v>
      </c>
      <c r="L3004">
        <v>106.1600578446856</v>
      </c>
      <c r="M3004">
        <v>371.56020245639962</v>
      </c>
      <c r="N3004">
        <v>1276.0693737070035</v>
      </c>
      <c r="O3004">
        <v>23.355212725830832</v>
      </c>
      <c r="P3004">
        <v>1305.904596363674</v>
      </c>
      <c r="Q3004">
        <v>48.856806339707092</v>
      </c>
      <c r="R3004">
        <v>1194.069599010139</v>
      </c>
      <c r="S3004">
        <v>1565.8608532091125</v>
      </c>
      <c r="T3004">
        <v>2123.2011568937119</v>
      </c>
      <c r="U3004">
        <v>122.08406652138844</v>
      </c>
      <c r="V3004">
        <v>70.065638177492502</v>
      </c>
      <c r="W3004">
        <v>1055.2309749761748</v>
      </c>
      <c r="X3004">
        <v>75.027745157890081</v>
      </c>
      <c r="Y3004">
        <v>0</v>
      </c>
      <c r="Z3004">
        <v>570.24550249240758</v>
      </c>
      <c r="AA3004">
        <v>4106.6778689242165</v>
      </c>
      <c r="AB3004">
        <v>130.57687114896328</v>
      </c>
      <c r="AC3004">
        <v>360.04183618025121</v>
      </c>
      <c r="AD3004">
        <v>402.28473511528688</v>
      </c>
      <c r="AE3004">
        <v>3499.0692654592322</v>
      </c>
      <c r="AF3004">
        <v>579.44227569556233</v>
      </c>
      <c r="AG3004">
        <v>0</v>
      </c>
      <c r="AH3004">
        <v>1681.5753162598198</v>
      </c>
      <c r="AI3004">
        <v>702.77958293181871</v>
      </c>
      <c r="AJ3004">
        <v>1380.0807519809127</v>
      </c>
      <c r="AK3004">
        <v>768.59881879552381</v>
      </c>
      <c r="AL3004">
        <v>25502.41796875</v>
      </c>
      <c r="AM3004">
        <v>16581.13671875</v>
      </c>
      <c r="AN3004">
        <v>8921.283203125</v>
      </c>
      <c r="AO3004" s="5" t="s">
        <v>965</v>
      </c>
    </row>
    <row r="3005" spans="1:41" ht="14.25" x14ac:dyDescent="0.45">
      <c r="A3005">
        <v>2019</v>
      </c>
      <c r="B3005" s="5" t="s">
        <v>1509</v>
      </c>
      <c r="C3005" s="5" t="s">
        <v>170</v>
      </c>
      <c r="D3005" s="5" t="s">
        <v>83</v>
      </c>
      <c r="E3005" s="5" t="s">
        <v>92</v>
      </c>
      <c r="F3005" s="5" t="s">
        <v>230</v>
      </c>
      <c r="G3005" s="5" t="s">
        <v>86</v>
      </c>
      <c r="H3005" s="5" t="s">
        <v>130</v>
      </c>
      <c r="I3005">
        <v>645.95655080715551</v>
      </c>
      <c r="J3005">
        <v>617.49961890478096</v>
      </c>
      <c r="K3005">
        <v>21.896832230751034</v>
      </c>
      <c r="L3005">
        <v>527.71365676109997</v>
      </c>
      <c r="M3005">
        <v>504.99569332169557</v>
      </c>
      <c r="N3005">
        <v>633.47535643562742</v>
      </c>
      <c r="O3005">
        <v>24.086515453826138</v>
      </c>
      <c r="P3005">
        <v>1839.8419138908403</v>
      </c>
      <c r="Q3005">
        <v>136.97817849334049</v>
      </c>
      <c r="R3005">
        <v>896.39572922810919</v>
      </c>
      <c r="S3005">
        <v>2244.4253036519808</v>
      </c>
      <c r="T3005">
        <v>2189.6832230751033</v>
      </c>
      <c r="U3005">
        <v>0</v>
      </c>
      <c r="V3005">
        <v>39.414298015351861</v>
      </c>
      <c r="W3005">
        <v>1170.3856827336429</v>
      </c>
      <c r="X3005">
        <v>98.728687693895409</v>
      </c>
      <c r="Y3005">
        <v>0</v>
      </c>
      <c r="Z3005">
        <v>569.33953483175765</v>
      </c>
      <c r="AA3005">
        <v>27137.260737590525</v>
      </c>
      <c r="AB3005">
        <v>271.5207196613128</v>
      </c>
      <c r="AC3005">
        <v>229.91673842288586</v>
      </c>
      <c r="AD3005">
        <v>401.64646319445376</v>
      </c>
      <c r="AE3005">
        <v>1592.4515033478149</v>
      </c>
      <c r="AF3005">
        <v>660.11538873821553</v>
      </c>
      <c r="AG3005">
        <v>496.78438123516406</v>
      </c>
      <c r="AH3005">
        <v>711.64704749940859</v>
      </c>
      <c r="AI3005">
        <v>128.09646854989356</v>
      </c>
      <c r="AJ3005">
        <v>1171.4805243451804</v>
      </c>
      <c r="AK3005">
        <v>744.49229584553518</v>
      </c>
      <c r="AL3005">
        <v>45706.234375</v>
      </c>
      <c r="AM3005">
        <v>37194.62890625</v>
      </c>
      <c r="AN3005">
        <v>8511.6044921875</v>
      </c>
      <c r="AO3005" s="5" t="s">
        <v>2645</v>
      </c>
    </row>
    <row r="3006" spans="1:41" ht="14.25" x14ac:dyDescent="0.45">
      <c r="A3006">
        <v>2019</v>
      </c>
      <c r="B3006" s="5" t="s">
        <v>1507</v>
      </c>
      <c r="C3006" s="5" t="s">
        <v>170</v>
      </c>
      <c r="D3006" s="5" t="s">
        <v>83</v>
      </c>
      <c r="E3006" s="5" t="s">
        <v>92</v>
      </c>
      <c r="F3006" s="5" t="s">
        <v>230</v>
      </c>
      <c r="G3006" s="5" t="s">
        <v>86</v>
      </c>
      <c r="H3006" s="5" t="s">
        <v>130</v>
      </c>
      <c r="I3006">
        <v>1421.5548079470882</v>
      </c>
      <c r="J3006">
        <v>227.4487692715341</v>
      </c>
      <c r="K3006">
        <v>85.293288476825282</v>
      </c>
      <c r="L3006">
        <v>45.489753854306819</v>
      </c>
      <c r="M3006">
        <v>511.75973086095172</v>
      </c>
      <c r="N3006">
        <v>6411.7808057645461</v>
      </c>
      <c r="O3006">
        <v>23.88212077351108</v>
      </c>
      <c r="P3006">
        <v>1455.6721233378182</v>
      </c>
      <c r="Q3006">
        <v>53.621047355764162</v>
      </c>
      <c r="R3006">
        <v>119.14694525421584</v>
      </c>
      <c r="S3006">
        <v>1080.381654039787</v>
      </c>
      <c r="T3006">
        <v>1762.7279618543892</v>
      </c>
      <c r="U3006">
        <v>0</v>
      </c>
      <c r="V3006">
        <v>0</v>
      </c>
      <c r="W3006">
        <v>549.28877779075481</v>
      </c>
      <c r="X3006">
        <v>417.36849161326506</v>
      </c>
      <c r="Y3006">
        <v>0</v>
      </c>
      <c r="Z3006">
        <v>170.58657695365056</v>
      </c>
      <c r="AA3006">
        <v>19961.837838371328</v>
      </c>
      <c r="AB3006">
        <v>20.47038923443807</v>
      </c>
      <c r="AC3006">
        <v>733.14855982790743</v>
      </c>
      <c r="AD3006">
        <v>324.34194498120763</v>
      </c>
      <c r="AE3006">
        <v>2786.2474235762925</v>
      </c>
      <c r="AF3006">
        <v>0</v>
      </c>
      <c r="AG3006">
        <v>1397.2376150202947</v>
      </c>
      <c r="AH3006">
        <v>682.34630781460226</v>
      </c>
      <c r="AI3006">
        <v>133.05753002384745</v>
      </c>
      <c r="AJ3006">
        <v>30.84689491326974</v>
      </c>
      <c r="AK3006">
        <v>344.58488544637413</v>
      </c>
      <c r="AL3006">
        <v>40750.125</v>
      </c>
      <c r="AM3006">
        <v>34814.62109375</v>
      </c>
      <c r="AN3006">
        <v>5935.5029296875</v>
      </c>
      <c r="AO3006" s="5" t="s">
        <v>2644</v>
      </c>
    </row>
    <row r="3007" spans="1:41" ht="14.25" x14ac:dyDescent="0.45">
      <c r="A3007">
        <v>2019</v>
      </c>
      <c r="B3007" s="5" t="s">
        <v>1508</v>
      </c>
      <c r="C3007" s="5" t="s">
        <v>170</v>
      </c>
      <c r="D3007" s="5" t="s">
        <v>83</v>
      </c>
      <c r="E3007" s="5" t="s">
        <v>92</v>
      </c>
      <c r="F3007" s="5" t="s">
        <v>230</v>
      </c>
      <c r="G3007" s="5" t="s">
        <v>86</v>
      </c>
      <c r="H3007" s="5" t="s">
        <v>130</v>
      </c>
      <c r="I3007">
        <v>437.84521548527698</v>
      </c>
      <c r="J3007">
        <v>64.593814266050472</v>
      </c>
      <c r="K3007">
        <v>33.680401191175157</v>
      </c>
      <c r="L3007">
        <v>541.13177913821414</v>
      </c>
      <c r="M3007">
        <v>517.83616831431789</v>
      </c>
      <c r="N3007">
        <v>4777.8410882579619</v>
      </c>
      <c r="O3007">
        <v>24.698960873528446</v>
      </c>
      <c r="P3007">
        <v>442.10241819584149</v>
      </c>
      <c r="Q3007">
        <v>116.70259012742191</v>
      </c>
      <c r="R3007">
        <v>225.48620364085008</v>
      </c>
      <c r="S3007">
        <v>2413.7620853675526</v>
      </c>
      <c r="T3007">
        <v>1347.2160476470062</v>
      </c>
      <c r="U3007">
        <v>0</v>
      </c>
      <c r="V3007">
        <v>469.28025659704048</v>
      </c>
      <c r="W3007">
        <v>1236.0707237161282</v>
      </c>
      <c r="X3007">
        <v>204.32776722646261</v>
      </c>
      <c r="Y3007">
        <v>0</v>
      </c>
      <c r="Z3007">
        <v>280.67000992645961</v>
      </c>
      <c r="AA3007">
        <v>27388.415757311373</v>
      </c>
      <c r="AB3007">
        <v>278.42464984704793</v>
      </c>
      <c r="AC3007">
        <v>84.31327098190846</v>
      </c>
      <c r="AD3007">
        <v>327.04733857308719</v>
      </c>
      <c r="AE3007">
        <v>1263.0150446690682</v>
      </c>
      <c r="AF3007">
        <v>669.50296693245673</v>
      </c>
      <c r="AG3007">
        <v>6595.7452332718012</v>
      </c>
      <c r="AH3007">
        <v>673.60802382350312</v>
      </c>
      <c r="AI3007">
        <v>131.35356464558311</v>
      </c>
      <c r="AJ3007">
        <v>29.128551593780713</v>
      </c>
      <c r="AK3007">
        <v>608.4925815205645</v>
      </c>
      <c r="AL3007">
        <v>51182.296875</v>
      </c>
      <c r="AM3007">
        <v>43385.77734375</v>
      </c>
      <c r="AN3007">
        <v>7796.51806640625</v>
      </c>
      <c r="AO3007" s="5" t="s">
        <v>2646</v>
      </c>
    </row>
    <row r="3008" spans="1:41" ht="14.25" x14ac:dyDescent="0.45">
      <c r="A3008">
        <v>2019</v>
      </c>
      <c r="B3008" s="5" t="s">
        <v>1509</v>
      </c>
      <c r="C3008" s="5" t="s">
        <v>170</v>
      </c>
      <c r="D3008" s="5" t="s">
        <v>83</v>
      </c>
      <c r="E3008" s="5" t="s">
        <v>92</v>
      </c>
      <c r="F3008" s="5" t="s">
        <v>230</v>
      </c>
      <c r="G3008" s="5" t="s">
        <v>87</v>
      </c>
      <c r="H3008" s="5" t="s">
        <v>130</v>
      </c>
      <c r="I3008">
        <v>638.63497440000003</v>
      </c>
      <c r="J3008">
        <v>610.5</v>
      </c>
      <c r="K3008">
        <v>21.78504614121</v>
      </c>
      <c r="L3008">
        <v>534.92359999999996</v>
      </c>
      <c r="M3008">
        <v>495.84374999999977</v>
      </c>
      <c r="N3008">
        <v>626.295247776</v>
      </c>
      <c r="O3008">
        <v>23.56140326636292</v>
      </c>
      <c r="P3008">
        <v>1680.4089120000001</v>
      </c>
      <c r="Q3008">
        <v>134.08847434245851</v>
      </c>
      <c r="R3008">
        <v>895.80755886928694</v>
      </c>
      <c r="S3008">
        <v>2177.584128</v>
      </c>
      <c r="T3008">
        <v>2091.356749999999</v>
      </c>
      <c r="U3008"/>
      <c r="V3008">
        <v>38</v>
      </c>
      <c r="W3008">
        <v>1135.5424481509999</v>
      </c>
      <c r="X3008">
        <v>95.695735443527965</v>
      </c>
      <c r="Y3008">
        <v>0</v>
      </c>
      <c r="Z3008">
        <v>557.27666233344007</v>
      </c>
      <c r="AA3008">
        <v>26905.589131110391</v>
      </c>
      <c r="AB3008">
        <v>248</v>
      </c>
      <c r="AC3008">
        <v>177.21732</v>
      </c>
      <c r="AD3008">
        <v>393.17329276215253</v>
      </c>
      <c r="AE3008">
        <v>1591.4066157590071</v>
      </c>
      <c r="AF3008">
        <v>666.04404859410317</v>
      </c>
      <c r="AG3008">
        <v>508.18337912087901</v>
      </c>
      <c r="AH3008">
        <v>710.5041572128905</v>
      </c>
      <c r="AI3008">
        <v>124.16133600000001</v>
      </c>
      <c r="AJ3008">
        <v>1163.265423981393</v>
      </c>
      <c r="AK3008">
        <v>753.92815499999961</v>
      </c>
      <c r="AL3008">
        <v>44998.77734375</v>
      </c>
      <c r="AM3008">
        <v>36727.640625</v>
      </c>
      <c r="AN3008">
        <v>8271.13671875</v>
      </c>
      <c r="AO3008" s="5" t="s">
        <v>2647</v>
      </c>
    </row>
    <row r="3009" spans="1:41" ht="14.25" x14ac:dyDescent="0.45">
      <c r="A3009">
        <v>2019</v>
      </c>
      <c r="B3009" s="5" t="s">
        <v>1508</v>
      </c>
      <c r="C3009" s="5" t="s">
        <v>170</v>
      </c>
      <c r="D3009" s="5" t="s">
        <v>83</v>
      </c>
      <c r="E3009" s="5" t="s">
        <v>92</v>
      </c>
      <c r="F3009" s="5" t="s">
        <v>230</v>
      </c>
      <c r="G3009" s="5" t="s">
        <v>87</v>
      </c>
      <c r="H3009" s="5" t="s">
        <v>130</v>
      </c>
      <c r="I3009">
        <v>397.8</v>
      </c>
      <c r="J3009">
        <v>616.4</v>
      </c>
      <c r="K3009">
        <v>33.46183087289856</v>
      </c>
      <c r="L3009">
        <v>540.51479999999992</v>
      </c>
      <c r="M3009">
        <v>507.37499999999977</v>
      </c>
      <c r="N3009">
        <v>4730.860013261331</v>
      </c>
      <c r="O3009">
        <v>24</v>
      </c>
      <c r="P3009">
        <v>496</v>
      </c>
      <c r="Q3009">
        <v>128.7446570186282</v>
      </c>
      <c r="R3009">
        <v>227.42226962569711</v>
      </c>
      <c r="S3009">
        <v>2662.8284039446899</v>
      </c>
      <c r="T3009">
        <v>1382.3571643391999</v>
      </c>
      <c r="U3009"/>
      <c r="V3009">
        <v>461</v>
      </c>
      <c r="W3009">
        <v>1191.75780816</v>
      </c>
      <c r="X3009">
        <v>211</v>
      </c>
      <c r="Y3009">
        <v>0</v>
      </c>
      <c r="Z3009">
        <v>309.75</v>
      </c>
      <c r="AA3009">
        <v>27240.812574918589</v>
      </c>
      <c r="AB3009">
        <v>250</v>
      </c>
      <c r="AC3009">
        <v>84.6</v>
      </c>
      <c r="AD3009">
        <v>360.79402682900349</v>
      </c>
      <c r="AE3009">
        <v>1217.7361800000001</v>
      </c>
      <c r="AF3009">
        <v>668.73945523629061</v>
      </c>
      <c r="AG3009">
        <v>6733</v>
      </c>
      <c r="AH3009">
        <v>716.8464191624098</v>
      </c>
      <c r="AI3009">
        <v>126.64456272</v>
      </c>
      <c r="AJ3009">
        <v>30.998291538849472</v>
      </c>
      <c r="AK3009">
        <v>646.3450815387497</v>
      </c>
      <c r="AL3009">
        <v>51997.7890625</v>
      </c>
      <c r="AM3009">
        <v>43884.37890625</v>
      </c>
      <c r="AN3009">
        <v>8113.41015625</v>
      </c>
      <c r="AO3009" s="5" t="s">
        <v>2648</v>
      </c>
    </row>
    <row r="3010" spans="1:41" ht="14.25" x14ac:dyDescent="0.45">
      <c r="A3010">
        <v>2019</v>
      </c>
      <c r="B3010" s="5" t="s">
        <v>4071</v>
      </c>
      <c r="C3010" s="5" t="s">
        <v>170</v>
      </c>
      <c r="D3010" s="5" t="s">
        <v>83</v>
      </c>
      <c r="E3010" s="5" t="s">
        <v>92</v>
      </c>
      <c r="F3010" s="5" t="s">
        <v>230</v>
      </c>
      <c r="G3010" s="5" t="s">
        <v>87</v>
      </c>
      <c r="H3010" s="5" t="s">
        <v>130</v>
      </c>
      <c r="I3010">
        <v>749.08799999999997</v>
      </c>
      <c r="J3010">
        <v>3777.1069200000002</v>
      </c>
      <c r="K3010">
        <v>63.302</v>
      </c>
      <c r="L3010">
        <v>220.47900000000001</v>
      </c>
      <c r="M3010">
        <v>357</v>
      </c>
      <c r="N3010">
        <v>1686.5766269999999</v>
      </c>
      <c r="O3010">
        <v>119.223</v>
      </c>
      <c r="P3010">
        <v>2002.8503069999999</v>
      </c>
      <c r="Q3010">
        <v>68.1669174699433</v>
      </c>
      <c r="R3010">
        <v>119.06617466411291</v>
      </c>
      <c r="S3010">
        <v>0</v>
      </c>
      <c r="T3010">
        <v>2028.78</v>
      </c>
      <c r="U3010">
        <v>116.15</v>
      </c>
      <c r="V3010">
        <v>725</v>
      </c>
      <c r="W3010">
        <v>1455.9459999999999</v>
      </c>
      <c r="X3010">
        <v>1328</v>
      </c>
      <c r="Y3010">
        <v>0</v>
      </c>
      <c r="Z3010">
        <v>417</v>
      </c>
      <c r="AA3010">
        <v>3320</v>
      </c>
      <c r="AB3010">
        <v>378</v>
      </c>
      <c r="AC3010">
        <v>933.00165000000004</v>
      </c>
      <c r="AD3010">
        <v>752.14708891560008</v>
      </c>
      <c r="AE3010">
        <v>4406.3999999999996</v>
      </c>
      <c r="AF3010">
        <v>1464.8832</v>
      </c>
      <c r="AG3010">
        <v>0</v>
      </c>
      <c r="AH3010">
        <v>1688</v>
      </c>
      <c r="AI3010">
        <v>2526.54</v>
      </c>
      <c r="AJ3010">
        <v>1534.59</v>
      </c>
      <c r="AK3010">
        <v>1461.66</v>
      </c>
      <c r="AL3010">
        <v>33698.95703125</v>
      </c>
      <c r="AM3010">
        <v>21540.359375</v>
      </c>
      <c r="AN3010">
        <v>12158.59765625</v>
      </c>
      <c r="AO3010" s="5" t="s">
        <v>4417</v>
      </c>
    </row>
    <row r="3011" spans="1:41" ht="14.25" x14ac:dyDescent="0.45">
      <c r="A3011">
        <v>2019</v>
      </c>
      <c r="B3011" s="5" t="s">
        <v>5028</v>
      </c>
      <c r="C3011" s="5" t="s">
        <v>170</v>
      </c>
      <c r="D3011" s="5" t="s">
        <v>83</v>
      </c>
      <c r="E3011" s="5" t="s">
        <v>92</v>
      </c>
      <c r="F3011" s="5" t="s">
        <v>230</v>
      </c>
      <c r="G3011" s="5" t="s">
        <v>87</v>
      </c>
      <c r="H3011" s="5" t="s">
        <v>130</v>
      </c>
      <c r="I3011">
        <v>994.5</v>
      </c>
      <c r="J3011">
        <v>1069.1898798392001</v>
      </c>
      <c r="K3011">
        <v>28</v>
      </c>
      <c r="L3011">
        <v>357.38499999999999</v>
      </c>
      <c r="M3011">
        <v>1350</v>
      </c>
      <c r="N3011">
        <v>2417.572999999999</v>
      </c>
      <c r="O3011">
        <v>117.0433</v>
      </c>
      <c r="P3011">
        <v>2977.739</v>
      </c>
      <c r="Q3011">
        <v>67.695246204654651</v>
      </c>
      <c r="R3011">
        <v>432.92484000000002</v>
      </c>
      <c r="S3011">
        <v>750</v>
      </c>
      <c r="T3011">
        <v>510.27499999999998</v>
      </c>
      <c r="U3011">
        <v>25</v>
      </c>
      <c r="V3011">
        <v>898</v>
      </c>
      <c r="W3011">
        <v>782</v>
      </c>
      <c r="X3011">
        <v>1320</v>
      </c>
      <c r="Y3011"/>
      <c r="Z3011">
        <v>1972.0888564960001</v>
      </c>
      <c r="AA3011">
        <v>2730</v>
      </c>
      <c r="AB3011">
        <v>640</v>
      </c>
      <c r="AC3011">
        <v>2053.5500099999999</v>
      </c>
      <c r="AD3011">
        <v>751.31203083200012</v>
      </c>
      <c r="AE3011">
        <v>10698.924389</v>
      </c>
      <c r="AF3011">
        <v>3160.6272399588588</v>
      </c>
      <c r="AG3011">
        <v>1143</v>
      </c>
      <c r="AH3011">
        <v>1618.194379306854</v>
      </c>
      <c r="AI3011">
        <v>1506</v>
      </c>
      <c r="AJ3011">
        <v>2715.444</v>
      </c>
      <c r="AK3011">
        <v>1113</v>
      </c>
      <c r="AL3011">
        <v>44199.47265625</v>
      </c>
      <c r="AM3011">
        <v>33713.640625</v>
      </c>
      <c r="AN3011">
        <v>10485.82421875</v>
      </c>
      <c r="AO3011" s="5" t="s">
        <v>5587</v>
      </c>
    </row>
    <row r="3012" spans="1:41" ht="14.25" x14ac:dyDescent="0.45">
      <c r="A3012">
        <v>2019</v>
      </c>
      <c r="B3012" s="5" t="s">
        <v>589</v>
      </c>
      <c r="C3012" s="5" t="s">
        <v>170</v>
      </c>
      <c r="D3012" s="5" t="s">
        <v>83</v>
      </c>
      <c r="E3012" s="5" t="s">
        <v>92</v>
      </c>
      <c r="F3012" s="5" t="s">
        <v>230</v>
      </c>
      <c r="G3012" s="5" t="s">
        <v>87</v>
      </c>
      <c r="H3012" s="5" t="s">
        <v>130</v>
      </c>
      <c r="I3012">
        <v>564.66632249999975</v>
      </c>
      <c r="J3012">
        <v>1389.9520313999999</v>
      </c>
      <c r="K3012">
        <v>61.994519999999987</v>
      </c>
      <c r="L3012">
        <v>105.6006</v>
      </c>
      <c r="M3012">
        <v>364.14</v>
      </c>
      <c r="N3012">
        <v>1277</v>
      </c>
      <c r="O3012">
        <v>22.8618185642</v>
      </c>
      <c r="P3012">
        <v>1386.7670000000001</v>
      </c>
      <c r="Q3012">
        <v>47.862708088981123</v>
      </c>
      <c r="R3012">
        <v>1163.253489305059</v>
      </c>
      <c r="S3012">
        <v>1537.5989999999999</v>
      </c>
      <c r="T3012">
        <v>2060.6019999999999</v>
      </c>
      <c r="U3012">
        <v>117.3115</v>
      </c>
      <c r="V3012">
        <v>69</v>
      </c>
      <c r="W3012">
        <v>1036.1863539999999</v>
      </c>
      <c r="X3012">
        <v>75</v>
      </c>
      <c r="Y3012">
        <v>0</v>
      </c>
      <c r="Z3012">
        <v>558.85693978764004</v>
      </c>
      <c r="AA3012">
        <v>4175.4896954445503</v>
      </c>
      <c r="AB3012">
        <v>123</v>
      </c>
      <c r="AC3012">
        <v>352.43554000000012</v>
      </c>
      <c r="AD3012">
        <v>394.25057279220522</v>
      </c>
      <c r="AE3012">
        <v>3429.1914847200001</v>
      </c>
      <c r="AF3012">
        <v>576.38864579688016</v>
      </c>
      <c r="AG3012">
        <v>0</v>
      </c>
      <c r="AH3012">
        <v>1693.34374275</v>
      </c>
      <c r="AI3012">
        <v>688.74480000000005</v>
      </c>
      <c r="AJ3012">
        <v>1379.5704000000001</v>
      </c>
      <c r="AK3012">
        <v>753.24959999999999</v>
      </c>
      <c r="AL3012">
        <v>25404.318359375</v>
      </c>
      <c r="AM3012">
        <v>16593.345703125</v>
      </c>
      <c r="AN3012">
        <v>8810.97265625</v>
      </c>
      <c r="AO3012" s="5" t="s">
        <v>966</v>
      </c>
    </row>
    <row r="3013" spans="1:41" ht="14.25" x14ac:dyDescent="0.45">
      <c r="A3013">
        <v>2019</v>
      </c>
      <c r="B3013" s="5" t="s">
        <v>1507</v>
      </c>
      <c r="C3013" s="5" t="s">
        <v>170</v>
      </c>
      <c r="D3013" s="5" t="s">
        <v>83</v>
      </c>
      <c r="E3013" s="5" t="s">
        <v>92</v>
      </c>
      <c r="F3013" s="5" t="s">
        <v>230</v>
      </c>
      <c r="G3013" s="5" t="s">
        <v>87</v>
      </c>
      <c r="H3013" s="5" t="s">
        <v>130</v>
      </c>
      <c r="I3013">
        <v>1400</v>
      </c>
      <c r="J3013">
        <v>204.4</v>
      </c>
      <c r="K3013">
        <v>86</v>
      </c>
      <c r="L3013">
        <v>45.046496770560012</v>
      </c>
      <c r="M3013">
        <v>506.24999999999977</v>
      </c>
      <c r="N3013">
        <v>6404.7679999999991</v>
      </c>
      <c r="O3013">
        <v>24.353561782470688</v>
      </c>
      <c r="P3013">
        <v>1446.4</v>
      </c>
      <c r="Q3013">
        <v>53.503745400000007</v>
      </c>
      <c r="R3013">
        <v>117.46601907352191</v>
      </c>
      <c r="S3013">
        <v>1075</v>
      </c>
      <c r="T3013">
        <v>1753.6</v>
      </c>
      <c r="U3013"/>
      <c r="V3013">
        <v>0</v>
      </c>
      <c r="W3013">
        <v>532.74359461152812</v>
      </c>
      <c r="X3013">
        <v>438</v>
      </c>
      <c r="Y3013">
        <v>0</v>
      </c>
      <c r="Z3013">
        <v>170.2082704859136</v>
      </c>
      <c r="AA3013">
        <v>20013.776919749998</v>
      </c>
      <c r="AB3013">
        <v>18</v>
      </c>
      <c r="AC3013">
        <v>747.62089999999989</v>
      </c>
      <c r="AD3013">
        <v>323.63241119999998</v>
      </c>
      <c r="AE3013">
        <v>2780.6287313229568</v>
      </c>
      <c r="AF3013">
        <v>0</v>
      </c>
      <c r="AG3013">
        <v>1395.5501819474459</v>
      </c>
      <c r="AH3013">
        <v>681</v>
      </c>
      <c r="AI3013">
        <v>129.17745397440001</v>
      </c>
      <c r="AJ3013">
        <v>30.998291538849472</v>
      </c>
      <c r="AK3013">
        <v>358</v>
      </c>
      <c r="AL3013">
        <v>40736.125</v>
      </c>
      <c r="AM3013">
        <v>34810.3671875</v>
      </c>
      <c r="AN3013">
        <v>5925.7568359375</v>
      </c>
      <c r="AO3013" s="5" t="s">
        <v>2649</v>
      </c>
    </row>
    <row r="3014" spans="1:41" ht="14.25" x14ac:dyDescent="0.45">
      <c r="A3014">
        <v>2019</v>
      </c>
      <c r="B3014" s="5" t="s">
        <v>589</v>
      </c>
      <c r="C3014" s="5" t="s">
        <v>170</v>
      </c>
      <c r="D3014" s="5" t="s">
        <v>83</v>
      </c>
      <c r="E3014" s="5" t="s">
        <v>92</v>
      </c>
      <c r="F3014" s="5" t="s">
        <v>93</v>
      </c>
      <c r="G3014" s="5" t="s">
        <v>86</v>
      </c>
      <c r="H3014" s="5" t="s">
        <v>130</v>
      </c>
      <c r="I3014">
        <v>838.66445697301629</v>
      </c>
      <c r="J3014">
        <v>2146.0255693303193</v>
      </c>
      <c r="K3014">
        <v>122.08406652138844</v>
      </c>
      <c r="L3014">
        <v>366.25219956416532</v>
      </c>
      <c r="M3014">
        <v>1061.6005784468559</v>
      </c>
      <c r="N3014">
        <v>1332.9828423181179</v>
      </c>
      <c r="O3014">
        <v>266.46174519016085</v>
      </c>
      <c r="P3014">
        <v>1661.5747613618812</v>
      </c>
      <c r="Q3014">
        <v>48.856806339707092</v>
      </c>
      <c r="R3014">
        <v>1722.329538009765</v>
      </c>
      <c r="S3014">
        <v>2149.7411713548836</v>
      </c>
      <c r="T3014">
        <v>2967.1736167589625</v>
      </c>
      <c r="U3014">
        <v>313.1721706418225</v>
      </c>
      <c r="V3014">
        <v>197.45770759111522</v>
      </c>
      <c r="W3014">
        <v>1108.3110038985176</v>
      </c>
      <c r="X3014">
        <v>900.98496721869321</v>
      </c>
      <c r="Y3014">
        <v>2420.4493188588317</v>
      </c>
      <c r="Z3014">
        <v>1794.7073630054667</v>
      </c>
      <c r="AA3014">
        <v>5270.5997575240935</v>
      </c>
      <c r="AB3014">
        <v>267.52334576860773</v>
      </c>
      <c r="AC3014">
        <v>561.05776351017573</v>
      </c>
      <c r="AD3014">
        <v>1422.6351895805481</v>
      </c>
      <c r="AE3014">
        <v>3499.0692654592322</v>
      </c>
      <c r="AF3014">
        <v>1490.6619834426156</v>
      </c>
      <c r="AG3014">
        <v>1734.6553451821628</v>
      </c>
      <c r="AH3014">
        <v>3269.198981327093</v>
      </c>
      <c r="AI3014">
        <v>1012.7669518383007</v>
      </c>
      <c r="AJ3014">
        <v>2588.1822102534352</v>
      </c>
      <c r="AK3014">
        <v>1159.2678316639667</v>
      </c>
      <c r="AL3014">
        <v>43694.44921875</v>
      </c>
      <c r="AM3014">
        <v>27986.69921875</v>
      </c>
      <c r="AN3014">
        <v>15707.7490234375</v>
      </c>
      <c r="AO3014" s="5" t="s">
        <v>967</v>
      </c>
    </row>
    <row r="3015" spans="1:41" ht="14.25" x14ac:dyDescent="0.45">
      <c r="A3015">
        <v>2019</v>
      </c>
      <c r="B3015" s="5" t="s">
        <v>1507</v>
      </c>
      <c r="C3015" s="5" t="s">
        <v>170</v>
      </c>
      <c r="D3015" s="5" t="s">
        <v>83</v>
      </c>
      <c r="E3015" s="5" t="s">
        <v>92</v>
      </c>
      <c r="F3015" s="5" t="s">
        <v>93</v>
      </c>
      <c r="G3015" s="5" t="s">
        <v>86</v>
      </c>
      <c r="H3015" s="5" t="s">
        <v>130</v>
      </c>
      <c r="I3015">
        <v>1421.5548079470882</v>
      </c>
      <c r="J3015">
        <v>363.91803083445456</v>
      </c>
      <c r="K3015">
        <v>181.95901541722728</v>
      </c>
      <c r="L3015">
        <v>511.75973086095172</v>
      </c>
      <c r="M3015">
        <v>1825.2763734040611</v>
      </c>
      <c r="N3015">
        <v>7078.2056997301406</v>
      </c>
      <c r="O3015">
        <v>89.55795290066655</v>
      </c>
      <c r="P3015">
        <v>1529.5929733510668</v>
      </c>
      <c r="Q3015">
        <v>53.621047355764162</v>
      </c>
      <c r="R3015">
        <v>367.36974786716553</v>
      </c>
      <c r="S3015">
        <v>1592.1413849007388</v>
      </c>
      <c r="T3015">
        <v>2086.8424580663254</v>
      </c>
      <c r="U3015">
        <v>152.17982283768512</v>
      </c>
      <c r="V3015">
        <v>0</v>
      </c>
      <c r="W3015">
        <v>606.15097010863838</v>
      </c>
      <c r="X3015">
        <v>504.93626778280571</v>
      </c>
      <c r="Y3015">
        <v>196.74318541987699</v>
      </c>
      <c r="Z3015">
        <v>284.31096158941762</v>
      </c>
      <c r="AA3015">
        <v>27259.964867054241</v>
      </c>
      <c r="AB3015">
        <v>379.83944468346192</v>
      </c>
      <c r="AC3015">
        <v>733.14855982790743</v>
      </c>
      <c r="AD3015">
        <v>782.08259314017005</v>
      </c>
      <c r="AE3015">
        <v>3332.1244698279747</v>
      </c>
      <c r="AF3015">
        <v>705.09118474175568</v>
      </c>
      <c r="AG3015">
        <v>6051.6109092811894</v>
      </c>
      <c r="AH3015">
        <v>1742.82619454313</v>
      </c>
      <c r="AI3015">
        <v>577.71987394969665</v>
      </c>
      <c r="AJ3015">
        <v>785.53867604466814</v>
      </c>
      <c r="AK3015">
        <v>821.09005707023812</v>
      </c>
      <c r="AL3015">
        <v>62017.15625</v>
      </c>
      <c r="AM3015">
        <v>50826.734375</v>
      </c>
      <c r="AN3015">
        <v>11190.421875</v>
      </c>
      <c r="AO3015" s="5" t="s">
        <v>2652</v>
      </c>
    </row>
    <row r="3016" spans="1:41" ht="14.25" x14ac:dyDescent="0.45">
      <c r="A3016">
        <v>2019</v>
      </c>
      <c r="B3016" s="5" t="s">
        <v>5028</v>
      </c>
      <c r="C3016" s="5" t="s">
        <v>170</v>
      </c>
      <c r="D3016" s="5" t="s">
        <v>83</v>
      </c>
      <c r="E3016" s="5" t="s">
        <v>92</v>
      </c>
      <c r="F3016" s="5" t="s">
        <v>93</v>
      </c>
      <c r="G3016" s="5" t="s">
        <v>86</v>
      </c>
      <c r="H3016" s="5" t="s">
        <v>130</v>
      </c>
      <c r="I3016">
        <v>1560</v>
      </c>
      <c r="J3016">
        <v>1085.1759999999999</v>
      </c>
      <c r="K3016">
        <v>236.38800000000001</v>
      </c>
      <c r="L3016">
        <v>1015.519</v>
      </c>
      <c r="M3016">
        <v>1645</v>
      </c>
      <c r="N3016">
        <v>3230.701</v>
      </c>
      <c r="O3016">
        <v>458.04329999999999</v>
      </c>
      <c r="P3016">
        <v>3398.02</v>
      </c>
      <c r="Q3016">
        <v>170.5213982046547</v>
      </c>
      <c r="R3016">
        <v>1402.854319903</v>
      </c>
      <c r="S3016">
        <v>750</v>
      </c>
      <c r="T3016">
        <v>4350</v>
      </c>
      <c r="U3016">
        <v>145</v>
      </c>
      <c r="V3016">
        <v>1648</v>
      </c>
      <c r="W3016">
        <v>1068</v>
      </c>
      <c r="X3016">
        <v>2192.5706875733831</v>
      </c>
      <c r="Y3016">
        <v>325</v>
      </c>
      <c r="Z3016">
        <v>5627.9858198306074</v>
      </c>
      <c r="AA3016">
        <v>5455</v>
      </c>
      <c r="AB3016">
        <v>640</v>
      </c>
      <c r="AC3016">
        <v>3663.75333</v>
      </c>
      <c r="AD3016">
        <v>3877</v>
      </c>
      <c r="AE3016">
        <v>10698.924389</v>
      </c>
      <c r="AF3016">
        <v>5206.4150426515662</v>
      </c>
      <c r="AG3016">
        <v>4752</v>
      </c>
      <c r="AH3016">
        <v>2808</v>
      </c>
      <c r="AI3016">
        <v>2025</v>
      </c>
      <c r="AJ3016">
        <v>10724</v>
      </c>
      <c r="AK3016">
        <v>1465</v>
      </c>
      <c r="AL3016">
        <v>81623.875</v>
      </c>
      <c r="AM3016">
        <v>60108.87109375</v>
      </c>
      <c r="AN3016">
        <v>21515.001953125</v>
      </c>
      <c r="AO3016" s="5" t="s">
        <v>5588</v>
      </c>
    </row>
    <row r="3017" spans="1:41" ht="14.25" x14ac:dyDescent="0.45">
      <c r="A3017">
        <v>2019</v>
      </c>
      <c r="B3017" s="5" t="s">
        <v>1508</v>
      </c>
      <c r="C3017" s="5" t="s">
        <v>170</v>
      </c>
      <c r="D3017" s="5" t="s">
        <v>83</v>
      </c>
      <c r="E3017" s="5" t="s">
        <v>92</v>
      </c>
      <c r="F3017" s="5" t="s">
        <v>93</v>
      </c>
      <c r="G3017" s="5" t="s">
        <v>86</v>
      </c>
      <c r="H3017" s="5" t="s">
        <v>130</v>
      </c>
      <c r="I3017">
        <v>550.11321945586087</v>
      </c>
      <c r="J3017">
        <v>175.32606729356553</v>
      </c>
      <c r="K3017">
        <v>179.62880635293416</v>
      </c>
      <c r="L3017">
        <v>563.58537993233085</v>
      </c>
      <c r="M3017">
        <v>2090.0092289173817</v>
      </c>
      <c r="N3017">
        <v>5228.5971241998568</v>
      </c>
      <c r="O3017">
        <v>89.814403176467081</v>
      </c>
      <c r="P3017">
        <v>481.39621958554585</v>
      </c>
      <c r="Q3017">
        <v>116.70259012742191</v>
      </c>
      <c r="R3017">
        <v>443.03554859758037</v>
      </c>
      <c r="S3017">
        <v>2918.96810323518</v>
      </c>
      <c r="T3017">
        <v>1684.0200595587578</v>
      </c>
      <c r="U3017">
        <v>134.72160476470063</v>
      </c>
      <c r="V3017">
        <v>469.28025659704048</v>
      </c>
      <c r="W3017">
        <v>1292.2047257014201</v>
      </c>
      <c r="X3017">
        <v>307.61433087939974</v>
      </c>
      <c r="Y3017">
        <v>2845.9939006543004</v>
      </c>
      <c r="Z3017">
        <v>1010.4120357352546</v>
      </c>
      <c r="AA3017">
        <v>35068.808571608861</v>
      </c>
      <c r="AB3017">
        <v>743.2141862852651</v>
      </c>
      <c r="AC3017">
        <v>734.45728197555957</v>
      </c>
      <c r="AD3017">
        <v>783.09512688213476</v>
      </c>
      <c r="AE3017">
        <v>2222.90647861756</v>
      </c>
      <c r="AF3017">
        <v>1353.7743816648942</v>
      </c>
      <c r="AG3017">
        <v>18409.70729109634</v>
      </c>
      <c r="AH3017">
        <v>2285.2152208212342</v>
      </c>
      <c r="AI3017">
        <v>394.06069393674932</v>
      </c>
      <c r="AJ3017">
        <v>3884.7380876031207</v>
      </c>
      <c r="AK3017">
        <v>759.89638939253075</v>
      </c>
      <c r="AL3017">
        <v>87221.296875</v>
      </c>
      <c r="AM3017">
        <v>73693.5546875</v>
      </c>
      <c r="AN3017">
        <v>13527.740234375</v>
      </c>
      <c r="AO3017" s="5" t="s">
        <v>2651</v>
      </c>
    </row>
    <row r="3018" spans="1:41" ht="14.25" x14ac:dyDescent="0.45">
      <c r="A3018">
        <v>2019</v>
      </c>
      <c r="B3018" s="5" t="s">
        <v>1509</v>
      </c>
      <c r="C3018" s="5" t="s">
        <v>170</v>
      </c>
      <c r="D3018" s="5" t="s">
        <v>83</v>
      </c>
      <c r="E3018" s="5" t="s">
        <v>92</v>
      </c>
      <c r="F3018" s="5" t="s">
        <v>93</v>
      </c>
      <c r="G3018" s="5" t="s">
        <v>86</v>
      </c>
      <c r="H3018" s="5" t="s">
        <v>130</v>
      </c>
      <c r="I3018">
        <v>1029.1511148452987</v>
      </c>
      <c r="J3018">
        <v>785.01038547002645</v>
      </c>
      <c r="K3018">
        <v>120.43257726913069</v>
      </c>
      <c r="L3018">
        <v>549.61048899185096</v>
      </c>
      <c r="M3018">
        <v>2038.4582254814791</v>
      </c>
      <c r="N3018">
        <v>1109.1577604500167</v>
      </c>
      <c r="O3018">
        <v>90.87185375761679</v>
      </c>
      <c r="P3018">
        <v>1839.8419138908403</v>
      </c>
      <c r="Q3018">
        <v>136.97817849334049</v>
      </c>
      <c r="R3018">
        <v>1818.5704550164903</v>
      </c>
      <c r="S3018">
        <v>2737.1040288438794</v>
      </c>
      <c r="T3018">
        <v>3060.0823042474572</v>
      </c>
      <c r="U3018">
        <v>111.67384437683027</v>
      </c>
      <c r="V3018">
        <v>39.414298015351861</v>
      </c>
      <c r="W3018">
        <v>1225.1277633105203</v>
      </c>
      <c r="X3018">
        <v>512.35357581746268</v>
      </c>
      <c r="Y3018">
        <v>2699.4009682673609</v>
      </c>
      <c r="Z3018">
        <v>1136.0432384837386</v>
      </c>
      <c r="AA3018">
        <v>34747.223439177898</v>
      </c>
      <c r="AB3018">
        <v>708.36252266479596</v>
      </c>
      <c r="AC3018">
        <v>658.71145558156798</v>
      </c>
      <c r="AD3018">
        <v>798.49731613865856</v>
      </c>
      <c r="AE3018">
        <v>1592.4515033478149</v>
      </c>
      <c r="AF3018">
        <v>1528.9437312686607</v>
      </c>
      <c r="AG3018">
        <v>11686.288916289814</v>
      </c>
      <c r="AH3018">
        <v>1965.788113515674</v>
      </c>
      <c r="AI3018">
        <v>447.79021911885866</v>
      </c>
      <c r="AJ3018">
        <v>2122.6241743684282</v>
      </c>
      <c r="AK3018">
        <v>825.510575099314</v>
      </c>
      <c r="AL3018">
        <v>78121.46875</v>
      </c>
      <c r="AM3018">
        <v>63591.09765625</v>
      </c>
      <c r="AN3018">
        <v>14530.37890625</v>
      </c>
      <c r="AO3018" s="5" t="s">
        <v>2650</v>
      </c>
    </row>
    <row r="3019" spans="1:41" ht="14.25" x14ac:dyDescent="0.45">
      <c r="A3019">
        <v>2019</v>
      </c>
      <c r="B3019" s="5" t="s">
        <v>4071</v>
      </c>
      <c r="C3019" s="5" t="s">
        <v>170</v>
      </c>
      <c r="D3019" s="5" t="s">
        <v>83</v>
      </c>
      <c r="E3019" s="5" t="s">
        <v>92</v>
      </c>
      <c r="F3019" s="5" t="s">
        <v>93</v>
      </c>
      <c r="G3019" s="5" t="s">
        <v>86</v>
      </c>
      <c r="H3019" s="5" t="s">
        <v>130</v>
      </c>
      <c r="I3019">
        <v>1151.7986950253196</v>
      </c>
      <c r="J3019">
        <v>6197.6025317590074</v>
      </c>
      <c r="K3019">
        <v>278.6941485284479</v>
      </c>
      <c r="L3019">
        <v>982.11406584748238</v>
      </c>
      <c r="M3019">
        <v>771.29376899016938</v>
      </c>
      <c r="N3019">
        <v>1772.8310687242081</v>
      </c>
      <c r="O3019">
        <v>643.77319918379476</v>
      </c>
      <c r="P3019">
        <v>2244.9790636073863</v>
      </c>
      <c r="Q3019">
        <v>158.31381664301568</v>
      </c>
      <c r="R3019">
        <v>755.60211374623213</v>
      </c>
      <c r="S3019">
        <v>272.52379837652654</v>
      </c>
      <c r="T3019">
        <v>2828.0771529639546</v>
      </c>
      <c r="U3019">
        <v>303.37554913613332</v>
      </c>
      <c r="V3019">
        <v>1470.6001195412564</v>
      </c>
      <c r="W3019">
        <v>1517.9061373726533</v>
      </c>
      <c r="X3019">
        <v>2238.4329882905727</v>
      </c>
      <c r="Y3019">
        <v>0</v>
      </c>
      <c r="Z3019">
        <v>1815.1113363568652</v>
      </c>
      <c r="AA3019">
        <v>7848.6853932439635</v>
      </c>
      <c r="AB3019">
        <v>520.99042990240366</v>
      </c>
      <c r="AC3019">
        <v>1145.1417510604178</v>
      </c>
      <c r="AD3019">
        <v>1894.9355796799341</v>
      </c>
      <c r="AE3019">
        <v>4442.6521093833753</v>
      </c>
      <c r="AF3019">
        <v>1941.1921577944581</v>
      </c>
      <c r="AG3019">
        <v>1805.8558111289833</v>
      </c>
      <c r="AH3019">
        <v>3397.8061503246927</v>
      </c>
      <c r="AI3019">
        <v>2847.6165951117055</v>
      </c>
      <c r="AJ3019">
        <v>2586.4051053470348</v>
      </c>
      <c r="AK3019">
        <v>1681.4204163985692</v>
      </c>
      <c r="AL3019">
        <v>55515.734375</v>
      </c>
      <c r="AM3019">
        <v>36622.265625</v>
      </c>
      <c r="AN3019">
        <v>18893.46875</v>
      </c>
      <c r="AO3019" s="5" t="s">
        <v>4418</v>
      </c>
    </row>
    <row r="3020" spans="1:41" ht="14.25" x14ac:dyDescent="0.45">
      <c r="A3020">
        <v>2019</v>
      </c>
      <c r="B3020" s="5" t="s">
        <v>1507</v>
      </c>
      <c r="C3020" s="5" t="s">
        <v>170</v>
      </c>
      <c r="D3020" s="5" t="s">
        <v>83</v>
      </c>
      <c r="E3020" s="5" t="s">
        <v>92</v>
      </c>
      <c r="F3020" s="5" t="s">
        <v>93</v>
      </c>
      <c r="G3020" s="5" t="s">
        <v>87</v>
      </c>
      <c r="H3020" s="5" t="s">
        <v>130</v>
      </c>
      <c r="I3020">
        <v>1400</v>
      </c>
      <c r="J3020">
        <v>327.04000000000002</v>
      </c>
      <c r="K3020">
        <v>184</v>
      </c>
      <c r="L3020">
        <v>506.77308866880003</v>
      </c>
      <c r="M3020">
        <v>1805.6249999999991</v>
      </c>
      <c r="N3020">
        <v>7070.463999999999</v>
      </c>
      <c r="O3020">
        <v>91.325856684265091</v>
      </c>
      <c r="P3020">
        <v>1519.85</v>
      </c>
      <c r="Q3020">
        <v>53.503745400000007</v>
      </c>
      <c r="R3020">
        <v>362.18689214335927</v>
      </c>
      <c r="S3020">
        <v>1584</v>
      </c>
      <c r="T3020">
        <v>2076</v>
      </c>
      <c r="U3020">
        <v>120</v>
      </c>
      <c r="V3020">
        <v>0</v>
      </c>
      <c r="W3020">
        <v>587.8930350475041</v>
      </c>
      <c r="X3020">
        <v>530</v>
      </c>
      <c r="Y3020">
        <v>215</v>
      </c>
      <c r="Z3020">
        <v>283.68045080985598</v>
      </c>
      <c r="AA3020">
        <v>27330.89308243569</v>
      </c>
      <c r="AB3020">
        <v>334</v>
      </c>
      <c r="AC3020">
        <v>747.62089999999989</v>
      </c>
      <c r="AD3020">
        <v>780.37170119999996</v>
      </c>
      <c r="AE3020">
        <v>3325.404972561741</v>
      </c>
      <c r="AF3020">
        <v>698.22069994368007</v>
      </c>
      <c r="AG3020">
        <v>6048.6449863567068</v>
      </c>
      <c r="AH3020">
        <v>1739.3875</v>
      </c>
      <c r="AI3020">
        <v>560.87304802560004</v>
      </c>
      <c r="AJ3020">
        <v>789.39410153076381</v>
      </c>
      <c r="AK3020">
        <v>793</v>
      </c>
      <c r="AL3020">
        <v>61865.15234375</v>
      </c>
      <c r="AM3020">
        <v>50798.67578125</v>
      </c>
      <c r="AN3020">
        <v>11066.4765625</v>
      </c>
      <c r="AO3020" s="5" t="s">
        <v>2655</v>
      </c>
    </row>
    <row r="3021" spans="1:41" ht="14.25" x14ac:dyDescent="0.45">
      <c r="A3021">
        <v>2019</v>
      </c>
      <c r="B3021" s="5" t="s">
        <v>589</v>
      </c>
      <c r="C3021" s="5" t="s">
        <v>170</v>
      </c>
      <c r="D3021" s="5" t="s">
        <v>83</v>
      </c>
      <c r="E3021" s="5" t="s">
        <v>92</v>
      </c>
      <c r="F3021" s="5" t="s">
        <v>93</v>
      </c>
      <c r="G3021" s="5" t="s">
        <v>87</v>
      </c>
      <c r="H3021" s="5" t="s">
        <v>130</v>
      </c>
      <c r="I3021">
        <v>826.08591624999963</v>
      </c>
      <c r="J3021">
        <v>2147.3351406000002</v>
      </c>
      <c r="K3021">
        <v>160.15251000000001</v>
      </c>
      <c r="L3021">
        <v>364.32207</v>
      </c>
      <c r="M3021">
        <v>1040.4000000000001</v>
      </c>
      <c r="N3021">
        <v>1334</v>
      </c>
      <c r="O3021">
        <v>260.83256634610001</v>
      </c>
      <c r="P3021">
        <v>1386.7670000000001</v>
      </c>
      <c r="Q3021">
        <v>47.862708088981123</v>
      </c>
      <c r="R3021">
        <v>1677.880289795417</v>
      </c>
      <c r="S3021">
        <v>2110.9409999999998</v>
      </c>
      <c r="T3021">
        <v>2879.6912950000001</v>
      </c>
      <c r="U3021">
        <v>300.92950000000002</v>
      </c>
      <c r="V3021">
        <v>194</v>
      </c>
      <c r="W3021">
        <v>1088.3084040000001</v>
      </c>
      <c r="X3021">
        <v>900.65178420593611</v>
      </c>
      <c r="Y3021">
        <v>2389.7136</v>
      </c>
      <c r="Z3021">
        <v>1758.864664990381</v>
      </c>
      <c r="AA3021">
        <v>5331.6292745215469</v>
      </c>
      <c r="AB3021">
        <v>252</v>
      </c>
      <c r="AC3021">
        <v>549.20476000000008</v>
      </c>
      <c r="AD3021">
        <v>1394.223268764456</v>
      </c>
      <c r="AE3021">
        <v>3429.1914847200001</v>
      </c>
      <c r="AF3021">
        <v>1482.8062742677801</v>
      </c>
      <c r="AG3021">
        <v>1739</v>
      </c>
      <c r="AH3021">
        <v>3292.0783180546869</v>
      </c>
      <c r="AI3021">
        <v>992.54160000000002</v>
      </c>
      <c r="AJ3021">
        <v>2587.2251040000001</v>
      </c>
      <c r="AK3021">
        <v>1136.1168</v>
      </c>
      <c r="AL3021">
        <v>43054.7578125</v>
      </c>
      <c r="AM3021">
        <v>27546.818359375</v>
      </c>
      <c r="AN3021">
        <v>15507.9384765625</v>
      </c>
      <c r="AO3021" s="5" t="s">
        <v>968</v>
      </c>
    </row>
    <row r="3022" spans="1:41" ht="14.25" x14ac:dyDescent="0.45">
      <c r="A3022">
        <v>2019</v>
      </c>
      <c r="B3022" s="5" t="s">
        <v>1508</v>
      </c>
      <c r="C3022" s="5" t="s">
        <v>170</v>
      </c>
      <c r="D3022" s="5" t="s">
        <v>83</v>
      </c>
      <c r="E3022" s="5" t="s">
        <v>92</v>
      </c>
      <c r="F3022" s="5" t="s">
        <v>93</v>
      </c>
      <c r="G3022" s="5" t="s">
        <v>87</v>
      </c>
      <c r="H3022" s="5" t="s">
        <v>130</v>
      </c>
      <c r="I3022">
        <v>499.8</v>
      </c>
      <c r="J3022">
        <v>768.2</v>
      </c>
      <c r="K3022">
        <v>178.4630979887923</v>
      </c>
      <c r="L3022">
        <v>562.94279999999992</v>
      </c>
      <c r="M3022">
        <v>2047.787499999999</v>
      </c>
      <c r="N3022">
        <v>5177.1837119323573</v>
      </c>
      <c r="O3022">
        <v>89</v>
      </c>
      <c r="P3022">
        <v>535.54999999999995</v>
      </c>
      <c r="Q3022">
        <v>128.7446570186282</v>
      </c>
      <c r="R3022">
        <v>446.83953323995797</v>
      </c>
      <c r="S3022">
        <v>3220.1645815145089</v>
      </c>
      <c r="T3022">
        <v>1727.9464554240001</v>
      </c>
      <c r="U3022">
        <v>131.19077779200001</v>
      </c>
      <c r="V3022">
        <v>461</v>
      </c>
      <c r="W3022">
        <v>1245.8794161599999</v>
      </c>
      <c r="X3022">
        <v>317.2754405</v>
      </c>
      <c r="Y3022">
        <v>2932</v>
      </c>
      <c r="Z3022">
        <v>1115.0999999999999</v>
      </c>
      <c r="AA3022">
        <v>34879.813786596118</v>
      </c>
      <c r="AB3022">
        <v>565</v>
      </c>
      <c r="AC3022">
        <v>736.80000000000007</v>
      </c>
      <c r="AD3022">
        <v>863.89953653402051</v>
      </c>
      <c r="AE3022">
        <v>2143.2156768</v>
      </c>
      <c r="AF3022">
        <v>1352.230516102793</v>
      </c>
      <c r="AG3022">
        <v>18764</v>
      </c>
      <c r="AH3022">
        <v>2431.901477008475</v>
      </c>
      <c r="AI3022">
        <v>379.93368816000009</v>
      </c>
      <c r="AJ3022">
        <v>4134.6773909553422</v>
      </c>
      <c r="AK3022">
        <v>807.1672665845274</v>
      </c>
      <c r="AL3022">
        <v>88643.7109375</v>
      </c>
      <c r="AM3022">
        <v>74769.2890625</v>
      </c>
      <c r="AN3022">
        <v>13874.41796875</v>
      </c>
      <c r="AO3022" s="5" t="s">
        <v>2654</v>
      </c>
    </row>
    <row r="3023" spans="1:41" ht="14.25" x14ac:dyDescent="0.45">
      <c r="A3023">
        <v>2019</v>
      </c>
      <c r="B3023" s="5" t="s">
        <v>4071</v>
      </c>
      <c r="C3023" s="5" t="s">
        <v>170</v>
      </c>
      <c r="D3023" s="5" t="s">
        <v>83</v>
      </c>
      <c r="E3023" s="5" t="s">
        <v>92</v>
      </c>
      <c r="F3023" s="5" t="s">
        <v>93</v>
      </c>
      <c r="G3023" s="5" t="s">
        <v>87</v>
      </c>
      <c r="H3023" s="5" t="s">
        <v>130</v>
      </c>
      <c r="I3023">
        <v>1165.248</v>
      </c>
      <c r="J3023">
        <v>6263.8235700000014</v>
      </c>
      <c r="K3023">
        <v>267.50200000000001</v>
      </c>
      <c r="L3023">
        <v>1002.6545</v>
      </c>
      <c r="M3023">
        <v>765</v>
      </c>
      <c r="N3023">
        <v>1760.0886270000001</v>
      </c>
      <c r="O3023">
        <v>637.89400000000001</v>
      </c>
      <c r="P3023">
        <v>2219.7926790000001</v>
      </c>
      <c r="Q3023">
        <v>157.0219734699433</v>
      </c>
      <c r="R3023">
        <v>747.50335900914342</v>
      </c>
      <c r="S3023">
        <v>270</v>
      </c>
      <c r="T3023">
        <v>2861.1</v>
      </c>
      <c r="U3023">
        <v>297.9500000000001</v>
      </c>
      <c r="V3023">
        <v>1460</v>
      </c>
      <c r="W3023">
        <v>1506.9960000000001</v>
      </c>
      <c r="X3023">
        <v>2264.5706875733831</v>
      </c>
      <c r="Y3023">
        <v>0</v>
      </c>
      <c r="Z3023">
        <v>1801</v>
      </c>
      <c r="AA3023">
        <v>8061</v>
      </c>
      <c r="AB3023">
        <v>506.60700000000003</v>
      </c>
      <c r="AC3023">
        <v>1135.79737</v>
      </c>
      <c r="AD3023">
        <v>1879.47287627268</v>
      </c>
      <c r="AE3023">
        <v>4406.3999999999996</v>
      </c>
      <c r="AF3023">
        <v>1963.85904</v>
      </c>
      <c r="AG3023">
        <v>1828</v>
      </c>
      <c r="AH3023">
        <v>3455</v>
      </c>
      <c r="AI3023">
        <v>2824.38</v>
      </c>
      <c r="AJ3023">
        <v>2616.6060000000002</v>
      </c>
      <c r="AK3023">
        <v>1667.7</v>
      </c>
      <c r="AL3023">
        <v>55792.9609375</v>
      </c>
      <c r="AM3023">
        <v>36886.74609375</v>
      </c>
      <c r="AN3023">
        <v>18906.22265625</v>
      </c>
      <c r="AO3023" s="5" t="s">
        <v>4419</v>
      </c>
    </row>
    <row r="3024" spans="1:41" ht="14.25" x14ac:dyDescent="0.45">
      <c r="A3024">
        <v>2019</v>
      </c>
      <c r="B3024" s="5" t="s">
        <v>1509</v>
      </c>
      <c r="C3024" s="5" t="s">
        <v>170</v>
      </c>
      <c r="D3024" s="5" t="s">
        <v>83</v>
      </c>
      <c r="E3024" s="5" t="s">
        <v>92</v>
      </c>
      <c r="F3024" s="5" t="s">
        <v>93</v>
      </c>
      <c r="G3024" s="5" t="s">
        <v>87</v>
      </c>
      <c r="H3024" s="5" t="s">
        <v>130</v>
      </c>
      <c r="I3024">
        <v>1017.4862304</v>
      </c>
      <c r="J3024">
        <v>776.125</v>
      </c>
      <c r="K3024">
        <v>157.94158452377249</v>
      </c>
      <c r="L3024">
        <v>557.11959999999999</v>
      </c>
      <c r="M3024">
        <v>2001.2468749999989</v>
      </c>
      <c r="N3024">
        <v>1096.58604292416</v>
      </c>
      <c r="O3024">
        <v>88.89074868673282</v>
      </c>
      <c r="P3024">
        <v>1680.4089120000001</v>
      </c>
      <c r="Q3024">
        <v>134.08847434245851</v>
      </c>
      <c r="R3024">
        <v>1817.501774321837</v>
      </c>
      <c r="S3024">
        <v>2655.5904</v>
      </c>
      <c r="T3024">
        <v>2922.671058124999</v>
      </c>
      <c r="U3024">
        <v>109.32564816</v>
      </c>
      <c r="V3024">
        <v>38</v>
      </c>
      <c r="W3024">
        <v>1188.6548171009999</v>
      </c>
      <c r="X3024">
        <v>496.61403782646528</v>
      </c>
      <c r="Y3024">
        <v>2697.0403999999999</v>
      </c>
      <c r="Z3024">
        <v>1111.9733401190399</v>
      </c>
      <c r="AA3024">
        <v>34450.585353531787</v>
      </c>
      <c r="AB3024">
        <v>647</v>
      </c>
      <c r="AC3024">
        <v>590.35519999999997</v>
      </c>
      <c r="AD3024">
        <v>781.65214390542917</v>
      </c>
      <c r="AE3024">
        <v>1591.4066157590071</v>
      </c>
      <c r="AF3024">
        <v>1542.6755537289889</v>
      </c>
      <c r="AG3024">
        <v>11954.43740823201</v>
      </c>
      <c r="AH3024">
        <v>1962.631098885761</v>
      </c>
      <c r="AI3024">
        <v>434.03407199999998</v>
      </c>
      <c r="AJ3024">
        <v>2107.7391034989951</v>
      </c>
      <c r="AK3024">
        <v>835.97327774999962</v>
      </c>
      <c r="AL3024">
        <v>77445.7578125</v>
      </c>
      <c r="AM3024">
        <v>63272.85546875</v>
      </c>
      <c r="AN3024">
        <v>14172.9013671875</v>
      </c>
      <c r="AO3024" s="5" t="s">
        <v>2653</v>
      </c>
    </row>
    <row r="3025" spans="1:41" ht="14.25" x14ac:dyDescent="0.45">
      <c r="A3025">
        <v>2019</v>
      </c>
      <c r="B3025" s="5" t="s">
        <v>5028</v>
      </c>
      <c r="C3025" s="5" t="s">
        <v>170</v>
      </c>
      <c r="D3025" s="5" t="s">
        <v>83</v>
      </c>
      <c r="E3025" s="5" t="s">
        <v>92</v>
      </c>
      <c r="F3025" s="5" t="s">
        <v>93</v>
      </c>
      <c r="G3025" s="5" t="s">
        <v>87</v>
      </c>
      <c r="H3025" s="5" t="s">
        <v>130</v>
      </c>
      <c r="I3025">
        <v>1591.2</v>
      </c>
      <c r="J3025">
        <v>1069.1898798392001</v>
      </c>
      <c r="K3025">
        <v>236</v>
      </c>
      <c r="L3025">
        <v>1036.9464508999999</v>
      </c>
      <c r="M3025">
        <v>1645</v>
      </c>
      <c r="N3025">
        <v>3230.701</v>
      </c>
      <c r="O3025">
        <v>458.04329999999999</v>
      </c>
      <c r="P3025">
        <v>3397.739</v>
      </c>
      <c r="Q3025">
        <v>170.5213982046547</v>
      </c>
      <c r="R3025">
        <v>1402.854319903</v>
      </c>
      <c r="S3025">
        <v>750</v>
      </c>
      <c r="T3025">
        <v>4439.3924999999999</v>
      </c>
      <c r="U3025">
        <v>145</v>
      </c>
      <c r="V3025">
        <v>1648</v>
      </c>
      <c r="W3025">
        <v>1068</v>
      </c>
      <c r="X3025">
        <v>2192.5706875733831</v>
      </c>
      <c r="Y3025">
        <v>325</v>
      </c>
      <c r="Z3025">
        <v>5627.9858198306074</v>
      </c>
      <c r="AA3025">
        <v>5775</v>
      </c>
      <c r="AB3025">
        <v>640</v>
      </c>
      <c r="AC3025">
        <v>3663.7533300000009</v>
      </c>
      <c r="AD3025">
        <v>3877.7560497279992</v>
      </c>
      <c r="AE3025">
        <v>10698.924389</v>
      </c>
      <c r="AF3025">
        <v>5316.2704000515132</v>
      </c>
      <c r="AG3025">
        <v>4870</v>
      </c>
      <c r="AH3025">
        <v>2871.845402227415</v>
      </c>
      <c r="AI3025">
        <v>2025</v>
      </c>
      <c r="AJ3025">
        <v>11157.249599999999</v>
      </c>
      <c r="AK3025">
        <v>1465</v>
      </c>
      <c r="AL3025">
        <v>82794.9453125</v>
      </c>
      <c r="AM3025">
        <v>61126.3359375</v>
      </c>
      <c r="AN3025">
        <v>21668.607421875</v>
      </c>
      <c r="AO3025" s="5" t="s">
        <v>5589</v>
      </c>
    </row>
    <row r="3026" spans="1:41" ht="14.25" x14ac:dyDescent="0.45">
      <c r="A3026">
        <v>2019</v>
      </c>
      <c r="B3026" s="5" t="s">
        <v>4071</v>
      </c>
      <c r="C3026" s="5" t="s">
        <v>170</v>
      </c>
      <c r="D3026" s="5" t="s">
        <v>83</v>
      </c>
      <c r="E3026" s="5" t="s">
        <v>25</v>
      </c>
      <c r="F3026" s="5" t="s">
        <v>25</v>
      </c>
      <c r="G3026" s="5" t="s">
        <v>86</v>
      </c>
      <c r="H3026" s="5" t="s">
        <v>130</v>
      </c>
      <c r="I3026">
        <v>956.40427354781002</v>
      </c>
      <c r="J3026">
        <v>11722.893994881584</v>
      </c>
      <c r="K3026">
        <v>0</v>
      </c>
      <c r="L3026">
        <v>0</v>
      </c>
      <c r="M3026">
        <v>8515.0832096514696</v>
      </c>
      <c r="N3026">
        <v>7967.4728877922462</v>
      </c>
      <c r="O3026">
        <v>1577.5528555078931</v>
      </c>
      <c r="P3026">
        <v>735.79265939108996</v>
      </c>
      <c r="Q3026">
        <v>0</v>
      </c>
      <c r="R3026">
        <v>253.84714499106499</v>
      </c>
      <c r="S3026">
        <v>1235.098422076258</v>
      </c>
      <c r="T3026">
        <v>0</v>
      </c>
      <c r="U3026">
        <v>102.83916919868925</v>
      </c>
      <c r="V3026">
        <v>9663.7967296008283</v>
      </c>
      <c r="W3026">
        <v>3959.3080141495361</v>
      </c>
      <c r="X3026">
        <v>3692.834966437908</v>
      </c>
      <c r="Y3026">
        <v>16821.4029058296</v>
      </c>
      <c r="Z3026">
        <v>2104.0894018051822</v>
      </c>
      <c r="AA3026">
        <v>61976.02531759008</v>
      </c>
      <c r="AB3026">
        <v>139.68232995581167</v>
      </c>
      <c r="AC3026">
        <v>1281.8799601447417</v>
      </c>
      <c r="AD3026">
        <v>11978.411523373674</v>
      </c>
      <c r="AE3026">
        <v>2048.55625043789</v>
      </c>
      <c r="AF3026">
        <v>3146.6317634738143</v>
      </c>
      <c r="AG3026">
        <v>41503.831905207007</v>
      </c>
      <c r="AH3026">
        <v>2335.4775325022329</v>
      </c>
      <c r="AI3026">
        <v>605.72270658027969</v>
      </c>
      <c r="AJ3026">
        <v>5039.1192907357736</v>
      </c>
      <c r="AK3026">
        <v>233.44491408102459</v>
      </c>
      <c r="AL3026">
        <v>199597.1875</v>
      </c>
      <c r="AM3026">
        <v>165324.59375</v>
      </c>
      <c r="AN3026">
        <v>34272.6171875</v>
      </c>
      <c r="AO3026" s="5" t="s">
        <v>4420</v>
      </c>
    </row>
    <row r="3027" spans="1:41" ht="14.25" x14ac:dyDescent="0.45">
      <c r="A3027">
        <v>2019</v>
      </c>
      <c r="B3027" s="5" t="s">
        <v>1507</v>
      </c>
      <c r="C3027" s="5" t="s">
        <v>170</v>
      </c>
      <c r="D3027" s="5" t="s">
        <v>83</v>
      </c>
      <c r="E3027" s="5" t="s">
        <v>25</v>
      </c>
      <c r="F3027" s="5" t="s">
        <v>25</v>
      </c>
      <c r="G3027" s="5" t="s">
        <v>86</v>
      </c>
      <c r="H3027" s="5" t="s">
        <v>130</v>
      </c>
      <c r="I3027">
        <v>943.91239247686644</v>
      </c>
      <c r="J3027">
        <v>4924.2658547287128</v>
      </c>
      <c r="K3027">
        <v>45.489753854306819</v>
      </c>
      <c r="L3027">
        <v>295.68340005299433</v>
      </c>
      <c r="M3027">
        <v>6267.9194592003005</v>
      </c>
      <c r="N3027">
        <v>6023.7532053873092</v>
      </c>
      <c r="O3027">
        <v>1973.8572819306908</v>
      </c>
      <c r="P3027">
        <v>1364.6926156292045</v>
      </c>
      <c r="Q3027">
        <v>784.69825398679268</v>
      </c>
      <c r="R3027">
        <v>4716.233249646044</v>
      </c>
      <c r="S3027">
        <v>5686.2192317883528</v>
      </c>
      <c r="T3027">
        <v>966.65726940401987</v>
      </c>
      <c r="U3027">
        <v>190.22477854710638</v>
      </c>
      <c r="V3027">
        <v>5771.512520265178</v>
      </c>
      <c r="W3027">
        <v>2285.8601311789175</v>
      </c>
      <c r="X3027">
        <v>3014.2490284785113</v>
      </c>
      <c r="Y3027">
        <v>13404.693217017862</v>
      </c>
      <c r="Z3027">
        <v>1818.4529103259151</v>
      </c>
      <c r="AA3027">
        <v>30145.898425800984</v>
      </c>
      <c r="AB3027">
        <v>187.64523464901563</v>
      </c>
      <c r="AC3027">
        <v>583.14117222747598</v>
      </c>
      <c r="AD3027">
        <v>4446.623439258492</v>
      </c>
      <c r="AE3027">
        <v>8051.6864322123074</v>
      </c>
      <c r="AF3027">
        <v>2293.8208381034215</v>
      </c>
      <c r="AG3027">
        <v>29084.607283000696</v>
      </c>
      <c r="AH3027">
        <v>13961.750276378274</v>
      </c>
      <c r="AI3027">
        <v>221.76255003974575</v>
      </c>
      <c r="AJ3027">
        <v>6645.899222957898</v>
      </c>
      <c r="AK3027">
        <v>468.54446469936022</v>
      </c>
      <c r="AL3027">
        <v>156569.765625</v>
      </c>
      <c r="AM3027">
        <v>117043.171875</v>
      </c>
      <c r="AN3027">
        <v>39526.57421875</v>
      </c>
      <c r="AO3027" s="5" t="s">
        <v>2658</v>
      </c>
    </row>
    <row r="3028" spans="1:41" ht="14.25" x14ac:dyDescent="0.45">
      <c r="A3028">
        <v>2019</v>
      </c>
      <c r="B3028" s="5" t="s">
        <v>5028</v>
      </c>
      <c r="C3028" s="5" t="s">
        <v>170</v>
      </c>
      <c r="D3028" s="5" t="s">
        <v>83</v>
      </c>
      <c r="E3028" s="5" t="s">
        <v>25</v>
      </c>
      <c r="F3028" s="5" t="s">
        <v>25</v>
      </c>
      <c r="G3028" s="5" t="s">
        <v>86</v>
      </c>
      <c r="H3028" s="5" t="s">
        <v>130</v>
      </c>
      <c r="I3028">
        <v>2367</v>
      </c>
      <c r="J3028">
        <v>9250.0411999999997</v>
      </c>
      <c r="K3028">
        <v>0</v>
      </c>
      <c r="L3028">
        <v>0</v>
      </c>
      <c r="M3028">
        <v>6990</v>
      </c>
      <c r="N3028">
        <v>4932.75</v>
      </c>
      <c r="O3028">
        <v>1386.2308399999999</v>
      </c>
      <c r="P3028">
        <v>0</v>
      </c>
      <c r="Q3028">
        <v>0</v>
      </c>
      <c r="R3028">
        <v>421.69526999999988</v>
      </c>
      <c r="S3028">
        <v>1181</v>
      </c>
      <c r="T3028">
        <v>200</v>
      </c>
      <c r="U3028">
        <v>100</v>
      </c>
      <c r="V3028">
        <v>7857</v>
      </c>
      <c r="W3028">
        <v>4210</v>
      </c>
      <c r="X3028">
        <v>3613</v>
      </c>
      <c r="Y3028">
        <v>8813</v>
      </c>
      <c r="Z3028">
        <v>445.97828889621002</v>
      </c>
      <c r="AA3028">
        <v>62166</v>
      </c>
      <c r="AB3028">
        <v>217</v>
      </c>
      <c r="AC3028">
        <v>1097</v>
      </c>
      <c r="AD3028">
        <v>7644.99409037232</v>
      </c>
      <c r="AE3028">
        <v>2176</v>
      </c>
      <c r="AF3028">
        <v>12.73792621754583</v>
      </c>
      <c r="AG3028">
        <v>45386</v>
      </c>
      <c r="AH3028">
        <v>1221</v>
      </c>
      <c r="AI3028">
        <v>1642</v>
      </c>
      <c r="AJ3028">
        <v>4190</v>
      </c>
      <c r="AK3028">
        <v>227</v>
      </c>
      <c r="AL3028">
        <v>177747.421875</v>
      </c>
      <c r="AM3028">
        <v>149215.1875</v>
      </c>
      <c r="AN3028">
        <v>28532.224609375</v>
      </c>
      <c r="AO3028" s="5" t="s">
        <v>5590</v>
      </c>
    </row>
    <row r="3029" spans="1:41" ht="14.25" x14ac:dyDescent="0.45">
      <c r="A3029">
        <v>2019</v>
      </c>
      <c r="B3029" s="5" t="s">
        <v>1509</v>
      </c>
      <c r="C3029" s="5" t="s">
        <v>170</v>
      </c>
      <c r="D3029" s="5" t="s">
        <v>83</v>
      </c>
      <c r="E3029" s="5" t="s">
        <v>25</v>
      </c>
      <c r="F3029" s="5" t="s">
        <v>25</v>
      </c>
      <c r="G3029" s="5" t="s">
        <v>86</v>
      </c>
      <c r="H3029" s="5" t="s">
        <v>130</v>
      </c>
      <c r="I3029">
        <v>799.23437642241277</v>
      </c>
      <c r="J3029">
        <v>6991.7544892371789</v>
      </c>
      <c r="K3029">
        <v>43.793664461502068</v>
      </c>
      <c r="L3029">
        <v>314.21954251127733</v>
      </c>
      <c r="M3029">
        <v>8877.9337727565653</v>
      </c>
      <c r="N3029">
        <v>10498.145861038203</v>
      </c>
      <c r="O3029">
        <v>1401.3972627680662</v>
      </c>
      <c r="P3029">
        <v>1190.0897486673407</v>
      </c>
      <c r="Q3029">
        <v>0</v>
      </c>
      <c r="R3029">
        <v>2320.2406018696283</v>
      </c>
      <c r="S3029">
        <v>6131.1130246102894</v>
      </c>
      <c r="T3029">
        <v>0</v>
      </c>
      <c r="U3029">
        <v>164.22624173063275</v>
      </c>
      <c r="V3029">
        <v>10843.311320667912</v>
      </c>
      <c r="W3029">
        <v>4567.6792033346655</v>
      </c>
      <c r="X3029">
        <v>117.56707274352732</v>
      </c>
      <c r="Y3029">
        <v>26308.853838846771</v>
      </c>
      <c r="Z3029">
        <v>2143.958805431655</v>
      </c>
      <c r="AA3029">
        <v>31433.977748615409</v>
      </c>
      <c r="AB3029">
        <v>186.1230739613838</v>
      </c>
      <c r="AC3029">
        <v>1948.5443581339575</v>
      </c>
      <c r="AD3029">
        <v>4372.7513518232872</v>
      </c>
      <c r="AE3029">
        <v>6996.5568526488241</v>
      </c>
      <c r="AF3029">
        <v>7927.2379119254356</v>
      </c>
      <c r="AG3029">
        <v>32827.395910406856</v>
      </c>
      <c r="AH3029">
        <v>9718.311390769768</v>
      </c>
      <c r="AI3029">
        <v>213.49411424982259</v>
      </c>
      <c r="AJ3029">
        <v>7937.60168364725</v>
      </c>
      <c r="AK3029">
        <v>236.48578809211116</v>
      </c>
      <c r="AL3029">
        <v>186512.015625</v>
      </c>
      <c r="AM3029">
        <v>150645.359375</v>
      </c>
      <c r="AN3029">
        <v>35866.6484375</v>
      </c>
      <c r="AO3029" s="5" t="s">
        <v>2657</v>
      </c>
    </row>
    <row r="3030" spans="1:41" ht="14.25" x14ac:dyDescent="0.45">
      <c r="A3030">
        <v>2019</v>
      </c>
      <c r="B3030" s="5" t="s">
        <v>589</v>
      </c>
      <c r="C3030" s="5" t="s">
        <v>170</v>
      </c>
      <c r="D3030" s="5" t="s">
        <v>83</v>
      </c>
      <c r="E3030" s="5" t="s">
        <v>25</v>
      </c>
      <c r="F3030" s="5" t="s">
        <v>25</v>
      </c>
      <c r="G3030" s="5" t="s">
        <v>86</v>
      </c>
      <c r="H3030" s="5" t="s">
        <v>130</v>
      </c>
      <c r="I3030">
        <v>6082.9713145004853</v>
      </c>
      <c r="J3030">
        <v>12435.058375637247</v>
      </c>
      <c r="K3030">
        <v>0</v>
      </c>
      <c r="L3030">
        <v>138.00807519809129</v>
      </c>
      <c r="M3030">
        <v>7192.3439189774499</v>
      </c>
      <c r="N3030">
        <v>9392.4049577507139</v>
      </c>
      <c r="O3030">
        <v>1349.294335205954</v>
      </c>
      <c r="P3030">
        <v>412.32884947049422</v>
      </c>
      <c r="Q3030">
        <v>0</v>
      </c>
      <c r="R3030">
        <v>2269.8422459503904</v>
      </c>
      <c r="S3030">
        <v>6794.2437020598782</v>
      </c>
      <c r="T3030">
        <v>0</v>
      </c>
      <c r="U3030">
        <v>196.39610701266835</v>
      </c>
      <c r="V3030">
        <v>4717.7529706178284</v>
      </c>
      <c r="W3030">
        <v>2760.1615039618255</v>
      </c>
      <c r="X3030">
        <v>3311.1798737794566</v>
      </c>
      <c r="Y3030">
        <v>15232.906700133937</v>
      </c>
      <c r="Z3030">
        <v>340.55807693670499</v>
      </c>
      <c r="AA3030">
        <v>49602.933626290112</v>
      </c>
      <c r="AB3030">
        <v>144.37767866877243</v>
      </c>
      <c r="AC3030">
        <v>2994.5894516973526</v>
      </c>
      <c r="AD3030">
        <v>7372.0947251775906</v>
      </c>
      <c r="AE3030">
        <v>5374.5376893518815</v>
      </c>
      <c r="AF3030">
        <v>3532.7287131116532</v>
      </c>
      <c r="AG3030">
        <v>36111.405276448255</v>
      </c>
      <c r="AH3030">
        <v>2234.4032574510143</v>
      </c>
      <c r="AI3030">
        <v>207.01211279713692</v>
      </c>
      <c r="AJ3030">
        <v>5719.9039166716602</v>
      </c>
      <c r="AK3030">
        <v>240.98333130743632</v>
      </c>
      <c r="AL3030">
        <v>186160.421875</v>
      </c>
      <c r="AM3030">
        <v>154554.328125</v>
      </c>
      <c r="AN3030">
        <v>31606.08984375</v>
      </c>
      <c r="AO3030" s="5" t="s">
        <v>969</v>
      </c>
    </row>
    <row r="3031" spans="1:41" ht="14.25" x14ac:dyDescent="0.45">
      <c r="A3031">
        <v>2019</v>
      </c>
      <c r="B3031" s="5" t="s">
        <v>1508</v>
      </c>
      <c r="C3031" s="5" t="s">
        <v>170</v>
      </c>
      <c r="D3031" s="5" t="s">
        <v>83</v>
      </c>
      <c r="E3031" s="5" t="s">
        <v>25</v>
      </c>
      <c r="F3031" s="5" t="s">
        <v>25</v>
      </c>
      <c r="G3031" s="5" t="s">
        <v>86</v>
      </c>
      <c r="H3031" s="5" t="s">
        <v>130</v>
      </c>
      <c r="I3031">
        <v>1156.3604408970136</v>
      </c>
      <c r="J3031">
        <v>7991.1775934856714</v>
      </c>
      <c r="K3031">
        <v>44.907201588233541</v>
      </c>
      <c r="L3031">
        <v>328.94525163381064</v>
      </c>
      <c r="M3031">
        <v>11925.809056780232</v>
      </c>
      <c r="N3031">
        <v>7200.5329706613365</v>
      </c>
      <c r="O3031">
        <v>1961.3220293660997</v>
      </c>
      <c r="P3031">
        <v>947.36232470537459</v>
      </c>
      <c r="Q3031">
        <v>0</v>
      </c>
      <c r="R3031">
        <v>4559.8257959168031</v>
      </c>
      <c r="S3031">
        <v>5052.0601786762727</v>
      </c>
      <c r="T3031">
        <v>112.26800397058385</v>
      </c>
      <c r="U3031">
        <v>168.40200595587578</v>
      </c>
      <c r="V3031">
        <v>5675.1476007130132</v>
      </c>
      <c r="W3031">
        <v>2840.3805004557712</v>
      </c>
      <c r="X3031">
        <v>2722.4990962866582</v>
      </c>
      <c r="Y3031">
        <v>11978.996023661297</v>
      </c>
      <c r="Z3031">
        <v>1267.5057648278917</v>
      </c>
      <c r="AA3031">
        <v>31724.898832275951</v>
      </c>
      <c r="AB3031">
        <v>190.85560674999255</v>
      </c>
      <c r="AC3031">
        <v>584.35496066688893</v>
      </c>
      <c r="AD3031">
        <v>5899.964278664108</v>
      </c>
      <c r="AE3031">
        <v>7216.3066252192029</v>
      </c>
      <c r="AF3031">
        <v>7063.2563011374195</v>
      </c>
      <c r="AG3031">
        <v>51012.335644153885</v>
      </c>
      <c r="AH3031">
        <v>18554.070846268711</v>
      </c>
      <c r="AI3031">
        <v>218.92260774263849</v>
      </c>
      <c r="AJ3031">
        <v>6275.6857358670341</v>
      </c>
      <c r="AK3031">
        <v>553.90670160101365</v>
      </c>
      <c r="AL3031">
        <v>195228.0625</v>
      </c>
      <c r="AM3031">
        <v>145151.09375</v>
      </c>
      <c r="AN3031">
        <v>50076.96484375</v>
      </c>
      <c r="AO3031" s="5" t="s">
        <v>2656</v>
      </c>
    </row>
    <row r="3032" spans="1:41" ht="14.25" x14ac:dyDescent="0.45">
      <c r="A3032">
        <v>2019</v>
      </c>
      <c r="B3032" s="5" t="s">
        <v>589</v>
      </c>
      <c r="C3032" s="5" t="s">
        <v>170</v>
      </c>
      <c r="D3032" s="5" t="s">
        <v>83</v>
      </c>
      <c r="E3032" s="5" t="s">
        <v>25</v>
      </c>
      <c r="F3032" s="5" t="s">
        <v>25</v>
      </c>
      <c r="G3032" s="5" t="s">
        <v>87</v>
      </c>
      <c r="H3032" s="5" t="s">
        <v>130</v>
      </c>
      <c r="I3032">
        <v>5991.7370887499974</v>
      </c>
      <c r="J3032">
        <v>12442.6466334</v>
      </c>
      <c r="K3032">
        <v>0</v>
      </c>
      <c r="L3032">
        <v>137.28077999999999</v>
      </c>
      <c r="M3032">
        <v>7048.71</v>
      </c>
      <c r="N3032">
        <v>9398</v>
      </c>
      <c r="O3032">
        <v>1320.7896088681</v>
      </c>
      <c r="P3032">
        <v>388.40300000000002</v>
      </c>
      <c r="Q3032">
        <v>0</v>
      </c>
      <c r="R3032">
        <v>2211.2629908362678</v>
      </c>
      <c r="S3032">
        <v>6671.616</v>
      </c>
      <c r="T3032">
        <v>0</v>
      </c>
      <c r="U3032">
        <v>188.71850000000001</v>
      </c>
      <c r="V3032">
        <v>4635</v>
      </c>
      <c r="W3032">
        <v>2710.3465999999989</v>
      </c>
      <c r="X3032">
        <v>3309.955403975559</v>
      </c>
      <c r="Y3032">
        <v>15074</v>
      </c>
      <c r="Z3032">
        <v>333.75667824639191</v>
      </c>
      <c r="AA3032">
        <v>50242.511502149879</v>
      </c>
      <c r="AB3032">
        <v>136</v>
      </c>
      <c r="AC3032">
        <v>2931.3251799999998</v>
      </c>
      <c r="AD3032">
        <v>7224.8641680294613</v>
      </c>
      <c r="AE3032">
        <v>5267.2060712160001</v>
      </c>
      <c r="AF3032">
        <v>3514.1114211487211</v>
      </c>
      <c r="AG3032">
        <v>36193</v>
      </c>
      <c r="AH3032">
        <v>2250.0406245260829</v>
      </c>
      <c r="AI3032">
        <v>202.87799999999999</v>
      </c>
      <c r="AJ3032">
        <v>5717.7887039999996</v>
      </c>
      <c r="AK3032">
        <v>236.17080000000001</v>
      </c>
      <c r="AL3032">
        <v>185778.109375</v>
      </c>
      <c r="AM3032">
        <v>154666.75</v>
      </c>
      <c r="AN3032">
        <v>31111.37109375</v>
      </c>
      <c r="AO3032" s="5" t="s">
        <v>970</v>
      </c>
    </row>
    <row r="3033" spans="1:41" ht="14.25" x14ac:dyDescent="0.45">
      <c r="A3033">
        <v>2019</v>
      </c>
      <c r="B3033" s="5" t="s">
        <v>4071</v>
      </c>
      <c r="C3033" s="5" t="s">
        <v>170</v>
      </c>
      <c r="D3033" s="5" t="s">
        <v>83</v>
      </c>
      <c r="E3033" s="5" t="s">
        <v>25</v>
      </c>
      <c r="F3033" s="5" t="s">
        <v>25</v>
      </c>
      <c r="G3033" s="5" t="s">
        <v>87</v>
      </c>
      <c r="H3033" s="5" t="s">
        <v>130</v>
      </c>
      <c r="I3033">
        <v>967.572</v>
      </c>
      <c r="J3033">
        <v>11848.152464999999</v>
      </c>
      <c r="K3033"/>
      <c r="L3033">
        <v>0</v>
      </c>
      <c r="M3033">
        <v>8445.6</v>
      </c>
      <c r="N3033">
        <v>7910.2056947962637</v>
      </c>
      <c r="O3033">
        <v>1563.146</v>
      </c>
      <c r="P3033">
        <v>727.64214299999992</v>
      </c>
      <c r="Q3033">
        <v>0</v>
      </c>
      <c r="R3033">
        <v>251.1263403101463</v>
      </c>
      <c r="S3033">
        <v>1225</v>
      </c>
      <c r="T3033">
        <v>0</v>
      </c>
      <c r="U3033">
        <v>101</v>
      </c>
      <c r="V3033">
        <v>9597</v>
      </c>
      <c r="W3033">
        <v>3930.85</v>
      </c>
      <c r="X3033">
        <v>3735.955403975559</v>
      </c>
      <c r="Y3033">
        <v>16663.745636273321</v>
      </c>
      <c r="Z3033">
        <v>2086</v>
      </c>
      <c r="AA3033">
        <v>63340</v>
      </c>
      <c r="AB3033">
        <v>135.82599999999999</v>
      </c>
      <c r="AC3033">
        <v>1271.4197999999999</v>
      </c>
      <c r="AD3033">
        <v>11880.66750153877</v>
      </c>
      <c r="AE3033">
        <v>2031.84</v>
      </c>
      <c r="AF3033">
        <v>3183.3743039999999</v>
      </c>
      <c r="AG3033">
        <v>42004</v>
      </c>
      <c r="AH3033">
        <v>2375</v>
      </c>
      <c r="AI3033">
        <v>600.78</v>
      </c>
      <c r="AJ3033">
        <v>5097.96</v>
      </c>
      <c r="AK3033">
        <v>231.54</v>
      </c>
      <c r="AL3033">
        <v>201205.421875</v>
      </c>
      <c r="AM3033">
        <v>167081.046875</v>
      </c>
      <c r="AN3033">
        <v>34124.3671875</v>
      </c>
      <c r="AO3033" s="5" t="s">
        <v>4421</v>
      </c>
    </row>
    <row r="3034" spans="1:41" ht="14.25" x14ac:dyDescent="0.45">
      <c r="A3034">
        <v>2019</v>
      </c>
      <c r="B3034" s="5" t="s">
        <v>1507</v>
      </c>
      <c r="C3034" s="5" t="s">
        <v>170</v>
      </c>
      <c r="D3034" s="5" t="s">
        <v>83</v>
      </c>
      <c r="E3034" s="5" t="s">
        <v>25</v>
      </c>
      <c r="F3034" s="5" t="s">
        <v>25</v>
      </c>
      <c r="G3034" s="5" t="s">
        <v>87</v>
      </c>
      <c r="H3034" s="5" t="s">
        <v>130</v>
      </c>
      <c r="I3034">
        <v>929.60000000000014</v>
      </c>
      <c r="J3034">
        <v>4425.26</v>
      </c>
      <c r="K3034">
        <v>46</v>
      </c>
      <c r="L3034">
        <v>292.80222900863998</v>
      </c>
      <c r="M3034">
        <v>6200.4374999999973</v>
      </c>
      <c r="N3034">
        <v>6017.1647999999996</v>
      </c>
      <c r="O3034">
        <v>2012.8218813212029</v>
      </c>
      <c r="P3034">
        <v>1356</v>
      </c>
      <c r="Q3034">
        <v>782.98163999999997</v>
      </c>
      <c r="R3034">
        <v>4649.6965883269104</v>
      </c>
      <c r="S3034">
        <v>5657</v>
      </c>
      <c r="T3034">
        <v>961.7</v>
      </c>
      <c r="U3034">
        <v>150</v>
      </c>
      <c r="V3034">
        <v>5741.8966804199199</v>
      </c>
      <c r="W3034">
        <v>2217.007505526235</v>
      </c>
      <c r="X3034">
        <v>3164.8190370890002</v>
      </c>
      <c r="Y3034">
        <v>14896</v>
      </c>
      <c r="Z3034">
        <v>1814.4201633798391</v>
      </c>
      <c r="AA3034">
        <v>30224.335605996941</v>
      </c>
      <c r="AB3034">
        <v>165</v>
      </c>
      <c r="AC3034">
        <v>594.65235999999993</v>
      </c>
      <c r="AD3034">
        <v>4436.8959599999998</v>
      </c>
      <c r="AE3034">
        <v>7834.5633193152544</v>
      </c>
      <c r="AF3034">
        <v>2271.4695996554879</v>
      </c>
      <c r="AG3034">
        <v>28995.837844888829</v>
      </c>
      <c r="AH3034">
        <v>13934.202954311249</v>
      </c>
      <c r="AI3034">
        <v>215.29575662400001</v>
      </c>
      <c r="AJ3034">
        <v>6678.517310422706</v>
      </c>
      <c r="AK3034">
        <v>553</v>
      </c>
      <c r="AL3034">
        <v>157219.390625</v>
      </c>
      <c r="AM3034">
        <v>117655.1953125</v>
      </c>
      <c r="AN3034">
        <v>39564.1796875</v>
      </c>
      <c r="AO3034" s="5" t="s">
        <v>2659</v>
      </c>
    </row>
    <row r="3035" spans="1:41" ht="14.25" x14ac:dyDescent="0.45">
      <c r="A3035">
        <v>2019</v>
      </c>
      <c r="B3035" s="5" t="s">
        <v>5028</v>
      </c>
      <c r="C3035" s="5" t="s">
        <v>170</v>
      </c>
      <c r="D3035" s="5" t="s">
        <v>83</v>
      </c>
      <c r="E3035" s="5" t="s">
        <v>25</v>
      </c>
      <c r="F3035" s="5" t="s">
        <v>25</v>
      </c>
      <c r="G3035" s="5" t="s">
        <v>87</v>
      </c>
      <c r="H3035" s="5" t="s">
        <v>130</v>
      </c>
      <c r="I3035">
        <v>2414.34</v>
      </c>
      <c r="J3035">
        <v>9358.3703105945206</v>
      </c>
      <c r="K3035">
        <v>0</v>
      </c>
      <c r="L3035">
        <v>0</v>
      </c>
      <c r="M3035">
        <v>6990</v>
      </c>
      <c r="N3035">
        <v>4932.75</v>
      </c>
      <c r="O3035">
        <v>1386.2308399999999</v>
      </c>
      <c r="P3035">
        <v>0</v>
      </c>
      <c r="Q3035">
        <v>0</v>
      </c>
      <c r="R3035">
        <v>421.69526999999988</v>
      </c>
      <c r="S3035">
        <v>1181</v>
      </c>
      <c r="T3035">
        <v>204.11</v>
      </c>
      <c r="U3035">
        <v>100</v>
      </c>
      <c r="V3035">
        <v>7857</v>
      </c>
      <c r="W3035">
        <v>4210</v>
      </c>
      <c r="X3035">
        <v>3613</v>
      </c>
      <c r="Y3035">
        <v>8813</v>
      </c>
      <c r="Z3035">
        <v>445.97828889621002</v>
      </c>
      <c r="AA3035">
        <v>64669</v>
      </c>
      <c r="AB3035">
        <v>172</v>
      </c>
      <c r="AC3035">
        <v>1097</v>
      </c>
      <c r="AD3035">
        <v>7644.99409037232</v>
      </c>
      <c r="AE3035">
        <v>2176</v>
      </c>
      <c r="AF3035">
        <v>13.00669646073605</v>
      </c>
      <c r="AG3035">
        <v>46516</v>
      </c>
      <c r="AH3035">
        <v>1248.122805</v>
      </c>
      <c r="AI3035">
        <v>1642</v>
      </c>
      <c r="AJ3035">
        <v>4359.2759999999998</v>
      </c>
      <c r="AK3035">
        <v>227</v>
      </c>
      <c r="AL3035">
        <v>181691.875</v>
      </c>
      <c r="AM3035">
        <v>153173.421875</v>
      </c>
      <c r="AN3035">
        <v>28518.45703125</v>
      </c>
      <c r="AO3035" s="5" t="s">
        <v>5591</v>
      </c>
    </row>
    <row r="3036" spans="1:41" ht="14.25" x14ac:dyDescent="0.45">
      <c r="A3036">
        <v>2019</v>
      </c>
      <c r="B3036" s="5" t="s">
        <v>1508</v>
      </c>
      <c r="C3036" s="5" t="s">
        <v>170</v>
      </c>
      <c r="D3036" s="5" t="s">
        <v>83</v>
      </c>
      <c r="E3036" s="5" t="s">
        <v>25</v>
      </c>
      <c r="F3036" s="5" t="s">
        <v>25</v>
      </c>
      <c r="G3036" s="5" t="s">
        <v>87</v>
      </c>
      <c r="H3036" s="5" t="s">
        <v>130</v>
      </c>
      <c r="I3036">
        <v>1050.5999999999999</v>
      </c>
      <c r="J3036">
        <v>7967.2000000000007</v>
      </c>
      <c r="K3036">
        <v>44.545840943898618</v>
      </c>
      <c r="L3036">
        <v>328.5702</v>
      </c>
      <c r="M3036">
        <v>11684.887500000001</v>
      </c>
      <c r="N3036">
        <v>7129.7292806136002</v>
      </c>
      <c r="O3036">
        <v>1976</v>
      </c>
      <c r="P3036">
        <v>956</v>
      </c>
      <c r="Q3036">
        <v>0</v>
      </c>
      <c r="R3036">
        <v>4598.9772982160912</v>
      </c>
      <c r="S3036">
        <v>5573.3617756981894</v>
      </c>
      <c r="T3036">
        <v>115.19643036159999</v>
      </c>
      <c r="U3036">
        <v>163.98847223999999</v>
      </c>
      <c r="V3036">
        <v>5581</v>
      </c>
      <c r="W3036">
        <v>2738.5533648000001</v>
      </c>
      <c r="X3036">
        <v>2761.43619816</v>
      </c>
      <c r="Y3036">
        <v>12398</v>
      </c>
      <c r="Z3036">
        <v>1398.8309999999999</v>
      </c>
      <c r="AA3036">
        <v>31553.92523269917</v>
      </c>
      <c r="AB3036">
        <v>170</v>
      </c>
      <c r="AC3036">
        <v>586</v>
      </c>
      <c r="AD3036">
        <v>6508.7576603862017</v>
      </c>
      <c r="AE3036">
        <v>6957.6033164399996</v>
      </c>
      <c r="AF3036">
        <v>7055.2012527428669</v>
      </c>
      <c r="AG3036">
        <v>51997</v>
      </c>
      <c r="AH3036">
        <v>19745.04277953543</v>
      </c>
      <c r="AI3036">
        <v>211.0742712</v>
      </c>
      <c r="AJ3036">
        <v>6678.517310422706</v>
      </c>
      <c r="AK3036">
        <v>588.3635776076718</v>
      </c>
      <c r="AL3036">
        <v>198518.359375</v>
      </c>
      <c r="AM3036">
        <v>146401.140625</v>
      </c>
      <c r="AN3036">
        <v>52117.21875</v>
      </c>
      <c r="AO3036" s="5" t="s">
        <v>2661</v>
      </c>
    </row>
    <row r="3037" spans="1:41" ht="14.25" x14ac:dyDescent="0.45">
      <c r="A3037">
        <v>2019</v>
      </c>
      <c r="B3037" s="5" t="s">
        <v>1509</v>
      </c>
      <c r="C3037" s="5" t="s">
        <v>170</v>
      </c>
      <c r="D3037" s="5" t="s">
        <v>83</v>
      </c>
      <c r="E3037" s="5" t="s">
        <v>25</v>
      </c>
      <c r="F3037" s="5" t="s">
        <v>25</v>
      </c>
      <c r="G3037" s="5" t="s">
        <v>87</v>
      </c>
      <c r="H3037" s="5" t="s">
        <v>130</v>
      </c>
      <c r="I3037">
        <v>790.17547679999996</v>
      </c>
      <c r="J3037">
        <v>6912.5</v>
      </c>
      <c r="K3037">
        <v>43.501797796775989</v>
      </c>
      <c r="L3037">
        <v>318.51260000000002</v>
      </c>
      <c r="M3037">
        <v>8717.0406249999978</v>
      </c>
      <c r="N3037">
        <v>10379.154921231169</v>
      </c>
      <c r="O3037">
        <v>1370.845280952024</v>
      </c>
      <c r="P3037">
        <v>1086.9971840000001</v>
      </c>
      <c r="Q3037">
        <v>2265.242662125871</v>
      </c>
      <c r="R3037">
        <v>2318.7181752193692</v>
      </c>
      <c r="S3037">
        <v>5948.5224959999996</v>
      </c>
      <c r="T3037">
        <v>0</v>
      </c>
      <c r="U3037">
        <v>160.77301199999999</v>
      </c>
      <c r="V3037">
        <v>10550</v>
      </c>
      <c r="W3037">
        <v>4431.696065187999</v>
      </c>
      <c r="X3037">
        <v>113.9554039755584</v>
      </c>
      <c r="Y3037">
        <v>26369.444</v>
      </c>
      <c r="Z3037">
        <v>2098.5337117409281</v>
      </c>
      <c r="AA3037">
        <v>31165.62494051511</v>
      </c>
      <c r="AB3037">
        <v>170</v>
      </c>
      <c r="AC3037">
        <v>1877.39599</v>
      </c>
      <c r="AD3037">
        <v>4280.5033903514186</v>
      </c>
      <c r="AE3037">
        <v>6991.9660595198957</v>
      </c>
      <c r="AF3037">
        <v>7998.4343996581902</v>
      </c>
      <c r="AG3037">
        <v>33580.639028972451</v>
      </c>
      <c r="AH3037">
        <v>9702.7039857662694</v>
      </c>
      <c r="AI3037">
        <v>206.93556000000001</v>
      </c>
      <c r="AJ3037">
        <v>7881.9386204346683</v>
      </c>
      <c r="AK3037">
        <v>239.48306099999999</v>
      </c>
      <c r="AL3037">
        <v>187971.234375</v>
      </c>
      <c r="AM3037">
        <v>152746.0625</v>
      </c>
      <c r="AN3037">
        <v>35225.19140625</v>
      </c>
      <c r="AO3037" s="5" t="s">
        <v>2660</v>
      </c>
    </row>
    <row r="3038" spans="1:41" ht="14.25" x14ac:dyDescent="0.45">
      <c r="A3038">
        <v>2019</v>
      </c>
      <c r="B3038" s="5" t="s">
        <v>1508</v>
      </c>
      <c r="C3038" s="5" t="s">
        <v>170</v>
      </c>
      <c r="D3038" s="5" t="s">
        <v>83</v>
      </c>
      <c r="E3038" s="5" t="s">
        <v>260</v>
      </c>
      <c r="F3038" s="5" t="s">
        <v>260</v>
      </c>
      <c r="G3038" s="5" t="s">
        <v>87</v>
      </c>
      <c r="H3038" s="5" t="s">
        <v>130</v>
      </c>
      <c r="I3038">
        <v>2597.837184</v>
      </c>
      <c r="J3038">
        <v>3809.1185</v>
      </c>
      <c r="K3038">
        <v>189.1208619095477</v>
      </c>
      <c r="L3038">
        <v>290</v>
      </c>
      <c r="M3038">
        <v>4675.9628437499987</v>
      </c>
      <c r="N3038">
        <v>500</v>
      </c>
      <c r="O3038">
        <v>57</v>
      </c>
      <c r="P3038">
        <v>0</v>
      </c>
      <c r="Q3038">
        <v>43.348369366541469</v>
      </c>
      <c r="R3038">
        <v>300.08088003666722</v>
      </c>
      <c r="S3038">
        <v>4524.1967971584372</v>
      </c>
      <c r="T3038">
        <v>0</v>
      </c>
      <c r="U3038"/>
      <c r="V3038">
        <v>321</v>
      </c>
      <c r="W3038">
        <v>1028.3105519999999</v>
      </c>
      <c r="X3038">
        <v>1154.542195126</v>
      </c>
      <c r="Y3038">
        <v>2190</v>
      </c>
      <c r="Z3038">
        <v>857.38800000000003</v>
      </c>
      <c r="AA3038">
        <v>16375.177395424969</v>
      </c>
      <c r="AB3038">
        <v>0</v>
      </c>
      <c r="AC3038">
        <v>182</v>
      </c>
      <c r="AD3038">
        <v>1583.4039</v>
      </c>
      <c r="AE3038">
        <v>1353.0401999999999</v>
      </c>
      <c r="AF3038">
        <v>3017.6866404921602</v>
      </c>
      <c r="AG3038">
        <v>35191</v>
      </c>
      <c r="AH3038">
        <v>4319.1487172692996</v>
      </c>
      <c r="AI3038">
        <v>1294</v>
      </c>
      <c r="AJ3038">
        <v>6518.4968755005639</v>
      </c>
      <c r="AK3038"/>
      <c r="AL3038">
        <v>92371.8671875</v>
      </c>
      <c r="AM3038">
        <v>73546.1796875</v>
      </c>
      <c r="AN3038">
        <v>18825.685546875</v>
      </c>
      <c r="AO3038" s="5" t="s">
        <v>2664</v>
      </c>
    </row>
    <row r="3039" spans="1:41" ht="14.25" x14ac:dyDescent="0.45">
      <c r="A3039">
        <v>2019</v>
      </c>
      <c r="B3039" s="5" t="s">
        <v>1507</v>
      </c>
      <c r="C3039" s="5" t="s">
        <v>170</v>
      </c>
      <c r="D3039" s="5" t="s">
        <v>83</v>
      </c>
      <c r="E3039" s="5" t="s">
        <v>260</v>
      </c>
      <c r="F3039" s="5" t="s">
        <v>260</v>
      </c>
      <c r="G3039" s="5" t="s">
        <v>87</v>
      </c>
      <c r="H3039" s="5" t="s">
        <v>130</v>
      </c>
      <c r="I3039">
        <v>2173.3539839999999</v>
      </c>
      <c r="J3039">
        <v>4217</v>
      </c>
      <c r="K3039">
        <v>232</v>
      </c>
      <c r="L3039">
        <v>290</v>
      </c>
      <c r="M3039">
        <v>787.49999999999966</v>
      </c>
      <c r="N3039">
        <v>550</v>
      </c>
      <c r="O3039">
        <v>81.178539274902292</v>
      </c>
      <c r="P3039">
        <v>0</v>
      </c>
      <c r="Q3039">
        <v>66</v>
      </c>
      <c r="R3039">
        <v>728.21914013047956</v>
      </c>
      <c r="S3039">
        <v>5657</v>
      </c>
      <c r="T3039">
        <v>0</v>
      </c>
      <c r="U3039"/>
      <c r="V3039">
        <v>113</v>
      </c>
      <c r="W3039">
        <v>1014.551</v>
      </c>
      <c r="X3039">
        <v>1036.936359448272</v>
      </c>
      <c r="Y3039">
        <v>2631</v>
      </c>
      <c r="Z3039">
        <v>994.5</v>
      </c>
      <c r="AA3039">
        <v>16677.880852468599</v>
      </c>
      <c r="AB3039">
        <v>0</v>
      </c>
      <c r="AC3039">
        <v>182.07186665942379</v>
      </c>
      <c r="AD3039">
        <v>2098.6517890800001</v>
      </c>
      <c r="AE3039">
        <v>1103.8128906249999</v>
      </c>
      <c r="AF3039">
        <v>5747.9329879234574</v>
      </c>
      <c r="AG3039">
        <v>27172.036266178609</v>
      </c>
      <c r="AH3039">
        <v>4317.4466549375002</v>
      </c>
      <c r="AI3039">
        <v>0</v>
      </c>
      <c r="AJ3039">
        <v>4797.3905033039036</v>
      </c>
      <c r="AK3039"/>
      <c r="AL3039">
        <v>82669.4609375</v>
      </c>
      <c r="AM3039">
        <v>67444.1953125</v>
      </c>
      <c r="AN3039">
        <v>15225.263671875</v>
      </c>
      <c r="AO3039" s="5" t="s">
        <v>2662</v>
      </c>
    </row>
    <row r="3040" spans="1:41" ht="14.25" x14ac:dyDescent="0.45">
      <c r="A3040">
        <v>2019</v>
      </c>
      <c r="B3040" s="5" t="s">
        <v>589</v>
      </c>
      <c r="C3040" s="5" t="s">
        <v>170</v>
      </c>
      <c r="D3040" s="5" t="s">
        <v>83</v>
      </c>
      <c r="E3040" s="5" t="s">
        <v>260</v>
      </c>
      <c r="F3040" s="5" t="s">
        <v>260</v>
      </c>
      <c r="G3040" s="5" t="s">
        <v>87</v>
      </c>
      <c r="H3040" s="5" t="s">
        <v>130</v>
      </c>
      <c r="I3040">
        <v>3200</v>
      </c>
      <c r="J3040">
        <v>3593</v>
      </c>
      <c r="K3040">
        <v>118.82283</v>
      </c>
      <c r="L3040">
        <v>281</v>
      </c>
      <c r="M3040">
        <v>4161.6000000000004</v>
      </c>
      <c r="N3040">
        <v>670</v>
      </c>
      <c r="O3040">
        <v>51.958678554999992</v>
      </c>
      <c r="P3040">
        <v>0</v>
      </c>
      <c r="Q3040">
        <v>84.180460842610273</v>
      </c>
      <c r="R3040">
        <v>317.39695611907752</v>
      </c>
      <c r="S3040">
        <v>4231.3589074241754</v>
      </c>
      <c r="T3040">
        <v>0</v>
      </c>
      <c r="U3040"/>
      <c r="V3040">
        <v>116</v>
      </c>
      <c r="W3040">
        <v>1380.9215927</v>
      </c>
      <c r="X3040">
        <v>2048.1122547172508</v>
      </c>
      <c r="Y3040">
        <v>7408.11</v>
      </c>
      <c r="Z3040">
        <v>804.29813373299987</v>
      </c>
      <c r="AA3040">
        <v>17131.481267391609</v>
      </c>
      <c r="AB3040"/>
      <c r="AC3040">
        <v>0</v>
      </c>
      <c r="AD3040">
        <v>2156.5043455652899</v>
      </c>
      <c r="AE3040">
        <v>1094.7088799999999</v>
      </c>
      <c r="AF3040">
        <v>3121.2877053382708</v>
      </c>
      <c r="AG3040">
        <v>36162</v>
      </c>
      <c r="AH3040">
        <v>3423.4044693838218</v>
      </c>
      <c r="AI3040">
        <v>1521.0648000000001</v>
      </c>
      <c r="AJ3040">
        <v>5678.4709475999998</v>
      </c>
      <c r="AK3040"/>
      <c r="AL3040">
        <v>98755.6796875</v>
      </c>
      <c r="AM3040">
        <v>79661.9375</v>
      </c>
      <c r="AN3040">
        <v>19093.748046875</v>
      </c>
      <c r="AO3040" s="5" t="s">
        <v>971</v>
      </c>
    </row>
    <row r="3041" spans="1:41" ht="14.25" x14ac:dyDescent="0.45">
      <c r="A3041">
        <v>2019</v>
      </c>
      <c r="B3041" s="5" t="s">
        <v>1509</v>
      </c>
      <c r="C3041" s="5" t="s">
        <v>170</v>
      </c>
      <c r="D3041" s="5" t="s">
        <v>83</v>
      </c>
      <c r="E3041" s="5" t="s">
        <v>260</v>
      </c>
      <c r="F3041" s="5" t="s">
        <v>260</v>
      </c>
      <c r="G3041" s="5" t="s">
        <v>87</v>
      </c>
      <c r="H3041" s="5" t="s">
        <v>130</v>
      </c>
      <c r="I3041">
        <v>2400</v>
      </c>
      <c r="J3041">
        <v>4071.48</v>
      </c>
      <c r="K3041">
        <v>184.68834170854271</v>
      </c>
      <c r="L3041">
        <v>281</v>
      </c>
      <c r="M3041">
        <v>3110.0287499999999</v>
      </c>
      <c r="N3041">
        <v>595.33768799999996</v>
      </c>
      <c r="O3041">
        <v>53.548643787188453</v>
      </c>
      <c r="P3041">
        <v>0</v>
      </c>
      <c r="Q3041">
        <v>34.9758</v>
      </c>
      <c r="R3041">
        <v>269.73420010056208</v>
      </c>
      <c r="S3041">
        <v>4413.9099156479997</v>
      </c>
      <c r="T3041">
        <v>106.1363550625</v>
      </c>
      <c r="U3041"/>
      <c r="V3041">
        <v>280</v>
      </c>
      <c r="W3041">
        <v>1009.13501005</v>
      </c>
      <c r="X3041">
        <v>2117.8997731834938</v>
      </c>
      <c r="Y3041">
        <v>6669.2520000000004</v>
      </c>
      <c r="Z3041">
        <v>810.92724035420167</v>
      </c>
      <c r="AA3041">
        <v>15275.12868086141</v>
      </c>
      <c r="AB3041">
        <v>0</v>
      </c>
      <c r="AC3041">
        <v>40</v>
      </c>
      <c r="AD3041">
        <v>2150.6065486947941</v>
      </c>
      <c r="AE3041">
        <v>1390.433684224218</v>
      </c>
      <c r="AF3041">
        <v>3832.5459793826521</v>
      </c>
      <c r="AG3041">
        <v>35092.950705820098</v>
      </c>
      <c r="AH3041">
        <v>4004.9188343381879</v>
      </c>
      <c r="AI3041">
        <v>1551.4860960000001</v>
      </c>
      <c r="AJ3041">
        <v>5402.5307781538804</v>
      </c>
      <c r="AK3041"/>
      <c r="AL3041">
        <v>95148.65625</v>
      </c>
      <c r="AM3041">
        <v>76446.296875</v>
      </c>
      <c r="AN3041">
        <v>18702.357421875</v>
      </c>
      <c r="AO3041" s="5" t="s">
        <v>2663</v>
      </c>
    </row>
    <row r="3042" spans="1:41" ht="14.25" x14ac:dyDescent="0.45">
      <c r="A3042">
        <v>2019</v>
      </c>
      <c r="B3042" s="5" t="s">
        <v>5028</v>
      </c>
      <c r="C3042" s="5" t="s">
        <v>170</v>
      </c>
      <c r="D3042" s="5" t="s">
        <v>83</v>
      </c>
      <c r="E3042" s="5" t="s">
        <v>260</v>
      </c>
      <c r="F3042" s="5" t="s">
        <v>260</v>
      </c>
      <c r="G3042" s="5" t="s">
        <v>87</v>
      </c>
      <c r="H3042" s="5" t="s">
        <v>130</v>
      </c>
      <c r="I3042">
        <v>2000</v>
      </c>
      <c r="J3042">
        <v>5653.4901156941378</v>
      </c>
      <c r="K3042">
        <v>100</v>
      </c>
      <c r="L3042">
        <v>0</v>
      </c>
      <c r="M3042">
        <v>8000</v>
      </c>
      <c r="N3042">
        <v>381.2</v>
      </c>
      <c r="O3042">
        <v>50</v>
      </c>
      <c r="P3042">
        <v>95</v>
      </c>
      <c r="Q3042">
        <v>177.39856251036051</v>
      </c>
      <c r="R3042">
        <v>338.4</v>
      </c>
      <c r="S3042">
        <v>4032</v>
      </c>
      <c r="T3042"/>
      <c r="U3042"/>
      <c r="V3042">
        <v>725</v>
      </c>
      <c r="W3042">
        <v>1267</v>
      </c>
      <c r="X3042">
        <v>2500</v>
      </c>
      <c r="Y3042">
        <v>6476</v>
      </c>
      <c r="Z3042">
        <v>549.32456879999995</v>
      </c>
      <c r="AA3042">
        <v>23425</v>
      </c>
      <c r="AB3042"/>
      <c r="AC3042">
        <v>0</v>
      </c>
      <c r="AD3042">
        <v>3788.924</v>
      </c>
      <c r="AE3042">
        <v>1071</v>
      </c>
      <c r="AF3042">
        <v>6785.209499999999</v>
      </c>
      <c r="AG3042">
        <v>64585</v>
      </c>
      <c r="AH3042">
        <v>6624.7331598130831</v>
      </c>
      <c r="AI3042">
        <v>3150.5</v>
      </c>
      <c r="AJ3042">
        <v>6416.85</v>
      </c>
      <c r="AK3042"/>
      <c r="AL3042">
        <v>148192.015625</v>
      </c>
      <c r="AM3042">
        <v>118678.875</v>
      </c>
      <c r="AN3042">
        <v>29513.15625</v>
      </c>
      <c r="AO3042" s="5" t="s">
        <v>5592</v>
      </c>
    </row>
    <row r="3043" spans="1:41" ht="14.25" x14ac:dyDescent="0.45">
      <c r="A3043">
        <v>2019</v>
      </c>
      <c r="B3043" s="5" t="s">
        <v>4071</v>
      </c>
      <c r="C3043" s="5" t="s">
        <v>170</v>
      </c>
      <c r="D3043" s="5" t="s">
        <v>83</v>
      </c>
      <c r="E3043" s="5" t="s">
        <v>260</v>
      </c>
      <c r="F3043" s="5" t="s">
        <v>260</v>
      </c>
      <c r="G3043" s="5" t="s">
        <v>87</v>
      </c>
      <c r="H3043" s="5" t="s">
        <v>130</v>
      </c>
      <c r="I3043">
        <v>2000</v>
      </c>
      <c r="J3043"/>
      <c r="K3043">
        <v>116</v>
      </c>
      <c r="L3043">
        <v>314.97000000000003</v>
      </c>
      <c r="M3043">
        <v>6528</v>
      </c>
      <c r="N3043">
        <v>656.50299999999993</v>
      </c>
      <c r="O3043">
        <v>50.95</v>
      </c>
      <c r="P3043">
        <v>136.7340067340067</v>
      </c>
      <c r="Q3043">
        <v>88.900101055504038</v>
      </c>
      <c r="R3043">
        <v>306.89956339155867</v>
      </c>
      <c r="S3043">
        <v>4758</v>
      </c>
      <c r="T3043"/>
      <c r="U3043"/>
      <c r="V3043">
        <v>550</v>
      </c>
      <c r="W3043">
        <v>1327.3</v>
      </c>
      <c r="X3043">
        <v>1938</v>
      </c>
      <c r="Y3043">
        <v>7791</v>
      </c>
      <c r="Z3043">
        <v>743.17200000000003</v>
      </c>
      <c r="AA3043">
        <v>23425</v>
      </c>
      <c r="AB3043"/>
      <c r="AC3043">
        <v>0</v>
      </c>
      <c r="AD3043">
        <v>3230.8047984343998</v>
      </c>
      <c r="AE3043">
        <v>1069.98</v>
      </c>
      <c r="AF3043">
        <v>6762.6</v>
      </c>
      <c r="AG3043">
        <v>43829</v>
      </c>
      <c r="AH3043">
        <v>3639</v>
      </c>
      <c r="AI3043">
        <v>1985.43</v>
      </c>
      <c r="AJ3043">
        <v>6022.4429947750077</v>
      </c>
      <c r="AK3043"/>
      <c r="AL3043">
        <v>117270.6875</v>
      </c>
      <c r="AM3043">
        <v>93697.2109375</v>
      </c>
      <c r="AN3043">
        <v>23573.484375</v>
      </c>
      <c r="AO3043" s="5" t="s">
        <v>4422</v>
      </c>
    </row>
    <row r="3044" spans="1:41" ht="14.25" x14ac:dyDescent="0.45">
      <c r="A3044">
        <v>2019</v>
      </c>
      <c r="B3044" s="5" t="s">
        <v>5028</v>
      </c>
      <c r="C3044" s="5" t="s">
        <v>170</v>
      </c>
      <c r="D3044" s="5" t="s">
        <v>83</v>
      </c>
      <c r="E3044" s="5" t="s">
        <v>263</v>
      </c>
      <c r="F3044" s="5" t="s">
        <v>263</v>
      </c>
      <c r="G3044" s="5" t="s">
        <v>87</v>
      </c>
      <c r="H3044" s="5" t="s">
        <v>130</v>
      </c>
      <c r="I3044"/>
      <c r="J3044"/>
      <c r="K3044">
        <v>26</v>
      </c>
      <c r="L3044">
        <v>0</v>
      </c>
      <c r="M3044"/>
      <c r="N3044">
        <v>0</v>
      </c>
      <c r="O3044">
        <v>200</v>
      </c>
      <c r="P3044">
        <v>1200</v>
      </c>
      <c r="Q3044">
        <v>0</v>
      </c>
      <c r="R3044">
        <v>0</v>
      </c>
      <c r="S3044">
        <v>0</v>
      </c>
      <c r="T3044"/>
      <c r="U3044"/>
      <c r="V3044">
        <v>179</v>
      </c>
      <c r="W3044"/>
      <c r="X3044">
        <v>0</v>
      </c>
      <c r="Y3044">
        <v>0</v>
      </c>
      <c r="Z3044">
        <v>0</v>
      </c>
      <c r="AA3044">
        <v>0</v>
      </c>
      <c r="AB3044"/>
      <c r="AC3044">
        <v>0</v>
      </c>
      <c r="AD3044"/>
      <c r="AE3044">
        <v>25</v>
      </c>
      <c r="AF3044">
        <v>0</v>
      </c>
      <c r="AG3044"/>
      <c r="AH3044"/>
      <c r="AI3044"/>
      <c r="AJ3044"/>
      <c r="AK3044"/>
      <c r="AL3044">
        <v>1630</v>
      </c>
      <c r="AM3044">
        <v>1404</v>
      </c>
      <c r="AN3044">
        <v>226</v>
      </c>
      <c r="AO3044" s="5" t="s">
        <v>5593</v>
      </c>
    </row>
    <row r="3045" spans="1:41" ht="14.25" x14ac:dyDescent="0.45">
      <c r="A3045">
        <v>2019</v>
      </c>
      <c r="B3045" s="5" t="s">
        <v>1507</v>
      </c>
      <c r="C3045" s="5" t="s">
        <v>170</v>
      </c>
      <c r="D3045" s="5" t="s">
        <v>83</v>
      </c>
      <c r="E3045" s="5" t="s">
        <v>263</v>
      </c>
      <c r="F3045" s="5" t="s">
        <v>263</v>
      </c>
      <c r="G3045" s="5" t="s">
        <v>87</v>
      </c>
      <c r="H3045" s="5" t="s">
        <v>130</v>
      </c>
      <c r="I3045"/>
      <c r="J3045"/>
      <c r="K3045">
        <v>58</v>
      </c>
      <c r="L3045"/>
      <c r="M3045">
        <v>0</v>
      </c>
      <c r="N3045">
        <v>0</v>
      </c>
      <c r="O3045">
        <v>289.92335455322262</v>
      </c>
      <c r="P3045">
        <v>0</v>
      </c>
      <c r="Q3045">
        <v>0</v>
      </c>
      <c r="R3045">
        <v>0</v>
      </c>
      <c r="S3045">
        <v>0</v>
      </c>
      <c r="T3045">
        <v>579.84670910644513</v>
      </c>
      <c r="U3045"/>
      <c r="V3045">
        <v>113</v>
      </c>
      <c r="W3045">
        <v>630</v>
      </c>
      <c r="X3045">
        <v>129.61704493103389</v>
      </c>
      <c r="Y3045">
        <v>0</v>
      </c>
      <c r="Z3045">
        <v>0</v>
      </c>
      <c r="AA3045">
        <v>0</v>
      </c>
      <c r="AB3045">
        <v>0</v>
      </c>
      <c r="AC3045">
        <v>0</v>
      </c>
      <c r="AD3045">
        <v>0</v>
      </c>
      <c r="AE3045">
        <v>565.70410644531239</v>
      </c>
      <c r="AF3045"/>
      <c r="AG3045">
        <v>0</v>
      </c>
      <c r="AH3045">
        <v>0</v>
      </c>
      <c r="AI3045">
        <v>0</v>
      </c>
      <c r="AJ3045">
        <v>0</v>
      </c>
      <c r="AK3045"/>
      <c r="AL3045">
        <v>2366.09130859375</v>
      </c>
      <c r="AM3045">
        <v>678.7041015625</v>
      </c>
      <c r="AN3045">
        <v>1687.3870849609375</v>
      </c>
      <c r="AO3045" s="5" t="s">
        <v>2666</v>
      </c>
    </row>
    <row r="3046" spans="1:41" ht="14.25" x14ac:dyDescent="0.45">
      <c r="A3046">
        <v>2019</v>
      </c>
      <c r="B3046" s="5" t="s">
        <v>1508</v>
      </c>
      <c r="C3046" s="5" t="s">
        <v>170</v>
      </c>
      <c r="D3046" s="5" t="s">
        <v>83</v>
      </c>
      <c r="E3046" s="5" t="s">
        <v>263</v>
      </c>
      <c r="F3046" s="5" t="s">
        <v>263</v>
      </c>
      <c r="G3046" s="5" t="s">
        <v>87</v>
      </c>
      <c r="H3046" s="5" t="s">
        <v>130</v>
      </c>
      <c r="I3046">
        <v>0</v>
      </c>
      <c r="J3046"/>
      <c r="K3046"/>
      <c r="L3046">
        <v>0</v>
      </c>
      <c r="M3046">
        <v>0</v>
      </c>
      <c r="N3046">
        <v>0</v>
      </c>
      <c r="O3046">
        <v>226</v>
      </c>
      <c r="P3046">
        <v>0</v>
      </c>
      <c r="Q3046">
        <v>0</v>
      </c>
      <c r="R3046"/>
      <c r="S3046">
        <v>0</v>
      </c>
      <c r="T3046">
        <v>579.84670910644513</v>
      </c>
      <c r="U3046"/>
      <c r="V3046">
        <v>160</v>
      </c>
      <c r="W3046"/>
      <c r="X3046">
        <v>144.31777439075</v>
      </c>
      <c r="Y3046">
        <v>0</v>
      </c>
      <c r="Z3046"/>
      <c r="AA3046">
        <v>0</v>
      </c>
      <c r="AB3046">
        <v>0</v>
      </c>
      <c r="AC3046"/>
      <c r="AD3046">
        <v>0</v>
      </c>
      <c r="AE3046">
        <v>75</v>
      </c>
      <c r="AF3046"/>
      <c r="AG3046">
        <v>0</v>
      </c>
      <c r="AH3046">
        <v>0</v>
      </c>
      <c r="AI3046">
        <v>0</v>
      </c>
      <c r="AJ3046">
        <v>0</v>
      </c>
      <c r="AK3046"/>
      <c r="AL3046">
        <v>1185.1644287109375</v>
      </c>
      <c r="AM3046">
        <v>235</v>
      </c>
      <c r="AN3046">
        <v>950.1644287109375</v>
      </c>
      <c r="AO3046" s="5" t="s">
        <v>2667</v>
      </c>
    </row>
    <row r="3047" spans="1:41" ht="14.25" x14ac:dyDescent="0.45">
      <c r="A3047">
        <v>2019</v>
      </c>
      <c r="B3047" s="5" t="s">
        <v>589</v>
      </c>
      <c r="C3047" s="5" t="s">
        <v>170</v>
      </c>
      <c r="D3047" s="5" t="s">
        <v>83</v>
      </c>
      <c r="E3047" s="5" t="s">
        <v>263</v>
      </c>
      <c r="F3047" s="5" t="s">
        <v>263</v>
      </c>
      <c r="G3047" s="5" t="s">
        <v>87</v>
      </c>
      <c r="H3047" s="5" t="s">
        <v>130</v>
      </c>
      <c r="I3047">
        <v>0</v>
      </c>
      <c r="J3047"/>
      <c r="K3047">
        <v>18.598355999999999</v>
      </c>
      <c r="L3047">
        <v>0</v>
      </c>
      <c r="M3047">
        <v>0</v>
      </c>
      <c r="N3047">
        <v>0</v>
      </c>
      <c r="O3047">
        <v>207.83471422</v>
      </c>
      <c r="P3047">
        <v>0</v>
      </c>
      <c r="Q3047">
        <v>3</v>
      </c>
      <c r="R3047">
        <v>234.8985684044512</v>
      </c>
      <c r="S3047">
        <v>0</v>
      </c>
      <c r="T3047">
        <v>0</v>
      </c>
      <c r="U3047"/>
      <c r="V3047">
        <v>218</v>
      </c>
      <c r="W3047">
        <v>0</v>
      </c>
      <c r="X3047">
        <v>356.74240959602042</v>
      </c>
      <c r="Y3047">
        <v>0</v>
      </c>
      <c r="Z3047"/>
      <c r="AA3047">
        <v>0</v>
      </c>
      <c r="AB3047"/>
      <c r="AC3047">
        <v>0</v>
      </c>
      <c r="AD3047"/>
      <c r="AE3047">
        <v>54.706161542319833</v>
      </c>
      <c r="AF3047">
        <v>0</v>
      </c>
      <c r="AG3047"/>
      <c r="AH3047"/>
      <c r="AI3047"/>
      <c r="AJ3047">
        <v>0</v>
      </c>
      <c r="AK3047"/>
      <c r="AL3047">
        <v>1093.7802734375</v>
      </c>
      <c r="AM3047">
        <v>510.604736328125</v>
      </c>
      <c r="AN3047">
        <v>583.17547607421875</v>
      </c>
      <c r="AO3047" s="5" t="s">
        <v>972</v>
      </c>
    </row>
    <row r="3048" spans="1:41" ht="14.25" x14ac:dyDescent="0.45">
      <c r="A3048">
        <v>2019</v>
      </c>
      <c r="B3048" s="5" t="s">
        <v>1509</v>
      </c>
      <c r="C3048" s="5" t="s">
        <v>170</v>
      </c>
      <c r="D3048" s="5" t="s">
        <v>83</v>
      </c>
      <c r="E3048" s="5" t="s">
        <v>263</v>
      </c>
      <c r="F3048" s="5" t="s">
        <v>263</v>
      </c>
      <c r="G3048" s="5" t="s">
        <v>87</v>
      </c>
      <c r="H3048" s="5" t="s">
        <v>130</v>
      </c>
      <c r="I3048">
        <v>0</v>
      </c>
      <c r="J3048"/>
      <c r="K3048"/>
      <c r="L3048">
        <v>0</v>
      </c>
      <c r="M3048">
        <v>0</v>
      </c>
      <c r="N3048">
        <v>0</v>
      </c>
      <c r="O3048">
        <v>214.19457514875381</v>
      </c>
      <c r="P3048">
        <v>0</v>
      </c>
      <c r="Q3048">
        <v>0</v>
      </c>
      <c r="R3048">
        <v>248.50820942214199</v>
      </c>
      <c r="S3048">
        <v>0</v>
      </c>
      <c r="T3048">
        <v>0</v>
      </c>
      <c r="U3048"/>
      <c r="V3048">
        <v>60</v>
      </c>
      <c r="W3048">
        <v>0</v>
      </c>
      <c r="X3048">
        <v>200.525367478509</v>
      </c>
      <c r="Y3048">
        <v>0</v>
      </c>
      <c r="Z3048">
        <v>0</v>
      </c>
      <c r="AA3048">
        <v>0</v>
      </c>
      <c r="AB3048">
        <v>0</v>
      </c>
      <c r="AC3048"/>
      <c r="AD3048"/>
      <c r="AE3048">
        <v>54.706161542319833</v>
      </c>
      <c r="AF3048"/>
      <c r="AG3048"/>
      <c r="AH3048">
        <v>0</v>
      </c>
      <c r="AI3048">
        <v>0</v>
      </c>
      <c r="AJ3048">
        <v>0</v>
      </c>
      <c r="AK3048"/>
      <c r="AL3048">
        <v>777.934326171875</v>
      </c>
      <c r="AM3048">
        <v>363.21438598632813</v>
      </c>
      <c r="AN3048">
        <v>414.71994018554688</v>
      </c>
      <c r="AO3048" s="5" t="s">
        <v>2665</v>
      </c>
    </row>
    <row r="3049" spans="1:41" ht="14.25" x14ac:dyDescent="0.45">
      <c r="A3049">
        <v>2019</v>
      </c>
      <c r="B3049" s="5" t="s">
        <v>4071</v>
      </c>
      <c r="C3049" s="5" t="s">
        <v>170</v>
      </c>
      <c r="D3049" s="5" t="s">
        <v>83</v>
      </c>
      <c r="E3049" s="5" t="s">
        <v>263</v>
      </c>
      <c r="F3049" s="5" t="s">
        <v>263</v>
      </c>
      <c r="G3049" s="5" t="s">
        <v>87</v>
      </c>
      <c r="H3049" s="5" t="s">
        <v>130</v>
      </c>
      <c r="I3049"/>
      <c r="J3049"/>
      <c r="K3049">
        <v>18.598355999999999</v>
      </c>
      <c r="L3049"/>
      <c r="M3049"/>
      <c r="N3049">
        <v>0</v>
      </c>
      <c r="O3049">
        <v>203.8</v>
      </c>
      <c r="P3049">
        <v>791.7340067340067</v>
      </c>
      <c r="Q3049">
        <v>0</v>
      </c>
      <c r="R3049">
        <v>0</v>
      </c>
      <c r="S3049">
        <v>0</v>
      </c>
      <c r="T3049"/>
      <c r="U3049"/>
      <c r="V3049">
        <v>166</v>
      </c>
      <c r="W3049"/>
      <c r="X3049">
        <v>286.11</v>
      </c>
      <c r="Y3049"/>
      <c r="Z3049"/>
      <c r="AA3049">
        <v>0</v>
      </c>
      <c r="AB3049"/>
      <c r="AC3049">
        <v>0</v>
      </c>
      <c r="AD3049"/>
      <c r="AE3049">
        <v>55</v>
      </c>
      <c r="AF3049">
        <v>0</v>
      </c>
      <c r="AG3049"/>
      <c r="AH3049"/>
      <c r="AI3049"/>
      <c r="AJ3049"/>
      <c r="AK3049"/>
      <c r="AL3049">
        <v>1521.2423095703125</v>
      </c>
      <c r="AM3049">
        <v>1012.7340087890625</v>
      </c>
      <c r="AN3049">
        <v>508.50836181640625</v>
      </c>
      <c r="AO3049" s="5" t="s">
        <v>4423</v>
      </c>
    </row>
    <row r="3050" spans="1:41" ht="14.25" x14ac:dyDescent="0.45">
      <c r="A3050">
        <v>2019</v>
      </c>
      <c r="B3050" s="5" t="s">
        <v>589</v>
      </c>
      <c r="C3050" s="5" t="s">
        <v>5027</v>
      </c>
      <c r="D3050" s="5" t="s">
        <v>83</v>
      </c>
      <c r="E3050" s="5" t="s">
        <v>94</v>
      </c>
      <c r="F3050" s="5" t="s">
        <v>235</v>
      </c>
      <c r="G3050" s="5" t="s">
        <v>86</v>
      </c>
      <c r="H3050" s="5" t="s">
        <v>130</v>
      </c>
      <c r="I3050">
        <v>1187.7238747902245</v>
      </c>
      <c r="J3050"/>
      <c r="K3050"/>
      <c r="L3050"/>
      <c r="M3050">
        <v>0</v>
      </c>
      <c r="N3050">
        <v>0</v>
      </c>
      <c r="O3050">
        <v>0</v>
      </c>
      <c r="P3050">
        <v>0</v>
      </c>
      <c r="Q3050">
        <v>0</v>
      </c>
      <c r="R3050"/>
      <c r="S3050">
        <v>43.09133440522006</v>
      </c>
      <c r="T3050">
        <v>0</v>
      </c>
      <c r="U3050"/>
      <c r="V3050">
        <v>21.232011568937121</v>
      </c>
      <c r="W3050"/>
      <c r="X3050"/>
      <c r="Y3050">
        <v>4095.6550316479706</v>
      </c>
      <c r="Z3050"/>
      <c r="AA3050"/>
      <c r="AB3050">
        <v>0</v>
      </c>
      <c r="AC3050"/>
      <c r="AD3050">
        <v>0</v>
      </c>
      <c r="AE3050"/>
      <c r="AF3050">
        <v>0</v>
      </c>
      <c r="AG3050"/>
      <c r="AH3050"/>
      <c r="AI3050">
        <v>0</v>
      </c>
      <c r="AJ3050">
        <v>0</v>
      </c>
      <c r="AK3050"/>
      <c r="AL3050">
        <v>5347.7021484375</v>
      </c>
      <c r="AM3050">
        <v>5304.61083984375</v>
      </c>
      <c r="AN3050">
        <v>43.091335296630859</v>
      </c>
      <c r="AO3050" s="5" t="s">
        <v>5594</v>
      </c>
    </row>
    <row r="3051" spans="1:41" ht="14.25" x14ac:dyDescent="0.45">
      <c r="A3051">
        <v>2019</v>
      </c>
      <c r="B3051" s="5" t="s">
        <v>4071</v>
      </c>
      <c r="C3051" s="5" t="s">
        <v>5027</v>
      </c>
      <c r="D3051" s="5" t="s">
        <v>83</v>
      </c>
      <c r="E3051" s="5" t="s">
        <v>94</v>
      </c>
      <c r="F3051" s="5" t="s">
        <v>235</v>
      </c>
      <c r="G3051" s="5" t="s">
        <v>86</v>
      </c>
      <c r="H3051" s="5" t="s">
        <v>130</v>
      </c>
      <c r="I3051">
        <v>122.55245033685502</v>
      </c>
      <c r="J3051"/>
      <c r="K3051"/>
      <c r="L3051"/>
      <c r="M3051"/>
      <c r="N3051">
        <v>0</v>
      </c>
      <c r="O3051">
        <v>0</v>
      </c>
      <c r="P3051"/>
      <c r="Q3051">
        <v>0</v>
      </c>
      <c r="R3051"/>
      <c r="S3051">
        <v>43.192451063449482</v>
      </c>
      <c r="T3051"/>
      <c r="U3051"/>
      <c r="V3051">
        <v>475.11696169794436</v>
      </c>
      <c r="W3051"/>
      <c r="X3051">
        <v>0</v>
      </c>
      <c r="Y3051">
        <v>4668.8982816204916</v>
      </c>
      <c r="Z3051"/>
      <c r="AA3051">
        <v>0</v>
      </c>
      <c r="AB3051"/>
      <c r="AC3051"/>
      <c r="AD3051">
        <v>0</v>
      </c>
      <c r="AE3051"/>
      <c r="AF3051">
        <v>0</v>
      </c>
      <c r="AG3051"/>
      <c r="AH3051"/>
      <c r="AI3051">
        <v>0</v>
      </c>
      <c r="AJ3051"/>
      <c r="AK3051"/>
      <c r="AL3051">
        <v>5309.76025390625</v>
      </c>
      <c r="AM3051">
        <v>5266.56787109375</v>
      </c>
      <c r="AN3051">
        <v>43.192451477050781</v>
      </c>
      <c r="AO3051" s="5" t="s">
        <v>5597</v>
      </c>
    </row>
    <row r="3052" spans="1:41" ht="14.25" x14ac:dyDescent="0.45">
      <c r="A3052">
        <v>2019</v>
      </c>
      <c r="B3052" s="5" t="s">
        <v>1509</v>
      </c>
      <c r="C3052" s="5" t="s">
        <v>5027</v>
      </c>
      <c r="D3052" s="5" t="s">
        <v>83</v>
      </c>
      <c r="E3052" s="5" t="s">
        <v>94</v>
      </c>
      <c r="F3052" s="5" t="s">
        <v>235</v>
      </c>
      <c r="G3052" s="5" t="s">
        <v>86</v>
      </c>
      <c r="H3052" s="5" t="s">
        <v>130</v>
      </c>
      <c r="I3052">
        <v>202.6398690856945</v>
      </c>
      <c r="J3052"/>
      <c r="K3052"/>
      <c r="L3052">
        <v>83.471063949393951</v>
      </c>
      <c r="M3052"/>
      <c r="N3052">
        <v>0</v>
      </c>
      <c r="O3052">
        <v>0</v>
      </c>
      <c r="P3052"/>
      <c r="Q3052"/>
      <c r="R3052"/>
      <c r="S3052">
        <v>45.49395348421988</v>
      </c>
      <c r="T3052"/>
      <c r="U3052"/>
      <c r="V3052">
        <v>136.85520144219396</v>
      </c>
      <c r="W3052"/>
      <c r="X3052"/>
      <c r="Y3052">
        <v>4453.7635284288026</v>
      </c>
      <c r="Z3052"/>
      <c r="AA3052">
        <v>0</v>
      </c>
      <c r="AB3052"/>
      <c r="AC3052"/>
      <c r="AD3052">
        <v>0</v>
      </c>
      <c r="AE3052"/>
      <c r="AF3052"/>
      <c r="AG3052"/>
      <c r="AH3052">
        <v>0</v>
      </c>
      <c r="AI3052">
        <v>0</v>
      </c>
      <c r="AJ3052">
        <v>0</v>
      </c>
      <c r="AK3052"/>
      <c r="AL3052">
        <v>4922.2236328125</v>
      </c>
      <c r="AM3052">
        <v>4876.7294921875</v>
      </c>
      <c r="AN3052">
        <v>45.493953704833984</v>
      </c>
      <c r="AO3052" s="5" t="s">
        <v>5596</v>
      </c>
    </row>
    <row r="3053" spans="1:41" ht="14.25" x14ac:dyDescent="0.45">
      <c r="A3053">
        <v>2019</v>
      </c>
      <c r="B3053" s="5" t="s">
        <v>5028</v>
      </c>
      <c r="C3053" s="5" t="s">
        <v>5027</v>
      </c>
      <c r="D3053" s="5" t="s">
        <v>83</v>
      </c>
      <c r="E3053" s="5" t="s">
        <v>94</v>
      </c>
      <c r="F3053" s="5" t="s">
        <v>235</v>
      </c>
      <c r="G3053" s="5" t="s">
        <v>86</v>
      </c>
      <c r="H3053" s="5" t="s">
        <v>130</v>
      </c>
      <c r="I3053">
        <v>300</v>
      </c>
      <c r="J3053"/>
      <c r="K3053"/>
      <c r="L3053"/>
      <c r="M3053">
        <v>0</v>
      </c>
      <c r="N3053">
        <v>0</v>
      </c>
      <c r="O3053">
        <v>0</v>
      </c>
      <c r="P3053"/>
      <c r="Q3053">
        <v>0</v>
      </c>
      <c r="R3053">
        <v>0</v>
      </c>
      <c r="S3053">
        <v>10</v>
      </c>
      <c r="T3053"/>
      <c r="U3053"/>
      <c r="V3053">
        <v>200</v>
      </c>
      <c r="W3053"/>
      <c r="X3053">
        <v>0</v>
      </c>
      <c r="Y3053"/>
      <c r="Z3053"/>
      <c r="AA3053">
        <v>0</v>
      </c>
      <c r="AB3053">
        <v>0</v>
      </c>
      <c r="AC3053"/>
      <c r="AD3053"/>
      <c r="AE3053"/>
      <c r="AF3053">
        <v>0</v>
      </c>
      <c r="AG3053"/>
      <c r="AH3053"/>
      <c r="AI3053">
        <v>0</v>
      </c>
      <c r="AJ3053"/>
      <c r="AK3053"/>
      <c r="AL3053">
        <v>510</v>
      </c>
      <c r="AM3053">
        <v>500</v>
      </c>
      <c r="AN3053">
        <v>10</v>
      </c>
      <c r="AO3053" s="5" t="s">
        <v>5598</v>
      </c>
    </row>
    <row r="3054" spans="1:41" ht="14.25" x14ac:dyDescent="0.45">
      <c r="A3054">
        <v>2019</v>
      </c>
      <c r="B3054" s="5" t="s">
        <v>1508</v>
      </c>
      <c r="C3054" s="5" t="s">
        <v>5027</v>
      </c>
      <c r="D3054" s="5" t="s">
        <v>83</v>
      </c>
      <c r="E3054" s="5" t="s">
        <v>94</v>
      </c>
      <c r="F3054" s="5" t="s">
        <v>235</v>
      </c>
      <c r="G3054" s="5" t="s">
        <v>86</v>
      </c>
      <c r="H3054" s="5" t="s">
        <v>130</v>
      </c>
      <c r="I3054">
        <v>335.0101652134378</v>
      </c>
      <c r="J3054"/>
      <c r="K3054"/>
      <c r="L3054"/>
      <c r="M3054">
        <v>0</v>
      </c>
      <c r="N3054">
        <v>0</v>
      </c>
      <c r="O3054">
        <v>0</v>
      </c>
      <c r="P3054">
        <v>0</v>
      </c>
      <c r="Q3054">
        <v>0</v>
      </c>
      <c r="R3054"/>
      <c r="S3054">
        <v>49.212339839300483</v>
      </c>
      <c r="T3054"/>
      <c r="U3054"/>
      <c r="V3054">
        <v>78.587602779408698</v>
      </c>
      <c r="W3054"/>
      <c r="X3054"/>
      <c r="Y3054">
        <v>0</v>
      </c>
      <c r="Z3054"/>
      <c r="AA3054">
        <v>0</v>
      </c>
      <c r="AB3054"/>
      <c r="AC3054"/>
      <c r="AD3054">
        <v>0</v>
      </c>
      <c r="AE3054"/>
      <c r="AF3054"/>
      <c r="AG3054">
        <v>0</v>
      </c>
      <c r="AH3054">
        <v>0</v>
      </c>
      <c r="AI3054">
        <v>0</v>
      </c>
      <c r="AJ3054">
        <v>0</v>
      </c>
      <c r="AK3054"/>
      <c r="AL3054">
        <v>462.81011962890625</v>
      </c>
      <c r="AM3054">
        <v>413.5977783203125</v>
      </c>
      <c r="AN3054">
        <v>49.21234130859375</v>
      </c>
      <c r="AO3054" s="5" t="s">
        <v>5595</v>
      </c>
    </row>
    <row r="3055" spans="1:41" ht="14.25" x14ac:dyDescent="0.45">
      <c r="A3055">
        <v>2019</v>
      </c>
      <c r="B3055" s="5" t="s">
        <v>5028</v>
      </c>
      <c r="C3055" s="5" t="s">
        <v>5027</v>
      </c>
      <c r="D3055" s="5" t="s">
        <v>83</v>
      </c>
      <c r="E3055" s="5" t="s">
        <v>94</v>
      </c>
      <c r="F3055" s="5" t="s">
        <v>187</v>
      </c>
      <c r="G3055" s="5" t="s">
        <v>86</v>
      </c>
      <c r="H3055" s="5" t="s">
        <v>130</v>
      </c>
      <c r="I3055">
        <v>300</v>
      </c>
      <c r="J3055">
        <v>2935.1715189979</v>
      </c>
      <c r="K3055"/>
      <c r="L3055"/>
      <c r="M3055">
        <v>0</v>
      </c>
      <c r="N3055">
        <v>194.6</v>
      </c>
      <c r="O3055">
        <v>474.34640000000002</v>
      </c>
      <c r="P3055">
        <v>0</v>
      </c>
      <c r="Q3055">
        <v>0</v>
      </c>
      <c r="R3055">
        <v>0</v>
      </c>
      <c r="S3055">
        <v>100</v>
      </c>
      <c r="T3055"/>
      <c r="U3055">
        <v>0</v>
      </c>
      <c r="V3055">
        <v>600</v>
      </c>
      <c r="W3055">
        <v>0</v>
      </c>
      <c r="X3055">
        <v>350</v>
      </c>
      <c r="Y3055">
        <v>5763.6129575023124</v>
      </c>
      <c r="Z3055">
        <v>200.000000026718</v>
      </c>
      <c r="AA3055">
        <v>4216</v>
      </c>
      <c r="AB3055"/>
      <c r="AC3055">
        <v>802</v>
      </c>
      <c r="AD3055">
        <v>0</v>
      </c>
      <c r="AE3055">
        <v>0</v>
      </c>
      <c r="AF3055">
        <v>0</v>
      </c>
      <c r="AG3055">
        <v>17232</v>
      </c>
      <c r="AH3055">
        <v>512</v>
      </c>
      <c r="AI3055">
        <v>649</v>
      </c>
      <c r="AJ3055">
        <v>1000</v>
      </c>
      <c r="AK3055"/>
      <c r="AL3055">
        <v>35328.73046875</v>
      </c>
      <c r="AM3055">
        <v>33243.3828125</v>
      </c>
      <c r="AN3055">
        <v>2085.346435546875</v>
      </c>
      <c r="AO3055" s="5" t="s">
        <v>5600</v>
      </c>
    </row>
    <row r="3056" spans="1:41" ht="14.25" x14ac:dyDescent="0.45">
      <c r="A3056">
        <v>2019</v>
      </c>
      <c r="B3056" s="5" t="s">
        <v>1509</v>
      </c>
      <c r="C3056" s="5" t="s">
        <v>5027</v>
      </c>
      <c r="D3056" s="5" t="s">
        <v>83</v>
      </c>
      <c r="E3056" s="5" t="s">
        <v>94</v>
      </c>
      <c r="F3056" s="5" t="s">
        <v>187</v>
      </c>
      <c r="G3056" s="5" t="s">
        <v>86</v>
      </c>
      <c r="H3056" s="5" t="s">
        <v>130</v>
      </c>
      <c r="I3056">
        <v>328.4524834612655</v>
      </c>
      <c r="J3056">
        <v>0</v>
      </c>
      <c r="K3056"/>
      <c r="L3056"/>
      <c r="M3056">
        <v>1831.6700161023241</v>
      </c>
      <c r="N3056">
        <v>1457.0569300995733</v>
      </c>
      <c r="O3056">
        <v>668.94822464944411</v>
      </c>
      <c r="P3056"/>
      <c r="Q3056">
        <v>0</v>
      </c>
      <c r="R3056"/>
      <c r="S3056">
        <v>793.76016836472502</v>
      </c>
      <c r="T3056"/>
      <c r="U3056">
        <v>0</v>
      </c>
      <c r="V3056">
        <v>0</v>
      </c>
      <c r="W3056">
        <v>0</v>
      </c>
      <c r="X3056"/>
      <c r="Y3056">
        <v>8712.7630659097395</v>
      </c>
      <c r="Z3056">
        <v>509.73197813320718</v>
      </c>
      <c r="AA3056">
        <v>1796.0304038907011</v>
      </c>
      <c r="AB3056"/>
      <c r="AC3056">
        <v>0</v>
      </c>
      <c r="AD3056">
        <v>0</v>
      </c>
      <c r="AE3056">
        <v>413.41219251657952</v>
      </c>
      <c r="AF3056">
        <v>2101.6909067915244</v>
      </c>
      <c r="AG3056">
        <v>6475.1376603165954</v>
      </c>
      <c r="AH3056">
        <v>1094.8416115375517</v>
      </c>
      <c r="AI3056"/>
      <c r="AJ3056">
        <v>328.4524834612655</v>
      </c>
      <c r="AK3056"/>
      <c r="AL3056">
        <v>26511.94921875</v>
      </c>
      <c r="AM3056">
        <v>22122.728515625</v>
      </c>
      <c r="AN3056">
        <v>4389.22021484375</v>
      </c>
      <c r="AO3056" s="5" t="s">
        <v>5601</v>
      </c>
    </row>
    <row r="3057" spans="1:41" ht="14.25" x14ac:dyDescent="0.45">
      <c r="A3057">
        <v>2019</v>
      </c>
      <c r="B3057" s="5" t="s">
        <v>589</v>
      </c>
      <c r="C3057" s="5" t="s">
        <v>5027</v>
      </c>
      <c r="D3057" s="5" t="s">
        <v>83</v>
      </c>
      <c r="E3057" s="5" t="s">
        <v>94</v>
      </c>
      <c r="F3057" s="5" t="s">
        <v>187</v>
      </c>
      <c r="G3057" s="5" t="s">
        <v>86</v>
      </c>
      <c r="H3057" s="5" t="s">
        <v>130</v>
      </c>
      <c r="I3057">
        <v>318.4801735340568</v>
      </c>
      <c r="J3057">
        <v>0</v>
      </c>
      <c r="K3057"/>
      <c r="L3057">
        <v>0</v>
      </c>
      <c r="M3057">
        <v>557.34030368459946</v>
      </c>
      <c r="N3057">
        <v>887.71040369726109</v>
      </c>
      <c r="O3057">
        <v>332.28098105386596</v>
      </c>
      <c r="P3057">
        <v>412.32884947049422</v>
      </c>
      <c r="Q3057">
        <v>0</v>
      </c>
      <c r="R3057"/>
      <c r="S3057">
        <v>1066.9085813390902</v>
      </c>
      <c r="T3057">
        <v>0</v>
      </c>
      <c r="U3057">
        <v>0</v>
      </c>
      <c r="V3057">
        <v>0</v>
      </c>
      <c r="W3057">
        <v>0</v>
      </c>
      <c r="X3057">
        <v>109.61122165374084</v>
      </c>
      <c r="Y3057">
        <v>7683.864986798344</v>
      </c>
      <c r="Z3057">
        <v>265.40014461171398</v>
      </c>
      <c r="AA3057">
        <v>5608.6643435336455</v>
      </c>
      <c r="AB3057"/>
      <c r="AC3057">
        <v>0</v>
      </c>
      <c r="AD3057">
        <v>0</v>
      </c>
      <c r="AE3057">
        <v>1023.0060894174205</v>
      </c>
      <c r="AF3057">
        <v>205.60854944036075</v>
      </c>
      <c r="AG3057">
        <v>6278.3058209347064</v>
      </c>
      <c r="AH3057">
        <v>530.80028922342797</v>
      </c>
      <c r="AI3057"/>
      <c r="AJ3057">
        <v>668.80836442151929</v>
      </c>
      <c r="AK3057"/>
      <c r="AL3057">
        <v>25949.12109375</v>
      </c>
      <c r="AM3057">
        <v>23352.1796875</v>
      </c>
      <c r="AN3057">
        <v>2596.94140625</v>
      </c>
      <c r="AO3057" s="5" t="s">
        <v>5599</v>
      </c>
    </row>
    <row r="3058" spans="1:41" ht="14.25" x14ac:dyDescent="0.45">
      <c r="A3058">
        <v>2019</v>
      </c>
      <c r="B3058" s="5" t="s">
        <v>1508</v>
      </c>
      <c r="C3058" s="5" t="s">
        <v>5027</v>
      </c>
      <c r="D3058" s="5" t="s">
        <v>83</v>
      </c>
      <c r="E3058" s="5" t="s">
        <v>94</v>
      </c>
      <c r="F3058" s="5" t="s">
        <v>187</v>
      </c>
      <c r="G3058" s="5" t="s">
        <v>86</v>
      </c>
      <c r="H3058" s="5" t="s">
        <v>130</v>
      </c>
      <c r="I3058">
        <v>336.80401191175156</v>
      </c>
      <c r="J3058">
        <v>0</v>
      </c>
      <c r="K3058"/>
      <c r="L3058"/>
      <c r="M3058">
        <v>3058.4610981686305</v>
      </c>
      <c r="N3058">
        <v>1514.2708375552349</v>
      </c>
      <c r="O3058">
        <v>701.67502481614906</v>
      </c>
      <c r="P3058">
        <v>0</v>
      </c>
      <c r="Q3058">
        <v>0</v>
      </c>
      <c r="R3058">
        <v>1291.1378082530753</v>
      </c>
      <c r="S3058">
        <v>776.89458747644017</v>
      </c>
      <c r="T3058">
        <v>0</v>
      </c>
      <c r="U3058">
        <v>0</v>
      </c>
      <c r="V3058">
        <v>0</v>
      </c>
      <c r="W3058">
        <v>0</v>
      </c>
      <c r="X3058">
        <v>0</v>
      </c>
      <c r="Y3058">
        <v>3654.7164672564013</v>
      </c>
      <c r="Z3058"/>
      <c r="AA3058">
        <v>1706.168816706888</v>
      </c>
      <c r="AB3058"/>
      <c r="AC3058">
        <v>0</v>
      </c>
      <c r="AD3058">
        <v>129.66954458602433</v>
      </c>
      <c r="AE3058">
        <v>0</v>
      </c>
      <c r="AF3058">
        <v>1261.2254421183484</v>
      </c>
      <c r="AG3058">
        <v>13833.663449255342</v>
      </c>
      <c r="AH3058">
        <v>815.79545085224754</v>
      </c>
      <c r="AI3058">
        <v>0</v>
      </c>
      <c r="AJ3058">
        <v>1575.1064067682048</v>
      </c>
      <c r="AK3058"/>
      <c r="AL3058">
        <v>30655.587890625</v>
      </c>
      <c r="AM3058">
        <v>25173.091796875</v>
      </c>
      <c r="AN3058">
        <v>5482.49560546875</v>
      </c>
      <c r="AO3058" s="5" t="s">
        <v>5602</v>
      </c>
    </row>
    <row r="3059" spans="1:41" ht="14.25" x14ac:dyDescent="0.45">
      <c r="A3059">
        <v>2019</v>
      </c>
      <c r="B3059" s="5" t="s">
        <v>4071</v>
      </c>
      <c r="C3059" s="5" t="s">
        <v>5027</v>
      </c>
      <c r="D3059" s="5" t="s">
        <v>83</v>
      </c>
      <c r="E3059" s="5" t="s">
        <v>94</v>
      </c>
      <c r="F3059" s="5" t="s">
        <v>187</v>
      </c>
      <c r="G3059" s="5" t="s">
        <v>86</v>
      </c>
      <c r="H3059" s="5" t="s">
        <v>130</v>
      </c>
      <c r="I3059">
        <v>308.51750759606773</v>
      </c>
      <c r="J3059">
        <v>0</v>
      </c>
      <c r="K3059"/>
      <c r="L3059"/>
      <c r="M3059">
        <v>0</v>
      </c>
      <c r="N3059">
        <v>795.95635650755401</v>
      </c>
      <c r="O3059">
        <v>361.99387557938616</v>
      </c>
      <c r="P3059">
        <v>735.79265939108996</v>
      </c>
      <c r="Q3059">
        <v>0</v>
      </c>
      <c r="R3059">
        <v>0</v>
      </c>
      <c r="S3059">
        <v>522.42297952934143</v>
      </c>
      <c r="T3059"/>
      <c r="U3059">
        <v>0</v>
      </c>
      <c r="V3059">
        <v>0</v>
      </c>
      <c r="W3059">
        <v>0</v>
      </c>
      <c r="X3059">
        <v>0</v>
      </c>
      <c r="Y3059">
        <v>2463.3521123759638</v>
      </c>
      <c r="Z3059">
        <v>224.18938885314256</v>
      </c>
      <c r="AA3059">
        <v>4686.3809403842688</v>
      </c>
      <c r="AB3059"/>
      <c r="AC3059">
        <v>0</v>
      </c>
      <c r="AD3059">
        <v>0</v>
      </c>
      <c r="AE3059"/>
      <c r="AF3059">
        <v>1040.7323922907353</v>
      </c>
      <c r="AG3059">
        <v>9515.7083259547162</v>
      </c>
      <c r="AH3059">
        <v>514.19584599344626</v>
      </c>
      <c r="AI3059"/>
      <c r="AJ3059">
        <v>822.71335358951399</v>
      </c>
      <c r="AK3059"/>
      <c r="AL3059">
        <v>21991.955078125</v>
      </c>
      <c r="AM3059">
        <v>20593.34375</v>
      </c>
      <c r="AN3059">
        <v>1398.6126708984375</v>
      </c>
      <c r="AO3059" s="5" t="s">
        <v>5603</v>
      </c>
    </row>
    <row r="3060" spans="1:41" ht="14.25" x14ac:dyDescent="0.45">
      <c r="A3060">
        <v>2019</v>
      </c>
      <c r="B3060" s="5" t="s">
        <v>589</v>
      </c>
      <c r="C3060" s="5" t="s">
        <v>5027</v>
      </c>
      <c r="D3060" s="5" t="s">
        <v>83</v>
      </c>
      <c r="E3060" s="5" t="s">
        <v>94</v>
      </c>
      <c r="F3060" s="5" t="s">
        <v>190</v>
      </c>
      <c r="G3060" s="5" t="s">
        <v>86</v>
      </c>
      <c r="H3060" s="5" t="s">
        <v>130</v>
      </c>
      <c r="I3060">
        <v>0</v>
      </c>
      <c r="J3060">
        <v>0</v>
      </c>
      <c r="K3060"/>
      <c r="L3060">
        <v>0</v>
      </c>
      <c r="M3060">
        <v>477.7202603010852</v>
      </c>
      <c r="N3060">
        <v>866.37223207047919</v>
      </c>
      <c r="O3060">
        <v>450.11864526146695</v>
      </c>
      <c r="P3060">
        <v>0</v>
      </c>
      <c r="Q3060">
        <v>0</v>
      </c>
      <c r="R3060">
        <v>259.37137521235718</v>
      </c>
      <c r="S3060">
        <v>1066.9085813390902</v>
      </c>
      <c r="T3060">
        <v>0</v>
      </c>
      <c r="U3060">
        <v>0</v>
      </c>
      <c r="V3060">
        <v>1885.4026273216164</v>
      </c>
      <c r="W3060">
        <v>127.39206941362272</v>
      </c>
      <c r="X3060">
        <v>0</v>
      </c>
      <c r="Y3060">
        <v>635.89874648966679</v>
      </c>
      <c r="Z3060">
        <v>12.672122277609057</v>
      </c>
      <c r="AA3060">
        <v>5971.8988552738565</v>
      </c>
      <c r="AB3060"/>
      <c r="AC3060">
        <v>1053.3731739638929</v>
      </c>
      <c r="AD3060">
        <v>236.42894804983567</v>
      </c>
      <c r="AE3060">
        <v>2321.227882394875</v>
      </c>
      <c r="AF3060">
        <v>943.9301587943836</v>
      </c>
      <c r="AG3060">
        <v>0</v>
      </c>
      <c r="AH3060">
        <v>0</v>
      </c>
      <c r="AI3060"/>
      <c r="AJ3060">
        <v>0</v>
      </c>
      <c r="AK3060"/>
      <c r="AL3060">
        <v>16308.71484375</v>
      </c>
      <c r="AM3060">
        <v>13950.146484375</v>
      </c>
      <c r="AN3060">
        <v>2358.568359375</v>
      </c>
      <c r="AO3060" s="5" t="s">
        <v>5608</v>
      </c>
    </row>
    <row r="3061" spans="1:41" ht="14.25" x14ac:dyDescent="0.45">
      <c r="A3061">
        <v>2019</v>
      </c>
      <c r="B3061" s="5" t="s">
        <v>1509</v>
      </c>
      <c r="C3061" s="5" t="s">
        <v>5027</v>
      </c>
      <c r="D3061" s="5" t="s">
        <v>83</v>
      </c>
      <c r="E3061" s="5" t="s">
        <v>94</v>
      </c>
      <c r="F3061" s="5" t="s">
        <v>190</v>
      </c>
      <c r="G3061" s="5" t="s">
        <v>86</v>
      </c>
      <c r="H3061" s="5" t="s">
        <v>130</v>
      </c>
      <c r="I3061">
        <v>0</v>
      </c>
      <c r="J3061">
        <v>12.643317340392725</v>
      </c>
      <c r="K3061">
        <v>43.793664461502068</v>
      </c>
      <c r="L3061">
        <v>314.21954251127733</v>
      </c>
      <c r="M3061">
        <v>4127.5528754965699</v>
      </c>
      <c r="N3061">
        <v>1161.0274145748642</v>
      </c>
      <c r="O3061">
        <v>156.56235044986988</v>
      </c>
      <c r="P3061"/>
      <c r="Q3061">
        <v>0</v>
      </c>
      <c r="R3061"/>
      <c r="S3061">
        <v>793.76016836472502</v>
      </c>
      <c r="T3061"/>
      <c r="U3061">
        <v>0</v>
      </c>
      <c r="V3061">
        <v>1445.1909272295682</v>
      </c>
      <c r="W3061">
        <v>478.44578424191008</v>
      </c>
      <c r="X3061">
        <v>56.108369470236305</v>
      </c>
      <c r="Y3061">
        <v>33.465596551639841</v>
      </c>
      <c r="Z3061">
        <v>12.651989662927946</v>
      </c>
      <c r="AA3061">
        <v>2790.1575152632813</v>
      </c>
      <c r="AB3061"/>
      <c r="AC3061">
        <v>0</v>
      </c>
      <c r="AD3061">
        <v>0</v>
      </c>
      <c r="AE3061">
        <v>1571.6714095608322</v>
      </c>
      <c r="AF3061">
        <v>3187.0269677251586</v>
      </c>
      <c r="AG3061">
        <v>0</v>
      </c>
      <c r="AH3061">
        <v>1642.2624173063275</v>
      </c>
      <c r="AI3061"/>
      <c r="AJ3061">
        <v>957.98641009535777</v>
      </c>
      <c r="AK3061"/>
      <c r="AL3061">
        <v>18784.52734375</v>
      </c>
      <c r="AM3061">
        <v>11486.041015625</v>
      </c>
      <c r="AN3061">
        <v>7298.48583984375</v>
      </c>
      <c r="AO3061" s="5" t="s">
        <v>5607</v>
      </c>
    </row>
    <row r="3062" spans="1:41" ht="14.25" x14ac:dyDescent="0.45">
      <c r="A3062">
        <v>2019</v>
      </c>
      <c r="B3062" s="5" t="s">
        <v>5028</v>
      </c>
      <c r="C3062" s="5" t="s">
        <v>5027</v>
      </c>
      <c r="D3062" s="5" t="s">
        <v>83</v>
      </c>
      <c r="E3062" s="5" t="s">
        <v>94</v>
      </c>
      <c r="F3062" s="5" t="s">
        <v>190</v>
      </c>
      <c r="G3062" s="5" t="s">
        <v>86</v>
      </c>
      <c r="H3062" s="5" t="s">
        <v>130</v>
      </c>
      <c r="I3062">
        <v>0</v>
      </c>
      <c r="J3062">
        <v>293.23754610251058</v>
      </c>
      <c r="K3062"/>
      <c r="L3062">
        <v>0</v>
      </c>
      <c r="M3062">
        <v>2035</v>
      </c>
      <c r="N3062">
        <v>464.48</v>
      </c>
      <c r="O3062">
        <v>154.67320000000001</v>
      </c>
      <c r="P3062">
        <v>0</v>
      </c>
      <c r="Q3062">
        <v>0</v>
      </c>
      <c r="R3062">
        <v>0</v>
      </c>
      <c r="S3062">
        <v>350</v>
      </c>
      <c r="T3062"/>
      <c r="U3062">
        <v>0</v>
      </c>
      <c r="V3062">
        <v>210</v>
      </c>
      <c r="W3062">
        <v>2100</v>
      </c>
      <c r="X3062">
        <v>150</v>
      </c>
      <c r="Y3062">
        <v>179.2</v>
      </c>
      <c r="Z3062">
        <v>14.10667723448476</v>
      </c>
      <c r="AA3062">
        <v>3482</v>
      </c>
      <c r="AB3062"/>
      <c r="AC3062">
        <v>105</v>
      </c>
      <c r="AD3062">
        <v>613.21259999999995</v>
      </c>
      <c r="AE3062">
        <v>208</v>
      </c>
      <c r="AF3062">
        <v>0</v>
      </c>
      <c r="AG3062">
        <v>0</v>
      </c>
      <c r="AH3062">
        <v>0</v>
      </c>
      <c r="AI3062"/>
      <c r="AJ3062">
        <v>0</v>
      </c>
      <c r="AK3062"/>
      <c r="AL3062">
        <v>10358.91015625</v>
      </c>
      <c r="AM3062">
        <v>4956.0244140625</v>
      </c>
      <c r="AN3062">
        <v>5402.88525390625</v>
      </c>
      <c r="AO3062" s="5" t="s">
        <v>5606</v>
      </c>
    </row>
    <row r="3063" spans="1:41" ht="14.25" x14ac:dyDescent="0.45">
      <c r="A3063">
        <v>2019</v>
      </c>
      <c r="B3063" s="5" t="s">
        <v>1508</v>
      </c>
      <c r="C3063" s="5" t="s">
        <v>5027</v>
      </c>
      <c r="D3063" s="5" t="s">
        <v>83</v>
      </c>
      <c r="E3063" s="5" t="s">
        <v>94</v>
      </c>
      <c r="F3063" s="5" t="s">
        <v>190</v>
      </c>
      <c r="G3063" s="5" t="s">
        <v>86</v>
      </c>
      <c r="H3063" s="5" t="s">
        <v>130</v>
      </c>
      <c r="I3063">
        <v>0</v>
      </c>
      <c r="J3063">
        <v>0</v>
      </c>
      <c r="K3063">
        <v>44.907201588233541</v>
      </c>
      <c r="L3063">
        <v>328.94525163381064</v>
      </c>
      <c r="M3063">
        <v>4785.4236692461363</v>
      </c>
      <c r="N3063">
        <v>1090.9081945821633</v>
      </c>
      <c r="O3063">
        <v>106.65460377205466</v>
      </c>
      <c r="P3063">
        <v>0</v>
      </c>
      <c r="Q3063">
        <v>0</v>
      </c>
      <c r="R3063"/>
      <c r="S3063">
        <v>776.89458747644017</v>
      </c>
      <c r="T3063">
        <v>112.26800397058385</v>
      </c>
      <c r="U3063">
        <v>0</v>
      </c>
      <c r="V3063">
        <v>639.92762263232794</v>
      </c>
      <c r="W3063">
        <v>0</v>
      </c>
      <c r="X3063">
        <v>32.557721151469316</v>
      </c>
      <c r="Y3063">
        <v>1221.2850275932021</v>
      </c>
      <c r="Z3063">
        <v>144.82572512205317</v>
      </c>
      <c r="AA3063">
        <v>2803.4476077457921</v>
      </c>
      <c r="AB3063"/>
      <c r="AC3063">
        <v>0</v>
      </c>
      <c r="AD3063">
        <v>389.00863375807302</v>
      </c>
      <c r="AE3063">
        <v>11.226800397058385</v>
      </c>
      <c r="AF3063">
        <v>1373.4656453982016</v>
      </c>
      <c r="AG3063">
        <v>0</v>
      </c>
      <c r="AH3063">
        <v>1908.5560674999253</v>
      </c>
      <c r="AI3063">
        <v>0</v>
      </c>
      <c r="AJ3063">
        <v>0</v>
      </c>
      <c r="AK3063"/>
      <c r="AL3063">
        <v>15770.3017578125</v>
      </c>
      <c r="AM3063">
        <v>7614.03173828125</v>
      </c>
      <c r="AN3063">
        <v>8156.27099609375</v>
      </c>
      <c r="AO3063" s="5" t="s">
        <v>5605</v>
      </c>
    </row>
    <row r="3064" spans="1:41" ht="14.25" x14ac:dyDescent="0.45">
      <c r="A3064">
        <v>2019</v>
      </c>
      <c r="B3064" s="5" t="s">
        <v>4071</v>
      </c>
      <c r="C3064" s="5" t="s">
        <v>5027</v>
      </c>
      <c r="D3064" s="5" t="s">
        <v>83</v>
      </c>
      <c r="E3064" s="5" t="s">
        <v>94</v>
      </c>
      <c r="F3064" s="5" t="s">
        <v>190</v>
      </c>
      <c r="G3064" s="5" t="s">
        <v>86</v>
      </c>
      <c r="H3064" s="5" t="s">
        <v>130</v>
      </c>
      <c r="I3064">
        <v>0</v>
      </c>
      <c r="J3064">
        <v>565.61543059279086</v>
      </c>
      <c r="K3064"/>
      <c r="L3064">
        <v>0</v>
      </c>
      <c r="M3064">
        <v>1737.9819594578482</v>
      </c>
      <c r="N3064">
        <v>872.15376674253389</v>
      </c>
      <c r="O3064">
        <v>149.11679533809942</v>
      </c>
      <c r="P3064">
        <v>0</v>
      </c>
      <c r="Q3064">
        <v>0</v>
      </c>
      <c r="R3064">
        <v>253.84714499106499</v>
      </c>
      <c r="S3064">
        <v>522.42297952934143</v>
      </c>
      <c r="T3064"/>
      <c r="U3064">
        <v>0</v>
      </c>
      <c r="V3064">
        <v>1388.3287841823048</v>
      </c>
      <c r="W3064">
        <v>123.40700303842711</v>
      </c>
      <c r="X3064">
        <v>236.62173542544758</v>
      </c>
      <c r="Y3064">
        <v>239.17928584549495</v>
      </c>
      <c r="Z3064">
        <v>54.504759675305301</v>
      </c>
      <c r="AA3064">
        <v>4206.1220202263903</v>
      </c>
      <c r="AB3064"/>
      <c r="AC3064">
        <v>993.41609054241826</v>
      </c>
      <c r="AD3064">
        <v>468.23422302475814</v>
      </c>
      <c r="AE3064">
        <v>1128.145686109621</v>
      </c>
      <c r="AF3064">
        <v>271.4954066845396</v>
      </c>
      <c r="AG3064">
        <v>0</v>
      </c>
      <c r="AH3064">
        <v>0</v>
      </c>
      <c r="AI3064"/>
      <c r="AJ3064">
        <v>0</v>
      </c>
      <c r="AK3064"/>
      <c r="AL3064">
        <v>13210.5927734375</v>
      </c>
      <c r="AM3064">
        <v>9972.8076171875</v>
      </c>
      <c r="AN3064">
        <v>3237.78466796875</v>
      </c>
      <c r="AO3064" s="5" t="s">
        <v>5604</v>
      </c>
    </row>
    <row r="3065" spans="1:41" ht="14.25" x14ac:dyDescent="0.45">
      <c r="A3065">
        <v>2019</v>
      </c>
      <c r="B3065" s="5" t="s">
        <v>4071</v>
      </c>
      <c r="C3065" s="5" t="s">
        <v>5027</v>
      </c>
      <c r="D3065" s="5" t="s">
        <v>83</v>
      </c>
      <c r="E3065" s="5" t="s">
        <v>94</v>
      </c>
      <c r="F3065" s="5" t="s">
        <v>193</v>
      </c>
      <c r="G3065" s="5" t="s">
        <v>86</v>
      </c>
      <c r="H3065" s="5" t="s">
        <v>130</v>
      </c>
      <c r="I3065">
        <v>185.11050455764064</v>
      </c>
      <c r="J3065">
        <v>205.6783383973785</v>
      </c>
      <c r="K3065"/>
      <c r="L3065"/>
      <c r="M3065">
        <v>401.07275987488811</v>
      </c>
      <c r="N3065">
        <v>1145.4304604434715</v>
      </c>
      <c r="O3065">
        <v>262.2398814566576</v>
      </c>
      <c r="P3065">
        <v>0</v>
      </c>
      <c r="Q3065">
        <v>0</v>
      </c>
      <c r="R3065">
        <v>0</v>
      </c>
      <c r="S3065">
        <v>10.283916919868926</v>
      </c>
      <c r="T3065"/>
      <c r="U3065">
        <v>41.135667679475702</v>
      </c>
      <c r="V3065">
        <v>164.54267071790281</v>
      </c>
      <c r="W3065">
        <v>82.271335358951404</v>
      </c>
      <c r="X3065">
        <v>58.883122055376596</v>
      </c>
      <c r="Y3065">
        <v>0</v>
      </c>
      <c r="Z3065">
        <v>0</v>
      </c>
      <c r="AA3065">
        <v>3113.9700433363105</v>
      </c>
      <c r="AB3065">
        <v>139.68232995581167</v>
      </c>
      <c r="AC3065">
        <v>0</v>
      </c>
      <c r="AD3065">
        <v>0</v>
      </c>
      <c r="AE3065"/>
      <c r="AF3065">
        <v>1200.9146822346136</v>
      </c>
      <c r="AG3065">
        <v>0</v>
      </c>
      <c r="AH3065">
        <v>10.283916919868926</v>
      </c>
      <c r="AI3065">
        <v>264.29666484063137</v>
      </c>
      <c r="AJ3065">
        <v>0</v>
      </c>
      <c r="AK3065">
        <v>233.44491408102459</v>
      </c>
      <c r="AL3065">
        <v>7519.24072265625</v>
      </c>
      <c r="AM3065">
        <v>6056.7822265625</v>
      </c>
      <c r="AN3065">
        <v>1462.4588623046875</v>
      </c>
      <c r="AO3065" s="5" t="s">
        <v>5613</v>
      </c>
    </row>
    <row r="3066" spans="1:41" ht="14.25" x14ac:dyDescent="0.45">
      <c r="A3066">
        <v>2019</v>
      </c>
      <c r="B3066" s="5" t="s">
        <v>589</v>
      </c>
      <c r="C3066" s="5" t="s">
        <v>5027</v>
      </c>
      <c r="D3066" s="5" t="s">
        <v>83</v>
      </c>
      <c r="E3066" s="5" t="s">
        <v>94</v>
      </c>
      <c r="F3066" s="5" t="s">
        <v>193</v>
      </c>
      <c r="G3066" s="5" t="s">
        <v>86</v>
      </c>
      <c r="H3066" s="5" t="s">
        <v>130</v>
      </c>
      <c r="I3066">
        <v>191.08810412043408</v>
      </c>
      <c r="J3066">
        <v>212.32011568937119</v>
      </c>
      <c r="K3066"/>
      <c r="L3066">
        <v>0</v>
      </c>
      <c r="M3066"/>
      <c r="N3066">
        <v>1172.750159010242</v>
      </c>
      <c r="O3066">
        <v>270.70814750394828</v>
      </c>
      <c r="P3066"/>
      <c r="Q3066">
        <v>0</v>
      </c>
      <c r="R3066"/>
      <c r="S3066">
        <v>318.4801735340568</v>
      </c>
      <c r="T3066">
        <v>0</v>
      </c>
      <c r="U3066">
        <v>90.236049167982756</v>
      </c>
      <c r="V3066">
        <v>101.91365553089818</v>
      </c>
      <c r="W3066">
        <v>84.928046275748486</v>
      </c>
      <c r="X3066">
        <v>0</v>
      </c>
      <c r="Y3066">
        <v>422.5170302218487</v>
      </c>
      <c r="Z3066">
        <v>0</v>
      </c>
      <c r="AA3066">
        <v>2246.5515143964521</v>
      </c>
      <c r="AB3066">
        <v>144.37767866877243</v>
      </c>
      <c r="AC3066">
        <v>0</v>
      </c>
      <c r="AD3066">
        <v>90.934210788398346</v>
      </c>
      <c r="AE3066"/>
      <c r="AF3066">
        <v>0</v>
      </c>
      <c r="AG3066">
        <v>5939.655236410159</v>
      </c>
      <c r="AH3066">
        <v>10.616005784468561</v>
      </c>
      <c r="AI3066">
        <v>207.01211279713692</v>
      </c>
      <c r="AJ3066">
        <v>0</v>
      </c>
      <c r="AK3066">
        <v>240.98333130743632</v>
      </c>
      <c r="AL3066">
        <v>11745.0712890625</v>
      </c>
      <c r="AM3066">
        <v>10377.0322265625</v>
      </c>
      <c r="AN3066">
        <v>1368.0396728515625</v>
      </c>
      <c r="AO3066" s="5" t="s">
        <v>5610</v>
      </c>
    </row>
    <row r="3067" spans="1:41" ht="14.25" x14ac:dyDescent="0.45">
      <c r="A3067">
        <v>2019</v>
      </c>
      <c r="B3067" s="5" t="s">
        <v>1508</v>
      </c>
      <c r="C3067" s="5" t="s">
        <v>5027</v>
      </c>
      <c r="D3067" s="5" t="s">
        <v>83</v>
      </c>
      <c r="E3067" s="5" t="s">
        <v>94</v>
      </c>
      <c r="F3067" s="5" t="s">
        <v>193</v>
      </c>
      <c r="G3067" s="5" t="s">
        <v>86</v>
      </c>
      <c r="H3067" s="5" t="s">
        <v>130</v>
      </c>
      <c r="I3067">
        <v>202.08240714705093</v>
      </c>
      <c r="J3067">
        <v>258.37525706420183</v>
      </c>
      <c r="K3067"/>
      <c r="L3067"/>
      <c r="M3067">
        <v>2245.3600794116769</v>
      </c>
      <c r="N3067">
        <v>1408.2898418070038</v>
      </c>
      <c r="O3067">
        <v>268.32052948969539</v>
      </c>
      <c r="P3067">
        <v>0</v>
      </c>
      <c r="Q3067">
        <v>0</v>
      </c>
      <c r="R3067"/>
      <c r="S3067">
        <v>538.88641905880252</v>
      </c>
      <c r="T3067">
        <v>0</v>
      </c>
      <c r="U3067">
        <v>56.134001985291924</v>
      </c>
      <c r="V3067">
        <v>222.29064786175601</v>
      </c>
      <c r="W3067">
        <v>89.814403176467081</v>
      </c>
      <c r="X3067">
        <v>59.502042104409441</v>
      </c>
      <c r="Y3067">
        <v>173.85823094884617</v>
      </c>
      <c r="Z3067"/>
      <c r="AA3067">
        <v>2229.6163024430357</v>
      </c>
      <c r="AB3067">
        <v>190.85560674999255</v>
      </c>
      <c r="AC3067">
        <v>0</v>
      </c>
      <c r="AD3067">
        <v>51.867817834409742</v>
      </c>
      <c r="AE3067">
        <v>0</v>
      </c>
      <c r="AF3067">
        <v>0</v>
      </c>
      <c r="AG3067">
        <v>947.54195351172768</v>
      </c>
      <c r="AH3067">
        <v>325.57721151469315</v>
      </c>
      <c r="AI3067">
        <v>218.92260774263849</v>
      </c>
      <c r="AJ3067">
        <v>206.16576004819427</v>
      </c>
      <c r="AK3067">
        <v>553.90670160101365</v>
      </c>
      <c r="AL3067">
        <v>10247.3671875</v>
      </c>
      <c r="AM3067">
        <v>5704.35400390625</v>
      </c>
      <c r="AN3067">
        <v>4543.013671875</v>
      </c>
      <c r="AO3067" s="5" t="s">
        <v>5612</v>
      </c>
    </row>
    <row r="3068" spans="1:41" ht="14.25" x14ac:dyDescent="0.45">
      <c r="A3068">
        <v>2019</v>
      </c>
      <c r="B3068" s="5" t="s">
        <v>5028</v>
      </c>
      <c r="C3068" s="5" t="s">
        <v>5027</v>
      </c>
      <c r="D3068" s="5" t="s">
        <v>83</v>
      </c>
      <c r="E3068" s="5" t="s">
        <v>94</v>
      </c>
      <c r="F3068" s="5" t="s">
        <v>193</v>
      </c>
      <c r="G3068" s="5" t="s">
        <v>86</v>
      </c>
      <c r="H3068" s="5" t="s">
        <v>130</v>
      </c>
      <c r="I3068">
        <v>247</v>
      </c>
      <c r="J3068">
        <v>975.90138117771551</v>
      </c>
      <c r="K3068"/>
      <c r="L3068"/>
      <c r="M3068">
        <v>455</v>
      </c>
      <c r="N3068">
        <v>1108.3599999999999</v>
      </c>
      <c r="O3068">
        <v>254.63724000000011</v>
      </c>
      <c r="P3068">
        <v>0</v>
      </c>
      <c r="Q3068">
        <v>0</v>
      </c>
      <c r="R3068">
        <v>0</v>
      </c>
      <c r="S3068">
        <v>50</v>
      </c>
      <c r="T3068">
        <v>200</v>
      </c>
      <c r="U3068">
        <v>75</v>
      </c>
      <c r="V3068">
        <v>160</v>
      </c>
      <c r="W3068">
        <v>80</v>
      </c>
      <c r="X3068">
        <v>50</v>
      </c>
      <c r="Y3068">
        <v>11.6</v>
      </c>
      <c r="Z3068">
        <v>0</v>
      </c>
      <c r="AA3068">
        <v>611</v>
      </c>
      <c r="AB3068">
        <v>217</v>
      </c>
      <c r="AC3068">
        <v>0</v>
      </c>
      <c r="AD3068">
        <v>235.851</v>
      </c>
      <c r="AE3068">
        <v>0</v>
      </c>
      <c r="AF3068">
        <v>0</v>
      </c>
      <c r="AG3068">
        <v>2406</v>
      </c>
      <c r="AH3068">
        <v>17</v>
      </c>
      <c r="AI3068">
        <v>257</v>
      </c>
      <c r="AJ3068">
        <v>0</v>
      </c>
      <c r="AK3068">
        <v>227</v>
      </c>
      <c r="AL3068">
        <v>7638.35009765625</v>
      </c>
      <c r="AM3068">
        <v>5594.861328125</v>
      </c>
      <c r="AN3068">
        <v>2043.4881591796875</v>
      </c>
      <c r="AO3068" s="5" t="s">
        <v>5611</v>
      </c>
    </row>
    <row r="3069" spans="1:41" ht="14.25" x14ac:dyDescent="0.45">
      <c r="A3069">
        <v>2019</v>
      </c>
      <c r="B3069" s="5" t="s">
        <v>1509</v>
      </c>
      <c r="C3069" s="5" t="s">
        <v>5027</v>
      </c>
      <c r="D3069" s="5" t="s">
        <v>83</v>
      </c>
      <c r="E3069" s="5" t="s">
        <v>94</v>
      </c>
      <c r="F3069" s="5" t="s">
        <v>193</v>
      </c>
      <c r="G3069" s="5" t="s">
        <v>86</v>
      </c>
      <c r="H3069" s="5" t="s">
        <v>130</v>
      </c>
      <c r="I3069">
        <v>197.07149007675932</v>
      </c>
      <c r="J3069">
        <v>202.29307744628369</v>
      </c>
      <c r="K3069"/>
      <c r="L3069"/>
      <c r="M3069">
        <v>1751.7465784600827</v>
      </c>
      <c r="N3069">
        <v>1796.7664655265066</v>
      </c>
      <c r="O3069">
        <v>274.80524449592548</v>
      </c>
      <c r="P3069"/>
      <c r="Q3069">
        <v>0</v>
      </c>
      <c r="R3069"/>
      <c r="S3069">
        <v>328.4524834612655</v>
      </c>
      <c r="T3069"/>
      <c r="U3069">
        <v>54.742080576877584</v>
      </c>
      <c r="V3069">
        <v>144.51909272295683</v>
      </c>
      <c r="W3069">
        <v>87.587328923004137</v>
      </c>
      <c r="X3069">
        <v>61.458703273290972</v>
      </c>
      <c r="Y3069">
        <v>3.8319456403814312</v>
      </c>
      <c r="Z3069">
        <v>464.45973007532365</v>
      </c>
      <c r="AA3069">
        <v>2268.0255359444955</v>
      </c>
      <c r="AB3069">
        <v>186.1230739613838</v>
      </c>
      <c r="AC3069">
        <v>844.94401370410549</v>
      </c>
      <c r="AD3069">
        <v>0</v>
      </c>
      <c r="AE3069"/>
      <c r="AF3069">
        <v>0</v>
      </c>
      <c r="AG3069">
        <v>797.85710484059257</v>
      </c>
      <c r="AH3069">
        <v>437.93664461502067</v>
      </c>
      <c r="AI3069">
        <v>213.49411424982259</v>
      </c>
      <c r="AJ3069">
        <v>0</v>
      </c>
      <c r="AK3069">
        <v>236.48578809211116</v>
      </c>
      <c r="AL3069">
        <v>10352.6005859375</v>
      </c>
      <c r="AM3069">
        <v>6774.51025390625</v>
      </c>
      <c r="AN3069">
        <v>3578.090087890625</v>
      </c>
      <c r="AO3069" s="5" t="s">
        <v>5609</v>
      </c>
    </row>
    <row r="3070" spans="1:41" ht="14.25" x14ac:dyDescent="0.45">
      <c r="A3070">
        <v>2019</v>
      </c>
      <c r="B3070" s="5" t="s">
        <v>4071</v>
      </c>
      <c r="C3070" s="5" t="s">
        <v>5027</v>
      </c>
      <c r="D3070" s="5" t="s">
        <v>83</v>
      </c>
      <c r="E3070" s="5" t="s">
        <v>94</v>
      </c>
      <c r="F3070" s="5" t="s">
        <v>196</v>
      </c>
      <c r="G3070" s="5" t="s">
        <v>86</v>
      </c>
      <c r="H3070" s="5" t="s">
        <v>130</v>
      </c>
      <c r="I3070">
        <v>154.25875379803387</v>
      </c>
      <c r="J3070">
        <v>28.280771529639544</v>
      </c>
      <c r="K3070"/>
      <c r="L3070"/>
      <c r="M3070">
        <v>51.419584599344624</v>
      </c>
      <c r="N3070">
        <v>65.148790442191697</v>
      </c>
      <c r="O3070">
        <v>0</v>
      </c>
      <c r="P3070">
        <v>0</v>
      </c>
      <c r="Q3070">
        <v>0</v>
      </c>
      <c r="R3070">
        <v>0</v>
      </c>
      <c r="S3070">
        <v>178.94015440571928</v>
      </c>
      <c r="T3070"/>
      <c r="U3070">
        <v>0</v>
      </c>
      <c r="V3070">
        <v>192.3092464015489</v>
      </c>
      <c r="W3070">
        <v>0</v>
      </c>
      <c r="X3070">
        <v>49.422899461115556</v>
      </c>
      <c r="Y3070">
        <v>300.97435095208994</v>
      </c>
      <c r="Z3070">
        <v>0</v>
      </c>
      <c r="AA3070">
        <v>4216.405937146259</v>
      </c>
      <c r="AB3070"/>
      <c r="AC3070">
        <v>0</v>
      </c>
      <c r="AD3070">
        <v>0</v>
      </c>
      <c r="AE3070"/>
      <c r="AF3070">
        <v>0</v>
      </c>
      <c r="AG3070">
        <v>6953.984621215367</v>
      </c>
      <c r="AH3070">
        <v>231.38813069705083</v>
      </c>
      <c r="AI3070"/>
      <c r="AJ3070">
        <v>0</v>
      </c>
      <c r="AK3070"/>
      <c r="AL3070">
        <v>12422.533203125</v>
      </c>
      <c r="AM3070">
        <v>11911.3623046875</v>
      </c>
      <c r="AN3070">
        <v>511.1707763671875</v>
      </c>
      <c r="AO3070" s="5" t="s">
        <v>5618</v>
      </c>
    </row>
    <row r="3071" spans="1:41" ht="14.25" x14ac:dyDescent="0.45">
      <c r="A3071">
        <v>2019</v>
      </c>
      <c r="B3071" s="5" t="s">
        <v>1508</v>
      </c>
      <c r="C3071" s="5" t="s">
        <v>5027</v>
      </c>
      <c r="D3071" s="5" t="s">
        <v>83</v>
      </c>
      <c r="E3071" s="5" t="s">
        <v>94</v>
      </c>
      <c r="F3071" s="5" t="s">
        <v>196</v>
      </c>
      <c r="G3071" s="5" t="s">
        <v>86</v>
      </c>
      <c r="H3071" s="5" t="s">
        <v>130</v>
      </c>
      <c r="I3071">
        <v>280.67000992645961</v>
      </c>
      <c r="J3071">
        <v>0</v>
      </c>
      <c r="K3071"/>
      <c r="L3071"/>
      <c r="M3071">
        <v>0</v>
      </c>
      <c r="N3071">
        <v>598.83753317909418</v>
      </c>
      <c r="O3071">
        <v>0</v>
      </c>
      <c r="P3071">
        <v>0</v>
      </c>
      <c r="Q3071">
        <v>0</v>
      </c>
      <c r="R3071"/>
      <c r="S3071">
        <v>152.68448539999403</v>
      </c>
      <c r="T3071">
        <v>0</v>
      </c>
      <c r="U3071">
        <v>0</v>
      </c>
      <c r="V3071">
        <v>209.94116742499179</v>
      </c>
      <c r="W3071">
        <v>0</v>
      </c>
      <c r="X3071">
        <v>0</v>
      </c>
      <c r="Y3071">
        <v>0</v>
      </c>
      <c r="Z3071"/>
      <c r="AA3071">
        <v>36.911876489956605</v>
      </c>
      <c r="AB3071"/>
      <c r="AC3071">
        <v>119.5654242286718</v>
      </c>
      <c r="AD3071">
        <v>77.801726751614609</v>
      </c>
      <c r="AE3071">
        <v>0</v>
      </c>
      <c r="AF3071">
        <v>0</v>
      </c>
      <c r="AG3071">
        <v>568.07610009115422</v>
      </c>
      <c r="AH3071">
        <v>376.09781330145586</v>
      </c>
      <c r="AI3071">
        <v>0</v>
      </c>
      <c r="AJ3071">
        <v>0</v>
      </c>
      <c r="AK3071"/>
      <c r="AL3071">
        <v>2420.586181640625</v>
      </c>
      <c r="AM3071">
        <v>1814.0020751953125</v>
      </c>
      <c r="AN3071">
        <v>606.58404541015625</v>
      </c>
      <c r="AO3071" s="5" t="s">
        <v>5617</v>
      </c>
    </row>
    <row r="3072" spans="1:41" ht="14.25" x14ac:dyDescent="0.45">
      <c r="A3072">
        <v>2019</v>
      </c>
      <c r="B3072" s="5" t="s">
        <v>1509</v>
      </c>
      <c r="C3072" s="5" t="s">
        <v>5027</v>
      </c>
      <c r="D3072" s="5" t="s">
        <v>83</v>
      </c>
      <c r="E3072" s="5" t="s">
        <v>94</v>
      </c>
      <c r="F3072" s="5" t="s">
        <v>196</v>
      </c>
      <c r="G3072" s="5" t="s">
        <v>86</v>
      </c>
      <c r="H3072" s="5" t="s">
        <v>130</v>
      </c>
      <c r="I3072">
        <v>0</v>
      </c>
      <c r="J3072">
        <v>0</v>
      </c>
      <c r="K3072"/>
      <c r="L3072"/>
      <c r="M3072">
        <v>0</v>
      </c>
      <c r="N3072">
        <v>630.91846333604258</v>
      </c>
      <c r="O3072">
        <v>0</v>
      </c>
      <c r="P3072"/>
      <c r="Q3072">
        <v>0</v>
      </c>
      <c r="R3072"/>
      <c r="S3072">
        <v>164.22624173063275</v>
      </c>
      <c r="T3072"/>
      <c r="U3072">
        <v>0</v>
      </c>
      <c r="V3072">
        <v>122.6222604922058</v>
      </c>
      <c r="W3072">
        <v>0</v>
      </c>
      <c r="X3072">
        <v>0</v>
      </c>
      <c r="Y3072">
        <v>449.57222711946162</v>
      </c>
      <c r="Z3072">
        <v>471.16672978760266</v>
      </c>
      <c r="AA3072">
        <v>40.827025885708139</v>
      </c>
      <c r="AB3072"/>
      <c r="AC3072">
        <v>0</v>
      </c>
      <c r="AD3072">
        <v>0</v>
      </c>
      <c r="AE3072"/>
      <c r="AF3072">
        <v>0</v>
      </c>
      <c r="AG3072">
        <v>2020.5462200788875</v>
      </c>
      <c r="AH3072">
        <v>0</v>
      </c>
      <c r="AI3072"/>
      <c r="AJ3072">
        <v>0</v>
      </c>
      <c r="AK3072"/>
      <c r="AL3072">
        <v>3899.879150390625</v>
      </c>
      <c r="AM3072">
        <v>3735.65283203125</v>
      </c>
      <c r="AN3072">
        <v>164.22624206542969</v>
      </c>
      <c r="AO3072" s="5" t="s">
        <v>5616</v>
      </c>
    </row>
    <row r="3073" spans="1:41" ht="14.25" x14ac:dyDescent="0.45">
      <c r="A3073">
        <v>2019</v>
      </c>
      <c r="B3073" s="5" t="s">
        <v>589</v>
      </c>
      <c r="C3073" s="5" t="s">
        <v>5027</v>
      </c>
      <c r="D3073" s="5" t="s">
        <v>83</v>
      </c>
      <c r="E3073" s="5" t="s">
        <v>94</v>
      </c>
      <c r="F3073" s="5" t="s">
        <v>196</v>
      </c>
      <c r="G3073" s="5" t="s">
        <v>86</v>
      </c>
      <c r="H3073" s="5" t="s">
        <v>130</v>
      </c>
      <c r="I3073">
        <v>0</v>
      </c>
      <c r="J3073">
        <v>0</v>
      </c>
      <c r="K3073"/>
      <c r="L3073">
        <v>31.84801735340568</v>
      </c>
      <c r="M3073"/>
      <c r="N3073">
        <v>104.35533686132594</v>
      </c>
      <c r="O3073">
        <v>0</v>
      </c>
      <c r="P3073"/>
      <c r="Q3073">
        <v>0</v>
      </c>
      <c r="R3073"/>
      <c r="S3073">
        <v>148.62408098255983</v>
      </c>
      <c r="T3073">
        <v>0</v>
      </c>
      <c r="U3073">
        <v>0</v>
      </c>
      <c r="V3073">
        <v>118.89926478604788</v>
      </c>
      <c r="W3073">
        <v>0</v>
      </c>
      <c r="X3073">
        <v>0</v>
      </c>
      <c r="Y3073">
        <v>389.60741228999615</v>
      </c>
      <c r="Z3073">
        <v>0</v>
      </c>
      <c r="AA3073">
        <v>30.679744234768343</v>
      </c>
      <c r="AB3073"/>
      <c r="AC3073">
        <v>113.14008164797369</v>
      </c>
      <c r="AD3073">
        <v>36.373684315359341</v>
      </c>
      <c r="AE3073"/>
      <c r="AF3073">
        <v>0</v>
      </c>
      <c r="AG3073">
        <v>3089.2576832803511</v>
      </c>
      <c r="AH3073">
        <v>0</v>
      </c>
      <c r="AI3073"/>
      <c r="AJ3073">
        <v>764.35241648173633</v>
      </c>
      <c r="AK3073"/>
      <c r="AL3073">
        <v>4827.1376953125</v>
      </c>
      <c r="AM3073">
        <v>4642.14013671875</v>
      </c>
      <c r="AN3073">
        <v>184.99777221679688</v>
      </c>
      <c r="AO3073" s="5" t="s">
        <v>5614</v>
      </c>
    </row>
    <row r="3074" spans="1:41" ht="14.25" x14ac:dyDescent="0.45">
      <c r="A3074">
        <v>2019</v>
      </c>
      <c r="B3074" s="5" t="s">
        <v>5028</v>
      </c>
      <c r="C3074" s="5" t="s">
        <v>5027</v>
      </c>
      <c r="D3074" s="5" t="s">
        <v>83</v>
      </c>
      <c r="E3074" s="5" t="s">
        <v>94</v>
      </c>
      <c r="F3074" s="5" t="s">
        <v>196</v>
      </c>
      <c r="G3074" s="5" t="s">
        <v>86</v>
      </c>
      <c r="H3074" s="5" t="s">
        <v>130</v>
      </c>
      <c r="I3074">
        <v>150</v>
      </c>
      <c r="J3074">
        <v>260.0202622183084</v>
      </c>
      <c r="K3074"/>
      <c r="L3074"/>
      <c r="M3074">
        <v>0</v>
      </c>
      <c r="N3074">
        <v>66.87</v>
      </c>
      <c r="O3074">
        <v>0</v>
      </c>
      <c r="P3074">
        <v>0</v>
      </c>
      <c r="Q3074">
        <v>0</v>
      </c>
      <c r="R3074">
        <v>0</v>
      </c>
      <c r="S3074">
        <v>100</v>
      </c>
      <c r="T3074"/>
      <c r="U3074">
        <v>0</v>
      </c>
      <c r="V3074">
        <v>187</v>
      </c>
      <c r="W3074">
        <v>0</v>
      </c>
      <c r="X3074">
        <v>0</v>
      </c>
      <c r="Y3074">
        <v>51.159188616409317</v>
      </c>
      <c r="Z3074">
        <v>0</v>
      </c>
      <c r="AA3074">
        <v>3487</v>
      </c>
      <c r="AB3074"/>
      <c r="AC3074">
        <v>0</v>
      </c>
      <c r="AD3074">
        <v>94.340400000000002</v>
      </c>
      <c r="AE3074">
        <v>0</v>
      </c>
      <c r="AF3074">
        <v>0</v>
      </c>
      <c r="AG3074">
        <v>29</v>
      </c>
      <c r="AH3074">
        <v>0</v>
      </c>
      <c r="AI3074"/>
      <c r="AJ3074">
        <v>0</v>
      </c>
      <c r="AK3074"/>
      <c r="AL3074">
        <v>4425.3896484375</v>
      </c>
      <c r="AM3074">
        <v>4231.04931640625</v>
      </c>
      <c r="AN3074">
        <v>194.34039306640625</v>
      </c>
      <c r="AO3074" s="5" t="s">
        <v>5615</v>
      </c>
    </row>
    <row r="3075" spans="1:41" ht="14.25" x14ac:dyDescent="0.45">
      <c r="A3075">
        <v>2019</v>
      </c>
      <c r="B3075" s="5" t="s">
        <v>1509</v>
      </c>
      <c r="C3075" s="5" t="s">
        <v>5027</v>
      </c>
      <c r="D3075" s="5" t="s">
        <v>83</v>
      </c>
      <c r="E3075" s="5" t="s">
        <v>94</v>
      </c>
      <c r="F3075" s="5" t="s">
        <v>199</v>
      </c>
      <c r="G3075" s="5" t="s">
        <v>86</v>
      </c>
      <c r="H3075" s="5" t="s">
        <v>130</v>
      </c>
      <c r="I3075">
        <v>273.71040288438792</v>
      </c>
      <c r="J3075"/>
      <c r="K3075"/>
      <c r="L3075"/>
      <c r="M3075">
        <v>367.72992627517516</v>
      </c>
      <c r="N3075">
        <v>0</v>
      </c>
      <c r="O3075">
        <v>301.08144317282671</v>
      </c>
      <c r="P3075"/>
      <c r="Q3075">
        <v>0</v>
      </c>
      <c r="R3075">
        <v>264.73614446765521</v>
      </c>
      <c r="S3075">
        <v>0</v>
      </c>
      <c r="T3075"/>
      <c r="U3075">
        <v>109.48416115375517</v>
      </c>
      <c r="V3075">
        <v>197.07149007675932</v>
      </c>
      <c r="W3075">
        <v>875.87328923004134</v>
      </c>
      <c r="X3075">
        <v>0</v>
      </c>
      <c r="Y3075">
        <v>629.42151924583573</v>
      </c>
      <c r="Z3075">
        <v>63.716497266650897</v>
      </c>
      <c r="AA3075">
        <v>238.66680416009325</v>
      </c>
      <c r="AB3075"/>
      <c r="AC3075">
        <v>114.95836921144293</v>
      </c>
      <c r="AD3075">
        <v>0</v>
      </c>
      <c r="AE3075"/>
      <c r="AF3075">
        <v>883.38970970479238</v>
      </c>
      <c r="AG3075">
        <v>813.31444727539724</v>
      </c>
      <c r="AH3075">
        <v>1558.3016479345965</v>
      </c>
      <c r="AI3075">
        <v>0</v>
      </c>
      <c r="AJ3075">
        <v>0</v>
      </c>
      <c r="AK3075"/>
      <c r="AL3075">
        <v>6691.4560546875</v>
      </c>
      <c r="AM3075">
        <v>3588.469482421875</v>
      </c>
      <c r="AN3075">
        <v>3102.986328125</v>
      </c>
      <c r="AO3075" s="5" t="s">
        <v>5622</v>
      </c>
    </row>
    <row r="3076" spans="1:41" ht="14.25" x14ac:dyDescent="0.45">
      <c r="A3076">
        <v>2019</v>
      </c>
      <c r="B3076" s="5" t="s">
        <v>589</v>
      </c>
      <c r="C3076" s="5" t="s">
        <v>5027</v>
      </c>
      <c r="D3076" s="5" t="s">
        <v>83</v>
      </c>
      <c r="E3076" s="5" t="s">
        <v>94</v>
      </c>
      <c r="F3076" s="5" t="s">
        <v>199</v>
      </c>
      <c r="G3076" s="5" t="s">
        <v>86</v>
      </c>
      <c r="H3076" s="5" t="s">
        <v>130</v>
      </c>
      <c r="I3076">
        <v>265.40014461171398</v>
      </c>
      <c r="J3076"/>
      <c r="K3076"/>
      <c r="L3076">
        <v>106.1600578446856</v>
      </c>
      <c r="M3076">
        <v>0</v>
      </c>
      <c r="N3076">
        <v>586.00351930266447</v>
      </c>
      <c r="O3076">
        <v>296.18656138667285</v>
      </c>
      <c r="P3076">
        <v>0</v>
      </c>
      <c r="Q3076">
        <v>0</v>
      </c>
      <c r="R3076"/>
      <c r="S3076">
        <v>265.40014461171398</v>
      </c>
      <c r="T3076">
        <v>0</v>
      </c>
      <c r="U3076">
        <v>106.1600578446856</v>
      </c>
      <c r="V3076">
        <v>509.56827765449088</v>
      </c>
      <c r="W3076">
        <v>0</v>
      </c>
      <c r="X3076">
        <v>75.412603880296501</v>
      </c>
      <c r="Y3076">
        <v>42.464023137874243</v>
      </c>
      <c r="Z3076">
        <v>0</v>
      </c>
      <c r="AA3076">
        <v>7901.3222306619919</v>
      </c>
      <c r="AB3076"/>
      <c r="AC3076">
        <v>0</v>
      </c>
      <c r="AD3076">
        <v>0</v>
      </c>
      <c r="AE3076"/>
      <c r="AF3076">
        <v>280.37529469140105</v>
      </c>
      <c r="AG3076">
        <v>3139.1529104673532</v>
      </c>
      <c r="AH3076">
        <v>949.86655753031846</v>
      </c>
      <c r="AI3076"/>
      <c r="AJ3076">
        <v>0</v>
      </c>
      <c r="AK3076"/>
      <c r="AL3076">
        <v>14523.4716796875</v>
      </c>
      <c r="AM3076">
        <v>12936.6064453125</v>
      </c>
      <c r="AN3076">
        <v>1586.8658447265625</v>
      </c>
      <c r="AO3076" s="5" t="s">
        <v>5621</v>
      </c>
    </row>
    <row r="3077" spans="1:41" ht="14.25" x14ac:dyDescent="0.45">
      <c r="A3077">
        <v>2019</v>
      </c>
      <c r="B3077" s="5" t="s">
        <v>5028</v>
      </c>
      <c r="C3077" s="5" t="s">
        <v>5027</v>
      </c>
      <c r="D3077" s="5" t="s">
        <v>83</v>
      </c>
      <c r="E3077" s="5" t="s">
        <v>94</v>
      </c>
      <c r="F3077" s="5" t="s">
        <v>199</v>
      </c>
      <c r="G3077" s="5" t="s">
        <v>86</v>
      </c>
      <c r="H3077" s="5" t="s">
        <v>130</v>
      </c>
      <c r="I3077">
        <v>100</v>
      </c>
      <c r="J3077">
        <v>459.74953738690198</v>
      </c>
      <c r="K3077"/>
      <c r="L3077"/>
      <c r="M3077">
        <v>2500</v>
      </c>
      <c r="N3077">
        <v>69.89</v>
      </c>
      <c r="O3077">
        <v>0</v>
      </c>
      <c r="P3077">
        <v>0</v>
      </c>
      <c r="Q3077">
        <v>0</v>
      </c>
      <c r="R3077">
        <v>0</v>
      </c>
      <c r="S3077">
        <v>481</v>
      </c>
      <c r="T3077"/>
      <c r="U3077">
        <v>25</v>
      </c>
      <c r="V3077">
        <v>0</v>
      </c>
      <c r="W3077">
        <v>0</v>
      </c>
      <c r="X3077">
        <v>253</v>
      </c>
      <c r="Y3077">
        <v>131.4</v>
      </c>
      <c r="Z3077">
        <v>0</v>
      </c>
      <c r="AA3077">
        <v>11776</v>
      </c>
      <c r="AB3077"/>
      <c r="AC3077">
        <v>0</v>
      </c>
      <c r="AD3077">
        <v>391.28004352800002</v>
      </c>
      <c r="AE3077">
        <v>0</v>
      </c>
      <c r="AF3077">
        <v>12.73792621754583</v>
      </c>
      <c r="AG3077">
        <v>3903</v>
      </c>
      <c r="AH3077">
        <v>342</v>
      </c>
      <c r="AI3077">
        <v>736</v>
      </c>
      <c r="AJ3077">
        <v>490</v>
      </c>
      <c r="AK3077"/>
      <c r="AL3077">
        <v>21671.05859375</v>
      </c>
      <c r="AM3077">
        <v>16967.77734375</v>
      </c>
      <c r="AN3077">
        <v>4703.2802734375</v>
      </c>
      <c r="AO3077" s="5" t="s">
        <v>5623</v>
      </c>
    </row>
    <row r="3078" spans="1:41" ht="14.25" x14ac:dyDescent="0.45">
      <c r="A3078">
        <v>2019</v>
      </c>
      <c r="B3078" s="5" t="s">
        <v>1508</v>
      </c>
      <c r="C3078" s="5" t="s">
        <v>5027</v>
      </c>
      <c r="D3078" s="5" t="s">
        <v>83</v>
      </c>
      <c r="E3078" s="5" t="s">
        <v>94</v>
      </c>
      <c r="F3078" s="5" t="s">
        <v>199</v>
      </c>
      <c r="G3078" s="5" t="s">
        <v>86</v>
      </c>
      <c r="H3078" s="5" t="s">
        <v>130</v>
      </c>
      <c r="I3078">
        <v>336.80401191175156</v>
      </c>
      <c r="J3078">
        <v>0</v>
      </c>
      <c r="K3078"/>
      <c r="L3078"/>
      <c r="M3078">
        <v>601.61616627736623</v>
      </c>
      <c r="N3078">
        <v>112.38027197455442</v>
      </c>
      <c r="O3078">
        <v>0</v>
      </c>
      <c r="P3078">
        <v>0</v>
      </c>
      <c r="Q3078">
        <v>0</v>
      </c>
      <c r="R3078"/>
      <c r="S3078">
        <v>0</v>
      </c>
      <c r="T3078">
        <v>0</v>
      </c>
      <c r="U3078">
        <v>112.26800397058385</v>
      </c>
      <c r="V3078">
        <v>336.80401191175156</v>
      </c>
      <c r="W3078">
        <v>0</v>
      </c>
      <c r="X3078">
        <v>0</v>
      </c>
      <c r="Y3078">
        <v>0</v>
      </c>
      <c r="Z3078"/>
      <c r="AA3078">
        <v>241.9687195432316</v>
      </c>
      <c r="AB3078"/>
      <c r="AC3078">
        <v>0</v>
      </c>
      <c r="AD3078">
        <v>0</v>
      </c>
      <c r="AE3078"/>
      <c r="AF3078">
        <v>580.89228013257275</v>
      </c>
      <c r="AG3078">
        <v>9694.3421428599158</v>
      </c>
      <c r="AH3078">
        <v>378.71740006076948</v>
      </c>
      <c r="AI3078">
        <v>0</v>
      </c>
      <c r="AJ3078">
        <v>0</v>
      </c>
      <c r="AK3078"/>
      <c r="AL3078">
        <v>12395.79296875</v>
      </c>
      <c r="AM3078">
        <v>11415.458984375</v>
      </c>
      <c r="AN3078">
        <v>980.33355712890625</v>
      </c>
      <c r="AO3078" s="5" t="s">
        <v>5619</v>
      </c>
    </row>
    <row r="3079" spans="1:41" ht="14.25" x14ac:dyDescent="0.45">
      <c r="A3079">
        <v>2019</v>
      </c>
      <c r="B3079" s="5" t="s">
        <v>4071</v>
      </c>
      <c r="C3079" s="5" t="s">
        <v>5027</v>
      </c>
      <c r="D3079" s="5" t="s">
        <v>83</v>
      </c>
      <c r="E3079" s="5" t="s">
        <v>94</v>
      </c>
      <c r="F3079" s="5" t="s">
        <v>199</v>
      </c>
      <c r="G3079" s="5" t="s">
        <v>86</v>
      </c>
      <c r="H3079" s="5" t="s">
        <v>130</v>
      </c>
      <c r="I3079">
        <v>308.51750759606773</v>
      </c>
      <c r="J3079">
        <v>0</v>
      </c>
      <c r="K3079"/>
      <c r="L3079"/>
      <c r="M3079">
        <v>1028.3916919868925</v>
      </c>
      <c r="N3079">
        <v>46.605879427606894</v>
      </c>
      <c r="O3079">
        <v>286.92128206434302</v>
      </c>
      <c r="P3079">
        <v>0</v>
      </c>
      <c r="Q3079">
        <v>0</v>
      </c>
      <c r="R3079">
        <v>0</v>
      </c>
      <c r="S3079">
        <v>1.0283916919868925</v>
      </c>
      <c r="T3079"/>
      <c r="U3079">
        <v>61.703501519213553</v>
      </c>
      <c r="V3079">
        <v>0</v>
      </c>
      <c r="W3079">
        <v>0</v>
      </c>
      <c r="X3079">
        <v>0</v>
      </c>
      <c r="Y3079">
        <v>73.773391252868834</v>
      </c>
      <c r="Z3079">
        <v>0</v>
      </c>
      <c r="AA3079">
        <v>9283.2918035656785</v>
      </c>
      <c r="AB3079"/>
      <c r="AC3079"/>
      <c r="AD3079">
        <v>0</v>
      </c>
      <c r="AE3079"/>
      <c r="AF3079">
        <v>0</v>
      </c>
      <c r="AG3079">
        <v>68.902243363121798</v>
      </c>
      <c r="AH3079">
        <v>852.53671265713388</v>
      </c>
      <c r="AI3079">
        <v>341.42604173964833</v>
      </c>
      <c r="AJ3079">
        <v>205.6783383973785</v>
      </c>
      <c r="AK3079"/>
      <c r="AL3079">
        <v>12558.77734375</v>
      </c>
      <c r="AM3079">
        <v>10048.47265625</v>
      </c>
      <c r="AN3079">
        <v>2510.30419921875</v>
      </c>
      <c r="AO3079" s="5" t="s">
        <v>5620</v>
      </c>
    </row>
    <row r="3080" spans="1:41" ht="14.25" x14ac:dyDescent="0.45">
      <c r="A3080">
        <v>2019</v>
      </c>
      <c r="B3080" s="5" t="s">
        <v>5028</v>
      </c>
      <c r="C3080" s="5" t="s">
        <v>5027</v>
      </c>
      <c r="D3080" s="5" t="s">
        <v>83</v>
      </c>
      <c r="E3080" s="5" t="s">
        <v>94</v>
      </c>
      <c r="F3080" s="5" t="s">
        <v>202</v>
      </c>
      <c r="G3080" s="5" t="s">
        <v>86</v>
      </c>
      <c r="H3080" s="5" t="s">
        <v>130</v>
      </c>
      <c r="I3080">
        <v>0</v>
      </c>
      <c r="J3080">
        <v>1339.3514418361669</v>
      </c>
      <c r="K3080"/>
      <c r="L3080"/>
      <c r="M3080">
        <v>0</v>
      </c>
      <c r="N3080">
        <v>731.68</v>
      </c>
      <c r="O3080">
        <v>502.57400000000001</v>
      </c>
      <c r="P3080">
        <v>0</v>
      </c>
      <c r="Q3080">
        <v>0</v>
      </c>
      <c r="R3080">
        <v>421.69526999999988</v>
      </c>
      <c r="S3080">
        <v>0</v>
      </c>
      <c r="T3080"/>
      <c r="U3080">
        <v>0</v>
      </c>
      <c r="V3080">
        <v>1950</v>
      </c>
      <c r="W3080">
        <v>570</v>
      </c>
      <c r="X3080">
        <v>0</v>
      </c>
      <c r="Y3080">
        <v>17.5</v>
      </c>
      <c r="Z3080">
        <v>0</v>
      </c>
      <c r="AA3080">
        <v>20651</v>
      </c>
      <c r="AB3080"/>
      <c r="AC3080">
        <v>190</v>
      </c>
      <c r="AD3080">
        <v>3051.7975940443198</v>
      </c>
      <c r="AE3080">
        <v>1955</v>
      </c>
      <c r="AF3080">
        <v>0</v>
      </c>
      <c r="AG3080">
        <v>2118</v>
      </c>
      <c r="AH3080">
        <v>150</v>
      </c>
      <c r="AI3080"/>
      <c r="AJ3080">
        <v>2100</v>
      </c>
      <c r="AK3080"/>
      <c r="AL3080">
        <v>35748.59765625</v>
      </c>
      <c r="AM3080">
        <v>31474.2265625</v>
      </c>
      <c r="AN3080">
        <v>4274.37158203125</v>
      </c>
      <c r="AO3080" s="5" t="s">
        <v>5624</v>
      </c>
    </row>
    <row r="3081" spans="1:41" ht="14.25" x14ac:dyDescent="0.45">
      <c r="A3081">
        <v>2019</v>
      </c>
      <c r="B3081" s="5" t="s">
        <v>1508</v>
      </c>
      <c r="C3081" s="5" t="s">
        <v>5027</v>
      </c>
      <c r="D3081" s="5" t="s">
        <v>83</v>
      </c>
      <c r="E3081" s="5" t="s">
        <v>94</v>
      </c>
      <c r="F3081" s="5" t="s">
        <v>202</v>
      </c>
      <c r="G3081" s="5" t="s">
        <v>86</v>
      </c>
      <c r="H3081" s="5" t="s">
        <v>130</v>
      </c>
      <c r="I3081">
        <v>0</v>
      </c>
      <c r="J3081">
        <v>922.76877522929215</v>
      </c>
      <c r="K3081"/>
      <c r="L3081"/>
      <c r="M3081">
        <v>112.26800397058385</v>
      </c>
      <c r="N3081">
        <v>845.1535338905552</v>
      </c>
      <c r="O3081">
        <v>353.64421250733909</v>
      </c>
      <c r="P3081">
        <v>947.36232470537459</v>
      </c>
      <c r="Q3081">
        <v>0</v>
      </c>
      <c r="R3081"/>
      <c r="S3081">
        <v>561.34001985291923</v>
      </c>
      <c r="T3081">
        <v>0</v>
      </c>
      <c r="U3081">
        <v>0</v>
      </c>
      <c r="V3081">
        <v>0</v>
      </c>
      <c r="W3081">
        <v>842.0100297793789</v>
      </c>
      <c r="X3081">
        <v>0</v>
      </c>
      <c r="Y3081">
        <v>2723.3298795160404</v>
      </c>
      <c r="Z3081"/>
      <c r="AA3081">
        <v>8780.45802083938</v>
      </c>
      <c r="AB3081"/>
      <c r="AC3081">
        <v>464.78953643821711</v>
      </c>
      <c r="AD3081">
        <v>1403.6728201437134</v>
      </c>
      <c r="AE3081">
        <v>533.27301886027328</v>
      </c>
      <c r="AF3081">
        <v>1780.0902414910029</v>
      </c>
      <c r="AG3081">
        <v>13630.458362068584</v>
      </c>
      <c r="AH3081">
        <v>9534.0851805921047</v>
      </c>
      <c r="AI3081">
        <v>0</v>
      </c>
      <c r="AJ3081">
        <v>0</v>
      </c>
      <c r="AK3081"/>
      <c r="AL3081">
        <v>43434.703125</v>
      </c>
      <c r="AM3081">
        <v>30627.685546875</v>
      </c>
      <c r="AN3081">
        <v>12807.0205078125</v>
      </c>
      <c r="AO3081" s="5" t="s">
        <v>5626</v>
      </c>
    </row>
    <row r="3082" spans="1:41" ht="14.25" x14ac:dyDescent="0.45">
      <c r="A3082">
        <v>2019</v>
      </c>
      <c r="B3082" s="5" t="s">
        <v>1509</v>
      </c>
      <c r="C3082" s="5" t="s">
        <v>5027</v>
      </c>
      <c r="D3082" s="5" t="s">
        <v>83</v>
      </c>
      <c r="E3082" s="5" t="s">
        <v>94</v>
      </c>
      <c r="F3082" s="5" t="s">
        <v>202</v>
      </c>
      <c r="G3082" s="5" t="s">
        <v>86</v>
      </c>
      <c r="H3082" s="5" t="s">
        <v>130</v>
      </c>
      <c r="I3082">
        <v>0</v>
      </c>
      <c r="J3082">
        <v>758.59904042356368</v>
      </c>
      <c r="K3082"/>
      <c r="L3082"/>
      <c r="M3082">
        <v>109.48416115375517</v>
      </c>
      <c r="N3082">
        <v>3293.1471502401578</v>
      </c>
      <c r="O3082">
        <v>0</v>
      </c>
      <c r="P3082">
        <v>1190.0897486673407</v>
      </c>
      <c r="Q3082">
        <v>0</v>
      </c>
      <c r="R3082"/>
      <c r="S3082">
        <v>766.38912807628617</v>
      </c>
      <c r="T3082"/>
      <c r="U3082">
        <v>0</v>
      </c>
      <c r="V3082">
        <v>1051.0479470760497</v>
      </c>
      <c r="W3082">
        <v>1264.5420613258723</v>
      </c>
      <c r="X3082">
        <v>0</v>
      </c>
      <c r="Y3082">
        <v>699.09907873799284</v>
      </c>
      <c r="Z3082">
        <v>248.89275220237701</v>
      </c>
      <c r="AA3082">
        <v>8641.4812656201138</v>
      </c>
      <c r="AB3082"/>
      <c r="AC3082">
        <v>0</v>
      </c>
      <c r="AD3082">
        <v>770.11858724600279</v>
      </c>
      <c r="AE3082">
        <v>854.79758820794348</v>
      </c>
      <c r="AF3082">
        <v>1755.1303277039615</v>
      </c>
      <c r="AG3082">
        <v>5594.1000955808668</v>
      </c>
      <c r="AH3082">
        <v>0</v>
      </c>
      <c r="AI3082"/>
      <c r="AJ3082">
        <v>0</v>
      </c>
      <c r="AK3082"/>
      <c r="AL3082">
        <v>26996.91796875</v>
      </c>
      <c r="AM3082">
        <v>24086.384765625</v>
      </c>
      <c r="AN3082">
        <v>2910.533935546875</v>
      </c>
      <c r="AO3082" s="5" t="s">
        <v>5625</v>
      </c>
    </row>
    <row r="3083" spans="1:41" ht="14.25" x14ac:dyDescent="0.45">
      <c r="A3083">
        <v>2019</v>
      </c>
      <c r="B3083" s="5" t="s">
        <v>589</v>
      </c>
      <c r="C3083" s="5" t="s">
        <v>5027</v>
      </c>
      <c r="D3083" s="5" t="s">
        <v>83</v>
      </c>
      <c r="E3083" s="5" t="s">
        <v>94</v>
      </c>
      <c r="F3083" s="5" t="s">
        <v>202</v>
      </c>
      <c r="G3083" s="5" t="s">
        <v>86</v>
      </c>
      <c r="H3083" s="5" t="s">
        <v>130</v>
      </c>
      <c r="I3083">
        <v>2441.6813304277689</v>
      </c>
      <c r="J3083">
        <v>0</v>
      </c>
      <c r="K3083"/>
      <c r="L3083">
        <v>0</v>
      </c>
      <c r="M3083">
        <v>849.28046275748477</v>
      </c>
      <c r="N3083">
        <v>3236.7140036266196</v>
      </c>
      <c r="O3083">
        <v>0</v>
      </c>
      <c r="P3083">
        <v>0</v>
      </c>
      <c r="Q3083">
        <v>0</v>
      </c>
      <c r="R3083"/>
      <c r="S3083">
        <v>743.12040491279924</v>
      </c>
      <c r="T3083">
        <v>0</v>
      </c>
      <c r="U3083">
        <v>0</v>
      </c>
      <c r="V3083">
        <v>1146.5286247226045</v>
      </c>
      <c r="W3083">
        <v>2547.8413882724544</v>
      </c>
      <c r="X3083">
        <v>0</v>
      </c>
      <c r="Y3083">
        <v>644.39155111724165</v>
      </c>
      <c r="Z3083">
        <v>62.485810047381946</v>
      </c>
      <c r="AA3083">
        <v>14368.982068830408</v>
      </c>
      <c r="AB3083"/>
      <c r="AC3083">
        <v>0</v>
      </c>
      <c r="AD3083">
        <v>757.76871196750551</v>
      </c>
      <c r="AE3083">
        <v>1094.4752060236428</v>
      </c>
      <c r="AF3083">
        <v>1448.6056892389054</v>
      </c>
      <c r="AG3083">
        <v>5172.1180181930822</v>
      </c>
      <c r="AH3083">
        <v>0</v>
      </c>
      <c r="AI3083"/>
      <c r="AJ3083">
        <v>2415.1413159665976</v>
      </c>
      <c r="AK3083"/>
      <c r="AL3083">
        <v>36929.1328125</v>
      </c>
      <c r="AM3083">
        <v>32031.12109375</v>
      </c>
      <c r="AN3083">
        <v>4898.0107421875</v>
      </c>
      <c r="AO3083" s="5" t="s">
        <v>5627</v>
      </c>
    </row>
    <row r="3084" spans="1:41" ht="14.25" x14ac:dyDescent="0.45">
      <c r="A3084">
        <v>2019</v>
      </c>
      <c r="B3084" s="5" t="s">
        <v>4071</v>
      </c>
      <c r="C3084" s="5" t="s">
        <v>5027</v>
      </c>
      <c r="D3084" s="5" t="s">
        <v>83</v>
      </c>
      <c r="E3084" s="5" t="s">
        <v>94</v>
      </c>
      <c r="F3084" s="5" t="s">
        <v>202</v>
      </c>
      <c r="G3084" s="5" t="s">
        <v>86</v>
      </c>
      <c r="H3084" s="5" t="s">
        <v>130</v>
      </c>
      <c r="I3084">
        <v>0</v>
      </c>
      <c r="J3084">
        <v>2307.4538588955902</v>
      </c>
      <c r="K3084"/>
      <c r="L3084"/>
      <c r="M3084">
        <v>1234.0700303842709</v>
      </c>
      <c r="N3084">
        <v>3277.6091434038417</v>
      </c>
      <c r="O3084">
        <v>517.28102106940696</v>
      </c>
      <c r="P3084">
        <v>0</v>
      </c>
      <c r="Q3084">
        <v>0</v>
      </c>
      <c r="R3084">
        <v>0</v>
      </c>
      <c r="S3084">
        <v>0</v>
      </c>
      <c r="T3084"/>
      <c r="U3084">
        <v>0</v>
      </c>
      <c r="V3084">
        <v>1851.1050455764066</v>
      </c>
      <c r="W3084">
        <v>1799.6854609770619</v>
      </c>
      <c r="X3084">
        <v>0</v>
      </c>
      <c r="Y3084">
        <v>0</v>
      </c>
      <c r="Z3084">
        <v>0</v>
      </c>
      <c r="AA3084">
        <v>19626.855441569842</v>
      </c>
      <c r="AB3084"/>
      <c r="AC3084">
        <v>0</v>
      </c>
      <c r="AD3084">
        <v>5245.5388455827751</v>
      </c>
      <c r="AE3084">
        <v>13.369091995829603</v>
      </c>
      <c r="AF3084">
        <v>0</v>
      </c>
      <c r="AG3084">
        <v>304.4039408281202</v>
      </c>
      <c r="AH3084">
        <v>0</v>
      </c>
      <c r="AI3084"/>
      <c r="AJ3084">
        <v>3805.0492603515022</v>
      </c>
      <c r="AK3084"/>
      <c r="AL3084">
        <v>39982.41796875</v>
      </c>
      <c r="AM3084">
        <v>31185.845703125</v>
      </c>
      <c r="AN3084">
        <v>8796.5751953125</v>
      </c>
      <c r="AO3084" s="5" t="s">
        <v>5628</v>
      </c>
    </row>
    <row r="3085" spans="1:41" ht="14.25" x14ac:dyDescent="0.45">
      <c r="A3085">
        <v>2019</v>
      </c>
      <c r="B3085" s="5" t="s">
        <v>5028</v>
      </c>
      <c r="C3085" s="5" t="s">
        <v>5027</v>
      </c>
      <c r="D3085" s="5" t="s">
        <v>83</v>
      </c>
      <c r="E3085" s="5" t="s">
        <v>94</v>
      </c>
      <c r="F3085" s="5" t="s">
        <v>236</v>
      </c>
      <c r="G3085" s="5" t="s">
        <v>86</v>
      </c>
      <c r="H3085" s="5" t="s">
        <v>130</v>
      </c>
      <c r="I3085">
        <v>2367</v>
      </c>
      <c r="J3085">
        <v>9250.0411999999997</v>
      </c>
      <c r="K3085">
        <v>0</v>
      </c>
      <c r="L3085">
        <v>0</v>
      </c>
      <c r="M3085">
        <v>6990</v>
      </c>
      <c r="N3085">
        <v>4932.75</v>
      </c>
      <c r="O3085">
        <v>1386.2308399999999</v>
      </c>
      <c r="P3085">
        <v>0</v>
      </c>
      <c r="Q3085">
        <v>0</v>
      </c>
      <c r="R3085">
        <v>421.69526999999988</v>
      </c>
      <c r="S3085">
        <v>1181</v>
      </c>
      <c r="T3085">
        <v>200</v>
      </c>
      <c r="U3085">
        <v>100</v>
      </c>
      <c r="V3085">
        <v>7857</v>
      </c>
      <c r="W3085">
        <v>4210</v>
      </c>
      <c r="X3085">
        <v>3613</v>
      </c>
      <c r="Y3085">
        <v>8813</v>
      </c>
      <c r="Z3085">
        <v>445.97828889621002</v>
      </c>
      <c r="AA3085">
        <v>62166</v>
      </c>
      <c r="AB3085">
        <v>217</v>
      </c>
      <c r="AC3085">
        <v>1097</v>
      </c>
      <c r="AD3085">
        <v>7644.99409037232</v>
      </c>
      <c r="AE3085">
        <v>2176</v>
      </c>
      <c r="AF3085">
        <v>12.73792621754583</v>
      </c>
      <c r="AG3085">
        <v>45386</v>
      </c>
      <c r="AH3085">
        <v>1221</v>
      </c>
      <c r="AI3085">
        <v>1642</v>
      </c>
      <c r="AJ3085">
        <v>4190</v>
      </c>
      <c r="AK3085">
        <v>227</v>
      </c>
      <c r="AL3085">
        <v>177747.421875</v>
      </c>
      <c r="AM3085">
        <v>149215.1875</v>
      </c>
      <c r="AN3085">
        <v>28532.224609375</v>
      </c>
      <c r="AO3085" s="5" t="s">
        <v>5632</v>
      </c>
    </row>
    <row r="3086" spans="1:41" ht="14.25" x14ac:dyDescent="0.45">
      <c r="A3086">
        <v>2019</v>
      </c>
      <c r="B3086" s="5" t="s">
        <v>1509</v>
      </c>
      <c r="C3086" s="5" t="s">
        <v>5027</v>
      </c>
      <c r="D3086" s="5" t="s">
        <v>83</v>
      </c>
      <c r="E3086" s="5" t="s">
        <v>94</v>
      </c>
      <c r="F3086" s="5" t="s">
        <v>236</v>
      </c>
      <c r="G3086" s="5" t="s">
        <v>86</v>
      </c>
      <c r="H3086" s="5" t="s">
        <v>130</v>
      </c>
      <c r="I3086">
        <v>799.23437642241277</v>
      </c>
      <c r="J3086">
        <v>6991.7544892371789</v>
      </c>
      <c r="K3086">
        <v>43.793664461502068</v>
      </c>
      <c r="L3086">
        <v>314.21954251127733</v>
      </c>
      <c r="M3086">
        <v>8877.9337727565653</v>
      </c>
      <c r="N3086">
        <v>10498.145861038203</v>
      </c>
      <c r="O3086">
        <v>1401.3972627680662</v>
      </c>
      <c r="P3086">
        <v>1190.0897486673407</v>
      </c>
      <c r="Q3086">
        <v>0</v>
      </c>
      <c r="R3086">
        <v>2320.2406018696283</v>
      </c>
      <c r="S3086">
        <v>6131.1130246102894</v>
      </c>
      <c r="T3086">
        <v>0</v>
      </c>
      <c r="U3086">
        <v>164.22624173063275</v>
      </c>
      <c r="V3086">
        <v>10843.311320667912</v>
      </c>
      <c r="W3086">
        <v>4567.6792033346655</v>
      </c>
      <c r="X3086">
        <v>117.56707274352732</v>
      </c>
      <c r="Y3086">
        <v>26308.853838846771</v>
      </c>
      <c r="Z3086">
        <v>2143.958805431655</v>
      </c>
      <c r="AA3086">
        <v>31433.977748615409</v>
      </c>
      <c r="AB3086">
        <v>186.1230739613838</v>
      </c>
      <c r="AC3086">
        <v>1948.5443581339575</v>
      </c>
      <c r="AD3086">
        <v>4372.7513518232872</v>
      </c>
      <c r="AE3086">
        <v>6996.5568526488241</v>
      </c>
      <c r="AF3086">
        <v>7927.2379119254356</v>
      </c>
      <c r="AG3086">
        <v>32827.395910406856</v>
      </c>
      <c r="AH3086">
        <v>9718.311390769768</v>
      </c>
      <c r="AI3086">
        <v>213.49411424982259</v>
      </c>
      <c r="AJ3086">
        <v>7937.60168364725</v>
      </c>
      <c r="AK3086">
        <v>236.48578809211116</v>
      </c>
      <c r="AL3086">
        <v>186512.015625</v>
      </c>
      <c r="AM3086">
        <v>150645.359375</v>
      </c>
      <c r="AN3086">
        <v>35866.6484375</v>
      </c>
      <c r="AO3086" s="5" t="s">
        <v>5630</v>
      </c>
    </row>
    <row r="3087" spans="1:41" ht="14.25" x14ac:dyDescent="0.45">
      <c r="A3087">
        <v>2019</v>
      </c>
      <c r="B3087" s="5" t="s">
        <v>4071</v>
      </c>
      <c r="C3087" s="5" t="s">
        <v>5027</v>
      </c>
      <c r="D3087" s="5" t="s">
        <v>83</v>
      </c>
      <c r="E3087" s="5" t="s">
        <v>94</v>
      </c>
      <c r="F3087" s="5" t="s">
        <v>236</v>
      </c>
      <c r="G3087" s="5" t="s">
        <v>86</v>
      </c>
      <c r="H3087" s="5" t="s">
        <v>130</v>
      </c>
      <c r="I3087">
        <v>956.40427354781002</v>
      </c>
      <c r="J3087">
        <v>11722.893994881584</v>
      </c>
      <c r="K3087">
        <v>0</v>
      </c>
      <c r="L3087">
        <v>0</v>
      </c>
      <c r="M3087">
        <v>8515.0832096514696</v>
      </c>
      <c r="N3087">
        <v>7967.4728877922462</v>
      </c>
      <c r="O3087">
        <v>1577.5528555078931</v>
      </c>
      <c r="P3087">
        <v>735.79265939108996</v>
      </c>
      <c r="Q3087">
        <v>0</v>
      </c>
      <c r="R3087">
        <v>253.84714499106499</v>
      </c>
      <c r="S3087">
        <v>1235.098422076258</v>
      </c>
      <c r="T3087">
        <v>0</v>
      </c>
      <c r="U3087">
        <v>102.83916919868925</v>
      </c>
      <c r="V3087">
        <v>9663.7967296008283</v>
      </c>
      <c r="W3087">
        <v>3959.3080141495361</v>
      </c>
      <c r="X3087">
        <v>3692.834966437908</v>
      </c>
      <c r="Y3087">
        <v>16821.4029058296</v>
      </c>
      <c r="Z3087">
        <v>2104.0894018051822</v>
      </c>
      <c r="AA3087">
        <v>61976.02531759008</v>
      </c>
      <c r="AB3087">
        <v>139.68232995581167</v>
      </c>
      <c r="AC3087">
        <v>1281.8799601447417</v>
      </c>
      <c r="AD3087">
        <v>11978.411523373674</v>
      </c>
      <c r="AE3087">
        <v>2048.55625043789</v>
      </c>
      <c r="AF3087">
        <v>3146.6317634738143</v>
      </c>
      <c r="AG3087">
        <v>41503.831905207007</v>
      </c>
      <c r="AH3087">
        <v>2335.4775325022329</v>
      </c>
      <c r="AI3087">
        <v>605.72270658027969</v>
      </c>
      <c r="AJ3087">
        <v>5039.1192907357736</v>
      </c>
      <c r="AK3087">
        <v>233.44491408102459</v>
      </c>
      <c r="AL3087">
        <v>199597.1875</v>
      </c>
      <c r="AM3087">
        <v>165324.59375</v>
      </c>
      <c r="AN3087">
        <v>34272.6171875</v>
      </c>
      <c r="AO3087" s="5" t="s">
        <v>5629</v>
      </c>
    </row>
    <row r="3088" spans="1:41" ht="14.25" x14ac:dyDescent="0.45">
      <c r="A3088">
        <v>2019</v>
      </c>
      <c r="B3088" s="5" t="s">
        <v>1508</v>
      </c>
      <c r="C3088" s="5" t="s">
        <v>5027</v>
      </c>
      <c r="D3088" s="5" t="s">
        <v>83</v>
      </c>
      <c r="E3088" s="5" t="s">
        <v>94</v>
      </c>
      <c r="F3088" s="5" t="s">
        <v>236</v>
      </c>
      <c r="G3088" s="5" t="s">
        <v>86</v>
      </c>
      <c r="H3088" s="5" t="s">
        <v>130</v>
      </c>
      <c r="I3088">
        <v>1156.3604408970136</v>
      </c>
      <c r="J3088">
        <v>7991.1775934856714</v>
      </c>
      <c r="K3088">
        <v>44.907201588233541</v>
      </c>
      <c r="L3088">
        <v>328.94525163381064</v>
      </c>
      <c r="M3088">
        <v>11925.809056780232</v>
      </c>
      <c r="N3088">
        <v>7200.5329706613365</v>
      </c>
      <c r="O3088">
        <v>1961.3220293660997</v>
      </c>
      <c r="P3088">
        <v>947.36232470537459</v>
      </c>
      <c r="Q3088">
        <v>0</v>
      </c>
      <c r="R3088">
        <v>4559.8257959168031</v>
      </c>
      <c r="S3088">
        <v>5052.0601786762727</v>
      </c>
      <c r="T3088">
        <v>112.26800397058385</v>
      </c>
      <c r="U3088">
        <v>168.40200595587578</v>
      </c>
      <c r="V3088">
        <v>5675.1476007130132</v>
      </c>
      <c r="W3088">
        <v>2840.3805004557712</v>
      </c>
      <c r="X3088">
        <v>2722.4990962866582</v>
      </c>
      <c r="Y3088">
        <v>11978.996023661297</v>
      </c>
      <c r="Z3088">
        <v>1267.5057648278917</v>
      </c>
      <c r="AA3088">
        <v>31724.898832275951</v>
      </c>
      <c r="AB3088">
        <v>190.85560674999255</v>
      </c>
      <c r="AC3088">
        <v>584.35496066688893</v>
      </c>
      <c r="AD3088">
        <v>5899.964278664108</v>
      </c>
      <c r="AE3088">
        <v>7216.3066252192029</v>
      </c>
      <c r="AF3088">
        <v>7063.2563011374195</v>
      </c>
      <c r="AG3088">
        <v>51012.335644153885</v>
      </c>
      <c r="AH3088">
        <v>18554.070846268711</v>
      </c>
      <c r="AI3088">
        <v>218.92260774263849</v>
      </c>
      <c r="AJ3088">
        <v>6275.6857358670341</v>
      </c>
      <c r="AK3088">
        <v>553.90670160101365</v>
      </c>
      <c r="AL3088">
        <v>195228.0625</v>
      </c>
      <c r="AM3088">
        <v>145151.09375</v>
      </c>
      <c r="AN3088">
        <v>50076.96484375</v>
      </c>
      <c r="AO3088" s="5" t="s">
        <v>5631</v>
      </c>
    </row>
    <row r="3089" spans="1:41" ht="14.25" x14ac:dyDescent="0.45">
      <c r="A3089">
        <v>2019</v>
      </c>
      <c r="B3089" s="5" t="s">
        <v>589</v>
      </c>
      <c r="C3089" s="5" t="s">
        <v>5027</v>
      </c>
      <c r="D3089" s="5" t="s">
        <v>83</v>
      </c>
      <c r="E3089" s="5" t="s">
        <v>94</v>
      </c>
      <c r="F3089" s="5" t="s">
        <v>236</v>
      </c>
      <c r="G3089" s="5" t="s">
        <v>86</v>
      </c>
      <c r="H3089" s="5" t="s">
        <v>130</v>
      </c>
      <c r="I3089">
        <v>6082.9713145004853</v>
      </c>
      <c r="J3089">
        <v>12435.058375637247</v>
      </c>
      <c r="K3089">
        <v>0</v>
      </c>
      <c r="L3089">
        <v>138.00807519809129</v>
      </c>
      <c r="M3089">
        <v>7192.3439189774499</v>
      </c>
      <c r="N3089">
        <v>9392.4049577507139</v>
      </c>
      <c r="O3089">
        <v>1349.294335205954</v>
      </c>
      <c r="P3089">
        <v>412.32884947049422</v>
      </c>
      <c r="Q3089">
        <v>0</v>
      </c>
      <c r="R3089">
        <v>2269.8422459503904</v>
      </c>
      <c r="S3089">
        <v>6794.2437020598782</v>
      </c>
      <c r="T3089">
        <v>0</v>
      </c>
      <c r="U3089">
        <v>196.39610701266835</v>
      </c>
      <c r="V3089">
        <v>4717.7529706178284</v>
      </c>
      <c r="W3089">
        <v>2760.1615039618255</v>
      </c>
      <c r="X3089">
        <v>3311.1798737794566</v>
      </c>
      <c r="Y3089">
        <v>15232.906700133937</v>
      </c>
      <c r="Z3089">
        <v>340.55807693670499</v>
      </c>
      <c r="AA3089">
        <v>49602.933626290112</v>
      </c>
      <c r="AB3089">
        <v>144.37767866877243</v>
      </c>
      <c r="AC3089">
        <v>2994.5894516973526</v>
      </c>
      <c r="AD3089">
        <v>7372.0947251775906</v>
      </c>
      <c r="AE3089">
        <v>5374.5376893518815</v>
      </c>
      <c r="AF3089">
        <v>3532.7287131116532</v>
      </c>
      <c r="AG3089">
        <v>36111.405276448255</v>
      </c>
      <c r="AH3089">
        <v>2234.4032574510143</v>
      </c>
      <c r="AI3089">
        <v>207.01211279713692</v>
      </c>
      <c r="AJ3089">
        <v>5719.9039166716602</v>
      </c>
      <c r="AK3089">
        <v>240.98333130743632</v>
      </c>
      <c r="AL3089">
        <v>186160.421875</v>
      </c>
      <c r="AM3089">
        <v>154554.328125</v>
      </c>
      <c r="AN3089">
        <v>31606.08984375</v>
      </c>
      <c r="AO3089" s="5" t="s">
        <v>5633</v>
      </c>
    </row>
    <row r="3090" spans="1:41" ht="14.25" x14ac:dyDescent="0.45">
      <c r="A3090">
        <v>2019</v>
      </c>
      <c r="B3090" s="5" t="s">
        <v>589</v>
      </c>
      <c r="C3090" s="5" t="s">
        <v>5027</v>
      </c>
      <c r="D3090" s="5" t="s">
        <v>83</v>
      </c>
      <c r="E3090" s="5" t="s">
        <v>94</v>
      </c>
      <c r="F3090" s="5" t="s">
        <v>237</v>
      </c>
      <c r="G3090" s="5" t="s">
        <v>86</v>
      </c>
      <c r="H3090" s="5" t="s">
        <v>130</v>
      </c>
      <c r="I3090">
        <v>4895.2474397102606</v>
      </c>
      <c r="J3090">
        <v>12435.058375637247</v>
      </c>
      <c r="K3090">
        <v>0</v>
      </c>
      <c r="L3090">
        <v>138.00807519809129</v>
      </c>
      <c r="M3090">
        <v>7192.3439189774499</v>
      </c>
      <c r="N3090">
        <v>9392.4049577507139</v>
      </c>
      <c r="O3090">
        <v>1349.294335205954</v>
      </c>
      <c r="P3090">
        <v>412.32884947049422</v>
      </c>
      <c r="Q3090">
        <v>0</v>
      </c>
      <c r="R3090">
        <v>2269.8422459503904</v>
      </c>
      <c r="S3090">
        <v>6751.1523676546585</v>
      </c>
      <c r="T3090">
        <v>0</v>
      </c>
      <c r="U3090">
        <v>196.39610701266835</v>
      </c>
      <c r="V3090">
        <v>4696.5209590488912</v>
      </c>
      <c r="W3090">
        <v>2760.1615039618255</v>
      </c>
      <c r="X3090">
        <v>3311.1798737794566</v>
      </c>
      <c r="Y3090">
        <v>11137.251668485966</v>
      </c>
      <c r="Z3090">
        <v>340.55807693670499</v>
      </c>
      <c r="AA3090">
        <v>49602.933626290112</v>
      </c>
      <c r="AB3090">
        <v>144.37767866877243</v>
      </c>
      <c r="AC3090">
        <v>2994.5894516973526</v>
      </c>
      <c r="AD3090">
        <v>7372.0947251775906</v>
      </c>
      <c r="AE3090">
        <v>5374.5376893518815</v>
      </c>
      <c r="AF3090">
        <v>3532.7287131116532</v>
      </c>
      <c r="AG3090">
        <v>36111.405276448255</v>
      </c>
      <c r="AH3090">
        <v>2234.4032574510143</v>
      </c>
      <c r="AI3090">
        <v>207.01211279713692</v>
      </c>
      <c r="AJ3090">
        <v>5719.9039166716602</v>
      </c>
      <c r="AK3090">
        <v>240.98333130743632</v>
      </c>
      <c r="AL3090">
        <v>180812.71875</v>
      </c>
      <c r="AM3090">
        <v>149249.703125</v>
      </c>
      <c r="AN3090">
        <v>31562.998046875</v>
      </c>
      <c r="AO3090" s="5" t="s">
        <v>5636</v>
      </c>
    </row>
    <row r="3091" spans="1:41" ht="14.25" x14ac:dyDescent="0.45">
      <c r="A3091">
        <v>2019</v>
      </c>
      <c r="B3091" s="5" t="s">
        <v>5028</v>
      </c>
      <c r="C3091" s="5" t="s">
        <v>5027</v>
      </c>
      <c r="D3091" s="5" t="s">
        <v>83</v>
      </c>
      <c r="E3091" s="5" t="s">
        <v>94</v>
      </c>
      <c r="F3091" s="5" t="s">
        <v>237</v>
      </c>
      <c r="G3091" s="5" t="s">
        <v>86</v>
      </c>
      <c r="H3091" s="5" t="s">
        <v>130</v>
      </c>
      <c r="I3091">
        <v>2067</v>
      </c>
      <c r="J3091">
        <v>9250.0411999999997</v>
      </c>
      <c r="K3091">
        <v>0</v>
      </c>
      <c r="L3091">
        <v>0</v>
      </c>
      <c r="M3091">
        <v>6990</v>
      </c>
      <c r="N3091">
        <v>4932.75</v>
      </c>
      <c r="O3091">
        <v>1386.2308399999999</v>
      </c>
      <c r="P3091">
        <v>0</v>
      </c>
      <c r="Q3091">
        <v>0</v>
      </c>
      <c r="R3091">
        <v>421.69526999999988</v>
      </c>
      <c r="S3091">
        <v>1171</v>
      </c>
      <c r="T3091">
        <v>200</v>
      </c>
      <c r="U3091">
        <v>100</v>
      </c>
      <c r="V3091">
        <v>7657</v>
      </c>
      <c r="W3091">
        <v>4210</v>
      </c>
      <c r="X3091">
        <v>3613</v>
      </c>
      <c r="Y3091">
        <v>8813</v>
      </c>
      <c r="Z3091">
        <v>445.97828889621002</v>
      </c>
      <c r="AA3091">
        <v>62166</v>
      </c>
      <c r="AB3091">
        <v>217</v>
      </c>
      <c r="AC3091">
        <v>1097</v>
      </c>
      <c r="AD3091">
        <v>7644.99409037232</v>
      </c>
      <c r="AE3091">
        <v>2176</v>
      </c>
      <c r="AF3091">
        <v>12.73792621754583</v>
      </c>
      <c r="AG3091">
        <v>45386</v>
      </c>
      <c r="AH3091">
        <v>1221</v>
      </c>
      <c r="AI3091">
        <v>1642</v>
      </c>
      <c r="AJ3091">
        <v>4190</v>
      </c>
      <c r="AK3091">
        <v>227</v>
      </c>
      <c r="AL3091">
        <v>177237.421875</v>
      </c>
      <c r="AM3091">
        <v>148715.1875</v>
      </c>
      <c r="AN3091">
        <v>28522.224609375</v>
      </c>
      <c r="AO3091" s="5" t="s">
        <v>5634</v>
      </c>
    </row>
    <row r="3092" spans="1:41" ht="14.25" x14ac:dyDescent="0.45">
      <c r="A3092">
        <v>2019</v>
      </c>
      <c r="B3092" s="5" t="s">
        <v>1509</v>
      </c>
      <c r="C3092" s="5" t="s">
        <v>5027</v>
      </c>
      <c r="D3092" s="5" t="s">
        <v>83</v>
      </c>
      <c r="E3092" s="5" t="s">
        <v>94</v>
      </c>
      <c r="F3092" s="5" t="s">
        <v>237</v>
      </c>
      <c r="G3092" s="5" t="s">
        <v>86</v>
      </c>
      <c r="H3092" s="5" t="s">
        <v>130</v>
      </c>
      <c r="I3092">
        <v>596.59450733671815</v>
      </c>
      <c r="J3092">
        <v>6991.7544892371789</v>
      </c>
      <c r="K3092">
        <v>43.793664461502068</v>
      </c>
      <c r="L3092">
        <v>230.74847856188333</v>
      </c>
      <c r="M3092">
        <v>8877.9337727565653</v>
      </c>
      <c r="N3092">
        <v>10498.145861038203</v>
      </c>
      <c r="O3092">
        <v>1401.3972627680662</v>
      </c>
      <c r="P3092">
        <v>1190.0897486673407</v>
      </c>
      <c r="Q3092">
        <v>0</v>
      </c>
      <c r="R3092">
        <v>2320.2406018696283</v>
      </c>
      <c r="S3092">
        <v>6085.6190711260697</v>
      </c>
      <c r="T3092">
        <v>0</v>
      </c>
      <c r="U3092">
        <v>164.22624173063275</v>
      </c>
      <c r="V3092">
        <v>10706.456119225719</v>
      </c>
      <c r="W3092">
        <v>4567.6792033346655</v>
      </c>
      <c r="X3092">
        <v>117.56707274352732</v>
      </c>
      <c r="Y3092">
        <v>21855.090310417971</v>
      </c>
      <c r="Z3092">
        <v>2143.958805431655</v>
      </c>
      <c r="AA3092">
        <v>31433.977748615409</v>
      </c>
      <c r="AB3092">
        <v>186.1230739613838</v>
      </c>
      <c r="AC3092">
        <v>1948.5443581339575</v>
      </c>
      <c r="AD3092">
        <v>4372.7513518232872</v>
      </c>
      <c r="AE3092">
        <v>6996.5568526488241</v>
      </c>
      <c r="AF3092">
        <v>7927.2379119254356</v>
      </c>
      <c r="AG3092">
        <v>32827.395910406856</v>
      </c>
      <c r="AH3092">
        <v>9718.311390769768</v>
      </c>
      <c r="AI3092">
        <v>213.49411424982259</v>
      </c>
      <c r="AJ3092">
        <v>7937.60168364725</v>
      </c>
      <c r="AK3092">
        <v>236.48578809211116</v>
      </c>
      <c r="AL3092">
        <v>181589.78125</v>
      </c>
      <c r="AM3092">
        <v>145768.625</v>
      </c>
      <c r="AN3092">
        <v>35821.15234375</v>
      </c>
      <c r="AO3092" s="5" t="s">
        <v>5638</v>
      </c>
    </row>
    <row r="3093" spans="1:41" ht="14.25" x14ac:dyDescent="0.45">
      <c r="A3093">
        <v>2019</v>
      </c>
      <c r="B3093" s="5" t="s">
        <v>1508</v>
      </c>
      <c r="C3093" s="5" t="s">
        <v>5027</v>
      </c>
      <c r="D3093" s="5" t="s">
        <v>83</v>
      </c>
      <c r="E3093" s="5" t="s">
        <v>94</v>
      </c>
      <c r="F3093" s="5" t="s">
        <v>237</v>
      </c>
      <c r="G3093" s="5" t="s">
        <v>86</v>
      </c>
      <c r="H3093" s="5" t="s">
        <v>130</v>
      </c>
      <c r="I3093">
        <v>821.35027568357589</v>
      </c>
      <c r="J3093">
        <v>7991.1775934856714</v>
      </c>
      <c r="K3093">
        <v>44.907201588233541</v>
      </c>
      <c r="L3093">
        <v>328.94525163381064</v>
      </c>
      <c r="M3093">
        <v>11925.809056780232</v>
      </c>
      <c r="N3093">
        <v>7200.5329706613365</v>
      </c>
      <c r="O3093">
        <v>1961.3220293660997</v>
      </c>
      <c r="P3093">
        <v>947.36232470537459</v>
      </c>
      <c r="Q3093">
        <v>0</v>
      </c>
      <c r="R3093">
        <v>4559.8257959168031</v>
      </c>
      <c r="S3093">
        <v>5002.847838836974</v>
      </c>
      <c r="T3093">
        <v>112.26800397058385</v>
      </c>
      <c r="U3093">
        <v>168.40200595587578</v>
      </c>
      <c r="V3093">
        <v>5596.5599979336048</v>
      </c>
      <c r="W3093">
        <v>2840.3805004557712</v>
      </c>
      <c r="X3093">
        <v>2722.4990962866582</v>
      </c>
      <c r="Y3093">
        <v>11978.996023661297</v>
      </c>
      <c r="Z3093">
        <v>1267.5057648278917</v>
      </c>
      <c r="AA3093">
        <v>31724.898832275951</v>
      </c>
      <c r="AB3093">
        <v>190.85560674999255</v>
      </c>
      <c r="AC3093">
        <v>584.35496066688893</v>
      </c>
      <c r="AD3093">
        <v>5899.964278664108</v>
      </c>
      <c r="AE3093">
        <v>7216.3066252192029</v>
      </c>
      <c r="AF3093">
        <v>7063.2563011374195</v>
      </c>
      <c r="AG3093">
        <v>51012.335644153885</v>
      </c>
      <c r="AH3093">
        <v>18554.070846268711</v>
      </c>
      <c r="AI3093">
        <v>218.92260774263849</v>
      </c>
      <c r="AJ3093">
        <v>6275.6857358670341</v>
      </c>
      <c r="AK3093">
        <v>553.90670160101365</v>
      </c>
      <c r="AL3093">
        <v>194765.25</v>
      </c>
      <c r="AM3093">
        <v>144737.484375</v>
      </c>
      <c r="AN3093">
        <v>50027.75390625</v>
      </c>
      <c r="AO3093" s="5" t="s">
        <v>5637</v>
      </c>
    </row>
    <row r="3094" spans="1:41" ht="14.25" x14ac:dyDescent="0.45">
      <c r="A3094">
        <v>2019</v>
      </c>
      <c r="B3094" s="5" t="s">
        <v>4071</v>
      </c>
      <c r="C3094" s="5" t="s">
        <v>5027</v>
      </c>
      <c r="D3094" s="5" t="s">
        <v>83</v>
      </c>
      <c r="E3094" s="5" t="s">
        <v>94</v>
      </c>
      <c r="F3094" s="5" t="s">
        <v>237</v>
      </c>
      <c r="G3094" s="5" t="s">
        <v>86</v>
      </c>
      <c r="H3094" s="5" t="s">
        <v>130</v>
      </c>
      <c r="I3094">
        <v>833.85182321095499</v>
      </c>
      <c r="J3094">
        <v>11722.893994881584</v>
      </c>
      <c r="K3094">
        <v>0</v>
      </c>
      <c r="L3094">
        <v>0</v>
      </c>
      <c r="M3094">
        <v>8515.0832096514696</v>
      </c>
      <c r="N3094">
        <v>7967.4728877922462</v>
      </c>
      <c r="O3094">
        <v>1577.5528555078931</v>
      </c>
      <c r="P3094">
        <v>735.79265939108996</v>
      </c>
      <c r="Q3094">
        <v>0</v>
      </c>
      <c r="R3094">
        <v>253.84714499106499</v>
      </c>
      <c r="S3094">
        <v>1191.9059710128083</v>
      </c>
      <c r="T3094">
        <v>0</v>
      </c>
      <c r="U3094">
        <v>102.83916919868925</v>
      </c>
      <c r="V3094">
        <v>9188.6797679028841</v>
      </c>
      <c r="W3094">
        <v>3959.3080141495361</v>
      </c>
      <c r="X3094">
        <v>3692.834966437908</v>
      </c>
      <c r="Y3094">
        <v>12152.504624209108</v>
      </c>
      <c r="Z3094">
        <v>2104.0894018051822</v>
      </c>
      <c r="AA3094">
        <v>61976.02531759008</v>
      </c>
      <c r="AB3094">
        <v>139.68232995581167</v>
      </c>
      <c r="AC3094">
        <v>1281.8799601447417</v>
      </c>
      <c r="AD3094">
        <v>11978.411523373674</v>
      </c>
      <c r="AE3094">
        <v>2048.55625043789</v>
      </c>
      <c r="AF3094">
        <v>3146.6317634738143</v>
      </c>
      <c r="AG3094">
        <v>41503.831905207007</v>
      </c>
      <c r="AH3094">
        <v>2335.4775325022329</v>
      </c>
      <c r="AI3094">
        <v>605.72270658027969</v>
      </c>
      <c r="AJ3094">
        <v>5039.1192907357736</v>
      </c>
      <c r="AK3094">
        <v>233.44491408102459</v>
      </c>
      <c r="AL3094">
        <v>194287.4375</v>
      </c>
      <c r="AM3094">
        <v>160058.03125</v>
      </c>
      <c r="AN3094">
        <v>34229.42578125</v>
      </c>
      <c r="AO3094" s="5" t="s">
        <v>5635</v>
      </c>
    </row>
    <row r="3095" spans="1:41" ht="14.25" x14ac:dyDescent="0.45">
      <c r="A3095">
        <v>2019</v>
      </c>
      <c r="B3095" s="5" t="s">
        <v>1509</v>
      </c>
      <c r="C3095" s="5" t="s">
        <v>5027</v>
      </c>
      <c r="D3095" s="5" t="s">
        <v>83</v>
      </c>
      <c r="E3095" s="5" t="s">
        <v>94</v>
      </c>
      <c r="F3095" s="5" t="s">
        <v>205</v>
      </c>
      <c r="G3095" s="5" t="s">
        <v>86</v>
      </c>
      <c r="H3095" s="5" t="s">
        <v>130</v>
      </c>
      <c r="I3095">
        <v>0</v>
      </c>
      <c r="J3095">
        <v>6018.2190540269385</v>
      </c>
      <c r="K3095"/>
      <c r="L3095"/>
      <c r="M3095">
        <v>689.7502152686576</v>
      </c>
      <c r="N3095">
        <v>2159.2294372610581</v>
      </c>
      <c r="O3095">
        <v>0</v>
      </c>
      <c r="P3095"/>
      <c r="Q3095">
        <v>0</v>
      </c>
      <c r="R3095">
        <v>2055.504457401973</v>
      </c>
      <c r="S3095">
        <v>3284.524834612655</v>
      </c>
      <c r="T3095"/>
      <c r="U3095">
        <v>0</v>
      </c>
      <c r="V3095">
        <v>7882.859603070372</v>
      </c>
      <c r="W3095">
        <v>1861.2307396138378</v>
      </c>
      <c r="X3095">
        <v>0</v>
      </c>
      <c r="Y3095">
        <v>15780.700405641723</v>
      </c>
      <c r="Z3095">
        <v>373.33912830356547</v>
      </c>
      <c r="AA3095">
        <v>15658.789197851023</v>
      </c>
      <c r="AB3095"/>
      <c r="AC3095">
        <v>988.64197521840913</v>
      </c>
      <c r="AD3095">
        <v>3602.6327645772849</v>
      </c>
      <c r="AE3095">
        <v>4156.6756623634683</v>
      </c>
      <c r="AF3095">
        <v>0</v>
      </c>
      <c r="AG3095">
        <v>17126.440382314522</v>
      </c>
      <c r="AH3095">
        <v>4984.9690693762714</v>
      </c>
      <c r="AI3095"/>
      <c r="AJ3095">
        <v>6651.1627900906269</v>
      </c>
      <c r="AK3095"/>
      <c r="AL3095">
        <v>93274.671875</v>
      </c>
      <c r="AM3095">
        <v>78851.5625</v>
      </c>
      <c r="AN3095">
        <v>14423.107421875</v>
      </c>
      <c r="AO3095" s="5" t="s">
        <v>5642</v>
      </c>
    </row>
    <row r="3096" spans="1:41" ht="14.25" x14ac:dyDescent="0.45">
      <c r="A3096">
        <v>2019</v>
      </c>
      <c r="B3096" s="5" t="s">
        <v>589</v>
      </c>
      <c r="C3096" s="5" t="s">
        <v>5027</v>
      </c>
      <c r="D3096" s="5" t="s">
        <v>83</v>
      </c>
      <c r="E3096" s="5" t="s">
        <v>94</v>
      </c>
      <c r="F3096" s="5" t="s">
        <v>205</v>
      </c>
      <c r="G3096" s="5" t="s">
        <v>86</v>
      </c>
      <c r="H3096" s="5" t="s">
        <v>130</v>
      </c>
      <c r="I3096">
        <v>2866.3215618065115</v>
      </c>
      <c r="J3096">
        <v>12222.738259947877</v>
      </c>
      <c r="K3096"/>
      <c r="L3096">
        <v>0</v>
      </c>
      <c r="M3096">
        <v>5308.0028922342799</v>
      </c>
      <c r="N3096">
        <v>2538.4993031821218</v>
      </c>
      <c r="O3096">
        <v>0</v>
      </c>
      <c r="P3096">
        <v>0</v>
      </c>
      <c r="Q3096">
        <v>0</v>
      </c>
      <c r="R3096">
        <v>2010.4708707380335</v>
      </c>
      <c r="S3096">
        <v>3184.801735340568</v>
      </c>
      <c r="T3096">
        <v>0</v>
      </c>
      <c r="U3096">
        <v>0</v>
      </c>
      <c r="V3096">
        <v>955.44052060217041</v>
      </c>
      <c r="W3096">
        <v>0</v>
      </c>
      <c r="X3096">
        <v>3126.1560482454192</v>
      </c>
      <c r="Y3096">
        <v>5414.1629500789659</v>
      </c>
      <c r="Z3096">
        <v>0</v>
      </c>
      <c r="AA3096">
        <v>13474.834869358996</v>
      </c>
      <c r="AB3096"/>
      <c r="AC3096">
        <v>1828.0761960854861</v>
      </c>
      <c r="AD3096">
        <v>6250.5891700564916</v>
      </c>
      <c r="AE3096">
        <v>935.82851151594321</v>
      </c>
      <c r="AF3096">
        <v>654.20902094660244</v>
      </c>
      <c r="AG3096">
        <v>12492.915607162602</v>
      </c>
      <c r="AH3096">
        <v>743.12040491279924</v>
      </c>
      <c r="AI3096"/>
      <c r="AJ3096">
        <v>1871.6018198018071</v>
      </c>
      <c r="AK3096">
        <v>0</v>
      </c>
      <c r="AL3096">
        <v>75877.7734375</v>
      </c>
      <c r="AM3096">
        <v>57265.1015625</v>
      </c>
      <c r="AN3096">
        <v>18612.671875</v>
      </c>
      <c r="AO3096" s="5" t="s">
        <v>5640</v>
      </c>
    </row>
    <row r="3097" spans="1:41" ht="14.25" x14ac:dyDescent="0.45">
      <c r="A3097">
        <v>2019</v>
      </c>
      <c r="B3097" s="5" t="s">
        <v>5028</v>
      </c>
      <c r="C3097" s="5" t="s">
        <v>5027</v>
      </c>
      <c r="D3097" s="5" t="s">
        <v>83</v>
      </c>
      <c r="E3097" s="5" t="s">
        <v>94</v>
      </c>
      <c r="F3097" s="5" t="s">
        <v>205</v>
      </c>
      <c r="G3097" s="5" t="s">
        <v>86</v>
      </c>
      <c r="H3097" s="5" t="s">
        <v>130</v>
      </c>
      <c r="I3097">
        <v>1570</v>
      </c>
      <c r="J3097">
        <v>2986.6095122804959</v>
      </c>
      <c r="K3097"/>
      <c r="L3097"/>
      <c r="M3097">
        <v>2000</v>
      </c>
      <c r="N3097">
        <v>2296.87</v>
      </c>
      <c r="O3097">
        <v>0</v>
      </c>
      <c r="P3097">
        <v>0</v>
      </c>
      <c r="Q3097">
        <v>0</v>
      </c>
      <c r="R3097">
        <v>0</v>
      </c>
      <c r="S3097">
        <v>100</v>
      </c>
      <c r="T3097"/>
      <c r="U3097">
        <v>0</v>
      </c>
      <c r="V3097">
        <v>4750</v>
      </c>
      <c r="W3097">
        <v>1460</v>
      </c>
      <c r="X3097">
        <v>2810</v>
      </c>
      <c r="Y3097">
        <v>2658.527853881279</v>
      </c>
      <c r="Z3097">
        <v>231.87161163500721</v>
      </c>
      <c r="AA3097">
        <v>17943</v>
      </c>
      <c r="AB3097"/>
      <c r="AC3097">
        <v>0</v>
      </c>
      <c r="AD3097">
        <v>3258.5124528000001</v>
      </c>
      <c r="AE3097">
        <v>13</v>
      </c>
      <c r="AF3097">
        <v>0</v>
      </c>
      <c r="AG3097">
        <v>19698</v>
      </c>
      <c r="AH3097">
        <v>200</v>
      </c>
      <c r="AI3097"/>
      <c r="AJ3097">
        <v>600</v>
      </c>
      <c r="AK3097"/>
      <c r="AL3097">
        <v>62576.390625</v>
      </c>
      <c r="AM3097">
        <v>52747.87890625</v>
      </c>
      <c r="AN3097">
        <v>9828.5126953125</v>
      </c>
      <c r="AO3097" s="5" t="s">
        <v>5641</v>
      </c>
    </row>
    <row r="3098" spans="1:41" ht="14.25" x14ac:dyDescent="0.45">
      <c r="A3098">
        <v>2019</v>
      </c>
      <c r="B3098" s="5" t="s">
        <v>1508</v>
      </c>
      <c r="C3098" s="5" t="s">
        <v>5027</v>
      </c>
      <c r="D3098" s="5" t="s">
        <v>83</v>
      </c>
      <c r="E3098" s="5" t="s">
        <v>94</v>
      </c>
      <c r="F3098" s="5" t="s">
        <v>205</v>
      </c>
      <c r="G3098" s="5" t="s">
        <v>86</v>
      </c>
      <c r="H3098" s="5" t="s">
        <v>130</v>
      </c>
      <c r="I3098">
        <v>0</v>
      </c>
      <c r="J3098">
        <v>6810.0335611921773</v>
      </c>
      <c r="K3098"/>
      <c r="L3098"/>
      <c r="M3098">
        <v>1122.6800397058385</v>
      </c>
      <c r="N3098">
        <v>1630.6927576727303</v>
      </c>
      <c r="O3098">
        <v>531.02765878086154</v>
      </c>
      <c r="P3098">
        <v>0</v>
      </c>
      <c r="Q3098">
        <v>0</v>
      </c>
      <c r="R3098">
        <v>3268.6879876637272</v>
      </c>
      <c r="S3098">
        <v>2245.3600794116769</v>
      </c>
      <c r="T3098">
        <v>0</v>
      </c>
      <c r="U3098">
        <v>0</v>
      </c>
      <c r="V3098">
        <v>4266.1841508821863</v>
      </c>
      <c r="W3098">
        <v>1908.5560674999253</v>
      </c>
      <c r="X3098">
        <v>2630.4393330307794</v>
      </c>
      <c r="Y3098">
        <v>4205.8064183468059</v>
      </c>
      <c r="Z3098">
        <v>1122.6800397058385</v>
      </c>
      <c r="AA3098">
        <v>15926.327488507663</v>
      </c>
      <c r="AB3098"/>
      <c r="AC3098">
        <v>0</v>
      </c>
      <c r="AD3098">
        <v>3847.9437355902724</v>
      </c>
      <c r="AE3098">
        <v>6671.8068059618718</v>
      </c>
      <c r="AF3098">
        <v>2067.5826919972938</v>
      </c>
      <c r="AG3098">
        <v>12338.253636367164</v>
      </c>
      <c r="AH3098">
        <v>5215.2417224475175</v>
      </c>
      <c r="AI3098">
        <v>0</v>
      </c>
      <c r="AJ3098">
        <v>4494.4135690506355</v>
      </c>
      <c r="AK3098"/>
      <c r="AL3098">
        <v>80303.71875</v>
      </c>
      <c r="AM3098">
        <v>62802.46875</v>
      </c>
      <c r="AN3098">
        <v>17501.248046875</v>
      </c>
      <c r="AO3098" s="5" t="s">
        <v>5639</v>
      </c>
    </row>
    <row r="3099" spans="1:41" ht="14.25" x14ac:dyDescent="0.45">
      <c r="A3099">
        <v>2019</v>
      </c>
      <c r="B3099" s="5" t="s">
        <v>4071</v>
      </c>
      <c r="C3099" s="5" t="s">
        <v>5027</v>
      </c>
      <c r="D3099" s="5" t="s">
        <v>83</v>
      </c>
      <c r="E3099" s="5" t="s">
        <v>94</v>
      </c>
      <c r="F3099" s="5" t="s">
        <v>205</v>
      </c>
      <c r="G3099" s="5" t="s">
        <v>86</v>
      </c>
      <c r="H3099" s="5" t="s">
        <v>130</v>
      </c>
      <c r="I3099">
        <v>0</v>
      </c>
      <c r="J3099">
        <v>8615.8655954661863</v>
      </c>
      <c r="K3099"/>
      <c r="L3099"/>
      <c r="M3099">
        <v>4062.1471833482256</v>
      </c>
      <c r="N3099">
        <v>1764.5684908250466</v>
      </c>
      <c r="O3099">
        <v>0</v>
      </c>
      <c r="P3099">
        <v>0</v>
      </c>
      <c r="Q3099">
        <v>0</v>
      </c>
      <c r="R3099">
        <v>0</v>
      </c>
      <c r="S3099">
        <v>0</v>
      </c>
      <c r="T3099"/>
      <c r="U3099">
        <v>0</v>
      </c>
      <c r="V3099">
        <v>6067.5109827226661</v>
      </c>
      <c r="W3099">
        <v>1953.9442147750958</v>
      </c>
      <c r="X3099">
        <v>3347.907209495967</v>
      </c>
      <c r="Y3099">
        <v>13744.123765403179</v>
      </c>
      <c r="Z3099">
        <v>1825.3952532767341</v>
      </c>
      <c r="AA3099">
        <v>16842.999131361325</v>
      </c>
      <c r="AB3099"/>
      <c r="AC3099">
        <v>288.46386960232337</v>
      </c>
      <c r="AD3099">
        <v>6264.6384547661419</v>
      </c>
      <c r="AE3099">
        <v>907.04147233243918</v>
      </c>
      <c r="AF3099">
        <v>633.48928226392582</v>
      </c>
      <c r="AG3099">
        <v>24660.832773845683</v>
      </c>
      <c r="AH3099">
        <v>727.07292623473302</v>
      </c>
      <c r="AI3099"/>
      <c r="AJ3099">
        <v>205.6783383973785</v>
      </c>
      <c r="AK3099">
        <v>0</v>
      </c>
      <c r="AL3099">
        <v>91911.6796875</v>
      </c>
      <c r="AM3099">
        <v>75555.96875</v>
      </c>
      <c r="AN3099">
        <v>16355.7099609375</v>
      </c>
      <c r="AO3099" s="5" t="s">
        <v>5643</v>
      </c>
    </row>
    <row r="3100" spans="1:41" ht="14.25" x14ac:dyDescent="0.45">
      <c r="A3100">
        <v>2019</v>
      </c>
      <c r="B3100" s="5" t="s">
        <v>5028</v>
      </c>
      <c r="C3100" s="5" t="s">
        <v>174</v>
      </c>
      <c r="D3100" s="5" t="s">
        <v>83</v>
      </c>
      <c r="E3100" s="5" t="s">
        <v>108</v>
      </c>
      <c r="F3100" s="5" t="s">
        <v>177</v>
      </c>
      <c r="G3100" s="5" t="s">
        <v>86</v>
      </c>
      <c r="H3100" s="5" t="s">
        <v>130</v>
      </c>
      <c r="I3100">
        <v>8460</v>
      </c>
      <c r="J3100">
        <v>41969.498718990741</v>
      </c>
      <c r="K3100">
        <v>1043</v>
      </c>
      <c r="L3100">
        <v>1250.8879999999999</v>
      </c>
      <c r="M3100">
        <v>11295</v>
      </c>
      <c r="N3100">
        <v>11940.604572021481</v>
      </c>
      <c r="O3100">
        <v>8853.1401500000011</v>
      </c>
      <c r="P3100">
        <v>7588.6049999999996</v>
      </c>
      <c r="Q3100">
        <v>4447.0137941756366</v>
      </c>
      <c r="R3100">
        <v>5009.8585426571462</v>
      </c>
      <c r="S3100">
        <v>5142</v>
      </c>
      <c r="T3100">
        <v>5250</v>
      </c>
      <c r="U3100">
        <v>960</v>
      </c>
      <c r="V3100">
        <v>2249</v>
      </c>
      <c r="W3100">
        <v>3890</v>
      </c>
      <c r="X3100">
        <v>8400</v>
      </c>
      <c r="Y3100">
        <v>28660.5</v>
      </c>
      <c r="Z3100">
        <v>7282.4532455256576</v>
      </c>
      <c r="AA3100">
        <v>72471</v>
      </c>
      <c r="AB3100">
        <v>784</v>
      </c>
      <c r="AC3100">
        <v>7882.4893700000002</v>
      </c>
      <c r="AD3100">
        <v>8958.3453242799987</v>
      </c>
      <c r="AE3100">
        <v>6348.2785225600001</v>
      </c>
      <c r="AF3100">
        <v>21414.408903690899</v>
      </c>
      <c r="AG3100">
        <v>84004</v>
      </c>
      <c r="AH3100">
        <v>14276</v>
      </c>
      <c r="AI3100">
        <v>597</v>
      </c>
      <c r="AJ3100">
        <v>17873</v>
      </c>
      <c r="AK3100">
        <v>1351</v>
      </c>
      <c r="AL3100">
        <v>399651.09375</v>
      </c>
      <c r="AM3100">
        <v>329811.59375</v>
      </c>
      <c r="AN3100">
        <v>69839.484375</v>
      </c>
      <c r="AO3100" s="5" t="s">
        <v>5644</v>
      </c>
    </row>
    <row r="3101" spans="1:41" ht="14.25" x14ac:dyDescent="0.45">
      <c r="A3101">
        <v>2019</v>
      </c>
      <c r="B3101" s="5" t="s">
        <v>1509</v>
      </c>
      <c r="C3101" s="5" t="s">
        <v>174</v>
      </c>
      <c r="D3101" s="5" t="s">
        <v>83</v>
      </c>
      <c r="E3101" s="5" t="s">
        <v>108</v>
      </c>
      <c r="F3101" s="5" t="s">
        <v>177</v>
      </c>
      <c r="G3101" s="5" t="s">
        <v>86</v>
      </c>
      <c r="H3101" s="5" t="s">
        <v>130</v>
      </c>
      <c r="I3101">
        <v>4543.5926878808395</v>
      </c>
      <c r="J3101">
        <v>10260.987627211889</v>
      </c>
      <c r="K3101">
        <v>585.74026217259018</v>
      </c>
      <c r="L3101">
        <v>1602.8481192909758</v>
      </c>
      <c r="M3101">
        <v>4390.1780070641398</v>
      </c>
      <c r="N3101">
        <v>3109.7880039271004</v>
      </c>
      <c r="O3101">
        <v>6850.880251665898</v>
      </c>
      <c r="P3101">
        <v>8809.700083374717</v>
      </c>
      <c r="Q3101">
        <v>2594.459995466802</v>
      </c>
      <c r="R3101">
        <v>3172.9271533047677</v>
      </c>
      <c r="S3101">
        <v>4013.168715553416</v>
      </c>
      <c r="T3101">
        <v>6350.0813469178001</v>
      </c>
      <c r="U3101">
        <v>1204.3257726913068</v>
      </c>
      <c r="V3101">
        <v>1115.6436021567652</v>
      </c>
      <c r="W3101">
        <v>1187.9031485182436</v>
      </c>
      <c r="X3101">
        <v>10417.745657756202</v>
      </c>
      <c r="Y3101">
        <v>23801.856634826374</v>
      </c>
      <c r="Z3101">
        <v>10242.664242533432</v>
      </c>
      <c r="AA3101">
        <v>62428.736340541967</v>
      </c>
      <c r="AB3101">
        <v>447.79021911885866</v>
      </c>
      <c r="AC3101">
        <v>8773.7951757711417</v>
      </c>
      <c r="AD3101">
        <v>8014.4893243957631</v>
      </c>
      <c r="AE3101">
        <v>6660.9032315451877</v>
      </c>
      <c r="AF3101">
        <v>15962.172554444824</v>
      </c>
      <c r="AG3101">
        <v>65132.588759718572</v>
      </c>
      <c r="AH3101">
        <v>12604.111820128332</v>
      </c>
      <c r="AI3101">
        <v>806.89826770317563</v>
      </c>
      <c r="AJ3101">
        <v>16275.564231728391</v>
      </c>
      <c r="AK3101">
        <v>1403.8059143134487</v>
      </c>
      <c r="AL3101">
        <v>302765.375</v>
      </c>
      <c r="AM3101">
        <v>245692.5625</v>
      </c>
      <c r="AN3101">
        <v>57072.7890625</v>
      </c>
      <c r="AO3101" s="5" t="s">
        <v>2583</v>
      </c>
    </row>
    <row r="3102" spans="1:41" ht="14.25" x14ac:dyDescent="0.45">
      <c r="A3102">
        <v>2019</v>
      </c>
      <c r="B3102" s="5" t="s">
        <v>589</v>
      </c>
      <c r="C3102" s="5" t="s">
        <v>174</v>
      </c>
      <c r="D3102" s="5" t="s">
        <v>83</v>
      </c>
      <c r="E3102" s="5" t="s">
        <v>108</v>
      </c>
      <c r="F3102" s="5" t="s">
        <v>177</v>
      </c>
      <c r="G3102" s="5" t="s">
        <v>86</v>
      </c>
      <c r="H3102" s="5" t="s">
        <v>130</v>
      </c>
      <c r="I3102">
        <v>5682.7478964260199</v>
      </c>
      <c r="J3102">
        <v>32441.186676612862</v>
      </c>
      <c r="K3102">
        <v>718.70359160852149</v>
      </c>
      <c r="L3102">
        <v>966.05652638663901</v>
      </c>
      <c r="M3102">
        <v>4955.5515001899239</v>
      </c>
      <c r="N3102">
        <v>6643.496419920426</v>
      </c>
      <c r="O3102">
        <v>8386.6445697301624</v>
      </c>
      <c r="P3102">
        <v>7275.5598158402781</v>
      </c>
      <c r="Q3102">
        <v>4490.5939517269735</v>
      </c>
      <c r="R3102">
        <v>4774.5906333352623</v>
      </c>
      <c r="S3102">
        <v>5668.0924532018835</v>
      </c>
      <c r="T3102">
        <v>6157.283354991765</v>
      </c>
      <c r="U3102">
        <v>599.80432682247363</v>
      </c>
      <c r="V3102">
        <v>1626.3720861805834</v>
      </c>
      <c r="W3102">
        <v>1289.8447028129301</v>
      </c>
      <c r="X3102">
        <v>10244.349620111838</v>
      </c>
      <c r="Y3102">
        <v>21486.795707764366</v>
      </c>
      <c r="Z3102">
        <v>9229.4010866062272</v>
      </c>
      <c r="AA3102">
        <v>73942.507080398238</v>
      </c>
      <c r="AB3102">
        <v>667.74676384307247</v>
      </c>
      <c r="AC3102">
        <v>8289.5732672297745</v>
      </c>
      <c r="AD3102">
        <v>8773.3717047102291</v>
      </c>
      <c r="AE3102">
        <v>6421.9870131887756</v>
      </c>
      <c r="AF3102">
        <v>18837.900159773006</v>
      </c>
      <c r="AG3102">
        <v>73409.679999600092</v>
      </c>
      <c r="AH3102">
        <v>13101.21273861265</v>
      </c>
      <c r="AI3102">
        <v>782.39962631533285</v>
      </c>
      <c r="AJ3102">
        <v>20575.942411456963</v>
      </c>
      <c r="AK3102">
        <v>1356.3008990237031</v>
      </c>
      <c r="AL3102">
        <v>358795.71875</v>
      </c>
      <c r="AM3102">
        <v>296694.1875</v>
      </c>
      <c r="AN3102">
        <v>62101.49609375</v>
      </c>
      <c r="AO3102" s="5" t="s">
        <v>939</v>
      </c>
    </row>
    <row r="3103" spans="1:41" ht="14.25" x14ac:dyDescent="0.45">
      <c r="A3103">
        <v>2019</v>
      </c>
      <c r="B3103" s="5" t="s">
        <v>4071</v>
      </c>
      <c r="C3103" s="5" t="s">
        <v>174</v>
      </c>
      <c r="D3103" s="5" t="s">
        <v>83</v>
      </c>
      <c r="E3103" s="5" t="s">
        <v>108</v>
      </c>
      <c r="F3103" s="5" t="s">
        <v>177</v>
      </c>
      <c r="G3103" s="5" t="s">
        <v>86</v>
      </c>
      <c r="H3103" s="5" t="s">
        <v>130</v>
      </c>
      <c r="I3103">
        <v>10645.910795448312</v>
      </c>
      <c r="J3103">
        <v>40647.952919550917</v>
      </c>
      <c r="K3103">
        <v>731.67497905637435</v>
      </c>
      <c r="L3103">
        <v>935.83643970807213</v>
      </c>
      <c r="M3103">
        <v>8227.1335358951401</v>
      </c>
      <c r="N3103">
        <v>7511.1817502745025</v>
      </c>
      <c r="O3103">
        <v>8204.5089186714285</v>
      </c>
      <c r="P3103">
        <v>6339.0063894072055</v>
      </c>
      <c r="Q3103">
        <v>4583.3939133482072</v>
      </c>
      <c r="R3103">
        <v>5793.035530218538</v>
      </c>
      <c r="S3103">
        <v>7346.7649035462509</v>
      </c>
      <c r="T3103">
        <v>6890.2243363121797</v>
      </c>
      <c r="U3103">
        <v>498.76997061364284</v>
      </c>
      <c r="V3103">
        <v>2615.2000727226678</v>
      </c>
      <c r="W3103">
        <v>1516.8777456806665</v>
      </c>
      <c r="X3103">
        <v>10785.872689308231</v>
      </c>
      <c r="Y3103">
        <v>29232.033844727419</v>
      </c>
      <c r="Z3103">
        <v>6690.7163480667223</v>
      </c>
      <c r="AA3103">
        <v>82283.676059255245</v>
      </c>
      <c r="AB3103">
        <v>646.36988820606155</v>
      </c>
      <c r="AC3103">
        <v>8683.6522703735918</v>
      </c>
      <c r="AD3103">
        <v>8684.9473394057659</v>
      </c>
      <c r="AE3103">
        <v>9336.768171548998</v>
      </c>
      <c r="AF3103">
        <v>18395.124220707155</v>
      </c>
      <c r="AG3103">
        <v>89315.818449061611</v>
      </c>
      <c r="AH3103">
        <v>13297.104577390521</v>
      </c>
      <c r="AI3103">
        <v>557.38829705689579</v>
      </c>
      <c r="AJ3103">
        <v>19852.073222114974</v>
      </c>
      <c r="AK3103">
        <v>914.35570256335757</v>
      </c>
      <c r="AL3103">
        <v>411163.34375</v>
      </c>
      <c r="AM3103">
        <v>343360.15625</v>
      </c>
      <c r="AN3103">
        <v>67803.234375</v>
      </c>
      <c r="AO3103" s="5" t="s">
        <v>4424</v>
      </c>
    </row>
    <row r="3104" spans="1:41" ht="14.25" x14ac:dyDescent="0.45">
      <c r="A3104">
        <v>2019</v>
      </c>
      <c r="B3104" s="5" t="s">
        <v>1508</v>
      </c>
      <c r="C3104" s="5" t="s">
        <v>174</v>
      </c>
      <c r="D3104" s="5" t="s">
        <v>83</v>
      </c>
      <c r="E3104" s="5" t="s">
        <v>108</v>
      </c>
      <c r="F3104" s="5" t="s">
        <v>177</v>
      </c>
      <c r="G3104" s="5" t="s">
        <v>86</v>
      </c>
      <c r="H3104" s="5" t="s">
        <v>130</v>
      </c>
      <c r="I3104">
        <v>5160.9601425277397</v>
      </c>
      <c r="J3104">
        <v>7867.5265776049455</v>
      </c>
      <c r="K3104">
        <v>623.08742203674035</v>
      </c>
      <c r="L3104">
        <v>1643.6035781293474</v>
      </c>
      <c r="M3104">
        <v>3958.7101550077496</v>
      </c>
      <c r="N3104">
        <v>3334.3597179263402</v>
      </c>
      <c r="O3104">
        <v>6467.759708745335</v>
      </c>
      <c r="P3104">
        <v>7283.6373397764901</v>
      </c>
      <c r="Q3104">
        <v>1652.3336223191031</v>
      </c>
      <c r="R3104">
        <v>2886.6414717965031</v>
      </c>
      <c r="S3104">
        <v>4289.9151976057374</v>
      </c>
      <c r="T3104">
        <v>7297.4202580879501</v>
      </c>
      <c r="U3104">
        <v>1411.2088099102389</v>
      </c>
      <c r="V3104">
        <v>2490.1043280675499</v>
      </c>
      <c r="W3104">
        <v>1133.9068401028969</v>
      </c>
      <c r="X3104">
        <v>10579.014014148115</v>
      </c>
      <c r="Y3104">
        <v>24715.801074124032</v>
      </c>
      <c r="Z3104">
        <v>9666.2751418672688</v>
      </c>
      <c r="AA3104">
        <v>63006.513539883141</v>
      </c>
      <c r="AB3104">
        <v>441.21325560439453</v>
      </c>
      <c r="AC3104">
        <v>8564.9260229158408</v>
      </c>
      <c r="AD3104">
        <v>11487.837660618927</v>
      </c>
      <c r="AE3104">
        <v>6279.665894893018</v>
      </c>
      <c r="AF3104">
        <v>16188.815201676422</v>
      </c>
      <c r="AG3104">
        <v>71876.221502047192</v>
      </c>
      <c r="AH3104">
        <v>16009.417366205256</v>
      </c>
      <c r="AI3104">
        <v>707.28842501467818</v>
      </c>
      <c r="AJ3104">
        <v>25662.464627446709</v>
      </c>
      <c r="AK3104">
        <v>995.76461274157157</v>
      </c>
      <c r="AL3104">
        <v>323682.375</v>
      </c>
      <c r="AM3104">
        <v>259691.0625</v>
      </c>
      <c r="AN3104">
        <v>63991.3359375</v>
      </c>
      <c r="AO3104" s="5" t="s">
        <v>2582</v>
      </c>
    </row>
    <row r="3105" spans="1:41" ht="14.25" x14ac:dyDescent="0.45">
      <c r="A3105">
        <v>2019</v>
      </c>
      <c r="B3105" s="5" t="s">
        <v>1508</v>
      </c>
      <c r="C3105" s="5" t="s">
        <v>174</v>
      </c>
      <c r="D3105" s="5" t="s">
        <v>83</v>
      </c>
      <c r="E3105" s="5" t="s">
        <v>108</v>
      </c>
      <c r="F3105" s="5" t="s">
        <v>181</v>
      </c>
      <c r="G3105" s="5" t="s">
        <v>86</v>
      </c>
      <c r="H3105" s="5" t="s">
        <v>130</v>
      </c>
      <c r="I3105">
        <v>3665.7739973955322</v>
      </c>
      <c r="J3105">
        <v>7867.5265776049455</v>
      </c>
      <c r="K3105">
        <v>623.08742203674035</v>
      </c>
      <c r="L3105">
        <v>1643.6035781293474</v>
      </c>
      <c r="M3105">
        <v>3958.7101550077496</v>
      </c>
      <c r="N3105">
        <v>3334.3597179263402</v>
      </c>
      <c r="O3105">
        <v>6467.759708745335</v>
      </c>
      <c r="P3105">
        <v>7283.6373397764901</v>
      </c>
      <c r="Q3105">
        <v>1652.3336223191031</v>
      </c>
      <c r="R3105">
        <v>2886.6414717965031</v>
      </c>
      <c r="S3105">
        <v>4289.9151976057374</v>
      </c>
      <c r="T3105">
        <v>7297.4202580879501</v>
      </c>
      <c r="U3105">
        <v>1411.2088099102389</v>
      </c>
      <c r="V3105">
        <v>2444.0744464396103</v>
      </c>
      <c r="W3105">
        <v>1133.9068401028969</v>
      </c>
      <c r="X3105">
        <v>10579.014014148115</v>
      </c>
      <c r="Y3105">
        <v>24715.801074124032</v>
      </c>
      <c r="Z3105">
        <v>9666.2751418672688</v>
      </c>
      <c r="AA3105">
        <v>63006.513539883141</v>
      </c>
      <c r="AB3105">
        <v>441.21325560439453</v>
      </c>
      <c r="AC3105">
        <v>8564.9260229158408</v>
      </c>
      <c r="AD3105">
        <v>11487.837660618927</v>
      </c>
      <c r="AE3105">
        <v>6279.665894893018</v>
      </c>
      <c r="AF3105">
        <v>16188.815201676422</v>
      </c>
      <c r="AG3105">
        <v>71876.221502047192</v>
      </c>
      <c r="AH3105">
        <v>16009.417366205256</v>
      </c>
      <c r="AI3105">
        <v>707.28842501467818</v>
      </c>
      <c r="AJ3105">
        <v>25662.464627446709</v>
      </c>
      <c r="AK3105">
        <v>995.76461274157157</v>
      </c>
      <c r="AL3105">
        <v>322141.15625</v>
      </c>
      <c r="AM3105">
        <v>258149.84375</v>
      </c>
      <c r="AN3105">
        <v>63991.3359375</v>
      </c>
      <c r="AO3105" s="5" t="s">
        <v>2584</v>
      </c>
    </row>
    <row r="3106" spans="1:41" ht="14.25" x14ac:dyDescent="0.45">
      <c r="A3106">
        <v>2019</v>
      </c>
      <c r="B3106" s="5" t="s">
        <v>1509</v>
      </c>
      <c r="C3106" s="5" t="s">
        <v>174</v>
      </c>
      <c r="D3106" s="5" t="s">
        <v>83</v>
      </c>
      <c r="E3106" s="5" t="s">
        <v>108</v>
      </c>
      <c r="F3106" s="5" t="s">
        <v>181</v>
      </c>
      <c r="G3106" s="5" t="s">
        <v>86</v>
      </c>
      <c r="H3106" s="5" t="s">
        <v>130</v>
      </c>
      <c r="I3106">
        <v>3391.5989115717543</v>
      </c>
      <c r="J3106">
        <v>10260.987627211889</v>
      </c>
      <c r="K3106">
        <v>585.74026217259018</v>
      </c>
      <c r="L3106">
        <v>1577.4093188492557</v>
      </c>
      <c r="M3106">
        <v>4390.1780070641398</v>
      </c>
      <c r="N3106">
        <v>3109.7880039271004</v>
      </c>
      <c r="O3106">
        <v>6850.880251665898</v>
      </c>
      <c r="P3106">
        <v>8809.700083374717</v>
      </c>
      <c r="Q3106">
        <v>2594.459995466802</v>
      </c>
      <c r="R3106">
        <v>3172.9271533047677</v>
      </c>
      <c r="S3106">
        <v>4013.168715553416</v>
      </c>
      <c r="T3106">
        <v>6350.0813469178001</v>
      </c>
      <c r="U3106">
        <v>1204.3257726913068</v>
      </c>
      <c r="V3106">
        <v>1060.9015215798877</v>
      </c>
      <c r="W3106">
        <v>1187.9031485182436</v>
      </c>
      <c r="X3106">
        <v>10417.745657756202</v>
      </c>
      <c r="Y3106">
        <v>23801.856634826374</v>
      </c>
      <c r="Z3106">
        <v>10242.664242533432</v>
      </c>
      <c r="AA3106">
        <v>62428.736340541967</v>
      </c>
      <c r="AB3106">
        <v>447.79021911885866</v>
      </c>
      <c r="AC3106">
        <v>8773.7951757711417</v>
      </c>
      <c r="AD3106">
        <v>8014.4893243957631</v>
      </c>
      <c r="AE3106">
        <v>6660.9032315451877</v>
      </c>
      <c r="AF3106">
        <v>15962.172554444824</v>
      </c>
      <c r="AG3106">
        <v>65132.588759718572</v>
      </c>
      <c r="AH3106">
        <v>11969.103641642887</v>
      </c>
      <c r="AI3106">
        <v>806.89826770317563</v>
      </c>
      <c r="AJ3106">
        <v>16275.564231728391</v>
      </c>
      <c r="AK3106">
        <v>1403.8059143134487</v>
      </c>
      <c r="AL3106">
        <v>300898.15625</v>
      </c>
      <c r="AM3106">
        <v>244460.390625</v>
      </c>
      <c r="AN3106">
        <v>56437.78125</v>
      </c>
      <c r="AO3106" s="5" t="s">
        <v>2585</v>
      </c>
    </row>
    <row r="3107" spans="1:41" ht="14.25" x14ac:dyDescent="0.45">
      <c r="A3107">
        <v>2019</v>
      </c>
      <c r="B3107" s="5" t="s">
        <v>589</v>
      </c>
      <c r="C3107" s="5" t="s">
        <v>174</v>
      </c>
      <c r="D3107" s="5" t="s">
        <v>83</v>
      </c>
      <c r="E3107" s="5" t="s">
        <v>108</v>
      </c>
      <c r="F3107" s="5" t="s">
        <v>181</v>
      </c>
      <c r="G3107" s="5" t="s">
        <v>86</v>
      </c>
      <c r="H3107" s="5" t="s">
        <v>130</v>
      </c>
      <c r="I3107">
        <v>4573.1692050207721</v>
      </c>
      <c r="J3107">
        <v>32441.186676612862</v>
      </c>
      <c r="K3107">
        <v>718.70359160852149</v>
      </c>
      <c r="L3107">
        <v>966.05652638663901</v>
      </c>
      <c r="M3107">
        <v>4955.5515001899239</v>
      </c>
      <c r="N3107">
        <v>6643.496419920426</v>
      </c>
      <c r="O3107">
        <v>8386.6445697301624</v>
      </c>
      <c r="P3107">
        <v>7275.5598158402781</v>
      </c>
      <c r="Q3107">
        <v>4490.5939517269735</v>
      </c>
      <c r="R3107">
        <v>4774.5906333352623</v>
      </c>
      <c r="S3107">
        <v>5668.0924532018835</v>
      </c>
      <c r="T3107">
        <v>6157.283354991765</v>
      </c>
      <c r="U3107">
        <v>599.80432682247363</v>
      </c>
      <c r="V3107">
        <v>1547.813643375516</v>
      </c>
      <c r="W3107">
        <v>1289.8447028129301</v>
      </c>
      <c r="X3107">
        <v>8313.298167917008</v>
      </c>
      <c r="Y3107">
        <v>21486.795707764366</v>
      </c>
      <c r="Z3107">
        <v>9229.4010866062272</v>
      </c>
      <c r="AA3107">
        <v>73942.507080398238</v>
      </c>
      <c r="AB3107">
        <v>667.74676384307247</v>
      </c>
      <c r="AC3107">
        <v>8289.5732672297745</v>
      </c>
      <c r="AD3107">
        <v>8773.3717047102291</v>
      </c>
      <c r="AE3107">
        <v>6421.9870131887756</v>
      </c>
      <c r="AF3107">
        <v>18837.900159773006</v>
      </c>
      <c r="AG3107">
        <v>73409.679999600092</v>
      </c>
      <c r="AH3107">
        <v>12910.44311466575</v>
      </c>
      <c r="AI3107">
        <v>782.39962631533285</v>
      </c>
      <c r="AJ3107">
        <v>20575.942411456963</v>
      </c>
      <c r="AK3107">
        <v>1356.3008990237031</v>
      </c>
      <c r="AL3107">
        <v>355485.75</v>
      </c>
      <c r="AM3107">
        <v>295506.0625</v>
      </c>
      <c r="AN3107">
        <v>59979.67578125</v>
      </c>
      <c r="AO3107" s="5" t="s">
        <v>940</v>
      </c>
    </row>
    <row r="3108" spans="1:41" ht="14.25" x14ac:dyDescent="0.45">
      <c r="A3108">
        <v>2019</v>
      </c>
      <c r="B3108" s="5" t="s">
        <v>4071</v>
      </c>
      <c r="C3108" s="5" t="s">
        <v>174</v>
      </c>
      <c r="D3108" s="5" t="s">
        <v>83</v>
      </c>
      <c r="E3108" s="5" t="s">
        <v>108</v>
      </c>
      <c r="F3108" s="5" t="s">
        <v>181</v>
      </c>
      <c r="G3108" s="5" t="s">
        <v>86</v>
      </c>
      <c r="H3108" s="5" t="s">
        <v>130</v>
      </c>
      <c r="I3108">
        <v>9281.7570686879644</v>
      </c>
      <c r="J3108">
        <v>40647.952919550917</v>
      </c>
      <c r="K3108">
        <v>731.67497905637435</v>
      </c>
      <c r="L3108">
        <v>935.83643970807213</v>
      </c>
      <c r="M3108">
        <v>8227.1335358951401</v>
      </c>
      <c r="N3108">
        <v>7415.541322919722</v>
      </c>
      <c r="O3108">
        <v>8204.5089186714285</v>
      </c>
      <c r="P3108">
        <v>6339.0063894072055</v>
      </c>
      <c r="Q3108">
        <v>4583.3939133482072</v>
      </c>
      <c r="R3108">
        <v>5793.035530218538</v>
      </c>
      <c r="S3108">
        <v>7346.7649035462509</v>
      </c>
      <c r="T3108">
        <v>6890.2243363121797</v>
      </c>
      <c r="U3108">
        <v>498.76997061364284</v>
      </c>
      <c r="V3108">
        <v>2537.042304131664</v>
      </c>
      <c r="W3108">
        <v>1516.8777456806665</v>
      </c>
      <c r="X3108">
        <v>10785.872689308231</v>
      </c>
      <c r="Y3108">
        <v>29232.033844727419</v>
      </c>
      <c r="Z3108">
        <v>6690.7163480667223</v>
      </c>
      <c r="AA3108">
        <v>82283.676059255245</v>
      </c>
      <c r="AB3108">
        <v>646.36988820606155</v>
      </c>
      <c r="AC3108">
        <v>8683.6522703735918</v>
      </c>
      <c r="AD3108">
        <v>8684.9473394057659</v>
      </c>
      <c r="AE3108">
        <v>9336.768171548998</v>
      </c>
      <c r="AF3108">
        <v>18395.124220707155</v>
      </c>
      <c r="AG3108">
        <v>89315.818449061611</v>
      </c>
      <c r="AH3108">
        <v>13101.710155913011</v>
      </c>
      <c r="AI3108">
        <v>557.38829705689579</v>
      </c>
      <c r="AJ3108">
        <v>19579.192671975179</v>
      </c>
      <c r="AK3108">
        <v>914.35570256335757</v>
      </c>
      <c r="AL3108">
        <v>409157.15625</v>
      </c>
      <c r="AM3108">
        <v>341549.3125</v>
      </c>
      <c r="AN3108">
        <v>67607.8359375</v>
      </c>
      <c r="AO3108" s="5" t="s">
        <v>4425</v>
      </c>
    </row>
    <row r="3109" spans="1:41" ht="14.25" x14ac:dyDescent="0.45">
      <c r="A3109">
        <v>2019</v>
      </c>
      <c r="B3109" s="5" t="s">
        <v>5028</v>
      </c>
      <c r="C3109" s="5" t="s">
        <v>174</v>
      </c>
      <c r="D3109" s="5" t="s">
        <v>83</v>
      </c>
      <c r="E3109" s="5" t="s">
        <v>108</v>
      </c>
      <c r="F3109" s="5" t="s">
        <v>181</v>
      </c>
      <c r="G3109" s="5" t="s">
        <v>86</v>
      </c>
      <c r="H3109" s="5" t="s">
        <v>130</v>
      </c>
      <c r="I3109">
        <v>8260</v>
      </c>
      <c r="J3109">
        <v>41969.498718990741</v>
      </c>
      <c r="K3109">
        <v>1043</v>
      </c>
      <c r="L3109">
        <v>1250.8879999999999</v>
      </c>
      <c r="M3109">
        <v>11295</v>
      </c>
      <c r="N3109">
        <v>11811.104572021481</v>
      </c>
      <c r="O3109">
        <v>8853.1401500000011</v>
      </c>
      <c r="P3109">
        <v>7588.6049999999996</v>
      </c>
      <c r="Q3109">
        <v>4447.0137941756366</v>
      </c>
      <c r="R3109">
        <v>5009.8585426571462</v>
      </c>
      <c r="S3109">
        <v>5142</v>
      </c>
      <c r="T3109">
        <v>5250</v>
      </c>
      <c r="U3109">
        <v>960</v>
      </c>
      <c r="V3109">
        <v>2149</v>
      </c>
      <c r="W3109">
        <v>3890</v>
      </c>
      <c r="X3109">
        <v>8400</v>
      </c>
      <c r="Y3109">
        <v>28660.5</v>
      </c>
      <c r="Z3109">
        <v>7282.4532455256576</v>
      </c>
      <c r="AA3109">
        <v>72471</v>
      </c>
      <c r="AB3109">
        <v>784</v>
      </c>
      <c r="AC3109">
        <v>7882.4893700000002</v>
      </c>
      <c r="AD3109">
        <v>8958.3453242799987</v>
      </c>
      <c r="AE3109">
        <v>6348.2785225600001</v>
      </c>
      <c r="AF3109">
        <v>21414.408903690899</v>
      </c>
      <c r="AG3109">
        <v>84004</v>
      </c>
      <c r="AH3109">
        <v>14081</v>
      </c>
      <c r="AI3109">
        <v>597</v>
      </c>
      <c r="AJ3109">
        <v>17873</v>
      </c>
      <c r="AK3109">
        <v>1351</v>
      </c>
      <c r="AL3109">
        <v>399026.59375</v>
      </c>
      <c r="AM3109">
        <v>329382.09375</v>
      </c>
      <c r="AN3109">
        <v>69644.484375</v>
      </c>
      <c r="AO3109" s="5" t="s">
        <v>5645</v>
      </c>
    </row>
    <row r="3110" spans="1:41" ht="14.25" x14ac:dyDescent="0.45">
      <c r="A3110">
        <v>2019</v>
      </c>
      <c r="B3110" s="5" t="s">
        <v>589</v>
      </c>
      <c r="C3110" s="5" t="s">
        <v>174</v>
      </c>
      <c r="D3110" s="5" t="s">
        <v>83</v>
      </c>
      <c r="E3110" s="5" t="s">
        <v>108</v>
      </c>
      <c r="F3110" s="5" t="s">
        <v>184</v>
      </c>
      <c r="G3110" s="5" t="s">
        <v>86</v>
      </c>
      <c r="H3110" s="5" t="s">
        <v>130</v>
      </c>
      <c r="I3110">
        <v>1109.578691405248</v>
      </c>
      <c r="J3110"/>
      <c r="K3110"/>
      <c r="L3110"/>
      <c r="M3110">
        <v>0</v>
      </c>
      <c r="N3110">
        <v>0</v>
      </c>
      <c r="O3110">
        <v>0</v>
      </c>
      <c r="P3110">
        <v>0</v>
      </c>
      <c r="Q3110">
        <v>0</v>
      </c>
      <c r="R3110"/>
      <c r="S3110">
        <v>0</v>
      </c>
      <c r="T3110"/>
      <c r="U3110"/>
      <c r="V3110">
        <v>78.558442805067344</v>
      </c>
      <c r="W3110"/>
      <c r="X3110">
        <v>1931.0514521948312</v>
      </c>
      <c r="Y3110">
        <v>0</v>
      </c>
      <c r="Z3110">
        <v>0</v>
      </c>
      <c r="AA3110"/>
      <c r="AB3110"/>
      <c r="AC3110"/>
      <c r="AD3110">
        <v>0</v>
      </c>
      <c r="AE3110"/>
      <c r="AF3110">
        <v>0</v>
      </c>
      <c r="AG3110"/>
      <c r="AH3110">
        <v>190.76962394690003</v>
      </c>
      <c r="AI3110">
        <v>0</v>
      </c>
      <c r="AJ3110">
        <v>0</v>
      </c>
      <c r="AK3110"/>
      <c r="AL3110">
        <v>3309.958251953125</v>
      </c>
      <c r="AM3110">
        <v>1188.13720703125</v>
      </c>
      <c r="AN3110">
        <v>2121.821044921875</v>
      </c>
      <c r="AO3110" s="5" t="s">
        <v>941</v>
      </c>
    </row>
    <row r="3111" spans="1:41" ht="14.25" x14ac:dyDescent="0.45">
      <c r="A3111">
        <v>2019</v>
      </c>
      <c r="B3111" s="5" t="s">
        <v>5028</v>
      </c>
      <c r="C3111" s="5" t="s">
        <v>174</v>
      </c>
      <c r="D3111" s="5" t="s">
        <v>83</v>
      </c>
      <c r="E3111" s="5" t="s">
        <v>108</v>
      </c>
      <c r="F3111" s="5" t="s">
        <v>184</v>
      </c>
      <c r="G3111" s="5" t="s">
        <v>86</v>
      </c>
      <c r="H3111" s="5" t="s">
        <v>130</v>
      </c>
      <c r="I3111">
        <v>200</v>
      </c>
      <c r="J3111"/>
      <c r="K3111"/>
      <c r="L3111"/>
      <c r="M3111">
        <v>0</v>
      </c>
      <c r="N3111">
        <v>129.5</v>
      </c>
      <c r="O3111">
        <v>0</v>
      </c>
      <c r="P3111"/>
      <c r="Q3111">
        <v>0</v>
      </c>
      <c r="R3111">
        <v>0</v>
      </c>
      <c r="S3111">
        <v>0</v>
      </c>
      <c r="T3111"/>
      <c r="U3111"/>
      <c r="V3111">
        <v>100</v>
      </c>
      <c r="W3111"/>
      <c r="X3111">
        <v>0</v>
      </c>
      <c r="Y3111"/>
      <c r="Z3111"/>
      <c r="AA3111">
        <v>0</v>
      </c>
      <c r="AB3111">
        <v>0</v>
      </c>
      <c r="AC3111"/>
      <c r="AD3111"/>
      <c r="AE3111"/>
      <c r="AF3111">
        <v>0</v>
      </c>
      <c r="AG3111"/>
      <c r="AH3111">
        <v>195</v>
      </c>
      <c r="AI3111">
        <v>0</v>
      </c>
      <c r="AJ3111"/>
      <c r="AK3111"/>
      <c r="AL3111">
        <v>624.5</v>
      </c>
      <c r="AM3111">
        <v>429.5</v>
      </c>
      <c r="AN3111">
        <v>195</v>
      </c>
      <c r="AO3111" s="5" t="s">
        <v>5646</v>
      </c>
    </row>
    <row r="3112" spans="1:41" ht="14.25" x14ac:dyDescent="0.45">
      <c r="A3112">
        <v>2019</v>
      </c>
      <c r="B3112" s="5" t="s">
        <v>1508</v>
      </c>
      <c r="C3112" s="5" t="s">
        <v>174</v>
      </c>
      <c r="D3112" s="5" t="s">
        <v>83</v>
      </c>
      <c r="E3112" s="5" t="s">
        <v>108</v>
      </c>
      <c r="F3112" s="5" t="s">
        <v>184</v>
      </c>
      <c r="G3112" s="5" t="s">
        <v>86</v>
      </c>
      <c r="H3112" s="5" t="s">
        <v>130</v>
      </c>
      <c r="I3112">
        <v>1495.1861451322075</v>
      </c>
      <c r="J3112"/>
      <c r="K3112"/>
      <c r="L3112"/>
      <c r="M3112">
        <v>0</v>
      </c>
      <c r="N3112">
        <v>0</v>
      </c>
      <c r="O3112">
        <v>0</v>
      </c>
      <c r="P3112">
        <v>0</v>
      </c>
      <c r="Q3112">
        <v>0</v>
      </c>
      <c r="R3112"/>
      <c r="S3112">
        <v>0</v>
      </c>
      <c r="T3112"/>
      <c r="U3112"/>
      <c r="V3112">
        <v>46.029881627939375</v>
      </c>
      <c r="W3112"/>
      <c r="X3112"/>
      <c r="Y3112"/>
      <c r="Z3112"/>
      <c r="AA3112">
        <v>0</v>
      </c>
      <c r="AB3112"/>
      <c r="AC3112"/>
      <c r="AD3112">
        <v>0</v>
      </c>
      <c r="AE3112"/>
      <c r="AF3112"/>
      <c r="AG3112">
        <v>0</v>
      </c>
      <c r="AH3112">
        <v>0</v>
      </c>
      <c r="AI3112">
        <v>0</v>
      </c>
      <c r="AJ3112">
        <v>0</v>
      </c>
      <c r="AK3112"/>
      <c r="AL3112">
        <v>1541.216064453125</v>
      </c>
      <c r="AM3112">
        <v>1541.216064453125</v>
      </c>
      <c r="AN3112">
        <v>0</v>
      </c>
      <c r="AO3112" s="5" t="s">
        <v>2587</v>
      </c>
    </row>
    <row r="3113" spans="1:41" ht="14.25" x14ac:dyDescent="0.45">
      <c r="A3113">
        <v>2019</v>
      </c>
      <c r="B3113" s="5" t="s">
        <v>1509</v>
      </c>
      <c r="C3113" s="5" t="s">
        <v>174</v>
      </c>
      <c r="D3113" s="5" t="s">
        <v>83</v>
      </c>
      <c r="E3113" s="5" t="s">
        <v>108</v>
      </c>
      <c r="F3113" s="5" t="s">
        <v>184</v>
      </c>
      <c r="G3113" s="5" t="s">
        <v>86</v>
      </c>
      <c r="H3113" s="5" t="s">
        <v>130</v>
      </c>
      <c r="I3113">
        <v>1151.9937763090854</v>
      </c>
      <c r="J3113"/>
      <c r="K3113"/>
      <c r="L3113">
        <v>25.438800441720065</v>
      </c>
      <c r="M3113"/>
      <c r="N3113">
        <v>0</v>
      </c>
      <c r="O3113">
        <v>0</v>
      </c>
      <c r="P3113"/>
      <c r="Q3113"/>
      <c r="R3113"/>
      <c r="S3113">
        <v>0</v>
      </c>
      <c r="T3113"/>
      <c r="U3113"/>
      <c r="V3113">
        <v>54.742080576877584</v>
      </c>
      <c r="W3113"/>
      <c r="X3113"/>
      <c r="Y3113">
        <v>0</v>
      </c>
      <c r="Z3113"/>
      <c r="AA3113">
        <v>0</v>
      </c>
      <c r="AB3113"/>
      <c r="AC3113"/>
      <c r="AD3113">
        <v>0</v>
      </c>
      <c r="AE3113"/>
      <c r="AF3113"/>
      <c r="AG3113"/>
      <c r="AH3113">
        <v>635.00817848544443</v>
      </c>
      <c r="AI3113">
        <v>0</v>
      </c>
      <c r="AJ3113">
        <v>0</v>
      </c>
      <c r="AK3113"/>
      <c r="AL3113">
        <v>1867.182861328125</v>
      </c>
      <c r="AM3113">
        <v>1232.1746826171875</v>
      </c>
      <c r="AN3113">
        <v>635.0081787109375</v>
      </c>
      <c r="AO3113" s="5" t="s">
        <v>2586</v>
      </c>
    </row>
    <row r="3114" spans="1:41" ht="14.25" x14ac:dyDescent="0.45">
      <c r="A3114">
        <v>2019</v>
      </c>
      <c r="B3114" s="5" t="s">
        <v>4071</v>
      </c>
      <c r="C3114" s="5" t="s">
        <v>174</v>
      </c>
      <c r="D3114" s="5" t="s">
        <v>83</v>
      </c>
      <c r="E3114" s="5" t="s">
        <v>108</v>
      </c>
      <c r="F3114" s="5" t="s">
        <v>184</v>
      </c>
      <c r="G3114" s="5" t="s">
        <v>86</v>
      </c>
      <c r="H3114" s="5" t="s">
        <v>130</v>
      </c>
      <c r="I3114">
        <v>1364.1537267603469</v>
      </c>
      <c r="J3114"/>
      <c r="K3114"/>
      <c r="L3114"/>
      <c r="M3114"/>
      <c r="N3114">
        <v>95.640427354781011</v>
      </c>
      <c r="O3114">
        <v>0</v>
      </c>
      <c r="P3114"/>
      <c r="Q3114">
        <v>0</v>
      </c>
      <c r="R3114"/>
      <c r="S3114">
        <v>0</v>
      </c>
      <c r="T3114"/>
      <c r="U3114"/>
      <c r="V3114">
        <v>78.15776859100383</v>
      </c>
      <c r="W3114"/>
      <c r="X3114">
        <v>0</v>
      </c>
      <c r="Y3114">
        <v>0</v>
      </c>
      <c r="Z3114">
        <v>0</v>
      </c>
      <c r="AA3114">
        <v>0</v>
      </c>
      <c r="AB3114"/>
      <c r="AC3114"/>
      <c r="AD3114">
        <v>0</v>
      </c>
      <c r="AE3114"/>
      <c r="AF3114">
        <v>0</v>
      </c>
      <c r="AG3114"/>
      <c r="AH3114">
        <v>195.39442147750958</v>
      </c>
      <c r="AI3114">
        <v>0</v>
      </c>
      <c r="AJ3114">
        <v>272.8805501397888</v>
      </c>
      <c r="AK3114"/>
      <c r="AL3114">
        <v>2006.2266845703125</v>
      </c>
      <c r="AM3114">
        <v>1810.832275390625</v>
      </c>
      <c r="AN3114">
        <v>195.39442443847656</v>
      </c>
      <c r="AO3114" s="5" t="s">
        <v>4426</v>
      </c>
    </row>
    <row r="3115" spans="1:41" ht="14.25" x14ac:dyDescent="0.45">
      <c r="A3115">
        <v>2019</v>
      </c>
      <c r="B3115" s="5" t="s">
        <v>1509</v>
      </c>
      <c r="C3115" s="5" t="s">
        <v>174</v>
      </c>
      <c r="D3115" s="5" t="s">
        <v>83</v>
      </c>
      <c r="E3115" s="5" t="s">
        <v>108</v>
      </c>
      <c r="F3115" s="5" t="s">
        <v>187</v>
      </c>
      <c r="G3115" s="5" t="s">
        <v>86</v>
      </c>
      <c r="H3115" s="5" t="s">
        <v>130</v>
      </c>
      <c r="I3115">
        <v>1335.706766075813</v>
      </c>
      <c r="J3115">
        <v>193.18988896120098</v>
      </c>
      <c r="K3115">
        <v>0</v>
      </c>
      <c r="L3115"/>
      <c r="M3115">
        <v>314.21954251127733</v>
      </c>
      <c r="N3115">
        <v>1648.1875906238076</v>
      </c>
      <c r="O3115">
        <v>240.86515453826138</v>
      </c>
      <c r="P3115">
        <v>582.90110138808518</v>
      </c>
      <c r="Q3115">
        <v>227.73483066156163</v>
      </c>
      <c r="R3115">
        <v>786.70608127995661</v>
      </c>
      <c r="S3115">
        <v>1321.2919461199074</v>
      </c>
      <c r="T3115">
        <v>821.13120865316375</v>
      </c>
      <c r="U3115">
        <v>1061.9963631914252</v>
      </c>
      <c r="V3115">
        <v>394.14298015351864</v>
      </c>
      <c r="W3115">
        <v>0</v>
      </c>
      <c r="X3115">
        <v>240.86515453826138</v>
      </c>
      <c r="Y3115">
        <v>164.22624173063275</v>
      </c>
      <c r="Z3115">
        <v>0</v>
      </c>
      <c r="AA3115">
        <v>7288.5007589362576</v>
      </c>
      <c r="AB3115"/>
      <c r="AC3115">
        <v>0</v>
      </c>
      <c r="AD3115">
        <v>307.2877538158171</v>
      </c>
      <c r="AE3115">
        <v>211.68434106595103</v>
      </c>
      <c r="AF3115">
        <v>6407.0023024591501</v>
      </c>
      <c r="AG3115">
        <v>4719.7284710931672</v>
      </c>
      <c r="AH3115">
        <v>751.98235531069497</v>
      </c>
      <c r="AI3115"/>
      <c r="AJ3115">
        <v>1697.0044978832052</v>
      </c>
      <c r="AK3115"/>
      <c r="AL3115">
        <v>30716.353515625</v>
      </c>
      <c r="AM3115">
        <v>26718.712890625</v>
      </c>
      <c r="AN3115">
        <v>3997.643310546875</v>
      </c>
      <c r="AO3115" s="5" t="s">
        <v>2588</v>
      </c>
    </row>
    <row r="3116" spans="1:41" ht="14.25" x14ac:dyDescent="0.45">
      <c r="A3116">
        <v>2019</v>
      </c>
      <c r="B3116" s="5" t="s">
        <v>589</v>
      </c>
      <c r="C3116" s="5" t="s">
        <v>174</v>
      </c>
      <c r="D3116" s="5" t="s">
        <v>83</v>
      </c>
      <c r="E3116" s="5" t="s">
        <v>108</v>
      </c>
      <c r="F3116" s="5" t="s">
        <v>187</v>
      </c>
      <c r="G3116" s="5" t="s">
        <v>86</v>
      </c>
      <c r="H3116" s="5" t="s">
        <v>130</v>
      </c>
      <c r="I3116">
        <v>233.55212725830833</v>
      </c>
      <c r="J3116">
        <v>202.76571048334949</v>
      </c>
      <c r="K3116">
        <v>0</v>
      </c>
      <c r="L3116">
        <v>37.156020245639958</v>
      </c>
      <c r="M3116">
        <v>265.40014461171398</v>
      </c>
      <c r="N3116">
        <v>4047.7768455600176</v>
      </c>
      <c r="O3116">
        <v>236.73692899364889</v>
      </c>
      <c r="P3116">
        <v>318.51414475256706</v>
      </c>
      <c r="Q3116">
        <v>86.167598790808754</v>
      </c>
      <c r="R3116">
        <v>724.29278281598954</v>
      </c>
      <c r="S3116">
        <v>465.57386708536842</v>
      </c>
      <c r="T3116">
        <v>796.20043383514201</v>
      </c>
      <c r="U3116">
        <v>408.71622270203954</v>
      </c>
      <c r="V3116">
        <v>382.17620824086816</v>
      </c>
      <c r="W3116">
        <v>0</v>
      </c>
      <c r="X3116">
        <v>217.33555149305715</v>
      </c>
      <c r="Y3116">
        <v>318.4801735340568</v>
      </c>
      <c r="Z3116">
        <v>0</v>
      </c>
      <c r="AA3116">
        <v>6746.8007722090888</v>
      </c>
      <c r="AB3116">
        <v>0</v>
      </c>
      <c r="AC3116">
        <v>250.80313665806975</v>
      </c>
      <c r="AD3116">
        <v>324.10100612458632</v>
      </c>
      <c r="AE3116">
        <v>177.76183205919071</v>
      </c>
      <c r="AF3116">
        <v>7309.8026263782322</v>
      </c>
      <c r="AG3116">
        <v>4373.7943832010469</v>
      </c>
      <c r="AH3116">
        <v>812.99798633950081</v>
      </c>
      <c r="AI3116"/>
      <c r="AJ3116">
        <v>1373.7111485102316</v>
      </c>
      <c r="AK3116"/>
      <c r="AL3116">
        <v>30110.6171875</v>
      </c>
      <c r="AM3116">
        <v>26992.271484375</v>
      </c>
      <c r="AN3116">
        <v>3118.345947265625</v>
      </c>
      <c r="AO3116" s="5" t="s">
        <v>942</v>
      </c>
    </row>
    <row r="3117" spans="1:41" ht="14.25" x14ac:dyDescent="0.45">
      <c r="A3117">
        <v>2019</v>
      </c>
      <c r="B3117" s="5" t="s">
        <v>1508</v>
      </c>
      <c r="C3117" s="5" t="s">
        <v>174</v>
      </c>
      <c r="D3117" s="5" t="s">
        <v>83</v>
      </c>
      <c r="E3117" s="5" t="s">
        <v>108</v>
      </c>
      <c r="F3117" s="5" t="s">
        <v>187</v>
      </c>
      <c r="G3117" s="5" t="s">
        <v>86</v>
      </c>
      <c r="H3117" s="5" t="s">
        <v>130</v>
      </c>
      <c r="I3117">
        <v>1369.6696484411229</v>
      </c>
      <c r="J3117">
        <v>138.41531628439384</v>
      </c>
      <c r="K3117">
        <v>0</v>
      </c>
      <c r="L3117"/>
      <c r="M3117">
        <v>322.20917139557565</v>
      </c>
      <c r="N3117">
        <v>2000.6158307558042</v>
      </c>
      <c r="O3117">
        <v>460.29881627939375</v>
      </c>
      <c r="P3117">
        <v>421.04992209127767</v>
      </c>
      <c r="Q3117">
        <v>310.86976619053473</v>
      </c>
      <c r="R3117">
        <v>1023.7615073194119</v>
      </c>
      <c r="S3117">
        <v>1438.5728845746269</v>
      </c>
      <c r="T3117">
        <v>449.07201588233539</v>
      </c>
      <c r="U3117">
        <v>1130.5387999837794</v>
      </c>
      <c r="V3117">
        <v>1571.7520555881738</v>
      </c>
      <c r="W3117">
        <v>0</v>
      </c>
      <c r="X3117">
        <v>240.25352849704944</v>
      </c>
      <c r="Y3117">
        <v>2469.8960873528445</v>
      </c>
      <c r="Z3117"/>
      <c r="AA3117">
        <v>7355.9557452573472</v>
      </c>
      <c r="AB3117"/>
      <c r="AC3117">
        <v>0</v>
      </c>
      <c r="AD3117">
        <v>419.72998278312673</v>
      </c>
      <c r="AE3117">
        <v>217.06681763700476</v>
      </c>
      <c r="AF3117">
        <v>7236.5448585217646</v>
      </c>
      <c r="AG3117">
        <v>5049.8148185968612</v>
      </c>
      <c r="AH3117">
        <v>86.446363057349558</v>
      </c>
      <c r="AI3117">
        <v>0</v>
      </c>
      <c r="AJ3117">
        <v>1009.1050450778791</v>
      </c>
      <c r="AK3117">
        <v>56.134001985291924</v>
      </c>
      <c r="AL3117">
        <v>34777.7734375</v>
      </c>
      <c r="AM3117">
        <v>31305.0546875</v>
      </c>
      <c r="AN3117">
        <v>3472.716552734375</v>
      </c>
      <c r="AO3117" s="5" t="s">
        <v>2589</v>
      </c>
    </row>
    <row r="3118" spans="1:41" ht="14.25" x14ac:dyDescent="0.45">
      <c r="A3118">
        <v>2019</v>
      </c>
      <c r="B3118" s="5" t="s">
        <v>5028</v>
      </c>
      <c r="C3118" s="5" t="s">
        <v>174</v>
      </c>
      <c r="D3118" s="5" t="s">
        <v>83</v>
      </c>
      <c r="E3118" s="5" t="s">
        <v>108</v>
      </c>
      <c r="F3118" s="5" t="s">
        <v>187</v>
      </c>
      <c r="G3118" s="5" t="s">
        <v>86</v>
      </c>
      <c r="H3118" s="5" t="s">
        <v>130</v>
      </c>
      <c r="I3118">
        <v>800</v>
      </c>
      <c r="J3118">
        <v>768.3778189653666</v>
      </c>
      <c r="K3118">
        <v>0</v>
      </c>
      <c r="L3118"/>
      <c r="M3118">
        <v>402.03463203463201</v>
      </c>
      <c r="N3118">
        <v>4388.8603754882806</v>
      </c>
      <c r="O3118">
        <v>221.68299999999999</v>
      </c>
      <c r="P3118">
        <v>658.08500000000004</v>
      </c>
      <c r="Q3118">
        <v>83.508963565101936</v>
      </c>
      <c r="R3118">
        <v>158.1374251</v>
      </c>
      <c r="S3118">
        <v>200</v>
      </c>
      <c r="T3118">
        <v>0</v>
      </c>
      <c r="U3118">
        <v>350</v>
      </c>
      <c r="V3118">
        <v>600</v>
      </c>
      <c r="W3118">
        <v>0</v>
      </c>
      <c r="X3118">
        <v>240</v>
      </c>
      <c r="Y3118">
        <v>575.65</v>
      </c>
      <c r="Z3118">
        <v>4.9999999825929873</v>
      </c>
      <c r="AA3118">
        <v>6634</v>
      </c>
      <c r="AB3118"/>
      <c r="AC3118">
        <v>500</v>
      </c>
      <c r="AD3118">
        <v>0</v>
      </c>
      <c r="AE3118">
        <v>233.1259</v>
      </c>
      <c r="AF3118">
        <v>10946.124596277719</v>
      </c>
      <c r="AG3118">
        <v>4585</v>
      </c>
      <c r="AH3118">
        <v>1436</v>
      </c>
      <c r="AI3118"/>
      <c r="AJ3118">
        <v>200</v>
      </c>
      <c r="AK3118"/>
      <c r="AL3118">
        <v>33985.5859375</v>
      </c>
      <c r="AM3118">
        <v>31485.869140625</v>
      </c>
      <c r="AN3118">
        <v>2499.7177734375</v>
      </c>
      <c r="AO3118" s="5" t="s">
        <v>5647</v>
      </c>
    </row>
    <row r="3119" spans="1:41" ht="14.25" x14ac:dyDescent="0.45">
      <c r="A3119">
        <v>2019</v>
      </c>
      <c r="B3119" s="5" t="s">
        <v>4071</v>
      </c>
      <c r="C3119" s="5" t="s">
        <v>174</v>
      </c>
      <c r="D3119" s="5" t="s">
        <v>83</v>
      </c>
      <c r="E3119" s="5" t="s">
        <v>108</v>
      </c>
      <c r="F3119" s="5" t="s">
        <v>187</v>
      </c>
      <c r="G3119" s="5" t="s">
        <v>86</v>
      </c>
      <c r="H3119" s="5" t="s">
        <v>130</v>
      </c>
      <c r="I3119">
        <v>308.51750759606773</v>
      </c>
      <c r="J3119">
        <v>659.19907456359806</v>
      </c>
      <c r="K3119"/>
      <c r="L3119">
        <v>0</v>
      </c>
      <c r="M3119">
        <v>452.49234447423271</v>
      </c>
      <c r="N3119">
        <v>3915.3230386526739</v>
      </c>
      <c r="O3119">
        <v>229.33134731307703</v>
      </c>
      <c r="P3119"/>
      <c r="Q3119">
        <v>84.724193996993023</v>
      </c>
      <c r="R3119">
        <v>721.4585694720065</v>
      </c>
      <c r="S3119">
        <v>585.23508745705954</v>
      </c>
      <c r="T3119">
        <v>308.51750759606773</v>
      </c>
      <c r="U3119">
        <v>473.06017831397054</v>
      </c>
      <c r="V3119">
        <v>617.03501519213546</v>
      </c>
      <c r="W3119">
        <v>35.993709219541238</v>
      </c>
      <c r="X3119">
        <v>214.74761946057001</v>
      </c>
      <c r="Y3119">
        <v>421.64059371462594</v>
      </c>
      <c r="Z3119">
        <v>15.425875379803388</v>
      </c>
      <c r="AA3119">
        <v>6890.2243363121797</v>
      </c>
      <c r="AB3119">
        <v>0</v>
      </c>
      <c r="AC3119">
        <v>233.50918856177378</v>
      </c>
      <c r="AD3119">
        <v>313.9625098459785</v>
      </c>
      <c r="AE3119"/>
      <c r="AF3119">
        <v>5449.3182452993597</v>
      </c>
      <c r="AG3119">
        <v>3515.0428032111986</v>
      </c>
      <c r="AH3119">
        <v>1221.7293300804283</v>
      </c>
      <c r="AI3119"/>
      <c r="AJ3119">
        <v>617.03501519213546</v>
      </c>
      <c r="AK3119"/>
      <c r="AL3119">
        <v>27283.5234375</v>
      </c>
      <c r="AM3119">
        <v>23921.513671875</v>
      </c>
      <c r="AN3119">
        <v>3362.009033203125</v>
      </c>
      <c r="AO3119" s="5" t="s">
        <v>4427</v>
      </c>
    </row>
    <row r="3120" spans="1:41" ht="14.25" x14ac:dyDescent="0.45">
      <c r="A3120">
        <v>2019</v>
      </c>
      <c r="B3120" s="5" t="s">
        <v>1508</v>
      </c>
      <c r="C3120" s="5" t="s">
        <v>174</v>
      </c>
      <c r="D3120" s="5" t="s">
        <v>83</v>
      </c>
      <c r="E3120" s="5" t="s">
        <v>108</v>
      </c>
      <c r="F3120" s="5" t="s">
        <v>190</v>
      </c>
      <c r="G3120" s="5" t="s">
        <v>86</v>
      </c>
      <c r="H3120" s="5" t="s">
        <v>130</v>
      </c>
      <c r="I3120">
        <v>2694.4320952940125</v>
      </c>
      <c r="J3120">
        <v>3137.4138357795932</v>
      </c>
      <c r="K3120">
        <v>370.48441310292668</v>
      </c>
      <c r="L3120">
        <v>1284.3459654234791</v>
      </c>
      <c r="M3120">
        <v>1835.4415299140826</v>
      </c>
      <c r="N3120">
        <v>833.58992948158505</v>
      </c>
      <c r="O3120">
        <v>3666.6730096792685</v>
      </c>
      <c r="P3120">
        <v>2368.4058117634368</v>
      </c>
      <c r="Q3120">
        <v>134.85632636946531</v>
      </c>
      <c r="R3120">
        <v>678.71185919559298</v>
      </c>
      <c r="S3120">
        <v>1438.5728845746269</v>
      </c>
      <c r="T3120">
        <v>2806.7000992645962</v>
      </c>
      <c r="U3120">
        <v>0</v>
      </c>
      <c r="V3120">
        <v>634.3142224337987</v>
      </c>
      <c r="W3120">
        <v>813.94302878673284</v>
      </c>
      <c r="X3120">
        <v>6344.2649043776928</v>
      </c>
      <c r="Y3120">
        <v>2497.9630883454906</v>
      </c>
      <c r="Z3120">
        <v>5882.8434080585939</v>
      </c>
      <c r="AA3120">
        <v>27729.685491368124</v>
      </c>
      <c r="AB3120">
        <v>209.94116742499179</v>
      </c>
      <c r="AC3120">
        <v>6352.7972726794578</v>
      </c>
      <c r="AD3120">
        <v>4274.4460750349981</v>
      </c>
      <c r="AE3120">
        <v>2660.7079095812883</v>
      </c>
      <c r="AF3120">
        <v>3950.449010875097</v>
      </c>
      <c r="AG3120">
        <v>17804.582749694891</v>
      </c>
      <c r="AH3120">
        <v>11115.655073127507</v>
      </c>
      <c r="AI3120">
        <v>218.92260774263849</v>
      </c>
      <c r="AJ3120">
        <v>6054.6302704672753</v>
      </c>
      <c r="AK3120">
        <v>331.41329326929252</v>
      </c>
      <c r="AL3120">
        <v>118126.1953125</v>
      </c>
      <c r="AM3120">
        <v>84699.734375</v>
      </c>
      <c r="AN3120">
        <v>33426.45703125</v>
      </c>
      <c r="AO3120" s="5" t="s">
        <v>2590</v>
      </c>
    </row>
    <row r="3121" spans="1:41" ht="14.25" x14ac:dyDescent="0.45">
      <c r="A3121">
        <v>2019</v>
      </c>
      <c r="B3121" s="5" t="s">
        <v>1509</v>
      </c>
      <c r="C3121" s="5" t="s">
        <v>174</v>
      </c>
      <c r="D3121" s="5" t="s">
        <v>83</v>
      </c>
      <c r="E3121" s="5" t="s">
        <v>108</v>
      </c>
      <c r="F3121" s="5" t="s">
        <v>190</v>
      </c>
      <c r="G3121" s="5" t="s">
        <v>86</v>
      </c>
      <c r="H3121" s="5" t="s">
        <v>130</v>
      </c>
      <c r="I3121">
        <v>1771.4537274677587</v>
      </c>
      <c r="J3121">
        <v>3691.8486633946768</v>
      </c>
      <c r="K3121">
        <v>355.82352374970429</v>
      </c>
      <c r="L3121">
        <v>1252.4988035989591</v>
      </c>
      <c r="M3121">
        <v>1215.1373336052402</v>
      </c>
      <c r="N3121">
        <v>466.46821701168926</v>
      </c>
      <c r="O3121">
        <v>3926.1020189736605</v>
      </c>
      <c r="P3121">
        <v>3011.6556905051066</v>
      </c>
      <c r="Q3121">
        <v>102.87327731895252</v>
      </c>
      <c r="R3121">
        <v>597.8416954349567</v>
      </c>
      <c r="S3121">
        <v>1321.2919461199074</v>
      </c>
      <c r="T3121">
        <v>2901.3302705745118</v>
      </c>
      <c r="U3121">
        <v>0</v>
      </c>
      <c r="V3121">
        <v>390.85845531890595</v>
      </c>
      <c r="W3121">
        <v>957.98641009535777</v>
      </c>
      <c r="X3121">
        <v>6569.04966922531</v>
      </c>
      <c r="Y3121">
        <v>2556.4551629401831</v>
      </c>
      <c r="Z3121">
        <v>4704.9586559013305</v>
      </c>
      <c r="AA3121">
        <v>27475.400987724341</v>
      </c>
      <c r="AB3121">
        <v>204.73538135752216</v>
      </c>
      <c r="AC3121">
        <v>6304.0870508171074</v>
      </c>
      <c r="AD3121">
        <v>3448.980042307307</v>
      </c>
      <c r="AE3121">
        <v>2700.4115070748094</v>
      </c>
      <c r="AF3121">
        <v>5536.2324440794746</v>
      </c>
      <c r="AG3121">
        <v>22167.664756322341</v>
      </c>
      <c r="AH3121">
        <v>8466.8652657968487</v>
      </c>
      <c r="AI3121">
        <v>213.49411424982259</v>
      </c>
      <c r="AJ3121">
        <v>4993.2214248339151</v>
      </c>
      <c r="AK3121">
        <v>403.12068136812667</v>
      </c>
      <c r="AL3121">
        <v>117707.8359375</v>
      </c>
      <c r="AM3121">
        <v>87723.9296875</v>
      </c>
      <c r="AN3121">
        <v>29983.91796875</v>
      </c>
      <c r="AO3121" s="5" t="s">
        <v>2591</v>
      </c>
    </row>
    <row r="3122" spans="1:41" ht="14.25" x14ac:dyDescent="0.45">
      <c r="A3122">
        <v>2019</v>
      </c>
      <c r="B3122" s="5" t="s">
        <v>4071</v>
      </c>
      <c r="C3122" s="5" t="s">
        <v>174</v>
      </c>
      <c r="D3122" s="5" t="s">
        <v>83</v>
      </c>
      <c r="E3122" s="5" t="s">
        <v>108</v>
      </c>
      <c r="F3122" s="5" t="s">
        <v>190</v>
      </c>
      <c r="G3122" s="5" t="s">
        <v>86</v>
      </c>
      <c r="H3122" s="5" t="s">
        <v>130</v>
      </c>
      <c r="I3122">
        <v>3784.4814265117643</v>
      </c>
      <c r="J3122">
        <v>17964.717369396029</v>
      </c>
      <c r="K3122">
        <v>433.1842904571788</v>
      </c>
      <c r="L3122">
        <v>832.99727050938293</v>
      </c>
      <c r="M3122">
        <v>5368.2046321715789</v>
      </c>
      <c r="N3122">
        <v>3040.9542332052411</v>
      </c>
      <c r="O3122">
        <v>3467.7367853798014</v>
      </c>
      <c r="P3122">
        <v>3487.2762275275527</v>
      </c>
      <c r="Q3122">
        <v>204.5335072722844</v>
      </c>
      <c r="R3122">
        <v>1339.1130874253374</v>
      </c>
      <c r="S3122">
        <v>5267.1157871135347</v>
      </c>
      <c r="T3122">
        <v>1542.5875379803388</v>
      </c>
      <c r="U3122">
        <v>0</v>
      </c>
      <c r="V3122">
        <v>1480.8840364611251</v>
      </c>
      <c r="W3122">
        <v>786.7196443699728</v>
      </c>
      <c r="X3122">
        <v>6181.8151891087591</v>
      </c>
      <c r="Y3122">
        <v>3080.0331175007432</v>
      </c>
      <c r="Z3122">
        <v>4284.2797888173945</v>
      </c>
      <c r="AA3122">
        <v>33148.149407813507</v>
      </c>
      <c r="AB3122">
        <v>404.15793495084876</v>
      </c>
      <c r="AC3122">
        <v>5380.9556299087744</v>
      </c>
      <c r="AD3122">
        <v>4041.4058301095292</v>
      </c>
      <c r="AE3122">
        <v>4645.245272704793</v>
      </c>
      <c r="AF3122">
        <v>6633.537769992251</v>
      </c>
      <c r="AG3122">
        <v>33595.499793827803</v>
      </c>
      <c r="AH3122">
        <v>7520.6284435001453</v>
      </c>
      <c r="AI3122"/>
      <c r="AJ3122">
        <v>6170.3501519213551</v>
      </c>
      <c r="AK3122">
        <v>384.73398119010795</v>
      </c>
      <c r="AL3122">
        <v>164471.28125</v>
      </c>
      <c r="AM3122">
        <v>129073.0078125</v>
      </c>
      <c r="AN3122">
        <v>35398.2890625</v>
      </c>
      <c r="AO3122" s="5" t="s">
        <v>4428</v>
      </c>
    </row>
    <row r="3123" spans="1:41" ht="14.25" x14ac:dyDescent="0.45">
      <c r="A3123">
        <v>2019</v>
      </c>
      <c r="B3123" s="5" t="s">
        <v>5028</v>
      </c>
      <c r="C3123" s="5" t="s">
        <v>174</v>
      </c>
      <c r="D3123" s="5" t="s">
        <v>83</v>
      </c>
      <c r="E3123" s="5" t="s">
        <v>108</v>
      </c>
      <c r="F3123" s="5" t="s">
        <v>190</v>
      </c>
      <c r="G3123" s="5" t="s">
        <v>86</v>
      </c>
      <c r="H3123" s="5" t="s">
        <v>130</v>
      </c>
      <c r="I3123">
        <v>3714</v>
      </c>
      <c r="J3123">
        <v>23426.609907357979</v>
      </c>
      <c r="K3123">
        <v>501</v>
      </c>
      <c r="L3123">
        <v>745</v>
      </c>
      <c r="M3123">
        <v>8203.6796536796537</v>
      </c>
      <c r="N3123">
        <v>3564.1401450195308</v>
      </c>
      <c r="O3123">
        <v>3592.2714999999998</v>
      </c>
      <c r="P3123">
        <v>4090.2979999999998</v>
      </c>
      <c r="Q3123">
        <v>116.39835617126241</v>
      </c>
      <c r="R3123">
        <v>864.03242740385417</v>
      </c>
      <c r="S3123">
        <v>2500</v>
      </c>
      <c r="T3123">
        <v>2000</v>
      </c>
      <c r="U3123">
        <v>150</v>
      </c>
      <c r="V3123">
        <v>1260</v>
      </c>
      <c r="W3123">
        <v>2790</v>
      </c>
      <c r="X3123">
        <v>4750</v>
      </c>
      <c r="Y3123">
        <v>3614.7</v>
      </c>
      <c r="Z3123">
        <v>4285.1470145643971</v>
      </c>
      <c r="AA3123">
        <v>29825</v>
      </c>
      <c r="AB3123">
        <v>600</v>
      </c>
      <c r="AC3123">
        <v>4692.3366800000003</v>
      </c>
      <c r="AD3123">
        <v>3372.365456525999</v>
      </c>
      <c r="AE3123">
        <v>2302.4879000000001</v>
      </c>
      <c r="AF3123">
        <v>3351.3475386412269</v>
      </c>
      <c r="AG3123">
        <v>21572</v>
      </c>
      <c r="AH3123">
        <v>7466</v>
      </c>
      <c r="AI3123"/>
      <c r="AJ3123">
        <v>7000</v>
      </c>
      <c r="AK3123">
        <v>460</v>
      </c>
      <c r="AL3123">
        <v>150808.8125</v>
      </c>
      <c r="AM3123">
        <v>114573.4921875</v>
      </c>
      <c r="AN3123">
        <v>36235.31640625</v>
      </c>
      <c r="AO3123" s="5" t="s">
        <v>5648</v>
      </c>
    </row>
    <row r="3124" spans="1:41" ht="14.25" x14ac:dyDescent="0.45">
      <c r="A3124">
        <v>2019</v>
      </c>
      <c r="B3124" s="5" t="s">
        <v>589</v>
      </c>
      <c r="C3124" s="5" t="s">
        <v>174</v>
      </c>
      <c r="D3124" s="5" t="s">
        <v>83</v>
      </c>
      <c r="E3124" s="5" t="s">
        <v>108</v>
      </c>
      <c r="F3124" s="5" t="s">
        <v>190</v>
      </c>
      <c r="G3124" s="5" t="s">
        <v>86</v>
      </c>
      <c r="H3124" s="5" t="s">
        <v>130</v>
      </c>
      <c r="I3124">
        <v>3196.4793417034834</v>
      </c>
      <c r="J3124">
        <v>5281.4628777731086</v>
      </c>
      <c r="K3124">
        <v>445.87224294767952</v>
      </c>
      <c r="L3124">
        <v>583.88031814577084</v>
      </c>
      <c r="M3124">
        <v>2600.9214171947974</v>
      </c>
      <c r="N3124">
        <v>1779.136409419086</v>
      </c>
      <c r="O3124">
        <v>3579.7171505227984</v>
      </c>
      <c r="P3124">
        <v>1721.9670950685659</v>
      </c>
      <c r="Q3124">
        <v>104.0090224673054</v>
      </c>
      <c r="R3124">
        <v>1243.3097795390463</v>
      </c>
      <c r="S3124">
        <v>3712.7325946012088</v>
      </c>
      <c r="T3124">
        <v>2813.2415328841685</v>
      </c>
      <c r="U3124">
        <v>0</v>
      </c>
      <c r="V3124">
        <v>923.59250324876473</v>
      </c>
      <c r="W3124">
        <v>849.28046275748477</v>
      </c>
      <c r="X3124">
        <v>5927.3332225379227</v>
      </c>
      <c r="Y3124">
        <v>2691.1574663627798</v>
      </c>
      <c r="Z3124">
        <v>4948.0471845425454</v>
      </c>
      <c r="AA3124">
        <v>26091.103917368204</v>
      </c>
      <c r="AB3124">
        <v>417.2090273296144</v>
      </c>
      <c r="AC3124">
        <v>5763.2637926896678</v>
      </c>
      <c r="AD3124">
        <v>3626.8960296294722</v>
      </c>
      <c r="AE3124">
        <v>1509.9261803313261</v>
      </c>
      <c r="AF3124">
        <v>5252.3638538855803</v>
      </c>
      <c r="AG3124">
        <v>27421.142941282291</v>
      </c>
      <c r="AH3124">
        <v>8683.9946751249245</v>
      </c>
      <c r="AI3124">
        <v>207.01211279713692</v>
      </c>
      <c r="AJ3124">
        <v>6895.0957570123301</v>
      </c>
      <c r="AK3124">
        <v>391.30597321551113</v>
      </c>
      <c r="AL3124">
        <v>128661.4609375</v>
      </c>
      <c r="AM3124">
        <v>95405.9375</v>
      </c>
      <c r="AN3124">
        <v>33255.515625</v>
      </c>
      <c r="AO3124" s="5" t="s">
        <v>943</v>
      </c>
    </row>
    <row r="3125" spans="1:41" ht="14.25" x14ac:dyDescent="0.45">
      <c r="A3125">
        <v>2019</v>
      </c>
      <c r="B3125" s="5" t="s">
        <v>5028</v>
      </c>
      <c r="C3125" s="5" t="s">
        <v>174</v>
      </c>
      <c r="D3125" s="5" t="s">
        <v>83</v>
      </c>
      <c r="E3125" s="5" t="s">
        <v>108</v>
      </c>
      <c r="F3125" s="5" t="s">
        <v>193</v>
      </c>
      <c r="G3125" s="5" t="s">
        <v>86</v>
      </c>
      <c r="H3125" s="5" t="s">
        <v>130</v>
      </c>
      <c r="I3125">
        <v>1455</v>
      </c>
      <c r="J3125">
        <v>3252.275356013592</v>
      </c>
      <c r="K3125">
        <v>81</v>
      </c>
      <c r="L3125">
        <v>182.5</v>
      </c>
      <c r="M3125">
        <v>641.0822510822511</v>
      </c>
      <c r="N3125">
        <v>612.0311401367187</v>
      </c>
      <c r="O3125">
        <v>413.22710000000012</v>
      </c>
      <c r="P3125">
        <v>1122</v>
      </c>
      <c r="Q3125">
        <v>2981.4003889219498</v>
      </c>
      <c r="R3125">
        <v>930.0050048809361</v>
      </c>
      <c r="S3125">
        <v>75</v>
      </c>
      <c r="T3125">
        <v>400</v>
      </c>
      <c r="U3125">
        <v>10</v>
      </c>
      <c r="V3125">
        <v>253</v>
      </c>
      <c r="W3125">
        <v>220</v>
      </c>
      <c r="X3125">
        <v>385</v>
      </c>
      <c r="Y3125">
        <v>3757.6750000000002</v>
      </c>
      <c r="Z3125">
        <v>4.9999999825929873</v>
      </c>
      <c r="AA3125">
        <v>6969</v>
      </c>
      <c r="AB3125">
        <v>144</v>
      </c>
      <c r="AC3125">
        <v>249.99975000000001</v>
      </c>
      <c r="AD3125">
        <v>1498.625196728</v>
      </c>
      <c r="AE3125">
        <v>464.66235920000003</v>
      </c>
      <c r="AF3125">
        <v>152.00591952938021</v>
      </c>
      <c r="AG3125">
        <v>8701</v>
      </c>
      <c r="AH3125">
        <v>1145</v>
      </c>
      <c r="AI3125">
        <v>513</v>
      </c>
      <c r="AJ3125">
        <v>2100</v>
      </c>
      <c r="AK3125">
        <v>30</v>
      </c>
      <c r="AL3125">
        <v>38743.48828125</v>
      </c>
      <c r="AM3125">
        <v>33197.5546875</v>
      </c>
      <c r="AN3125">
        <v>5545.9345703125</v>
      </c>
      <c r="AO3125" s="5" t="s">
        <v>5649</v>
      </c>
    </row>
    <row r="3126" spans="1:41" ht="14.25" x14ac:dyDescent="0.45">
      <c r="A3126">
        <v>2019</v>
      </c>
      <c r="B3126" s="5" t="s">
        <v>1509</v>
      </c>
      <c r="C3126" s="5" t="s">
        <v>174</v>
      </c>
      <c r="D3126" s="5" t="s">
        <v>83</v>
      </c>
      <c r="E3126" s="5" t="s">
        <v>108</v>
      </c>
      <c r="F3126" s="5" t="s">
        <v>193</v>
      </c>
      <c r="G3126" s="5" t="s">
        <v>86</v>
      </c>
      <c r="H3126" s="5" t="s">
        <v>130</v>
      </c>
      <c r="I3126">
        <v>350.34931569201655</v>
      </c>
      <c r="J3126">
        <v>728.25507880662121</v>
      </c>
      <c r="K3126">
        <v>54.742080576877584</v>
      </c>
      <c r="L3126">
        <v>262.76198676901242</v>
      </c>
      <c r="M3126">
        <v>2583.0050720199688</v>
      </c>
      <c r="N3126">
        <v>870.74067175515336</v>
      </c>
      <c r="O3126">
        <v>445.60053589578354</v>
      </c>
      <c r="P3126">
        <v>2944.8649393043888</v>
      </c>
      <c r="Q3126">
        <v>707.73877948682627</v>
      </c>
      <c r="R3126">
        <v>457.369549400219</v>
      </c>
      <c r="S3126">
        <v>50.28427696502019</v>
      </c>
      <c r="T3126">
        <v>437.93664461502067</v>
      </c>
      <c r="U3126"/>
      <c r="V3126">
        <v>166.41592495370784</v>
      </c>
      <c r="W3126">
        <v>131.38099338450621</v>
      </c>
      <c r="X3126">
        <v>558.36922188415144</v>
      </c>
      <c r="Y3126">
        <v>2808.2687335938199</v>
      </c>
      <c r="Z3126">
        <v>0</v>
      </c>
      <c r="AA3126">
        <v>7668.2970997122584</v>
      </c>
      <c r="AB3126">
        <v>225.53737197673564</v>
      </c>
      <c r="AC3126">
        <v>177.0358885856221</v>
      </c>
      <c r="AD3126">
        <v>1463.0820116493394</v>
      </c>
      <c r="AE3126">
        <v>937.45922472064012</v>
      </c>
      <c r="AF3126">
        <v>1480.4058350379091</v>
      </c>
      <c r="AG3126">
        <v>5213.6545563018817</v>
      </c>
      <c r="AH3126">
        <v>682.65643531368642</v>
      </c>
      <c r="AI3126">
        <v>593.40415345335305</v>
      </c>
      <c r="AJ3126">
        <v>2608.460139488217</v>
      </c>
      <c r="AK3126">
        <v>0</v>
      </c>
      <c r="AL3126">
        <v>34608.07421875</v>
      </c>
      <c r="AM3126">
        <v>27382.078125</v>
      </c>
      <c r="AN3126">
        <v>7225.9990234375</v>
      </c>
      <c r="AO3126" s="5" t="s">
        <v>2592</v>
      </c>
    </row>
    <row r="3127" spans="1:41" ht="14.25" x14ac:dyDescent="0.45">
      <c r="A3127">
        <v>2019</v>
      </c>
      <c r="B3127" s="5" t="s">
        <v>589</v>
      </c>
      <c r="C3127" s="5" t="s">
        <v>174</v>
      </c>
      <c r="D3127" s="5" t="s">
        <v>83</v>
      </c>
      <c r="E3127" s="5" t="s">
        <v>108</v>
      </c>
      <c r="F3127" s="5" t="s">
        <v>193</v>
      </c>
      <c r="G3127" s="5" t="s">
        <v>86</v>
      </c>
      <c r="H3127" s="5" t="s">
        <v>130</v>
      </c>
      <c r="I3127">
        <v>477.7202603010852</v>
      </c>
      <c r="J3127">
        <v>1303.1147100435157</v>
      </c>
      <c r="K3127">
        <v>53.080028922342798</v>
      </c>
      <c r="L3127">
        <v>31.84801735340568</v>
      </c>
      <c r="M3127">
        <v>318.4801735340568</v>
      </c>
      <c r="N3127">
        <v>582.39407733594521</v>
      </c>
      <c r="O3127">
        <v>438.44103889855154</v>
      </c>
      <c r="P3127">
        <v>2299.273982432594</v>
      </c>
      <c r="Q3127">
        <v>3315.1733002935916</v>
      </c>
      <c r="R3127">
        <v>415.31823570017423</v>
      </c>
      <c r="S3127">
        <v>76.084631336134137</v>
      </c>
      <c r="T3127">
        <v>424.64023137874239</v>
      </c>
      <c r="U3127">
        <v>0</v>
      </c>
      <c r="V3127">
        <v>161.36328792392212</v>
      </c>
      <c r="W3127">
        <v>159.2400867670284</v>
      </c>
      <c r="X3127">
        <v>503.82332391572351</v>
      </c>
      <c r="Y3127">
        <v>3253.8057729396137</v>
      </c>
      <c r="Z3127">
        <v>0</v>
      </c>
      <c r="AA3127">
        <v>9149.1115835845776</v>
      </c>
      <c r="AB3127">
        <v>223.99772205228663</v>
      </c>
      <c r="AC3127">
        <v>384.67627760311052</v>
      </c>
      <c r="AD3127">
        <v>1557.9089446922624</v>
      </c>
      <c r="AE3127">
        <v>986.64202320330196</v>
      </c>
      <c r="AF3127">
        <v>1121.5011787656042</v>
      </c>
      <c r="AG3127">
        <v>8531.0222483989346</v>
      </c>
      <c r="AH3127">
        <v>858.24688321894087</v>
      </c>
      <c r="AI3127">
        <v>544.60109674323712</v>
      </c>
      <c r="AJ3127">
        <v>2654.0014461171399</v>
      </c>
      <c r="AK3127">
        <v>0</v>
      </c>
      <c r="AL3127">
        <v>39825.51171875</v>
      </c>
      <c r="AM3127">
        <v>34666.96484375</v>
      </c>
      <c r="AN3127">
        <v>5158.54443359375</v>
      </c>
      <c r="AO3127" s="5" t="s">
        <v>944</v>
      </c>
    </row>
    <row r="3128" spans="1:41" ht="14.25" x14ac:dyDescent="0.45">
      <c r="A3128">
        <v>2019</v>
      </c>
      <c r="B3128" s="5" t="s">
        <v>4071</v>
      </c>
      <c r="C3128" s="5" t="s">
        <v>174</v>
      </c>
      <c r="D3128" s="5" t="s">
        <v>83</v>
      </c>
      <c r="E3128" s="5" t="s">
        <v>108</v>
      </c>
      <c r="F3128" s="5" t="s">
        <v>193</v>
      </c>
      <c r="G3128" s="5" t="s">
        <v>86</v>
      </c>
      <c r="H3128" s="5" t="s">
        <v>130</v>
      </c>
      <c r="I3128">
        <v>976.97210738754791</v>
      </c>
      <c r="J3128">
        <v>3797.3363226616007</v>
      </c>
      <c r="K3128">
        <v>52.447976291331521</v>
      </c>
      <c r="L3128">
        <v>0</v>
      </c>
      <c r="M3128">
        <v>689.02243363121795</v>
      </c>
      <c r="N3128">
        <v>360.25615347964543</v>
      </c>
      <c r="O3128">
        <v>424.72576879058659</v>
      </c>
      <c r="P3128">
        <v>1458.2594192374136</v>
      </c>
      <c r="Q3128">
        <v>3259.6403958013752</v>
      </c>
      <c r="R3128">
        <v>689.2418101058563</v>
      </c>
      <c r="S3128">
        <v>88.467631010548232</v>
      </c>
      <c r="T3128">
        <v>514.19584599344626</v>
      </c>
      <c r="U3128">
        <v>0</v>
      </c>
      <c r="V3128">
        <v>260.18309807268383</v>
      </c>
      <c r="W3128">
        <v>154.25875379803387</v>
      </c>
      <c r="X3128">
        <v>419.73398349111403</v>
      </c>
      <c r="Y3128">
        <v>3707.3520496127476</v>
      </c>
      <c r="Z3128">
        <v>15.425875379803388</v>
      </c>
      <c r="AA3128">
        <v>7271.7576540393165</v>
      </c>
      <c r="AB3128">
        <v>216.50216095554055</v>
      </c>
      <c r="AC3128">
        <v>391.27501512740599</v>
      </c>
      <c r="AD3128">
        <v>1509.1745879957557</v>
      </c>
      <c r="AE3128">
        <v>191.28085470956202</v>
      </c>
      <c r="AF3128">
        <v>1085.9816267381584</v>
      </c>
      <c r="AG3128">
        <v>11129.25489068215</v>
      </c>
      <c r="AH3128">
        <v>860.76384619302905</v>
      </c>
      <c r="AI3128">
        <v>527.5649379892759</v>
      </c>
      <c r="AJ3128">
        <v>2159.6225531724745</v>
      </c>
      <c r="AK3128">
        <v>30.851750759606777</v>
      </c>
      <c r="AL3128">
        <v>42241.55078125</v>
      </c>
      <c r="AM3128">
        <v>36753.83984375</v>
      </c>
      <c r="AN3128">
        <v>5487.70947265625</v>
      </c>
      <c r="AO3128" s="5" t="s">
        <v>4429</v>
      </c>
    </row>
    <row r="3129" spans="1:41" ht="14.25" x14ac:dyDescent="0.45">
      <c r="A3129">
        <v>2019</v>
      </c>
      <c r="B3129" s="5" t="s">
        <v>1508</v>
      </c>
      <c r="C3129" s="5" t="s">
        <v>174</v>
      </c>
      <c r="D3129" s="5" t="s">
        <v>83</v>
      </c>
      <c r="E3129" s="5" t="s">
        <v>108</v>
      </c>
      <c r="F3129" s="5" t="s">
        <v>193</v>
      </c>
      <c r="G3129" s="5" t="s">
        <v>86</v>
      </c>
      <c r="H3129" s="5" t="s">
        <v>130</v>
      </c>
      <c r="I3129">
        <v>359.25761270586833</v>
      </c>
      <c r="J3129">
        <v>387.56288559630269</v>
      </c>
      <c r="K3129">
        <v>56.134001985291924</v>
      </c>
      <c r="L3129">
        <v>269.44320952940126</v>
      </c>
      <c r="M3129">
        <v>1516.1793936227348</v>
      </c>
      <c r="N3129">
        <v>333.43597179263401</v>
      </c>
      <c r="O3129">
        <v>436.72253544557117</v>
      </c>
      <c r="P3129">
        <v>2526.2995325476659</v>
      </c>
      <c r="Q3129">
        <v>894.40087056388631</v>
      </c>
      <c r="R3129">
        <v>457.23170265304009</v>
      </c>
      <c r="S3129">
        <v>55.23029119885576</v>
      </c>
      <c r="T3129">
        <v>336.80401191175156</v>
      </c>
      <c r="U3129"/>
      <c r="V3129">
        <v>284.03805004557711</v>
      </c>
      <c r="W3129">
        <v>134.72160476470063</v>
      </c>
      <c r="X3129">
        <v>555.72661965438999</v>
      </c>
      <c r="Y3129">
        <v>2744.9526970807751</v>
      </c>
      <c r="Z3129">
        <v>673.60802382350312</v>
      </c>
      <c r="AA3129">
        <v>7739.2670965710695</v>
      </c>
      <c r="AB3129">
        <v>231.27208817940272</v>
      </c>
      <c r="AC3129">
        <v>398.43914609160203</v>
      </c>
      <c r="AD3129">
        <v>2017.6051437495753</v>
      </c>
      <c r="AE3129">
        <v>961.29590667816387</v>
      </c>
      <c r="AF3129">
        <v>1939.5545369420622</v>
      </c>
      <c r="AG3129">
        <v>4491.84283886306</v>
      </c>
      <c r="AH3129">
        <v>1825.4777445616933</v>
      </c>
      <c r="AI3129">
        <v>357.01225262645664</v>
      </c>
      <c r="AJ3129">
        <v>2203.2126817533695</v>
      </c>
      <c r="AK3129">
        <v>0</v>
      </c>
      <c r="AL3129">
        <v>34186.73046875</v>
      </c>
      <c r="AM3129">
        <v>26663.845703125</v>
      </c>
      <c r="AN3129">
        <v>7522.88525390625</v>
      </c>
      <c r="AO3129" s="5" t="s">
        <v>2593</v>
      </c>
    </row>
    <row r="3130" spans="1:41" ht="14.25" x14ac:dyDescent="0.45">
      <c r="A3130">
        <v>2019</v>
      </c>
      <c r="B3130" s="5" t="s">
        <v>1508</v>
      </c>
      <c r="C3130" s="5" t="s">
        <v>174</v>
      </c>
      <c r="D3130" s="5" t="s">
        <v>83</v>
      </c>
      <c r="E3130" s="5" t="s">
        <v>108</v>
      </c>
      <c r="F3130" s="5" t="s">
        <v>196</v>
      </c>
      <c r="G3130" s="5" t="s">
        <v>86</v>
      </c>
      <c r="H3130" s="5" t="s">
        <v>130</v>
      </c>
      <c r="I3130">
        <v>372.72977318233836</v>
      </c>
      <c r="J3130">
        <v>88.585802422012051</v>
      </c>
      <c r="K3130">
        <v>44.907201588233541</v>
      </c>
      <c r="L3130">
        <v>89.814403176467081</v>
      </c>
      <c r="M3130">
        <v>0</v>
      </c>
      <c r="N3130">
        <v>166.717985896317</v>
      </c>
      <c r="O3130">
        <v>489.48849731174556</v>
      </c>
      <c r="P3130">
        <v>433.68141975401596</v>
      </c>
      <c r="Q3130">
        <v>308.25044138989705</v>
      </c>
      <c r="R3130">
        <v>87.019737982692121</v>
      </c>
      <c r="S3130">
        <v>661.47751264000863</v>
      </c>
      <c r="T3130">
        <v>561.34001985291923</v>
      </c>
      <c r="U3130">
        <v>33.680401191175157</v>
      </c>
      <c r="V3130">
        <v>0</v>
      </c>
      <c r="W3130">
        <v>129.10820456617142</v>
      </c>
      <c r="X3130">
        <v>20.208240714705092</v>
      </c>
      <c r="Y3130">
        <v>5815.4826056762431</v>
      </c>
      <c r="Z3130">
        <v>0</v>
      </c>
      <c r="AA3130">
        <v>4603.004520204061</v>
      </c>
      <c r="AB3130"/>
      <c r="AC3130">
        <v>106.20553175617231</v>
      </c>
      <c r="AD3130">
        <v>1564.7253526060415</v>
      </c>
      <c r="AE3130">
        <v>217.06681763700476</v>
      </c>
      <c r="AF3130">
        <v>743.71884313088742</v>
      </c>
      <c r="AG3130">
        <v>4680.4530855336407</v>
      </c>
      <c r="AH3130">
        <v>1481.9376524117067</v>
      </c>
      <c r="AI3130">
        <v>131.35356464558311</v>
      </c>
      <c r="AJ3130">
        <v>8459.6639612362196</v>
      </c>
      <c r="AK3130">
        <v>60.624722144115275</v>
      </c>
      <c r="AL3130">
        <v>31351.24609375</v>
      </c>
      <c r="AM3130">
        <v>26206.07421875</v>
      </c>
      <c r="AN3130">
        <v>5145.17041015625</v>
      </c>
      <c r="AO3130" s="5" t="s">
        <v>2595</v>
      </c>
    </row>
    <row r="3131" spans="1:41" ht="14.25" x14ac:dyDescent="0.45">
      <c r="A3131">
        <v>2019</v>
      </c>
      <c r="B3131" s="5" t="s">
        <v>4071</v>
      </c>
      <c r="C3131" s="5" t="s">
        <v>174</v>
      </c>
      <c r="D3131" s="5" t="s">
        <v>83</v>
      </c>
      <c r="E3131" s="5" t="s">
        <v>108</v>
      </c>
      <c r="F3131" s="5" t="s">
        <v>196</v>
      </c>
      <c r="G3131" s="5" t="s">
        <v>86</v>
      </c>
      <c r="H3131" s="5" t="s">
        <v>130</v>
      </c>
      <c r="I3131">
        <v>433.98129401846865</v>
      </c>
      <c r="J3131">
        <v>1326.1110868170979</v>
      </c>
      <c r="K3131">
        <v>43.809486078641619</v>
      </c>
      <c r="L3131">
        <v>102.83916919868925</v>
      </c>
      <c r="M3131">
        <v>966.68819046767896</v>
      </c>
      <c r="N3131">
        <v>194.64832493694237</v>
      </c>
      <c r="O3131">
        <v>522.42297952934143</v>
      </c>
      <c r="P3131">
        <v>284.86449868036925</v>
      </c>
      <c r="Q3131">
        <v>0</v>
      </c>
      <c r="R3131">
        <v>240.46696103561217</v>
      </c>
      <c r="S3131">
        <v>891.74952357996983</v>
      </c>
      <c r="T3131">
        <v>514.19584599344626</v>
      </c>
      <c r="U3131">
        <v>15.425875379803388</v>
      </c>
      <c r="V3131">
        <v>0</v>
      </c>
      <c r="W3131">
        <v>169.68462917783725</v>
      </c>
      <c r="X3131">
        <v>461.75973261310065</v>
      </c>
      <c r="Y3131">
        <v>4602.0528216413441</v>
      </c>
      <c r="Z3131">
        <v>15.425875379803388</v>
      </c>
      <c r="AA3131">
        <v>9149.6008836073834</v>
      </c>
      <c r="AB3131">
        <v>25.709792299672312</v>
      </c>
      <c r="AC3131">
        <v>354.11128411205743</v>
      </c>
      <c r="AD3131">
        <v>1451.789446651836</v>
      </c>
      <c r="AE3131">
        <v>266.35344822460519</v>
      </c>
      <c r="AF3131">
        <v>2004.541086020851</v>
      </c>
      <c r="AG3131">
        <v>9442.6925158236463</v>
      </c>
      <c r="AH3131">
        <v>1606.3478228835261</v>
      </c>
      <c r="AI3131">
        <v>29.823359067619883</v>
      </c>
      <c r="AJ3131">
        <v>3551.03651243074</v>
      </c>
      <c r="AK3131">
        <v>89.470077202859642</v>
      </c>
      <c r="AL3131">
        <v>38757.59765625</v>
      </c>
      <c r="AM3131">
        <v>31984.15234375</v>
      </c>
      <c r="AN3131">
        <v>6773.45068359375</v>
      </c>
      <c r="AO3131" s="5" t="s">
        <v>4430</v>
      </c>
    </row>
    <row r="3132" spans="1:41" ht="14.25" x14ac:dyDescent="0.45">
      <c r="A3132">
        <v>2019</v>
      </c>
      <c r="B3132" s="5" t="s">
        <v>589</v>
      </c>
      <c r="C3132" s="5" t="s">
        <v>174</v>
      </c>
      <c r="D3132" s="5" t="s">
        <v>83</v>
      </c>
      <c r="E3132" s="5" t="s">
        <v>108</v>
      </c>
      <c r="F3132" s="5" t="s">
        <v>196</v>
      </c>
      <c r="G3132" s="5" t="s">
        <v>86</v>
      </c>
      <c r="H3132" s="5" t="s">
        <v>130</v>
      </c>
      <c r="I3132">
        <v>394.91541518223045</v>
      </c>
      <c r="J3132">
        <v>1543.5672410617287</v>
      </c>
      <c r="K3132">
        <v>44.58722429476795</v>
      </c>
      <c r="L3132">
        <v>132.70007230585699</v>
      </c>
      <c r="M3132">
        <v>730.3811979714369</v>
      </c>
      <c r="N3132">
        <v>234.18908760537644</v>
      </c>
      <c r="O3132">
        <v>539.29309385100282</v>
      </c>
      <c r="P3132">
        <v>420.04052839244787</v>
      </c>
      <c r="Q3132">
        <v>104.0090224673054</v>
      </c>
      <c r="R3132">
        <v>370.2109828363877</v>
      </c>
      <c r="S3132">
        <v>755.50900154212184</v>
      </c>
      <c r="T3132">
        <v>477.7202603010852</v>
      </c>
      <c r="U3132">
        <v>31.84801735340568</v>
      </c>
      <c r="V3132">
        <v>0</v>
      </c>
      <c r="W3132">
        <v>217.62811858160549</v>
      </c>
      <c r="X3132">
        <v>207.22823415015796</v>
      </c>
      <c r="Y3132">
        <v>5016.062733161395</v>
      </c>
      <c r="Z3132">
        <v>0</v>
      </c>
      <c r="AA3132">
        <v>10138.470242668123</v>
      </c>
      <c r="AB3132">
        <v>26.540014461171399</v>
      </c>
      <c r="AC3132">
        <v>210.13123330468898</v>
      </c>
      <c r="AD3132">
        <v>1316.9990119180195</v>
      </c>
      <c r="AE3132">
        <v>457.94476472577719</v>
      </c>
      <c r="AF3132">
        <v>3205.624202638352</v>
      </c>
      <c r="AG3132">
        <v>9433.3827400787632</v>
      </c>
      <c r="AH3132">
        <v>1605.1242861919957</v>
      </c>
      <c r="AI3132">
        <v>30.786416774958823</v>
      </c>
      <c r="AJ3132">
        <v>4129.6262501582696</v>
      </c>
      <c r="AK3132">
        <v>92.35925032487647</v>
      </c>
      <c r="AL3132">
        <v>41866.875</v>
      </c>
      <c r="AM3132">
        <v>35822.72265625</v>
      </c>
      <c r="AN3132">
        <v>6044.15673828125</v>
      </c>
      <c r="AO3132" s="5" t="s">
        <v>945</v>
      </c>
    </row>
    <row r="3133" spans="1:41" ht="14.25" x14ac:dyDescent="0.45">
      <c r="A3133">
        <v>2019</v>
      </c>
      <c r="B3133" s="5" t="s">
        <v>1509</v>
      </c>
      <c r="C3133" s="5" t="s">
        <v>174</v>
      </c>
      <c r="D3133" s="5" t="s">
        <v>83</v>
      </c>
      <c r="E3133" s="5" t="s">
        <v>108</v>
      </c>
      <c r="F3133" s="5" t="s">
        <v>196</v>
      </c>
      <c r="G3133" s="5" t="s">
        <v>86</v>
      </c>
      <c r="H3133" s="5" t="s">
        <v>130</v>
      </c>
      <c r="I3133">
        <v>429.17791172272024</v>
      </c>
      <c r="J3133">
        <v>161.83446195702695</v>
      </c>
      <c r="K3133"/>
      <c r="L3133">
        <v>87.587328923004137</v>
      </c>
      <c r="M3133">
        <v>0</v>
      </c>
      <c r="N3133">
        <v>124.39152453645048</v>
      </c>
      <c r="O3133">
        <v>547.9682265745447</v>
      </c>
      <c r="P3133">
        <v>500.32344535810648</v>
      </c>
      <c r="Q3133">
        <v>456.72072609095966</v>
      </c>
      <c r="R3133">
        <v>117.69983804976269</v>
      </c>
      <c r="S3133">
        <v>641.49874719529805</v>
      </c>
      <c r="T3133">
        <v>492.67872519189825</v>
      </c>
      <c r="U3133">
        <v>32.845248346126553</v>
      </c>
      <c r="V3133">
        <v>0</v>
      </c>
      <c r="W3133">
        <v>43.793664461502068</v>
      </c>
      <c r="X3133">
        <v>74.449229584553521</v>
      </c>
      <c r="Y3133">
        <v>4844.6741310536663</v>
      </c>
      <c r="Z3133">
        <v>0</v>
      </c>
      <c r="AA3133">
        <v>4560.7944230122075</v>
      </c>
      <c r="AB3133">
        <v>17.517465784600827</v>
      </c>
      <c r="AC3133">
        <v>103.46253229029864</v>
      </c>
      <c r="AD3133">
        <v>1252.0892653743813</v>
      </c>
      <c r="AE3133">
        <v>211.68434106595103</v>
      </c>
      <c r="AF3133">
        <v>771.75255006894304</v>
      </c>
      <c r="AG3133">
        <v>5221.6735722275607</v>
      </c>
      <c r="AH3133">
        <v>1788.0693056977525</v>
      </c>
      <c r="AI3133"/>
      <c r="AJ3133">
        <v>4212.4031003907303</v>
      </c>
      <c r="AK3133">
        <v>95.251220203766991</v>
      </c>
      <c r="AL3133">
        <v>26790.33984375</v>
      </c>
      <c r="AM3133">
        <v>21837.025390625</v>
      </c>
      <c r="AN3133">
        <v>4953.3154296875</v>
      </c>
      <c r="AO3133" s="5" t="s">
        <v>2594</v>
      </c>
    </row>
    <row r="3134" spans="1:41" ht="14.25" x14ac:dyDescent="0.45">
      <c r="A3134">
        <v>2019</v>
      </c>
      <c r="B3134" s="5" t="s">
        <v>5028</v>
      </c>
      <c r="C3134" s="5" t="s">
        <v>174</v>
      </c>
      <c r="D3134" s="5" t="s">
        <v>83</v>
      </c>
      <c r="E3134" s="5" t="s">
        <v>108</v>
      </c>
      <c r="F3134" s="5" t="s">
        <v>196</v>
      </c>
      <c r="G3134" s="5" t="s">
        <v>86</v>
      </c>
      <c r="H3134" s="5" t="s">
        <v>130</v>
      </c>
      <c r="I3134">
        <v>542</v>
      </c>
      <c r="J3134">
        <v>2110.7397607561438</v>
      </c>
      <c r="K3134">
        <v>43</v>
      </c>
      <c r="L3134">
        <v>323.38799999999998</v>
      </c>
      <c r="M3134">
        <v>1466.8831168831171</v>
      </c>
      <c r="N3134">
        <v>263.36345825195309</v>
      </c>
      <c r="O3134">
        <v>508.15765000000022</v>
      </c>
      <c r="P3134">
        <v>422.077</v>
      </c>
      <c r="Q3134">
        <v>0</v>
      </c>
      <c r="R3134">
        <v>360.62222922539212</v>
      </c>
      <c r="S3134">
        <v>417</v>
      </c>
      <c r="T3134"/>
      <c r="U3134">
        <v>450</v>
      </c>
      <c r="V3134">
        <v>36</v>
      </c>
      <c r="W3134">
        <v>230</v>
      </c>
      <c r="X3134">
        <v>525</v>
      </c>
      <c r="Y3134">
        <v>4514.7250000000004</v>
      </c>
      <c r="Z3134">
        <v>4.9999999825929873</v>
      </c>
      <c r="AA3134">
        <v>8775</v>
      </c>
      <c r="AB3134">
        <v>40</v>
      </c>
      <c r="AC3134">
        <v>130.59573</v>
      </c>
      <c r="AD3134">
        <v>1268.8669468420001</v>
      </c>
      <c r="AE3134">
        <v>1221.0471480000001</v>
      </c>
      <c r="AF3134">
        <v>2864.7571436603221</v>
      </c>
      <c r="AG3134">
        <v>13378</v>
      </c>
      <c r="AH3134">
        <v>1564</v>
      </c>
      <c r="AI3134">
        <v>84</v>
      </c>
      <c r="AJ3134">
        <v>3305</v>
      </c>
      <c r="AK3134">
        <v>137</v>
      </c>
      <c r="AL3134">
        <v>44986.2265625</v>
      </c>
      <c r="AM3134">
        <v>38702.3125</v>
      </c>
      <c r="AN3134">
        <v>6283.90771484375</v>
      </c>
      <c r="AO3134" s="5" t="s">
        <v>5650</v>
      </c>
    </row>
    <row r="3135" spans="1:41" ht="14.25" x14ac:dyDescent="0.45">
      <c r="A3135">
        <v>2019</v>
      </c>
      <c r="B3135" s="5" t="s">
        <v>4071</v>
      </c>
      <c r="C3135" s="5" t="s">
        <v>174</v>
      </c>
      <c r="D3135" s="5" t="s">
        <v>83</v>
      </c>
      <c r="E3135" s="5" t="s">
        <v>108</v>
      </c>
      <c r="F3135" s="5" t="s">
        <v>199</v>
      </c>
      <c r="G3135" s="5" t="s">
        <v>86</v>
      </c>
      <c r="H3135" s="5" t="s">
        <v>130</v>
      </c>
      <c r="I3135">
        <v>617.03501519213546</v>
      </c>
      <c r="J3135">
        <v>2587.1763991160246</v>
      </c>
      <c r="K3135">
        <v>104.38175673666959</v>
      </c>
      <c r="L3135"/>
      <c r="M3135">
        <v>77.129376899016933</v>
      </c>
      <c r="N3135">
        <v>0</v>
      </c>
      <c r="O3135">
        <v>160.42910394995522</v>
      </c>
      <c r="P3135">
        <v>924.52413109621637</v>
      </c>
      <c r="Q3135">
        <v>1030.5760671053777</v>
      </c>
      <c r="R3135">
        <v>273.84316569257084</v>
      </c>
      <c r="S3135">
        <v>0</v>
      </c>
      <c r="T3135"/>
      <c r="U3135">
        <v>10.283916919868926</v>
      </c>
      <c r="V3135">
        <v>0</v>
      </c>
      <c r="W3135">
        <v>20.567833839737851</v>
      </c>
      <c r="X3135">
        <v>341.41338947738632</v>
      </c>
      <c r="Y3135">
        <v>9548.6168600982965</v>
      </c>
      <c r="Z3135"/>
      <c r="AA3135">
        <v>5003.1255815162322</v>
      </c>
      <c r="AB3135">
        <v>0</v>
      </c>
      <c r="AC3135">
        <v>218.39844324814595</v>
      </c>
      <c r="AD3135">
        <v>256.01673809735388</v>
      </c>
      <c r="AE3135"/>
      <c r="AF3135">
        <v>180.99693778969308</v>
      </c>
      <c r="AG3135">
        <v>2527.7867789037819</v>
      </c>
      <c r="AH3135">
        <v>1597.092297655644</v>
      </c>
      <c r="AI3135"/>
      <c r="AJ3135">
        <v>4052.8916581203434</v>
      </c>
      <c r="AK3135">
        <v>105.92434427464993</v>
      </c>
      <c r="AL3135">
        <v>29638.2109375</v>
      </c>
      <c r="AM3135">
        <v>26975.255859375</v>
      </c>
      <c r="AN3135">
        <v>2662.954833984375</v>
      </c>
      <c r="AO3135" s="5" t="s">
        <v>4431</v>
      </c>
    </row>
    <row r="3136" spans="1:41" ht="14.25" x14ac:dyDescent="0.45">
      <c r="A3136">
        <v>2019</v>
      </c>
      <c r="B3136" s="5" t="s">
        <v>589</v>
      </c>
      <c r="C3136" s="5" t="s">
        <v>174</v>
      </c>
      <c r="D3136" s="5" t="s">
        <v>83</v>
      </c>
      <c r="E3136" s="5" t="s">
        <v>108</v>
      </c>
      <c r="F3136" s="5" t="s">
        <v>199</v>
      </c>
      <c r="G3136" s="5" t="s">
        <v>86</v>
      </c>
      <c r="H3136" s="5" t="s">
        <v>130</v>
      </c>
      <c r="I3136">
        <v>1061.6005784468559</v>
      </c>
      <c r="J3136">
        <v>13162.520172017956</v>
      </c>
      <c r="K3136">
        <v>63.696034706811361</v>
      </c>
      <c r="L3136">
        <v>21.232011568937121</v>
      </c>
      <c r="M3136">
        <v>774.96842226620493</v>
      </c>
      <c r="N3136">
        <v>0</v>
      </c>
      <c r="O3136">
        <v>130.57687114896328</v>
      </c>
      <c r="P3136">
        <v>355.84002109075857</v>
      </c>
      <c r="Q3136">
        <v>877.2484796798451</v>
      </c>
      <c r="R3136">
        <v>468.04794199133573</v>
      </c>
      <c r="S3136">
        <v>42.464023137874243</v>
      </c>
      <c r="T3136"/>
      <c r="U3136">
        <v>159.2400867670284</v>
      </c>
      <c r="V3136">
        <v>0</v>
      </c>
      <c r="W3136">
        <v>0</v>
      </c>
      <c r="X3136">
        <v>159.74716304477678</v>
      </c>
      <c r="Y3136">
        <v>4209.2462935417843</v>
      </c>
      <c r="Z3136">
        <v>0</v>
      </c>
      <c r="AA3136">
        <v>807.93005862640132</v>
      </c>
      <c r="AB3136">
        <v>0</v>
      </c>
      <c r="AC3136">
        <v>127.84830287821605</v>
      </c>
      <c r="AD3136">
        <v>224.70522151139031</v>
      </c>
      <c r="AE3136"/>
      <c r="AF3136">
        <v>560.7505893828021</v>
      </c>
      <c r="AG3136">
        <v>6998.0710131216747</v>
      </c>
      <c r="AH3136">
        <v>899.73082837333288</v>
      </c>
      <c r="AI3136"/>
      <c r="AJ3136">
        <v>3278.2225862438913</v>
      </c>
      <c r="AK3136">
        <v>109.34485958002617</v>
      </c>
      <c r="AL3136">
        <v>34493.03125</v>
      </c>
      <c r="AM3136">
        <v>32087.796875</v>
      </c>
      <c r="AN3136">
        <v>2405.2333984375</v>
      </c>
      <c r="AO3136" s="5" t="s">
        <v>946</v>
      </c>
    </row>
    <row r="3137" spans="1:41" ht="14.25" x14ac:dyDescent="0.45">
      <c r="A3137">
        <v>2019</v>
      </c>
      <c r="B3137" s="5" t="s">
        <v>1508</v>
      </c>
      <c r="C3137" s="5" t="s">
        <v>174</v>
      </c>
      <c r="D3137" s="5" t="s">
        <v>83</v>
      </c>
      <c r="E3137" s="5" t="s">
        <v>108</v>
      </c>
      <c r="F3137" s="5" t="s">
        <v>199</v>
      </c>
      <c r="G3137" s="5" t="s">
        <v>86</v>
      </c>
      <c r="H3137" s="5" t="s">
        <v>130</v>
      </c>
      <c r="I3137">
        <v>112.26800397058385</v>
      </c>
      <c r="J3137">
        <v>0</v>
      </c>
      <c r="K3137">
        <v>22.45360079411677</v>
      </c>
      <c r="L3137"/>
      <c r="M3137">
        <v>284.88006007535648</v>
      </c>
      <c r="N3137">
        <v>0</v>
      </c>
      <c r="O3137">
        <v>130.23088460587726</v>
      </c>
      <c r="P3137">
        <v>376.3133678690794</v>
      </c>
      <c r="Q3137">
        <v>0</v>
      </c>
      <c r="R3137">
        <v>339.187817948028</v>
      </c>
      <c r="S3137">
        <v>44.907201588233541</v>
      </c>
      <c r="T3137">
        <v>112.26800397058385</v>
      </c>
      <c r="U3137">
        <v>246.98960873528446</v>
      </c>
      <c r="V3137">
        <v>0</v>
      </c>
      <c r="W3137">
        <v>0</v>
      </c>
      <c r="X3137">
        <v>56.134001985291924</v>
      </c>
      <c r="Y3137">
        <v>5130.647781455682</v>
      </c>
      <c r="Z3137"/>
      <c r="AA3137">
        <v>1250.0552312988689</v>
      </c>
      <c r="AB3137"/>
      <c r="AC3137">
        <v>163.34994577719951</v>
      </c>
      <c r="AD3137">
        <v>0</v>
      </c>
      <c r="AE3137"/>
      <c r="AF3137">
        <v>0</v>
      </c>
      <c r="AG3137">
        <v>5813.2372455968316</v>
      </c>
      <c r="AH3137">
        <v>837.51930962055553</v>
      </c>
      <c r="AI3137">
        <v>0</v>
      </c>
      <c r="AJ3137">
        <v>3394.8799660615123</v>
      </c>
      <c r="AK3137">
        <v>0</v>
      </c>
      <c r="AL3137">
        <v>18315.322265625</v>
      </c>
      <c r="AM3137">
        <v>16826.9296875</v>
      </c>
      <c r="AN3137">
        <v>1488.39306640625</v>
      </c>
      <c r="AO3137" s="5" t="s">
        <v>2597</v>
      </c>
    </row>
    <row r="3138" spans="1:41" ht="14.25" x14ac:dyDescent="0.45">
      <c r="A3138">
        <v>2019</v>
      </c>
      <c r="B3138" s="5" t="s">
        <v>1509</v>
      </c>
      <c r="C3138" s="5" t="s">
        <v>174</v>
      </c>
      <c r="D3138" s="5" t="s">
        <v>83</v>
      </c>
      <c r="E3138" s="5" t="s">
        <v>108</v>
      </c>
      <c r="F3138" s="5" t="s">
        <v>199</v>
      </c>
      <c r="G3138" s="5" t="s">
        <v>86</v>
      </c>
      <c r="H3138" s="5" t="s">
        <v>130</v>
      </c>
      <c r="I3138">
        <v>328.4524834612655</v>
      </c>
      <c r="J3138">
        <v>686.45627167928285</v>
      </c>
      <c r="K3138">
        <v>60.216288634565345</v>
      </c>
      <c r="L3138"/>
      <c r="M3138">
        <v>277.81605892765373</v>
      </c>
      <c r="N3138">
        <v>0</v>
      </c>
      <c r="O3138">
        <v>132.47583499604374</v>
      </c>
      <c r="P3138">
        <v>434.13988280466759</v>
      </c>
      <c r="Q3138">
        <v>1095.4493854871564</v>
      </c>
      <c r="R3138">
        <v>956.02748720409841</v>
      </c>
      <c r="S3138">
        <v>43.793664461502068</v>
      </c>
      <c r="T3138">
        <v>0</v>
      </c>
      <c r="U3138">
        <v>109.48416115375517</v>
      </c>
      <c r="V3138">
        <v>0</v>
      </c>
      <c r="W3138">
        <v>0</v>
      </c>
      <c r="X3138">
        <v>263.75560086654428</v>
      </c>
      <c r="Y3138">
        <v>4992.4777486112362</v>
      </c>
      <c r="Z3138">
        <v>0</v>
      </c>
      <c r="AA3138">
        <v>1238.5920766187662</v>
      </c>
      <c r="AB3138"/>
      <c r="AC3138">
        <v>655.3201836898304</v>
      </c>
      <c r="AD3138">
        <v>0</v>
      </c>
      <c r="AE3138"/>
      <c r="AF3138">
        <v>0</v>
      </c>
      <c r="AG3138">
        <v>8077.6622890590397</v>
      </c>
      <c r="AH3138">
        <v>779.87308650142256</v>
      </c>
      <c r="AI3138">
        <v>0</v>
      </c>
      <c r="AJ3138">
        <v>930.61536980691892</v>
      </c>
      <c r="AK3138">
        <v>112.76868598836782</v>
      </c>
      <c r="AL3138">
        <v>21175.376953125</v>
      </c>
      <c r="AM3138">
        <v>19504.677734375</v>
      </c>
      <c r="AN3138">
        <v>1670.69921875</v>
      </c>
      <c r="AO3138" s="5" t="s">
        <v>2596</v>
      </c>
    </row>
    <row r="3139" spans="1:41" ht="14.25" x14ac:dyDescent="0.45">
      <c r="A3139">
        <v>2019</v>
      </c>
      <c r="B3139" s="5" t="s">
        <v>5028</v>
      </c>
      <c r="C3139" s="5" t="s">
        <v>174</v>
      </c>
      <c r="D3139" s="5" t="s">
        <v>83</v>
      </c>
      <c r="E3139" s="5" t="s">
        <v>108</v>
      </c>
      <c r="F3139" s="5" t="s">
        <v>199</v>
      </c>
      <c r="G3139" s="5" t="s">
        <v>86</v>
      </c>
      <c r="H3139" s="5" t="s">
        <v>130</v>
      </c>
      <c r="I3139">
        <v>750</v>
      </c>
      <c r="J3139">
        <v>1376.3238138329909</v>
      </c>
      <c r="K3139">
        <v>44</v>
      </c>
      <c r="L3139"/>
      <c r="M3139">
        <v>364.00432900432901</v>
      </c>
      <c r="N3139">
        <v>19.646999999999998</v>
      </c>
      <c r="O3139">
        <v>155.85130000000001</v>
      </c>
      <c r="P3139">
        <v>334</v>
      </c>
      <c r="Q3139">
        <v>1021.416863816421</v>
      </c>
      <c r="R3139">
        <v>1041.1920476788889</v>
      </c>
      <c r="S3139">
        <v>0</v>
      </c>
      <c r="T3139">
        <v>550</v>
      </c>
      <c r="U3139">
        <v>0</v>
      </c>
      <c r="V3139">
        <v>0</v>
      </c>
      <c r="W3139">
        <v>20</v>
      </c>
      <c r="X3139">
        <v>835</v>
      </c>
      <c r="Y3139">
        <v>10119.799999999999</v>
      </c>
      <c r="Z3139">
        <v>0</v>
      </c>
      <c r="AA3139">
        <v>706</v>
      </c>
      <c r="AB3139"/>
      <c r="AC3139">
        <v>651.61633000000006</v>
      </c>
      <c r="AD3139">
        <v>360.95755647599998</v>
      </c>
      <c r="AE3139"/>
      <c r="AF3139">
        <v>0</v>
      </c>
      <c r="AG3139">
        <v>3890</v>
      </c>
      <c r="AH3139">
        <v>1210</v>
      </c>
      <c r="AI3139"/>
      <c r="AJ3139">
        <v>2968</v>
      </c>
      <c r="AK3139">
        <v>93</v>
      </c>
      <c r="AL3139">
        <v>26510.80859375</v>
      </c>
      <c r="AM3139">
        <v>22877.99609375</v>
      </c>
      <c r="AN3139">
        <v>3632.813232421875</v>
      </c>
      <c r="AO3139" s="5" t="s">
        <v>5651</v>
      </c>
    </row>
    <row r="3140" spans="1:41" ht="14.25" x14ac:dyDescent="0.45">
      <c r="A3140">
        <v>2019</v>
      </c>
      <c r="B3140" s="5" t="s">
        <v>1509</v>
      </c>
      <c r="C3140" s="5" t="s">
        <v>174</v>
      </c>
      <c r="D3140" s="5" t="s">
        <v>83</v>
      </c>
      <c r="E3140" s="5" t="s">
        <v>108</v>
      </c>
      <c r="F3140" s="5" t="s">
        <v>202</v>
      </c>
      <c r="G3140" s="5" t="s">
        <v>86</v>
      </c>
      <c r="H3140" s="5" t="s">
        <v>130</v>
      </c>
      <c r="I3140">
        <v>0</v>
      </c>
      <c r="J3140">
        <v>3206.345277523596</v>
      </c>
      <c r="K3140">
        <v>104.00995309606741</v>
      </c>
      <c r="L3140"/>
      <c r="M3140">
        <v>0</v>
      </c>
      <c r="N3140">
        <v>0</v>
      </c>
      <c r="O3140">
        <v>1215.1830562763507</v>
      </c>
      <c r="P3140">
        <v>60.718864727925542</v>
      </c>
      <c r="Q3140">
        <v>0</v>
      </c>
      <c r="R3140">
        <v>257.28250193577423</v>
      </c>
      <c r="S3140">
        <v>503.6271413072738</v>
      </c>
      <c r="T3140">
        <v>656.904966922531</v>
      </c>
      <c r="U3140">
        <v>0</v>
      </c>
      <c r="V3140">
        <v>164.22624173063275</v>
      </c>
      <c r="W3140">
        <v>54.742080576877584</v>
      </c>
      <c r="X3140">
        <v>0</v>
      </c>
      <c r="Y3140">
        <v>3081.9791364782081</v>
      </c>
      <c r="Z3140">
        <v>2214.0981910123905</v>
      </c>
      <c r="AA3140">
        <v>7755.9608026402593</v>
      </c>
      <c r="AB3140"/>
      <c r="AC3140">
        <v>1354.2095893107978</v>
      </c>
      <c r="AD3140">
        <v>705.97928586365811</v>
      </c>
      <c r="AE3140">
        <v>779.63342705105595</v>
      </c>
      <c r="AF3140">
        <v>0</v>
      </c>
      <c r="AG3140">
        <v>7078.7650180611836</v>
      </c>
      <c r="AH3140">
        <v>72.592972689674269</v>
      </c>
      <c r="AI3140"/>
      <c r="AJ3140">
        <v>547.42080576877584</v>
      </c>
      <c r="AK3140">
        <v>97.440903426842098</v>
      </c>
      <c r="AL3140">
        <v>29911.119140625</v>
      </c>
      <c r="AM3140">
        <v>26500.638671875</v>
      </c>
      <c r="AN3140">
        <v>3410.48046875</v>
      </c>
      <c r="AO3140" s="5" t="s">
        <v>2598</v>
      </c>
    </row>
    <row r="3141" spans="1:41" ht="14.25" x14ac:dyDescent="0.45">
      <c r="A3141">
        <v>2019</v>
      </c>
      <c r="B3141" s="5" t="s">
        <v>589</v>
      </c>
      <c r="C3141" s="5" t="s">
        <v>174</v>
      </c>
      <c r="D3141" s="5" t="s">
        <v>83</v>
      </c>
      <c r="E3141" s="5" t="s">
        <v>108</v>
      </c>
      <c r="F3141" s="5" t="s">
        <v>202</v>
      </c>
      <c r="G3141" s="5" t="s">
        <v>86</v>
      </c>
      <c r="H3141" s="5" t="s">
        <v>130</v>
      </c>
      <c r="I3141">
        <v>0</v>
      </c>
      <c r="J3141">
        <v>4578.1524945520669</v>
      </c>
      <c r="K3141">
        <v>100.85205495245133</v>
      </c>
      <c r="L3141">
        <v>159.2400867670284</v>
      </c>
      <c r="M3141">
        <v>53.080028922342798</v>
      </c>
      <c r="N3141">
        <v>0</v>
      </c>
      <c r="O3141">
        <v>1711.300132456332</v>
      </c>
      <c r="P3141">
        <v>398.14268094070889</v>
      </c>
      <c r="Q3141">
        <v>0</v>
      </c>
      <c r="R3141">
        <v>251.28412685193868</v>
      </c>
      <c r="S3141">
        <v>488.33626608555375</v>
      </c>
      <c r="T3141">
        <v>636.96034706811361</v>
      </c>
      <c r="U3141">
        <v>0</v>
      </c>
      <c r="V3141">
        <v>159.2400867670284</v>
      </c>
      <c r="W3141">
        <v>63.696034706811361</v>
      </c>
      <c r="X3141">
        <v>0</v>
      </c>
      <c r="Y3141">
        <v>3524.5139204435618</v>
      </c>
      <c r="Z3141">
        <v>2491.7625159706263</v>
      </c>
      <c r="AA3141">
        <v>7234.0318174146487</v>
      </c>
      <c r="AB3141"/>
      <c r="AC3141">
        <v>1358.6792877276441</v>
      </c>
      <c r="AD3141">
        <v>40.873403211334363</v>
      </c>
      <c r="AE3141">
        <v>1252.4041736122663</v>
      </c>
      <c r="AF3141">
        <v>168.22517681484061</v>
      </c>
      <c r="AG3141">
        <v>4461.9072312121361</v>
      </c>
      <c r="AH3141">
        <v>79.327743052005076</v>
      </c>
      <c r="AI3141"/>
      <c r="AJ3141">
        <v>318.4801735340568</v>
      </c>
      <c r="AK3141">
        <v>94.482451481770184</v>
      </c>
      <c r="AL3141">
        <v>29624.974609375</v>
      </c>
      <c r="AM3141">
        <v>26356.064453125</v>
      </c>
      <c r="AN3141">
        <v>3268.908203125</v>
      </c>
      <c r="AO3141" s="5" t="s">
        <v>947</v>
      </c>
    </row>
    <row r="3142" spans="1:41" ht="14.25" x14ac:dyDescent="0.45">
      <c r="A3142">
        <v>2019</v>
      </c>
      <c r="B3142" s="5" t="s">
        <v>5028</v>
      </c>
      <c r="C3142" s="5" t="s">
        <v>174</v>
      </c>
      <c r="D3142" s="5" t="s">
        <v>83</v>
      </c>
      <c r="E3142" s="5" t="s">
        <v>108</v>
      </c>
      <c r="F3142" s="5" t="s">
        <v>202</v>
      </c>
      <c r="G3142" s="5" t="s">
        <v>86</v>
      </c>
      <c r="H3142" s="5" t="s">
        <v>130</v>
      </c>
      <c r="I3142">
        <v>344</v>
      </c>
      <c r="J3142">
        <v>8277.4204766367802</v>
      </c>
      <c r="K3142">
        <v>166</v>
      </c>
      <c r="L3142"/>
      <c r="M3142">
        <v>54.329004329004327</v>
      </c>
      <c r="N3142">
        <v>3092.562453125</v>
      </c>
      <c r="O3142">
        <v>1400.7221999999999</v>
      </c>
      <c r="P3142">
        <v>431.56599999999997</v>
      </c>
      <c r="Q3142">
        <v>0</v>
      </c>
      <c r="R3142">
        <v>5.5656799868908022</v>
      </c>
      <c r="S3142">
        <v>1200</v>
      </c>
      <c r="T3142">
        <v>1350</v>
      </c>
      <c r="U3142">
        <v>0</v>
      </c>
      <c r="V3142">
        <v>100</v>
      </c>
      <c r="W3142">
        <v>100</v>
      </c>
      <c r="X3142">
        <v>500</v>
      </c>
      <c r="Y3142">
        <v>1055.9749999999999</v>
      </c>
      <c r="Z3142">
        <v>2321.7452248897021</v>
      </c>
      <c r="AA3142">
        <v>4505</v>
      </c>
      <c r="AB3142"/>
      <c r="AC3142">
        <v>1205.4408800000001</v>
      </c>
      <c r="AD3142">
        <v>860.32548799999995</v>
      </c>
      <c r="AE3142">
        <v>1447.97773936</v>
      </c>
      <c r="AF3142">
        <v>1010.542146591969</v>
      </c>
      <c r="AG3142">
        <v>9827</v>
      </c>
      <c r="AH3142">
        <v>207</v>
      </c>
      <c r="AI3142"/>
      <c r="AJ3142">
        <v>250</v>
      </c>
      <c r="AK3142">
        <v>239</v>
      </c>
      <c r="AL3142">
        <v>39952.1796875</v>
      </c>
      <c r="AM3142">
        <v>33874.796875</v>
      </c>
      <c r="AN3142">
        <v>6077.376953125</v>
      </c>
      <c r="AO3142" s="5" t="s">
        <v>5652</v>
      </c>
    </row>
    <row r="3143" spans="1:41" ht="14.25" x14ac:dyDescent="0.45">
      <c r="A3143">
        <v>2019</v>
      </c>
      <c r="B3143" s="5" t="s">
        <v>1508</v>
      </c>
      <c r="C3143" s="5" t="s">
        <v>174</v>
      </c>
      <c r="D3143" s="5" t="s">
        <v>83</v>
      </c>
      <c r="E3143" s="5" t="s">
        <v>108</v>
      </c>
      <c r="F3143" s="5" t="s">
        <v>202</v>
      </c>
      <c r="G3143" s="5" t="s">
        <v>86</v>
      </c>
      <c r="H3143" s="5" t="s">
        <v>130</v>
      </c>
      <c r="I3143">
        <v>0</v>
      </c>
      <c r="J3143">
        <v>2731.3955746787055</v>
      </c>
      <c r="K3143">
        <v>106.65460377205466</v>
      </c>
      <c r="L3143"/>
      <c r="M3143">
        <v>0</v>
      </c>
      <c r="N3143">
        <v>0</v>
      </c>
      <c r="O3143">
        <v>1190.0408420881888</v>
      </c>
      <c r="P3143">
        <v>52.631240261409708</v>
      </c>
      <c r="Q3143">
        <v>0</v>
      </c>
      <c r="R3143">
        <v>287.74250670402347</v>
      </c>
      <c r="S3143">
        <v>516.43281826468569</v>
      </c>
      <c r="T3143">
        <v>2582.1640913234287</v>
      </c>
      <c r="U3143">
        <v>0</v>
      </c>
      <c r="V3143">
        <v>0</v>
      </c>
      <c r="W3143">
        <v>56.134001985291924</v>
      </c>
      <c r="X3143"/>
      <c r="Y3143">
        <v>3008.7825064116469</v>
      </c>
      <c r="Z3143">
        <v>842.0100297793789</v>
      </c>
      <c r="AA3143">
        <v>7827.742126008794</v>
      </c>
      <c r="AB3143"/>
      <c r="AC3143">
        <v>1361.2495481433291</v>
      </c>
      <c r="AD3143">
        <v>2205.4948226549618</v>
      </c>
      <c r="AE3143">
        <v>894.96123385210467</v>
      </c>
      <c r="AF3143">
        <v>445.87460619357762</v>
      </c>
      <c r="AG3143">
        <v>7210.9738950306</v>
      </c>
      <c r="AH3143">
        <v>0</v>
      </c>
      <c r="AI3143">
        <v>0</v>
      </c>
      <c r="AJ3143">
        <v>840.92087089823258</v>
      </c>
      <c r="AK3143">
        <v>138.93706088994671</v>
      </c>
      <c r="AL3143">
        <v>32300.140625</v>
      </c>
      <c r="AM3143">
        <v>25504.28515625</v>
      </c>
      <c r="AN3143">
        <v>6795.85791015625</v>
      </c>
      <c r="AO3143" s="5" t="s">
        <v>2599</v>
      </c>
    </row>
    <row r="3144" spans="1:41" ht="14.25" x14ac:dyDescent="0.45">
      <c r="A3144">
        <v>2019</v>
      </c>
      <c r="B3144" s="5" t="s">
        <v>4071</v>
      </c>
      <c r="C3144" s="5" t="s">
        <v>174</v>
      </c>
      <c r="D3144" s="5" t="s">
        <v>83</v>
      </c>
      <c r="E3144" s="5" t="s">
        <v>108</v>
      </c>
      <c r="F3144" s="5" t="s">
        <v>202</v>
      </c>
      <c r="G3144" s="5" t="s">
        <v>86</v>
      </c>
      <c r="H3144" s="5" t="s">
        <v>130</v>
      </c>
      <c r="I3144">
        <v>0</v>
      </c>
      <c r="J3144">
        <v>7652.7767759204608</v>
      </c>
      <c r="K3144">
        <v>97.851469492552823</v>
      </c>
      <c r="L3144"/>
      <c r="M3144">
        <v>308.51750759606773</v>
      </c>
      <c r="N3144">
        <v>0</v>
      </c>
      <c r="O3144">
        <v>1604.2910394995524</v>
      </c>
      <c r="P3144">
        <v>131.63413657432224</v>
      </c>
      <c r="Q3144">
        <v>0</v>
      </c>
      <c r="R3144">
        <v>245.17987116617013</v>
      </c>
      <c r="S3144">
        <v>514.19584599344626</v>
      </c>
      <c r="T3144">
        <v>1748.2658763777172</v>
      </c>
      <c r="U3144">
        <v>0</v>
      </c>
      <c r="V3144">
        <v>257.09792299672313</v>
      </c>
      <c r="W3144">
        <v>61.703501519213553</v>
      </c>
      <c r="X3144">
        <v>0</v>
      </c>
      <c r="Y3144">
        <v>3578.8030881143859</v>
      </c>
      <c r="Z3144">
        <v>2187.3891288561204</v>
      </c>
      <c r="AA3144">
        <v>4709.0055576079812</v>
      </c>
      <c r="AB3144"/>
      <c r="AC3144">
        <v>1337.0341286057028</v>
      </c>
      <c r="AD3144">
        <v>39.59480537139784</v>
      </c>
      <c r="AE3144">
        <v>2890.8090461751549</v>
      </c>
      <c r="AF3144">
        <v>343.89418180041685</v>
      </c>
      <c r="AG3144">
        <v>6029.4604901191506</v>
      </c>
      <c r="AH3144">
        <v>79.186160282990727</v>
      </c>
      <c r="AI3144"/>
      <c r="AJ3144">
        <v>257.09792299672313</v>
      </c>
      <c r="AK3144">
        <v>91.526860586833436</v>
      </c>
      <c r="AL3144">
        <v>34165.31640625</v>
      </c>
      <c r="AM3144">
        <v>29620.1796875</v>
      </c>
      <c r="AN3144">
        <v>4545.13330078125</v>
      </c>
      <c r="AO3144" s="5" t="s">
        <v>4432</v>
      </c>
    </row>
    <row r="3145" spans="1:41" ht="14.25" x14ac:dyDescent="0.45">
      <c r="A3145">
        <v>2019</v>
      </c>
      <c r="B3145" s="5" t="s">
        <v>4071</v>
      </c>
      <c r="C3145" s="5" t="s">
        <v>174</v>
      </c>
      <c r="D3145" s="5" t="s">
        <v>83</v>
      </c>
      <c r="E3145" s="5" t="s">
        <v>108</v>
      </c>
      <c r="F3145" s="5" t="s">
        <v>205</v>
      </c>
      <c r="G3145" s="5" t="s">
        <v>86</v>
      </c>
      <c r="H3145" s="5" t="s">
        <v>130</v>
      </c>
      <c r="I3145">
        <v>4524.9234447423269</v>
      </c>
      <c r="J3145">
        <v>6660.6358910761064</v>
      </c>
      <c r="K3145"/>
      <c r="L3145">
        <v>0</v>
      </c>
      <c r="M3145">
        <v>365.07905065534686</v>
      </c>
      <c r="N3145">
        <v>0</v>
      </c>
      <c r="O3145">
        <v>1795.5718942091144</v>
      </c>
      <c r="P3145">
        <v>52.447976291331521</v>
      </c>
      <c r="Q3145">
        <v>3.9197491721754152</v>
      </c>
      <c r="R3145">
        <v>2283.7320653209845</v>
      </c>
      <c r="S3145">
        <v>1.0283916919868925E-3</v>
      </c>
      <c r="T3145">
        <v>2262.4617223711634</v>
      </c>
      <c r="U3145">
        <v>0</v>
      </c>
      <c r="V3145">
        <v>0</v>
      </c>
      <c r="W3145">
        <v>287.9496737563299</v>
      </c>
      <c r="X3145">
        <v>3166.4027751572999</v>
      </c>
      <c r="Y3145">
        <v>4293.5353140452762</v>
      </c>
      <c r="Z3145">
        <v>172.76980425379793</v>
      </c>
      <c r="AA3145">
        <v>16111.812638358644</v>
      </c>
      <c r="AB3145"/>
      <c r="AC3145">
        <v>768.36858080973104</v>
      </c>
      <c r="AD3145">
        <v>1073.003421333914</v>
      </c>
      <c r="AE3145">
        <v>1343.0795497348815</v>
      </c>
      <c r="AF3145">
        <v>2696.8543730664269</v>
      </c>
      <c r="AG3145">
        <v>23076.081176493881</v>
      </c>
      <c r="AH3145">
        <v>411.35667679475699</v>
      </c>
      <c r="AI3145"/>
      <c r="AJ3145">
        <v>3044.0394082812018</v>
      </c>
      <c r="AK3145">
        <v>211.84868854929985</v>
      </c>
      <c r="AL3145">
        <v>74605.875</v>
      </c>
      <c r="AM3145">
        <v>65032.19921875</v>
      </c>
      <c r="AN3145">
        <v>9573.6748046875</v>
      </c>
      <c r="AO3145" s="5" t="s">
        <v>4433</v>
      </c>
    </row>
    <row r="3146" spans="1:41" ht="14.25" x14ac:dyDescent="0.45">
      <c r="A3146">
        <v>2019</v>
      </c>
      <c r="B3146" s="5" t="s">
        <v>1508</v>
      </c>
      <c r="C3146" s="5" t="s">
        <v>174</v>
      </c>
      <c r="D3146" s="5" t="s">
        <v>83</v>
      </c>
      <c r="E3146" s="5" t="s">
        <v>108</v>
      </c>
      <c r="F3146" s="5" t="s">
        <v>205</v>
      </c>
      <c r="G3146" s="5" t="s">
        <v>86</v>
      </c>
      <c r="H3146" s="5" t="s">
        <v>130</v>
      </c>
      <c r="I3146">
        <v>252.60300893381364</v>
      </c>
      <c r="J3146">
        <v>1384.1531628439384</v>
      </c>
      <c r="K3146">
        <v>22.45360079411677</v>
      </c>
      <c r="L3146"/>
      <c r="M3146">
        <v>0</v>
      </c>
      <c r="N3146">
        <v>0</v>
      </c>
      <c r="O3146">
        <v>94.305123335290432</v>
      </c>
      <c r="P3146">
        <v>1105.2560454896038</v>
      </c>
      <c r="Q3146">
        <v>3.9562178053196027</v>
      </c>
      <c r="R3146">
        <v>12.986339993714509</v>
      </c>
      <c r="S3146">
        <v>134.72160476470063</v>
      </c>
      <c r="T3146">
        <v>449.07201588233539</v>
      </c>
      <c r="U3146">
        <v>0</v>
      </c>
      <c r="V3146">
        <v>0</v>
      </c>
      <c r="W3146">
        <v>0</v>
      </c>
      <c r="X3146">
        <v>3362.4267189189864</v>
      </c>
      <c r="Y3146">
        <v>3048.0763078013515</v>
      </c>
      <c r="Z3146">
        <v>2267.8136802057938</v>
      </c>
      <c r="AA3146">
        <v>6500.8033291748752</v>
      </c>
      <c r="AB3146"/>
      <c r="AC3146">
        <v>182.88457846808109</v>
      </c>
      <c r="AD3146">
        <v>1005.8362837902241</v>
      </c>
      <c r="AE3146">
        <v>1328.5672095074524</v>
      </c>
      <c r="AF3146">
        <v>1872.6733460130251</v>
      </c>
      <c r="AG3146">
        <v>26825.316868731305</v>
      </c>
      <c r="AH3146">
        <v>662.38122342644465</v>
      </c>
      <c r="AI3146">
        <v>0</v>
      </c>
      <c r="AJ3146">
        <v>3700.0518319522234</v>
      </c>
      <c r="AK3146">
        <v>408.65553445292522</v>
      </c>
      <c r="AL3146">
        <v>54624.99609375</v>
      </c>
      <c r="AM3146">
        <v>48485.140625</v>
      </c>
      <c r="AN3146">
        <v>6139.8525390625</v>
      </c>
      <c r="AO3146" s="5" t="s">
        <v>2600</v>
      </c>
    </row>
    <row r="3147" spans="1:41" ht="14.25" x14ac:dyDescent="0.45">
      <c r="A3147">
        <v>2019</v>
      </c>
      <c r="B3147" s="5" t="s">
        <v>5028</v>
      </c>
      <c r="C3147" s="5" t="s">
        <v>174</v>
      </c>
      <c r="D3147" s="5" t="s">
        <v>83</v>
      </c>
      <c r="E3147" s="5" t="s">
        <v>108</v>
      </c>
      <c r="F3147" s="5" t="s">
        <v>205</v>
      </c>
      <c r="G3147" s="5" t="s">
        <v>86</v>
      </c>
      <c r="H3147" s="5" t="s">
        <v>130</v>
      </c>
      <c r="I3147">
        <v>855</v>
      </c>
      <c r="J3147">
        <v>2757.7515854278899</v>
      </c>
      <c r="K3147">
        <v>208</v>
      </c>
      <c r="L3147"/>
      <c r="M3147">
        <v>162.987012987013</v>
      </c>
      <c r="N3147">
        <v>0</v>
      </c>
      <c r="O3147">
        <v>2561.2274000000002</v>
      </c>
      <c r="P3147">
        <v>530.57899999999995</v>
      </c>
      <c r="Q3147">
        <v>244.28922170090101</v>
      </c>
      <c r="R3147">
        <v>1650.303728381183</v>
      </c>
      <c r="S3147">
        <v>750</v>
      </c>
      <c r="T3147">
        <v>950</v>
      </c>
      <c r="U3147">
        <v>0</v>
      </c>
      <c r="V3147">
        <v>0</v>
      </c>
      <c r="W3147">
        <v>530</v>
      </c>
      <c r="X3147">
        <v>1165</v>
      </c>
      <c r="Y3147">
        <v>5021.9750000000004</v>
      </c>
      <c r="Z3147">
        <v>660.56100612377952</v>
      </c>
      <c r="AA3147">
        <v>15057</v>
      </c>
      <c r="AB3147"/>
      <c r="AC3147">
        <v>452.5</v>
      </c>
      <c r="AD3147">
        <v>1597.204679708</v>
      </c>
      <c r="AE3147">
        <v>678.97747600000002</v>
      </c>
      <c r="AF3147">
        <v>3089.631558990287</v>
      </c>
      <c r="AG3147">
        <v>22051</v>
      </c>
      <c r="AH3147">
        <v>1248</v>
      </c>
      <c r="AI3147"/>
      <c r="AJ3147">
        <v>2050</v>
      </c>
      <c r="AK3147">
        <v>392</v>
      </c>
      <c r="AL3147">
        <v>64663.984375</v>
      </c>
      <c r="AM3147">
        <v>55099.56640625</v>
      </c>
      <c r="AN3147">
        <v>9564.4189453125</v>
      </c>
      <c r="AO3147" s="5" t="s">
        <v>5653</v>
      </c>
    </row>
    <row r="3148" spans="1:41" ht="14.25" x14ac:dyDescent="0.45">
      <c r="A3148">
        <v>2019</v>
      </c>
      <c r="B3148" s="5" t="s">
        <v>1509</v>
      </c>
      <c r="C3148" s="5" t="s">
        <v>174</v>
      </c>
      <c r="D3148" s="5" t="s">
        <v>83</v>
      </c>
      <c r="E3148" s="5" t="s">
        <v>108</v>
      </c>
      <c r="F3148" s="5" t="s">
        <v>205</v>
      </c>
      <c r="G3148" s="5" t="s">
        <v>86</v>
      </c>
      <c r="H3148" s="5" t="s">
        <v>130</v>
      </c>
      <c r="I3148">
        <v>328.4524834612655</v>
      </c>
      <c r="J3148">
        <v>1593.0579848894838</v>
      </c>
      <c r="K3148">
        <v>10.948416115375517</v>
      </c>
      <c r="L3148"/>
      <c r="M3148">
        <v>0</v>
      </c>
      <c r="N3148">
        <v>0</v>
      </c>
      <c r="O3148">
        <v>342.68542441125368</v>
      </c>
      <c r="P3148">
        <v>1275.0961592864364</v>
      </c>
      <c r="Q3148">
        <v>3.9429964213455513</v>
      </c>
      <c r="R3148"/>
      <c r="S3148">
        <v>131.38099338450621</v>
      </c>
      <c r="T3148">
        <v>1040.0995309606742</v>
      </c>
      <c r="U3148">
        <v>0</v>
      </c>
      <c r="V3148">
        <v>0</v>
      </c>
      <c r="W3148">
        <v>0</v>
      </c>
      <c r="X3148">
        <v>2711.2567816573833</v>
      </c>
      <c r="Y3148">
        <v>5353.7754804186279</v>
      </c>
      <c r="Z3148">
        <v>3323.607395619711</v>
      </c>
      <c r="AA3148">
        <v>6441.190191897871</v>
      </c>
      <c r="AB3148"/>
      <c r="AC3148">
        <v>179.67993107748529</v>
      </c>
      <c r="AD3148">
        <v>837.07096538526173</v>
      </c>
      <c r="AE3148">
        <v>1820.0303905667799</v>
      </c>
      <c r="AF3148">
        <v>1766.7794227993411</v>
      </c>
      <c r="AG3148">
        <v>12653.440096653396</v>
      </c>
      <c r="AH3148">
        <v>62.072398818256111</v>
      </c>
      <c r="AI3148"/>
      <c r="AJ3148">
        <v>1286.4388935566233</v>
      </c>
      <c r="AK3148">
        <v>695.22442332634535</v>
      </c>
      <c r="AL3148">
        <v>41856.23046875</v>
      </c>
      <c r="AM3148">
        <v>36025.4921875</v>
      </c>
      <c r="AN3148">
        <v>5830.73876953125</v>
      </c>
      <c r="AO3148" s="5" t="s">
        <v>2601</v>
      </c>
    </row>
    <row r="3149" spans="1:41" ht="14.25" x14ac:dyDescent="0.45">
      <c r="A3149">
        <v>2019</v>
      </c>
      <c r="B3149" s="5" t="s">
        <v>589</v>
      </c>
      <c r="C3149" s="5" t="s">
        <v>174</v>
      </c>
      <c r="D3149" s="5" t="s">
        <v>83</v>
      </c>
      <c r="E3149" s="5" t="s">
        <v>108</v>
      </c>
      <c r="F3149" s="5" t="s">
        <v>205</v>
      </c>
      <c r="G3149" s="5" t="s">
        <v>86</v>
      </c>
      <c r="H3149" s="5" t="s">
        <v>130</v>
      </c>
      <c r="I3149">
        <v>318.4801735340568</v>
      </c>
      <c r="J3149">
        <v>6369.6034706811361</v>
      </c>
      <c r="K3149">
        <v>10.616005784468561</v>
      </c>
      <c r="L3149">
        <v>0</v>
      </c>
      <c r="M3149">
        <v>212.32011568937119</v>
      </c>
      <c r="N3149">
        <v>0</v>
      </c>
      <c r="O3149">
        <v>1750.5793538588655</v>
      </c>
      <c r="P3149">
        <v>1761.7813631626368</v>
      </c>
      <c r="Q3149">
        <v>3.9865280281167776</v>
      </c>
      <c r="R3149">
        <v>1302.1267836003885</v>
      </c>
      <c r="S3149">
        <v>127.39206941362272</v>
      </c>
      <c r="T3149">
        <v>1008.5205495245132</v>
      </c>
      <c r="U3149">
        <v>0</v>
      </c>
      <c r="V3149">
        <v>0</v>
      </c>
      <c r="W3149">
        <v>0</v>
      </c>
      <c r="X3149">
        <v>3228.8821249701996</v>
      </c>
      <c r="Y3149">
        <v>2473.5293477811747</v>
      </c>
      <c r="Z3149">
        <v>1789.591386093055</v>
      </c>
      <c r="AA3149">
        <v>13775.05868852721</v>
      </c>
      <c r="AB3149"/>
      <c r="AC3149">
        <v>194.17123636837681</v>
      </c>
      <c r="AD3149">
        <v>1681.8880876231633</v>
      </c>
      <c r="AE3149">
        <v>2037.3080392569138</v>
      </c>
      <c r="AF3149">
        <v>1219.6325319075945</v>
      </c>
      <c r="AG3149">
        <v>12190.359442305247</v>
      </c>
      <c r="AH3149">
        <v>161.79033631195159</v>
      </c>
      <c r="AI3149"/>
      <c r="AJ3149">
        <v>1926.8050498810437</v>
      </c>
      <c r="AK3149">
        <v>668.80836442151929</v>
      </c>
      <c r="AL3149">
        <v>54213.23046875</v>
      </c>
      <c r="AM3149">
        <v>45362.4375</v>
      </c>
      <c r="AN3149">
        <v>8850.796875</v>
      </c>
      <c r="AO3149" s="5" t="s">
        <v>948</v>
      </c>
    </row>
    <row r="3150" spans="1:41" ht="14.25" x14ac:dyDescent="0.45">
      <c r="A3150">
        <v>2019</v>
      </c>
      <c r="B3150" s="5" t="s">
        <v>1509</v>
      </c>
      <c r="C3150" s="5" t="s">
        <v>268</v>
      </c>
      <c r="D3150" s="5" t="s">
        <v>81</v>
      </c>
      <c r="E3150" s="5" t="s">
        <v>97</v>
      </c>
      <c r="F3150" s="5" t="s">
        <v>98</v>
      </c>
      <c r="G3150" s="5" t="s">
        <v>82</v>
      </c>
      <c r="H3150" s="5" t="s">
        <v>99</v>
      </c>
      <c r="I3150">
        <v>841.60864237956571</v>
      </c>
      <c r="J3150">
        <v>1376.074136864605</v>
      </c>
      <c r="K3150">
        <v>58.7</v>
      </c>
      <c r="L3150">
        <v>113</v>
      </c>
      <c r="M3150">
        <v>651</v>
      </c>
      <c r="N3150">
        <v>651</v>
      </c>
      <c r="O3150">
        <v>313.94133075947298</v>
      </c>
      <c r="P3150">
        <v>445</v>
      </c>
      <c r="Q3150">
        <v>279.89359210397799</v>
      </c>
      <c r="R3150">
        <v>537.23278974999994</v>
      </c>
      <c r="S3150">
        <v>710</v>
      </c>
      <c r="T3150">
        <v>400.22213402078</v>
      </c>
      <c r="U3150">
        <v>148.01771673768371</v>
      </c>
      <c r="V3150">
        <v>652</v>
      </c>
      <c r="W3150">
        <v>300.84789200000012</v>
      </c>
      <c r="X3150">
        <v>1092.3</v>
      </c>
      <c r="Y3150">
        <v>3394.36</v>
      </c>
      <c r="Z3150">
        <v>465.8</v>
      </c>
      <c r="AA3150">
        <v>5078.4418032817048</v>
      </c>
      <c r="AB3150">
        <v>79.729468829999988</v>
      </c>
      <c r="AC3150">
        <v>360.18784455958888</v>
      </c>
      <c r="AD3150">
        <v>771</v>
      </c>
      <c r="AE3150">
        <v>384</v>
      </c>
      <c r="AF3150">
        <v>1978.3238752805539</v>
      </c>
      <c r="AG3150">
        <v>8789.1</v>
      </c>
      <c r="AH3150">
        <v>1278.146148313587</v>
      </c>
      <c r="AI3150">
        <v>393.17506899999989</v>
      </c>
      <c r="AJ3150">
        <v>2279.799669684855</v>
      </c>
      <c r="AK3150">
        <v>306.94149950027418</v>
      </c>
      <c r="AL3150">
        <v>34129.84375</v>
      </c>
      <c r="AM3150">
        <v>27773.837890625</v>
      </c>
      <c r="AN3150">
        <v>6356.00390625</v>
      </c>
      <c r="AO3150" s="5" t="s">
        <v>2669</v>
      </c>
    </row>
    <row r="3151" spans="1:41" ht="14.25" x14ac:dyDescent="0.45">
      <c r="A3151">
        <v>2019</v>
      </c>
      <c r="B3151" s="5" t="s">
        <v>1508</v>
      </c>
      <c r="C3151" s="5" t="s">
        <v>268</v>
      </c>
      <c r="D3151" s="5" t="s">
        <v>81</v>
      </c>
      <c r="E3151" s="5" t="s">
        <v>97</v>
      </c>
      <c r="F3151" s="5" t="s">
        <v>98</v>
      </c>
      <c r="G3151" s="5" t="s">
        <v>82</v>
      </c>
      <c r="H3151" s="5" t="s">
        <v>99</v>
      </c>
      <c r="I3151">
        <v>848.9404486900338</v>
      </c>
      <c r="J3151">
        <v>1399.708516719211</v>
      </c>
      <c r="K3151">
        <v>78.042000000000002</v>
      </c>
      <c r="L3151">
        <v>119</v>
      </c>
      <c r="M3151">
        <v>796</v>
      </c>
      <c r="N3151">
        <v>666</v>
      </c>
      <c r="O3151">
        <v>305</v>
      </c>
      <c r="P3151">
        <v>448</v>
      </c>
      <c r="Q3151">
        <v>279.23966737495903</v>
      </c>
      <c r="R3151">
        <v>557</v>
      </c>
      <c r="S3151">
        <v>729.14259763686402</v>
      </c>
      <c r="T3151">
        <v>388</v>
      </c>
      <c r="U3151">
        <v>152.31132616471419</v>
      </c>
      <c r="V3151">
        <v>681.02926821724805</v>
      </c>
      <c r="W3151">
        <v>257.49746227449998</v>
      </c>
      <c r="X3151">
        <v>1050</v>
      </c>
      <c r="Y3151">
        <v>3407</v>
      </c>
      <c r="Z3151">
        <v>431</v>
      </c>
      <c r="AA3151">
        <v>5031.5932485578796</v>
      </c>
      <c r="AB3151">
        <v>78.932174141699988</v>
      </c>
      <c r="AC3151">
        <v>361.96948798199998</v>
      </c>
      <c r="AD3151">
        <v>783</v>
      </c>
      <c r="AE3151">
        <v>379.2841592016</v>
      </c>
      <c r="AF3151">
        <v>2125</v>
      </c>
      <c r="AG3151">
        <v>8775</v>
      </c>
      <c r="AH3151">
        <v>1352.7163568444339</v>
      </c>
      <c r="AI3151">
        <v>415.77400119465409</v>
      </c>
      <c r="AJ3151">
        <v>2397.230135876528</v>
      </c>
      <c r="AK3151">
        <v>321.99494309030791</v>
      </c>
      <c r="AL3151">
        <v>34615.40625</v>
      </c>
      <c r="AM3151">
        <v>28059.306640625</v>
      </c>
      <c r="AN3151">
        <v>6556.099609375</v>
      </c>
      <c r="AO3151" s="5" t="s">
        <v>2668</v>
      </c>
    </row>
    <row r="3152" spans="1:41" ht="14.25" x14ac:dyDescent="0.45">
      <c r="A3152">
        <v>2019</v>
      </c>
      <c r="B3152" s="5" t="s">
        <v>5028</v>
      </c>
      <c r="C3152" s="5" t="s">
        <v>268</v>
      </c>
      <c r="D3152" s="5" t="s">
        <v>81</v>
      </c>
      <c r="E3152" s="5" t="s">
        <v>97</v>
      </c>
      <c r="F3152" s="5" t="s">
        <v>98</v>
      </c>
      <c r="G3152" s="5" t="s">
        <v>82</v>
      </c>
      <c r="H3152" s="5" t="s">
        <v>99</v>
      </c>
      <c r="I3152">
        <v>878.64337909829851</v>
      </c>
      <c r="J3152">
        <v>1425</v>
      </c>
      <c r="K3152">
        <v>53.7</v>
      </c>
      <c r="L3152">
        <v>113</v>
      </c>
      <c r="M3152">
        <v>608.29032222000001</v>
      </c>
      <c r="N3152">
        <v>640.1453293963591</v>
      </c>
      <c r="O3152">
        <v>309.7</v>
      </c>
      <c r="P3152">
        <v>434</v>
      </c>
      <c r="Q3152">
        <v>274.76739369000001</v>
      </c>
      <c r="R3152">
        <v>571</v>
      </c>
      <c r="S3152">
        <v>628.57000000000005</v>
      </c>
      <c r="T3152">
        <v>394</v>
      </c>
      <c r="U3152">
        <v>143.65199999999999</v>
      </c>
      <c r="V3152">
        <v>666</v>
      </c>
      <c r="W3152">
        <v>270.2</v>
      </c>
      <c r="X3152">
        <v>1139.496752</v>
      </c>
      <c r="Y3152">
        <v>3367.8085454545449</v>
      </c>
      <c r="Z3152">
        <v>454</v>
      </c>
      <c r="AA3152">
        <v>5153.4402535474237</v>
      </c>
      <c r="AB3152">
        <v>82</v>
      </c>
      <c r="AC3152">
        <v>414.726</v>
      </c>
      <c r="AD3152">
        <v>770.84999999999991</v>
      </c>
      <c r="AE3152">
        <v>355</v>
      </c>
      <c r="AF3152">
        <v>1668</v>
      </c>
      <c r="AG3152">
        <v>8715</v>
      </c>
      <c r="AH3152">
        <v>1262</v>
      </c>
      <c r="AI3152">
        <v>414.15044999999992</v>
      </c>
      <c r="AJ3152">
        <v>2418.2330745789468</v>
      </c>
      <c r="AK3152">
        <v>249.14858941836599</v>
      </c>
      <c r="AL3152">
        <v>33874.5234375</v>
      </c>
      <c r="AM3152">
        <v>27692.4140625</v>
      </c>
      <c r="AN3152">
        <v>6182.10595703125</v>
      </c>
      <c r="AO3152" s="5" t="s">
        <v>5654</v>
      </c>
    </row>
    <row r="3153" spans="1:41" ht="14.25" x14ac:dyDescent="0.45">
      <c r="A3153">
        <v>2019</v>
      </c>
      <c r="B3153" s="5" t="s">
        <v>4071</v>
      </c>
      <c r="C3153" s="5" t="s">
        <v>268</v>
      </c>
      <c r="D3153" s="5" t="s">
        <v>81</v>
      </c>
      <c r="E3153" s="5" t="s">
        <v>97</v>
      </c>
      <c r="F3153" s="5" t="s">
        <v>98</v>
      </c>
      <c r="G3153" s="5" t="s">
        <v>82</v>
      </c>
      <c r="H3153" s="5" t="s">
        <v>99</v>
      </c>
      <c r="I3153">
        <v>878.79921001975515</v>
      </c>
      <c r="J3153">
        <v>1375.826238151777</v>
      </c>
      <c r="K3153">
        <v>53.6</v>
      </c>
      <c r="L3153">
        <v>112</v>
      </c>
      <c r="M3153">
        <v>608</v>
      </c>
      <c r="N3153">
        <v>622.9970620605543</v>
      </c>
      <c r="O3153">
        <v>313.60000000000002</v>
      </c>
      <c r="P3153">
        <v>448</v>
      </c>
      <c r="Q3153">
        <v>275.47990260503911</v>
      </c>
      <c r="R3153">
        <v>571</v>
      </c>
      <c r="S3153">
        <v>653.13692288557218</v>
      </c>
      <c r="T3153">
        <v>394.7</v>
      </c>
      <c r="U3153">
        <v>142.41847999999999</v>
      </c>
      <c r="V3153">
        <v>653.65472216959438</v>
      </c>
      <c r="W3153">
        <v>295</v>
      </c>
      <c r="X3153">
        <v>1139.496752</v>
      </c>
      <c r="Y3153">
        <v>3302</v>
      </c>
      <c r="Z3153">
        <v>450</v>
      </c>
      <c r="AA3153">
        <v>5138.7564672728204</v>
      </c>
      <c r="AB3153">
        <v>80</v>
      </c>
      <c r="AC3153">
        <v>442.17563793222729</v>
      </c>
      <c r="AD3153">
        <v>737.43354999999997</v>
      </c>
      <c r="AE3153">
        <v>358</v>
      </c>
      <c r="AF3153">
        <v>1654</v>
      </c>
      <c r="AG3153">
        <v>8665</v>
      </c>
      <c r="AH3153">
        <v>1239</v>
      </c>
      <c r="AI3153">
        <v>414.15044999999992</v>
      </c>
      <c r="AJ3153">
        <v>2418.2330745789468</v>
      </c>
      <c r="AK3153">
        <v>259.06799213148872</v>
      </c>
      <c r="AL3153">
        <v>33695.52734375</v>
      </c>
      <c r="AM3153">
        <v>27508.341796875</v>
      </c>
      <c r="AN3153">
        <v>6187.185546875</v>
      </c>
      <c r="AO3153" s="5" t="s">
        <v>4434</v>
      </c>
    </row>
    <row r="3154" spans="1:41" ht="14.25" x14ac:dyDescent="0.45">
      <c r="A3154">
        <v>2019</v>
      </c>
      <c r="B3154" s="5" t="s">
        <v>589</v>
      </c>
      <c r="C3154" s="5" t="s">
        <v>268</v>
      </c>
      <c r="D3154" s="5" t="s">
        <v>81</v>
      </c>
      <c r="E3154" s="5" t="s">
        <v>97</v>
      </c>
      <c r="F3154" s="5" t="s">
        <v>98</v>
      </c>
      <c r="G3154" s="5" t="s">
        <v>82</v>
      </c>
      <c r="H3154" s="5" t="s">
        <v>99</v>
      </c>
      <c r="I3154">
        <v>878.58646982977757</v>
      </c>
      <c r="J3154">
        <v>1381.9200459686799</v>
      </c>
      <c r="K3154">
        <v>57</v>
      </c>
      <c r="L3154">
        <v>113</v>
      </c>
      <c r="M3154">
        <v>615.00348492499995</v>
      </c>
      <c r="N3154">
        <v>732.22011681899482</v>
      </c>
      <c r="O3154">
        <v>314.5</v>
      </c>
      <c r="P3154">
        <v>443</v>
      </c>
      <c r="Q3154">
        <v>274.04510425000001</v>
      </c>
      <c r="R3154">
        <v>542.5</v>
      </c>
      <c r="S3154">
        <v>717.72005208148164</v>
      </c>
      <c r="T3154">
        <v>398</v>
      </c>
      <c r="U3154">
        <v>140.12110580000001</v>
      </c>
      <c r="V3154">
        <v>654.69999999999993</v>
      </c>
      <c r="W3154">
        <v>298</v>
      </c>
      <c r="X3154">
        <v>1097</v>
      </c>
      <c r="Y3154">
        <v>3388.3597</v>
      </c>
      <c r="Z3154">
        <v>461.9921467386576</v>
      </c>
      <c r="AA3154">
        <v>5383.963450127274</v>
      </c>
      <c r="AB3154">
        <v>80.53481699999999</v>
      </c>
      <c r="AC3154">
        <v>389.27001157034448</v>
      </c>
      <c r="AD3154">
        <v>780.77372274999982</v>
      </c>
      <c r="AE3154">
        <v>371</v>
      </c>
      <c r="AF3154">
        <v>1877.488204697557</v>
      </c>
      <c r="AG3154">
        <v>8789.1231079382469</v>
      </c>
      <c r="AH3154">
        <v>1238.769795266403</v>
      </c>
      <c r="AI3154">
        <v>414.08863649999989</v>
      </c>
      <c r="AJ3154">
        <v>2478.5343799715279</v>
      </c>
      <c r="AK3154">
        <v>277.1985490156523</v>
      </c>
      <c r="AL3154">
        <v>34588.41015625</v>
      </c>
      <c r="AM3154">
        <v>28299.82421875</v>
      </c>
      <c r="AN3154">
        <v>6288.58984375</v>
      </c>
      <c r="AO3154" s="5" t="s">
        <v>973</v>
      </c>
    </row>
    <row r="3155" spans="1:41" ht="14.25" x14ac:dyDescent="0.45">
      <c r="A3155">
        <v>2019</v>
      </c>
      <c r="B3155" s="5" t="s">
        <v>589</v>
      </c>
      <c r="C3155" s="5" t="s">
        <v>268</v>
      </c>
      <c r="D3155" s="5" t="s">
        <v>81</v>
      </c>
      <c r="E3155" s="5" t="s">
        <v>97</v>
      </c>
      <c r="F3155" s="5" t="s">
        <v>8</v>
      </c>
      <c r="G3155" s="5" t="s">
        <v>82</v>
      </c>
      <c r="H3155" s="5" t="s">
        <v>100</v>
      </c>
      <c r="I3155">
        <v>0.66925023556979102</v>
      </c>
      <c r="J3155">
        <v>0.55000000000000004</v>
      </c>
      <c r="K3155">
        <v>0.61385370896872582</v>
      </c>
      <c r="L3155">
        <v>0.61426397042835401</v>
      </c>
      <c r="M3155">
        <v>0.51254518908226587</v>
      </c>
      <c r="N3155">
        <v>0.45223494964466082</v>
      </c>
      <c r="O3155">
        <v>0.55233579206181949</v>
      </c>
      <c r="P3155">
        <v>0.50824900759505287</v>
      </c>
      <c r="Q3155">
        <v>0.4902147973773075</v>
      </c>
      <c r="R3155">
        <v>0.70662610965366501</v>
      </c>
      <c r="S3155">
        <v>0.68134314174378119</v>
      </c>
      <c r="T3155">
        <v>0.63102486047691531</v>
      </c>
      <c r="U3155">
        <v>0.48034714783276428</v>
      </c>
      <c r="V3155">
        <v>0.63283186217082488</v>
      </c>
      <c r="W3155">
        <v>0.55767647278987953</v>
      </c>
      <c r="X3155">
        <v>0.67764237284785234</v>
      </c>
      <c r="Y3155">
        <v>0.61250839669266122</v>
      </c>
      <c r="Z3155">
        <v>0.74285429909882827</v>
      </c>
      <c r="AA3155">
        <v>0.65573877386120993</v>
      </c>
      <c r="AB3155">
        <v>0.658650566425798</v>
      </c>
      <c r="AC3155">
        <v>0.66622924805671901</v>
      </c>
      <c r="AD3155">
        <v>0.64855485036302885</v>
      </c>
      <c r="AE3155">
        <v>0.60762694653537996</v>
      </c>
      <c r="AF3155">
        <v>0.63405725390594536</v>
      </c>
      <c r="AG3155">
        <v>0.54677087504126054</v>
      </c>
      <c r="AH3155">
        <v>0.54056604390369212</v>
      </c>
      <c r="AI3155">
        <v>0.62059635172091365</v>
      </c>
      <c r="AJ3155">
        <v>0.51071789640545473</v>
      </c>
      <c r="AK3155">
        <v>0.65382040495147875</v>
      </c>
      <c r="AL3155">
        <v>0.60100448131561279</v>
      </c>
      <c r="AM3155">
        <v>0.59297192096710205</v>
      </c>
      <c r="AN3155">
        <v>0.6123841404914856</v>
      </c>
      <c r="AO3155" s="5" t="s">
        <v>974</v>
      </c>
    </row>
    <row r="3156" spans="1:41" ht="14.25" x14ac:dyDescent="0.45">
      <c r="A3156">
        <v>2019</v>
      </c>
      <c r="B3156" s="5" t="s">
        <v>1509</v>
      </c>
      <c r="C3156" s="5" t="s">
        <v>268</v>
      </c>
      <c r="D3156" s="5" t="s">
        <v>81</v>
      </c>
      <c r="E3156" s="5" t="s">
        <v>97</v>
      </c>
      <c r="F3156" s="5" t="s">
        <v>8</v>
      </c>
      <c r="G3156" s="5" t="s">
        <v>82</v>
      </c>
      <c r="H3156" s="5" t="s">
        <v>100</v>
      </c>
      <c r="I3156">
        <v>0.6452017195190477</v>
      </c>
      <c r="J3156">
        <v>0.55199999999999994</v>
      </c>
      <c r="K3156">
        <v>0.62045492981566042</v>
      </c>
      <c r="L3156">
        <v>0.60732313460430476</v>
      </c>
      <c r="M3156">
        <v>0.57033820792901524</v>
      </c>
      <c r="N3156">
        <v>0.41286149162861491</v>
      </c>
      <c r="O3156">
        <v>0.5348962903964305</v>
      </c>
      <c r="P3156">
        <v>0.51054358550744594</v>
      </c>
      <c r="Q3156">
        <v>0.54829631555490377</v>
      </c>
      <c r="R3156">
        <v>0.70754714730515389</v>
      </c>
      <c r="S3156">
        <v>0.71725865761506447</v>
      </c>
      <c r="T3156">
        <v>0.62585559207603048</v>
      </c>
      <c r="U3156">
        <v>0.48715417673918893</v>
      </c>
      <c r="V3156">
        <v>0.59070812495470038</v>
      </c>
      <c r="W3156">
        <v>0.55037446581196592</v>
      </c>
      <c r="X3156">
        <v>0.65558244385866349</v>
      </c>
      <c r="Y3156">
        <v>0.61898405473616647</v>
      </c>
      <c r="Z3156">
        <v>0.79290083775812181</v>
      </c>
      <c r="AA3156">
        <v>0.62705859793275398</v>
      </c>
      <c r="AB3156">
        <v>0.65271677753907908</v>
      </c>
      <c r="AC3156">
        <v>0.59931506849315086</v>
      </c>
      <c r="AD3156">
        <v>0.59069596396065094</v>
      </c>
      <c r="AE3156">
        <v>0.60057016630163251</v>
      </c>
      <c r="AF3156">
        <v>0.6522266258813505</v>
      </c>
      <c r="AG3156">
        <v>0.57905114434594529</v>
      </c>
      <c r="AH3156">
        <v>0.5650441222481698</v>
      </c>
      <c r="AI3156">
        <v>0.62188314154192614</v>
      </c>
      <c r="AJ3156">
        <v>0.48194648860241301</v>
      </c>
      <c r="AK3156">
        <v>0.69622127776656484</v>
      </c>
      <c r="AL3156">
        <v>0.60051751136779785</v>
      </c>
      <c r="AM3156">
        <v>0.58904051780700684</v>
      </c>
      <c r="AN3156">
        <v>0.61677676439285278</v>
      </c>
      <c r="AO3156" s="5" t="s">
        <v>2671</v>
      </c>
    </row>
    <row r="3157" spans="1:41" ht="14.25" x14ac:dyDescent="0.45">
      <c r="A3157">
        <v>2019</v>
      </c>
      <c r="B3157" s="5" t="s">
        <v>1508</v>
      </c>
      <c r="C3157" s="5" t="s">
        <v>268</v>
      </c>
      <c r="D3157" s="5" t="s">
        <v>81</v>
      </c>
      <c r="E3157" s="5" t="s">
        <v>97</v>
      </c>
      <c r="F3157" s="5" t="s">
        <v>8</v>
      </c>
      <c r="G3157" s="5" t="s">
        <v>82</v>
      </c>
      <c r="H3157" s="5" t="s">
        <v>100</v>
      </c>
      <c r="I3157">
        <v>0.64649577807122705</v>
      </c>
      <c r="J3157">
        <v>0.54054129965664222</v>
      </c>
      <c r="K3157">
        <v>0.56744612162987518</v>
      </c>
      <c r="L3157">
        <v>0.64198841615523383</v>
      </c>
      <c r="M3157">
        <v>0.59978600599786003</v>
      </c>
      <c r="N3157">
        <v>0.43148352588123712</v>
      </c>
      <c r="O3157">
        <v>0.52753563027535633</v>
      </c>
      <c r="P3157">
        <v>0.49651992729529643</v>
      </c>
      <c r="Q3157">
        <v>0.46494220974023298</v>
      </c>
      <c r="R3157">
        <v>0.70441072089454926</v>
      </c>
      <c r="S3157">
        <v>0.72378657696730597</v>
      </c>
      <c r="T3157">
        <v>0.55213704626572724</v>
      </c>
      <c r="U3157">
        <v>0.51390618513906194</v>
      </c>
      <c r="V3157">
        <v>0.59133693730955872</v>
      </c>
      <c r="W3157">
        <v>0.47106870952336533</v>
      </c>
      <c r="X3157">
        <v>0.63756922180122411</v>
      </c>
      <c r="Y3157">
        <v>0.61754039479083744</v>
      </c>
      <c r="Z3157">
        <v>0.78096687685728783</v>
      </c>
      <c r="AA3157">
        <v>0.61278031670552524</v>
      </c>
      <c r="AB3157">
        <v>0.6940649548287805</v>
      </c>
      <c r="AC3157">
        <v>0.58482613278252371</v>
      </c>
      <c r="AD3157">
        <v>0.54502171734046101</v>
      </c>
      <c r="AE3157">
        <v>0.59319466293562451</v>
      </c>
      <c r="AF3157">
        <v>0</v>
      </c>
      <c r="AG3157">
        <v>0.52473144513730929</v>
      </c>
      <c r="AH3157">
        <v>0.54144346226810058</v>
      </c>
      <c r="AI3157">
        <v>0.61978816565588979</v>
      </c>
      <c r="AJ3157">
        <v>0.48234563995501528</v>
      </c>
      <c r="AK3157">
        <v>0.68855113126822642</v>
      </c>
      <c r="AL3157">
        <v>0.56538653373718262</v>
      </c>
      <c r="AM3157">
        <v>0.5428241491317749</v>
      </c>
      <c r="AN3157">
        <v>0.59734988212585449</v>
      </c>
      <c r="AO3157" s="5" t="s">
        <v>2670</v>
      </c>
    </row>
    <row r="3158" spans="1:41" ht="14.25" x14ac:dyDescent="0.45">
      <c r="A3158">
        <v>2019</v>
      </c>
      <c r="B3158" s="5" t="s">
        <v>4071</v>
      </c>
      <c r="C3158" s="5" t="s">
        <v>268</v>
      </c>
      <c r="D3158" s="5" t="s">
        <v>81</v>
      </c>
      <c r="E3158" s="5" t="s">
        <v>97</v>
      </c>
      <c r="F3158" s="5" t="s">
        <v>8</v>
      </c>
      <c r="G3158" s="5" t="s">
        <v>82</v>
      </c>
      <c r="H3158" s="5" t="s">
        <v>100</v>
      </c>
      <c r="I3158">
        <v>0.6706187262304244</v>
      </c>
      <c r="J3158">
        <v>0.53</v>
      </c>
      <c r="K3158">
        <v>0.58273537725592517</v>
      </c>
      <c r="L3158">
        <v>0.60767053839609708</v>
      </c>
      <c r="M3158">
        <v>0.52183881783084485</v>
      </c>
      <c r="N3158">
        <v>0.39274595276836238</v>
      </c>
      <c r="O3158">
        <v>0.57740462512888502</v>
      </c>
      <c r="P3158">
        <v>0.5</v>
      </c>
      <c r="Q3158">
        <v>0.52028758741942438</v>
      </c>
      <c r="R3158">
        <v>0.71550978060046044</v>
      </c>
      <c r="S3158">
        <v>0.66865468640094083</v>
      </c>
      <c r="T3158">
        <v>0.62579274479959413</v>
      </c>
      <c r="U3158">
        <v>0.47817109857641688</v>
      </c>
      <c r="V3158">
        <v>0.67556119782938029</v>
      </c>
      <c r="W3158">
        <v>0.55206228011078673</v>
      </c>
      <c r="X3158">
        <v>0.73634620770633485</v>
      </c>
      <c r="Y3158">
        <v>0.59642506213513669</v>
      </c>
      <c r="Z3158">
        <v>0.79030558482613278</v>
      </c>
      <c r="AA3158">
        <v>0.63887001014153966</v>
      </c>
      <c r="AB3158">
        <v>0.65231572080887146</v>
      </c>
      <c r="AC3158">
        <v>0.66373748582875125</v>
      </c>
      <c r="AD3158">
        <v>0.61869626142364542</v>
      </c>
      <c r="AE3158">
        <v>0.59228376679240291</v>
      </c>
      <c r="AF3158">
        <v>0.55208416780154335</v>
      </c>
      <c r="AG3158">
        <v>0.52726825753814099</v>
      </c>
      <c r="AH3158">
        <v>0.51251352018111951</v>
      </c>
      <c r="AI3158">
        <v>0.62068899186895388</v>
      </c>
      <c r="AJ3158">
        <v>0.48601057032987399</v>
      </c>
      <c r="AK3158">
        <v>0.65219169424101953</v>
      </c>
      <c r="AL3158">
        <v>0.59513074159622192</v>
      </c>
      <c r="AM3158">
        <v>0.58456182479858398</v>
      </c>
      <c r="AN3158">
        <v>0.61010342836380005</v>
      </c>
      <c r="AO3158" s="5" t="s">
        <v>4435</v>
      </c>
    </row>
    <row r="3159" spans="1:41" ht="14.25" x14ac:dyDescent="0.45">
      <c r="A3159">
        <v>2019</v>
      </c>
      <c r="B3159" s="5" t="s">
        <v>5028</v>
      </c>
      <c r="C3159" s="5" t="s">
        <v>268</v>
      </c>
      <c r="D3159" s="5" t="s">
        <v>81</v>
      </c>
      <c r="E3159" s="5" t="s">
        <v>97</v>
      </c>
      <c r="F3159" s="5" t="s">
        <v>8</v>
      </c>
      <c r="G3159" s="5" t="s">
        <v>82</v>
      </c>
      <c r="H3159" s="5" t="s">
        <v>100</v>
      </c>
      <c r="I3159">
        <v>0.64638231758887388</v>
      </c>
      <c r="J3159">
        <v>0.53496125655159732</v>
      </c>
      <c r="K3159">
        <v>0.55728518057285181</v>
      </c>
      <c r="L3159">
        <v>0.6125139306265639</v>
      </c>
      <c r="M3159">
        <v>0.5786627875</v>
      </c>
      <c r="N3159">
        <v>0.3992504899597985</v>
      </c>
      <c r="O3159">
        <v>0.58923135464231347</v>
      </c>
      <c r="P3159">
        <v>0.47637864418686338</v>
      </c>
      <c r="Q3159">
        <v>0.50442543426705821</v>
      </c>
      <c r="R3159">
        <v>0.69343242980666475</v>
      </c>
      <c r="S3159">
        <v>0.62105807895414122</v>
      </c>
      <c r="T3159">
        <v>0.61314387498836753</v>
      </c>
      <c r="U3159">
        <v>0.48231265108783239</v>
      </c>
      <c r="V3159">
        <v>0.60821917808219184</v>
      </c>
      <c r="W3159">
        <v>0.47453459782226898</v>
      </c>
      <c r="X3159">
        <v>0.73532808309521402</v>
      </c>
      <c r="Y3159">
        <v>0.60906350793366426</v>
      </c>
      <c r="Z3159">
        <v>0.83591103255265875</v>
      </c>
      <c r="AA3159">
        <v>0.64992012919683972</v>
      </c>
      <c r="AB3159">
        <v>0.6686236138290933</v>
      </c>
      <c r="AC3159">
        <v>0.58361872146118721</v>
      </c>
      <c r="AD3159">
        <v>0.64201047672348399</v>
      </c>
      <c r="AE3159">
        <v>0.5789302022178735</v>
      </c>
      <c r="AF3159">
        <v>0.5440313111545988</v>
      </c>
      <c r="AG3159">
        <v>0.54904139828842724</v>
      </c>
      <c r="AH3159">
        <v>0.52712743117687255</v>
      </c>
      <c r="AI3159">
        <v>0.58841956149162733</v>
      </c>
      <c r="AJ3159">
        <v>0.47595517921960068</v>
      </c>
      <c r="AK3159">
        <v>0.66372960092983124</v>
      </c>
      <c r="AL3159">
        <v>0.58770698308944702</v>
      </c>
      <c r="AM3159">
        <v>0.57554984092712402</v>
      </c>
      <c r="AN3159">
        <v>0.60492950677871704</v>
      </c>
      <c r="AO3159" s="5" t="s">
        <v>5655</v>
      </c>
    </row>
    <row r="3160" spans="1:41" ht="14.25" x14ac:dyDescent="0.45">
      <c r="A3160">
        <v>2019</v>
      </c>
      <c r="B3160" s="5" t="s">
        <v>589</v>
      </c>
      <c r="C3160" s="5" t="s">
        <v>268</v>
      </c>
      <c r="D3160" s="5" t="s">
        <v>81</v>
      </c>
      <c r="E3160" s="5" t="s">
        <v>97</v>
      </c>
      <c r="F3160" s="5" t="s">
        <v>34</v>
      </c>
      <c r="G3160" s="5" t="s">
        <v>82</v>
      </c>
      <c r="H3160" s="5" t="s">
        <v>100</v>
      </c>
      <c r="I3160">
        <v>3.5797936634096403E-2</v>
      </c>
      <c r="J3160">
        <v>5.7000000000000002E-2</v>
      </c>
      <c r="K3160">
        <v>6.3157894736842093E-2</v>
      </c>
      <c r="L3160">
        <v>7.9999999999999905E-2</v>
      </c>
      <c r="M3160">
        <v>4.0415883658085801E-2</v>
      </c>
      <c r="N3160">
        <v>7.9767591553226505E-2</v>
      </c>
      <c r="O3160">
        <v>9.47535771065183E-2</v>
      </c>
      <c r="P3160">
        <v>6.7720090293453702E-2</v>
      </c>
      <c r="Q3160">
        <v>5.1470588235294101E-2</v>
      </c>
      <c r="R3160">
        <v>4.7004608294930902E-2</v>
      </c>
      <c r="S3160">
        <v>5.5000000000000202E-2</v>
      </c>
      <c r="T3160">
        <v>1</v>
      </c>
      <c r="U3160">
        <v>3.82337533622292E-2</v>
      </c>
      <c r="V3160">
        <v>6.4304261493813797E-2</v>
      </c>
      <c r="W3160">
        <v>6.0402684563758399E-2</v>
      </c>
      <c r="X3160">
        <v>4.0109389243391101E-2</v>
      </c>
      <c r="Y3160">
        <v>4.1000000000000002E-2</v>
      </c>
      <c r="Z3160">
        <v>5.0441781265280497E-2</v>
      </c>
      <c r="AA3160">
        <v>6.0000000000000102E-2</v>
      </c>
      <c r="AB3160">
        <v>1</v>
      </c>
      <c r="AC3160">
        <v>9.1799288475010093E-2</v>
      </c>
      <c r="AD3160">
        <v>6.3749228873494199E-2</v>
      </c>
      <c r="AE3160">
        <v>9.2633423180592894E-2</v>
      </c>
      <c r="AF3160">
        <v>5.5000000000000097E-2</v>
      </c>
      <c r="AG3160">
        <v>4.0602193040899799E-2</v>
      </c>
      <c r="AH3160">
        <v>4.6885741105159397E-2</v>
      </c>
      <c r="AI3160">
        <v>6.0606060606060601E-2</v>
      </c>
      <c r="AJ3160">
        <v>4.76190476190477E-2</v>
      </c>
      <c r="AK3160">
        <v>0.05</v>
      </c>
      <c r="AL3160">
        <v>0.1232922375202179</v>
      </c>
      <c r="AM3160">
        <v>5.8846741914749146E-2</v>
      </c>
      <c r="AN3160">
        <v>0.21459002792835236</v>
      </c>
      <c r="AO3160" s="5" t="s">
        <v>975</v>
      </c>
    </row>
    <row r="3161" spans="1:41" ht="14.25" x14ac:dyDescent="0.45">
      <c r="A3161">
        <v>2019</v>
      </c>
      <c r="B3161" s="5" t="s">
        <v>1508</v>
      </c>
      <c r="C3161" s="5" t="s">
        <v>268</v>
      </c>
      <c r="D3161" s="5" t="s">
        <v>81</v>
      </c>
      <c r="E3161" s="5" t="s">
        <v>97</v>
      </c>
      <c r="F3161" s="5" t="s">
        <v>34</v>
      </c>
      <c r="G3161" s="5" t="s">
        <v>82</v>
      </c>
      <c r="H3161" s="5" t="s">
        <v>100</v>
      </c>
      <c r="I3161">
        <v>6.0430869947593301E-2</v>
      </c>
      <c r="J3161">
        <v>5.9900995809137297E-2</v>
      </c>
      <c r="K3161">
        <v>6.0000000000000102E-2</v>
      </c>
      <c r="L3161">
        <v>7.5630252100840303E-2</v>
      </c>
      <c r="M3161">
        <v>6.0301507537688398E-2</v>
      </c>
      <c r="N3161">
        <v>6.3063063063063099E-2</v>
      </c>
      <c r="O3161">
        <v>6.8852459016393405E-2</v>
      </c>
      <c r="P3161">
        <v>6.6964285714285698E-2</v>
      </c>
      <c r="Q3161">
        <v>5.3101037133345498E-2</v>
      </c>
      <c r="R3161">
        <v>4.1292639138240599E-2</v>
      </c>
      <c r="S3161">
        <v>5.4300000000000001E-2</v>
      </c>
      <c r="T3161">
        <v>1</v>
      </c>
      <c r="U3161">
        <v>4.4157242864835897E-2</v>
      </c>
      <c r="V3161">
        <v>0.1131071332938304</v>
      </c>
      <c r="W3161">
        <v>6.0000000000000102E-2</v>
      </c>
      <c r="X3161">
        <v>3.4285714285714301E-2</v>
      </c>
      <c r="Y3161">
        <v>4.6081596712650399E-2</v>
      </c>
      <c r="Z3161">
        <v>0.05</v>
      </c>
      <c r="AA3161">
        <v>6.0000000000000102E-2</v>
      </c>
      <c r="AB3161">
        <v>1</v>
      </c>
      <c r="AC3161">
        <v>9.0090090089642194E-2</v>
      </c>
      <c r="AD3161">
        <v>6.6411238825031901E-2</v>
      </c>
      <c r="AE3161">
        <v>8.0016056120785106E-2</v>
      </c>
      <c r="AF3161">
        <v>5.5058823529411799E-2</v>
      </c>
      <c r="AG3161">
        <v>4.1823361823361799E-2</v>
      </c>
      <c r="AH3161">
        <v>5.0059538721332397E-2</v>
      </c>
      <c r="AI3161">
        <v>6.4382279987201904E-2</v>
      </c>
      <c r="AJ3161">
        <v>5.00000000000001E-2</v>
      </c>
      <c r="AK3161">
        <v>0.05</v>
      </c>
      <c r="AL3161">
        <v>0.12480378895998001</v>
      </c>
      <c r="AM3161">
        <v>6.1806909739971161E-2</v>
      </c>
      <c r="AN3161">
        <v>0.21404938399791718</v>
      </c>
      <c r="AO3161" s="5" t="s">
        <v>2673</v>
      </c>
    </row>
    <row r="3162" spans="1:41" ht="14.25" x14ac:dyDescent="0.45">
      <c r="A3162">
        <v>2019</v>
      </c>
      <c r="B3162" s="5" t="s">
        <v>4071</v>
      </c>
      <c r="C3162" s="5" t="s">
        <v>268</v>
      </c>
      <c r="D3162" s="5" t="s">
        <v>81</v>
      </c>
      <c r="E3162" s="5" t="s">
        <v>97</v>
      </c>
      <c r="F3162" s="5" t="s">
        <v>34</v>
      </c>
      <c r="G3162" s="5" t="s">
        <v>82</v>
      </c>
      <c r="H3162" s="5" t="s">
        <v>100</v>
      </c>
      <c r="I3162">
        <v>1.8004914939824299E-2</v>
      </c>
      <c r="J3162">
        <v>0.06</v>
      </c>
      <c r="K3162">
        <v>6.5298507462686603E-2</v>
      </c>
      <c r="L3162">
        <v>7.9999999999999905E-2</v>
      </c>
      <c r="M3162">
        <v>4.4000000000000102E-2</v>
      </c>
      <c r="N3162">
        <v>7.2088823151433098E-2</v>
      </c>
      <c r="O3162">
        <v>9.5025510204081703E-2</v>
      </c>
      <c r="P3162">
        <v>6.7000000000000004E-2</v>
      </c>
      <c r="Q3162">
        <v>5.2039186395943599E-2</v>
      </c>
      <c r="R3162">
        <v>4.7285464098073597E-2</v>
      </c>
      <c r="S3162">
        <v>5.5164977786517799E-2</v>
      </c>
      <c r="T3162">
        <v>4.9151254117050902E-2</v>
      </c>
      <c r="U3162">
        <v>3.6792685893010602E-2</v>
      </c>
      <c r="V3162">
        <v>6.7495534757488596E-2</v>
      </c>
      <c r="W3162">
        <v>6.1016949152542403E-2</v>
      </c>
      <c r="X3162">
        <v>4.1313634213851397E-2</v>
      </c>
      <c r="Y3162">
        <v>4.4215626892792202E-2</v>
      </c>
      <c r="Z3162">
        <v>0.05</v>
      </c>
      <c r="AA3162">
        <v>5.8000000000000003E-2</v>
      </c>
      <c r="AB3162">
        <v>1</v>
      </c>
      <c r="AC3162">
        <v>7.3946070593366303E-2</v>
      </c>
      <c r="AD3162">
        <v>1.27924068548278E-2</v>
      </c>
      <c r="AE3162">
        <v>9.2178770949720698E-2</v>
      </c>
      <c r="AF3162">
        <v>4.5949214026602202E-2</v>
      </c>
      <c r="AG3162">
        <v>3.8661281015579897E-2</v>
      </c>
      <c r="AH3162">
        <v>4.68119451170299E-2</v>
      </c>
      <c r="AI3162">
        <v>5.9701492537313397E-2</v>
      </c>
      <c r="AJ3162">
        <v>0.05</v>
      </c>
      <c r="AK3162">
        <v>0.05</v>
      </c>
      <c r="AL3162">
        <v>8.7377041578292847E-2</v>
      </c>
      <c r="AM3162">
        <v>5.6097507476806641E-2</v>
      </c>
      <c r="AN3162">
        <v>0.13168971240520477</v>
      </c>
      <c r="AO3162" s="5" t="s">
        <v>4436</v>
      </c>
    </row>
    <row r="3163" spans="1:41" ht="14.25" x14ac:dyDescent="0.45">
      <c r="A3163">
        <v>2019</v>
      </c>
      <c r="B3163" s="5" t="s">
        <v>1509</v>
      </c>
      <c r="C3163" s="5" t="s">
        <v>268</v>
      </c>
      <c r="D3163" s="5" t="s">
        <v>81</v>
      </c>
      <c r="E3163" s="5" t="s">
        <v>97</v>
      </c>
      <c r="F3163" s="5" t="s">
        <v>34</v>
      </c>
      <c r="G3163" s="5" t="s">
        <v>82</v>
      </c>
      <c r="H3163" s="5" t="s">
        <v>100</v>
      </c>
      <c r="I3163">
        <v>4.8110225513331398E-2</v>
      </c>
      <c r="J3163">
        <v>5.7000000000000002E-2</v>
      </c>
      <c r="K3163">
        <v>6.4735945485519697E-2</v>
      </c>
      <c r="L3163">
        <v>7.9999999999999905E-2</v>
      </c>
      <c r="M3163">
        <v>5.5299539170506902E-2</v>
      </c>
      <c r="N3163">
        <v>8.2949308755760398E-2</v>
      </c>
      <c r="O3163">
        <v>9.5022624434389094E-2</v>
      </c>
      <c r="P3163">
        <v>6.7415730337078705E-2</v>
      </c>
      <c r="Q3163">
        <v>5.4945054945055097E-2</v>
      </c>
      <c r="R3163">
        <v>4.6805134427684199E-2</v>
      </c>
      <c r="S3163">
        <v>5.2999999999999999E-2</v>
      </c>
      <c r="T3163">
        <v>6.5000000000000002E-2</v>
      </c>
      <c r="U3163">
        <v>3.5108274635753299E-2</v>
      </c>
      <c r="V3163">
        <v>5.5214723926380403E-2</v>
      </c>
      <c r="W3163">
        <v>6.0000000000000102E-2</v>
      </c>
      <c r="X3163">
        <v>3.5979126613567697E-2</v>
      </c>
      <c r="Y3163">
        <v>4.1056340517800202E-2</v>
      </c>
      <c r="Z3163">
        <v>5.3134392443108601E-2</v>
      </c>
      <c r="AA3163">
        <v>0.06</v>
      </c>
      <c r="AB3163">
        <v>7.0607128237655803E-2</v>
      </c>
      <c r="AC3163">
        <v>8.6904761904761693E-2</v>
      </c>
      <c r="AD3163">
        <v>5.7068741893644602E-2</v>
      </c>
      <c r="AE3163">
        <v>9.1145833333333301E-2</v>
      </c>
      <c r="AF3163">
        <v>5.5000000000000097E-2</v>
      </c>
      <c r="AG3163">
        <v>4.0595737902629499E-2</v>
      </c>
      <c r="AH3163">
        <v>4.7865668430442099E-2</v>
      </c>
      <c r="AI3163">
        <v>6.11702127659575E-2</v>
      </c>
      <c r="AJ3163">
        <v>4.8000000000000098E-2</v>
      </c>
      <c r="AK3163">
        <v>0.05</v>
      </c>
      <c r="AL3163">
        <v>5.928049236536026E-2</v>
      </c>
      <c r="AM3163">
        <v>5.9022672474384308E-2</v>
      </c>
      <c r="AN3163">
        <v>5.9645753353834152E-2</v>
      </c>
      <c r="AO3163" s="5" t="s">
        <v>2672</v>
      </c>
    </row>
    <row r="3164" spans="1:41" ht="14.25" x14ac:dyDescent="0.45">
      <c r="A3164">
        <v>2019</v>
      </c>
      <c r="B3164" s="5" t="s">
        <v>5028</v>
      </c>
      <c r="C3164" s="5" t="s">
        <v>268</v>
      </c>
      <c r="D3164" s="5" t="s">
        <v>81</v>
      </c>
      <c r="E3164" s="5" t="s">
        <v>97</v>
      </c>
      <c r="F3164" s="5" t="s">
        <v>34</v>
      </c>
      <c r="G3164" s="5" t="s">
        <v>82</v>
      </c>
      <c r="H3164" s="5" t="s">
        <v>100</v>
      </c>
      <c r="I3164">
        <v>1.7830754179485001E-2</v>
      </c>
      <c r="J3164">
        <v>6.2004898762699802E-2</v>
      </c>
      <c r="K3164">
        <v>6.5176908752327706E-2</v>
      </c>
      <c r="L3164">
        <v>7.9646017699115002E-2</v>
      </c>
      <c r="M3164">
        <v>4.4999999999999998E-2</v>
      </c>
      <c r="N3164">
        <v>6.64184547181738E-2</v>
      </c>
      <c r="O3164">
        <v>9.62221504681951E-2</v>
      </c>
      <c r="P3164">
        <v>6.6820276497695896E-2</v>
      </c>
      <c r="Q3164">
        <v>5.2044020973368001E-2</v>
      </c>
      <c r="R3164">
        <v>4.7285464098073597E-2</v>
      </c>
      <c r="S3164">
        <v>5.4997852267846099E-2</v>
      </c>
      <c r="T3164">
        <v>4.5685279187817299E-2</v>
      </c>
      <c r="U3164">
        <v>3.7362514966725102E-2</v>
      </c>
      <c r="V3164">
        <v>6.6066066066066104E-2</v>
      </c>
      <c r="W3164">
        <v>5.2553663952627602E-2</v>
      </c>
      <c r="X3164">
        <v>4.1313634213851397E-2</v>
      </c>
      <c r="Y3164">
        <v>5.3044744985773599E-2</v>
      </c>
      <c r="Z3164">
        <v>5.06607929515418E-2</v>
      </c>
      <c r="AA3164">
        <v>6.0000000000000102E-2</v>
      </c>
      <c r="AB3164">
        <v>1</v>
      </c>
      <c r="AC3164">
        <v>6.8459657701711502E-2</v>
      </c>
      <c r="AD3164">
        <v>6.5966141272621001E-2</v>
      </c>
      <c r="AE3164">
        <v>9.2957746478873199E-2</v>
      </c>
      <c r="AF3164">
        <v>5.0959232613908903E-2</v>
      </c>
      <c r="AG3164">
        <v>3.7636259323006301E-2</v>
      </c>
      <c r="AH3164">
        <v>4.6751188589540402E-2</v>
      </c>
      <c r="AI3164">
        <v>5.9701492537313397E-2</v>
      </c>
      <c r="AJ3164">
        <v>0.05</v>
      </c>
      <c r="AK3164">
        <v>0.05</v>
      </c>
      <c r="AL3164">
        <v>8.905397355556488E-2</v>
      </c>
      <c r="AM3164">
        <v>5.6423347443342209E-2</v>
      </c>
      <c r="AN3164">
        <v>0.13528068363666534</v>
      </c>
      <c r="AO3164" s="5" t="s">
        <v>5656</v>
      </c>
    </row>
    <row r="3165" spans="1:41" ht="14.25" x14ac:dyDescent="0.45">
      <c r="A3165">
        <v>2019</v>
      </c>
      <c r="B3165" s="5" t="s">
        <v>5028</v>
      </c>
      <c r="C3165" s="5" t="s">
        <v>268</v>
      </c>
      <c r="D3165" s="5" t="s">
        <v>81</v>
      </c>
      <c r="E3165" s="5" t="s">
        <v>97</v>
      </c>
      <c r="F3165" s="5" t="s">
        <v>101</v>
      </c>
      <c r="G3165" s="5" t="s">
        <v>82</v>
      </c>
      <c r="H3165" s="5" t="s">
        <v>99</v>
      </c>
      <c r="I3165">
        <v>862.97650499416466</v>
      </c>
      <c r="J3165">
        <v>1336.6430192631531</v>
      </c>
      <c r="K3165">
        <v>50.2</v>
      </c>
      <c r="L3165">
        <v>104</v>
      </c>
      <c r="M3165">
        <v>580.9172577201</v>
      </c>
      <c r="N3165">
        <v>597.62786582279659</v>
      </c>
      <c r="O3165">
        <v>279.89999999999998</v>
      </c>
      <c r="P3165">
        <v>405</v>
      </c>
      <c r="Q3165">
        <v>260.46739368999988</v>
      </c>
      <c r="R3165">
        <v>544</v>
      </c>
      <c r="S3165">
        <v>594</v>
      </c>
      <c r="T3165">
        <v>376</v>
      </c>
      <c r="U3165">
        <v>138.28479999999999</v>
      </c>
      <c r="V3165">
        <v>622</v>
      </c>
      <c r="W3165">
        <v>256</v>
      </c>
      <c r="X3165">
        <v>1092.42</v>
      </c>
      <c r="Y3165">
        <v>3189.1640000000002</v>
      </c>
      <c r="Z3165">
        <v>431</v>
      </c>
      <c r="AA3165">
        <v>4844.2338383345777</v>
      </c>
      <c r="AB3165"/>
      <c r="AC3165">
        <v>386.334</v>
      </c>
      <c r="AD3165">
        <v>720</v>
      </c>
      <c r="AE3165">
        <v>322</v>
      </c>
      <c r="AF3165">
        <v>1583</v>
      </c>
      <c r="AG3165">
        <v>8387</v>
      </c>
      <c r="AH3165">
        <v>1203</v>
      </c>
      <c r="AI3165">
        <v>389.42504999999989</v>
      </c>
      <c r="AJ3165">
        <v>2297.3214208499999</v>
      </c>
      <c r="AK3165">
        <v>236.69115994744769</v>
      </c>
      <c r="AL3165">
        <v>32089.607421875</v>
      </c>
      <c r="AM3165">
        <v>26311.052734375</v>
      </c>
      <c r="AN3165">
        <v>5778.5537109375</v>
      </c>
      <c r="AO3165" s="5" t="s">
        <v>5657</v>
      </c>
    </row>
    <row r="3166" spans="1:41" ht="14.25" x14ac:dyDescent="0.45">
      <c r="A3166">
        <v>2019</v>
      </c>
      <c r="B3166" s="5" t="s">
        <v>1508</v>
      </c>
      <c r="C3166" s="5" t="s">
        <v>268</v>
      </c>
      <c r="D3166" s="5" t="s">
        <v>81</v>
      </c>
      <c r="E3166" s="5" t="s">
        <v>97</v>
      </c>
      <c r="F3166" s="5" t="s">
        <v>101</v>
      </c>
      <c r="G3166" s="5" t="s">
        <v>82</v>
      </c>
      <c r="H3166" s="5" t="s">
        <v>99</v>
      </c>
      <c r="I3166">
        <v>797.63823884199485</v>
      </c>
      <c r="J3166">
        <v>1315.8645827252001</v>
      </c>
      <c r="K3166">
        <v>73.359479999999991</v>
      </c>
      <c r="L3166">
        <v>110</v>
      </c>
      <c r="M3166">
        <v>748</v>
      </c>
      <c r="N3166">
        <v>624</v>
      </c>
      <c r="O3166">
        <v>284</v>
      </c>
      <c r="P3166">
        <v>418</v>
      </c>
      <c r="Q3166">
        <v>264.41175142857833</v>
      </c>
      <c r="R3166">
        <v>534</v>
      </c>
      <c r="S3166">
        <v>689.55015458518233</v>
      </c>
      <c r="T3166"/>
      <c r="U3166">
        <v>145.58567794419369</v>
      </c>
      <c r="V3166">
        <v>604</v>
      </c>
      <c r="W3166">
        <v>242.04761453802999</v>
      </c>
      <c r="X3166">
        <v>1014</v>
      </c>
      <c r="Y3166">
        <v>3250</v>
      </c>
      <c r="Z3166">
        <v>409.45</v>
      </c>
      <c r="AA3166">
        <v>4729.6976536444063</v>
      </c>
      <c r="AB3166"/>
      <c r="AC3166">
        <v>329.35962419999998</v>
      </c>
      <c r="AD3166">
        <v>731</v>
      </c>
      <c r="AE3166">
        <v>348.9353366332</v>
      </c>
      <c r="AF3166">
        <v>2008</v>
      </c>
      <c r="AG3166">
        <v>8408</v>
      </c>
      <c r="AH3166">
        <v>1285</v>
      </c>
      <c r="AI3166">
        <v>389.00552303834058</v>
      </c>
      <c r="AJ3166">
        <v>2277.3686290827009</v>
      </c>
      <c r="AK3166">
        <v>305.89519593579251</v>
      </c>
      <c r="AL3166">
        <v>32336.169921875</v>
      </c>
      <c r="AM3166">
        <v>26574.310546875</v>
      </c>
      <c r="AN3166">
        <v>5761.857421875</v>
      </c>
      <c r="AO3166" s="5" t="s">
        <v>2674</v>
      </c>
    </row>
    <row r="3167" spans="1:41" ht="14.25" x14ac:dyDescent="0.45">
      <c r="A3167">
        <v>2019</v>
      </c>
      <c r="B3167" s="5" t="s">
        <v>1509</v>
      </c>
      <c r="C3167" s="5" t="s">
        <v>268</v>
      </c>
      <c r="D3167" s="5" t="s">
        <v>81</v>
      </c>
      <c r="E3167" s="5" t="s">
        <v>97</v>
      </c>
      <c r="F3167" s="5" t="s">
        <v>101</v>
      </c>
      <c r="G3167" s="5" t="s">
        <v>82</v>
      </c>
      <c r="H3167" s="5" t="s">
        <v>99</v>
      </c>
      <c r="I3167">
        <v>801.11866080071616</v>
      </c>
      <c r="J3167">
        <v>1297.6379110633229</v>
      </c>
      <c r="K3167">
        <v>54.9</v>
      </c>
      <c r="L3167">
        <v>103.96</v>
      </c>
      <c r="M3167">
        <v>615</v>
      </c>
      <c r="N3167">
        <v>597</v>
      </c>
      <c r="O3167">
        <v>284.1098015922833</v>
      </c>
      <c r="P3167">
        <v>415</v>
      </c>
      <c r="Q3167">
        <v>264.51482330705608</v>
      </c>
      <c r="R3167">
        <v>512.08753680679138</v>
      </c>
      <c r="S3167">
        <v>672.37</v>
      </c>
      <c r="T3167">
        <v>374.20769530942931</v>
      </c>
      <c r="U3167">
        <v>142.8210700875</v>
      </c>
      <c r="V3167">
        <v>616</v>
      </c>
      <c r="W3167">
        <v>282.79701848000002</v>
      </c>
      <c r="X3167">
        <v>1053</v>
      </c>
      <c r="Y3167">
        <v>3255</v>
      </c>
      <c r="Z3167">
        <v>441.05</v>
      </c>
      <c r="AA3167">
        <v>4773.7352950848026</v>
      </c>
      <c r="AB3167">
        <v>74.099999999999994</v>
      </c>
      <c r="AC3167">
        <v>328.88580568714849</v>
      </c>
      <c r="AD3167">
        <v>727</v>
      </c>
      <c r="AE3167">
        <v>349</v>
      </c>
      <c r="AF3167">
        <v>1869.5160621401239</v>
      </c>
      <c r="AG3167">
        <v>8432.2999999999993</v>
      </c>
      <c r="AH3167">
        <v>1216.966828572763</v>
      </c>
      <c r="AI3167">
        <v>369.12446637499988</v>
      </c>
      <c r="AJ3167">
        <v>2170.3692855399809</v>
      </c>
      <c r="AK3167">
        <v>291.59442452526048</v>
      </c>
      <c r="AL3167">
        <v>32385.166015625</v>
      </c>
      <c r="AM3167">
        <v>26369.99609375</v>
      </c>
      <c r="AN3167">
        <v>6015.169921875</v>
      </c>
      <c r="AO3167" s="5" t="s">
        <v>2675</v>
      </c>
    </row>
    <row r="3168" spans="1:41" ht="14.25" x14ac:dyDescent="0.45">
      <c r="A3168">
        <v>2019</v>
      </c>
      <c r="B3168" s="5" t="s">
        <v>4071</v>
      </c>
      <c r="C3168" s="5" t="s">
        <v>268</v>
      </c>
      <c r="D3168" s="5" t="s">
        <v>81</v>
      </c>
      <c r="E3168" s="5" t="s">
        <v>97</v>
      </c>
      <c r="F3168" s="5" t="s">
        <v>101</v>
      </c>
      <c r="G3168" s="5" t="s">
        <v>82</v>
      </c>
      <c r="H3168" s="5" t="s">
        <v>99</v>
      </c>
      <c r="I3168">
        <v>862.97650499416466</v>
      </c>
      <c r="J3168">
        <v>1293.2766638626699</v>
      </c>
      <c r="K3168">
        <v>50.1</v>
      </c>
      <c r="L3168">
        <v>103.04</v>
      </c>
      <c r="M3168">
        <v>581.24799999999993</v>
      </c>
      <c r="N3168">
        <v>578.08593702980863</v>
      </c>
      <c r="O3168">
        <v>283.8</v>
      </c>
      <c r="P3168">
        <v>418</v>
      </c>
      <c r="Q3168">
        <v>261.1441526050391</v>
      </c>
      <c r="R3168">
        <v>544</v>
      </c>
      <c r="S3168">
        <v>617.10663904303499</v>
      </c>
      <c r="T3168">
        <v>375.3</v>
      </c>
      <c r="U3168">
        <v>137.17852160000001</v>
      </c>
      <c r="V3168">
        <v>609.53594714999997</v>
      </c>
      <c r="W3168">
        <v>277</v>
      </c>
      <c r="X3168">
        <v>1092.42</v>
      </c>
      <c r="Y3168">
        <v>3156</v>
      </c>
      <c r="Z3168">
        <v>427.5</v>
      </c>
      <c r="AA3168">
        <v>4840.7085921709968</v>
      </c>
      <c r="AB3168"/>
      <c r="AC3168">
        <v>409.47848699502401</v>
      </c>
      <c r="AD3168">
        <v>728</v>
      </c>
      <c r="AE3168">
        <v>325</v>
      </c>
      <c r="AF3168">
        <v>1578</v>
      </c>
      <c r="AG3168">
        <v>8330</v>
      </c>
      <c r="AH3168">
        <v>1181</v>
      </c>
      <c r="AI3168">
        <v>389.42504999999989</v>
      </c>
      <c r="AJ3168">
        <v>2297.3214208499999</v>
      </c>
      <c r="AK3168">
        <v>246.11459252491429</v>
      </c>
      <c r="AL3168">
        <v>31992.763671875</v>
      </c>
      <c r="AM3168">
        <v>26171.248046875</v>
      </c>
      <c r="AN3168">
        <v>5821.5146484375</v>
      </c>
      <c r="AO3168" s="5" t="s">
        <v>4437</v>
      </c>
    </row>
    <row r="3169" spans="1:41" ht="14.25" x14ac:dyDescent="0.45">
      <c r="A3169">
        <v>2019</v>
      </c>
      <c r="B3169" s="5" t="s">
        <v>589</v>
      </c>
      <c r="C3169" s="5" t="s">
        <v>268</v>
      </c>
      <c r="D3169" s="5" t="s">
        <v>81</v>
      </c>
      <c r="E3169" s="5" t="s">
        <v>97</v>
      </c>
      <c r="F3169" s="5" t="s">
        <v>101</v>
      </c>
      <c r="G3169" s="5" t="s">
        <v>82</v>
      </c>
      <c r="H3169" s="5" t="s">
        <v>99</v>
      </c>
      <c r="I3169">
        <v>847.13488705523673</v>
      </c>
      <c r="J3169">
        <v>1303.150603348465</v>
      </c>
      <c r="K3169">
        <v>53.4</v>
      </c>
      <c r="L3169">
        <v>103.96</v>
      </c>
      <c r="M3169">
        <v>590.14757562895386</v>
      </c>
      <c r="N3169">
        <v>673.81268161352148</v>
      </c>
      <c r="O3169">
        <v>284.7</v>
      </c>
      <c r="P3169">
        <v>413</v>
      </c>
      <c r="Q3169">
        <v>259.93984153125001</v>
      </c>
      <c r="R3169">
        <v>517</v>
      </c>
      <c r="S3169">
        <v>678.24544921699999</v>
      </c>
      <c r="T3169"/>
      <c r="U3169">
        <v>134.76374999999999</v>
      </c>
      <c r="V3169">
        <v>612.6</v>
      </c>
      <c r="W3169">
        <v>280</v>
      </c>
      <c r="X3169">
        <v>1053</v>
      </c>
      <c r="Y3169">
        <v>3249.4369523000009</v>
      </c>
      <c r="Z3169">
        <v>438.68843992658879</v>
      </c>
      <c r="AA3169">
        <v>5060.9256431196372</v>
      </c>
      <c r="AB3169"/>
      <c r="AC3169">
        <v>353.53530148352792</v>
      </c>
      <c r="AD3169">
        <v>731</v>
      </c>
      <c r="AE3169">
        <v>336.63299999999998</v>
      </c>
      <c r="AF3169">
        <v>1774.2263534391909</v>
      </c>
      <c r="AG3169">
        <v>8432.2654348495053</v>
      </c>
      <c r="AH3169">
        <v>1180.689155356652</v>
      </c>
      <c r="AI3169">
        <v>388.99235549999992</v>
      </c>
      <c r="AJ3169">
        <v>2360.5089333062169</v>
      </c>
      <c r="AK3169">
        <v>263.33862156486958</v>
      </c>
      <c r="AL3169">
        <v>32375.095703125</v>
      </c>
      <c r="AM3169">
        <v>26871.58203125</v>
      </c>
      <c r="AN3169">
        <v>5503.5126953125</v>
      </c>
      <c r="AO3169" s="5" t="s">
        <v>976</v>
      </c>
    </row>
    <row r="3170" spans="1:41" ht="14.25" x14ac:dyDescent="0.45">
      <c r="A3170">
        <v>2019</v>
      </c>
      <c r="B3170" s="5" t="s">
        <v>5028</v>
      </c>
      <c r="C3170" s="5" t="s">
        <v>268</v>
      </c>
      <c r="D3170" s="5" t="s">
        <v>81</v>
      </c>
      <c r="E3170" s="5" t="s">
        <v>102</v>
      </c>
      <c r="F3170" s="5" t="s">
        <v>103</v>
      </c>
      <c r="G3170" s="5" t="s">
        <v>82</v>
      </c>
      <c r="H3170" s="5" t="s">
        <v>104</v>
      </c>
      <c r="I3170">
        <v>148.66999999999999</v>
      </c>
      <c r="J3170">
        <v>236.64859650767809</v>
      </c>
      <c r="K3170">
        <v>8</v>
      </c>
      <c r="L3170">
        <v>21.06</v>
      </c>
      <c r="M3170">
        <v>115</v>
      </c>
      <c r="N3170">
        <v>181.5908394880403</v>
      </c>
      <c r="O3170">
        <v>55</v>
      </c>
      <c r="P3170">
        <v>104</v>
      </c>
      <c r="Q3170">
        <v>64.193917685747749</v>
      </c>
      <c r="R3170">
        <v>63</v>
      </c>
      <c r="S3170">
        <v>111.54600000000001</v>
      </c>
      <c r="T3170">
        <v>71.35499999999999</v>
      </c>
      <c r="U3170">
        <v>34</v>
      </c>
      <c r="V3170">
        <v>125</v>
      </c>
      <c r="W3170">
        <v>65</v>
      </c>
      <c r="X3170">
        <v>173.3</v>
      </c>
      <c r="Y3170">
        <v>628.51993896390638</v>
      </c>
      <c r="Z3170">
        <v>55</v>
      </c>
      <c r="AA3170">
        <v>739.85364096959677</v>
      </c>
      <c r="AB3170">
        <v>14</v>
      </c>
      <c r="AC3170">
        <v>63.881999999999998</v>
      </c>
      <c r="AD3170">
        <v>86.446079999999995</v>
      </c>
      <c r="AE3170">
        <v>45</v>
      </c>
      <c r="AF3170">
        <v>298</v>
      </c>
      <c r="AG3170">
        <v>1798</v>
      </c>
      <c r="AH3170">
        <v>273.3</v>
      </c>
      <c r="AI3170">
        <v>80.346493767627209</v>
      </c>
      <c r="AJ3170">
        <v>522</v>
      </c>
      <c r="AK3170">
        <v>17.39721494773282</v>
      </c>
      <c r="AL3170">
        <v>6199.10986328125</v>
      </c>
      <c r="AM3170">
        <v>5128.4189453125</v>
      </c>
      <c r="AN3170">
        <v>1070.6907958984375</v>
      </c>
      <c r="AO3170" s="5" t="s">
        <v>5658</v>
      </c>
    </row>
    <row r="3171" spans="1:41" ht="14.25" x14ac:dyDescent="0.45">
      <c r="A3171">
        <v>2019</v>
      </c>
      <c r="B3171" s="5" t="s">
        <v>589</v>
      </c>
      <c r="C3171" s="5" t="s">
        <v>268</v>
      </c>
      <c r="D3171" s="5" t="s">
        <v>81</v>
      </c>
      <c r="E3171" s="5" t="s">
        <v>102</v>
      </c>
      <c r="F3171" s="5" t="s">
        <v>103</v>
      </c>
      <c r="G3171" s="5" t="s">
        <v>82</v>
      </c>
      <c r="H3171" s="5" t="s">
        <v>104</v>
      </c>
      <c r="I3171">
        <v>143.19839999999999</v>
      </c>
      <c r="J3171">
        <v>228.40188510483861</v>
      </c>
      <c r="K3171">
        <v>6.6</v>
      </c>
      <c r="L3171">
        <v>21</v>
      </c>
      <c r="M3171">
        <v>132.767</v>
      </c>
      <c r="N3171">
        <v>183.75483036975751</v>
      </c>
      <c r="O3171">
        <v>59</v>
      </c>
      <c r="P3171">
        <v>99.5</v>
      </c>
      <c r="Q3171">
        <v>66.410443943935988</v>
      </c>
      <c r="R3171">
        <v>83.640723854154345</v>
      </c>
      <c r="S3171">
        <v>116.25</v>
      </c>
      <c r="T3171">
        <v>69</v>
      </c>
      <c r="U3171">
        <v>33.299999999999997</v>
      </c>
      <c r="V3171">
        <v>128.1</v>
      </c>
      <c r="W3171">
        <v>61</v>
      </c>
      <c r="X3171">
        <v>179.8</v>
      </c>
      <c r="Y3171">
        <v>632</v>
      </c>
      <c r="Z3171">
        <v>63.783274999999982</v>
      </c>
      <c r="AA3171">
        <v>804.02112499959458</v>
      </c>
      <c r="AB3171">
        <v>13.958041986</v>
      </c>
      <c r="AC3171">
        <v>58.22094750459604</v>
      </c>
      <c r="AD3171">
        <v>83.658729289759975</v>
      </c>
      <c r="AE3171">
        <v>44.7</v>
      </c>
      <c r="AF3171">
        <v>303.02174204657018</v>
      </c>
      <c r="AG3171">
        <v>1828</v>
      </c>
      <c r="AH3171">
        <v>255.6</v>
      </c>
      <c r="AI3171">
        <v>76.169304191749987</v>
      </c>
      <c r="AJ3171">
        <v>479</v>
      </c>
      <c r="AK3171">
        <v>22.997107093803638</v>
      </c>
      <c r="AL3171">
        <v>6276.853515625</v>
      </c>
      <c r="AM3171">
        <v>5200.0537109375</v>
      </c>
      <c r="AN3171">
        <v>1076.8001708984375</v>
      </c>
      <c r="AO3171" s="5" t="s">
        <v>977</v>
      </c>
    </row>
    <row r="3172" spans="1:41" ht="14.25" x14ac:dyDescent="0.45">
      <c r="A3172">
        <v>2019</v>
      </c>
      <c r="B3172" s="5" t="s">
        <v>1508</v>
      </c>
      <c r="C3172" s="5" t="s">
        <v>268</v>
      </c>
      <c r="D3172" s="5" t="s">
        <v>81</v>
      </c>
      <c r="E3172" s="5" t="s">
        <v>102</v>
      </c>
      <c r="F3172" s="5" t="s">
        <v>103</v>
      </c>
      <c r="G3172" s="5" t="s">
        <v>82</v>
      </c>
      <c r="H3172" s="5" t="s">
        <v>104</v>
      </c>
      <c r="I3172">
        <v>143.16200000000001</v>
      </c>
      <c r="J3172">
        <v>246.47911305469461</v>
      </c>
      <c r="K3172">
        <v>15.2</v>
      </c>
      <c r="L3172">
        <v>21.16</v>
      </c>
      <c r="M3172">
        <v>143</v>
      </c>
      <c r="N3172">
        <v>175.2</v>
      </c>
      <c r="O3172">
        <v>60</v>
      </c>
      <c r="P3172">
        <v>103</v>
      </c>
      <c r="Q3172">
        <v>65.322192859532933</v>
      </c>
      <c r="R3172">
        <v>86.138254138977885</v>
      </c>
      <c r="S3172">
        <v>114</v>
      </c>
      <c r="T3172">
        <v>76.487164275790605</v>
      </c>
      <c r="U3172">
        <v>33.833291353228113</v>
      </c>
      <c r="V3172">
        <v>146</v>
      </c>
      <c r="W3172">
        <v>62.4</v>
      </c>
      <c r="X3172">
        <v>179</v>
      </c>
      <c r="Y3172">
        <v>630</v>
      </c>
      <c r="Z3172">
        <v>50</v>
      </c>
      <c r="AA3172">
        <v>779.29048790209799</v>
      </c>
      <c r="AB3172">
        <v>12.982246257509621</v>
      </c>
      <c r="AC3172">
        <v>52.175782050000002</v>
      </c>
      <c r="AD3172">
        <v>152</v>
      </c>
      <c r="AE3172">
        <v>47.99</v>
      </c>
      <c r="AF3172"/>
      <c r="AG3172">
        <v>1891</v>
      </c>
      <c r="AH3172">
        <v>285.2</v>
      </c>
      <c r="AI3172">
        <v>76.579044509952013</v>
      </c>
      <c r="AJ3172">
        <v>542.84504375452627</v>
      </c>
      <c r="AK3172">
        <v>27.13370953959712</v>
      </c>
      <c r="AL3172">
        <v>6217.57861328125</v>
      </c>
      <c r="AM3172">
        <v>5013.59619140625</v>
      </c>
      <c r="AN3172">
        <v>1203.982177734375</v>
      </c>
      <c r="AO3172" s="5" t="s">
        <v>2677</v>
      </c>
    </row>
    <row r="3173" spans="1:41" ht="14.25" x14ac:dyDescent="0.45">
      <c r="A3173">
        <v>2019</v>
      </c>
      <c r="B3173" s="5" t="s">
        <v>1509</v>
      </c>
      <c r="C3173" s="5" t="s">
        <v>268</v>
      </c>
      <c r="D3173" s="5" t="s">
        <v>81</v>
      </c>
      <c r="E3173" s="5" t="s">
        <v>102</v>
      </c>
      <c r="F3173" s="5" t="s">
        <v>103</v>
      </c>
      <c r="G3173" s="5" t="s">
        <v>82</v>
      </c>
      <c r="H3173" s="5" t="s">
        <v>104</v>
      </c>
      <c r="I3173">
        <v>142.24171999999999</v>
      </c>
      <c r="J3173">
        <v>227.52755084765769</v>
      </c>
      <c r="K3173">
        <v>8.3000000000000007</v>
      </c>
      <c r="L3173">
        <v>21.24</v>
      </c>
      <c r="M3173">
        <v>121.3</v>
      </c>
      <c r="N3173">
        <v>179</v>
      </c>
      <c r="O3173">
        <v>61</v>
      </c>
      <c r="P3173">
        <v>99.5</v>
      </c>
      <c r="Q3173">
        <v>60.771274184000013</v>
      </c>
      <c r="R3173">
        <v>82.676830327093882</v>
      </c>
      <c r="S3173">
        <v>109</v>
      </c>
      <c r="T3173">
        <v>71</v>
      </c>
      <c r="U3173">
        <v>34.68511702124998</v>
      </c>
      <c r="V3173">
        <v>123</v>
      </c>
      <c r="W3173">
        <v>62.4</v>
      </c>
      <c r="X3173">
        <v>180.2</v>
      </c>
      <c r="Y3173">
        <v>625</v>
      </c>
      <c r="Z3173">
        <v>59.624000000000002</v>
      </c>
      <c r="AA3173">
        <v>786.80261254318077</v>
      </c>
      <c r="AB3173">
        <v>13.944083944014</v>
      </c>
      <c r="AC3173">
        <v>60.03130742659814</v>
      </c>
      <c r="AD3173">
        <v>78</v>
      </c>
      <c r="AE3173">
        <v>47.99</v>
      </c>
      <c r="AF3173">
        <v>311.25397041528311</v>
      </c>
      <c r="AG3173">
        <v>1722.6</v>
      </c>
      <c r="AH3173">
        <v>255.53</v>
      </c>
      <c r="AI3173">
        <v>72.172721442499977</v>
      </c>
      <c r="AJ3173">
        <v>465</v>
      </c>
      <c r="AK3173">
        <v>23.827367289924581</v>
      </c>
      <c r="AL3173">
        <v>6105.6181640625</v>
      </c>
      <c r="AM3173">
        <v>5048.9443359375</v>
      </c>
      <c r="AN3173">
        <v>1056.6741943359375</v>
      </c>
      <c r="AO3173" s="5" t="s">
        <v>2676</v>
      </c>
    </row>
    <row r="3174" spans="1:41" ht="14.25" x14ac:dyDescent="0.45">
      <c r="A3174">
        <v>2019</v>
      </c>
      <c r="B3174" s="5" t="s">
        <v>4071</v>
      </c>
      <c r="C3174" s="5" t="s">
        <v>268</v>
      </c>
      <c r="D3174" s="5" t="s">
        <v>81</v>
      </c>
      <c r="E3174" s="5" t="s">
        <v>102</v>
      </c>
      <c r="F3174" s="5" t="s">
        <v>103</v>
      </c>
      <c r="G3174" s="5" t="s">
        <v>82</v>
      </c>
      <c r="H3174" s="5" t="s">
        <v>104</v>
      </c>
      <c r="I3174">
        <v>143.08847896633341</v>
      </c>
      <c r="J3174">
        <v>241.39927014595</v>
      </c>
      <c r="K3174">
        <v>6.5</v>
      </c>
      <c r="L3174">
        <v>21.04</v>
      </c>
      <c r="M3174">
        <v>128.80350668156339</v>
      </c>
      <c r="N3174">
        <v>179.52287002457251</v>
      </c>
      <c r="O3174">
        <v>57</v>
      </c>
      <c r="P3174">
        <v>103</v>
      </c>
      <c r="Q3174">
        <v>58.51049032021902</v>
      </c>
      <c r="R3174">
        <v>63.099591045596583</v>
      </c>
      <c r="S3174">
        <v>107.506</v>
      </c>
      <c r="T3174">
        <v>71</v>
      </c>
      <c r="U3174">
        <v>34</v>
      </c>
      <c r="V3174">
        <v>130.001544</v>
      </c>
      <c r="W3174">
        <v>61</v>
      </c>
      <c r="X3174">
        <v>171.655405484781</v>
      </c>
      <c r="Y3174">
        <v>631</v>
      </c>
      <c r="Z3174">
        <v>58</v>
      </c>
      <c r="AA3174">
        <v>774.35740302086742</v>
      </c>
      <c r="AB3174">
        <v>14</v>
      </c>
      <c r="AC3174">
        <v>67.786516630524162</v>
      </c>
      <c r="AD3174">
        <v>81.047392247999994</v>
      </c>
      <c r="AE3174">
        <v>44</v>
      </c>
      <c r="AF3174">
        <v>307</v>
      </c>
      <c r="AG3174">
        <v>1862</v>
      </c>
      <c r="AH3174">
        <v>275.97000000000003</v>
      </c>
      <c r="AI3174">
        <v>76.169304191749987</v>
      </c>
      <c r="AJ3174">
        <v>518</v>
      </c>
      <c r="AK3174">
        <v>18.785520290509389</v>
      </c>
      <c r="AL3174">
        <v>6305.244140625</v>
      </c>
      <c r="AM3174">
        <v>5235.806640625</v>
      </c>
      <c r="AN3174">
        <v>1069.43701171875</v>
      </c>
      <c r="AO3174" s="5" t="s">
        <v>4438</v>
      </c>
    </row>
    <row r="3175" spans="1:41" ht="14.25" x14ac:dyDescent="0.45">
      <c r="A3175">
        <v>2019</v>
      </c>
      <c r="B3175" s="5" t="s">
        <v>5028</v>
      </c>
      <c r="C3175" s="5" t="s">
        <v>268</v>
      </c>
      <c r="D3175" s="5" t="s">
        <v>81</v>
      </c>
      <c r="E3175" s="5" t="s">
        <v>102</v>
      </c>
      <c r="F3175" s="5" t="s">
        <v>102</v>
      </c>
      <c r="G3175" s="5" t="s">
        <v>82</v>
      </c>
      <c r="H3175" s="5" t="s">
        <v>104</v>
      </c>
      <c r="I3175">
        <v>155.17403999999999</v>
      </c>
      <c r="J3175">
        <v>304.00000000000011</v>
      </c>
      <c r="K3175">
        <v>11</v>
      </c>
      <c r="L3175">
        <v>21.06</v>
      </c>
      <c r="M3175">
        <v>120</v>
      </c>
      <c r="N3175">
        <v>183.0538394880403</v>
      </c>
      <c r="O3175">
        <v>60</v>
      </c>
      <c r="P3175">
        <v>104</v>
      </c>
      <c r="Q3175">
        <v>64.193917685747749</v>
      </c>
      <c r="R3175">
        <v>94</v>
      </c>
      <c r="S3175">
        <v>115.536</v>
      </c>
      <c r="T3175">
        <v>73.35499999999999</v>
      </c>
      <c r="U3175">
        <v>34</v>
      </c>
      <c r="V3175">
        <v>141</v>
      </c>
      <c r="W3175">
        <v>65</v>
      </c>
      <c r="X3175">
        <v>176.9</v>
      </c>
      <c r="Y3175">
        <v>631.21993896390643</v>
      </c>
      <c r="Z3175">
        <v>62</v>
      </c>
      <c r="AA3175"/>
      <c r="AB3175">
        <v>14</v>
      </c>
      <c r="AC3175">
        <v>81.12</v>
      </c>
      <c r="AD3175">
        <v>139.06407999999999</v>
      </c>
      <c r="AE3175">
        <v>70</v>
      </c>
      <c r="AF3175">
        <v>350</v>
      </c>
      <c r="AG3175">
        <v>1812</v>
      </c>
      <c r="AH3175">
        <v>273.3</v>
      </c>
      <c r="AI3175">
        <v>80.346493767627209</v>
      </c>
      <c r="AJ3175">
        <v>580</v>
      </c>
      <c r="AK3175">
        <v>42.851214947732828</v>
      </c>
      <c r="AL3175">
        <v>5858.17431640625</v>
      </c>
      <c r="AM3175">
        <v>4686.82177734375</v>
      </c>
      <c r="AN3175">
        <v>1171.352783203125</v>
      </c>
      <c r="AO3175" s="5" t="s">
        <v>5659</v>
      </c>
    </row>
    <row r="3176" spans="1:41" ht="14.25" x14ac:dyDescent="0.45">
      <c r="A3176">
        <v>2019</v>
      </c>
      <c r="B3176" s="5" t="s">
        <v>589</v>
      </c>
      <c r="C3176" s="5" t="s">
        <v>268</v>
      </c>
      <c r="D3176" s="5" t="s">
        <v>81</v>
      </c>
      <c r="E3176" s="5" t="s">
        <v>102</v>
      </c>
      <c r="F3176" s="5" t="s">
        <v>102</v>
      </c>
      <c r="G3176" s="5" t="s">
        <v>82</v>
      </c>
      <c r="H3176" s="5" t="s">
        <v>104</v>
      </c>
      <c r="I3176">
        <v>149.86212</v>
      </c>
      <c r="J3176">
        <v>286.82441800927359</v>
      </c>
      <c r="K3176">
        <v>10.6</v>
      </c>
      <c r="L3176">
        <v>21</v>
      </c>
      <c r="M3176">
        <v>136.97499999999999</v>
      </c>
      <c r="N3176">
        <v>184.83041036975749</v>
      </c>
      <c r="O3176">
        <v>65</v>
      </c>
      <c r="P3176">
        <v>99.5</v>
      </c>
      <c r="Q3176">
        <v>66.410443943935988</v>
      </c>
      <c r="R3176">
        <v>87.640723854154345</v>
      </c>
      <c r="S3176">
        <v>120.25</v>
      </c>
      <c r="T3176">
        <v>72</v>
      </c>
      <c r="U3176">
        <v>33.299999999999997</v>
      </c>
      <c r="V3176">
        <v>135.1</v>
      </c>
      <c r="W3176">
        <v>61</v>
      </c>
      <c r="X3176">
        <v>184.8</v>
      </c>
      <c r="Y3176">
        <v>632.5</v>
      </c>
      <c r="Z3176">
        <v>70.994849999999985</v>
      </c>
      <c r="AA3176">
        <v>937.2752142857164</v>
      </c>
      <c r="AB3176">
        <v>13.958041986</v>
      </c>
      <c r="AC3176">
        <v>66.699587360212362</v>
      </c>
      <c r="AD3176">
        <v>139.42772928976001</v>
      </c>
      <c r="AE3176">
        <v>69.7</v>
      </c>
      <c r="AF3176">
        <v>338.02174204657018</v>
      </c>
      <c r="AG3176">
        <v>1835</v>
      </c>
      <c r="AH3176">
        <v>258.60000000000002</v>
      </c>
      <c r="AI3176">
        <v>76.169304191749987</v>
      </c>
      <c r="AJ3176">
        <v>554</v>
      </c>
      <c r="AK3176">
        <v>48.398107093803652</v>
      </c>
      <c r="AL3176">
        <v>6755.837890625</v>
      </c>
      <c r="AM3176">
        <v>5568.65966796875</v>
      </c>
      <c r="AN3176">
        <v>1187.17822265625</v>
      </c>
      <c r="AO3176" s="5" t="s">
        <v>978</v>
      </c>
    </row>
    <row r="3177" spans="1:41" ht="14.25" x14ac:dyDescent="0.45">
      <c r="A3177">
        <v>2019</v>
      </c>
      <c r="B3177" s="5" t="s">
        <v>1508</v>
      </c>
      <c r="C3177" s="5" t="s">
        <v>268</v>
      </c>
      <c r="D3177" s="5" t="s">
        <v>81</v>
      </c>
      <c r="E3177" s="5" t="s">
        <v>102</v>
      </c>
      <c r="F3177" s="5" t="s">
        <v>102</v>
      </c>
      <c r="G3177" s="5" t="s">
        <v>82</v>
      </c>
      <c r="H3177" s="5" t="s">
        <v>104</v>
      </c>
      <c r="I3177">
        <v>149.90199999999999</v>
      </c>
      <c r="J3177">
        <v>295.60012778403438</v>
      </c>
      <c r="K3177">
        <v>15.7</v>
      </c>
      <c r="L3177">
        <v>21.16</v>
      </c>
      <c r="M3177">
        <v>151.5</v>
      </c>
      <c r="N3177">
        <v>176.2</v>
      </c>
      <c r="O3177">
        <v>66</v>
      </c>
      <c r="P3177">
        <v>103</v>
      </c>
      <c r="Q3177">
        <v>65.322192859532933</v>
      </c>
      <c r="R3177">
        <v>90.26619413897788</v>
      </c>
      <c r="S3177">
        <v>114</v>
      </c>
      <c r="T3177">
        <v>80.2196442757906</v>
      </c>
      <c r="U3177">
        <v>33.833291353228113</v>
      </c>
      <c r="V3177">
        <v>147.47</v>
      </c>
      <c r="W3177">
        <v>62.4</v>
      </c>
      <c r="X3177">
        <v>188</v>
      </c>
      <c r="Y3177">
        <v>630.79999999999995</v>
      </c>
      <c r="Z3177">
        <v>63</v>
      </c>
      <c r="AA3177">
        <v>937.33883950337031</v>
      </c>
      <c r="AB3177">
        <v>12.982246257509621</v>
      </c>
      <c r="AC3177">
        <v>70.65470486000001</v>
      </c>
      <c r="AD3177">
        <v>166</v>
      </c>
      <c r="AE3177">
        <v>72.990000000000009</v>
      </c>
      <c r="AF3177">
        <v>0</v>
      </c>
      <c r="AG3177">
        <v>1909</v>
      </c>
      <c r="AH3177">
        <v>285.2</v>
      </c>
      <c r="AI3177">
        <v>76.579044509952013</v>
      </c>
      <c r="AJ3177">
        <v>567.34504375452627</v>
      </c>
      <c r="AK3177">
        <v>53.38370953959712</v>
      </c>
      <c r="AL3177">
        <v>6605.84716796875</v>
      </c>
      <c r="AM3177">
        <v>5333.88232421875</v>
      </c>
      <c r="AN3177">
        <v>1271.964599609375</v>
      </c>
      <c r="AO3177" s="5" t="s">
        <v>2679</v>
      </c>
    </row>
    <row r="3178" spans="1:41" ht="14.25" x14ac:dyDescent="0.45">
      <c r="A3178">
        <v>2019</v>
      </c>
      <c r="B3178" s="5" t="s">
        <v>4071</v>
      </c>
      <c r="C3178" s="5" t="s">
        <v>268</v>
      </c>
      <c r="D3178" s="5" t="s">
        <v>81</v>
      </c>
      <c r="E3178" s="5" t="s">
        <v>102</v>
      </c>
      <c r="F3178" s="5" t="s">
        <v>102</v>
      </c>
      <c r="G3178" s="5" t="s">
        <v>82</v>
      </c>
      <c r="H3178" s="5" t="s">
        <v>104</v>
      </c>
      <c r="I3178">
        <v>149.59251896633339</v>
      </c>
      <c r="J3178">
        <v>296.3354523459501</v>
      </c>
      <c r="K3178">
        <v>10.5</v>
      </c>
      <c r="L3178">
        <v>21.04</v>
      </c>
      <c r="M3178">
        <v>133.00350668156341</v>
      </c>
      <c r="N3178">
        <v>181.10087002457249</v>
      </c>
      <c r="O3178">
        <v>62</v>
      </c>
      <c r="P3178">
        <v>103</v>
      </c>
      <c r="Q3178">
        <v>58.51049032021902</v>
      </c>
      <c r="R3178">
        <v>91.099591045596583</v>
      </c>
      <c r="S3178">
        <v>111.506</v>
      </c>
      <c r="T3178">
        <v>72</v>
      </c>
      <c r="U3178">
        <v>34</v>
      </c>
      <c r="V3178">
        <v>130.45352990800001</v>
      </c>
      <c r="W3178">
        <v>61</v>
      </c>
      <c r="X3178">
        <v>176.655405484781</v>
      </c>
      <c r="Y3178">
        <v>632</v>
      </c>
      <c r="Z3178">
        <v>65</v>
      </c>
      <c r="AA3178"/>
      <c r="AB3178">
        <v>14</v>
      </c>
      <c r="AC3178">
        <v>76.049149060496077</v>
      </c>
      <c r="AD3178">
        <v>138.06339224800001</v>
      </c>
      <c r="AE3178">
        <v>69</v>
      </c>
      <c r="AF3178">
        <v>342</v>
      </c>
      <c r="AG3178">
        <v>1876</v>
      </c>
      <c r="AH3178">
        <v>275.97000000000003</v>
      </c>
      <c r="AI3178">
        <v>76.169304191749987</v>
      </c>
      <c r="AJ3178">
        <v>568</v>
      </c>
      <c r="AK3178">
        <v>45.345520290509377</v>
      </c>
      <c r="AL3178">
        <v>5869.3955078125</v>
      </c>
      <c r="AM3178">
        <v>4693.181640625</v>
      </c>
      <c r="AN3178">
        <v>1176.2132568359375</v>
      </c>
      <c r="AO3178" s="5" t="s">
        <v>4439</v>
      </c>
    </row>
    <row r="3179" spans="1:41" ht="14.25" x14ac:dyDescent="0.45">
      <c r="A3179">
        <v>2019</v>
      </c>
      <c r="B3179" s="5" t="s">
        <v>1509</v>
      </c>
      <c r="C3179" s="5" t="s">
        <v>268</v>
      </c>
      <c r="D3179" s="5" t="s">
        <v>81</v>
      </c>
      <c r="E3179" s="5" t="s">
        <v>102</v>
      </c>
      <c r="F3179" s="5" t="s">
        <v>102</v>
      </c>
      <c r="G3179" s="5" t="s">
        <v>82</v>
      </c>
      <c r="H3179" s="5" t="s">
        <v>104</v>
      </c>
      <c r="I3179">
        <v>148.90544</v>
      </c>
      <c r="J3179">
        <v>284.57624761444578</v>
      </c>
      <c r="K3179">
        <v>10.8</v>
      </c>
      <c r="L3179">
        <v>21.24</v>
      </c>
      <c r="M3179">
        <v>130.30000000000001</v>
      </c>
      <c r="N3179">
        <v>180</v>
      </c>
      <c r="O3179">
        <v>67</v>
      </c>
      <c r="P3179">
        <v>99.5</v>
      </c>
      <c r="Q3179">
        <v>60.771274184000013</v>
      </c>
      <c r="R3179">
        <v>86.676830327093882</v>
      </c>
      <c r="S3179">
        <v>113</v>
      </c>
      <c r="T3179">
        <v>73</v>
      </c>
      <c r="U3179">
        <v>34.68511702124998</v>
      </c>
      <c r="V3179">
        <v>148</v>
      </c>
      <c r="W3179">
        <v>62.4</v>
      </c>
      <c r="X3179">
        <v>190.2</v>
      </c>
      <c r="Y3179">
        <v>627</v>
      </c>
      <c r="Z3179">
        <v>67.061999999999998</v>
      </c>
      <c r="AA3179">
        <v>924.52412162531641</v>
      </c>
      <c r="AB3179">
        <v>13.944083944014</v>
      </c>
      <c r="AC3179">
        <v>68.607208487540731</v>
      </c>
      <c r="AD3179">
        <v>151</v>
      </c>
      <c r="AE3179">
        <v>72.990000000000009</v>
      </c>
      <c r="AF3179">
        <v>346.25397041528311</v>
      </c>
      <c r="AG3179">
        <v>1732.7</v>
      </c>
      <c r="AH3179">
        <v>258.22248000000002</v>
      </c>
      <c r="AI3179">
        <v>72.172721442499977</v>
      </c>
      <c r="AJ3179">
        <v>540</v>
      </c>
      <c r="AK3179">
        <v>50.327367289924581</v>
      </c>
      <c r="AL3179">
        <v>6635.85888671875</v>
      </c>
      <c r="AM3179">
        <v>5443.4921875</v>
      </c>
      <c r="AN3179">
        <v>1192.36669921875</v>
      </c>
      <c r="AO3179" s="5" t="s">
        <v>2678</v>
      </c>
    </row>
    <row r="3180" spans="1:41" ht="14.25" x14ac:dyDescent="0.45">
      <c r="A3180">
        <v>2019</v>
      </c>
      <c r="B3180" s="5" t="s">
        <v>4071</v>
      </c>
      <c r="C3180" s="5" t="s">
        <v>268</v>
      </c>
      <c r="D3180" s="5" t="s">
        <v>81</v>
      </c>
      <c r="E3180" s="5" t="s">
        <v>102</v>
      </c>
      <c r="F3180" s="5" t="s">
        <v>4073</v>
      </c>
      <c r="G3180" s="5" t="s">
        <v>82</v>
      </c>
      <c r="H3180" s="5" t="s">
        <v>104</v>
      </c>
      <c r="I3180"/>
      <c r="J3180"/>
      <c r="K3180"/>
      <c r="L3180"/>
      <c r="M3180"/>
      <c r="N3180"/>
      <c r="O3180"/>
      <c r="P3180"/>
      <c r="Q3180"/>
      <c r="R3180"/>
      <c r="S3180"/>
      <c r="T3180"/>
      <c r="U3180"/>
      <c r="V3180"/>
      <c r="W3180"/>
      <c r="X3180"/>
      <c r="Y3180"/>
      <c r="Z3180"/>
      <c r="AA3180">
        <v>918.20875258621538</v>
      </c>
      <c r="AB3180"/>
      <c r="AC3180"/>
      <c r="AD3180"/>
      <c r="AE3180"/>
      <c r="AF3180"/>
      <c r="AG3180"/>
      <c r="AH3180"/>
      <c r="AI3180"/>
      <c r="AJ3180"/>
      <c r="AK3180"/>
      <c r="AL3180">
        <v>918.208740234375</v>
      </c>
      <c r="AM3180">
        <v>918.208740234375</v>
      </c>
      <c r="AN3180">
        <v>0</v>
      </c>
      <c r="AO3180" s="5" t="s">
        <v>4440</v>
      </c>
    </row>
    <row r="3181" spans="1:41" ht="14.25" x14ac:dyDescent="0.45">
      <c r="A3181">
        <v>2019</v>
      </c>
      <c r="B3181" s="5" t="s">
        <v>5028</v>
      </c>
      <c r="C3181" s="5" t="s">
        <v>268</v>
      </c>
      <c r="D3181" s="5" t="s">
        <v>81</v>
      </c>
      <c r="E3181" s="5" t="s">
        <v>102</v>
      </c>
      <c r="F3181" s="5" t="s">
        <v>5033</v>
      </c>
      <c r="G3181" s="5" t="s">
        <v>82</v>
      </c>
      <c r="H3181" s="5" t="s">
        <v>104</v>
      </c>
      <c r="I3181"/>
      <c r="J3181"/>
      <c r="K3181"/>
      <c r="L3181"/>
      <c r="M3181"/>
      <c r="N3181"/>
      <c r="O3181"/>
      <c r="P3181"/>
      <c r="Q3181"/>
      <c r="R3181"/>
      <c r="S3181"/>
      <c r="T3181"/>
      <c r="U3181"/>
      <c r="V3181"/>
      <c r="W3181"/>
      <c r="X3181"/>
      <c r="Y3181"/>
      <c r="Z3181"/>
      <c r="AA3181">
        <v>905.1762516013988</v>
      </c>
      <c r="AB3181"/>
      <c r="AC3181"/>
      <c r="AD3181"/>
      <c r="AE3181"/>
      <c r="AF3181"/>
      <c r="AG3181"/>
      <c r="AH3181"/>
      <c r="AI3181"/>
      <c r="AJ3181"/>
      <c r="AK3181"/>
      <c r="AL3181">
        <v>905.17626953125</v>
      </c>
      <c r="AM3181">
        <v>905.17626953125</v>
      </c>
      <c r="AN3181">
        <v>0</v>
      </c>
      <c r="AO3181" s="5" t="s">
        <v>5660</v>
      </c>
    </row>
    <row r="3182" spans="1:41" ht="14.25" x14ac:dyDescent="0.45">
      <c r="A3182">
        <v>2019</v>
      </c>
      <c r="B3182" s="5" t="s">
        <v>4071</v>
      </c>
      <c r="C3182" s="5" t="s">
        <v>277</v>
      </c>
      <c r="D3182" s="5" t="s">
        <v>107</v>
      </c>
      <c r="E3182" s="5" t="s">
        <v>108</v>
      </c>
      <c r="F3182" s="5" t="s">
        <v>108</v>
      </c>
      <c r="G3182" s="5" t="s">
        <v>86</v>
      </c>
      <c r="H3182" s="5" t="s">
        <v>130</v>
      </c>
      <c r="I3182">
        <v>291.35865346305837</v>
      </c>
      <c r="J3182">
        <v>540.80459138959941</v>
      </c>
      <c r="K3182">
        <v>402.57855862387805</v>
      </c>
      <c r="L3182">
        <v>478.31504516626484</v>
      </c>
      <c r="M3182">
        <v>679.84511752965113</v>
      </c>
      <c r="N3182">
        <v>872.40035383050906</v>
      </c>
      <c r="O3182">
        <v>2170.1213774312023</v>
      </c>
      <c r="P3182">
        <v>448.99742703016608</v>
      </c>
      <c r="Q3182">
        <v>108.32383816714494</v>
      </c>
      <c r="R3182">
        <v>751.04287131629212</v>
      </c>
      <c r="S3182">
        <v>51.431725286695148</v>
      </c>
      <c r="T3182">
        <v>617.18070344034174</v>
      </c>
      <c r="U3182">
        <v>342.81027191092255</v>
      </c>
      <c r="V3182">
        <v>2423.4628955090752</v>
      </c>
      <c r="W3182">
        <v>689.18511884171494</v>
      </c>
      <c r="X3182">
        <v>1521.3504339804424</v>
      </c>
      <c r="Y3182">
        <v>3471.6414568519222</v>
      </c>
      <c r="Z3182">
        <v>355.90753898393041</v>
      </c>
      <c r="AA3182">
        <v>11836.497257480021</v>
      </c>
      <c r="AB3182">
        <v>184.16672190659796</v>
      </c>
      <c r="AC3182">
        <v>195.44055608944154</v>
      </c>
      <c r="AD3182">
        <v>1251.062119423681</v>
      </c>
      <c r="AE3182">
        <v>1118.6400249856194</v>
      </c>
      <c r="AF3182">
        <v>1650.7526548017674</v>
      </c>
      <c r="AG3182">
        <v>16325.458240502772</v>
      </c>
      <c r="AH3182">
        <v>1668.4451683003906</v>
      </c>
      <c r="AI3182">
        <v>443.34147197131216</v>
      </c>
      <c r="AJ3182">
        <v>847.30850770276322</v>
      </c>
      <c r="AK3182">
        <v>298.30400666283185</v>
      </c>
      <c r="AL3182">
        <v>52036.17578125</v>
      </c>
      <c r="AM3182">
        <v>42059.1640625</v>
      </c>
      <c r="AN3182">
        <v>9977.0126953125</v>
      </c>
      <c r="AO3182" s="5" t="s">
        <v>4441</v>
      </c>
    </row>
    <row r="3183" spans="1:41" ht="14.25" x14ac:dyDescent="0.45">
      <c r="A3183">
        <v>2019</v>
      </c>
      <c r="B3183" s="5" t="s">
        <v>1509</v>
      </c>
      <c r="C3183" s="5" t="s">
        <v>277</v>
      </c>
      <c r="D3183" s="5" t="s">
        <v>107</v>
      </c>
      <c r="E3183" s="5" t="s">
        <v>108</v>
      </c>
      <c r="F3183" s="5" t="s">
        <v>108</v>
      </c>
      <c r="G3183" s="5" t="s">
        <v>86</v>
      </c>
      <c r="H3183" s="5" t="s">
        <v>130</v>
      </c>
      <c r="I3183">
        <v>579.70336235705349</v>
      </c>
      <c r="J3183">
        <v>325.42641124936659</v>
      </c>
      <c r="K3183">
        <v>424.52888863940035</v>
      </c>
      <c r="L3183">
        <v>418.40957965865698</v>
      </c>
      <c r="M3183">
        <v>1102.2142048621449</v>
      </c>
      <c r="N3183">
        <v>810.76051323860986</v>
      </c>
      <c r="O3183">
        <v>2128.2090747194552</v>
      </c>
      <c r="P3183">
        <v>1674.0589175347022</v>
      </c>
      <c r="Q3183">
        <v>107.4284960192557</v>
      </c>
      <c r="R3183">
        <v>850.44278701955977</v>
      </c>
      <c r="S3183">
        <v>177.28632129335952</v>
      </c>
      <c r="T3183">
        <v>225.73505232594124</v>
      </c>
      <c r="U3183">
        <v>348.96104137449419</v>
      </c>
      <c r="V3183">
        <v>2001.1674871313674</v>
      </c>
      <c r="W3183">
        <v>860.92199165686191</v>
      </c>
      <c r="X3183">
        <v>1857.3270119283259</v>
      </c>
      <c r="Y3183">
        <v>2404.3407898902578</v>
      </c>
      <c r="Z3183">
        <v>505.73051164818315</v>
      </c>
      <c r="AA3183">
        <v>11386.273733248603</v>
      </c>
      <c r="AB3183">
        <v>196.33699899977213</v>
      </c>
      <c r="AC3183">
        <v>317.07900373225232</v>
      </c>
      <c r="AD3183">
        <v>1197.1754451996128</v>
      </c>
      <c r="AE3183">
        <v>1181.1717854264366</v>
      </c>
      <c r="AF3183">
        <v>2245.3953539077261</v>
      </c>
      <c r="AG3183">
        <v>15320.79299209849</v>
      </c>
      <c r="AH3183">
        <v>2347.1524777820664</v>
      </c>
      <c r="AI3183">
        <v>288.73088088201786</v>
      </c>
      <c r="AJ3183">
        <v>957.92394685404724</v>
      </c>
      <c r="AK3183">
        <v>335.97775229907535</v>
      </c>
      <c r="AL3183">
        <v>52576.6640625</v>
      </c>
      <c r="AM3183">
        <v>41435.06640625</v>
      </c>
      <c r="AN3183">
        <v>11141.595703125</v>
      </c>
      <c r="AO3183" s="5" t="s">
        <v>2681</v>
      </c>
    </row>
    <row r="3184" spans="1:41" ht="14.25" x14ac:dyDescent="0.45">
      <c r="A3184">
        <v>2019</v>
      </c>
      <c r="B3184" s="5" t="s">
        <v>1507</v>
      </c>
      <c r="C3184" s="5" t="s">
        <v>277</v>
      </c>
      <c r="D3184" s="5" t="s">
        <v>107</v>
      </c>
      <c r="E3184" s="5" t="s">
        <v>108</v>
      </c>
      <c r="F3184" s="5" t="s">
        <v>108</v>
      </c>
      <c r="G3184" s="5" t="s">
        <v>86</v>
      </c>
      <c r="H3184" s="5" t="s">
        <v>130</v>
      </c>
      <c r="I3184">
        <v>795.19274823946682</v>
      </c>
      <c r="J3184">
        <v>1477.598936178802</v>
      </c>
      <c r="K3184">
        <v>409.91209626060623</v>
      </c>
      <c r="L3184">
        <v>518.82853021466781</v>
      </c>
      <c r="M3184">
        <v>1263.312164480524</v>
      </c>
      <c r="N3184">
        <v>729.68645407647182</v>
      </c>
      <c r="O3184">
        <v>504.3421079646202</v>
      </c>
      <c r="P3184">
        <v>1325.2393688006509</v>
      </c>
      <c r="Q3184">
        <v>126.08552699115505</v>
      </c>
      <c r="R3184">
        <v>1170.0704712729744</v>
      </c>
      <c r="S3184">
        <v>183.49468183393628</v>
      </c>
      <c r="T3184">
        <v>1234.0285620410921</v>
      </c>
      <c r="U3184">
        <v>377.16884581104057</v>
      </c>
      <c r="V3184">
        <v>1679.3519126907036</v>
      </c>
      <c r="W3184">
        <v>777.97452824329719</v>
      </c>
      <c r="X3184">
        <v>2270.6125541556094</v>
      </c>
      <c r="Y3184">
        <v>2939.1341142874358</v>
      </c>
      <c r="Z3184">
        <v>714.66349766901499</v>
      </c>
      <c r="AA3184">
        <v>11284.949641790176</v>
      </c>
      <c r="AB3184">
        <v>185.64081846357297</v>
      </c>
      <c r="AC3184">
        <v>121.68380076377022</v>
      </c>
      <c r="AD3184">
        <v>987.3730791969482</v>
      </c>
      <c r="AE3184">
        <v>1600.8891575111866</v>
      </c>
      <c r="AF3184">
        <v>2460.3776054358268</v>
      </c>
      <c r="AG3184">
        <v>11862.458236381503</v>
      </c>
      <c r="AH3184">
        <v>1816.2577240343292</v>
      </c>
      <c r="AI3184">
        <v>232.85582431557998</v>
      </c>
      <c r="AJ3184">
        <v>775.64227899590253</v>
      </c>
      <c r="AK3184">
        <v>348.74720231596081</v>
      </c>
      <c r="AL3184">
        <v>50173.56640625</v>
      </c>
      <c r="AM3184">
        <v>39959.015625</v>
      </c>
      <c r="AN3184">
        <v>10214.55078125</v>
      </c>
      <c r="AO3184" s="5" t="s">
        <v>2682</v>
      </c>
    </row>
    <row r="3185" spans="1:41" ht="14.25" x14ac:dyDescent="0.45">
      <c r="A3185">
        <v>2019</v>
      </c>
      <c r="B3185" s="5" t="s">
        <v>1508</v>
      </c>
      <c r="C3185" s="5" t="s">
        <v>277</v>
      </c>
      <c r="D3185" s="5" t="s">
        <v>107</v>
      </c>
      <c r="E3185" s="5" t="s">
        <v>108</v>
      </c>
      <c r="F3185" s="5" t="s">
        <v>108</v>
      </c>
      <c r="G3185" s="5" t="s">
        <v>86</v>
      </c>
      <c r="H3185" s="5" t="s">
        <v>130</v>
      </c>
      <c r="I3185">
        <v>576.29884597470993</v>
      </c>
      <c r="J3185">
        <v>207.91370150144846</v>
      </c>
      <c r="K3185">
        <v>367.50834227377402</v>
      </c>
      <c r="L3185">
        <v>572.84967964737268</v>
      </c>
      <c r="M3185">
        <v>1224.6165220273977</v>
      </c>
      <c r="N3185">
        <v>752.08034081390292</v>
      </c>
      <c r="O3185">
        <v>468.59946221154564</v>
      </c>
      <c r="P3185">
        <v>1219.3442401694119</v>
      </c>
      <c r="Q3185">
        <v>111.75210130758884</v>
      </c>
      <c r="R3185">
        <v>1014.8351670316762</v>
      </c>
      <c r="S3185">
        <v>180.26427120538611</v>
      </c>
      <c r="T3185">
        <v>1263.6389992221457</v>
      </c>
      <c r="U3185">
        <v>360.52237303639436</v>
      </c>
      <c r="V3185">
        <v>1933.3676688098826</v>
      </c>
      <c r="W3185">
        <v>766.60765952810164</v>
      </c>
      <c r="X3185">
        <v>2300.8760110836565</v>
      </c>
      <c r="Y3185">
        <v>2590.4599484053983</v>
      </c>
      <c r="Z3185">
        <v>490.71314469793322</v>
      </c>
      <c r="AA3185">
        <v>11239.812112609445</v>
      </c>
      <c r="AB3185">
        <v>182.17462238785933</v>
      </c>
      <c r="AC3185">
        <v>318.01581480423999</v>
      </c>
      <c r="AD3185">
        <v>1350.6717014441811</v>
      </c>
      <c r="AE3185">
        <v>628.66040211301743</v>
      </c>
      <c r="AF3185">
        <v>2162.6921065009078</v>
      </c>
      <c r="AG3185">
        <v>10616.673658464726</v>
      </c>
      <c r="AH3185">
        <v>1436.1236165509697</v>
      </c>
      <c r="AI3185">
        <v>335.91736729322037</v>
      </c>
      <c r="AJ3185">
        <v>735.59698748427888</v>
      </c>
      <c r="AK3185">
        <v>299.06122981590778</v>
      </c>
      <c r="AL3185">
        <v>45707.6484375</v>
      </c>
      <c r="AM3185">
        <v>35531.5859375</v>
      </c>
      <c r="AN3185">
        <v>10176.0595703125</v>
      </c>
      <c r="AO3185" s="5" t="s">
        <v>2680</v>
      </c>
    </row>
    <row r="3186" spans="1:41" ht="14.25" x14ac:dyDescent="0.45">
      <c r="A3186">
        <v>2019</v>
      </c>
      <c r="B3186" s="5" t="s">
        <v>5028</v>
      </c>
      <c r="C3186" s="5" t="s">
        <v>277</v>
      </c>
      <c r="D3186" s="5" t="s">
        <v>107</v>
      </c>
      <c r="E3186" s="5" t="s">
        <v>108</v>
      </c>
      <c r="F3186" s="5" t="s">
        <v>108</v>
      </c>
      <c r="G3186" s="5" t="s">
        <v>86</v>
      </c>
      <c r="H3186" s="5" t="s">
        <v>130</v>
      </c>
      <c r="I3186">
        <v>301.24506564496608</v>
      </c>
      <c r="J3186">
        <v>310.76</v>
      </c>
      <c r="K3186">
        <v>71</v>
      </c>
      <c r="L3186">
        <v>489</v>
      </c>
      <c r="M3186">
        <v>800</v>
      </c>
      <c r="N3186">
        <v>1360.752</v>
      </c>
      <c r="O3186">
        <v>2262.5661</v>
      </c>
      <c r="P3186">
        <v>341.41500000000002</v>
      </c>
      <c r="Q3186">
        <v>211.3245292290467</v>
      </c>
      <c r="R3186">
        <v>580.99701410800571</v>
      </c>
      <c r="S3186">
        <v>261</v>
      </c>
      <c r="T3186">
        <v>700</v>
      </c>
      <c r="U3186">
        <v>330</v>
      </c>
      <c r="V3186">
        <v>2083</v>
      </c>
      <c r="W3186">
        <v>460</v>
      </c>
      <c r="X3186">
        <v>2305.85</v>
      </c>
      <c r="Y3186">
        <v>3350</v>
      </c>
      <c r="Z3186">
        <v>225.616617048362</v>
      </c>
      <c r="AA3186">
        <v>9303</v>
      </c>
      <c r="AB3186">
        <v>560</v>
      </c>
      <c r="AC3186">
        <v>189.8</v>
      </c>
      <c r="AD3186">
        <v>1321.6556865174191</v>
      </c>
      <c r="AE3186">
        <v>1120</v>
      </c>
      <c r="AF3186">
        <v>1826.416984899975</v>
      </c>
      <c r="AG3186">
        <v>14426</v>
      </c>
      <c r="AH3186">
        <v>801.60825876999991</v>
      </c>
      <c r="AI3186">
        <v>534</v>
      </c>
      <c r="AJ3186">
        <v>1568</v>
      </c>
      <c r="AK3186">
        <v>375</v>
      </c>
      <c r="AL3186">
        <v>48470.0078125</v>
      </c>
      <c r="AM3186">
        <v>38017.328125</v>
      </c>
      <c r="AN3186">
        <v>10452.6806640625</v>
      </c>
      <c r="AO3186" s="5" t="s">
        <v>5661</v>
      </c>
    </row>
    <row r="3187" spans="1:41" ht="14.25" x14ac:dyDescent="0.45">
      <c r="A3187">
        <v>2019</v>
      </c>
      <c r="B3187" s="5" t="s">
        <v>589</v>
      </c>
      <c r="C3187" s="5" t="s">
        <v>277</v>
      </c>
      <c r="D3187" s="5" t="s">
        <v>107</v>
      </c>
      <c r="E3187" s="5" t="s">
        <v>108</v>
      </c>
      <c r="F3187" s="5" t="s">
        <v>108</v>
      </c>
      <c r="G3187" s="5" t="s">
        <v>86</v>
      </c>
      <c r="H3187" s="5" t="s">
        <v>130</v>
      </c>
      <c r="I3187">
        <v>360.20624054258548</v>
      </c>
      <c r="J3187">
        <v>380.56053267075197</v>
      </c>
      <c r="K3187">
        <v>449.08024747892711</v>
      </c>
      <c r="L3187">
        <v>486.45881935817084</v>
      </c>
      <c r="M3187">
        <v>617.78356800864651</v>
      </c>
      <c r="N3187">
        <v>1017.7903257004864</v>
      </c>
      <c r="O3187">
        <v>2120.1602297870472</v>
      </c>
      <c r="P3187">
        <v>1186.1109947055975</v>
      </c>
      <c r="Q3187">
        <v>108.47240553004991</v>
      </c>
      <c r="R3187">
        <v>724.07691715397016</v>
      </c>
      <c r="S3187">
        <v>184.91479698875608</v>
      </c>
      <c r="T3187">
        <v>627.29758132541531</v>
      </c>
      <c r="U3187">
        <v>343.96817376010273</v>
      </c>
      <c r="V3187">
        <v>2513.372309177164</v>
      </c>
      <c r="W3187">
        <v>805.03189603428302</v>
      </c>
      <c r="X3187">
        <v>1397.0696133113422</v>
      </c>
      <c r="Y3187">
        <v>3586.0511732436244</v>
      </c>
      <c r="Z3187">
        <v>519.20366946367994</v>
      </c>
      <c r="AA3187">
        <v>10127.951067232269</v>
      </c>
      <c r="AB3187">
        <v>187.1437784287489</v>
      </c>
      <c r="AC3187">
        <v>198.64423408638152</v>
      </c>
      <c r="AD3187">
        <v>1252.7767032419542</v>
      </c>
      <c r="AE3187">
        <v>970.22025911664241</v>
      </c>
      <c r="AF3187">
        <v>2661.6259040851451</v>
      </c>
      <c r="AG3187">
        <v>17816.783436290749</v>
      </c>
      <c r="AH3187">
        <v>2147.9490682931514</v>
      </c>
      <c r="AI3187">
        <v>417.15289158140121</v>
      </c>
      <c r="AJ3187">
        <v>1210.6843319580516</v>
      </c>
      <c r="AK3187">
        <v>303.19383097395075</v>
      </c>
      <c r="AL3187">
        <v>54721.73828125</v>
      </c>
      <c r="AM3187">
        <v>44212.1796875</v>
      </c>
      <c r="AN3187">
        <v>10509.5537109375</v>
      </c>
      <c r="AO3187" s="5" t="s">
        <v>979</v>
      </c>
    </row>
    <row r="3188" spans="1:41" ht="14.25" x14ac:dyDescent="0.45">
      <c r="A3188">
        <v>2019</v>
      </c>
      <c r="B3188" s="5" t="s">
        <v>4071</v>
      </c>
      <c r="C3188" s="5" t="s">
        <v>277</v>
      </c>
      <c r="D3188" s="5" t="s">
        <v>107</v>
      </c>
      <c r="E3188" s="5" t="s">
        <v>108</v>
      </c>
      <c r="F3188" s="5" t="s">
        <v>108</v>
      </c>
      <c r="G3188" s="5" t="s">
        <v>87</v>
      </c>
      <c r="H3188" s="5" t="s">
        <v>130</v>
      </c>
      <c r="I3188">
        <v>294.69120603405298</v>
      </c>
      <c r="J3188">
        <v>546.45403499999998</v>
      </c>
      <c r="K3188">
        <v>399.59062821999993</v>
      </c>
      <c r="L3188">
        <v>489.13350000000003</v>
      </c>
      <c r="M3188">
        <v>674.11826705026249</v>
      </c>
      <c r="N3188">
        <v>865.92541499999993</v>
      </c>
      <c r="O3188">
        <v>2149.7953561499999</v>
      </c>
      <c r="P3188">
        <v>443.9189826359999</v>
      </c>
      <c r="Q3188">
        <v>107.4145523162826</v>
      </c>
      <c r="R3188">
        <v>741.0878306499643</v>
      </c>
      <c r="S3188">
        <v>51</v>
      </c>
      <c r="T3188">
        <v>624.24</v>
      </c>
      <c r="U3188">
        <v>336.6</v>
      </c>
      <c r="V3188">
        <v>2414</v>
      </c>
      <c r="W3188">
        <v>684.06999999999994</v>
      </c>
      <c r="X3188">
        <v>1981.86</v>
      </c>
      <c r="Y3188">
        <v>3430.2709779428519</v>
      </c>
      <c r="Z3188">
        <v>353</v>
      </c>
      <c r="AA3188">
        <v>11900</v>
      </c>
      <c r="AB3188">
        <v>179.04</v>
      </c>
      <c r="AC3188">
        <v>193.8</v>
      </c>
      <c r="AD3188">
        <v>1240.560524364</v>
      </c>
      <c r="AE3188">
        <v>1109.25</v>
      </c>
      <c r="AF3188">
        <v>1669.63392</v>
      </c>
      <c r="AG3188">
        <v>16519</v>
      </c>
      <c r="AH3188">
        <v>1671</v>
      </c>
      <c r="AI3188">
        <v>439.62</v>
      </c>
      <c r="AJ3188">
        <v>857</v>
      </c>
      <c r="AK3188">
        <v>295.8</v>
      </c>
      <c r="AL3188">
        <v>52661.87890625</v>
      </c>
      <c r="AM3188">
        <v>42271.1796875</v>
      </c>
      <c r="AN3188">
        <v>10390.6943359375</v>
      </c>
      <c r="AO3188" s="5" t="s">
        <v>4442</v>
      </c>
    </row>
    <row r="3189" spans="1:41" ht="14.25" x14ac:dyDescent="0.45">
      <c r="A3189">
        <v>2019</v>
      </c>
      <c r="B3189" s="5" t="s">
        <v>1509</v>
      </c>
      <c r="C3189" s="5" t="s">
        <v>277</v>
      </c>
      <c r="D3189" s="5" t="s">
        <v>107</v>
      </c>
      <c r="E3189" s="5" t="s">
        <v>108</v>
      </c>
      <c r="F3189" s="5" t="s">
        <v>108</v>
      </c>
      <c r="G3189" s="5" t="s">
        <v>87</v>
      </c>
      <c r="H3189" s="5" t="s">
        <v>130</v>
      </c>
      <c r="I3189">
        <v>597.64867965837391</v>
      </c>
      <c r="J3189">
        <v>335.5</v>
      </c>
      <c r="K3189">
        <v>434.6632375802244</v>
      </c>
      <c r="L3189">
        <v>426.40751982767063</v>
      </c>
      <c r="M3189">
        <v>1128.53212416</v>
      </c>
      <c r="N3189">
        <v>819.46906243199987</v>
      </c>
      <c r="O3189">
        <v>2170.8620191326199</v>
      </c>
      <c r="P3189">
        <v>1594.4474</v>
      </c>
      <c r="Q3189">
        <v>109.94304834009991</v>
      </c>
      <c r="R3189">
        <v>897.64322856498745</v>
      </c>
      <c r="S3189">
        <v>179.36420121870341</v>
      </c>
      <c r="T3189">
        <v>228.19316338437491</v>
      </c>
      <c r="U3189">
        <v>359.76349142032899</v>
      </c>
      <c r="V3189">
        <v>2050</v>
      </c>
      <c r="W3189">
        <v>871.02160583241982</v>
      </c>
      <c r="X3189">
        <v>1877.2769519999999</v>
      </c>
      <c r="Y3189">
        <v>2512.4964000000009</v>
      </c>
      <c r="Z3189">
        <v>517.70257511543991</v>
      </c>
      <c r="AA3189">
        <v>11771.96255603638</v>
      </c>
      <c r="AB3189">
        <v>187</v>
      </c>
      <c r="AC3189">
        <v>318.56925000000001</v>
      </c>
      <c r="AD3189">
        <v>1225.197435693125</v>
      </c>
      <c r="AE3189">
        <v>1230.888634702196</v>
      </c>
      <c r="AF3189">
        <v>2370.7787622581</v>
      </c>
      <c r="AG3189">
        <v>16342.72682166666</v>
      </c>
      <c r="AH3189">
        <v>2424.559228310437</v>
      </c>
      <c r="AI3189">
        <v>291.8322</v>
      </c>
      <c r="AJ3189">
        <v>991.92750271645787</v>
      </c>
      <c r="AK3189">
        <v>346.62613856000002</v>
      </c>
      <c r="AL3189">
        <v>54613</v>
      </c>
      <c r="AM3189">
        <v>43247.875</v>
      </c>
      <c r="AN3189">
        <v>11365.1279296875</v>
      </c>
      <c r="AO3189" s="5" t="s">
        <v>2683</v>
      </c>
    </row>
    <row r="3190" spans="1:41" ht="14.25" x14ac:dyDescent="0.45">
      <c r="A3190">
        <v>2019</v>
      </c>
      <c r="B3190" s="5" t="s">
        <v>1507</v>
      </c>
      <c r="C3190" s="5" t="s">
        <v>277</v>
      </c>
      <c r="D3190" s="5" t="s">
        <v>107</v>
      </c>
      <c r="E3190" s="5" t="s">
        <v>108</v>
      </c>
      <c r="F3190" s="5" t="s">
        <v>108</v>
      </c>
      <c r="G3190" s="5" t="s">
        <v>87</v>
      </c>
      <c r="H3190" s="5" t="s">
        <v>130</v>
      </c>
      <c r="I3190">
        <v>823.38420195868628</v>
      </c>
      <c r="J3190">
        <v>1347.3434102139181</v>
      </c>
      <c r="K3190">
        <v>451</v>
      </c>
      <c r="L3190">
        <v>544.49952971414405</v>
      </c>
      <c r="M3190">
        <v>1324.4507972273771</v>
      </c>
      <c r="N3190">
        <v>772.4799999999999</v>
      </c>
      <c r="O3190">
        <v>545.05590656005825</v>
      </c>
      <c r="P3190">
        <v>1395.55</v>
      </c>
      <c r="Q3190">
        <v>133.33383000000001</v>
      </c>
      <c r="R3190">
        <v>1222.5526801244871</v>
      </c>
      <c r="S3190">
        <v>193.47080440429681</v>
      </c>
      <c r="T3190">
        <v>1333.647430944824</v>
      </c>
      <c r="U3190">
        <v>315.2</v>
      </c>
      <c r="V3190">
        <v>1771</v>
      </c>
      <c r="W3190">
        <v>799.66688632165187</v>
      </c>
      <c r="X3190">
        <v>2526.0582078996999</v>
      </c>
      <c r="Y3190">
        <v>3536</v>
      </c>
      <c r="Z3190">
        <v>741.59100000000001</v>
      </c>
      <c r="AA3190">
        <v>11990.971783636331</v>
      </c>
      <c r="AB3190">
        <v>173</v>
      </c>
      <c r="AC3190">
        <v>131.12248503590089</v>
      </c>
      <c r="AD3190">
        <v>1036.07764</v>
      </c>
      <c r="AE3190">
        <v>1693.2099557902429</v>
      </c>
      <c r="AF3190">
        <v>2582.1140724946699</v>
      </c>
      <c r="AG3190">
        <v>12557.266343125781</v>
      </c>
      <c r="AH3190">
        <v>1921.0822725</v>
      </c>
      <c r="AI3190">
        <v>239.58553429439999</v>
      </c>
      <c r="AJ3190">
        <v>826.0645829802645</v>
      </c>
      <c r="AK3190">
        <v>345</v>
      </c>
      <c r="AL3190">
        <v>53271.78125</v>
      </c>
      <c r="AM3190">
        <v>42383.68359375</v>
      </c>
      <c r="AN3190">
        <v>10888.095703125</v>
      </c>
      <c r="AO3190" s="5" t="s">
        <v>2685</v>
      </c>
    </row>
    <row r="3191" spans="1:41" ht="14.25" x14ac:dyDescent="0.45">
      <c r="A3191">
        <v>2019</v>
      </c>
      <c r="B3191" s="5" t="s">
        <v>5028</v>
      </c>
      <c r="C3191" s="5" t="s">
        <v>277</v>
      </c>
      <c r="D3191" s="5" t="s">
        <v>107</v>
      </c>
      <c r="E3191" s="5" t="s">
        <v>108</v>
      </c>
      <c r="F3191" s="5" t="s">
        <v>108</v>
      </c>
      <c r="G3191" s="5" t="s">
        <v>87</v>
      </c>
      <c r="H3191" s="5" t="s">
        <v>130</v>
      </c>
      <c r="I3191">
        <v>307.26996695786551</v>
      </c>
      <c r="J3191">
        <v>319.33757442491827</v>
      </c>
      <c r="K3191">
        <v>71</v>
      </c>
      <c r="L3191">
        <v>499.31790000000001</v>
      </c>
      <c r="M3191">
        <v>800</v>
      </c>
      <c r="N3191">
        <v>1360.752</v>
      </c>
      <c r="O3191">
        <v>2262.5661</v>
      </c>
      <c r="P3191">
        <v>341.41500000000002</v>
      </c>
      <c r="Q3191">
        <v>211.3245292290467</v>
      </c>
      <c r="R3191">
        <v>580.99701410800571</v>
      </c>
      <c r="S3191">
        <v>261</v>
      </c>
      <c r="T3191">
        <v>714.38495756287148</v>
      </c>
      <c r="U3191">
        <v>336.6</v>
      </c>
      <c r="V3191">
        <v>2083</v>
      </c>
      <c r="W3191">
        <v>460</v>
      </c>
      <c r="X3191">
        <v>2305.85</v>
      </c>
      <c r="Y3191">
        <v>3350</v>
      </c>
      <c r="Z3191">
        <v>225.616617048362</v>
      </c>
      <c r="AA3191">
        <v>9582</v>
      </c>
      <c r="AB3191">
        <v>560</v>
      </c>
      <c r="AC3191">
        <v>189.8</v>
      </c>
      <c r="AD3191">
        <v>1321.6556865174191</v>
      </c>
      <c r="AE3191">
        <v>1120</v>
      </c>
      <c r="AF3191">
        <v>1864.9543832813649</v>
      </c>
      <c r="AG3191">
        <v>14935</v>
      </c>
      <c r="AH3191">
        <v>818.04122807478484</v>
      </c>
      <c r="AI3191">
        <v>534</v>
      </c>
      <c r="AJ3191">
        <v>1631.3471999999999</v>
      </c>
      <c r="AK3191">
        <v>375</v>
      </c>
      <c r="AL3191">
        <v>49422.234375</v>
      </c>
      <c r="AM3191">
        <v>38938.73046875</v>
      </c>
      <c r="AN3191">
        <v>10483.498046875</v>
      </c>
      <c r="AO3191" s="5" t="s">
        <v>5662</v>
      </c>
    </row>
    <row r="3192" spans="1:41" ht="14.25" x14ac:dyDescent="0.45">
      <c r="A3192">
        <v>2019</v>
      </c>
      <c r="B3192" s="5" t="s">
        <v>1508</v>
      </c>
      <c r="C3192" s="5" t="s">
        <v>277</v>
      </c>
      <c r="D3192" s="5" t="s">
        <v>107</v>
      </c>
      <c r="E3192" s="5" t="s">
        <v>108</v>
      </c>
      <c r="F3192" s="5" t="s">
        <v>108</v>
      </c>
      <c r="G3192" s="5" t="s">
        <v>87</v>
      </c>
      <c r="H3192" s="5" t="s">
        <v>130</v>
      </c>
      <c r="I3192">
        <v>594.86463094780447</v>
      </c>
      <c r="J3192">
        <v>221</v>
      </c>
      <c r="K3192">
        <v>388.25400474371861</v>
      </c>
      <c r="L3192">
        <v>599.43360000000007</v>
      </c>
      <c r="M3192">
        <v>1279.237036899957</v>
      </c>
      <c r="N3192">
        <v>793.93849444338196</v>
      </c>
      <c r="O3192">
        <v>503</v>
      </c>
      <c r="P3192">
        <v>1395.55</v>
      </c>
      <c r="Q3192">
        <v>122.6051563268645</v>
      </c>
      <c r="R3192">
        <v>1091.2462128365351</v>
      </c>
      <c r="S3192">
        <v>197.77103868903981</v>
      </c>
      <c r="T3192">
        <v>1425.2235667762491</v>
      </c>
      <c r="U3192">
        <v>377.99956928073561</v>
      </c>
      <c r="V3192">
        <v>2028</v>
      </c>
      <c r="W3192">
        <v>788.01061248000019</v>
      </c>
      <c r="X3192">
        <v>2533.520331310001</v>
      </c>
      <c r="Y3192">
        <v>2881.89</v>
      </c>
      <c r="Z3192">
        <v>538.23</v>
      </c>
      <c r="AA3192">
        <v>11918.632372823729</v>
      </c>
      <c r="AB3192">
        <v>173</v>
      </c>
      <c r="AC3192">
        <v>347.99103214459302</v>
      </c>
      <c r="AD3192">
        <v>1555.9374617783581</v>
      </c>
      <c r="AE3192">
        <v>646.21199951999995</v>
      </c>
      <c r="AF3192">
        <v>2263.08770575483</v>
      </c>
      <c r="AG3192">
        <v>11549</v>
      </c>
      <c r="AH3192">
        <v>1628.5864325311461</v>
      </c>
      <c r="AI3192">
        <v>345.29585903999998</v>
      </c>
      <c r="AJ3192">
        <v>830.85665205240343</v>
      </c>
      <c r="AK3192">
        <v>336.08255314149989</v>
      </c>
      <c r="AL3192">
        <v>49354.45703125</v>
      </c>
      <c r="AM3192">
        <v>38200.53515625</v>
      </c>
      <c r="AN3192">
        <v>11153.919921875</v>
      </c>
      <c r="AO3192" s="5" t="s">
        <v>2684</v>
      </c>
    </row>
    <row r="3193" spans="1:41" ht="14.25" x14ac:dyDescent="0.45">
      <c r="A3193">
        <v>2019</v>
      </c>
      <c r="B3193" s="5" t="s">
        <v>589</v>
      </c>
      <c r="C3193" s="5" t="s">
        <v>277</v>
      </c>
      <c r="D3193" s="5" t="s">
        <v>107</v>
      </c>
      <c r="E3193" s="5" t="s">
        <v>108</v>
      </c>
      <c r="F3193" s="5" t="s">
        <v>108</v>
      </c>
      <c r="G3193" s="5" t="s">
        <v>87</v>
      </c>
      <c r="H3193" s="5" t="s">
        <v>130</v>
      </c>
      <c r="I3193">
        <v>360.26908518880578</v>
      </c>
      <c r="J3193">
        <v>386.9319999999999</v>
      </c>
      <c r="K3193">
        <v>443.81670219599988</v>
      </c>
      <c r="L3193">
        <v>491.34903173999999</v>
      </c>
      <c r="M3193">
        <v>614.79999999999995</v>
      </c>
      <c r="N3193">
        <v>1034.0974544999999</v>
      </c>
      <c r="O3193">
        <v>2107.3390456601192</v>
      </c>
      <c r="P3193">
        <v>1294.7</v>
      </c>
      <c r="Q3193">
        <v>107.90218720074751</v>
      </c>
      <c r="R3193">
        <v>712.09482197596606</v>
      </c>
      <c r="S3193">
        <v>183.29239218957079</v>
      </c>
      <c r="T3193">
        <v>576.96856000000002</v>
      </c>
      <c r="U3193">
        <v>335.61290000000002</v>
      </c>
      <c r="V3193">
        <v>59</v>
      </c>
      <c r="W3193">
        <v>802.67956999999979</v>
      </c>
      <c r="X3193">
        <v>1418.0652</v>
      </c>
      <c r="Y3193">
        <v>3605.1358</v>
      </c>
      <c r="Z3193">
        <v>516.67246415807995</v>
      </c>
      <c r="AA3193">
        <v>10255.18785425259</v>
      </c>
      <c r="AB3193">
        <v>179</v>
      </c>
      <c r="AC3193">
        <v>197.44293999999999</v>
      </c>
      <c r="AD3193">
        <v>1246.669205886911</v>
      </c>
      <c r="AE3193">
        <v>976.93560000000002</v>
      </c>
      <c r="AF3193">
        <v>2688.3823641060112</v>
      </c>
      <c r="AG3193">
        <v>18119.981936853601</v>
      </c>
      <c r="AH3193">
        <v>2183.4368908046599</v>
      </c>
      <c r="AI3193">
        <v>415.1196000000001</v>
      </c>
      <c r="AJ3193">
        <v>1228.878864</v>
      </c>
      <c r="AK3193">
        <v>301.71600000000012</v>
      </c>
      <c r="AL3193">
        <v>52843.48046875</v>
      </c>
      <c r="AM3193">
        <v>42370.57421875</v>
      </c>
      <c r="AN3193">
        <v>10472.9033203125</v>
      </c>
      <c r="AO3193" s="5" t="s">
        <v>980</v>
      </c>
    </row>
    <row r="3194" spans="1:41" ht="14.25" x14ac:dyDescent="0.45">
      <c r="A3194">
        <v>2019</v>
      </c>
      <c r="B3194" s="5" t="s">
        <v>589</v>
      </c>
      <c r="C3194" s="5" t="s">
        <v>277</v>
      </c>
      <c r="D3194" s="5" t="s">
        <v>107</v>
      </c>
      <c r="E3194" s="5" t="s">
        <v>30</v>
      </c>
      <c r="F3194" s="5" t="s">
        <v>30</v>
      </c>
      <c r="G3194" s="5" t="s">
        <v>86</v>
      </c>
      <c r="H3194" s="5" t="s">
        <v>130</v>
      </c>
      <c r="I3194">
        <v>12833.897478663941</v>
      </c>
      <c r="J3194">
        <v>2810.2811150130833</v>
      </c>
      <c r="K3194">
        <v>1711.1361260338447</v>
      </c>
      <c r="L3194">
        <v>2327.8421910466168</v>
      </c>
      <c r="M3194">
        <v>5994.4297222191444</v>
      </c>
      <c r="N3194">
        <v>4155.532827490214</v>
      </c>
      <c r="O3194">
        <v>3653.9457128272911</v>
      </c>
      <c r="P3194">
        <v>289.60238337856674</v>
      </c>
      <c r="Q3194">
        <v>2573.4970313206563</v>
      </c>
      <c r="R3194">
        <v>3659.2358910649227</v>
      </c>
      <c r="S3194">
        <v>4553.9554786537356</v>
      </c>
      <c r="T3194">
        <v>3972.8846817276303</v>
      </c>
      <c r="U3194">
        <v>1202.3203642070459</v>
      </c>
      <c r="V3194">
        <v>2996.3914467977338</v>
      </c>
      <c r="W3194">
        <v>977.5387308987722</v>
      </c>
      <c r="X3194">
        <v>5974.7019633102063</v>
      </c>
      <c r="Y3194">
        <v>16537.655235675698</v>
      </c>
      <c r="Z3194">
        <v>1454.6184059201591</v>
      </c>
      <c r="AA3194">
        <v>30957.55232798521</v>
      </c>
      <c r="AB3194">
        <v>633.57055713866953</v>
      </c>
      <c r="AC3194">
        <v>5827.0801464964215</v>
      </c>
      <c r="AD3194">
        <v>3197.6870586611844</v>
      </c>
      <c r="AE3194">
        <v>3674.9183305980582</v>
      </c>
      <c r="AF3194">
        <v>23522.756973952179</v>
      </c>
      <c r="AG3194">
        <v>29847.582980074982</v>
      </c>
      <c r="AH3194">
        <v>14129.337330533201</v>
      </c>
      <c r="AI3194">
        <v>2055.445074809611</v>
      </c>
      <c r="AJ3194">
        <v>11825.948361047249</v>
      </c>
      <c r="AK3194">
        <v>1770.0709225934488</v>
      </c>
      <c r="AL3194">
        <v>205121.421875</v>
      </c>
      <c r="AM3194">
        <v>156496.71875</v>
      </c>
      <c r="AN3194">
        <v>48624.703125</v>
      </c>
      <c r="AO3194" s="5" t="s">
        <v>981</v>
      </c>
    </row>
    <row r="3195" spans="1:41" ht="14.25" x14ac:dyDescent="0.45">
      <c r="A3195">
        <v>2019</v>
      </c>
      <c r="B3195" s="5" t="s">
        <v>1509</v>
      </c>
      <c r="C3195" s="5" t="s">
        <v>277</v>
      </c>
      <c r="D3195" s="5" t="s">
        <v>107</v>
      </c>
      <c r="E3195" s="5" t="s">
        <v>30</v>
      </c>
      <c r="F3195" s="5" t="s">
        <v>30</v>
      </c>
      <c r="G3195" s="5" t="s">
        <v>86</v>
      </c>
      <c r="H3195" s="5" t="s">
        <v>130</v>
      </c>
      <c r="I3195">
        <v>5862.8117776188647</v>
      </c>
      <c r="J3195">
        <v>3076.5917187006207</v>
      </c>
      <c r="K3195">
        <v>1526.1426122240823</v>
      </c>
      <c r="L3195">
        <v>1860.7403911109809</v>
      </c>
      <c r="M3195">
        <v>4846.5165085987182</v>
      </c>
      <c r="N3195">
        <v>4204.8392648781464</v>
      </c>
      <c r="O3195">
        <v>3319.3982468167842</v>
      </c>
      <c r="P3195">
        <v>331.77803039533688</v>
      </c>
      <c r="Q3195">
        <v>3441.8537380859893</v>
      </c>
      <c r="R3195">
        <v>3233.7613467421511</v>
      </c>
      <c r="S3195">
        <v>5161.504712220054</v>
      </c>
      <c r="T3195">
        <v>3674.7566657711363</v>
      </c>
      <c r="U3195">
        <v>1096.1274168757332</v>
      </c>
      <c r="V3195">
        <v>2722.4697240984447</v>
      </c>
      <c r="W3195">
        <v>981.6849949988607</v>
      </c>
      <c r="X3195">
        <v>5778.7333451060213</v>
      </c>
      <c r="Y3195">
        <v>14704.276315464218</v>
      </c>
      <c r="Z3195">
        <v>1875.1752168598164</v>
      </c>
      <c r="AA3195">
        <v>29500.300063637311</v>
      </c>
      <c r="AB3195">
        <v>636.25786841637387</v>
      </c>
      <c r="AC3195">
        <v>3976.0867123643698</v>
      </c>
      <c r="AD3195">
        <v>3745.2510977863376</v>
      </c>
      <c r="AE3195">
        <v>3563.028137268846</v>
      </c>
      <c r="AF3195">
        <v>22486.361003091552</v>
      </c>
      <c r="AG3195">
        <v>28170.395845789979</v>
      </c>
      <c r="AH3195">
        <v>8565.3821694069193</v>
      </c>
      <c r="AI3195">
        <v>1740.784729099584</v>
      </c>
      <c r="AJ3195">
        <v>11927.162484799805</v>
      </c>
      <c r="AK3195">
        <v>1714.1740231453566</v>
      </c>
      <c r="AL3195">
        <v>183724.3125</v>
      </c>
      <c r="AM3195">
        <v>142033.765625</v>
      </c>
      <c r="AN3195">
        <v>41690.58984375</v>
      </c>
      <c r="AO3195" s="5" t="s">
        <v>2686</v>
      </c>
    </row>
    <row r="3196" spans="1:41" ht="14.25" x14ac:dyDescent="0.45">
      <c r="A3196">
        <v>2019</v>
      </c>
      <c r="B3196" s="5" t="s">
        <v>4071</v>
      </c>
      <c r="C3196" s="5" t="s">
        <v>277</v>
      </c>
      <c r="D3196" s="5" t="s">
        <v>107</v>
      </c>
      <c r="E3196" s="5" t="s">
        <v>30</v>
      </c>
      <c r="F3196" s="5" t="s">
        <v>30</v>
      </c>
      <c r="G3196" s="5" t="s">
        <v>86</v>
      </c>
      <c r="H3196" s="5" t="s">
        <v>130</v>
      </c>
      <c r="I3196">
        <v>12038.267886784321</v>
      </c>
      <c r="J3196">
        <v>4205.2434905463278</v>
      </c>
      <c r="K3196">
        <v>1701.6752060081244</v>
      </c>
      <c r="L3196">
        <v>1971.8923474918918</v>
      </c>
      <c r="M3196">
        <v>5818.2848988382848</v>
      </c>
      <c r="N3196">
        <v>5350.2065671144564</v>
      </c>
      <c r="O3196">
        <v>3772.3174946849767</v>
      </c>
      <c r="P3196">
        <v>4081.2896343882958</v>
      </c>
      <c r="Q3196">
        <v>2405.9267344553241</v>
      </c>
      <c r="R3196">
        <v>3600.2207700686604</v>
      </c>
      <c r="S3196">
        <v>4458.1019478507351</v>
      </c>
      <c r="T3196">
        <v>3908.8111217888309</v>
      </c>
      <c r="U3196">
        <v>1182.9296815939883</v>
      </c>
      <c r="V3196">
        <v>3104.4189383049188</v>
      </c>
      <c r="W3196">
        <v>2242.4232224999082</v>
      </c>
      <c r="X3196">
        <v>5995.91053392292</v>
      </c>
      <c r="Y3196">
        <v>16626.848150682807</v>
      </c>
      <c r="Z3196">
        <v>1672.5597063233261</v>
      </c>
      <c r="AA3196">
        <v>34220.61273675548</v>
      </c>
      <c r="AB3196">
        <v>623.35251047474515</v>
      </c>
      <c r="AC3196">
        <v>6019.7577791231524</v>
      </c>
      <c r="AD3196">
        <v>3954.8785181281237</v>
      </c>
      <c r="AE3196">
        <v>4676.172463066323</v>
      </c>
      <c r="AF3196">
        <v>20747.352253751673</v>
      </c>
      <c r="AG3196">
        <v>39589.056222180719</v>
      </c>
      <c r="AH3196">
        <v>11396.24168902591</v>
      </c>
      <c r="AI3196">
        <v>2260.9386436031186</v>
      </c>
      <c r="AJ3196">
        <v>11595.372436800471</v>
      </c>
      <c r="AK3196">
        <v>1639.9549979229325</v>
      </c>
      <c r="AL3196">
        <v>220861.03125</v>
      </c>
      <c r="AM3196">
        <v>173088.125</v>
      </c>
      <c r="AN3196">
        <v>47772.88671875</v>
      </c>
      <c r="AO3196" s="5" t="s">
        <v>4443</v>
      </c>
    </row>
    <row r="3197" spans="1:41" ht="14.25" x14ac:dyDescent="0.45">
      <c r="A3197">
        <v>2019</v>
      </c>
      <c r="B3197" s="5" t="s">
        <v>1507</v>
      </c>
      <c r="C3197" s="5" t="s">
        <v>277</v>
      </c>
      <c r="D3197" s="5" t="s">
        <v>107</v>
      </c>
      <c r="E3197" s="5" t="s">
        <v>30</v>
      </c>
      <c r="F3197" s="5" t="s">
        <v>30</v>
      </c>
      <c r="G3197" s="5" t="s">
        <v>86</v>
      </c>
      <c r="H3197" s="5" t="s">
        <v>130</v>
      </c>
      <c r="I3197">
        <v>4886.6451923526956</v>
      </c>
      <c r="J3197">
        <v>324.06663107513896</v>
      </c>
      <c r="K3197"/>
      <c r="L3197">
        <v>1277.8151146272544</v>
      </c>
      <c r="M3197">
        <v>4652.3180467282264</v>
      </c>
      <c r="N3197">
        <v>3004.5912814913545</v>
      </c>
      <c r="O3197">
        <v>3308.269614584945</v>
      </c>
      <c r="P3197">
        <v>297.23992320468045</v>
      </c>
      <c r="Q3197">
        <v>2825.9300663367239</v>
      </c>
      <c r="R3197">
        <v>3826.471916563828</v>
      </c>
      <c r="S3197">
        <v>10349.743896422899</v>
      </c>
      <c r="T3197">
        <v>3487.4720231596079</v>
      </c>
      <c r="U3197">
        <v>1488.5724752187007</v>
      </c>
      <c r="V3197">
        <v>2734.1780661571324</v>
      </c>
      <c r="W3197">
        <v>879.91601815103957</v>
      </c>
      <c r="X3197">
        <v>4380.9293479117359</v>
      </c>
      <c r="Y3197">
        <v>20367.90968356693</v>
      </c>
      <c r="Z3197">
        <v>1603.523559143993</v>
      </c>
      <c r="AA3197">
        <v>24592.294876458684</v>
      </c>
      <c r="AB3197">
        <v>650.27939877991457</v>
      </c>
      <c r="AC3197">
        <v>4214.2628023885418</v>
      </c>
      <c r="AD3197">
        <v>3726.6071405434559</v>
      </c>
      <c r="AE3197">
        <v>5165.4115302573164</v>
      </c>
      <c r="AF3197">
        <v>19589.7244544604</v>
      </c>
      <c r="AG3197">
        <v>31199.678764994605</v>
      </c>
      <c r="AH3197">
        <v>7901.5471179213946</v>
      </c>
      <c r="AI3197">
        <v>1779.1472659688093</v>
      </c>
      <c r="AJ3197">
        <v>17491.386241380998</v>
      </c>
      <c r="AK3197">
        <v>1831.7276133949078</v>
      </c>
      <c r="AL3197">
        <v>187837.671875</v>
      </c>
      <c r="AM3197">
        <v>144889.703125</v>
      </c>
      <c r="AN3197">
        <v>42947.9609375</v>
      </c>
      <c r="AO3197" s="5" t="s">
        <v>2687</v>
      </c>
    </row>
    <row r="3198" spans="1:41" ht="14.25" x14ac:dyDescent="0.45">
      <c r="A3198">
        <v>2019</v>
      </c>
      <c r="B3198" s="5" t="s">
        <v>5028</v>
      </c>
      <c r="C3198" s="5" t="s">
        <v>277</v>
      </c>
      <c r="D3198" s="5" t="s">
        <v>107</v>
      </c>
      <c r="E3198" s="5" t="s">
        <v>30</v>
      </c>
      <c r="F3198" s="5" t="s">
        <v>30</v>
      </c>
      <c r="G3198" s="5" t="s">
        <v>86</v>
      </c>
      <c r="H3198" s="5" t="s">
        <v>130</v>
      </c>
      <c r="I3198">
        <v>7657.2911946680597</v>
      </c>
      <c r="J3198">
        <v>12445.08494084093</v>
      </c>
      <c r="K3198">
        <v>1702</v>
      </c>
      <c r="L3198">
        <v>1628</v>
      </c>
      <c r="M3198">
        <v>5582</v>
      </c>
      <c r="N3198">
        <v>4715.3999999999996</v>
      </c>
      <c r="O3198">
        <v>3671.7607225500001</v>
      </c>
      <c r="P3198">
        <v>4625</v>
      </c>
      <c r="Q3198">
        <v>2278.4940000000001</v>
      </c>
      <c r="R3198">
        <v>3500</v>
      </c>
      <c r="S3198">
        <v>6795</v>
      </c>
      <c r="T3198">
        <v>4000</v>
      </c>
      <c r="U3198">
        <v>1150</v>
      </c>
      <c r="V3198">
        <v>2502</v>
      </c>
      <c r="W3198">
        <v>1894</v>
      </c>
      <c r="X3198">
        <v>10836</v>
      </c>
      <c r="Y3198">
        <v>15455</v>
      </c>
      <c r="Z3198">
        <v>1878.943</v>
      </c>
      <c r="AA3198">
        <v>30977</v>
      </c>
      <c r="AB3198">
        <v>176</v>
      </c>
      <c r="AC3198">
        <v>6142.5469785199994</v>
      </c>
      <c r="AD3198">
        <v>4322.1880000000001</v>
      </c>
      <c r="AE3198">
        <v>4446</v>
      </c>
      <c r="AF3198">
        <v>19809.313725490199</v>
      </c>
      <c r="AG3198">
        <v>39807</v>
      </c>
      <c r="AH3198">
        <v>7413</v>
      </c>
      <c r="AI3198">
        <v>2624</v>
      </c>
      <c r="AJ3198">
        <v>11923</v>
      </c>
      <c r="AK3198">
        <v>1566</v>
      </c>
      <c r="AL3198">
        <v>221522.03125</v>
      </c>
      <c r="AM3198">
        <v>170940.0625</v>
      </c>
      <c r="AN3198">
        <v>50581.94921875</v>
      </c>
      <c r="AO3198" s="5" t="s">
        <v>5663</v>
      </c>
    </row>
    <row r="3199" spans="1:41" ht="14.25" x14ac:dyDescent="0.45">
      <c r="A3199">
        <v>2019</v>
      </c>
      <c r="B3199" s="5" t="s">
        <v>1508</v>
      </c>
      <c r="C3199" s="5" t="s">
        <v>277</v>
      </c>
      <c r="D3199" s="5" t="s">
        <v>107</v>
      </c>
      <c r="E3199" s="5" t="s">
        <v>30</v>
      </c>
      <c r="F3199" s="5" t="s">
        <v>30</v>
      </c>
      <c r="G3199" s="5" t="s">
        <v>86</v>
      </c>
      <c r="H3199" s="5" t="s">
        <v>130</v>
      </c>
      <c r="I3199">
        <v>5528.1437810907191</v>
      </c>
      <c r="J3199">
        <v>5127.6951841779874</v>
      </c>
      <c r="K3199">
        <v>1160.8900075391946</v>
      </c>
      <c r="L3199">
        <v>1253.9563653906059</v>
      </c>
      <c r="M3199">
        <v>4742.0875143722196</v>
      </c>
      <c r="N3199">
        <v>4320.4205471951345</v>
      </c>
      <c r="O3199">
        <v>3379.1812904198878</v>
      </c>
      <c r="P3199">
        <v>291.69000232044527</v>
      </c>
      <c r="Q3199">
        <v>2230.3228336270868</v>
      </c>
      <c r="R3199">
        <v>2846.8891574850491</v>
      </c>
      <c r="S3199">
        <v>3789.2164712500712</v>
      </c>
      <c r="T3199">
        <v>3580.3104977960793</v>
      </c>
      <c r="U3199">
        <v>1471.0864015944478</v>
      </c>
      <c r="V3199">
        <v>2751.5739208062218</v>
      </c>
      <c r="W3199">
        <v>712.33436451151056</v>
      </c>
      <c r="X3199">
        <v>5652.637562054404</v>
      </c>
      <c r="Y3199">
        <v>15692.290305340344</v>
      </c>
      <c r="Z3199">
        <v>1586.9199765231444</v>
      </c>
      <c r="AA3199">
        <v>22515.916819283364</v>
      </c>
      <c r="AB3199">
        <v>638.13769460718356</v>
      </c>
      <c r="AC3199">
        <v>4212.1299974071517</v>
      </c>
      <c r="AD3199">
        <v>3323.3705679542427</v>
      </c>
      <c r="AE3199">
        <v>3676.0179721998716</v>
      </c>
      <c r="AF3199">
        <v>21123.805148928386</v>
      </c>
      <c r="AG3199">
        <v>32574.507334948208</v>
      </c>
      <c r="AH3199">
        <v>9217.4830191725468</v>
      </c>
      <c r="AI3199">
        <v>1745.9278839252645</v>
      </c>
      <c r="AJ3199">
        <v>15381.057733856162</v>
      </c>
      <c r="AK3199">
        <v>1828.4092554272665</v>
      </c>
      <c r="AL3199">
        <v>182354.390625</v>
      </c>
      <c r="AM3199">
        <v>142584.421875</v>
      </c>
      <c r="AN3199">
        <v>39769.98828125</v>
      </c>
      <c r="AO3199" s="5" t="s">
        <v>2688</v>
      </c>
    </row>
    <row r="3200" spans="1:41" ht="14.25" x14ac:dyDescent="0.45">
      <c r="A3200">
        <v>2019</v>
      </c>
      <c r="B3200" s="5" t="s">
        <v>1508</v>
      </c>
      <c r="C3200" s="5" t="s">
        <v>277</v>
      </c>
      <c r="D3200" s="5" t="s">
        <v>107</v>
      </c>
      <c r="E3200" s="5" t="s">
        <v>30</v>
      </c>
      <c r="F3200" s="5" t="s">
        <v>30</v>
      </c>
      <c r="G3200" s="5" t="s">
        <v>87</v>
      </c>
      <c r="H3200" s="5" t="s">
        <v>130</v>
      </c>
      <c r="I3200">
        <v>5706.2359800547692</v>
      </c>
      <c r="J3200">
        <v>5425.3035931907143</v>
      </c>
      <c r="K3200">
        <v>1226.421668976144</v>
      </c>
      <c r="L3200">
        <v>1312.1480294999999</v>
      </c>
      <c r="M3200">
        <v>4953.5947551670251</v>
      </c>
      <c r="N3200">
        <v>4560.8799997221622</v>
      </c>
      <c r="O3200">
        <v>3631</v>
      </c>
      <c r="P3200">
        <v>316</v>
      </c>
      <c r="Q3200">
        <v>2431.4405656572781</v>
      </c>
      <c r="R3200">
        <v>3061.2429608226062</v>
      </c>
      <c r="S3200">
        <v>3895</v>
      </c>
      <c r="T3200">
        <v>3717.2160790165321</v>
      </c>
      <c r="U3200">
        <v>1542.4008820704</v>
      </c>
      <c r="V3200">
        <v>2885</v>
      </c>
      <c r="W3200">
        <v>732.22205895360014</v>
      </c>
      <c r="X3200">
        <v>6222.9382104899996</v>
      </c>
      <c r="Y3200">
        <v>16629</v>
      </c>
      <c r="Z3200">
        <v>1654</v>
      </c>
      <c r="AA3200">
        <v>23875.749204478001</v>
      </c>
      <c r="AB3200">
        <v>606</v>
      </c>
      <c r="AC3200">
        <v>4587.5200000000004</v>
      </c>
      <c r="AD3200">
        <v>3623.0530808377562</v>
      </c>
      <c r="AE3200">
        <v>3778.6488795896539</v>
      </c>
      <c r="AF3200">
        <v>22104.405702319669</v>
      </c>
      <c r="AG3200">
        <v>35582</v>
      </c>
      <c r="AH3200">
        <v>10374.78774647944</v>
      </c>
      <c r="AI3200">
        <v>1794.67252128</v>
      </c>
      <c r="AJ3200">
        <v>17372.901671990028</v>
      </c>
      <c r="AK3200">
        <v>1909.9064634457229</v>
      </c>
      <c r="AL3200">
        <v>195511.703125</v>
      </c>
      <c r="AM3200">
        <v>152824.875</v>
      </c>
      <c r="AN3200">
        <v>42686.8125</v>
      </c>
      <c r="AO3200" s="5" t="s">
        <v>2690</v>
      </c>
    </row>
    <row r="3201" spans="1:41" ht="14.25" x14ac:dyDescent="0.45">
      <c r="A3201">
        <v>2019</v>
      </c>
      <c r="B3201" s="5" t="s">
        <v>589</v>
      </c>
      <c r="C3201" s="5" t="s">
        <v>277</v>
      </c>
      <c r="D3201" s="5" t="s">
        <v>107</v>
      </c>
      <c r="E3201" s="5" t="s">
        <v>30</v>
      </c>
      <c r="F3201" s="5" t="s">
        <v>30</v>
      </c>
      <c r="G3201" s="5" t="s">
        <v>87</v>
      </c>
      <c r="H3201" s="5" t="s">
        <v>130</v>
      </c>
      <c r="I3201">
        <v>13066.17257162498</v>
      </c>
      <c r="J3201">
        <v>2857.3317489415349</v>
      </c>
      <c r="K3201">
        <v>2060.9551220580001</v>
      </c>
      <c r="L3201">
        <v>2351.2432319006398</v>
      </c>
      <c r="M3201">
        <v>5965.2116016320297</v>
      </c>
      <c r="N3201">
        <v>4222.1131508999997</v>
      </c>
      <c r="O3201">
        <v>3631.8493117554408</v>
      </c>
      <c r="P3201">
        <v>300</v>
      </c>
      <c r="Q3201">
        <v>2559.9686581782562</v>
      </c>
      <c r="R3201">
        <v>3598.682499999999</v>
      </c>
      <c r="S3201">
        <v>4514</v>
      </c>
      <c r="T3201">
        <v>3863.6287499999999</v>
      </c>
      <c r="U3201">
        <v>1173.115</v>
      </c>
      <c r="V3201">
        <v>70</v>
      </c>
      <c r="W3201">
        <v>974.68233499999974</v>
      </c>
      <c r="X3201">
        <v>6064.4916000000003</v>
      </c>
      <c r="Y3201">
        <v>16599</v>
      </c>
      <c r="Z3201">
        <v>1447.5268962810001</v>
      </c>
      <c r="AA3201">
        <v>31346.470033657231</v>
      </c>
      <c r="AB3201">
        <v>606</v>
      </c>
      <c r="AC3201">
        <v>5791.8416500000003</v>
      </c>
      <c r="AD3201">
        <v>3182.0977958640001</v>
      </c>
      <c r="AE3201">
        <v>3657.0059999999999</v>
      </c>
      <c r="AF3201">
        <v>23759.22360346164</v>
      </c>
      <c r="AG3201">
        <v>30355.516549416719</v>
      </c>
      <c r="AH3201">
        <v>14341.677305542309</v>
      </c>
      <c r="AI3201">
        <v>2045.4264000000001</v>
      </c>
      <c r="AJ3201">
        <v>12003.672306671881</v>
      </c>
      <c r="AK3201">
        <v>1727.074423901739</v>
      </c>
      <c r="AL3201">
        <v>204135.984375</v>
      </c>
      <c r="AM3201">
        <v>155158.890625</v>
      </c>
      <c r="AN3201">
        <v>48977.09375</v>
      </c>
      <c r="AO3201" s="5" t="s">
        <v>982</v>
      </c>
    </row>
    <row r="3202" spans="1:41" ht="14.25" x14ac:dyDescent="0.45">
      <c r="A3202">
        <v>2019</v>
      </c>
      <c r="B3202" s="5" t="s">
        <v>4071</v>
      </c>
      <c r="C3202" s="5" t="s">
        <v>277</v>
      </c>
      <c r="D3202" s="5" t="s">
        <v>107</v>
      </c>
      <c r="E3202" s="5" t="s">
        <v>30</v>
      </c>
      <c r="F3202" s="5" t="s">
        <v>30</v>
      </c>
      <c r="G3202" s="5" t="s">
        <v>87</v>
      </c>
      <c r="H3202" s="5" t="s">
        <v>130</v>
      </c>
      <c r="I3202">
        <v>12175.96127642484</v>
      </c>
      <c r="J3202">
        <v>4088.180463619583</v>
      </c>
      <c r="K3202">
        <v>1689.0454050000001</v>
      </c>
      <c r="L3202">
        <v>2016.4922999999999</v>
      </c>
      <c r="M3202">
        <v>5769.4453799999992</v>
      </c>
      <c r="N3202">
        <v>5310.4974357499996</v>
      </c>
      <c r="O3202">
        <v>3736.9848139999999</v>
      </c>
      <c r="P3202">
        <v>4292.0068506300004</v>
      </c>
      <c r="Q3202">
        <v>2385.7310400000001</v>
      </c>
      <c r="R3202">
        <v>3552.5</v>
      </c>
      <c r="S3202">
        <v>4425</v>
      </c>
      <c r="T3202">
        <v>3953.52</v>
      </c>
      <c r="U3202">
        <v>1161.5</v>
      </c>
      <c r="V3202">
        <v>3092</v>
      </c>
      <c r="W3202">
        <v>2225.7800000000002</v>
      </c>
      <c r="X3202">
        <v>5368.26</v>
      </c>
      <c r="Y3202">
        <v>16495</v>
      </c>
      <c r="Z3202">
        <v>1658</v>
      </c>
      <c r="AA3202">
        <v>34408</v>
      </c>
      <c r="AB3202">
        <v>606</v>
      </c>
      <c r="AC3202">
        <v>5969.2270699999999</v>
      </c>
      <c r="AD3202">
        <v>3921.6806999999999</v>
      </c>
      <c r="AE3202">
        <v>4636.92</v>
      </c>
      <c r="AF3202">
        <v>20984.659919999998</v>
      </c>
      <c r="AG3202">
        <v>40057</v>
      </c>
      <c r="AH3202">
        <v>11414</v>
      </c>
      <c r="AI3202">
        <v>2241.96</v>
      </c>
      <c r="AJ3202">
        <v>11728</v>
      </c>
      <c r="AK3202">
        <v>1609.445950985669</v>
      </c>
      <c r="AL3202">
        <v>220972.796875</v>
      </c>
      <c r="AM3202">
        <v>174011.6875</v>
      </c>
      <c r="AN3202">
        <v>46961.125</v>
      </c>
      <c r="AO3202" s="5" t="s">
        <v>4444</v>
      </c>
    </row>
    <row r="3203" spans="1:41" ht="14.25" x14ac:dyDescent="0.45">
      <c r="A3203">
        <v>2019</v>
      </c>
      <c r="B3203" s="5" t="s">
        <v>5028</v>
      </c>
      <c r="C3203" s="5" t="s">
        <v>277</v>
      </c>
      <c r="D3203" s="5" t="s">
        <v>107</v>
      </c>
      <c r="E3203" s="5" t="s">
        <v>30</v>
      </c>
      <c r="F3203" s="5" t="s">
        <v>30</v>
      </c>
      <c r="G3203" s="5" t="s">
        <v>87</v>
      </c>
      <c r="H3203" s="5" t="s">
        <v>130</v>
      </c>
      <c r="I3203">
        <v>7810.4370185614207</v>
      </c>
      <c r="J3203">
        <v>12719.58635060614</v>
      </c>
      <c r="K3203">
        <v>1702</v>
      </c>
      <c r="L3203">
        <v>1662.3507999999999</v>
      </c>
      <c r="M3203">
        <v>5582</v>
      </c>
      <c r="N3203">
        <v>4715.3999999999996</v>
      </c>
      <c r="O3203">
        <v>3671.7607225500001</v>
      </c>
      <c r="P3203">
        <v>4625</v>
      </c>
      <c r="Q3203">
        <v>2278.4940000000001</v>
      </c>
      <c r="R3203">
        <v>3500</v>
      </c>
      <c r="S3203">
        <v>6795</v>
      </c>
      <c r="T3203">
        <v>4082.1997575021219</v>
      </c>
      <c r="U3203">
        <v>1150</v>
      </c>
      <c r="V3203">
        <v>2502</v>
      </c>
      <c r="W3203">
        <v>1894</v>
      </c>
      <c r="X3203">
        <v>10836</v>
      </c>
      <c r="Y3203">
        <v>15455</v>
      </c>
      <c r="Z3203">
        <v>1878.943</v>
      </c>
      <c r="AA3203">
        <v>31933</v>
      </c>
      <c r="AB3203">
        <v>176</v>
      </c>
      <c r="AC3203">
        <v>6142.5469785199994</v>
      </c>
      <c r="AD3203">
        <v>4322.1880000000001</v>
      </c>
      <c r="AE3203">
        <v>4446</v>
      </c>
      <c r="AF3203">
        <v>20227.29024509804</v>
      </c>
      <c r="AG3203">
        <v>41212</v>
      </c>
      <c r="AH3203">
        <v>7775</v>
      </c>
      <c r="AI3203">
        <v>2624</v>
      </c>
      <c r="AJ3203">
        <v>12404.689200000001</v>
      </c>
      <c r="AK3203">
        <v>1566</v>
      </c>
      <c r="AL3203">
        <v>225688.890625</v>
      </c>
      <c r="AM3203">
        <v>174662.734375</v>
      </c>
      <c r="AN3203">
        <v>51026.1484375</v>
      </c>
      <c r="AO3203" s="5" t="s">
        <v>5664</v>
      </c>
    </row>
    <row r="3204" spans="1:41" ht="14.25" x14ac:dyDescent="0.45">
      <c r="A3204">
        <v>2019</v>
      </c>
      <c r="B3204" s="5" t="s">
        <v>1509</v>
      </c>
      <c r="C3204" s="5" t="s">
        <v>277</v>
      </c>
      <c r="D3204" s="5" t="s">
        <v>107</v>
      </c>
      <c r="E3204" s="5" t="s">
        <v>30</v>
      </c>
      <c r="F3204" s="5" t="s">
        <v>30</v>
      </c>
      <c r="G3204" s="5" t="s">
        <v>87</v>
      </c>
      <c r="H3204" s="5" t="s">
        <v>130</v>
      </c>
      <c r="I3204">
        <v>6124</v>
      </c>
      <c r="J3204">
        <v>3146.53227783997</v>
      </c>
      <c r="K3204">
        <v>1562.5746718073749</v>
      </c>
      <c r="L3204">
        <v>1896.308626260648</v>
      </c>
      <c r="M3204">
        <v>4962.2383254527986</v>
      </c>
      <c r="N3204">
        <v>4250.0043277920004</v>
      </c>
      <c r="O3204">
        <v>3385.924656551831</v>
      </c>
      <c r="P3204">
        <v>316</v>
      </c>
      <c r="Q3204">
        <v>3522.4163599769181</v>
      </c>
      <c r="R3204">
        <v>3413.2383976954402</v>
      </c>
      <c r="S3204">
        <v>5222</v>
      </c>
      <c r="T3204">
        <v>3714.7724271874981</v>
      </c>
      <c r="U3204">
        <v>1130.0591750399999</v>
      </c>
      <c r="V3204">
        <v>2789</v>
      </c>
      <c r="W3204">
        <v>993.20129936499961</v>
      </c>
      <c r="X3204">
        <v>5840.8039353600007</v>
      </c>
      <c r="Y3204">
        <v>15073</v>
      </c>
      <c r="Z3204">
        <v>1919.5658877633939</v>
      </c>
      <c r="AA3204">
        <v>30499.567802143039</v>
      </c>
      <c r="AB3204">
        <v>606</v>
      </c>
      <c r="AC3204">
        <v>4066.2602874879999</v>
      </c>
      <c r="AD3204">
        <v>3832.9152668760112</v>
      </c>
      <c r="AE3204">
        <v>3713</v>
      </c>
      <c r="AF3204">
        <v>23742.004727061081</v>
      </c>
      <c r="AG3204">
        <v>30049.429164886889</v>
      </c>
      <c r="AH3204">
        <v>8830.5324355915182</v>
      </c>
      <c r="AI3204">
        <v>1759.4828640000001</v>
      </c>
      <c r="AJ3204">
        <v>12350.542584194831</v>
      </c>
      <c r="AK3204">
        <v>1742.0661090842741</v>
      </c>
      <c r="AL3204">
        <v>190453.4375</v>
      </c>
      <c r="AM3204">
        <v>148000.9375</v>
      </c>
      <c r="AN3204">
        <v>42452.515625</v>
      </c>
      <c r="AO3204" s="5" t="s">
        <v>2689</v>
      </c>
    </row>
    <row r="3205" spans="1:41" ht="14.25" x14ac:dyDescent="0.45">
      <c r="A3205">
        <v>2019</v>
      </c>
      <c r="B3205" s="5" t="s">
        <v>1507</v>
      </c>
      <c r="C3205" s="5" t="s">
        <v>277</v>
      </c>
      <c r="D3205" s="5" t="s">
        <v>107</v>
      </c>
      <c r="E3205" s="5" t="s">
        <v>30</v>
      </c>
      <c r="F3205" s="5" t="s">
        <v>30</v>
      </c>
      <c r="G3205" s="5" t="s">
        <v>87</v>
      </c>
      <c r="H3205" s="5" t="s">
        <v>130</v>
      </c>
      <c r="I3205">
        <v>5059.8882608885424</v>
      </c>
      <c r="J3205">
        <v>315</v>
      </c>
      <c r="K3205"/>
      <c r="L3205">
        <v>1341.039839671668</v>
      </c>
      <c r="M3205">
        <v>4877.4693374999979</v>
      </c>
      <c r="N3205">
        <v>3180.8</v>
      </c>
      <c r="O3205">
        <v>3575.3348083503402</v>
      </c>
      <c r="P3205">
        <v>316</v>
      </c>
      <c r="Q3205">
        <v>2988.3848531105518</v>
      </c>
      <c r="R3205">
        <v>3998.1040560118631</v>
      </c>
      <c r="S3205">
        <v>10912.432213330079</v>
      </c>
      <c r="T3205">
        <v>3769.0036091918928</v>
      </c>
      <c r="U3205">
        <v>1244</v>
      </c>
      <c r="V3205">
        <v>2883</v>
      </c>
      <c r="W3205">
        <v>904.45082315000627</v>
      </c>
      <c r="X3205">
        <v>4874.8608793754811</v>
      </c>
      <c r="Y3205">
        <v>21753</v>
      </c>
      <c r="Z3205">
        <v>1726.1063788662791</v>
      </c>
      <c r="AA3205">
        <v>26130.866624913149</v>
      </c>
      <c r="AB3205">
        <v>606</v>
      </c>
      <c r="AC3205">
        <v>4541.1518030760781</v>
      </c>
      <c r="AD3205">
        <v>3910.431034358046</v>
      </c>
      <c r="AE3205">
        <v>5463.2928130905184</v>
      </c>
      <c r="AF3205">
        <v>20559</v>
      </c>
      <c r="AG3205">
        <v>33025.662288874169</v>
      </c>
      <c r="AH3205">
        <v>8248.2042731668735</v>
      </c>
      <c r="AI3205">
        <v>1830.5659717056001</v>
      </c>
      <c r="AJ3205">
        <v>18628.45163615618</v>
      </c>
      <c r="AK3205">
        <v>1922</v>
      </c>
      <c r="AL3205">
        <v>198584.484375</v>
      </c>
      <c r="AM3205">
        <v>153153.734375</v>
      </c>
      <c r="AN3205">
        <v>45430.75390625</v>
      </c>
      <c r="AO3205" s="5" t="s">
        <v>2691</v>
      </c>
    </row>
    <row r="3206" spans="1:41" ht="14.25" x14ac:dyDescent="0.45">
      <c r="A3206">
        <v>2019</v>
      </c>
      <c r="B3206" s="5" t="s">
        <v>589</v>
      </c>
      <c r="C3206" s="5" t="s">
        <v>277</v>
      </c>
      <c r="D3206" s="5" t="s">
        <v>107</v>
      </c>
      <c r="E3206" s="5" t="s">
        <v>216</v>
      </c>
      <c r="F3206" s="5" t="s">
        <v>283</v>
      </c>
      <c r="G3206" s="5" t="s">
        <v>86</v>
      </c>
      <c r="H3206" s="5" t="s">
        <v>130</v>
      </c>
      <c r="I3206">
        <v>0</v>
      </c>
      <c r="J3206"/>
      <c r="K3206"/>
      <c r="L3206">
        <v>0</v>
      </c>
      <c r="M3206">
        <v>0</v>
      </c>
      <c r="N3206">
        <v>0</v>
      </c>
      <c r="O3206"/>
      <c r="P3206"/>
      <c r="Q3206">
        <v>0</v>
      </c>
      <c r="R3206"/>
      <c r="S3206"/>
      <c r="T3206"/>
      <c r="U3206"/>
      <c r="V3206">
        <v>0</v>
      </c>
      <c r="W3206"/>
      <c r="X3206">
        <v>0</v>
      </c>
      <c r="Y3206"/>
      <c r="Z3206"/>
      <c r="AA3206"/>
      <c r="AB3206"/>
      <c r="AC3206">
        <v>1703.4809478795469</v>
      </c>
      <c r="AD3206"/>
      <c r="AE3206"/>
      <c r="AF3206">
        <v>0</v>
      </c>
      <c r="AG3206"/>
      <c r="AH3206">
        <v>0</v>
      </c>
      <c r="AI3206"/>
      <c r="AJ3206">
        <v>0</v>
      </c>
      <c r="AK3206"/>
      <c r="AL3206">
        <v>1703.48095703125</v>
      </c>
      <c r="AM3206">
        <v>1703.48095703125</v>
      </c>
      <c r="AN3206">
        <v>0</v>
      </c>
      <c r="AO3206" s="5" t="s">
        <v>983</v>
      </c>
    </row>
    <row r="3207" spans="1:41" ht="14.25" x14ac:dyDescent="0.45">
      <c r="A3207">
        <v>2019</v>
      </c>
      <c r="B3207" s="5" t="s">
        <v>1507</v>
      </c>
      <c r="C3207" s="5" t="s">
        <v>277</v>
      </c>
      <c r="D3207" s="5" t="s">
        <v>107</v>
      </c>
      <c r="E3207" s="5" t="s">
        <v>216</v>
      </c>
      <c r="F3207" s="5" t="s">
        <v>283</v>
      </c>
      <c r="G3207" s="5" t="s">
        <v>86</v>
      </c>
      <c r="H3207" s="5" t="s">
        <v>130</v>
      </c>
      <c r="I3207"/>
      <c r="J3207"/>
      <c r="K3207"/>
      <c r="L3207"/>
      <c r="M3207"/>
      <c r="N3207"/>
      <c r="O3207"/>
      <c r="P3207"/>
      <c r="Q3207">
        <v>0</v>
      </c>
      <c r="R3207"/>
      <c r="S3207">
        <v>0</v>
      </c>
      <c r="T3207">
        <v>0</v>
      </c>
      <c r="U3207"/>
      <c r="V3207"/>
      <c r="W3207"/>
      <c r="X3207"/>
      <c r="Y3207"/>
      <c r="Z3207"/>
      <c r="AA3207">
        <v>0</v>
      </c>
      <c r="AB3207">
        <v>0</v>
      </c>
      <c r="AC3207">
        <v>1274.9070994940967</v>
      </c>
      <c r="AD3207"/>
      <c r="AE3207"/>
      <c r="AF3207"/>
      <c r="AG3207"/>
      <c r="AH3207"/>
      <c r="AI3207">
        <v>0</v>
      </c>
      <c r="AJ3207"/>
      <c r="AK3207"/>
      <c r="AL3207">
        <v>1274.9071044921875</v>
      </c>
      <c r="AM3207">
        <v>1274.9071044921875</v>
      </c>
      <c r="AN3207">
        <v>0</v>
      </c>
      <c r="AO3207" s="5" t="s">
        <v>2693</v>
      </c>
    </row>
    <row r="3208" spans="1:41" ht="14.25" x14ac:dyDescent="0.45">
      <c r="A3208">
        <v>2019</v>
      </c>
      <c r="B3208" s="5" t="s">
        <v>1509</v>
      </c>
      <c r="C3208" s="5" t="s">
        <v>277</v>
      </c>
      <c r="D3208" s="5" t="s">
        <v>107</v>
      </c>
      <c r="E3208" s="5" t="s">
        <v>216</v>
      </c>
      <c r="F3208" s="5" t="s">
        <v>283</v>
      </c>
      <c r="G3208" s="5" t="s">
        <v>86</v>
      </c>
      <c r="H3208" s="5" t="s">
        <v>130</v>
      </c>
      <c r="I3208"/>
      <c r="J3208"/>
      <c r="K3208"/>
      <c r="L3208"/>
      <c r="M3208"/>
      <c r="N3208">
        <v>0</v>
      </c>
      <c r="O3208"/>
      <c r="P3208"/>
      <c r="Q3208">
        <v>0</v>
      </c>
      <c r="R3208"/>
      <c r="S3208"/>
      <c r="T3208"/>
      <c r="U3208"/>
      <c r="V3208">
        <v>0</v>
      </c>
      <c r="W3208"/>
      <c r="X3208"/>
      <c r="Y3208">
        <v>0</v>
      </c>
      <c r="Z3208"/>
      <c r="AA3208"/>
      <c r="AB3208">
        <v>0</v>
      </c>
      <c r="AC3208">
        <v>1189.5712292339135</v>
      </c>
      <c r="AD3208"/>
      <c r="AE3208"/>
      <c r="AF3208"/>
      <c r="AG3208"/>
      <c r="AH3208">
        <v>0</v>
      </c>
      <c r="AI3208"/>
      <c r="AJ3208">
        <v>0</v>
      </c>
      <c r="AK3208"/>
      <c r="AL3208">
        <v>1189.5712890625</v>
      </c>
      <c r="AM3208">
        <v>1189.5712890625</v>
      </c>
      <c r="AN3208">
        <v>0</v>
      </c>
      <c r="AO3208" s="5" t="s">
        <v>2692</v>
      </c>
    </row>
    <row r="3209" spans="1:41" ht="14.25" x14ac:dyDescent="0.45">
      <c r="A3209">
        <v>2019</v>
      </c>
      <c r="B3209" s="5" t="s">
        <v>1508</v>
      </c>
      <c r="C3209" s="5" t="s">
        <v>277</v>
      </c>
      <c r="D3209" s="5" t="s">
        <v>107</v>
      </c>
      <c r="E3209" s="5" t="s">
        <v>216</v>
      </c>
      <c r="F3209" s="5" t="s">
        <v>283</v>
      </c>
      <c r="G3209" s="5" t="s">
        <v>86</v>
      </c>
      <c r="H3209" s="5" t="s">
        <v>130</v>
      </c>
      <c r="I3209"/>
      <c r="J3209"/>
      <c r="K3209"/>
      <c r="L3209"/>
      <c r="M3209"/>
      <c r="N3209"/>
      <c r="O3209"/>
      <c r="P3209"/>
      <c r="Q3209">
        <v>0</v>
      </c>
      <c r="R3209"/>
      <c r="S3209"/>
      <c r="T3209"/>
      <c r="U3209"/>
      <c r="V3209">
        <v>0</v>
      </c>
      <c r="W3209"/>
      <c r="X3209"/>
      <c r="Y3209"/>
      <c r="Z3209"/>
      <c r="AA3209">
        <v>0</v>
      </c>
      <c r="AB3209">
        <v>0</v>
      </c>
      <c r="AC3209">
        <v>947.72924941660915</v>
      </c>
      <c r="AD3209"/>
      <c r="AE3209"/>
      <c r="AF3209"/>
      <c r="AG3209">
        <v>0</v>
      </c>
      <c r="AH3209">
        <v>0</v>
      </c>
      <c r="AI3209">
        <v>0</v>
      </c>
      <c r="AJ3209"/>
      <c r="AK3209"/>
      <c r="AL3209">
        <v>947.729248046875</v>
      </c>
      <c r="AM3209">
        <v>947.729248046875</v>
      </c>
      <c r="AN3209">
        <v>0</v>
      </c>
      <c r="AO3209" s="5" t="s">
        <v>2694</v>
      </c>
    </row>
    <row r="3210" spans="1:41" ht="14.25" x14ac:dyDescent="0.45">
      <c r="A3210">
        <v>2019</v>
      </c>
      <c r="B3210" s="5" t="s">
        <v>4071</v>
      </c>
      <c r="C3210" s="5" t="s">
        <v>277</v>
      </c>
      <c r="D3210" s="5" t="s">
        <v>107</v>
      </c>
      <c r="E3210" s="5" t="s">
        <v>216</v>
      </c>
      <c r="F3210" s="5" t="s">
        <v>283</v>
      </c>
      <c r="G3210" s="5" t="s">
        <v>86</v>
      </c>
      <c r="H3210" s="5" t="s">
        <v>130</v>
      </c>
      <c r="I3210"/>
      <c r="J3210"/>
      <c r="K3210"/>
      <c r="L3210"/>
      <c r="M3210"/>
      <c r="N3210">
        <v>0</v>
      </c>
      <c r="O3210"/>
      <c r="P3210"/>
      <c r="Q3210">
        <v>0</v>
      </c>
      <c r="R3210"/>
      <c r="S3210"/>
      <c r="T3210"/>
      <c r="U3210"/>
      <c r="V3210">
        <v>0</v>
      </c>
      <c r="W3210"/>
      <c r="X3210">
        <v>0</v>
      </c>
      <c r="Y3210">
        <v>0</v>
      </c>
      <c r="Z3210"/>
      <c r="AA3210"/>
      <c r="AB3210"/>
      <c r="AC3210">
        <v>1759.8080736458735</v>
      </c>
      <c r="AD3210"/>
      <c r="AE3210"/>
      <c r="AF3210">
        <v>0</v>
      </c>
      <c r="AG3210"/>
      <c r="AH3210">
        <v>0</v>
      </c>
      <c r="AI3210"/>
      <c r="AJ3210"/>
      <c r="AK3210"/>
      <c r="AL3210">
        <v>1759.80810546875</v>
      </c>
      <c r="AM3210">
        <v>1759.80810546875</v>
      </c>
      <c r="AN3210">
        <v>0</v>
      </c>
      <c r="AO3210" s="5" t="s">
        <v>4445</v>
      </c>
    </row>
    <row r="3211" spans="1:41" ht="14.25" x14ac:dyDescent="0.45">
      <c r="A3211">
        <v>2019</v>
      </c>
      <c r="B3211" s="5" t="s">
        <v>5028</v>
      </c>
      <c r="C3211" s="5" t="s">
        <v>277</v>
      </c>
      <c r="D3211" s="5" t="s">
        <v>107</v>
      </c>
      <c r="E3211" s="5" t="s">
        <v>216</v>
      </c>
      <c r="F3211" s="5" t="s">
        <v>283</v>
      </c>
      <c r="G3211" s="5" t="s">
        <v>86</v>
      </c>
      <c r="H3211" s="5" t="s">
        <v>130</v>
      </c>
      <c r="I3211"/>
      <c r="J3211"/>
      <c r="K3211"/>
      <c r="L3211"/>
      <c r="M3211"/>
      <c r="N3211">
        <v>0</v>
      </c>
      <c r="O3211"/>
      <c r="P3211"/>
      <c r="Q3211">
        <v>0</v>
      </c>
      <c r="R3211"/>
      <c r="S3211"/>
      <c r="T3211"/>
      <c r="U3211"/>
      <c r="V3211">
        <v>0</v>
      </c>
      <c r="W3211"/>
      <c r="X3211">
        <v>0</v>
      </c>
      <c r="Y3211"/>
      <c r="Z3211"/>
      <c r="AA3211"/>
      <c r="AB3211"/>
      <c r="AC3211">
        <v>2206.509</v>
      </c>
      <c r="AD3211"/>
      <c r="AE3211"/>
      <c r="AF3211">
        <v>0</v>
      </c>
      <c r="AG3211"/>
      <c r="AH3211">
        <v>0</v>
      </c>
      <c r="AI3211"/>
      <c r="AJ3211"/>
      <c r="AK3211"/>
      <c r="AL3211">
        <v>2206.509033203125</v>
      </c>
      <c r="AM3211">
        <v>2206.509033203125</v>
      </c>
      <c r="AN3211">
        <v>0</v>
      </c>
      <c r="AO3211" s="5" t="s">
        <v>5665</v>
      </c>
    </row>
    <row r="3212" spans="1:41" ht="14.25" x14ac:dyDescent="0.45">
      <c r="A3212">
        <v>2019</v>
      </c>
      <c r="B3212" s="5" t="s">
        <v>1507</v>
      </c>
      <c r="C3212" s="5" t="s">
        <v>277</v>
      </c>
      <c r="D3212" s="5" t="s">
        <v>107</v>
      </c>
      <c r="E3212" s="5" t="s">
        <v>216</v>
      </c>
      <c r="F3212" s="5" t="s">
        <v>217</v>
      </c>
      <c r="G3212" s="5" t="s">
        <v>86</v>
      </c>
      <c r="H3212" s="5" t="s">
        <v>130</v>
      </c>
      <c r="I3212"/>
      <c r="J3212"/>
      <c r="K3212"/>
      <c r="L3212"/>
      <c r="M3212"/>
      <c r="N3212"/>
      <c r="O3212">
        <v>0</v>
      </c>
      <c r="P3212">
        <v>21.461366296366819</v>
      </c>
      <c r="Q3212">
        <v>107.3068314818341</v>
      </c>
      <c r="R3212"/>
      <c r="S3212">
        <v>175.9832036302079</v>
      </c>
      <c r="T3212"/>
      <c r="U3212"/>
      <c r="V3212"/>
      <c r="W3212"/>
      <c r="X3212"/>
      <c r="Y3212"/>
      <c r="Z3212"/>
      <c r="AA3212">
        <v>200.2345475451024</v>
      </c>
      <c r="AB3212">
        <v>0</v>
      </c>
      <c r="AC3212">
        <v>371.74187592737155</v>
      </c>
      <c r="AD3212"/>
      <c r="AE3212"/>
      <c r="AF3212"/>
      <c r="AG3212"/>
      <c r="AH3212"/>
      <c r="AI3212">
        <v>0</v>
      </c>
      <c r="AJ3212"/>
      <c r="AK3212"/>
      <c r="AL3212">
        <v>876.72784423828125</v>
      </c>
      <c r="AM3212">
        <v>700.74462890625</v>
      </c>
      <c r="AN3212">
        <v>175.98320007324219</v>
      </c>
      <c r="AO3212" s="5" t="s">
        <v>2696</v>
      </c>
    </row>
    <row r="3213" spans="1:41" ht="14.25" x14ac:dyDescent="0.45">
      <c r="A3213">
        <v>2019</v>
      </c>
      <c r="B3213" s="5" t="s">
        <v>1508</v>
      </c>
      <c r="C3213" s="5" t="s">
        <v>277</v>
      </c>
      <c r="D3213" s="5" t="s">
        <v>107</v>
      </c>
      <c r="E3213" s="5" t="s">
        <v>216</v>
      </c>
      <c r="F3213" s="5" t="s">
        <v>217</v>
      </c>
      <c r="G3213" s="5" t="s">
        <v>86</v>
      </c>
      <c r="H3213" s="5" t="s">
        <v>130</v>
      </c>
      <c r="I3213"/>
      <c r="J3213"/>
      <c r="K3213"/>
      <c r="L3213"/>
      <c r="M3213"/>
      <c r="N3213"/>
      <c r="O3213"/>
      <c r="P3213">
        <v>21.06064998703576</v>
      </c>
      <c r="Q3213">
        <v>131.62906241897349</v>
      </c>
      <c r="R3213"/>
      <c r="S3213"/>
      <c r="T3213"/>
      <c r="U3213"/>
      <c r="V3213">
        <v>0</v>
      </c>
      <c r="W3213"/>
      <c r="X3213"/>
      <c r="Y3213"/>
      <c r="Z3213"/>
      <c r="AA3213">
        <v>182.80644188747038</v>
      </c>
      <c r="AB3213">
        <v>0</v>
      </c>
      <c r="AC3213">
        <v>421.21299974071519</v>
      </c>
      <c r="AD3213">
        <v>131.62906241897349</v>
      </c>
      <c r="AE3213"/>
      <c r="AF3213"/>
      <c r="AG3213">
        <v>0</v>
      </c>
      <c r="AH3213">
        <v>1387.8066103211122</v>
      </c>
      <c r="AI3213">
        <v>0</v>
      </c>
      <c r="AJ3213"/>
      <c r="AK3213"/>
      <c r="AL3213">
        <v>2276.144775390625</v>
      </c>
      <c r="AM3213">
        <v>756.70916748046875</v>
      </c>
      <c r="AN3213">
        <v>1519.4356689453125</v>
      </c>
      <c r="AO3213" s="5" t="s">
        <v>2695</v>
      </c>
    </row>
    <row r="3214" spans="1:41" ht="14.25" x14ac:dyDescent="0.45">
      <c r="A3214">
        <v>2019</v>
      </c>
      <c r="B3214" s="5" t="s">
        <v>5028</v>
      </c>
      <c r="C3214" s="5" t="s">
        <v>277</v>
      </c>
      <c r="D3214" s="5" t="s">
        <v>107</v>
      </c>
      <c r="E3214" s="5" t="s">
        <v>216</v>
      </c>
      <c r="F3214" s="5" t="s">
        <v>217</v>
      </c>
      <c r="G3214" s="5" t="s">
        <v>86</v>
      </c>
      <c r="H3214" s="5" t="s">
        <v>130</v>
      </c>
      <c r="I3214"/>
      <c r="J3214"/>
      <c r="K3214"/>
      <c r="L3214"/>
      <c r="M3214"/>
      <c r="N3214">
        <v>0</v>
      </c>
      <c r="O3214"/>
      <c r="P3214"/>
      <c r="Q3214">
        <v>125</v>
      </c>
      <c r="R3214"/>
      <c r="S3214"/>
      <c r="T3214"/>
      <c r="U3214"/>
      <c r="V3214">
        <v>32</v>
      </c>
      <c r="W3214"/>
      <c r="X3214">
        <v>0</v>
      </c>
      <c r="Y3214"/>
      <c r="Z3214"/>
      <c r="AA3214"/>
      <c r="AB3214"/>
      <c r="AC3214">
        <v>0</v>
      </c>
      <c r="AD3214">
        <v>125</v>
      </c>
      <c r="AE3214"/>
      <c r="AF3214">
        <v>0</v>
      </c>
      <c r="AG3214"/>
      <c r="AH3214">
        <v>198</v>
      </c>
      <c r="AI3214"/>
      <c r="AJ3214"/>
      <c r="AK3214"/>
      <c r="AL3214">
        <v>480</v>
      </c>
      <c r="AM3214">
        <v>157</v>
      </c>
      <c r="AN3214">
        <v>323</v>
      </c>
      <c r="AO3214" s="5" t="s">
        <v>5666</v>
      </c>
    </row>
    <row r="3215" spans="1:41" ht="14.25" x14ac:dyDescent="0.45">
      <c r="A3215">
        <v>2019</v>
      </c>
      <c r="B3215" s="5" t="s">
        <v>4071</v>
      </c>
      <c r="C3215" s="5" t="s">
        <v>277</v>
      </c>
      <c r="D3215" s="5" t="s">
        <v>107</v>
      </c>
      <c r="E3215" s="5" t="s">
        <v>216</v>
      </c>
      <c r="F3215" s="5" t="s">
        <v>217</v>
      </c>
      <c r="G3215" s="5" t="s">
        <v>86</v>
      </c>
      <c r="H3215" s="5" t="s">
        <v>130</v>
      </c>
      <c r="I3215"/>
      <c r="J3215"/>
      <c r="K3215"/>
      <c r="L3215"/>
      <c r="M3215"/>
      <c r="N3215">
        <v>0</v>
      </c>
      <c r="O3215"/>
      <c r="P3215"/>
      <c r="Q3215">
        <v>128.57931321673786</v>
      </c>
      <c r="R3215"/>
      <c r="S3215"/>
      <c r="T3215"/>
      <c r="U3215"/>
      <c r="V3215">
        <v>57.603532321098562</v>
      </c>
      <c r="W3215"/>
      <c r="X3215">
        <v>0</v>
      </c>
      <c r="Y3215">
        <v>0</v>
      </c>
      <c r="Z3215"/>
      <c r="AA3215"/>
      <c r="AB3215"/>
      <c r="AC3215">
        <v>581.24739466633832</v>
      </c>
      <c r="AD3215">
        <v>128.57931321673786</v>
      </c>
      <c r="AE3215"/>
      <c r="AF3215">
        <v>0</v>
      </c>
      <c r="AG3215"/>
      <c r="AH3215">
        <v>829.07941162152576</v>
      </c>
      <c r="AI3215"/>
      <c r="AJ3215"/>
      <c r="AK3215"/>
      <c r="AL3215">
        <v>1725.0889892578125</v>
      </c>
      <c r="AM3215">
        <v>767.43023681640625</v>
      </c>
      <c r="AN3215">
        <v>957.65875244140625</v>
      </c>
      <c r="AO3215" s="5" t="s">
        <v>4446</v>
      </c>
    </row>
    <row r="3216" spans="1:41" ht="14.25" x14ac:dyDescent="0.45">
      <c r="A3216">
        <v>2019</v>
      </c>
      <c r="B3216" s="5" t="s">
        <v>1509</v>
      </c>
      <c r="C3216" s="5" t="s">
        <v>277</v>
      </c>
      <c r="D3216" s="5" t="s">
        <v>107</v>
      </c>
      <c r="E3216" s="5" t="s">
        <v>216</v>
      </c>
      <c r="F3216" s="5" t="s">
        <v>217</v>
      </c>
      <c r="G3216" s="5" t="s">
        <v>86</v>
      </c>
      <c r="H3216" s="5" t="s">
        <v>130</v>
      </c>
      <c r="I3216"/>
      <c r="J3216"/>
      <c r="K3216"/>
      <c r="L3216"/>
      <c r="M3216"/>
      <c r="N3216">
        <v>0</v>
      </c>
      <c r="O3216">
        <v>0</v>
      </c>
      <c r="P3216"/>
      <c r="Q3216">
        <v>131.24130949182629</v>
      </c>
      <c r="R3216"/>
      <c r="S3216"/>
      <c r="T3216"/>
      <c r="U3216"/>
      <c r="V3216">
        <v>0</v>
      </c>
      <c r="W3216"/>
      <c r="X3216"/>
      <c r="Y3216">
        <v>0</v>
      </c>
      <c r="Z3216"/>
      <c r="AA3216">
        <v>182.26793062224837</v>
      </c>
      <c r="AB3216">
        <v>0</v>
      </c>
      <c r="AC3216">
        <v>363.27594467337519</v>
      </c>
      <c r="AD3216">
        <v>131.24130949182629</v>
      </c>
      <c r="AE3216"/>
      <c r="AF3216"/>
      <c r="AG3216"/>
      <c r="AH3216">
        <v>831.83891747347309</v>
      </c>
      <c r="AI3216"/>
      <c r="AJ3216">
        <v>0</v>
      </c>
      <c r="AK3216"/>
      <c r="AL3216">
        <v>1639.865478515625</v>
      </c>
      <c r="AM3216">
        <v>676.78521728515625</v>
      </c>
      <c r="AN3216">
        <v>963.0802001953125</v>
      </c>
      <c r="AO3216" s="5" t="s">
        <v>2697</v>
      </c>
    </row>
    <row r="3217" spans="1:41" ht="14.25" x14ac:dyDescent="0.45">
      <c r="A3217">
        <v>2019</v>
      </c>
      <c r="B3217" s="5" t="s">
        <v>589</v>
      </c>
      <c r="C3217" s="5" t="s">
        <v>277</v>
      </c>
      <c r="D3217" s="5" t="s">
        <v>107</v>
      </c>
      <c r="E3217" s="5" t="s">
        <v>216</v>
      </c>
      <c r="F3217" s="5" t="s">
        <v>217</v>
      </c>
      <c r="G3217" s="5" t="s">
        <v>86</v>
      </c>
      <c r="H3217" s="5" t="s">
        <v>130</v>
      </c>
      <c r="I3217">
        <v>0</v>
      </c>
      <c r="J3217"/>
      <c r="K3217"/>
      <c r="L3217"/>
      <c r="M3217">
        <v>0</v>
      </c>
      <c r="N3217">
        <v>0</v>
      </c>
      <c r="O3217">
        <v>0</v>
      </c>
      <c r="P3217">
        <v>20.909919377513845</v>
      </c>
      <c r="Q3217">
        <v>130.68699610946152</v>
      </c>
      <c r="R3217"/>
      <c r="S3217"/>
      <c r="T3217"/>
      <c r="U3217"/>
      <c r="V3217">
        <v>59.593270225914459</v>
      </c>
      <c r="W3217"/>
      <c r="X3217">
        <v>0</v>
      </c>
      <c r="Y3217"/>
      <c r="Z3217"/>
      <c r="AA3217"/>
      <c r="AB3217"/>
      <c r="AC3217">
        <v>658.66246039168607</v>
      </c>
      <c r="AD3217">
        <v>130.68699610946152</v>
      </c>
      <c r="AE3217"/>
      <c r="AF3217"/>
      <c r="AG3217"/>
      <c r="AH3217">
        <v>831.80451351496095</v>
      </c>
      <c r="AI3217"/>
      <c r="AJ3217">
        <v>0</v>
      </c>
      <c r="AK3217"/>
      <c r="AL3217">
        <v>1832.34423828125</v>
      </c>
      <c r="AM3217">
        <v>869.8526611328125</v>
      </c>
      <c r="AN3217">
        <v>962.49151611328125</v>
      </c>
      <c r="AO3217" s="5" t="s">
        <v>984</v>
      </c>
    </row>
    <row r="3218" spans="1:41" ht="14.25" x14ac:dyDescent="0.45">
      <c r="A3218">
        <v>2019</v>
      </c>
      <c r="B3218" s="5" t="s">
        <v>1508</v>
      </c>
      <c r="C3218" s="5" t="s">
        <v>277</v>
      </c>
      <c r="D3218" s="5" t="s">
        <v>107</v>
      </c>
      <c r="E3218" s="5" t="s">
        <v>216</v>
      </c>
      <c r="F3218" s="5" t="s">
        <v>284</v>
      </c>
      <c r="G3218" s="5" t="s">
        <v>86</v>
      </c>
      <c r="H3218" s="5" t="s">
        <v>130</v>
      </c>
      <c r="I3218">
        <v>203.80272021685153</v>
      </c>
      <c r="J3218"/>
      <c r="K3218"/>
      <c r="L3218"/>
      <c r="M3218">
        <v>269.5763198340577</v>
      </c>
      <c r="N3218"/>
      <c r="O3218">
        <v>200.07617487683973</v>
      </c>
      <c r="P3218">
        <v>336.97039979257215</v>
      </c>
      <c r="Q3218">
        <v>140.05753454378521</v>
      </c>
      <c r="R3218"/>
      <c r="S3218">
        <v>526.51624967589396</v>
      </c>
      <c r="T3218"/>
      <c r="U3218"/>
      <c r="V3218">
        <v>249.56870234637375</v>
      </c>
      <c r="W3218"/>
      <c r="X3218">
        <v>113.7275099299931</v>
      </c>
      <c r="Y3218">
        <v>2127.1256486906118</v>
      </c>
      <c r="Z3218"/>
      <c r="AA3218">
        <v>1353.1467616670475</v>
      </c>
      <c r="AB3218">
        <v>40.015234975367946</v>
      </c>
      <c r="AC3218">
        <v>210.6064998703576</v>
      </c>
      <c r="AD3218">
        <v>350.65982228414538</v>
      </c>
      <c r="AE3218">
        <v>265.10196288944309</v>
      </c>
      <c r="AF3218"/>
      <c r="AG3218">
        <v>3069.589735610462</v>
      </c>
      <c r="AH3218">
        <v>530.01547667123998</v>
      </c>
      <c r="AI3218">
        <v>0</v>
      </c>
      <c r="AJ3218">
        <v>2267.3950711637649</v>
      </c>
      <c r="AK3218">
        <v>226.13918203977119</v>
      </c>
      <c r="AL3218">
        <v>12480.091796875</v>
      </c>
      <c r="AM3218">
        <v>10223.365234375</v>
      </c>
      <c r="AN3218">
        <v>2256.72607421875</v>
      </c>
      <c r="AO3218" s="5" t="s">
        <v>2698</v>
      </c>
    </row>
    <row r="3219" spans="1:41" ht="14.25" x14ac:dyDescent="0.45">
      <c r="A3219">
        <v>2019</v>
      </c>
      <c r="B3219" s="5" t="s">
        <v>1509</v>
      </c>
      <c r="C3219" s="5" t="s">
        <v>277</v>
      </c>
      <c r="D3219" s="5" t="s">
        <v>107</v>
      </c>
      <c r="E3219" s="5" t="s">
        <v>216</v>
      </c>
      <c r="F3219" s="5" t="s">
        <v>284</v>
      </c>
      <c r="G3219" s="5" t="s">
        <v>86</v>
      </c>
      <c r="H3219" s="5" t="s">
        <v>130</v>
      </c>
      <c r="I3219">
        <v>105.84848894803353</v>
      </c>
      <c r="J3219"/>
      <c r="K3219">
        <v>85.71002447244598</v>
      </c>
      <c r="L3219"/>
      <c r="M3219">
        <v>268.78220183926027</v>
      </c>
      <c r="N3219">
        <v>0</v>
      </c>
      <c r="O3219">
        <v>105.13058848580847</v>
      </c>
      <c r="P3219"/>
      <c r="Q3219">
        <v>98.693464737853375</v>
      </c>
      <c r="R3219"/>
      <c r="S3219"/>
      <c r="T3219">
        <v>241.48400946496039</v>
      </c>
      <c r="U3219"/>
      <c r="V3219">
        <v>199.48679042757598</v>
      </c>
      <c r="W3219">
        <v>100.79332568972259</v>
      </c>
      <c r="X3219">
        <v>125.99165711215325</v>
      </c>
      <c r="Y3219">
        <v>1294.5642768273747</v>
      </c>
      <c r="Z3219">
        <v>176.38831995701455</v>
      </c>
      <c r="AA3219">
        <v>961.29825132563053</v>
      </c>
      <c r="AB3219">
        <v>39.897358085515194</v>
      </c>
      <c r="AC3219">
        <v>222.27028175535702</v>
      </c>
      <c r="AD3219">
        <v>311.25083966033935</v>
      </c>
      <c r="AE3219">
        <v>264.32102545652526</v>
      </c>
      <c r="AF3219"/>
      <c r="AG3219">
        <v>2658.1863222659813</v>
      </c>
      <c r="AH3219">
        <v>485.72198656829727</v>
      </c>
      <c r="AI3219"/>
      <c r="AJ3219">
        <v>1399.5167186199817</v>
      </c>
      <c r="AK3219">
        <v>209.98609518692209</v>
      </c>
      <c r="AL3219">
        <v>9355.3232421875</v>
      </c>
      <c r="AM3219">
        <v>7380.57373046875</v>
      </c>
      <c r="AN3219">
        <v>1974.748046875</v>
      </c>
      <c r="AO3219" s="5" t="s">
        <v>2699</v>
      </c>
    </row>
    <row r="3220" spans="1:41" ht="14.25" x14ac:dyDescent="0.45">
      <c r="A3220">
        <v>2019</v>
      </c>
      <c r="B3220" s="5" t="s">
        <v>4071</v>
      </c>
      <c r="C3220" s="5" t="s">
        <v>277</v>
      </c>
      <c r="D3220" s="5" t="s">
        <v>107</v>
      </c>
      <c r="E3220" s="5" t="s">
        <v>216</v>
      </c>
      <c r="F3220" s="5" t="s">
        <v>284</v>
      </c>
      <c r="G3220" s="5" t="s">
        <v>86</v>
      </c>
      <c r="H3220" s="5" t="s">
        <v>130</v>
      </c>
      <c r="I3220">
        <v>44.066702225640405</v>
      </c>
      <c r="J3220"/>
      <c r="K3220">
        <v>105.949354090592</v>
      </c>
      <c r="L3220"/>
      <c r="M3220">
        <v>244.81501236466889</v>
      </c>
      <c r="N3220">
        <v>0</v>
      </c>
      <c r="O3220">
        <v>182.35529654200056</v>
      </c>
      <c r="P3220"/>
      <c r="Q3220">
        <v>109.11240519572375</v>
      </c>
      <c r="R3220"/>
      <c r="S3220">
        <v>379.56613261581015</v>
      </c>
      <c r="T3220">
        <v>257.15862643347572</v>
      </c>
      <c r="U3220"/>
      <c r="V3220">
        <v>282.87448907682329</v>
      </c>
      <c r="W3220">
        <v>86.405298481647847</v>
      </c>
      <c r="X3220">
        <v>102.8634505733903</v>
      </c>
      <c r="Y3220">
        <v>1385.5706792235671</v>
      </c>
      <c r="Z3220">
        <v>144.00883080274642</v>
      </c>
      <c r="AA3220"/>
      <c r="AB3220"/>
      <c r="AC3220">
        <v>157.50451551797522</v>
      </c>
      <c r="AD3220">
        <v>311.67625523737257</v>
      </c>
      <c r="AE3220">
        <v>235.83503312961193</v>
      </c>
      <c r="AF3220">
        <v>1542.9517586008544</v>
      </c>
      <c r="AG3220">
        <v>2648.7338522648001</v>
      </c>
      <c r="AH3220">
        <v>484.4868522006683</v>
      </c>
      <c r="AI3220"/>
      <c r="AJ3220">
        <v>1036.4897739834594</v>
      </c>
      <c r="AK3220">
        <v>164.58152091742446</v>
      </c>
      <c r="AL3220">
        <v>9907.005859375</v>
      </c>
      <c r="AM3220">
        <v>7587.1474609375</v>
      </c>
      <c r="AN3220">
        <v>2319.85791015625</v>
      </c>
      <c r="AO3220" s="5" t="s">
        <v>4447</v>
      </c>
    </row>
    <row r="3221" spans="1:41" ht="14.25" x14ac:dyDescent="0.45">
      <c r="A3221">
        <v>2019</v>
      </c>
      <c r="B3221" s="5" t="s">
        <v>5028</v>
      </c>
      <c r="C3221" s="5" t="s">
        <v>277</v>
      </c>
      <c r="D3221" s="5" t="s">
        <v>107</v>
      </c>
      <c r="E3221" s="5" t="s">
        <v>216</v>
      </c>
      <c r="F3221" s="5" t="s">
        <v>284</v>
      </c>
      <c r="G3221" s="5" t="s">
        <v>86</v>
      </c>
      <c r="H3221" s="5" t="s">
        <v>130</v>
      </c>
      <c r="I3221">
        <v>213.8</v>
      </c>
      <c r="J3221"/>
      <c r="K3221">
        <v>166</v>
      </c>
      <c r="L3221"/>
      <c r="M3221">
        <v>272</v>
      </c>
      <c r="N3221">
        <v>172</v>
      </c>
      <c r="O3221">
        <v>255.042</v>
      </c>
      <c r="P3221"/>
      <c r="Q3221">
        <v>108.926</v>
      </c>
      <c r="R3221"/>
      <c r="S3221">
        <v>690</v>
      </c>
      <c r="T3221">
        <v>325</v>
      </c>
      <c r="U3221"/>
      <c r="V3221">
        <v>275</v>
      </c>
      <c r="W3221">
        <v>93.84</v>
      </c>
      <c r="X3221">
        <v>0</v>
      </c>
      <c r="Y3221">
        <v>1654</v>
      </c>
      <c r="Z3221">
        <v>575.846</v>
      </c>
      <c r="AA3221"/>
      <c r="AB3221"/>
      <c r="AC3221">
        <v>193</v>
      </c>
      <c r="AD3221">
        <v>1185</v>
      </c>
      <c r="AE3221">
        <v>251</v>
      </c>
      <c r="AF3221">
        <v>1500</v>
      </c>
      <c r="AG3221">
        <v>2762</v>
      </c>
      <c r="AH3221">
        <v>384</v>
      </c>
      <c r="AI3221"/>
      <c r="AJ3221">
        <v>1007.636598039216</v>
      </c>
      <c r="AK3221">
        <v>160</v>
      </c>
      <c r="AL3221">
        <v>12244.091796875</v>
      </c>
      <c r="AM3221">
        <v>8713.208984375</v>
      </c>
      <c r="AN3221">
        <v>3530.8818359375</v>
      </c>
      <c r="AO3221" s="5" t="s">
        <v>5667</v>
      </c>
    </row>
    <row r="3222" spans="1:41" ht="14.25" x14ac:dyDescent="0.45">
      <c r="A3222">
        <v>2019</v>
      </c>
      <c r="B3222" s="5" t="s">
        <v>589</v>
      </c>
      <c r="C3222" s="5" t="s">
        <v>277</v>
      </c>
      <c r="D3222" s="5" t="s">
        <v>107</v>
      </c>
      <c r="E3222" s="5" t="s">
        <v>216</v>
      </c>
      <c r="F3222" s="5" t="s">
        <v>284</v>
      </c>
      <c r="G3222" s="5" t="s">
        <v>86</v>
      </c>
      <c r="H3222" s="5" t="s">
        <v>130</v>
      </c>
      <c r="I3222">
        <v>36.621266874188628</v>
      </c>
      <c r="J3222"/>
      <c r="K3222">
        <v>85.348017923198256</v>
      </c>
      <c r="L3222"/>
      <c r="M3222">
        <v>248.82804059241474</v>
      </c>
      <c r="N3222">
        <v>21.955415346389536</v>
      </c>
      <c r="O3222">
        <v>134.64315285568713</v>
      </c>
      <c r="P3222">
        <v>303.19383097395075</v>
      </c>
      <c r="Q3222">
        <v>92.00364526106091</v>
      </c>
      <c r="R3222"/>
      <c r="S3222">
        <v>393.52911056933794</v>
      </c>
      <c r="T3222">
        <v>261.37399221892304</v>
      </c>
      <c r="U3222"/>
      <c r="V3222">
        <v>278.1019277209341</v>
      </c>
      <c r="W3222">
        <v>87.821661385558144</v>
      </c>
      <c r="X3222">
        <v>104.54959688756922</v>
      </c>
      <c r="Y3222">
        <v>1317.3249207833721</v>
      </c>
      <c r="Z3222">
        <v>176.10679862393303</v>
      </c>
      <c r="AA3222"/>
      <c r="AB3222"/>
      <c r="AC3222">
        <v>163.16010090274054</v>
      </c>
      <c r="AD3222">
        <v>316.78527856933476</v>
      </c>
      <c r="AE3222">
        <v>266.60147206330151</v>
      </c>
      <c r="AF3222"/>
      <c r="AG3222">
        <v>2609.7119855196156</v>
      </c>
      <c r="AH3222">
        <v>485.70189763193792</v>
      </c>
      <c r="AI3222"/>
      <c r="AJ3222">
        <v>1276.8194107707009</v>
      </c>
      <c r="AK3222">
        <v>209.09919377513845</v>
      </c>
      <c r="AL3222">
        <v>8869.28125</v>
      </c>
      <c r="AM3222">
        <v>6541.6005859375</v>
      </c>
      <c r="AN3222">
        <v>2327.6796875</v>
      </c>
      <c r="AO3222" s="5" t="s">
        <v>985</v>
      </c>
    </row>
    <row r="3223" spans="1:41" ht="14.25" x14ac:dyDescent="0.45">
      <c r="A3223">
        <v>2019</v>
      </c>
      <c r="B3223" s="5" t="s">
        <v>1507</v>
      </c>
      <c r="C3223" s="5" t="s">
        <v>277</v>
      </c>
      <c r="D3223" s="5" t="s">
        <v>107</v>
      </c>
      <c r="E3223" s="5" t="s">
        <v>216</v>
      </c>
      <c r="F3223" s="5" t="s">
        <v>284</v>
      </c>
      <c r="G3223" s="5" t="s">
        <v>86</v>
      </c>
      <c r="H3223" s="5" t="s">
        <v>130</v>
      </c>
      <c r="I3223">
        <v>207.56892303517589</v>
      </c>
      <c r="J3223"/>
      <c r="K3223"/>
      <c r="L3223"/>
      <c r="M3223">
        <v>274.70548859349526</v>
      </c>
      <c r="N3223"/>
      <c r="O3223">
        <v>203.88297981548476</v>
      </c>
      <c r="P3223">
        <v>343.3818607418691</v>
      </c>
      <c r="Q3223">
        <v>142.85221941019162</v>
      </c>
      <c r="R3223"/>
      <c r="S3223">
        <v>1000.0996694106938</v>
      </c>
      <c r="T3223"/>
      <c r="U3223"/>
      <c r="V3223">
        <v>302.60526477877215</v>
      </c>
      <c r="W3223">
        <v>141.645017556021</v>
      </c>
      <c r="X3223">
        <v>142.39724056375087</v>
      </c>
      <c r="Y3223">
        <v>3189.1590316401093</v>
      </c>
      <c r="Z3223">
        <v>245475.01705905516</v>
      </c>
      <c r="AA3223">
        <v>1337.560826517612</v>
      </c>
      <c r="AB3223">
        <v>34.338186074186908</v>
      </c>
      <c r="AC3223">
        <v>203.9366332312257</v>
      </c>
      <c r="AD3223">
        <v>382.10567701871855</v>
      </c>
      <c r="AE3223">
        <v>270.14599905313548</v>
      </c>
      <c r="AF3223"/>
      <c r="AG3223">
        <v>5265.5462208135987</v>
      </c>
      <c r="AH3223">
        <v>641.2699000396068</v>
      </c>
      <c r="AI3223">
        <v>0</v>
      </c>
      <c r="AJ3223">
        <v>2734.29655871454</v>
      </c>
      <c r="AK3223"/>
      <c r="AL3223">
        <v>262292.5</v>
      </c>
      <c r="AM3223">
        <v>259472.0625</v>
      </c>
      <c r="AN3223">
        <v>2820.444091796875</v>
      </c>
      <c r="AO3223" s="5" t="s">
        <v>2700</v>
      </c>
    </row>
    <row r="3224" spans="1:41" ht="14.25" x14ac:dyDescent="0.45">
      <c r="A3224">
        <v>2019</v>
      </c>
      <c r="B3224" s="5" t="s">
        <v>589</v>
      </c>
      <c r="C3224" s="5" t="s">
        <v>277</v>
      </c>
      <c r="D3224" s="5" t="s">
        <v>107</v>
      </c>
      <c r="E3224" s="5" t="s">
        <v>216</v>
      </c>
      <c r="F3224" s="5" t="s">
        <v>285</v>
      </c>
      <c r="G3224" s="5" t="s">
        <v>86</v>
      </c>
      <c r="H3224" s="5" t="s">
        <v>130</v>
      </c>
      <c r="I3224">
        <v>0</v>
      </c>
      <c r="J3224"/>
      <c r="K3224"/>
      <c r="L3224"/>
      <c r="M3224">
        <v>0</v>
      </c>
      <c r="N3224">
        <v>0</v>
      </c>
      <c r="O3224">
        <v>0</v>
      </c>
      <c r="P3224">
        <v>20.909919377513845</v>
      </c>
      <c r="Q3224">
        <v>0</v>
      </c>
      <c r="R3224"/>
      <c r="S3224"/>
      <c r="T3224"/>
      <c r="U3224"/>
      <c r="V3224">
        <v>0</v>
      </c>
      <c r="W3224"/>
      <c r="X3224">
        <v>47.047318599406147</v>
      </c>
      <c r="Y3224"/>
      <c r="Z3224"/>
      <c r="AA3224"/>
      <c r="AB3224"/>
      <c r="AC3224">
        <v>0</v>
      </c>
      <c r="AD3224"/>
      <c r="AE3224"/>
      <c r="AF3224"/>
      <c r="AG3224"/>
      <c r="AH3224">
        <v>10.498870519449701</v>
      </c>
      <c r="AI3224"/>
      <c r="AJ3224">
        <v>0</v>
      </c>
      <c r="AK3224"/>
      <c r="AL3224">
        <v>78.456108093261719</v>
      </c>
      <c r="AM3224">
        <v>20.909919738769531</v>
      </c>
      <c r="AN3224">
        <v>57.546188354492188</v>
      </c>
      <c r="AO3224" s="5" t="s">
        <v>986</v>
      </c>
    </row>
    <row r="3225" spans="1:41" ht="14.25" x14ac:dyDescent="0.45">
      <c r="A3225">
        <v>2019</v>
      </c>
      <c r="B3225" s="5" t="s">
        <v>5028</v>
      </c>
      <c r="C3225" s="5" t="s">
        <v>277</v>
      </c>
      <c r="D3225" s="5" t="s">
        <v>107</v>
      </c>
      <c r="E3225" s="5" t="s">
        <v>216</v>
      </c>
      <c r="F3225" s="5" t="s">
        <v>285</v>
      </c>
      <c r="G3225" s="5" t="s">
        <v>86</v>
      </c>
      <c r="H3225" s="5" t="s">
        <v>130</v>
      </c>
      <c r="I3225"/>
      <c r="J3225"/>
      <c r="K3225"/>
      <c r="L3225"/>
      <c r="M3225"/>
      <c r="N3225">
        <v>350</v>
      </c>
      <c r="O3225"/>
      <c r="P3225"/>
      <c r="Q3225">
        <v>0</v>
      </c>
      <c r="R3225"/>
      <c r="S3225"/>
      <c r="T3225"/>
      <c r="U3225"/>
      <c r="V3225">
        <v>0</v>
      </c>
      <c r="W3225"/>
      <c r="X3225">
        <v>0</v>
      </c>
      <c r="Y3225"/>
      <c r="Z3225"/>
      <c r="AA3225"/>
      <c r="AB3225"/>
      <c r="AC3225">
        <v>0</v>
      </c>
      <c r="AD3225"/>
      <c r="AE3225"/>
      <c r="AF3225">
        <v>0</v>
      </c>
      <c r="AG3225">
        <v>0</v>
      </c>
      <c r="AH3225">
        <v>455</v>
      </c>
      <c r="AI3225"/>
      <c r="AJ3225"/>
      <c r="AK3225"/>
      <c r="AL3225">
        <v>805</v>
      </c>
      <c r="AM3225">
        <v>350</v>
      </c>
      <c r="AN3225">
        <v>455</v>
      </c>
      <c r="AO3225" s="5" t="s">
        <v>5668</v>
      </c>
    </row>
    <row r="3226" spans="1:41" ht="14.25" x14ac:dyDescent="0.45">
      <c r="A3226">
        <v>2019</v>
      </c>
      <c r="B3226" s="5" t="s">
        <v>1509</v>
      </c>
      <c r="C3226" s="5" t="s">
        <v>277</v>
      </c>
      <c r="D3226" s="5" t="s">
        <v>107</v>
      </c>
      <c r="E3226" s="5" t="s">
        <v>216</v>
      </c>
      <c r="F3226" s="5" t="s">
        <v>285</v>
      </c>
      <c r="G3226" s="5" t="s">
        <v>86</v>
      </c>
      <c r="H3226" s="5" t="s">
        <v>130</v>
      </c>
      <c r="I3226"/>
      <c r="J3226"/>
      <c r="K3226"/>
      <c r="L3226"/>
      <c r="M3226">
        <v>12.599165711215324</v>
      </c>
      <c r="N3226">
        <v>0</v>
      </c>
      <c r="O3226">
        <v>0</v>
      </c>
      <c r="P3226"/>
      <c r="Q3226">
        <v>0</v>
      </c>
      <c r="R3226"/>
      <c r="S3226"/>
      <c r="T3226"/>
      <c r="U3226"/>
      <c r="V3226">
        <v>0</v>
      </c>
      <c r="W3226"/>
      <c r="X3226">
        <v>52.496523796730521</v>
      </c>
      <c r="Y3226">
        <v>0</v>
      </c>
      <c r="Z3226"/>
      <c r="AA3226">
        <v>516.30901166940362</v>
      </c>
      <c r="AB3226">
        <v>0</v>
      </c>
      <c r="AC3226"/>
      <c r="AD3226"/>
      <c r="AE3226"/>
      <c r="AF3226">
        <v>629.95828556076629</v>
      </c>
      <c r="AG3226"/>
      <c r="AH3226">
        <v>10.499304759346105</v>
      </c>
      <c r="AI3226"/>
      <c r="AJ3226">
        <v>0</v>
      </c>
      <c r="AK3226"/>
      <c r="AL3226">
        <v>1221.8623046875</v>
      </c>
      <c r="AM3226">
        <v>1146.267333984375</v>
      </c>
      <c r="AN3226">
        <v>75.594993591308594</v>
      </c>
      <c r="AO3226" s="5" t="s">
        <v>2703</v>
      </c>
    </row>
    <row r="3227" spans="1:41" ht="14.25" x14ac:dyDescent="0.45">
      <c r="A3227">
        <v>2019</v>
      </c>
      <c r="B3227" s="5" t="s">
        <v>1507</v>
      </c>
      <c r="C3227" s="5" t="s">
        <v>277</v>
      </c>
      <c r="D3227" s="5" t="s">
        <v>107</v>
      </c>
      <c r="E3227" s="5" t="s">
        <v>216</v>
      </c>
      <c r="F3227" s="5" t="s">
        <v>285</v>
      </c>
      <c r="G3227" s="5" t="s">
        <v>86</v>
      </c>
      <c r="H3227" s="5" t="s">
        <v>130</v>
      </c>
      <c r="I3227"/>
      <c r="J3227"/>
      <c r="K3227"/>
      <c r="L3227"/>
      <c r="M3227"/>
      <c r="N3227"/>
      <c r="O3227"/>
      <c r="P3227">
        <v>21.461366296366819</v>
      </c>
      <c r="Q3227">
        <v>0</v>
      </c>
      <c r="R3227"/>
      <c r="S3227">
        <v>0</v>
      </c>
      <c r="T3227"/>
      <c r="U3227"/>
      <c r="V3227"/>
      <c r="W3227"/>
      <c r="X3227">
        <v>104.68218431689783</v>
      </c>
      <c r="Y3227"/>
      <c r="Z3227"/>
      <c r="AA3227">
        <v>615.94121270572771</v>
      </c>
      <c r="AB3227">
        <v>0</v>
      </c>
      <c r="AC3227"/>
      <c r="AD3227"/>
      <c r="AE3227"/>
      <c r="AF3227"/>
      <c r="AG3227"/>
      <c r="AH3227">
        <v>133.59700519488345</v>
      </c>
      <c r="AI3227">
        <v>0</v>
      </c>
      <c r="AJ3227"/>
      <c r="AK3227"/>
      <c r="AL3227">
        <v>875.6817626953125</v>
      </c>
      <c r="AM3227">
        <v>637.402587890625</v>
      </c>
      <c r="AN3227">
        <v>238.27919006347656</v>
      </c>
      <c r="AO3227" s="5" t="s">
        <v>2702</v>
      </c>
    </row>
    <row r="3228" spans="1:41" ht="14.25" x14ac:dyDescent="0.45">
      <c r="A3228">
        <v>2019</v>
      </c>
      <c r="B3228" s="5" t="s">
        <v>4071</v>
      </c>
      <c r="C3228" s="5" t="s">
        <v>277</v>
      </c>
      <c r="D3228" s="5" t="s">
        <v>107</v>
      </c>
      <c r="E3228" s="5" t="s">
        <v>216</v>
      </c>
      <c r="F3228" s="5" t="s">
        <v>285</v>
      </c>
      <c r="G3228" s="5" t="s">
        <v>86</v>
      </c>
      <c r="H3228" s="5" t="s">
        <v>130</v>
      </c>
      <c r="I3228"/>
      <c r="J3228"/>
      <c r="K3228"/>
      <c r="L3228"/>
      <c r="M3228"/>
      <c r="N3228">
        <v>0</v>
      </c>
      <c r="O3228"/>
      <c r="P3228"/>
      <c r="Q3228">
        <v>0</v>
      </c>
      <c r="R3228"/>
      <c r="S3228"/>
      <c r="T3228"/>
      <c r="U3228"/>
      <c r="V3228">
        <v>0</v>
      </c>
      <c r="W3228"/>
      <c r="X3228">
        <v>51.431725286695148</v>
      </c>
      <c r="Y3228">
        <v>0</v>
      </c>
      <c r="Z3228"/>
      <c r="AA3228"/>
      <c r="AB3228"/>
      <c r="AC3228">
        <v>0</v>
      </c>
      <c r="AD3228"/>
      <c r="AE3228"/>
      <c r="AF3228">
        <v>0</v>
      </c>
      <c r="AG3228">
        <v>0</v>
      </c>
      <c r="AH3228">
        <v>1131.4979563072932</v>
      </c>
      <c r="AI3228"/>
      <c r="AJ3228"/>
      <c r="AK3228"/>
      <c r="AL3228">
        <v>1182.9296875</v>
      </c>
      <c r="AM3228">
        <v>0</v>
      </c>
      <c r="AN3228">
        <v>1182.9296875</v>
      </c>
      <c r="AO3228" s="5" t="s">
        <v>4448</v>
      </c>
    </row>
    <row r="3229" spans="1:41" ht="14.25" x14ac:dyDescent="0.45">
      <c r="A3229">
        <v>2019</v>
      </c>
      <c r="B3229" s="5" t="s">
        <v>1508</v>
      </c>
      <c r="C3229" s="5" t="s">
        <v>277</v>
      </c>
      <c r="D3229" s="5" t="s">
        <v>107</v>
      </c>
      <c r="E3229" s="5" t="s">
        <v>216</v>
      </c>
      <c r="F3229" s="5" t="s">
        <v>285</v>
      </c>
      <c r="G3229" s="5" t="s">
        <v>86</v>
      </c>
      <c r="H3229" s="5" t="s">
        <v>130</v>
      </c>
      <c r="I3229"/>
      <c r="J3229"/>
      <c r="K3229"/>
      <c r="L3229"/>
      <c r="M3229">
        <v>12.636389992221456</v>
      </c>
      <c r="N3229"/>
      <c r="O3229"/>
      <c r="P3229">
        <v>21.06064998703576</v>
      </c>
      <c r="Q3229">
        <v>0</v>
      </c>
      <c r="R3229"/>
      <c r="S3229"/>
      <c r="T3229"/>
      <c r="U3229"/>
      <c r="V3229">
        <v>0</v>
      </c>
      <c r="W3229"/>
      <c r="X3229">
        <v>108.46234743323416</v>
      </c>
      <c r="Y3229"/>
      <c r="Z3229"/>
      <c r="AA3229">
        <v>509.66772968626537</v>
      </c>
      <c r="AB3229">
        <v>0</v>
      </c>
      <c r="AC3229"/>
      <c r="AD3229"/>
      <c r="AE3229"/>
      <c r="AF3229"/>
      <c r="AG3229">
        <v>0</v>
      </c>
      <c r="AH3229">
        <v>142.15938741249138</v>
      </c>
      <c r="AI3229">
        <v>0</v>
      </c>
      <c r="AJ3229"/>
      <c r="AK3229"/>
      <c r="AL3229">
        <v>793.98651123046875</v>
      </c>
      <c r="AM3229">
        <v>530.7283935546875</v>
      </c>
      <c r="AN3229">
        <v>263.25811767578125</v>
      </c>
      <c r="AO3229" s="5" t="s">
        <v>2701</v>
      </c>
    </row>
    <row r="3230" spans="1:41" ht="14.25" x14ac:dyDescent="0.45">
      <c r="A3230">
        <v>2019</v>
      </c>
      <c r="B3230" s="5" t="s">
        <v>1507</v>
      </c>
      <c r="C3230" s="5" t="s">
        <v>277</v>
      </c>
      <c r="D3230" s="5" t="s">
        <v>107</v>
      </c>
      <c r="E3230" s="5" t="s">
        <v>286</v>
      </c>
      <c r="F3230" s="5" t="s">
        <v>286</v>
      </c>
      <c r="G3230" s="5" t="s">
        <v>86</v>
      </c>
      <c r="H3230" s="5" t="s">
        <v>130</v>
      </c>
      <c r="I3230">
        <v>5334.2183751596558</v>
      </c>
      <c r="J3230">
        <v>12186.985632097319</v>
      </c>
      <c r="K3230">
        <v>960.39614176241514</v>
      </c>
      <c r="L3230">
        <v>1509.2705847919965</v>
      </c>
      <c r="M3230">
        <v>3684.3799139980206</v>
      </c>
      <c r="N3230">
        <v>2315.6814233779796</v>
      </c>
      <c r="O3230">
        <v>4192.477905995258</v>
      </c>
      <c r="P3230">
        <v>5064.8824459425687</v>
      </c>
      <c r="Q3230">
        <v>1503.6519990956076</v>
      </c>
      <c r="R3230">
        <v>2911.6133297349279</v>
      </c>
      <c r="S3230">
        <v>3601.2172645303522</v>
      </c>
      <c r="T3230">
        <v>5655.0700190926564</v>
      </c>
      <c r="U3230">
        <v>805.31292268664447</v>
      </c>
      <c r="V3230">
        <v>4369.5341779402843</v>
      </c>
      <c r="W3230">
        <v>1799.4604491683206</v>
      </c>
      <c r="X3230">
        <v>6611.1738875957981</v>
      </c>
      <c r="Y3230">
        <v>28307.542144907831</v>
      </c>
      <c r="Z3230">
        <v>3413.4303094371426</v>
      </c>
      <c r="AA3230">
        <v>45505.718959605023</v>
      </c>
      <c r="AB3230">
        <v>862.74692511394608</v>
      </c>
      <c r="AC3230">
        <v>3408.5231680334782</v>
      </c>
      <c r="AD3230">
        <v>8031.0063852149997</v>
      </c>
      <c r="AE3230">
        <v>5410.2387523837042</v>
      </c>
      <c r="AF3230">
        <v>8606.3811017454027</v>
      </c>
      <c r="AG3230">
        <v>36988.785742990302</v>
      </c>
      <c r="AH3230">
        <v>8088.8399278456072</v>
      </c>
      <c r="AI3230">
        <v>2268.4664175259727</v>
      </c>
      <c r="AJ3230">
        <v>14902.498569366417</v>
      </c>
      <c r="AK3230">
        <v>5395.3874869066176</v>
      </c>
      <c r="AL3230">
        <v>233694.890625</v>
      </c>
      <c r="AM3230">
        <v>182544.28125</v>
      </c>
      <c r="AN3230">
        <v>51150.62109375</v>
      </c>
      <c r="AO3230" s="5" t="s">
        <v>2706</v>
      </c>
    </row>
    <row r="3231" spans="1:41" ht="14.25" x14ac:dyDescent="0.45">
      <c r="A3231">
        <v>2019</v>
      </c>
      <c r="B3231" s="5" t="s">
        <v>1509</v>
      </c>
      <c r="C3231" s="5" t="s">
        <v>277</v>
      </c>
      <c r="D3231" s="5" t="s">
        <v>107</v>
      </c>
      <c r="E3231" s="5" t="s">
        <v>286</v>
      </c>
      <c r="F3231" s="5" t="s">
        <v>286</v>
      </c>
      <c r="G3231" s="5" t="s">
        <v>86</v>
      </c>
      <c r="H3231" s="5" t="s">
        <v>130</v>
      </c>
      <c r="I3231">
        <v>5187.4181059977891</v>
      </c>
      <c r="J3231">
        <v>12435.726796190276</v>
      </c>
      <c r="K3231">
        <v>1078.0572734405177</v>
      </c>
      <c r="L3231">
        <v>1491.6764129845494</v>
      </c>
      <c r="M3231">
        <v>4232.1954319018942</v>
      </c>
      <c r="N3231">
        <v>2799.9818914147932</v>
      </c>
      <c r="O3231">
        <v>6040.9440320964068</v>
      </c>
      <c r="P3231">
        <v>5898.80134402967</v>
      </c>
      <c r="Q3231">
        <v>1620.1428279857384</v>
      </c>
      <c r="R3231">
        <v>3292.3071197921254</v>
      </c>
      <c r="S3231">
        <v>3881.3159337494121</v>
      </c>
      <c r="T3231">
        <v>6546.3165174522956</v>
      </c>
      <c r="U3231">
        <v>787.45810427240292</v>
      </c>
      <c r="V3231">
        <v>5897.4594833247065</v>
      </c>
      <c r="W3231">
        <v>2016.1814929372322</v>
      </c>
      <c r="X3231">
        <v>7601.4966457665796</v>
      </c>
      <c r="Y3231">
        <v>27282.443417160852</v>
      </c>
      <c r="Z3231">
        <v>4154.5725309296822</v>
      </c>
      <c r="AA3231">
        <v>46022.571118594271</v>
      </c>
      <c r="AB3231">
        <v>885.0913912128766</v>
      </c>
      <c r="AC3231">
        <v>3650.8801968179073</v>
      </c>
      <c r="AD3231">
        <v>9014.1214815358235</v>
      </c>
      <c r="AE3231">
        <v>5919.508023319333</v>
      </c>
      <c r="AF3231">
        <v>7853.3321716171668</v>
      </c>
      <c r="AG3231">
        <v>43108.101114642435</v>
      </c>
      <c r="AH3231">
        <v>8583.249256071671</v>
      </c>
      <c r="AI3231">
        <v>2244.7513575481971</v>
      </c>
      <c r="AJ3231">
        <v>16253.336438019509</v>
      </c>
      <c r="AK3231">
        <v>4909.8781207702159</v>
      </c>
      <c r="AL3231">
        <v>250689.328125</v>
      </c>
      <c r="AM3231">
        <v>193655.71875</v>
      </c>
      <c r="AN3231">
        <v>57033.6015625</v>
      </c>
      <c r="AO3231" s="5" t="s">
        <v>2704</v>
      </c>
    </row>
    <row r="3232" spans="1:41" ht="14.25" x14ac:dyDescent="0.45">
      <c r="A3232">
        <v>2019</v>
      </c>
      <c r="B3232" s="5" t="s">
        <v>4071</v>
      </c>
      <c r="C3232" s="5" t="s">
        <v>277</v>
      </c>
      <c r="D3232" s="5" t="s">
        <v>107</v>
      </c>
      <c r="E3232" s="5" t="s">
        <v>286</v>
      </c>
      <c r="F3232" s="5" t="s">
        <v>286</v>
      </c>
      <c r="G3232" s="5" t="s">
        <v>86</v>
      </c>
      <c r="H3232" s="5" t="s">
        <v>130</v>
      </c>
      <c r="I3232">
        <v>5287.4573327481976</v>
      </c>
      <c r="J3232">
        <v>21078.914739580592</v>
      </c>
      <c r="K3232">
        <v>1223.2731214107778</v>
      </c>
      <c r="L3232">
        <v>1360.8834510859535</v>
      </c>
      <c r="M3232">
        <v>4485.9645141480814</v>
      </c>
      <c r="N3232">
        <v>3212.20697657451</v>
      </c>
      <c r="O3232">
        <v>6058.1422769774399</v>
      </c>
      <c r="P3232">
        <v>5405.1209669917116</v>
      </c>
      <c r="Q3232">
        <v>1586.3370357032684</v>
      </c>
      <c r="R3232">
        <v>3194.9045265843147</v>
      </c>
      <c r="S3232">
        <v>5363.3003128965702</v>
      </c>
      <c r="T3232">
        <v>5708.9215068231615</v>
      </c>
      <c r="U3232">
        <v>752.31272399360637</v>
      </c>
      <c r="V3232">
        <v>6476.2828481006527</v>
      </c>
      <c r="W3232">
        <v>2202.3064767762862</v>
      </c>
      <c r="X3232">
        <v>6400.1638946763442</v>
      </c>
      <c r="Y3232">
        <v>28709.189055033232</v>
      </c>
      <c r="Z3232">
        <v>4255.4609502211561</v>
      </c>
      <c r="AA3232">
        <v>42558.724040234498</v>
      </c>
      <c r="AB3232">
        <v>844.9821010801719</v>
      </c>
      <c r="AC3232">
        <v>3757.4989859953739</v>
      </c>
      <c r="AD3232">
        <v>9577.4906863425895</v>
      </c>
      <c r="AE3232">
        <v>6240.2112290347222</v>
      </c>
      <c r="AF3232">
        <v>8913.7190998441274</v>
      </c>
      <c r="AG3232">
        <v>45947.046102121974</v>
      </c>
      <c r="AH3232">
        <v>6878.4789398426092</v>
      </c>
      <c r="AI3232">
        <v>3000.5268532257946</v>
      </c>
      <c r="AJ3232">
        <v>15328.671065838547</v>
      </c>
      <c r="AK3232">
        <v>4849.6043964164619</v>
      </c>
      <c r="AL3232">
        <v>260658.109375</v>
      </c>
      <c r="AM3232">
        <v>204064.953125</v>
      </c>
      <c r="AN3232">
        <v>56593.16015625</v>
      </c>
      <c r="AO3232" s="5" t="s">
        <v>4449</v>
      </c>
    </row>
    <row r="3233" spans="1:41" ht="14.25" x14ac:dyDescent="0.45">
      <c r="A3233">
        <v>2019</v>
      </c>
      <c r="B3233" s="5" t="s">
        <v>589</v>
      </c>
      <c r="C3233" s="5" t="s">
        <v>277</v>
      </c>
      <c r="D3233" s="5" t="s">
        <v>107</v>
      </c>
      <c r="E3233" s="5" t="s">
        <v>286</v>
      </c>
      <c r="F3233" s="5" t="s">
        <v>286</v>
      </c>
      <c r="G3233" s="5" t="s">
        <v>86</v>
      </c>
      <c r="H3233" s="5" t="s">
        <v>130</v>
      </c>
      <c r="I3233">
        <v>5347.0080606365964</v>
      </c>
      <c r="J3233">
        <v>14086.622130391392</v>
      </c>
      <c r="K3233">
        <v>1131.2092496345444</v>
      </c>
      <c r="L3233">
        <v>1383.0761622659645</v>
      </c>
      <c r="M3233">
        <v>4193.3797815635144</v>
      </c>
      <c r="N3233">
        <v>3077.103735594937</v>
      </c>
      <c r="O3233">
        <v>6022.9973996466379</v>
      </c>
      <c r="P3233">
        <v>4666.0234171889606</v>
      </c>
      <c r="Q3233">
        <v>1672.8970856174856</v>
      </c>
      <c r="R3233">
        <v>3143.657039524076</v>
      </c>
      <c r="S3233">
        <v>4467.7532674471249</v>
      </c>
      <c r="T3233">
        <v>6272.9758132541529</v>
      </c>
      <c r="U3233">
        <v>742.46635993285531</v>
      </c>
      <c r="V3233">
        <v>6392.1623537059822</v>
      </c>
      <c r="W3233">
        <v>2012.5797400857075</v>
      </c>
      <c r="X3233">
        <v>6020.8267854664864</v>
      </c>
      <c r="Y3233">
        <v>29085.697854121758</v>
      </c>
      <c r="Z3233">
        <v>4153.7574774025288</v>
      </c>
      <c r="AA3233">
        <v>35382.085299084225</v>
      </c>
      <c r="AB3233">
        <v>800.84991215878028</v>
      </c>
      <c r="AC3233">
        <v>3734.0250583649372</v>
      </c>
      <c r="AD3233">
        <v>9233.1726436055797</v>
      </c>
      <c r="AE3233">
        <v>5998.0103734398463</v>
      </c>
      <c r="AF3233">
        <v>7655.8284946003032</v>
      </c>
      <c r="AG3233">
        <v>44698.763503038121</v>
      </c>
      <c r="AH3233">
        <v>8749.7494382592304</v>
      </c>
      <c r="AI3233">
        <v>2889.7508579724131</v>
      </c>
      <c r="AJ3233">
        <v>14792.104619297263</v>
      </c>
      <c r="AK3233">
        <v>4683.8052544474385</v>
      </c>
      <c r="AL3233">
        <v>242490.34375</v>
      </c>
      <c r="AM3233">
        <v>186011.28125</v>
      </c>
      <c r="AN3233">
        <v>56479.046875</v>
      </c>
      <c r="AO3233" s="5" t="s">
        <v>987</v>
      </c>
    </row>
    <row r="3234" spans="1:41" ht="14.25" x14ac:dyDescent="0.45">
      <c r="A3234">
        <v>2019</v>
      </c>
      <c r="B3234" s="5" t="s">
        <v>5028</v>
      </c>
      <c r="C3234" s="5" t="s">
        <v>277</v>
      </c>
      <c r="D3234" s="5" t="s">
        <v>107</v>
      </c>
      <c r="E3234" s="5" t="s">
        <v>286</v>
      </c>
      <c r="F3234" s="5" t="s">
        <v>286</v>
      </c>
      <c r="G3234" s="5" t="s">
        <v>86</v>
      </c>
      <c r="H3234" s="5" t="s">
        <v>130</v>
      </c>
      <c r="I3234">
        <v>5410.3137028795618</v>
      </c>
      <c r="J3234">
        <v>15936.53532293735</v>
      </c>
      <c r="K3234">
        <v>873</v>
      </c>
      <c r="L3234">
        <v>1408</v>
      </c>
      <c r="M3234">
        <v>5150</v>
      </c>
      <c r="N3234">
        <v>3875.8739999999998</v>
      </c>
      <c r="O3234">
        <v>6143.7181326</v>
      </c>
      <c r="P3234">
        <v>4678.2789600000006</v>
      </c>
      <c r="Q3234">
        <v>1755.996544453026</v>
      </c>
      <c r="R3234">
        <v>2933.732675353494</v>
      </c>
      <c r="S3234">
        <v>5425</v>
      </c>
      <c r="T3234">
        <v>6150</v>
      </c>
      <c r="U3234">
        <v>724.2</v>
      </c>
      <c r="V3234">
        <v>6192</v>
      </c>
      <c r="W3234">
        <v>2309</v>
      </c>
      <c r="X3234">
        <v>9122.65</v>
      </c>
      <c r="Y3234">
        <v>29035</v>
      </c>
      <c r="Z3234">
        <v>5329.4717798230968</v>
      </c>
      <c r="AA3234">
        <v>41571</v>
      </c>
      <c r="AB3234">
        <v>1667</v>
      </c>
      <c r="AC3234">
        <v>3537.8550000000009</v>
      </c>
      <c r="AD3234">
        <v>10881.183355143379</v>
      </c>
      <c r="AE3234">
        <v>5937</v>
      </c>
      <c r="AF3234">
        <v>9757.217647058822</v>
      </c>
      <c r="AG3234">
        <v>47188</v>
      </c>
      <c r="AH3234">
        <v>8068.9735655168133</v>
      </c>
      <c r="AI3234">
        <v>3309</v>
      </c>
      <c r="AJ3234">
        <v>14161</v>
      </c>
      <c r="AK3234">
        <v>5023</v>
      </c>
      <c r="AL3234">
        <v>263554</v>
      </c>
      <c r="AM3234">
        <v>199431.46875</v>
      </c>
      <c r="AN3234">
        <v>64122.5234375</v>
      </c>
      <c r="AO3234" s="5" t="s">
        <v>5669</v>
      </c>
    </row>
    <row r="3235" spans="1:41" ht="14.25" x14ac:dyDescent="0.45">
      <c r="A3235">
        <v>2019</v>
      </c>
      <c r="B3235" s="5" t="s">
        <v>1508</v>
      </c>
      <c r="C3235" s="5" t="s">
        <v>277</v>
      </c>
      <c r="D3235" s="5" t="s">
        <v>107</v>
      </c>
      <c r="E3235" s="5" t="s">
        <v>286</v>
      </c>
      <c r="F3235" s="5" t="s">
        <v>286</v>
      </c>
      <c r="G3235" s="5" t="s">
        <v>86</v>
      </c>
      <c r="H3235" s="5" t="s">
        <v>130</v>
      </c>
      <c r="I3235">
        <v>5291.8408347677478</v>
      </c>
      <c r="J3235">
        <v>11388.471121274477</v>
      </c>
      <c r="K3235">
        <v>926.77390267950864</v>
      </c>
      <c r="L3235">
        <v>1666.9504464738804</v>
      </c>
      <c r="M3235">
        <v>4100.2634756714697</v>
      </c>
      <c r="N3235">
        <v>2452.9388478719416</v>
      </c>
      <c r="O3235">
        <v>4393.2515872956592</v>
      </c>
      <c r="P3235">
        <v>4724.3418536118506</v>
      </c>
      <c r="Q3235">
        <v>1714.306063622043</v>
      </c>
      <c r="R3235">
        <v>2919.3735032598083</v>
      </c>
      <c r="S3235">
        <v>3587.3297532248148</v>
      </c>
      <c r="T3235">
        <v>6107.5884962403707</v>
      </c>
      <c r="U3235">
        <v>789.78465211103469</v>
      </c>
      <c r="V3235">
        <v>4918.7148044722016</v>
      </c>
      <c r="W3235">
        <v>1793.6987032583584</v>
      </c>
      <c r="X3235">
        <v>8307.3938346192535</v>
      </c>
      <c r="Y3235">
        <v>28173.884520157088</v>
      </c>
      <c r="Z3235">
        <v>3581.3635302954308</v>
      </c>
      <c r="AA3235">
        <v>45430.582860633505</v>
      </c>
      <c r="AB3235">
        <v>871.9109094632804</v>
      </c>
      <c r="AC3235">
        <v>3695.091040225424</v>
      </c>
      <c r="AD3235">
        <v>8983.3475102752036</v>
      </c>
      <c r="AE3235">
        <v>5586.3374090612351</v>
      </c>
      <c r="AF3235">
        <v>7565.2343555058869</v>
      </c>
      <c r="AG3235">
        <v>37432.146254458006</v>
      </c>
      <c r="AH3235">
        <v>8324.7920200871704</v>
      </c>
      <c r="AI3235">
        <v>2214.5273461368101</v>
      </c>
      <c r="AJ3235">
        <v>14734.234307456971</v>
      </c>
      <c r="AK3235">
        <v>4886.7096423355933</v>
      </c>
      <c r="AL3235">
        <v>236563.1875</v>
      </c>
      <c r="AM3235">
        <v>182065.59375</v>
      </c>
      <c r="AN3235">
        <v>54497.58984375</v>
      </c>
      <c r="AO3235" s="5" t="s">
        <v>2705</v>
      </c>
    </row>
    <row r="3236" spans="1:41" ht="14.25" x14ac:dyDescent="0.45">
      <c r="A3236">
        <v>2019</v>
      </c>
      <c r="B3236" s="5" t="s">
        <v>5028</v>
      </c>
      <c r="C3236" s="5" t="s">
        <v>277</v>
      </c>
      <c r="D3236" s="5" t="s">
        <v>107</v>
      </c>
      <c r="E3236" s="5" t="s">
        <v>286</v>
      </c>
      <c r="F3236" s="5" t="s">
        <v>286</v>
      </c>
      <c r="G3236" s="5" t="s">
        <v>87</v>
      </c>
      <c r="H3236" s="5" t="s">
        <v>130</v>
      </c>
      <c r="I3236">
        <v>5518.519976937152</v>
      </c>
      <c r="J3236">
        <v>16376.4143865486</v>
      </c>
      <c r="K3236">
        <v>873</v>
      </c>
      <c r="L3236">
        <v>1437.7088000000001</v>
      </c>
      <c r="M3236">
        <v>5150</v>
      </c>
      <c r="N3236">
        <v>3875.8739999999998</v>
      </c>
      <c r="O3236">
        <v>6143.7181326</v>
      </c>
      <c r="P3236">
        <v>4678.2789600000006</v>
      </c>
      <c r="Q3236">
        <v>1755.996544453026</v>
      </c>
      <c r="R3236">
        <v>2933.732675353494</v>
      </c>
      <c r="S3236">
        <v>5425</v>
      </c>
      <c r="T3236">
        <v>6276.3821271595134</v>
      </c>
      <c r="U3236">
        <v>738.68399999999997</v>
      </c>
      <c r="V3236">
        <v>6192</v>
      </c>
      <c r="W3236">
        <v>2309</v>
      </c>
      <c r="X3236">
        <v>9122.65</v>
      </c>
      <c r="Y3236">
        <v>29035</v>
      </c>
      <c r="Z3236">
        <v>5329.4717798230968</v>
      </c>
      <c r="AA3236">
        <v>42775</v>
      </c>
      <c r="AB3236">
        <v>1667</v>
      </c>
      <c r="AC3236">
        <v>3537.8550000000009</v>
      </c>
      <c r="AD3236">
        <v>10881.183355143379</v>
      </c>
      <c r="AE3236">
        <v>5937</v>
      </c>
      <c r="AF3236">
        <v>9963.0949394117633</v>
      </c>
      <c r="AG3236">
        <v>48854</v>
      </c>
      <c r="AH3236">
        <v>8234.3875236099066</v>
      </c>
      <c r="AI3236">
        <v>3309</v>
      </c>
      <c r="AJ3236">
        <v>14733.1044</v>
      </c>
      <c r="AK3236">
        <v>5023</v>
      </c>
      <c r="AL3236">
        <v>268086.0625</v>
      </c>
      <c r="AM3236">
        <v>203671.734375</v>
      </c>
      <c r="AN3236">
        <v>64414.3203125</v>
      </c>
      <c r="AO3236" s="5" t="s">
        <v>5670</v>
      </c>
    </row>
    <row r="3237" spans="1:41" ht="14.25" x14ac:dyDescent="0.45">
      <c r="A3237">
        <v>2019</v>
      </c>
      <c r="B3237" s="5" t="s">
        <v>1508</v>
      </c>
      <c r="C3237" s="5" t="s">
        <v>277</v>
      </c>
      <c r="D3237" s="5" t="s">
        <v>107</v>
      </c>
      <c r="E3237" s="5" t="s">
        <v>286</v>
      </c>
      <c r="F3237" s="5" t="s">
        <v>286</v>
      </c>
      <c r="G3237" s="5" t="s">
        <v>87</v>
      </c>
      <c r="H3237" s="5" t="s">
        <v>130</v>
      </c>
      <c r="I3237">
        <v>5462.3204040682413</v>
      </c>
      <c r="J3237">
        <v>12105.273003300001</v>
      </c>
      <c r="K3237">
        <v>979.08982686231138</v>
      </c>
      <c r="L3237">
        <v>1744.3077000000001</v>
      </c>
      <c r="M3237">
        <v>4283.1439922462032</v>
      </c>
      <c r="N3237">
        <v>2589.4608197490752</v>
      </c>
      <c r="O3237">
        <v>4719</v>
      </c>
      <c r="P3237">
        <v>5333.5999999999995</v>
      </c>
      <c r="Q3237">
        <v>1880.7947274652199</v>
      </c>
      <c r="R3237">
        <v>3139.1849462664059</v>
      </c>
      <c r="S3237">
        <v>3935.7212977996401</v>
      </c>
      <c r="T3237">
        <v>6888.5805727518728</v>
      </c>
      <c r="U3237">
        <v>828.07137822863945</v>
      </c>
      <c r="V3237">
        <v>5157</v>
      </c>
      <c r="W3237">
        <v>1843.7770562184</v>
      </c>
      <c r="X3237">
        <v>9171.7712926900022</v>
      </c>
      <c r="Y3237">
        <v>31343.482500000009</v>
      </c>
      <c r="Z3237">
        <v>3928.1550000000002</v>
      </c>
      <c r="AA3237">
        <v>48174.329799654399</v>
      </c>
      <c r="AB3237">
        <v>828</v>
      </c>
      <c r="AC3237">
        <v>4043.3792443555508</v>
      </c>
      <c r="AD3237">
        <v>10348.57464509348</v>
      </c>
      <c r="AE3237">
        <v>5742.3026087999997</v>
      </c>
      <c r="AF3237">
        <v>7916.4245384886244</v>
      </c>
      <c r="AG3237">
        <v>40739</v>
      </c>
      <c r="AH3237">
        <v>9440.4431354717854</v>
      </c>
      <c r="AI3237">
        <v>2276.3548324799999</v>
      </c>
      <c r="AJ3237">
        <v>16642.31473964675</v>
      </c>
      <c r="AK3237">
        <v>5491.6441494883911</v>
      </c>
      <c r="AL3237">
        <v>256975.5</v>
      </c>
      <c r="AM3237">
        <v>196769.40625</v>
      </c>
      <c r="AN3237">
        <v>60206.1015625</v>
      </c>
      <c r="AO3237" s="5" t="s">
        <v>2707</v>
      </c>
    </row>
    <row r="3238" spans="1:41" ht="14.25" x14ac:dyDescent="0.45">
      <c r="A3238">
        <v>2019</v>
      </c>
      <c r="B3238" s="5" t="s">
        <v>589</v>
      </c>
      <c r="C3238" s="5" t="s">
        <v>277</v>
      </c>
      <c r="D3238" s="5" t="s">
        <v>107</v>
      </c>
      <c r="E3238" s="5" t="s">
        <v>286</v>
      </c>
      <c r="F3238" s="5" t="s">
        <v>286</v>
      </c>
      <c r="G3238" s="5" t="s">
        <v>87</v>
      </c>
      <c r="H3238" s="5" t="s">
        <v>130</v>
      </c>
      <c r="I3238">
        <v>5347.940945167973</v>
      </c>
      <c r="J3238">
        <v>14322.46490697511</v>
      </c>
      <c r="K3238">
        <v>1117.9506591190559</v>
      </c>
      <c r="L3238">
        <v>1396.9797773400001</v>
      </c>
      <c r="M3238">
        <v>4172.9400000000014</v>
      </c>
      <c r="N3238">
        <v>3126.4053703999998</v>
      </c>
      <c r="O3238">
        <v>5986.5747002808284</v>
      </c>
      <c r="P3238">
        <v>5023.6499999999996</v>
      </c>
      <c r="Q3238">
        <v>1664.102991150839</v>
      </c>
      <c r="R3238">
        <v>3091.6354973892498</v>
      </c>
      <c r="S3238">
        <v>4428.5541094526297</v>
      </c>
      <c r="T3238">
        <v>6156.0484750000014</v>
      </c>
      <c r="U3238">
        <v>724.43123294104089</v>
      </c>
      <c r="V3238">
        <v>150</v>
      </c>
      <c r="W3238">
        <v>2006.6989249999999</v>
      </c>
      <c r="X3238">
        <v>6111.3095999999996</v>
      </c>
      <c r="Y3238">
        <v>29203.6018</v>
      </c>
      <c r="Z3238">
        <v>4133.5072103429029</v>
      </c>
      <c r="AA3238">
        <v>35826.588123164802</v>
      </c>
      <c r="AB3238">
        <v>766</v>
      </c>
      <c r="AC3238">
        <v>3711.4439699999998</v>
      </c>
      <c r="AD3238">
        <v>9188.1593724028608</v>
      </c>
      <c r="AE3238">
        <v>5968.7748000000001</v>
      </c>
      <c r="AF3238">
        <v>7732.7900498391446</v>
      </c>
      <c r="AG3238">
        <v>45459.428194260072</v>
      </c>
      <c r="AH3238">
        <v>8894.3103869654606</v>
      </c>
      <c r="AI3238">
        <v>2875.6655999999998</v>
      </c>
      <c r="AJ3238">
        <v>15014.40486252283</v>
      </c>
      <c r="AK3238">
        <v>4660.9753952159999</v>
      </c>
      <c r="AL3238">
        <v>238263.34375</v>
      </c>
      <c r="AM3238">
        <v>181898.140625</v>
      </c>
      <c r="AN3238">
        <v>56365.18359375</v>
      </c>
      <c r="AO3238" s="5" t="s">
        <v>988</v>
      </c>
    </row>
    <row r="3239" spans="1:41" ht="14.25" x14ac:dyDescent="0.45">
      <c r="A3239">
        <v>2019</v>
      </c>
      <c r="B3239" s="5" t="s">
        <v>1509</v>
      </c>
      <c r="C3239" s="5" t="s">
        <v>277</v>
      </c>
      <c r="D3239" s="5" t="s">
        <v>107</v>
      </c>
      <c r="E3239" s="5" t="s">
        <v>286</v>
      </c>
      <c r="F3239" s="5" t="s">
        <v>286</v>
      </c>
      <c r="G3239" s="5" t="s">
        <v>87</v>
      </c>
      <c r="H3239" s="5" t="s">
        <v>130</v>
      </c>
      <c r="I3239">
        <v>5347.9999999999991</v>
      </c>
      <c r="J3239">
        <v>12820.675261433509</v>
      </c>
      <c r="K3239">
        <v>1103.7926447653181</v>
      </c>
      <c r="L3239">
        <v>1520.1899539802209</v>
      </c>
      <c r="M3239">
        <v>4333.2489089285991</v>
      </c>
      <c r="N3239">
        <v>2830.057085808</v>
      </c>
      <c r="O3239">
        <v>6162.0148672247688</v>
      </c>
      <c r="P3239">
        <v>5618.2780472000004</v>
      </c>
      <c r="Q3239">
        <v>1658.0651117295261</v>
      </c>
      <c r="R3239">
        <v>3475.033520826049</v>
      </c>
      <c r="S3239">
        <v>3926.8068007481679</v>
      </c>
      <c r="T3239">
        <v>6617.6017381468719</v>
      </c>
      <c r="U3239">
        <v>811.83468453788169</v>
      </c>
      <c r="V3239">
        <v>6041</v>
      </c>
      <c r="W3239">
        <v>2039.8336418936999</v>
      </c>
      <c r="X3239">
        <v>7683.1459200000008</v>
      </c>
      <c r="Y3239">
        <v>28509.702600000011</v>
      </c>
      <c r="Z3239">
        <v>4252.9229465641129</v>
      </c>
      <c r="AA3239">
        <v>47581.500026527101</v>
      </c>
      <c r="AB3239">
        <v>843</v>
      </c>
      <c r="AC3239">
        <v>3668.0389</v>
      </c>
      <c r="AD3239">
        <v>9225.1128007077932</v>
      </c>
      <c r="AE3239">
        <v>6168.6667755119843</v>
      </c>
      <c r="AF3239">
        <v>8291.8641000240532</v>
      </c>
      <c r="AG3239">
        <v>45983.515388578417</v>
      </c>
      <c r="AH3239">
        <v>8866.3162660664311</v>
      </c>
      <c r="AI3239">
        <v>2268.8627040000001</v>
      </c>
      <c r="AJ3239">
        <v>16830.283319174108</v>
      </c>
      <c r="AK3239">
        <v>5065.4904444025378</v>
      </c>
      <c r="AL3239">
        <v>259544.828125</v>
      </c>
      <c r="AM3239">
        <v>201409.625</v>
      </c>
      <c r="AN3239">
        <v>58135.23046875</v>
      </c>
      <c r="AO3239" s="5" t="s">
        <v>2709</v>
      </c>
    </row>
    <row r="3240" spans="1:41" ht="14.25" x14ac:dyDescent="0.45">
      <c r="A3240">
        <v>2019</v>
      </c>
      <c r="B3240" s="5" t="s">
        <v>4071</v>
      </c>
      <c r="C3240" s="5" t="s">
        <v>277</v>
      </c>
      <c r="D3240" s="5" t="s">
        <v>107</v>
      </c>
      <c r="E3240" s="5" t="s">
        <v>286</v>
      </c>
      <c r="F3240" s="5" t="s">
        <v>286</v>
      </c>
      <c r="G3240" s="5" t="s">
        <v>87</v>
      </c>
      <c r="H3240" s="5" t="s">
        <v>130</v>
      </c>
      <c r="I3240">
        <v>5347.9351298509664</v>
      </c>
      <c r="J3240">
        <v>21299.11283346828</v>
      </c>
      <c r="K3240">
        <v>1214.1940115739201</v>
      </c>
      <c r="L3240">
        <v>1391.6637000000001</v>
      </c>
      <c r="M3240">
        <v>4448.2885509655634</v>
      </c>
      <c r="N3240">
        <v>3188.3660374999999</v>
      </c>
      <c r="O3240">
        <v>6001.3998614946004</v>
      </c>
      <c r="P3240">
        <v>5343.9856360919994</v>
      </c>
      <c r="Q3240">
        <v>1573.0210948570971</v>
      </c>
      <c r="R3240">
        <v>3152.556205733551</v>
      </c>
      <c r="S3240">
        <v>5323</v>
      </c>
      <c r="T3240">
        <v>5774.2199999999993</v>
      </c>
      <c r="U3240">
        <v>738.68399999999997</v>
      </c>
      <c r="V3240">
        <v>6450</v>
      </c>
      <c r="W3240">
        <v>2185.9609999999998</v>
      </c>
      <c r="X3240">
        <v>7075.74</v>
      </c>
      <c r="Y3240">
        <v>28355.197491963409</v>
      </c>
      <c r="Z3240">
        <v>4220</v>
      </c>
      <c r="AA3240">
        <v>42775</v>
      </c>
      <c r="AB3240">
        <v>821.46</v>
      </c>
      <c r="AC3240">
        <v>3725.958000000001</v>
      </c>
      <c r="AD3240">
        <v>9497.0958543720026</v>
      </c>
      <c r="AE3240">
        <v>6187.83</v>
      </c>
      <c r="AF3240">
        <v>9015.6739831133727</v>
      </c>
      <c r="AG3240">
        <v>46490</v>
      </c>
      <c r="AH3240">
        <v>6888</v>
      </c>
      <c r="AI3240">
        <v>2975.34</v>
      </c>
      <c r="AJ3240">
        <v>15504</v>
      </c>
      <c r="AK3240">
        <v>4808.896120800001</v>
      </c>
      <c r="AL3240">
        <v>261772.546875</v>
      </c>
      <c r="AM3240">
        <v>204758.984375</v>
      </c>
      <c r="AN3240">
        <v>57013.59765625</v>
      </c>
      <c r="AO3240" s="5" t="s">
        <v>4450</v>
      </c>
    </row>
    <row r="3241" spans="1:41" ht="14.25" x14ac:dyDescent="0.45">
      <c r="A3241">
        <v>2019</v>
      </c>
      <c r="B3241" s="5" t="s">
        <v>1507</v>
      </c>
      <c r="C3241" s="5" t="s">
        <v>277</v>
      </c>
      <c r="D3241" s="5" t="s">
        <v>107</v>
      </c>
      <c r="E3241" s="5" t="s">
        <v>286</v>
      </c>
      <c r="F3241" s="5" t="s">
        <v>286</v>
      </c>
      <c r="G3241" s="5" t="s">
        <v>87</v>
      </c>
      <c r="H3241" s="5" t="s">
        <v>130</v>
      </c>
      <c r="I3241">
        <v>5523.3289660000009</v>
      </c>
      <c r="J3241">
        <v>11112.660127004219</v>
      </c>
      <c r="K3241">
        <v>1056</v>
      </c>
      <c r="L3241">
        <v>1583.9474426948159</v>
      </c>
      <c r="M3241">
        <v>3862.687348055249</v>
      </c>
      <c r="N3241">
        <v>2451.4879999999998</v>
      </c>
      <c r="O3241">
        <v>4530.9221849577607</v>
      </c>
      <c r="P3241">
        <v>5333.5999999999995</v>
      </c>
      <c r="Q3241">
        <v>1590.0927315839999</v>
      </c>
      <c r="R3241">
        <v>3042.2105053902969</v>
      </c>
      <c r="S3241">
        <v>3797.0059624609362</v>
      </c>
      <c r="T3241">
        <v>6111.5843139819317</v>
      </c>
      <c r="U3241">
        <v>673</v>
      </c>
      <c r="V3241">
        <v>4608</v>
      </c>
      <c r="W3241">
        <v>1849.6350230060241</v>
      </c>
      <c r="X3241">
        <v>7355.8317978780924</v>
      </c>
      <c r="Y3241">
        <v>33607</v>
      </c>
      <c r="Z3241">
        <v>3542.0434999999989</v>
      </c>
      <c r="AA3241">
        <v>48352.700664081029</v>
      </c>
      <c r="AB3241">
        <v>804</v>
      </c>
      <c r="AC3241">
        <v>3672.913118177848</v>
      </c>
      <c r="AD3241">
        <v>8427.1551632599985</v>
      </c>
      <c r="AE3241">
        <v>5722.2388419319759</v>
      </c>
      <c r="AF3241">
        <v>9032.2142857142862</v>
      </c>
      <c r="AG3241">
        <v>39154.923359285349</v>
      </c>
      <c r="AH3241">
        <v>8555.6839125000006</v>
      </c>
      <c r="AI3241">
        <v>2334.0268179648001</v>
      </c>
      <c r="AJ3241">
        <v>15871.26772151198</v>
      </c>
      <c r="AK3241">
        <v>5387</v>
      </c>
      <c r="AL3241">
        <v>248945.171875</v>
      </c>
      <c r="AM3241">
        <v>194873.640625</v>
      </c>
      <c r="AN3241">
        <v>54071.53125</v>
      </c>
      <c r="AO3241" s="5" t="s">
        <v>2708</v>
      </c>
    </row>
    <row r="3242" spans="1:41" ht="14.25" x14ac:dyDescent="0.45">
      <c r="A3242">
        <v>2019</v>
      </c>
      <c r="B3242" s="5" t="s">
        <v>589</v>
      </c>
      <c r="C3242" s="5" t="s">
        <v>277</v>
      </c>
      <c r="D3242" s="5" t="s">
        <v>107</v>
      </c>
      <c r="E3242" s="5" t="s">
        <v>110</v>
      </c>
      <c r="F3242" s="5" t="s">
        <v>110</v>
      </c>
      <c r="G3242" s="5" t="s">
        <v>86</v>
      </c>
      <c r="H3242" s="5" t="s">
        <v>130</v>
      </c>
      <c r="I3242">
        <v>19358.455110168463</v>
      </c>
      <c r="J3242">
        <v>6182.6184530287828</v>
      </c>
      <c r="K3242">
        <v>1868.8753303379647</v>
      </c>
      <c r="L3242">
        <v>2607.4669463759765</v>
      </c>
      <c r="M3242">
        <v>8327.4020325683141</v>
      </c>
      <c r="N3242">
        <v>8191.5654657379364</v>
      </c>
      <c r="O3242">
        <v>5236.4596295766796</v>
      </c>
      <c r="P3242">
        <v>2218.5424459542187</v>
      </c>
      <c r="Q3242">
        <v>3339.5189230157725</v>
      </c>
      <c r="R3242">
        <v>5718.862949750036</v>
      </c>
      <c r="S3242">
        <v>7653.1471557526011</v>
      </c>
      <c r="T3242">
        <v>6482.0750070292916</v>
      </c>
      <c r="U3242">
        <v>1463.6943564259691</v>
      </c>
      <c r="V3242">
        <v>5162.6590943081683</v>
      </c>
      <c r="W3242">
        <v>3000.5734306732365</v>
      </c>
      <c r="X3242">
        <v>8970.7654113726057</v>
      </c>
      <c r="Y3242">
        <v>34691.647239233222</v>
      </c>
      <c r="Z3242">
        <v>2438.5994829791439</v>
      </c>
      <c r="AA3242">
        <v>46710.091705124134</v>
      </c>
      <c r="AB3242">
        <v>1453.2393967372122</v>
      </c>
      <c r="AC3242">
        <v>8047.5630329688729</v>
      </c>
      <c r="AD3242">
        <v>5068.8812423879253</v>
      </c>
      <c r="AE3242">
        <v>8780.0751466180627</v>
      </c>
      <c r="AF3242">
        <v>30727.269695474573</v>
      </c>
      <c r="AG3242">
        <v>73855.401840509396</v>
      </c>
      <c r="AH3242">
        <v>17786.294665364458</v>
      </c>
      <c r="AI3242">
        <v>3268.220398705414</v>
      </c>
      <c r="AJ3242">
        <v>16381.860597554671</v>
      </c>
      <c r="AK3242">
        <v>4126.1013159346658</v>
      </c>
      <c r="AL3242">
        <v>349117.90625</v>
      </c>
      <c r="AM3242">
        <v>275875.90625</v>
      </c>
      <c r="AN3242">
        <v>73242.03125</v>
      </c>
      <c r="AO3242" s="5" t="s">
        <v>989</v>
      </c>
    </row>
    <row r="3243" spans="1:41" ht="14.25" x14ac:dyDescent="0.45">
      <c r="A3243">
        <v>2019</v>
      </c>
      <c r="B3243" s="5" t="s">
        <v>5028</v>
      </c>
      <c r="C3243" s="5" t="s">
        <v>277</v>
      </c>
      <c r="D3243" s="5" t="s">
        <v>107</v>
      </c>
      <c r="E3243" s="5" t="s">
        <v>110</v>
      </c>
      <c r="F3243" s="5" t="s">
        <v>110</v>
      </c>
      <c r="G3243" s="5" t="s">
        <v>86</v>
      </c>
      <c r="H3243" s="5" t="s">
        <v>130</v>
      </c>
      <c r="I3243">
        <v>11705.622079291081</v>
      </c>
      <c r="J3243">
        <v>26526.524233272168</v>
      </c>
      <c r="K3243">
        <v>1806.8707999999999</v>
      </c>
      <c r="L3243">
        <v>1867</v>
      </c>
      <c r="M3243">
        <v>9299</v>
      </c>
      <c r="N3243">
        <v>8405.7999999999993</v>
      </c>
      <c r="O3243">
        <v>5560.0906707499989</v>
      </c>
      <c r="P3243">
        <v>7736</v>
      </c>
      <c r="Q3243">
        <v>3522.483205103043</v>
      </c>
      <c r="R3243">
        <v>5790</v>
      </c>
      <c r="S3243">
        <v>10994</v>
      </c>
      <c r="T3243">
        <v>8000</v>
      </c>
      <c r="U3243">
        <v>1400</v>
      </c>
      <c r="V3243">
        <v>4526</v>
      </c>
      <c r="W3243">
        <v>3311</v>
      </c>
      <c r="X3243">
        <v>13981.35</v>
      </c>
      <c r="Y3243">
        <v>33809</v>
      </c>
      <c r="Z3243">
        <v>3476.3980000000001</v>
      </c>
      <c r="AA3243">
        <v>48249</v>
      </c>
      <c r="AB3243">
        <v>740</v>
      </c>
      <c r="AC3243">
        <v>8662.7245785199993</v>
      </c>
      <c r="AD3243">
        <v>7196.4470000000001</v>
      </c>
      <c r="AE3243">
        <v>9652</v>
      </c>
      <c r="AF3243">
        <v>28299.01960784314</v>
      </c>
      <c r="AG3243">
        <v>76249</v>
      </c>
      <c r="AH3243">
        <v>15590</v>
      </c>
      <c r="AI3243">
        <v>3991</v>
      </c>
      <c r="AJ3243">
        <v>16626</v>
      </c>
      <c r="AK3243">
        <v>3889</v>
      </c>
      <c r="AL3243">
        <v>380861.34375</v>
      </c>
      <c r="AM3243">
        <v>296502.5625</v>
      </c>
      <c r="AN3243">
        <v>84358.7578125</v>
      </c>
      <c r="AO3243" s="5" t="s">
        <v>5671</v>
      </c>
    </row>
    <row r="3244" spans="1:41" ht="14.25" x14ac:dyDescent="0.45">
      <c r="A3244">
        <v>2019</v>
      </c>
      <c r="B3244" s="5" t="s">
        <v>1507</v>
      </c>
      <c r="C3244" s="5" t="s">
        <v>277</v>
      </c>
      <c r="D3244" s="5" t="s">
        <v>107</v>
      </c>
      <c r="E3244" s="5" t="s">
        <v>110</v>
      </c>
      <c r="F3244" s="5" t="s">
        <v>110</v>
      </c>
      <c r="G3244" s="5" t="s">
        <v>86</v>
      </c>
      <c r="H3244" s="5" t="s">
        <v>130</v>
      </c>
      <c r="I3244">
        <v>11300.54679673755</v>
      </c>
      <c r="J3244">
        <v>924.98488737340983</v>
      </c>
      <c r="K3244">
        <v>0</v>
      </c>
      <c r="L3244">
        <v>1451.3302611333802</v>
      </c>
      <c r="M3244">
        <v>6955.2417609113309</v>
      </c>
      <c r="N3244">
        <v>6760.3303833555474</v>
      </c>
      <c r="O3244">
        <v>5531.667162888547</v>
      </c>
      <c r="P3244">
        <v>2325.3390382113448</v>
      </c>
      <c r="Q3244">
        <v>4314.9787495584769</v>
      </c>
      <c r="R3244">
        <v>6219.4114303149317</v>
      </c>
      <c r="S3244">
        <v>12467.980749874303</v>
      </c>
      <c r="T3244">
        <v>6255.9882753909278</v>
      </c>
      <c r="U3244">
        <v>1761.3976555642503</v>
      </c>
      <c r="V3244">
        <v>5956.6022155566106</v>
      </c>
      <c r="W3244">
        <v>2065.656506025306</v>
      </c>
      <c r="X3244">
        <v>9343.6622252696361</v>
      </c>
      <c r="Y3244">
        <v>37921.161177365349</v>
      </c>
      <c r="Z3244">
        <v>3041.7263183763771</v>
      </c>
      <c r="AA3244">
        <v>41809.938698492362</v>
      </c>
      <c r="AB3244">
        <v>1491.564957597494</v>
      </c>
      <c r="AC3244">
        <v>7216.164906006592</v>
      </c>
      <c r="AD3244">
        <v>5907.2789118310939</v>
      </c>
      <c r="AE3244">
        <v>9056.1121215847197</v>
      </c>
      <c r="AF3244">
        <v>28077.747482834024</v>
      </c>
      <c r="AG3244">
        <v>76537.066964105004</v>
      </c>
      <c r="AH3244">
        <v>15292.349300696034</v>
      </c>
      <c r="AI3244">
        <v>2997.079803287626</v>
      </c>
      <c r="AJ3244">
        <v>22288.193999921794</v>
      </c>
      <c r="AK3244">
        <v>3566.8790784561652</v>
      </c>
      <c r="AL3244">
        <v>338838.40625</v>
      </c>
      <c r="AM3244">
        <v>266963.03125</v>
      </c>
      <c r="AN3244">
        <v>71875.3515625</v>
      </c>
      <c r="AO3244" s="5" t="s">
        <v>2711</v>
      </c>
    </row>
    <row r="3245" spans="1:41" ht="14.25" x14ac:dyDescent="0.45">
      <c r="A3245">
        <v>2019</v>
      </c>
      <c r="B3245" s="5" t="s">
        <v>1508</v>
      </c>
      <c r="C3245" s="5" t="s">
        <v>277</v>
      </c>
      <c r="D3245" s="5" t="s">
        <v>107</v>
      </c>
      <c r="E3245" s="5" t="s">
        <v>110</v>
      </c>
      <c r="F3245" s="5" t="s">
        <v>110</v>
      </c>
      <c r="G3245" s="5" t="s">
        <v>86</v>
      </c>
      <c r="H3245" s="5" t="s">
        <v>130</v>
      </c>
      <c r="I3245">
        <v>10060.817471091235</v>
      </c>
      <c r="J3245">
        <v>10234.00351728864</v>
      </c>
      <c r="K3245">
        <v>1895.2758689216655</v>
      </c>
      <c r="L3245">
        <v>1424.2317205357901</v>
      </c>
      <c r="M3245">
        <v>6636.9656752045867</v>
      </c>
      <c r="N3245">
        <v>7166.7673929430175</v>
      </c>
      <c r="O3245">
        <v>6953.1735932198562</v>
      </c>
      <c r="P3245">
        <v>2266.1259386050478</v>
      </c>
      <c r="Q3245">
        <v>3169.627823048882</v>
      </c>
      <c r="R3245">
        <v>5460.9317687134308</v>
      </c>
      <c r="S3245">
        <v>6487.8779580915852</v>
      </c>
      <c r="T3245">
        <v>6423.4982460459069</v>
      </c>
      <c r="U3245">
        <v>1750.1400139226716</v>
      </c>
      <c r="V3245">
        <v>5637.9360015294724</v>
      </c>
      <c r="W3245">
        <v>2826.79203223492</v>
      </c>
      <c r="X3245">
        <v>8575.5695189930084</v>
      </c>
      <c r="Y3245">
        <v>32501.848092492935</v>
      </c>
      <c r="Z3245">
        <v>3719.3107877105153</v>
      </c>
      <c r="AA3245">
        <v>35649.897291560803</v>
      </c>
      <c r="AB3245">
        <v>1463.7151740989852</v>
      </c>
      <c r="AC3245">
        <v>6754.1504508423677</v>
      </c>
      <c r="AD3245">
        <v>5062.9802568833966</v>
      </c>
      <c r="AE3245">
        <v>8364.5172344503753</v>
      </c>
      <c r="AF3245">
        <v>28591.911634331267</v>
      </c>
      <c r="AG3245">
        <v>78210.829791855998</v>
      </c>
      <c r="AH3245">
        <v>15478.058899045844</v>
      </c>
      <c r="AI3245">
        <v>2941.1197706895437</v>
      </c>
      <c r="AJ3245">
        <v>20345.351709868861</v>
      </c>
      <c r="AK3245">
        <v>4218.1569973262167</v>
      </c>
      <c r="AL3245">
        <v>330271.59375</v>
      </c>
      <c r="AM3245">
        <v>261308.40625</v>
      </c>
      <c r="AN3245">
        <v>68963.1875</v>
      </c>
      <c r="AO3245" s="5" t="s">
        <v>2712</v>
      </c>
    </row>
    <row r="3246" spans="1:41" ht="14.25" x14ac:dyDescent="0.45">
      <c r="A3246">
        <v>2019</v>
      </c>
      <c r="B3246" s="5" t="s">
        <v>4071</v>
      </c>
      <c r="C3246" s="5" t="s">
        <v>277</v>
      </c>
      <c r="D3246" s="5" t="s">
        <v>107</v>
      </c>
      <c r="E3246" s="5" t="s">
        <v>110</v>
      </c>
      <c r="F3246" s="5" t="s">
        <v>110</v>
      </c>
      <c r="G3246" s="5" t="s">
        <v>86</v>
      </c>
      <c r="H3246" s="5" t="s">
        <v>130</v>
      </c>
      <c r="I3246">
        <v>10710.155567179836</v>
      </c>
      <c r="J3246">
        <v>9251.5356792019229</v>
      </c>
      <c r="K3246">
        <v>1900.3518462526047</v>
      </c>
      <c r="L3246">
        <v>2216.7073598565607</v>
      </c>
      <c r="M3246">
        <v>8755.9128093074596</v>
      </c>
      <c r="N3246">
        <v>8881.3655879440212</v>
      </c>
      <c r="O3246">
        <v>5414.4783927667004</v>
      </c>
      <c r="P3246">
        <v>6589.0549599999131</v>
      </c>
      <c r="Q3246">
        <v>3482.5604121302877</v>
      </c>
      <c r="R3246">
        <v>5955.7937881992975</v>
      </c>
      <c r="S3246">
        <v>7492.5737397657485</v>
      </c>
      <c r="T3246">
        <v>6994.7146389905402</v>
      </c>
      <c r="U3246">
        <v>1440.0883080274641</v>
      </c>
      <c r="V3246">
        <v>5116.4280315204333</v>
      </c>
      <c r="W3246">
        <v>3785.3749811007629</v>
      </c>
      <c r="X3246">
        <v>9050.9550159526116</v>
      </c>
      <c r="Y3246">
        <v>34064.260291883926</v>
      </c>
      <c r="Z3246">
        <v>2429.6347025434789</v>
      </c>
      <c r="AA3246">
        <v>50272.454198733038</v>
      </c>
      <c r="AB3246">
        <v>1429.801962970125</v>
      </c>
      <c r="AC3246">
        <v>8452.7575051569638</v>
      </c>
      <c r="AD3246">
        <v>6051.5493743380666</v>
      </c>
      <c r="AE3246">
        <v>9731.936824727467</v>
      </c>
      <c r="AF3246">
        <v>29639.07464821668</v>
      </c>
      <c r="AG3246">
        <v>74736.468648602444</v>
      </c>
      <c r="AH3246">
        <v>15374.999957204647</v>
      </c>
      <c r="AI3246">
        <v>3391.4079654046777</v>
      </c>
      <c r="AJ3246">
        <v>16457.756615192768</v>
      </c>
      <c r="AK3246">
        <v>3969.7411776293275</v>
      </c>
      <c r="AL3246">
        <v>353039.875</v>
      </c>
      <c r="AM3246">
        <v>279428.03125</v>
      </c>
      <c r="AN3246">
        <v>73611.859375</v>
      </c>
      <c r="AO3246" s="5" t="s">
        <v>4451</v>
      </c>
    </row>
    <row r="3247" spans="1:41" ht="14.25" x14ac:dyDescent="0.45">
      <c r="A3247">
        <v>2019</v>
      </c>
      <c r="B3247" s="5" t="s">
        <v>1509</v>
      </c>
      <c r="C3247" s="5" t="s">
        <v>277</v>
      </c>
      <c r="D3247" s="5" t="s">
        <v>107</v>
      </c>
      <c r="E3247" s="5" t="s">
        <v>110</v>
      </c>
      <c r="F3247" s="5" t="s">
        <v>110</v>
      </c>
      <c r="G3247" s="5" t="s">
        <v>86</v>
      </c>
      <c r="H3247" s="5" t="s">
        <v>130</v>
      </c>
      <c r="I3247">
        <v>9030.4520235135842</v>
      </c>
      <c r="J3247">
        <v>7226.4131067154131</v>
      </c>
      <c r="K3247">
        <v>1714.7046660634635</v>
      </c>
      <c r="L3247">
        <v>2254.4771700035253</v>
      </c>
      <c r="M3247">
        <v>6783.187516361374</v>
      </c>
      <c r="N3247">
        <v>7932.5470743420929</v>
      </c>
      <c r="O3247">
        <v>4901.9701396918954</v>
      </c>
      <c r="P3247">
        <v>2668.9232698257797</v>
      </c>
      <c r="Q3247">
        <v>4780.848972793965</v>
      </c>
      <c r="R3247">
        <v>5681.1492861457282</v>
      </c>
      <c r="S3247">
        <v>8674.3326990507849</v>
      </c>
      <c r="T3247">
        <v>5695.8728319452612</v>
      </c>
      <c r="U3247">
        <v>1366.4845144288954</v>
      </c>
      <c r="V3247">
        <v>5276.9505720473517</v>
      </c>
      <c r="W3247">
        <v>3013.3004659323319</v>
      </c>
      <c r="X3247">
        <v>8546.0141019173552</v>
      </c>
      <c r="Y3247">
        <v>32451.251150186938</v>
      </c>
      <c r="Z3247">
        <v>2678.4622900807262</v>
      </c>
      <c r="AA3247">
        <v>40466.43380059996</v>
      </c>
      <c r="AB3247">
        <v>1459.4033615491085</v>
      </c>
      <c r="AC3247">
        <v>7245.5702144247462</v>
      </c>
      <c r="AD3247">
        <v>5494.9843843323124</v>
      </c>
      <c r="AE3247">
        <v>8253.5968243063144</v>
      </c>
      <c r="AF3247">
        <v>29513.545678521899</v>
      </c>
      <c r="AG3247">
        <v>72060.906014673266</v>
      </c>
      <c r="AH3247">
        <v>12535.898004011615</v>
      </c>
      <c r="AI3247">
        <v>2958.7040811837319</v>
      </c>
      <c r="AJ3247">
        <v>16487.932539987909</v>
      </c>
      <c r="AK3247">
        <v>4088.9309220152049</v>
      </c>
      <c r="AL3247">
        <v>321243.25</v>
      </c>
      <c r="AM3247">
        <v>255375.953125</v>
      </c>
      <c r="AN3247">
        <v>65867.3046875</v>
      </c>
      <c r="AO3247" s="5" t="s">
        <v>2710</v>
      </c>
    </row>
    <row r="3248" spans="1:41" ht="14.25" x14ac:dyDescent="0.45">
      <c r="A3248">
        <v>2019</v>
      </c>
      <c r="B3248" s="5" t="s">
        <v>1507</v>
      </c>
      <c r="C3248" s="5" t="s">
        <v>277</v>
      </c>
      <c r="D3248" s="5" t="s">
        <v>107</v>
      </c>
      <c r="E3248" s="5" t="s">
        <v>110</v>
      </c>
      <c r="F3248" s="5" t="s">
        <v>110</v>
      </c>
      <c r="G3248" s="5" t="s">
        <v>87</v>
      </c>
      <c r="H3248" s="5" t="s">
        <v>130</v>
      </c>
      <c r="I3248">
        <v>11701.177766684679</v>
      </c>
      <c r="J3248">
        <v>900</v>
      </c>
      <c r="K3248">
        <v>0</v>
      </c>
      <c r="L3248">
        <v>1523.1403028666571</v>
      </c>
      <c r="M3248">
        <v>7291.8442124999974</v>
      </c>
      <c r="N3248">
        <v>7156.7999999999993</v>
      </c>
      <c r="O3248">
        <v>5978.2195708874478</v>
      </c>
      <c r="P3248">
        <v>2542</v>
      </c>
      <c r="Q3248">
        <v>4563.0347651844486</v>
      </c>
      <c r="R3248">
        <v>6498.3762086194038</v>
      </c>
      <c r="S3248">
        <v>13145.83202557617</v>
      </c>
      <c r="T3248">
        <v>6761.0126281811499</v>
      </c>
      <c r="U3248">
        <v>1472</v>
      </c>
      <c r="V3248">
        <v>6281</v>
      </c>
      <c r="W3248">
        <v>2123.2534567850762</v>
      </c>
      <c r="X3248">
        <v>10397.12121214129</v>
      </c>
      <c r="Y3248">
        <v>40121</v>
      </c>
      <c r="Z3248">
        <v>3274.2538586197579</v>
      </c>
      <c r="AA3248">
        <v>44425.700700748283</v>
      </c>
      <c r="AB3248">
        <v>1390</v>
      </c>
      <c r="AC3248">
        <v>7775.9033574349196</v>
      </c>
      <c r="AD3248">
        <v>6198.6697052441214</v>
      </c>
      <c r="AE3248">
        <v>9578.3640816574098</v>
      </c>
      <c r="AF3248">
        <v>29467</v>
      </c>
      <c r="AG3248">
        <v>81014.707539563125</v>
      </c>
      <c r="AH3248">
        <v>15962.5366840237</v>
      </c>
      <c r="AI3248">
        <v>3083.6976833376002</v>
      </c>
      <c r="AJ3248">
        <v>23737.086258065989</v>
      </c>
      <c r="AK3248">
        <v>3743</v>
      </c>
      <c r="AL3248">
        <v>358106.71875</v>
      </c>
      <c r="AM3248">
        <v>282031.53125</v>
      </c>
      <c r="AN3248">
        <v>76075.1796875</v>
      </c>
      <c r="AO3248" s="5" t="s">
        <v>2715</v>
      </c>
    </row>
    <row r="3249" spans="1:41" ht="14.25" x14ac:dyDescent="0.45">
      <c r="A3249">
        <v>2019</v>
      </c>
      <c r="B3249" s="5" t="s">
        <v>589</v>
      </c>
      <c r="C3249" s="5" t="s">
        <v>277</v>
      </c>
      <c r="D3249" s="5" t="s">
        <v>107</v>
      </c>
      <c r="E3249" s="5" t="s">
        <v>110</v>
      </c>
      <c r="F3249" s="5" t="s">
        <v>110</v>
      </c>
      <c r="G3249" s="5" t="s">
        <v>87</v>
      </c>
      <c r="H3249" s="5" t="s">
        <v>130</v>
      </c>
      <c r="I3249">
        <v>19852.73121627255</v>
      </c>
      <c r="J3249">
        <v>6286.1298476713782</v>
      </c>
      <c r="K3249">
        <v>2216.845508808</v>
      </c>
      <c r="L3249">
        <v>2633.6789640000002</v>
      </c>
      <c r="M3249">
        <v>8286.8125106221141</v>
      </c>
      <c r="N3249">
        <v>8322.8114696999983</v>
      </c>
      <c r="O3249">
        <v>5204.7933375008324</v>
      </c>
      <c r="P3249">
        <v>2388</v>
      </c>
      <c r="Q3249">
        <v>3321.9637218413318</v>
      </c>
      <c r="R3249">
        <v>5624.2266499999987</v>
      </c>
      <c r="S3249">
        <v>7586</v>
      </c>
      <c r="T3249">
        <v>6284.8361000000004</v>
      </c>
      <c r="U3249">
        <v>1428.14</v>
      </c>
      <c r="V3249">
        <v>121</v>
      </c>
      <c r="W3249">
        <v>2991.8056699999988</v>
      </c>
      <c r="X3249">
        <v>9105.5807999999997</v>
      </c>
      <c r="Y3249">
        <v>34865</v>
      </c>
      <c r="Z3249">
        <v>2426.710899919</v>
      </c>
      <c r="AA3249">
        <v>47296.907532978352</v>
      </c>
      <c r="AB3249">
        <v>1390</v>
      </c>
      <c r="AC3249">
        <v>7998.8964500000002</v>
      </c>
      <c r="AD3249">
        <v>5044.1695928969993</v>
      </c>
      <c r="AE3249">
        <v>8737.279199999999</v>
      </c>
      <c r="AF3249">
        <v>31036.160949461639</v>
      </c>
      <c r="AG3249">
        <v>75112.241896773281</v>
      </c>
      <c r="AH3249">
        <v>18053.592506473149</v>
      </c>
      <c r="AI3249">
        <v>3252.2903999999999</v>
      </c>
      <c r="AJ3249">
        <v>16628.052176714598</v>
      </c>
      <c r="AK3249">
        <v>4035.021039401739</v>
      </c>
      <c r="AL3249">
        <v>347531.6875</v>
      </c>
      <c r="AM3249">
        <v>274079.9375</v>
      </c>
      <c r="AN3249">
        <v>73451.75</v>
      </c>
      <c r="AO3249" s="5" t="s">
        <v>990</v>
      </c>
    </row>
    <row r="3250" spans="1:41" ht="14.25" x14ac:dyDescent="0.45">
      <c r="A3250">
        <v>2019</v>
      </c>
      <c r="B3250" s="5" t="s">
        <v>4071</v>
      </c>
      <c r="C3250" s="5" t="s">
        <v>277</v>
      </c>
      <c r="D3250" s="5" t="s">
        <v>107</v>
      </c>
      <c r="E3250" s="5" t="s">
        <v>110</v>
      </c>
      <c r="F3250" s="5" t="s">
        <v>110</v>
      </c>
      <c r="G3250" s="5" t="s">
        <v>87</v>
      </c>
      <c r="H3250" s="5" t="s">
        <v>130</v>
      </c>
      <c r="I3250">
        <v>10832.658043241299</v>
      </c>
      <c r="J3250">
        <v>8993.9970199630843</v>
      </c>
      <c r="K3250">
        <v>1886.2474709999999</v>
      </c>
      <c r="L3250">
        <v>2266.8445000000002</v>
      </c>
      <c r="M3250">
        <v>8682.4144199999992</v>
      </c>
      <c r="N3250">
        <v>8815.4482614999997</v>
      </c>
      <c r="O3250">
        <v>5363.7647303040694</v>
      </c>
      <c r="P3250">
        <v>6771.4077670200004</v>
      </c>
      <c r="Q3250">
        <v>3453.3272999999999</v>
      </c>
      <c r="R3250">
        <v>5876.85</v>
      </c>
      <c r="S3250">
        <v>7437</v>
      </c>
      <c r="T3250">
        <v>7074.7199999999993</v>
      </c>
      <c r="U3250">
        <v>1414</v>
      </c>
      <c r="V3250">
        <v>5096</v>
      </c>
      <c r="W3250">
        <v>3757.28</v>
      </c>
      <c r="X3250">
        <v>8464.98</v>
      </c>
      <c r="Y3250">
        <v>33774</v>
      </c>
      <c r="Z3250">
        <v>2409</v>
      </c>
      <c r="AA3250">
        <v>50522</v>
      </c>
      <c r="AB3250">
        <v>1390</v>
      </c>
      <c r="AC3250">
        <v>8381.8038500000002</v>
      </c>
      <c r="AD3250">
        <v>6000.7518</v>
      </c>
      <c r="AE3250">
        <v>9650.2455496956863</v>
      </c>
      <c r="AF3250">
        <v>29978.085599999999</v>
      </c>
      <c r="AG3250">
        <v>75621</v>
      </c>
      <c r="AH3250">
        <v>15399</v>
      </c>
      <c r="AI3250">
        <v>3362.94</v>
      </c>
      <c r="AJ3250">
        <v>16646</v>
      </c>
      <c r="AK3250">
        <v>3901.476760985669</v>
      </c>
      <c r="AL3250">
        <v>353223.21875</v>
      </c>
      <c r="AM3250">
        <v>280502.65625</v>
      </c>
      <c r="AN3250">
        <v>72720.5703125</v>
      </c>
      <c r="AO3250" s="5" t="s">
        <v>4452</v>
      </c>
    </row>
    <row r="3251" spans="1:41" ht="14.25" x14ac:dyDescent="0.45">
      <c r="A3251">
        <v>2019</v>
      </c>
      <c r="B3251" s="5" t="s">
        <v>1509</v>
      </c>
      <c r="C3251" s="5" t="s">
        <v>277</v>
      </c>
      <c r="D3251" s="5" t="s">
        <v>107</v>
      </c>
      <c r="E3251" s="5" t="s">
        <v>110</v>
      </c>
      <c r="F3251" s="5" t="s">
        <v>110</v>
      </c>
      <c r="G3251" s="5" t="s">
        <v>87</v>
      </c>
      <c r="H3251" s="5" t="s">
        <v>130</v>
      </c>
      <c r="I3251">
        <v>9457</v>
      </c>
      <c r="J3251">
        <v>7390.6920944613248</v>
      </c>
      <c r="K3251">
        <v>1755.6380769134059</v>
      </c>
      <c r="L3251">
        <v>2297.5717223146971</v>
      </c>
      <c r="M3251">
        <v>6945.151843123198</v>
      </c>
      <c r="N3251">
        <v>8017.7522308559992</v>
      </c>
      <c r="O3251">
        <v>5000.2139928766828</v>
      </c>
      <c r="P3251">
        <v>2542</v>
      </c>
      <c r="Q3251">
        <v>4892.7531260271062</v>
      </c>
      <c r="R3251">
        <v>5996.4588623858072</v>
      </c>
      <c r="S3251">
        <v>8776</v>
      </c>
      <c r="T3251">
        <v>5757.8972621406219</v>
      </c>
      <c r="U3251">
        <v>1408.78545624</v>
      </c>
      <c r="V3251">
        <v>5405</v>
      </c>
      <c r="W3251">
        <v>3048.6499777299991</v>
      </c>
      <c r="X3251">
        <v>8637.8086368000004</v>
      </c>
      <c r="Y3251">
        <v>33124</v>
      </c>
      <c r="Z3251">
        <v>2741.8690250767909</v>
      </c>
      <c r="AA3251">
        <v>41837.158901771407</v>
      </c>
      <c r="AB3251">
        <v>1390</v>
      </c>
      <c r="AC3251">
        <v>7409.8923274240015</v>
      </c>
      <c r="AD3251">
        <v>5623.6041290799858</v>
      </c>
      <c r="AE3251">
        <v>8601</v>
      </c>
      <c r="AF3251">
        <v>31161.58905905061</v>
      </c>
      <c r="AG3251">
        <v>76867.5421779389</v>
      </c>
      <c r="AH3251">
        <v>12923.95969546756</v>
      </c>
      <c r="AI3251">
        <v>2990.484144</v>
      </c>
      <c r="AJ3251">
        <v>17073.206910693829</v>
      </c>
      <c r="AK3251">
        <v>4180.6755837807486</v>
      </c>
      <c r="AL3251">
        <v>333254.375</v>
      </c>
      <c r="AM3251">
        <v>266224.28125</v>
      </c>
      <c r="AN3251">
        <v>67030.0859375</v>
      </c>
      <c r="AO3251" s="5" t="s">
        <v>2714</v>
      </c>
    </row>
    <row r="3252" spans="1:41" ht="14.25" x14ac:dyDescent="0.45">
      <c r="A3252">
        <v>2019</v>
      </c>
      <c r="B3252" s="5" t="s">
        <v>5028</v>
      </c>
      <c r="C3252" s="5" t="s">
        <v>277</v>
      </c>
      <c r="D3252" s="5" t="s">
        <v>107</v>
      </c>
      <c r="E3252" s="5" t="s">
        <v>110</v>
      </c>
      <c r="F3252" s="5" t="s">
        <v>110</v>
      </c>
      <c r="G3252" s="5" t="s">
        <v>87</v>
      </c>
      <c r="H3252" s="5" t="s">
        <v>130</v>
      </c>
      <c r="I3252">
        <v>11939.7345208769</v>
      </c>
      <c r="J3252">
        <v>27111.620143249322</v>
      </c>
      <c r="K3252">
        <v>1806.8707999999999</v>
      </c>
      <c r="L3252">
        <v>1906.3937000000001</v>
      </c>
      <c r="M3252">
        <v>9299</v>
      </c>
      <c r="N3252">
        <v>8405.7999999999993</v>
      </c>
      <c r="O3252">
        <v>5560.0906707499989</v>
      </c>
      <c r="P3252">
        <v>7736</v>
      </c>
      <c r="Q3252">
        <v>3522.483205103043</v>
      </c>
      <c r="R3252">
        <v>5790</v>
      </c>
      <c r="S3252">
        <v>10994</v>
      </c>
      <c r="T3252">
        <v>8164.3995150042447</v>
      </c>
      <c r="U3252">
        <v>1400</v>
      </c>
      <c r="V3252">
        <v>4526</v>
      </c>
      <c r="W3252">
        <v>3311</v>
      </c>
      <c r="X3252">
        <v>13981.35</v>
      </c>
      <c r="Y3252">
        <v>33809</v>
      </c>
      <c r="Z3252">
        <v>3476.3980000000001</v>
      </c>
      <c r="AA3252">
        <v>49610</v>
      </c>
      <c r="AB3252">
        <v>740</v>
      </c>
      <c r="AC3252">
        <v>8662.7245785199993</v>
      </c>
      <c r="AD3252">
        <v>7196.4470000000001</v>
      </c>
      <c r="AE3252">
        <v>9652</v>
      </c>
      <c r="AF3252">
        <v>28896.128921568619</v>
      </c>
      <c r="AG3252">
        <v>78941</v>
      </c>
      <c r="AH3252">
        <v>16135.9825</v>
      </c>
      <c r="AI3252">
        <v>3991</v>
      </c>
      <c r="AJ3252">
        <v>17297.690399999999</v>
      </c>
      <c r="AK3252">
        <v>3889</v>
      </c>
      <c r="AL3252">
        <v>387752.09375</v>
      </c>
      <c r="AM3252">
        <v>302682.96875</v>
      </c>
      <c r="AN3252">
        <v>85069.140625</v>
      </c>
      <c r="AO3252" s="5" t="s">
        <v>5672</v>
      </c>
    </row>
    <row r="3253" spans="1:41" ht="14.25" x14ac:dyDescent="0.45">
      <c r="A3253">
        <v>2019</v>
      </c>
      <c r="B3253" s="5" t="s">
        <v>1508</v>
      </c>
      <c r="C3253" s="5" t="s">
        <v>277</v>
      </c>
      <c r="D3253" s="5" t="s">
        <v>107</v>
      </c>
      <c r="E3253" s="5" t="s">
        <v>110</v>
      </c>
      <c r="F3253" s="5" t="s">
        <v>110</v>
      </c>
      <c r="G3253" s="5" t="s">
        <v>87</v>
      </c>
      <c r="H3253" s="5" t="s">
        <v>130</v>
      </c>
      <c r="I3253">
        <v>10384.93225134195</v>
      </c>
      <c r="J3253">
        <v>10802.06976132733</v>
      </c>
      <c r="K3253">
        <v>2002.2632456457279</v>
      </c>
      <c r="L3253">
        <v>1490.3252594999999</v>
      </c>
      <c r="M3253">
        <v>6932.9885328506853</v>
      </c>
      <c r="N3253">
        <v>7565.6445265161437</v>
      </c>
      <c r="O3253">
        <v>7471</v>
      </c>
      <c r="P3253">
        <v>2542</v>
      </c>
      <c r="Q3253">
        <v>3455.4466962362631</v>
      </c>
      <c r="R3253">
        <v>5872.1074168109153</v>
      </c>
      <c r="S3253">
        <v>6669</v>
      </c>
      <c r="T3253">
        <v>6669.1229652943657</v>
      </c>
      <c r="U3253">
        <v>1834.9822949183999</v>
      </c>
      <c r="V3253">
        <v>5911</v>
      </c>
      <c r="W3253">
        <v>2905.7133632688001</v>
      </c>
      <c r="X3253">
        <v>9440.7678982799989</v>
      </c>
      <c r="Y3253">
        <v>34183</v>
      </c>
      <c r="Z3253">
        <v>3876</v>
      </c>
      <c r="AA3253">
        <v>37802.946854455302</v>
      </c>
      <c r="AB3253">
        <v>1390</v>
      </c>
      <c r="AC3253">
        <v>7369.1436807849259</v>
      </c>
      <c r="AD3253">
        <v>5519.5308024930073</v>
      </c>
      <c r="AE3253">
        <v>8598.0465588827537</v>
      </c>
      <c r="AF3253">
        <v>29919.193540856631</v>
      </c>
      <c r="AG3253">
        <v>85433</v>
      </c>
      <c r="AH3253">
        <v>17421.412707904641</v>
      </c>
      <c r="AI3253">
        <v>3023.2330228800001</v>
      </c>
      <c r="AJ3253">
        <v>22980.070737241229</v>
      </c>
      <c r="AK3253">
        <v>4454.8821536310352</v>
      </c>
      <c r="AL3253">
        <v>353919.78125</v>
      </c>
      <c r="AM3253">
        <v>280019.90625</v>
      </c>
      <c r="AN3253">
        <v>73899.9140625</v>
      </c>
      <c r="AO3253" s="5" t="s">
        <v>2713</v>
      </c>
    </row>
    <row r="3254" spans="1:41" ht="14.25" x14ac:dyDescent="0.45">
      <c r="A3254">
        <v>2019</v>
      </c>
      <c r="B3254" s="5" t="s">
        <v>5028</v>
      </c>
      <c r="C3254" s="5" t="s">
        <v>277</v>
      </c>
      <c r="D3254" s="5" t="s">
        <v>107</v>
      </c>
      <c r="E3254" s="5" t="s">
        <v>4072</v>
      </c>
      <c r="F3254" s="5" t="s">
        <v>4072</v>
      </c>
      <c r="G3254" s="5" t="s">
        <v>86</v>
      </c>
      <c r="H3254" s="5" t="s">
        <v>130</v>
      </c>
      <c r="I3254"/>
      <c r="J3254"/>
      <c r="K3254"/>
      <c r="L3254"/>
      <c r="M3254"/>
      <c r="N3254"/>
      <c r="O3254">
        <v>1509.7365423000001</v>
      </c>
      <c r="P3254"/>
      <c r="Q3254"/>
      <c r="R3254"/>
      <c r="S3254"/>
      <c r="T3254"/>
      <c r="U3254"/>
      <c r="V3254"/>
      <c r="W3254"/>
      <c r="X3254"/>
      <c r="Y3254"/>
      <c r="Z3254"/>
      <c r="AA3254"/>
      <c r="AB3254"/>
      <c r="AC3254"/>
      <c r="AD3254"/>
      <c r="AE3254"/>
      <c r="AF3254"/>
      <c r="AG3254"/>
      <c r="AH3254"/>
      <c r="AI3254"/>
      <c r="AJ3254"/>
      <c r="AK3254"/>
      <c r="AL3254">
        <v>1509.736572265625</v>
      </c>
      <c r="AM3254">
        <v>0</v>
      </c>
      <c r="AN3254">
        <v>1509.736572265625</v>
      </c>
      <c r="AO3254" s="5" t="s">
        <v>5673</v>
      </c>
    </row>
    <row r="3255" spans="1:41" ht="14.25" x14ac:dyDescent="0.45">
      <c r="A3255">
        <v>2019</v>
      </c>
      <c r="B3255" s="5" t="s">
        <v>4071</v>
      </c>
      <c r="C3255" s="5" t="s">
        <v>277</v>
      </c>
      <c r="D3255" s="5" t="s">
        <v>107</v>
      </c>
      <c r="E3255" s="5" t="s">
        <v>4072</v>
      </c>
      <c r="F3255" s="5" t="s">
        <v>4072</v>
      </c>
      <c r="G3255" s="5" t="s">
        <v>86</v>
      </c>
      <c r="H3255" s="5" t="s">
        <v>130</v>
      </c>
      <c r="I3255"/>
      <c r="J3255"/>
      <c r="K3255"/>
      <c r="L3255"/>
      <c r="M3255"/>
      <c r="N3255"/>
      <c r="O3255">
        <v>1537.1664950297827</v>
      </c>
      <c r="P3255"/>
      <c r="Q3255"/>
      <c r="R3255"/>
      <c r="S3255"/>
      <c r="T3255"/>
      <c r="U3255"/>
      <c r="V3255"/>
      <c r="W3255"/>
      <c r="X3255"/>
      <c r="Y3255"/>
      <c r="Z3255"/>
      <c r="AA3255"/>
      <c r="AB3255"/>
      <c r="AC3255"/>
      <c r="AD3255"/>
      <c r="AE3255"/>
      <c r="AF3255"/>
      <c r="AG3255"/>
      <c r="AH3255"/>
      <c r="AI3255"/>
      <c r="AJ3255"/>
      <c r="AK3255"/>
      <c r="AL3255">
        <v>1537.16650390625</v>
      </c>
      <c r="AM3255">
        <v>0</v>
      </c>
      <c r="AN3255">
        <v>1537.16650390625</v>
      </c>
      <c r="AO3255" s="5" t="s">
        <v>4453</v>
      </c>
    </row>
    <row r="3256" spans="1:41" ht="14.25" x14ac:dyDescent="0.45">
      <c r="A3256">
        <v>2019</v>
      </c>
      <c r="B3256" s="5" t="s">
        <v>4071</v>
      </c>
      <c r="C3256" s="5" t="s">
        <v>277</v>
      </c>
      <c r="D3256" s="5" t="s">
        <v>107</v>
      </c>
      <c r="E3256" s="5" t="s">
        <v>4072</v>
      </c>
      <c r="F3256" s="5" t="s">
        <v>4072</v>
      </c>
      <c r="G3256" s="5" t="s">
        <v>87</v>
      </c>
      <c r="H3256" s="5" t="s">
        <v>130</v>
      </c>
      <c r="I3256"/>
      <c r="J3256"/>
      <c r="K3256"/>
      <c r="L3256"/>
      <c r="M3256"/>
      <c r="N3256"/>
      <c r="O3256">
        <v>1522.7689229789</v>
      </c>
      <c r="P3256"/>
      <c r="Q3256"/>
      <c r="R3256"/>
      <c r="S3256"/>
      <c r="T3256"/>
      <c r="U3256"/>
      <c r="V3256"/>
      <c r="W3256"/>
      <c r="X3256"/>
      <c r="Y3256"/>
      <c r="Z3256"/>
      <c r="AA3256"/>
      <c r="AB3256"/>
      <c r="AC3256"/>
      <c r="AD3256"/>
      <c r="AE3256"/>
      <c r="AF3256"/>
      <c r="AG3256"/>
      <c r="AH3256"/>
      <c r="AI3256"/>
      <c r="AJ3256"/>
      <c r="AK3256"/>
      <c r="AL3256">
        <v>1522.7689208984375</v>
      </c>
      <c r="AM3256">
        <v>0</v>
      </c>
      <c r="AN3256">
        <v>1522.7689208984375</v>
      </c>
      <c r="AO3256" s="5" t="s">
        <v>4454</v>
      </c>
    </row>
    <row r="3257" spans="1:41" ht="14.25" x14ac:dyDescent="0.45">
      <c r="A3257">
        <v>2019</v>
      </c>
      <c r="B3257" s="5" t="s">
        <v>5028</v>
      </c>
      <c r="C3257" s="5" t="s">
        <v>277</v>
      </c>
      <c r="D3257" s="5" t="s">
        <v>107</v>
      </c>
      <c r="E3257" s="5" t="s">
        <v>4072</v>
      </c>
      <c r="F3257" s="5" t="s">
        <v>4072</v>
      </c>
      <c r="G3257" s="5" t="s">
        <v>87</v>
      </c>
      <c r="H3257" s="5" t="s">
        <v>130</v>
      </c>
      <c r="I3257"/>
      <c r="J3257"/>
      <c r="K3257"/>
      <c r="L3257"/>
      <c r="M3257"/>
      <c r="N3257"/>
      <c r="O3257">
        <v>1509.7365423000001</v>
      </c>
      <c r="P3257"/>
      <c r="Q3257"/>
      <c r="R3257"/>
      <c r="S3257"/>
      <c r="T3257"/>
      <c r="U3257"/>
      <c r="V3257"/>
      <c r="W3257"/>
      <c r="X3257"/>
      <c r="Y3257"/>
      <c r="Z3257"/>
      <c r="AA3257"/>
      <c r="AB3257"/>
      <c r="AC3257"/>
      <c r="AD3257"/>
      <c r="AE3257"/>
      <c r="AF3257"/>
      <c r="AG3257"/>
      <c r="AH3257"/>
      <c r="AI3257"/>
      <c r="AJ3257"/>
      <c r="AK3257"/>
      <c r="AL3257">
        <v>1509.736572265625</v>
      </c>
      <c r="AM3257">
        <v>0</v>
      </c>
      <c r="AN3257">
        <v>1509.736572265625</v>
      </c>
      <c r="AO3257" s="5" t="s">
        <v>5674</v>
      </c>
    </row>
    <row r="3258" spans="1:41" ht="14.25" x14ac:dyDescent="0.45">
      <c r="A3258">
        <v>2019</v>
      </c>
      <c r="B3258" s="5" t="s">
        <v>589</v>
      </c>
      <c r="C3258" s="5" t="s">
        <v>277</v>
      </c>
      <c r="D3258" s="5" t="s">
        <v>107</v>
      </c>
      <c r="E3258" s="5" t="s">
        <v>291</v>
      </c>
      <c r="F3258" s="5" t="s">
        <v>291</v>
      </c>
      <c r="G3258" s="5" t="s">
        <v>86</v>
      </c>
      <c r="H3258" s="5" t="s">
        <v>130</v>
      </c>
      <c r="I3258">
        <v>3080.8296231392515</v>
      </c>
      <c r="J3258">
        <v>5921.1616937952876</v>
      </c>
      <c r="K3258">
        <v>227.58137114530993</v>
      </c>
      <c r="L3258">
        <v>196.13504376107986</v>
      </c>
      <c r="M3258">
        <v>1066.4058882532061</v>
      </c>
      <c r="N3258">
        <v>603.66937242882466</v>
      </c>
      <c r="O3258">
        <v>1585.0775625297026</v>
      </c>
      <c r="P3258">
        <v>798.90947164054694</v>
      </c>
      <c r="Q3258">
        <v>831.57423409190096</v>
      </c>
      <c r="R3258">
        <v>910.57062245222346</v>
      </c>
      <c r="S3258">
        <v>2040.542819405862</v>
      </c>
      <c r="T3258">
        <v>2509.1903253016612</v>
      </c>
      <c r="U3258">
        <v>240.46407284140921</v>
      </c>
      <c r="V3258">
        <v>1783.616122901931</v>
      </c>
      <c r="W3258">
        <v>608.47865388565288</v>
      </c>
      <c r="X3258">
        <v>1529.2941034926794</v>
      </c>
      <c r="Y3258">
        <v>12880.510336548528</v>
      </c>
      <c r="Z3258">
        <v>1477.0607571761559</v>
      </c>
      <c r="AA3258">
        <v>11881.901557854841</v>
      </c>
      <c r="AB3258">
        <v>254.05552043679322</v>
      </c>
      <c r="AC3258">
        <v>1117.2299251256998</v>
      </c>
      <c r="AD3258">
        <v>3601.6182942368337</v>
      </c>
      <c r="AE3258">
        <v>1854.709848785478</v>
      </c>
      <c r="AF3258">
        <v>1430.8768940857633</v>
      </c>
      <c r="AG3258">
        <v>12601.125432519764</v>
      </c>
      <c r="AH3258">
        <v>2663.9973054740731</v>
      </c>
      <c r="AI3258">
        <v>760.07556937262825</v>
      </c>
      <c r="AJ3258">
        <v>7762.1897245771124</v>
      </c>
      <c r="AK3258">
        <v>3234.4968807333598</v>
      </c>
      <c r="AL3258">
        <v>85453.3515625</v>
      </c>
      <c r="AM3258">
        <v>65372.53515625</v>
      </c>
      <c r="AN3258">
        <v>20080.814453125</v>
      </c>
      <c r="AO3258" s="5" t="s">
        <v>991</v>
      </c>
    </row>
    <row r="3259" spans="1:41" ht="14.25" x14ac:dyDescent="0.45">
      <c r="A3259">
        <v>2019</v>
      </c>
      <c r="B3259" s="5" t="s">
        <v>1509</v>
      </c>
      <c r="C3259" s="5" t="s">
        <v>277</v>
      </c>
      <c r="D3259" s="5" t="s">
        <v>107</v>
      </c>
      <c r="E3259" s="5" t="s">
        <v>291</v>
      </c>
      <c r="F3259" s="5" t="s">
        <v>291</v>
      </c>
      <c r="G3259" s="5" t="s">
        <v>86</v>
      </c>
      <c r="H3259" s="5" t="s">
        <v>130</v>
      </c>
      <c r="I3259">
        <v>2716.5212762936831</v>
      </c>
      <c r="J3259">
        <v>4992.7631004870555</v>
      </c>
      <c r="K3259">
        <v>236.997866527387</v>
      </c>
      <c r="L3259">
        <v>204.57863968568245</v>
      </c>
      <c r="M3259">
        <v>596.93180582573927</v>
      </c>
      <c r="N3259">
        <v>629.69895273321038</v>
      </c>
      <c r="O3259">
        <v>1759.5795345492895</v>
      </c>
      <c r="P3259">
        <v>783.45957340624045</v>
      </c>
      <c r="Q3259">
        <v>786.91664327660669</v>
      </c>
      <c r="R3259">
        <v>966.16417348622645</v>
      </c>
      <c r="S3259">
        <v>1749.732248089201</v>
      </c>
      <c r="T3259">
        <v>2834.8122850234481</v>
      </c>
      <c r="U3259">
        <v>234.39057837622045</v>
      </c>
      <c r="V3259">
        <v>2187.0051813717932</v>
      </c>
      <c r="W3259">
        <v>607.4057789376908</v>
      </c>
      <c r="X3259">
        <v>2371.7929451362847</v>
      </c>
      <c r="Y3259">
        <v>14315.802039368413</v>
      </c>
      <c r="Z3259">
        <v>904.09712769519729</v>
      </c>
      <c r="AA3259">
        <v>15071.729120385462</v>
      </c>
      <c r="AB3259">
        <v>180.58804186075298</v>
      </c>
      <c r="AC3259">
        <v>1114.9820683625671</v>
      </c>
      <c r="AD3259">
        <v>3480.309094357664</v>
      </c>
      <c r="AE3259">
        <v>1522.7488169536714</v>
      </c>
      <c r="AF3259">
        <v>2294.9324138265724</v>
      </c>
      <c r="AG3259">
        <v>15088.294838434897</v>
      </c>
      <c r="AH3259">
        <v>2243.7123239821303</v>
      </c>
      <c r="AI3259">
        <v>763.29945600446172</v>
      </c>
      <c r="AJ3259">
        <v>9670.4833466694599</v>
      </c>
      <c r="AK3259">
        <v>3475.4210653320947</v>
      </c>
      <c r="AL3259">
        <v>93785.15625</v>
      </c>
      <c r="AM3259">
        <v>73484.5703125</v>
      </c>
      <c r="AN3259">
        <v>20300.583984375</v>
      </c>
      <c r="AO3259" s="5" t="s">
        <v>2718</v>
      </c>
    </row>
    <row r="3260" spans="1:41" ht="14.25" x14ac:dyDescent="0.45">
      <c r="A3260">
        <v>2019</v>
      </c>
      <c r="B3260" s="5" t="s">
        <v>1508</v>
      </c>
      <c r="C3260" s="5" t="s">
        <v>277</v>
      </c>
      <c r="D3260" s="5" t="s">
        <v>107</v>
      </c>
      <c r="E3260" s="5" t="s">
        <v>291</v>
      </c>
      <c r="F3260" s="5" t="s">
        <v>291</v>
      </c>
      <c r="G3260" s="5" t="s">
        <v>86</v>
      </c>
      <c r="H3260" s="5" t="s">
        <v>130</v>
      </c>
      <c r="I3260">
        <v>2768.8113189263968</v>
      </c>
      <c r="J3260">
        <v>4200.7721581920468</v>
      </c>
      <c r="K3260">
        <v>202.81405937515436</v>
      </c>
      <c r="L3260">
        <v>234.82624735544871</v>
      </c>
      <c r="M3260">
        <v>147.34919166763751</v>
      </c>
      <c r="N3260">
        <v>637.0686291615126</v>
      </c>
      <c r="O3260">
        <v>1764.8824689135965</v>
      </c>
      <c r="P3260">
        <v>804.66846618467264</v>
      </c>
      <c r="Q3260">
        <v>847.54556286011768</v>
      </c>
      <c r="R3260">
        <v>813.72309398155164</v>
      </c>
      <c r="S3260">
        <v>1703.79384919315</v>
      </c>
      <c r="T3260">
        <v>1895.4584988332183</v>
      </c>
      <c r="U3260">
        <v>240.34824869092955</v>
      </c>
      <c r="V3260">
        <v>1192.032789266224</v>
      </c>
      <c r="W3260">
        <v>493.1087936339585</v>
      </c>
      <c r="X3260">
        <v>2702.1018405696859</v>
      </c>
      <c r="Y3260">
        <v>14837.227915866693</v>
      </c>
      <c r="Z3260">
        <v>449.64487722321348</v>
      </c>
      <c r="AA3260">
        <v>14877.861493054474</v>
      </c>
      <c r="AB3260">
        <v>181.12158988850754</v>
      </c>
      <c r="AC3260">
        <v>1138.3281317992828</v>
      </c>
      <c r="AD3260">
        <v>2992.7873100394636</v>
      </c>
      <c r="AE3260">
        <v>2069.2088612262633</v>
      </c>
      <c r="AF3260">
        <v>2177.7689685911541</v>
      </c>
      <c r="AG3260">
        <v>14490.780223579954</v>
      </c>
      <c r="AH3260">
        <v>2921.1325829484854</v>
      </c>
      <c r="AI3260">
        <v>748.70610703912121</v>
      </c>
      <c r="AJ3260">
        <v>8431.5258326243165</v>
      </c>
      <c r="AK3260">
        <v>3510.4382869827805</v>
      </c>
      <c r="AL3260">
        <v>89475.8359375</v>
      </c>
      <c r="AM3260">
        <v>70212.140625</v>
      </c>
      <c r="AN3260">
        <v>19263.6953125</v>
      </c>
      <c r="AO3260" s="5" t="s">
        <v>2717</v>
      </c>
    </row>
    <row r="3261" spans="1:41" ht="14.25" x14ac:dyDescent="0.45">
      <c r="A3261">
        <v>2019</v>
      </c>
      <c r="B3261" s="5" t="s">
        <v>1507</v>
      </c>
      <c r="C3261" s="5" t="s">
        <v>277</v>
      </c>
      <c r="D3261" s="5" t="s">
        <v>107</v>
      </c>
      <c r="E3261" s="5" t="s">
        <v>291</v>
      </c>
      <c r="F3261" s="5" t="s">
        <v>291</v>
      </c>
      <c r="G3261" s="5" t="s">
        <v>86</v>
      </c>
      <c r="H3261" s="5" t="s">
        <v>130</v>
      </c>
      <c r="I3261">
        <v>2936.9328808970618</v>
      </c>
      <c r="J3261">
        <v>4069.2785493286924</v>
      </c>
      <c r="K3261">
        <v>198.51763824139306</v>
      </c>
      <c r="L3261">
        <v>212.4675263340315</v>
      </c>
      <c r="M3261">
        <v>120.17738325259592</v>
      </c>
      <c r="N3261">
        <v>561.21472864999225</v>
      </c>
      <c r="O3261">
        <v>1598.871789079328</v>
      </c>
      <c r="P3261">
        <v>863.81999342876441</v>
      </c>
      <c r="Q3261">
        <v>756.35756704128164</v>
      </c>
      <c r="R3261">
        <v>536.12229769391843</v>
      </c>
      <c r="S3261">
        <v>1535.5607585050459</v>
      </c>
      <c r="T3261">
        <v>1845.6775014875464</v>
      </c>
      <c r="U3261">
        <v>252.24363165281534</v>
      </c>
      <c r="V3261">
        <v>821.97032915084912</v>
      </c>
      <c r="W3261">
        <v>473.75966099229748</v>
      </c>
      <c r="X3261">
        <v>1432.5462002824852</v>
      </c>
      <c r="Y3261">
        <v>15000.421972845588</v>
      </c>
      <c r="Z3261">
        <v>404.54675468651453</v>
      </c>
      <c r="AA3261">
        <v>14830.302093341199</v>
      </c>
      <c r="AB3261">
        <v>182.42161351911795</v>
      </c>
      <c r="AC3261">
        <v>1129.7520754803049</v>
      </c>
      <c r="AD3261">
        <v>2936.2572288660913</v>
      </c>
      <c r="AE3261">
        <v>1541.4840956028431</v>
      </c>
      <c r="AF3261">
        <v>2515.2646769380594</v>
      </c>
      <c r="AG3261">
        <v>12668.924030228096</v>
      </c>
      <c r="AH3261">
        <v>2237.8453400943163</v>
      </c>
      <c r="AI3261">
        <v>884.20829141031288</v>
      </c>
      <c r="AJ3261">
        <v>8224.266799889263</v>
      </c>
      <c r="AK3261">
        <v>4005.7640192168665</v>
      </c>
      <c r="AL3261">
        <v>84776.984375</v>
      </c>
      <c r="AM3261">
        <v>67325.375</v>
      </c>
      <c r="AN3261">
        <v>17451.607421875</v>
      </c>
      <c r="AO3261" s="5" t="s">
        <v>2716</v>
      </c>
    </row>
    <row r="3262" spans="1:41" ht="14.25" x14ac:dyDescent="0.45">
      <c r="A3262">
        <v>2019</v>
      </c>
      <c r="B3262" s="5" t="s">
        <v>5028</v>
      </c>
      <c r="C3262" s="5" t="s">
        <v>277</v>
      </c>
      <c r="D3262" s="5" t="s">
        <v>107</v>
      </c>
      <c r="E3262" s="5" t="s">
        <v>291</v>
      </c>
      <c r="F3262" s="5" t="s">
        <v>291</v>
      </c>
      <c r="G3262" s="5" t="s">
        <v>86</v>
      </c>
      <c r="H3262" s="5" t="s">
        <v>130</v>
      </c>
      <c r="I3262">
        <v>3102.984276183282</v>
      </c>
      <c r="J3262">
        <v>6583</v>
      </c>
      <c r="K3262">
        <v>351</v>
      </c>
      <c r="L3262">
        <v>181</v>
      </c>
      <c r="M3262">
        <v>1350</v>
      </c>
      <c r="N3262">
        <v>1081.6379999999999</v>
      </c>
      <c r="O3262"/>
      <c r="P3262">
        <v>1120.8049599999999</v>
      </c>
      <c r="Q3262">
        <v>1051.0020153949611</v>
      </c>
      <c r="R3262">
        <v>879.92468712871448</v>
      </c>
      <c r="S3262">
        <v>2588</v>
      </c>
      <c r="T3262">
        <v>2600</v>
      </c>
      <c r="U3262">
        <v>234</v>
      </c>
      <c r="V3262">
        <v>1798</v>
      </c>
      <c r="W3262">
        <v>891</v>
      </c>
      <c r="X3262">
        <v>2740.05</v>
      </c>
      <c r="Y3262">
        <v>13150</v>
      </c>
      <c r="Z3262">
        <v>2130.1081340786</v>
      </c>
      <c r="AA3262">
        <v>15150</v>
      </c>
      <c r="AB3262">
        <v>310</v>
      </c>
      <c r="AC3262">
        <v>1199.0925</v>
      </c>
      <c r="AD3262">
        <v>4896.9848172331394</v>
      </c>
      <c r="AE3262">
        <v>1867</v>
      </c>
      <c r="AF3262">
        <v>3527.4753494727252</v>
      </c>
      <c r="AG3262">
        <v>14978</v>
      </c>
      <c r="AH3262">
        <v>3405.1229668866599</v>
      </c>
      <c r="AI3262">
        <v>1082</v>
      </c>
      <c r="AJ3262">
        <v>7048</v>
      </c>
      <c r="AK3262">
        <v>3461</v>
      </c>
      <c r="AL3262">
        <v>98757.1953125</v>
      </c>
      <c r="AM3262">
        <v>75082.03125</v>
      </c>
      <c r="AN3262">
        <v>23675.15625</v>
      </c>
      <c r="AO3262" s="5" t="s">
        <v>5675</v>
      </c>
    </row>
    <row r="3263" spans="1:41" ht="14.25" x14ac:dyDescent="0.45">
      <c r="A3263">
        <v>2019</v>
      </c>
      <c r="B3263" s="5" t="s">
        <v>4071</v>
      </c>
      <c r="C3263" s="5" t="s">
        <v>277</v>
      </c>
      <c r="D3263" s="5" t="s">
        <v>107</v>
      </c>
      <c r="E3263" s="5" t="s">
        <v>291</v>
      </c>
      <c r="F3263" s="5" t="s">
        <v>291</v>
      </c>
      <c r="G3263" s="5" t="s">
        <v>86</v>
      </c>
      <c r="H3263" s="5" t="s">
        <v>130</v>
      </c>
      <c r="I3263">
        <v>3025.1605993069343</v>
      </c>
      <c r="J3263">
        <v>10665.680415517743</v>
      </c>
      <c r="K3263">
        <v>318.06868314223971</v>
      </c>
      <c r="L3263">
        <v>193.38328707797373</v>
      </c>
      <c r="M3263">
        <v>1028.8062311368922</v>
      </c>
      <c r="N3263">
        <v>836.30814061057072</v>
      </c>
      <c r="O3263"/>
      <c r="P3263">
        <v>998.40309396282839</v>
      </c>
      <c r="Q3263">
        <v>1033.6957358017689</v>
      </c>
      <c r="R3263">
        <v>930.84854054248979</v>
      </c>
      <c r="S3263">
        <v>2662.1061008393408</v>
      </c>
      <c r="T3263">
        <v>2468.722813761367</v>
      </c>
      <c r="U3263">
        <v>243.08364735501775</v>
      </c>
      <c r="V3263">
        <v>1921.4892567109307</v>
      </c>
      <c r="W3263">
        <v>758.10363072588643</v>
      </c>
      <c r="X3263">
        <v>1511.0640889231033</v>
      </c>
      <c r="Y3263">
        <v>14416.312597860649</v>
      </c>
      <c r="Z3263">
        <v>1542.9517586008544</v>
      </c>
      <c r="AA3263">
        <v>12916.563488500618</v>
      </c>
      <c r="AB3263">
        <v>250.36963869563198</v>
      </c>
      <c r="AC3263">
        <v>1217.203783325042</v>
      </c>
      <c r="AD3263">
        <v>5279.2611083067786</v>
      </c>
      <c r="AE3263">
        <v>2105.6148332372991</v>
      </c>
      <c r="AF3263">
        <v>3176.9739380296696</v>
      </c>
      <c r="AG3263">
        <v>14442.028460503996</v>
      </c>
      <c r="AH3263">
        <v>1506.9495509001677</v>
      </c>
      <c r="AI3263">
        <v>815.70716304698499</v>
      </c>
      <c r="AJ3263">
        <v>8978.306369251799</v>
      </c>
      <c r="AK3263">
        <v>3423.6700580425158</v>
      </c>
      <c r="AL3263">
        <v>98666.8515625</v>
      </c>
      <c r="AM3263">
        <v>78644</v>
      </c>
      <c r="AN3263">
        <v>20022.828125</v>
      </c>
      <c r="AO3263" s="5" t="s">
        <v>4455</v>
      </c>
    </row>
    <row r="3264" spans="1:41" ht="14.25" x14ac:dyDescent="0.45">
      <c r="A3264">
        <v>2019</v>
      </c>
      <c r="B3264" s="5" t="s">
        <v>4071</v>
      </c>
      <c r="C3264" s="5" t="s">
        <v>277</v>
      </c>
      <c r="D3264" s="5" t="s">
        <v>107</v>
      </c>
      <c r="E3264" s="5" t="s">
        <v>291</v>
      </c>
      <c r="F3264" s="5" t="s">
        <v>291</v>
      </c>
      <c r="G3264" s="5" t="s">
        <v>87</v>
      </c>
      <c r="H3264" s="5" t="s">
        <v>130</v>
      </c>
      <c r="I3264">
        <v>3059.7623062171779</v>
      </c>
      <c r="J3264">
        <v>10777.09803480829</v>
      </c>
      <c r="K3264">
        <v>315.70798342656002</v>
      </c>
      <c r="L3264">
        <v>197.75720000000001</v>
      </c>
      <c r="M3264">
        <v>1020.1702839153</v>
      </c>
      <c r="N3264">
        <v>830.10107749999986</v>
      </c>
      <c r="O3264"/>
      <c r="P3264">
        <v>987.1105245839999</v>
      </c>
      <c r="Q3264">
        <v>1025.0187453759779</v>
      </c>
      <c r="R3264">
        <v>918.51018353358631</v>
      </c>
      <c r="S3264">
        <v>2643</v>
      </c>
      <c r="T3264">
        <v>2496.96</v>
      </c>
      <c r="U3264">
        <v>238.68</v>
      </c>
      <c r="V3264">
        <v>1914</v>
      </c>
      <c r="W3264">
        <v>752.47699999999998</v>
      </c>
      <c r="X3264">
        <v>1708.5</v>
      </c>
      <c r="Y3264">
        <v>14235.92014591085</v>
      </c>
      <c r="Z3264">
        <v>1530</v>
      </c>
      <c r="AA3264">
        <v>12984</v>
      </c>
      <c r="AB3264">
        <v>243.4</v>
      </c>
      <c r="AC3264">
        <v>1206.9864</v>
      </c>
      <c r="AD3264">
        <v>5234.9462325600016</v>
      </c>
      <c r="AE3264">
        <v>2087.94</v>
      </c>
      <c r="AF3264">
        <v>3213.3120818923039</v>
      </c>
      <c r="AG3264">
        <v>14613</v>
      </c>
      <c r="AH3264">
        <v>1509</v>
      </c>
      <c r="AI3264">
        <v>808.86</v>
      </c>
      <c r="AJ3264">
        <v>9081</v>
      </c>
      <c r="AK3264">
        <v>3394.9312799999998</v>
      </c>
      <c r="AL3264">
        <v>99028.1484375</v>
      </c>
      <c r="AM3264">
        <v>78900.203125</v>
      </c>
      <c r="AN3264">
        <v>20127.953125</v>
      </c>
      <c r="AO3264" s="5" t="s">
        <v>4456</v>
      </c>
    </row>
    <row r="3265" spans="1:41" ht="14.25" x14ac:dyDescent="0.45">
      <c r="A3265">
        <v>2019</v>
      </c>
      <c r="B3265" s="5" t="s">
        <v>1507</v>
      </c>
      <c r="C3265" s="5" t="s">
        <v>277</v>
      </c>
      <c r="D3265" s="5" t="s">
        <v>107</v>
      </c>
      <c r="E3265" s="5" t="s">
        <v>291</v>
      </c>
      <c r="F3265" s="5" t="s">
        <v>291</v>
      </c>
      <c r="G3265" s="5" t="s">
        <v>87</v>
      </c>
      <c r="H3265" s="5" t="s">
        <v>130</v>
      </c>
      <c r="I3265">
        <v>3041.0540610405828</v>
      </c>
      <c r="J3265">
        <v>3710.5573803008001</v>
      </c>
      <c r="K3265">
        <v>218</v>
      </c>
      <c r="L3265">
        <v>222.980159014272</v>
      </c>
      <c r="M3265">
        <v>125.99342864956191</v>
      </c>
      <c r="N3265">
        <v>594.12799999999993</v>
      </c>
      <c r="O3265">
        <v>1727.943193137206</v>
      </c>
      <c r="P3265">
        <v>909.64999999999986</v>
      </c>
      <c r="Q3265">
        <v>799.83844038000007</v>
      </c>
      <c r="R3265">
        <v>560.16946672204858</v>
      </c>
      <c r="S3265">
        <v>1619.045152646484</v>
      </c>
      <c r="T3265">
        <v>1994.672679326171</v>
      </c>
      <c r="U3265">
        <v>210.8</v>
      </c>
      <c r="V3265">
        <v>867</v>
      </c>
      <c r="W3265">
        <v>486.96955904966802</v>
      </c>
      <c r="X3265">
        <v>1594.0018521625</v>
      </c>
      <c r="Y3265">
        <v>17697</v>
      </c>
      <c r="Z3265">
        <v>419.78949999999998</v>
      </c>
      <c r="AA3265">
        <v>15758.132697865311</v>
      </c>
      <c r="AB3265">
        <v>170</v>
      </c>
      <c r="AC3265">
        <v>1217.3838972948149</v>
      </c>
      <c r="AD3265">
        <v>3081.0952052599991</v>
      </c>
      <c r="AE3265">
        <v>1630.379095967369</v>
      </c>
      <c r="AF3265">
        <v>2639.7168889935738</v>
      </c>
      <c r="AG3265">
        <v>13411.18630742194</v>
      </c>
      <c r="AH3265">
        <v>2367.00164</v>
      </c>
      <c r="AI3265">
        <v>909.76258183680011</v>
      </c>
      <c r="AJ3265">
        <v>8758.9030514991409</v>
      </c>
      <c r="AK3265">
        <v>4011</v>
      </c>
      <c r="AL3265">
        <v>90754.15625</v>
      </c>
      <c r="AM3265">
        <v>72448.671875</v>
      </c>
      <c r="AN3265">
        <v>18305.484375</v>
      </c>
      <c r="AO3265" s="5" t="s">
        <v>2720</v>
      </c>
    </row>
    <row r="3266" spans="1:41" ht="14.25" x14ac:dyDescent="0.45">
      <c r="A3266">
        <v>2019</v>
      </c>
      <c r="B3266" s="5" t="s">
        <v>589</v>
      </c>
      <c r="C3266" s="5" t="s">
        <v>277</v>
      </c>
      <c r="D3266" s="5" t="s">
        <v>107</v>
      </c>
      <c r="E3266" s="5" t="s">
        <v>291</v>
      </c>
      <c r="F3266" s="5" t="s">
        <v>291</v>
      </c>
      <c r="G3266" s="5" t="s">
        <v>87</v>
      </c>
      <c r="H3266" s="5" t="s">
        <v>130</v>
      </c>
      <c r="I3266">
        <v>3081.3671308943631</v>
      </c>
      <c r="J3266">
        <v>6020.2956949447198</v>
      </c>
      <c r="K3266">
        <v>224.91395288476801</v>
      </c>
      <c r="L3266">
        <v>198.1067256</v>
      </c>
      <c r="M3266">
        <v>1061.2</v>
      </c>
      <c r="N3266">
        <v>613.34141779999993</v>
      </c>
      <c r="O3266">
        <v>1575.4921684641331</v>
      </c>
      <c r="P3266">
        <v>861.35</v>
      </c>
      <c r="Q3266">
        <v>827.202810151059</v>
      </c>
      <c r="R3266">
        <v>895.50241131879636</v>
      </c>
      <c r="S3266">
        <v>2022.639511952601</v>
      </c>
      <c r="T3266">
        <v>2503.6314299999999</v>
      </c>
      <c r="U3266">
        <v>234.62299999999999</v>
      </c>
      <c r="V3266">
        <v>42</v>
      </c>
      <c r="W3266">
        <v>606.70066199999985</v>
      </c>
      <c r="X3266">
        <v>1552.2768000000001</v>
      </c>
      <c r="Y3266">
        <v>12925.7027</v>
      </c>
      <c r="Z3266">
        <v>1469.8598372960639</v>
      </c>
      <c r="AA3266">
        <v>12031.173110203121</v>
      </c>
      <c r="AB3266">
        <v>243</v>
      </c>
      <c r="AC3266">
        <v>1110.4736</v>
      </c>
      <c r="AD3266">
        <v>3584.0597986573721</v>
      </c>
      <c r="AE3266">
        <v>1836.306</v>
      </c>
      <c r="AF3266">
        <v>1445.2610343785909</v>
      </c>
      <c r="AG3266">
        <v>12815.566066554869</v>
      </c>
      <c r="AH3266">
        <v>2708.0111347325701</v>
      </c>
      <c r="AI3266">
        <v>756.37080000000003</v>
      </c>
      <c r="AJ3266">
        <v>7878.8422705228322</v>
      </c>
      <c r="AK3266">
        <v>3218.7312575999999</v>
      </c>
      <c r="AL3266">
        <v>84343.9921875</v>
      </c>
      <c r="AM3266">
        <v>64286.97265625</v>
      </c>
      <c r="AN3266">
        <v>20057.025390625</v>
      </c>
      <c r="AO3266" s="5" t="s">
        <v>992</v>
      </c>
    </row>
    <row r="3267" spans="1:41" ht="14.25" x14ac:dyDescent="0.45">
      <c r="A3267">
        <v>2019</v>
      </c>
      <c r="B3267" s="5" t="s">
        <v>5028</v>
      </c>
      <c r="C3267" s="5" t="s">
        <v>277</v>
      </c>
      <c r="D3267" s="5" t="s">
        <v>107</v>
      </c>
      <c r="E3267" s="5" t="s">
        <v>291</v>
      </c>
      <c r="F3267" s="5" t="s">
        <v>291</v>
      </c>
      <c r="G3267" s="5" t="s">
        <v>87</v>
      </c>
      <c r="H3267" s="5" t="s">
        <v>130</v>
      </c>
      <c r="I3267">
        <v>3165.0439617069478</v>
      </c>
      <c r="J3267">
        <v>6764.7034767641817</v>
      </c>
      <c r="K3267">
        <v>351</v>
      </c>
      <c r="L3267">
        <v>184.81909999999999</v>
      </c>
      <c r="M3267">
        <v>1350</v>
      </c>
      <c r="N3267">
        <v>1081.6379999999999</v>
      </c>
      <c r="O3267"/>
      <c r="P3267">
        <v>1120.8049599999999</v>
      </c>
      <c r="Q3267">
        <v>1051.0020153949611</v>
      </c>
      <c r="R3267">
        <v>879.92468712871448</v>
      </c>
      <c r="S3267">
        <v>2588</v>
      </c>
      <c r="T3267">
        <v>2653.4298423763798</v>
      </c>
      <c r="U3267">
        <v>238.68</v>
      </c>
      <c r="V3267">
        <v>1798</v>
      </c>
      <c r="W3267">
        <v>891</v>
      </c>
      <c r="X3267">
        <v>2740.05</v>
      </c>
      <c r="Y3267">
        <v>13150</v>
      </c>
      <c r="Z3267">
        <v>2130.1081340786</v>
      </c>
      <c r="AA3267">
        <v>15602</v>
      </c>
      <c r="AB3267">
        <v>310</v>
      </c>
      <c r="AC3267">
        <v>1199.0925</v>
      </c>
      <c r="AD3267">
        <v>4896.9848172331394</v>
      </c>
      <c r="AE3267">
        <v>1867</v>
      </c>
      <c r="AF3267">
        <v>3601.9050793465999</v>
      </c>
      <c r="AG3267">
        <v>15507</v>
      </c>
      <c r="AH3267">
        <v>3474.927987707837</v>
      </c>
      <c r="AI3267">
        <v>1082</v>
      </c>
      <c r="AJ3267">
        <v>7332.7392</v>
      </c>
      <c r="AK3267">
        <v>3461</v>
      </c>
      <c r="AL3267">
        <v>100472.859375</v>
      </c>
      <c r="AM3267">
        <v>76674.4609375</v>
      </c>
      <c r="AN3267">
        <v>23798.392578125</v>
      </c>
      <c r="AO3267" s="5" t="s">
        <v>5676</v>
      </c>
    </row>
    <row r="3268" spans="1:41" ht="14.25" x14ac:dyDescent="0.45">
      <c r="A3268">
        <v>2019</v>
      </c>
      <c r="B3268" s="5" t="s">
        <v>1509</v>
      </c>
      <c r="C3268" s="5" t="s">
        <v>277</v>
      </c>
      <c r="D3268" s="5" t="s">
        <v>107</v>
      </c>
      <c r="E3268" s="5" t="s">
        <v>291</v>
      </c>
      <c r="F3268" s="5" t="s">
        <v>291</v>
      </c>
      <c r="G3268" s="5" t="s">
        <v>87</v>
      </c>
      <c r="H3268" s="5" t="s">
        <v>130</v>
      </c>
      <c r="I3268">
        <v>2800.6140027196038</v>
      </c>
      <c r="J3268">
        <v>5147.3142999750007</v>
      </c>
      <c r="K3268">
        <v>242.6554769795687</v>
      </c>
      <c r="L3268">
        <v>208.48918045628119</v>
      </c>
      <c r="M3268">
        <v>611.18493649919992</v>
      </c>
      <c r="N3268">
        <v>636.46268162399997</v>
      </c>
      <c r="O3268">
        <v>1794.8445134318581</v>
      </c>
      <c r="P3268">
        <v>746.2013831999999</v>
      </c>
      <c r="Q3268">
        <v>805.33580713893434</v>
      </c>
      <c r="R3268">
        <v>1019.787269936657</v>
      </c>
      <c r="S3268">
        <v>1770.2399414437</v>
      </c>
      <c r="T3268">
        <v>2865.681586687499</v>
      </c>
      <c r="U3268">
        <v>241.6463812135527</v>
      </c>
      <c r="V3268">
        <v>2240</v>
      </c>
      <c r="W3268">
        <v>614.53135369907989</v>
      </c>
      <c r="X3268">
        <v>2397.268872000001</v>
      </c>
      <c r="Y3268">
        <v>14959.776599999999</v>
      </c>
      <c r="Z3268">
        <v>925.49964928333748</v>
      </c>
      <c r="AA3268">
        <v>15582.25588252042</v>
      </c>
      <c r="AB3268">
        <v>172</v>
      </c>
      <c r="AC3268">
        <v>1120.22236</v>
      </c>
      <c r="AD3268">
        <v>3561.771831292026</v>
      </c>
      <c r="AE3268">
        <v>1586.8430277631469</v>
      </c>
      <c r="AF3268">
        <v>2423.0819833349251</v>
      </c>
      <c r="AG3268">
        <v>16094.72048062246</v>
      </c>
      <c r="AH3268">
        <v>2317.7077212833019</v>
      </c>
      <c r="AI3268">
        <v>771.49821600000007</v>
      </c>
      <c r="AJ3268">
        <v>10013.757801572599</v>
      </c>
      <c r="AK3268">
        <v>3585.570102492351</v>
      </c>
      <c r="AL3268">
        <v>97256.9765625</v>
      </c>
      <c r="AM3268">
        <v>76552.0078125</v>
      </c>
      <c r="AN3268">
        <v>20704.955078125</v>
      </c>
      <c r="AO3268" s="5" t="s">
        <v>2719</v>
      </c>
    </row>
    <row r="3269" spans="1:41" ht="14.25" x14ac:dyDescent="0.45">
      <c r="A3269">
        <v>2019</v>
      </c>
      <c r="B3269" s="5" t="s">
        <v>1508</v>
      </c>
      <c r="C3269" s="5" t="s">
        <v>277</v>
      </c>
      <c r="D3269" s="5" t="s">
        <v>107</v>
      </c>
      <c r="E3269" s="5" t="s">
        <v>291</v>
      </c>
      <c r="F3269" s="5" t="s">
        <v>291</v>
      </c>
      <c r="G3269" s="5" t="s">
        <v>87</v>
      </c>
      <c r="H3269" s="5" t="s">
        <v>130</v>
      </c>
      <c r="I3269">
        <v>2858.010101706042</v>
      </c>
      <c r="J3269">
        <v>4465.1730033000003</v>
      </c>
      <c r="K3269">
        <v>214.26281178693469</v>
      </c>
      <c r="L3269">
        <v>245.72370000000001</v>
      </c>
      <c r="M3269">
        <v>153.92128061970999</v>
      </c>
      <c r="N3269">
        <v>672.52563435740115</v>
      </c>
      <c r="O3269">
        <v>1896</v>
      </c>
      <c r="P3269">
        <v>909.64999999999986</v>
      </c>
      <c r="Q3269">
        <v>929.85684396744773</v>
      </c>
      <c r="R3269">
        <v>874.99159809592936</v>
      </c>
      <c r="S3269">
        <v>1869.2615958433951</v>
      </c>
      <c r="T3269">
        <v>2137.8353501643742</v>
      </c>
      <c r="U3269">
        <v>251.99971285382381</v>
      </c>
      <c r="V3269">
        <v>1250</v>
      </c>
      <c r="W3269">
        <v>506.87591972400003</v>
      </c>
      <c r="X3269">
        <v>2974.7197848300002</v>
      </c>
      <c r="Y3269">
        <v>16506.435000000009</v>
      </c>
      <c r="Z3269">
        <v>493.185</v>
      </c>
      <c r="AA3269">
        <v>15776.39909394704</v>
      </c>
      <c r="AB3269">
        <v>172</v>
      </c>
      <c r="AC3269">
        <v>1245.6235289678971</v>
      </c>
      <c r="AD3269">
        <v>3447.6104636280638</v>
      </c>
      <c r="AE3269">
        <v>2126.9791943999999</v>
      </c>
      <c r="AF3269">
        <v>2278.864459706645</v>
      </c>
      <c r="AG3269">
        <v>15763</v>
      </c>
      <c r="AH3269">
        <v>3312.609609220031</v>
      </c>
      <c r="AI3269">
        <v>769.60926576000008</v>
      </c>
      <c r="AJ3269">
        <v>9523.4067623711016</v>
      </c>
      <c r="AK3269">
        <v>3945.001707045381</v>
      </c>
      <c r="AL3269">
        <v>97571.53125</v>
      </c>
      <c r="AM3269">
        <v>76171.828125</v>
      </c>
      <c r="AN3269">
        <v>21399.708984375</v>
      </c>
      <c r="AO3269" s="5" t="s">
        <v>2721</v>
      </c>
    </row>
    <row r="3270" spans="1:41" ht="14.25" x14ac:dyDescent="0.45">
      <c r="A3270">
        <v>2019</v>
      </c>
      <c r="B3270" s="5" t="s">
        <v>5028</v>
      </c>
      <c r="C3270" s="5" t="s">
        <v>277</v>
      </c>
      <c r="D3270" s="5" t="s">
        <v>107</v>
      </c>
      <c r="E3270" s="5" t="s">
        <v>112</v>
      </c>
      <c r="F3270" s="5" t="s">
        <v>112</v>
      </c>
      <c r="G3270" s="5" t="s">
        <v>86</v>
      </c>
      <c r="H3270" s="5" t="s">
        <v>130</v>
      </c>
      <c r="I3270">
        <v>1408.0451453650389</v>
      </c>
      <c r="J3270">
        <v>3973</v>
      </c>
      <c r="K3270">
        <v>236</v>
      </c>
      <c r="L3270">
        <v>305</v>
      </c>
      <c r="M3270">
        <v>1900</v>
      </c>
      <c r="N3270">
        <v>1100.759</v>
      </c>
      <c r="O3270">
        <v>1356.4154903000001</v>
      </c>
      <c r="P3270">
        <v>1858.481</v>
      </c>
      <c r="Q3270">
        <v>491.97722830973282</v>
      </c>
      <c r="R3270">
        <v>843.83556661677369</v>
      </c>
      <c r="S3270">
        <v>1566</v>
      </c>
      <c r="T3270">
        <v>900</v>
      </c>
      <c r="U3270">
        <v>125</v>
      </c>
      <c r="V3270">
        <v>1305</v>
      </c>
      <c r="W3270">
        <v>388</v>
      </c>
      <c r="X3270">
        <v>1776.75</v>
      </c>
      <c r="Y3270">
        <v>8975</v>
      </c>
      <c r="Z3270">
        <v>1781.4723428801351</v>
      </c>
      <c r="AA3270">
        <v>7030</v>
      </c>
      <c r="AB3270">
        <v>495</v>
      </c>
      <c r="AC3270">
        <v>1164.9000000000001</v>
      </c>
      <c r="AD3270">
        <v>3177.232068602621</v>
      </c>
      <c r="AE3270">
        <v>1200</v>
      </c>
      <c r="AF3270">
        <v>2899.0218687594152</v>
      </c>
      <c r="AG3270">
        <v>11825</v>
      </c>
      <c r="AH3270">
        <v>2530</v>
      </c>
      <c r="AI3270">
        <v>690</v>
      </c>
      <c r="AJ3270">
        <v>3894</v>
      </c>
      <c r="AK3270">
        <v>507</v>
      </c>
      <c r="AL3270">
        <v>65702.890625</v>
      </c>
      <c r="AM3270">
        <v>50180.4921875</v>
      </c>
      <c r="AN3270">
        <v>15522.3984375</v>
      </c>
      <c r="AO3270" s="5" t="s">
        <v>5677</v>
      </c>
    </row>
    <row r="3271" spans="1:41" ht="14.25" x14ac:dyDescent="0.45">
      <c r="A3271">
        <v>2019</v>
      </c>
      <c r="B3271" s="5" t="s">
        <v>1508</v>
      </c>
      <c r="C3271" s="5" t="s">
        <v>277</v>
      </c>
      <c r="D3271" s="5" t="s">
        <v>107</v>
      </c>
      <c r="E3271" s="5" t="s">
        <v>112</v>
      </c>
      <c r="F3271" s="5" t="s">
        <v>112</v>
      </c>
      <c r="G3271" s="5" t="s">
        <v>86</v>
      </c>
      <c r="H3271" s="5" t="s">
        <v>130</v>
      </c>
      <c r="I3271">
        <v>1835.9782171095856</v>
      </c>
      <c r="J3271">
        <v>3132.3469192265729</v>
      </c>
      <c r="K3271">
        <v>257.46644609151218</v>
      </c>
      <c r="L3271">
        <v>313.80368480683279</v>
      </c>
      <c r="M3271">
        <v>1640.0745611771235</v>
      </c>
      <c r="N3271">
        <v>757.24057609902707</v>
      </c>
      <c r="O3271">
        <v>1118.3205143115988</v>
      </c>
      <c r="P3271">
        <v>1515.5412215870829</v>
      </c>
      <c r="Q3271">
        <v>753.47696376020428</v>
      </c>
      <c r="R3271">
        <v>590.37376210663535</v>
      </c>
      <c r="S3271">
        <v>999.94521001178919</v>
      </c>
      <c r="T3271">
        <v>1053.0324993517879</v>
      </c>
      <c r="U3271">
        <v>152.05789290639819</v>
      </c>
      <c r="V3271">
        <v>773.9788870235642</v>
      </c>
      <c r="W3271">
        <v>270.72412525835114</v>
      </c>
      <c r="X3271">
        <v>1619.5639840030499</v>
      </c>
      <c r="Y3271">
        <v>7660.8114327842577</v>
      </c>
      <c r="Z3271">
        <v>1745.9278839252645</v>
      </c>
      <c r="AA3271">
        <v>9251.1171701118401</v>
      </c>
      <c r="AB3271">
        <v>114.78054242934489</v>
      </c>
      <c r="AC3271">
        <v>1328.9270141819563</v>
      </c>
      <c r="AD3271">
        <v>3161.464040225379</v>
      </c>
      <c r="AE3271">
        <v>1579.5487490276819</v>
      </c>
      <c r="AF3271">
        <v>2293.3582446163769</v>
      </c>
      <c r="AG3271">
        <v>7710.303960253792</v>
      </c>
      <c r="AH3271">
        <v>2893.4426712488926</v>
      </c>
      <c r="AI3271">
        <v>602.33458962922271</v>
      </c>
      <c r="AJ3271">
        <v>4241.5439804819216</v>
      </c>
      <c r="AK3271">
        <v>534.26656887112313</v>
      </c>
      <c r="AL3271">
        <v>59901.75</v>
      </c>
      <c r="AM3271">
        <v>45636.3359375</v>
      </c>
      <c r="AN3271">
        <v>14265.416015625</v>
      </c>
      <c r="AO3271" s="5" t="s">
        <v>2722</v>
      </c>
    </row>
    <row r="3272" spans="1:41" ht="14.25" x14ac:dyDescent="0.45">
      <c r="A3272">
        <v>2019</v>
      </c>
      <c r="B3272" s="5" t="s">
        <v>1509</v>
      </c>
      <c r="C3272" s="5" t="s">
        <v>277</v>
      </c>
      <c r="D3272" s="5" t="s">
        <v>107</v>
      </c>
      <c r="E3272" s="5" t="s">
        <v>112</v>
      </c>
      <c r="F3272" s="5" t="s">
        <v>112</v>
      </c>
      <c r="G3272" s="5" t="s">
        <v>86</v>
      </c>
      <c r="H3272" s="5" t="s">
        <v>130</v>
      </c>
      <c r="I3272">
        <v>1406.2067334280366</v>
      </c>
      <c r="J3272">
        <v>3091.5994055889882</v>
      </c>
      <c r="K3272">
        <v>300.86177760096632</v>
      </c>
      <c r="L3272">
        <v>285.7932755408026</v>
      </c>
      <c r="M3272">
        <v>1430.8352163518653</v>
      </c>
      <c r="N3272">
        <v>888.89213953575984</v>
      </c>
      <c r="O3272">
        <v>1114.8413776787918</v>
      </c>
      <c r="P3272">
        <v>2043.8075827988885</v>
      </c>
      <c r="Q3272">
        <v>724.32550309832243</v>
      </c>
      <c r="R3272">
        <v>857.01434728739741</v>
      </c>
      <c r="S3272">
        <v>1040.6577755522453</v>
      </c>
      <c r="T3272">
        <v>944.93742834114937</v>
      </c>
      <c r="U3272">
        <v>151.60996072495774</v>
      </c>
      <c r="V3272">
        <v>817.89584075306152</v>
      </c>
      <c r="W3272">
        <v>239.17416241790426</v>
      </c>
      <c r="X3272">
        <v>1533.9484253404657</v>
      </c>
      <c r="Y3272">
        <v>7186.7741077724086</v>
      </c>
      <c r="Z3272">
        <v>1724.2124689778609</v>
      </c>
      <c r="AA3272">
        <v>9371.6648803299959</v>
      </c>
      <c r="AB3272">
        <v>115.49235235280715</v>
      </c>
      <c r="AC3272">
        <v>1325.0122606294783</v>
      </c>
      <c r="AD3272">
        <v>2968.4326046825022</v>
      </c>
      <c r="AE3272">
        <v>1574.8957139019155</v>
      </c>
      <c r="AF3272">
        <v>2380.3411378245833</v>
      </c>
      <c r="AG3272">
        <v>9065.5009007330846</v>
      </c>
      <c r="AH3272">
        <v>2638.0275743135485</v>
      </c>
      <c r="AI3272">
        <v>666.70585221847762</v>
      </c>
      <c r="AJ3272">
        <v>3877.1807580974341</v>
      </c>
      <c r="AK3272">
        <v>521.01754137501007</v>
      </c>
      <c r="AL3272">
        <v>60287.65625</v>
      </c>
      <c r="AM3272">
        <v>46772.7265625</v>
      </c>
      <c r="AN3272">
        <v>13514.931640625</v>
      </c>
      <c r="AO3272" s="5" t="s">
        <v>2724</v>
      </c>
    </row>
    <row r="3273" spans="1:41" ht="14.25" x14ac:dyDescent="0.45">
      <c r="A3273">
        <v>2019</v>
      </c>
      <c r="B3273" s="5" t="s">
        <v>589</v>
      </c>
      <c r="C3273" s="5" t="s">
        <v>277</v>
      </c>
      <c r="D3273" s="5" t="s">
        <v>107</v>
      </c>
      <c r="E3273" s="5" t="s">
        <v>112</v>
      </c>
      <c r="F3273" s="5" t="s">
        <v>112</v>
      </c>
      <c r="G3273" s="5" t="s">
        <v>86</v>
      </c>
      <c r="H3273" s="5" t="s">
        <v>130</v>
      </c>
      <c r="I3273">
        <v>1382.3571407327281</v>
      </c>
      <c r="J3273">
        <v>3327.88685364915</v>
      </c>
      <c r="K3273">
        <v>277.17992573590203</v>
      </c>
      <c r="L3273">
        <v>269.73795996992857</v>
      </c>
      <c r="M3273">
        <v>1359.1447595384</v>
      </c>
      <c r="N3273">
        <v>1115.5441987903637</v>
      </c>
      <c r="O3273">
        <v>1189.6899844945176</v>
      </c>
      <c r="P3273">
        <v>1504.6945263413982</v>
      </c>
      <c r="Q3273">
        <v>731.36395480911972</v>
      </c>
      <c r="R3273">
        <v>869.15768663788481</v>
      </c>
      <c r="S3273">
        <v>1085.1609522482513</v>
      </c>
      <c r="T3273">
        <v>836.39677510055378</v>
      </c>
      <c r="U3273">
        <v>125.45951626508307</v>
      </c>
      <c r="V3273">
        <v>1068.4968801909574</v>
      </c>
      <c r="W3273">
        <v>285.42039950306395</v>
      </c>
      <c r="X3273">
        <v>1146.9705776195096</v>
      </c>
      <c r="Y3273">
        <v>9074.905009841008</v>
      </c>
      <c r="Z3273">
        <v>1028.3574043769456</v>
      </c>
      <c r="AA3273">
        <v>7622.0048451808188</v>
      </c>
      <c r="AB3273">
        <v>90.958149292185226</v>
      </c>
      <c r="AC3273">
        <v>1308.6002569231046</v>
      </c>
      <c r="AD3273">
        <v>2997.2784597128348</v>
      </c>
      <c r="AE3273">
        <v>1254.5951626508306</v>
      </c>
      <c r="AF3273">
        <v>2525.2091441461157</v>
      </c>
      <c r="AG3273">
        <v>9798.0804217404238</v>
      </c>
      <c r="AH3273">
        <v>2561.4651237454459</v>
      </c>
      <c r="AI3273">
        <v>663.8899402360646</v>
      </c>
      <c r="AJ3273">
        <v>4314.7618635499821</v>
      </c>
      <c r="AK3273">
        <v>518.8169614147123</v>
      </c>
      <c r="AL3273">
        <v>60333.5859375</v>
      </c>
      <c r="AM3273">
        <v>47321.21484375</v>
      </c>
      <c r="AN3273">
        <v>13012.3720703125</v>
      </c>
      <c r="AO3273" s="5" t="s">
        <v>993</v>
      </c>
    </row>
    <row r="3274" spans="1:41" ht="14.25" x14ac:dyDescent="0.45">
      <c r="A3274">
        <v>2019</v>
      </c>
      <c r="B3274" s="5" t="s">
        <v>1507</v>
      </c>
      <c r="C3274" s="5" t="s">
        <v>277</v>
      </c>
      <c r="D3274" s="5" t="s">
        <v>107</v>
      </c>
      <c r="E3274" s="5" t="s">
        <v>112</v>
      </c>
      <c r="F3274" s="5" t="s">
        <v>112</v>
      </c>
      <c r="G3274" s="5" t="s">
        <v>86</v>
      </c>
      <c r="H3274" s="5" t="s">
        <v>130</v>
      </c>
      <c r="I3274">
        <v>1479.7205426524156</v>
      </c>
      <c r="J3274">
        <v>5012.1942550680915</v>
      </c>
      <c r="K3274">
        <v>261.8286688156752</v>
      </c>
      <c r="L3274">
        <v>284.36310342686033</v>
      </c>
      <c r="M3274">
        <v>1353.624921336977</v>
      </c>
      <c r="N3274">
        <v>724.32111250238006</v>
      </c>
      <c r="O3274">
        <v>1031.2186505404256</v>
      </c>
      <c r="P3274">
        <v>1588.1411059311445</v>
      </c>
      <c r="Q3274">
        <v>619.81391625390711</v>
      </c>
      <c r="R3274">
        <v>750.0962134243166</v>
      </c>
      <c r="S3274">
        <v>862.74692511394608</v>
      </c>
      <c r="T3274">
        <v>1030.1455822256073</v>
      </c>
      <c r="U3274">
        <v>151.96841185914388</v>
      </c>
      <c r="V3274">
        <v>774.75532329884209</v>
      </c>
      <c r="W3274">
        <v>279.45918122814055</v>
      </c>
      <c r="X3274">
        <v>1371.3813063378398</v>
      </c>
      <c r="Y3274">
        <v>7406.3175088761891</v>
      </c>
      <c r="Z3274">
        <v>1382.111989486023</v>
      </c>
      <c r="AA3274">
        <v>9288.2683757580489</v>
      </c>
      <c r="AB3274">
        <v>93.356943389195663</v>
      </c>
      <c r="AC3274">
        <v>1383.9630323290846</v>
      </c>
      <c r="AD3274">
        <v>2760.6753420549421</v>
      </c>
      <c r="AE3274">
        <v>1094.5296811147077</v>
      </c>
      <c r="AF3274">
        <v>2608.5931238355752</v>
      </c>
      <c r="AG3274">
        <v>7449.0840095202229</v>
      </c>
      <c r="AH3274">
        <v>2800.7083016758697</v>
      </c>
      <c r="AI3274">
        <v>613.79507607609105</v>
      </c>
      <c r="AJ3274">
        <v>4504.8591850525727</v>
      </c>
      <c r="AK3274">
        <v>519.36506437207697</v>
      </c>
      <c r="AL3274">
        <v>59481.41015625</v>
      </c>
      <c r="AM3274">
        <v>46503.1015625</v>
      </c>
      <c r="AN3274">
        <v>12978.3056640625</v>
      </c>
      <c r="AO3274" s="5" t="s">
        <v>2723</v>
      </c>
    </row>
    <row r="3275" spans="1:41" ht="14.25" x14ac:dyDescent="0.45">
      <c r="A3275">
        <v>2019</v>
      </c>
      <c r="B3275" s="5" t="s">
        <v>4071</v>
      </c>
      <c r="C3275" s="5" t="s">
        <v>277</v>
      </c>
      <c r="D3275" s="5" t="s">
        <v>107</v>
      </c>
      <c r="E3275" s="5" t="s">
        <v>112</v>
      </c>
      <c r="F3275" s="5" t="s">
        <v>112</v>
      </c>
      <c r="G3275" s="5" t="s">
        <v>86</v>
      </c>
      <c r="H3275" s="5" t="s">
        <v>130</v>
      </c>
      <c r="I3275">
        <v>1354.9996320668497</v>
      </c>
      <c r="J3275">
        <v>3290.1975304820021</v>
      </c>
      <c r="K3275">
        <v>325.50110299443622</v>
      </c>
      <c r="L3275">
        <v>265.38770247934696</v>
      </c>
      <c r="M3275">
        <v>1748.678659747635</v>
      </c>
      <c r="N3275">
        <v>873.43155992250729</v>
      </c>
      <c r="O3275">
        <v>1306.7903811965436</v>
      </c>
      <c r="P3275">
        <v>2321.079200069159</v>
      </c>
      <c r="Q3275">
        <v>442.83300649500285</v>
      </c>
      <c r="R3275">
        <v>879.90766533115561</v>
      </c>
      <c r="S3275">
        <v>1610.8416359792921</v>
      </c>
      <c r="T3275">
        <v>822.90760458712236</v>
      </c>
      <c r="U3275">
        <v>129.85237572383423</v>
      </c>
      <c r="V3275">
        <v>1102.6961901467439</v>
      </c>
      <c r="W3275">
        <v>343.56392491512355</v>
      </c>
      <c r="X3275">
        <v>1333.1103194311381</v>
      </c>
      <c r="Y3275">
        <v>7215.8710577233287</v>
      </c>
      <c r="Z3275">
        <v>1217.903254788941</v>
      </c>
      <c r="AA3275">
        <v>7488.4592017428131</v>
      </c>
      <c r="AB3275">
        <v>89.511774688964223</v>
      </c>
      <c r="AC3275">
        <v>1198.3591991799969</v>
      </c>
      <c r="AD3275">
        <v>1667.5598842993757</v>
      </c>
      <c r="AE3275">
        <v>1234.3614068806835</v>
      </c>
      <c r="AF3275">
        <v>2545.7053689973391</v>
      </c>
      <c r="AG3275">
        <v>10162.90891665096</v>
      </c>
      <c r="AH3275">
        <v>2336.0289625216933</v>
      </c>
      <c r="AI3275">
        <v>709.75780895639298</v>
      </c>
      <c r="AJ3275">
        <v>4009.1435224442298</v>
      </c>
      <c r="AK3275">
        <v>510.44962827077222</v>
      </c>
      <c r="AL3275">
        <v>58537.80078125</v>
      </c>
      <c r="AM3275">
        <v>45733.09765625</v>
      </c>
      <c r="AN3275">
        <v>12804.701171875</v>
      </c>
      <c r="AO3275" s="5" t="s">
        <v>4457</v>
      </c>
    </row>
    <row r="3276" spans="1:41" ht="14.25" x14ac:dyDescent="0.45">
      <c r="A3276">
        <v>2019</v>
      </c>
      <c r="B3276" s="5" t="s">
        <v>589</v>
      </c>
      <c r="C3276" s="5" t="s">
        <v>277</v>
      </c>
      <c r="D3276" s="5" t="s">
        <v>107</v>
      </c>
      <c r="E3276" s="5" t="s">
        <v>112</v>
      </c>
      <c r="F3276" s="5" t="s">
        <v>112</v>
      </c>
      <c r="G3276" s="5" t="s">
        <v>87</v>
      </c>
      <c r="H3276" s="5" t="s">
        <v>130</v>
      </c>
      <c r="I3276">
        <v>1382.598318523897</v>
      </c>
      <c r="J3276">
        <v>3383.6034099999988</v>
      </c>
      <c r="K3276">
        <v>273.93117654503999</v>
      </c>
      <c r="L3276">
        <v>272.44954799999999</v>
      </c>
      <c r="M3276">
        <v>1352.5</v>
      </c>
      <c r="N3276">
        <v>1133.417549</v>
      </c>
      <c r="O3276">
        <v>1182.4956063853219</v>
      </c>
      <c r="P3276">
        <v>1583.6</v>
      </c>
      <c r="Q3276">
        <v>727.51931680754331</v>
      </c>
      <c r="R3276">
        <v>854.77478079008733</v>
      </c>
      <c r="S3276">
        <v>1075.6399708801509</v>
      </c>
      <c r="T3276">
        <v>798.48327500000005</v>
      </c>
      <c r="U3276">
        <v>122.41200000000001</v>
      </c>
      <c r="V3276">
        <v>25</v>
      </c>
      <c r="W3276">
        <v>284.58639299999987</v>
      </c>
      <c r="X3276">
        <v>1164.2076</v>
      </c>
      <c r="Y3276">
        <v>9109.6698999999971</v>
      </c>
      <c r="Z3276">
        <v>1023.34398888876</v>
      </c>
      <c r="AA3276">
        <v>7717.7595936700582</v>
      </c>
      <c r="AB3276">
        <v>87</v>
      </c>
      <c r="AC3276">
        <v>1300.6866600000001</v>
      </c>
      <c r="AD3276">
        <v>2982.666222577795</v>
      </c>
      <c r="AE3276">
        <v>1248.48</v>
      </c>
      <c r="AF3276">
        <v>2550.5942508231919</v>
      </c>
      <c r="AG3276">
        <v>9964.8200188674091</v>
      </c>
      <c r="AH3276">
        <v>2603.7849445562501</v>
      </c>
      <c r="AI3276">
        <v>660.65400000000011</v>
      </c>
      <c r="AJ3276">
        <v>4379.6054159999994</v>
      </c>
      <c r="AK3276">
        <v>516.28813761600009</v>
      </c>
      <c r="AL3276">
        <v>59762.57421875</v>
      </c>
      <c r="AM3276">
        <v>46780.3359375</v>
      </c>
      <c r="AN3276">
        <v>12982.2373046875</v>
      </c>
      <c r="AO3276" s="5" t="s">
        <v>994</v>
      </c>
    </row>
    <row r="3277" spans="1:41" ht="14.25" x14ac:dyDescent="0.45">
      <c r="A3277">
        <v>2019</v>
      </c>
      <c r="B3277" s="5" t="s">
        <v>1508</v>
      </c>
      <c r="C3277" s="5" t="s">
        <v>277</v>
      </c>
      <c r="D3277" s="5" t="s">
        <v>107</v>
      </c>
      <c r="E3277" s="5" t="s">
        <v>112</v>
      </c>
      <c r="F3277" s="5" t="s">
        <v>112</v>
      </c>
      <c r="G3277" s="5" t="s">
        <v>87</v>
      </c>
      <c r="H3277" s="5" t="s">
        <v>130</v>
      </c>
      <c r="I3277">
        <v>1895.125267346154</v>
      </c>
      <c r="J3277">
        <v>3329.5</v>
      </c>
      <c r="K3277">
        <v>272.00029845226129</v>
      </c>
      <c r="L3277">
        <v>328.36620000000011</v>
      </c>
      <c r="M3277">
        <v>1713.2253927636309</v>
      </c>
      <c r="N3277">
        <v>799.38593032345216</v>
      </c>
      <c r="O3277">
        <v>1201</v>
      </c>
      <c r="P3277">
        <v>1672.4</v>
      </c>
      <c r="Q3277">
        <v>826.65256267747418</v>
      </c>
      <c r="R3277">
        <v>634.82539134043839</v>
      </c>
      <c r="S3277">
        <v>1097.0571233766079</v>
      </c>
      <c r="T3277">
        <v>1187.686305646874</v>
      </c>
      <c r="U3277">
        <v>159.42926798208001</v>
      </c>
      <c r="V3277">
        <v>811</v>
      </c>
      <c r="W3277">
        <v>278.28248401439998</v>
      </c>
      <c r="X3277">
        <v>1786.1824814700001</v>
      </c>
      <c r="Y3277">
        <v>8522.6625000000004</v>
      </c>
      <c r="Z3277">
        <v>1914.99</v>
      </c>
      <c r="AA3277">
        <v>9809.8316487678621</v>
      </c>
      <c r="AB3277">
        <v>109</v>
      </c>
      <c r="AC3277">
        <v>1454.1876906174709</v>
      </c>
      <c r="AD3277">
        <v>3641.921518746733</v>
      </c>
      <c r="AE3277">
        <v>1623.64824</v>
      </c>
      <c r="AF3277">
        <v>2399.819573337229</v>
      </c>
      <c r="AG3277">
        <v>8387</v>
      </c>
      <c r="AH3277">
        <v>3281.208820323985</v>
      </c>
      <c r="AI3277">
        <v>619.1511955200001</v>
      </c>
      <c r="AJ3277">
        <v>4790.8230880724641</v>
      </c>
      <c r="AK3277">
        <v>600.40438085165999</v>
      </c>
      <c r="AL3277">
        <v>65146.76953125</v>
      </c>
      <c r="AM3277">
        <v>49359.6484375</v>
      </c>
      <c r="AN3277">
        <v>15787.12109375</v>
      </c>
      <c r="AO3277" s="5" t="s">
        <v>2727</v>
      </c>
    </row>
    <row r="3278" spans="1:41" ht="14.25" x14ac:dyDescent="0.45">
      <c r="A3278">
        <v>2019</v>
      </c>
      <c r="B3278" s="5" t="s">
        <v>1509</v>
      </c>
      <c r="C3278" s="5" t="s">
        <v>277</v>
      </c>
      <c r="D3278" s="5" t="s">
        <v>107</v>
      </c>
      <c r="E3278" s="5" t="s">
        <v>112</v>
      </c>
      <c r="F3278" s="5" t="s">
        <v>112</v>
      </c>
      <c r="G3278" s="5" t="s">
        <v>87</v>
      </c>
      <c r="H3278" s="5" t="s">
        <v>130</v>
      </c>
      <c r="I3278">
        <v>1449.737317622021</v>
      </c>
      <c r="J3278">
        <v>3187.3</v>
      </c>
      <c r="K3278">
        <v>308.04394663294158</v>
      </c>
      <c r="L3278">
        <v>291.25624204445319</v>
      </c>
      <c r="M3278">
        <v>1464.9997241093999</v>
      </c>
      <c r="N3278">
        <v>898.43991695999989</v>
      </c>
      <c r="O3278">
        <v>1137.184702813752</v>
      </c>
      <c r="P3278">
        <v>1946.612304</v>
      </c>
      <c r="Q3278">
        <v>741.27961157375012</v>
      </c>
      <c r="R3278">
        <v>904.57951712615488</v>
      </c>
      <c r="S3278">
        <v>1052.8547791631149</v>
      </c>
      <c r="T3278">
        <v>955.22719556249945</v>
      </c>
      <c r="U3278">
        <v>156.30320390399999</v>
      </c>
      <c r="V3278">
        <v>838</v>
      </c>
      <c r="W3278">
        <v>241.97995293619991</v>
      </c>
      <c r="X3278">
        <v>1550.424888</v>
      </c>
      <c r="Y3278">
        <v>7510.0602000000017</v>
      </c>
      <c r="Z3278">
        <v>1765.0294270893351</v>
      </c>
      <c r="AA3278">
        <v>9689.1125791940558</v>
      </c>
      <c r="AB3278">
        <v>110</v>
      </c>
      <c r="AC3278">
        <v>1331.23966</v>
      </c>
      <c r="AD3278">
        <v>3037.913974821342</v>
      </c>
      <c r="AE3278">
        <v>1641.184846269595</v>
      </c>
      <c r="AF3278">
        <v>2513.259950708758</v>
      </c>
      <c r="AG3278">
        <v>9670.1916668845406</v>
      </c>
      <c r="AH3278">
        <v>2725.0270957612611</v>
      </c>
      <c r="AI3278">
        <v>673.86707999999999</v>
      </c>
      <c r="AJ3278">
        <v>4014.8095677013739</v>
      </c>
      <c r="AK3278">
        <v>537.53052770018724</v>
      </c>
      <c r="AL3278">
        <v>62343.44921875</v>
      </c>
      <c r="AM3278">
        <v>48548.39453125</v>
      </c>
      <c r="AN3278">
        <v>13795.0537109375</v>
      </c>
      <c r="AO3278" s="5" t="s">
        <v>2725</v>
      </c>
    </row>
    <row r="3279" spans="1:41" ht="14.25" x14ac:dyDescent="0.45">
      <c r="A3279">
        <v>2019</v>
      </c>
      <c r="B3279" s="5" t="s">
        <v>4071</v>
      </c>
      <c r="C3279" s="5" t="s">
        <v>277</v>
      </c>
      <c r="D3279" s="5" t="s">
        <v>107</v>
      </c>
      <c r="E3279" s="5" t="s">
        <v>112</v>
      </c>
      <c r="F3279" s="5" t="s">
        <v>112</v>
      </c>
      <c r="G3279" s="5" t="s">
        <v>87</v>
      </c>
      <c r="H3279" s="5" t="s">
        <v>130</v>
      </c>
      <c r="I3279">
        <v>1370.4980820146</v>
      </c>
      <c r="J3279">
        <v>3324.5681436599998</v>
      </c>
      <c r="K3279">
        <v>323.08524</v>
      </c>
      <c r="L3279">
        <v>271.39019999999999</v>
      </c>
      <c r="M3279">
        <v>1734</v>
      </c>
      <c r="N3279">
        <v>866.94896749999987</v>
      </c>
      <c r="O3279">
        <v>1294.5505823656999</v>
      </c>
      <c r="P3279">
        <v>2294.8263287999998</v>
      </c>
      <c r="Q3279">
        <v>439.11580265590499</v>
      </c>
      <c r="R3279">
        <v>868.24452741249979</v>
      </c>
      <c r="S3279">
        <v>1598</v>
      </c>
      <c r="T3279">
        <v>832.31999999999994</v>
      </c>
      <c r="U3279">
        <v>127.5</v>
      </c>
      <c r="V3279">
        <v>1098</v>
      </c>
      <c r="W3279">
        <v>341.01400000000001</v>
      </c>
      <c r="X3279">
        <v>1192.3800000000001</v>
      </c>
      <c r="Y3279">
        <v>7126.6064339794184</v>
      </c>
      <c r="Z3279">
        <v>1208</v>
      </c>
      <c r="AA3279">
        <v>7524</v>
      </c>
      <c r="AB3279">
        <v>87.02</v>
      </c>
      <c r="AC3279">
        <v>1188.3</v>
      </c>
      <c r="AD3279">
        <v>1653.5621472</v>
      </c>
      <c r="AE3279">
        <v>1224</v>
      </c>
      <c r="AF3279">
        <v>2574.8230796663402</v>
      </c>
      <c r="AG3279">
        <v>10283</v>
      </c>
      <c r="AH3279">
        <v>2339</v>
      </c>
      <c r="AI3279">
        <v>703.80000000000007</v>
      </c>
      <c r="AJ3279">
        <v>4055</v>
      </c>
      <c r="AK3279">
        <v>506.16484079999998</v>
      </c>
      <c r="AL3279">
        <v>58449.71875</v>
      </c>
      <c r="AM3279">
        <v>45844.8203125</v>
      </c>
      <c r="AN3279">
        <v>12604.896484375</v>
      </c>
      <c r="AO3279" s="5" t="s">
        <v>4458</v>
      </c>
    </row>
    <row r="3280" spans="1:41" ht="14.25" x14ac:dyDescent="0.45">
      <c r="A3280">
        <v>2019</v>
      </c>
      <c r="B3280" s="5" t="s">
        <v>5028</v>
      </c>
      <c r="C3280" s="5" t="s">
        <v>277</v>
      </c>
      <c r="D3280" s="5" t="s">
        <v>107</v>
      </c>
      <c r="E3280" s="5" t="s">
        <v>112</v>
      </c>
      <c r="F3280" s="5" t="s">
        <v>112</v>
      </c>
      <c r="G3280" s="5" t="s">
        <v>87</v>
      </c>
      <c r="H3280" s="5" t="s">
        <v>130</v>
      </c>
      <c r="I3280">
        <v>1436.2060482723391</v>
      </c>
      <c r="J3280">
        <v>4082.6624507343299</v>
      </c>
      <c r="K3280">
        <v>236</v>
      </c>
      <c r="L3280">
        <v>311.43549999999999</v>
      </c>
      <c r="M3280">
        <v>1900</v>
      </c>
      <c r="N3280">
        <v>1100.759</v>
      </c>
      <c r="O3280">
        <v>1356.4154903000001</v>
      </c>
      <c r="P3280">
        <v>1858.481</v>
      </c>
      <c r="Q3280">
        <v>491.97722830973282</v>
      </c>
      <c r="R3280">
        <v>843.83556661677369</v>
      </c>
      <c r="S3280">
        <v>1566</v>
      </c>
      <c r="T3280">
        <v>918.49494543797755</v>
      </c>
      <c r="U3280">
        <v>127.5</v>
      </c>
      <c r="V3280">
        <v>1305</v>
      </c>
      <c r="W3280">
        <v>388</v>
      </c>
      <c r="X3280">
        <v>1776.75</v>
      </c>
      <c r="Y3280">
        <v>8975</v>
      </c>
      <c r="Z3280">
        <v>1781.4723428801351</v>
      </c>
      <c r="AA3280">
        <v>7224</v>
      </c>
      <c r="AB3280">
        <v>495</v>
      </c>
      <c r="AC3280">
        <v>1164.9000000000001</v>
      </c>
      <c r="AD3280">
        <v>3177.232068602621</v>
      </c>
      <c r="AE3280">
        <v>1200</v>
      </c>
      <c r="AF3280">
        <v>2960.1912301902389</v>
      </c>
      <c r="AG3280">
        <v>12242</v>
      </c>
      <c r="AH3280">
        <v>2581.8649999999998</v>
      </c>
      <c r="AI3280">
        <v>690</v>
      </c>
      <c r="AJ3280">
        <v>4051.3175999999999</v>
      </c>
      <c r="AK3280">
        <v>507</v>
      </c>
      <c r="AL3280">
        <v>66749.4921875</v>
      </c>
      <c r="AM3280">
        <v>51156.73828125</v>
      </c>
      <c r="AN3280">
        <v>15592.7578125</v>
      </c>
      <c r="AO3280" s="5" t="s">
        <v>5678</v>
      </c>
    </row>
    <row r="3281" spans="1:41" ht="14.25" x14ac:dyDescent="0.45">
      <c r="A3281">
        <v>2019</v>
      </c>
      <c r="B3281" s="5" t="s">
        <v>1507</v>
      </c>
      <c r="C3281" s="5" t="s">
        <v>277</v>
      </c>
      <c r="D3281" s="5" t="s">
        <v>107</v>
      </c>
      <c r="E3281" s="5" t="s">
        <v>112</v>
      </c>
      <c r="F3281" s="5" t="s">
        <v>112</v>
      </c>
      <c r="G3281" s="5" t="s">
        <v>87</v>
      </c>
      <c r="H3281" s="5" t="s">
        <v>130</v>
      </c>
      <c r="I3281">
        <v>1532.18011712404</v>
      </c>
      <c r="J3281">
        <v>4570.3517611770003</v>
      </c>
      <c r="K3281">
        <v>288</v>
      </c>
      <c r="L3281">
        <v>298.43304110496001</v>
      </c>
      <c r="M3281">
        <v>1419.134285743864</v>
      </c>
      <c r="N3281">
        <v>766.8</v>
      </c>
      <c r="O3281">
        <v>1114.465374902587</v>
      </c>
      <c r="P3281">
        <v>1672.4</v>
      </c>
      <c r="Q3281">
        <v>655.44527840400008</v>
      </c>
      <c r="R3281">
        <v>783.74094431717913</v>
      </c>
      <c r="S3281">
        <v>909.65220316406226</v>
      </c>
      <c r="T3281">
        <v>1113.3056814843751</v>
      </c>
      <c r="U3281">
        <v>127</v>
      </c>
      <c r="V3281">
        <v>817</v>
      </c>
      <c r="W3281">
        <v>287.2513754548246</v>
      </c>
      <c r="X3281">
        <v>1525.8424782233919</v>
      </c>
      <c r="Y3281">
        <v>8810</v>
      </c>
      <c r="Z3281">
        <v>1434.1880000000001</v>
      </c>
      <c r="AA3281">
        <v>9869.3718224593304</v>
      </c>
      <c r="AB3281">
        <v>87</v>
      </c>
      <c r="AC3281">
        <v>1491.313312518098</v>
      </c>
      <c r="AD3281">
        <v>2896.8523180000002</v>
      </c>
      <c r="AE3281">
        <v>1157.6495126324151</v>
      </c>
      <c r="AF3281">
        <v>2737.663113006397</v>
      </c>
      <c r="AG3281">
        <v>7885.035761500053</v>
      </c>
      <c r="AH3281">
        <v>2962.35</v>
      </c>
      <c r="AI3281">
        <v>631.53421943040007</v>
      </c>
      <c r="AJ3281">
        <v>4797.7072999458378</v>
      </c>
      <c r="AK3281">
        <v>515</v>
      </c>
      <c r="AL3281">
        <v>63156.66796875</v>
      </c>
      <c r="AM3281">
        <v>49406.27734375</v>
      </c>
      <c r="AN3281">
        <v>13750.3876953125</v>
      </c>
      <c r="AO3281" s="5" t="s">
        <v>2726</v>
      </c>
    </row>
    <row r="3282" spans="1:41" ht="14.25" x14ac:dyDescent="0.45">
      <c r="A3282">
        <v>2019</v>
      </c>
      <c r="B3282" s="5" t="s">
        <v>1508</v>
      </c>
      <c r="C3282" s="5" t="s">
        <v>277</v>
      </c>
      <c r="D3282" s="5" t="s">
        <v>107</v>
      </c>
      <c r="E3282" s="5" t="s">
        <v>113</v>
      </c>
      <c r="F3282" s="5" t="s">
        <v>113</v>
      </c>
      <c r="G3282" s="5" t="s">
        <v>86</v>
      </c>
      <c r="H3282" s="5" t="s">
        <v>130</v>
      </c>
      <c r="I3282">
        <v>4532.6736900005162</v>
      </c>
      <c r="J3282">
        <v>5106.3083331106536</v>
      </c>
      <c r="K3282">
        <v>734.38586138247069</v>
      </c>
      <c r="L3282">
        <v>170.27535514518411</v>
      </c>
      <c r="M3282">
        <v>1894.8781608323659</v>
      </c>
      <c r="N3282">
        <v>2846.346845747883</v>
      </c>
      <c r="O3282">
        <v>3573.9923027999685</v>
      </c>
      <c r="P3282">
        <v>1974.4359362846023</v>
      </c>
      <c r="Q3282">
        <v>939.30498942179486</v>
      </c>
      <c r="R3282">
        <v>2614.0426112283817</v>
      </c>
      <c r="S3282">
        <v>2698.6614868415136</v>
      </c>
      <c r="T3282">
        <v>2843.1877482498276</v>
      </c>
      <c r="U3282">
        <v>279.05361232822383</v>
      </c>
      <c r="V3282">
        <v>2886.362080723251</v>
      </c>
      <c r="W3282">
        <v>2114.4576677234099</v>
      </c>
      <c r="X3282">
        <v>2922.9319569386048</v>
      </c>
      <c r="Y3282">
        <v>16809.557787152593</v>
      </c>
      <c r="Z3282">
        <v>2132.3908111873707</v>
      </c>
      <c r="AA3282">
        <v>13133.980472277439</v>
      </c>
      <c r="AB3282">
        <v>825.5774794918018</v>
      </c>
      <c r="AC3282">
        <v>2542.020453435216</v>
      </c>
      <c r="AD3282">
        <v>1739.6096889291537</v>
      </c>
      <c r="AE3282">
        <v>4688.4992622505033</v>
      </c>
      <c r="AF3282">
        <v>7468.10648540288</v>
      </c>
      <c r="AG3282">
        <v>45636.322456907787</v>
      </c>
      <c r="AH3282">
        <v>6260.5758798732968</v>
      </c>
      <c r="AI3282">
        <v>1195.1918867642794</v>
      </c>
      <c r="AJ3282">
        <v>4964.2939760126983</v>
      </c>
      <c r="AK3282">
        <v>2389.7477418989506</v>
      </c>
      <c r="AL3282">
        <v>147917.1875</v>
      </c>
      <c r="AM3282">
        <v>118723.9765625</v>
      </c>
      <c r="AN3282">
        <v>29193.19921875</v>
      </c>
      <c r="AO3282" s="5" t="s">
        <v>2728</v>
      </c>
    </row>
    <row r="3283" spans="1:41" ht="14.25" x14ac:dyDescent="0.45">
      <c r="A3283">
        <v>2019</v>
      </c>
      <c r="B3283" s="5" t="s">
        <v>4071</v>
      </c>
      <c r="C3283" s="5" t="s">
        <v>277</v>
      </c>
      <c r="D3283" s="5" t="s">
        <v>107</v>
      </c>
      <c r="E3283" s="5" t="s">
        <v>113</v>
      </c>
      <c r="F3283" s="5" t="s">
        <v>113</v>
      </c>
      <c r="G3283" s="5" t="s">
        <v>86</v>
      </c>
      <c r="H3283" s="5" t="s">
        <v>130</v>
      </c>
      <c r="I3283">
        <v>-1328.112319604483</v>
      </c>
      <c r="J3283">
        <v>5046.2921886555951</v>
      </c>
      <c r="K3283">
        <v>198.67664024448041</v>
      </c>
      <c r="L3283">
        <v>244.81501236466889</v>
      </c>
      <c r="M3283">
        <v>2937.627910469178</v>
      </c>
      <c r="N3283">
        <v>3531.1590208295652</v>
      </c>
      <c r="O3283">
        <v>1642.160898081723</v>
      </c>
      <c r="P3283">
        <v>2507.7653256116159</v>
      </c>
      <c r="Q3283">
        <v>1076.633677674964</v>
      </c>
      <c r="R3283">
        <v>2355.5730181306376</v>
      </c>
      <c r="S3283">
        <v>3034.4717919150135</v>
      </c>
      <c r="T3283">
        <v>3085.9035172017088</v>
      </c>
      <c r="U3283">
        <v>257.15862643347572</v>
      </c>
      <c r="V3283">
        <v>2012.009093215514</v>
      </c>
      <c r="W3283">
        <v>1542.9517586008544</v>
      </c>
      <c r="X3283">
        <v>3055.0444820296916</v>
      </c>
      <c r="Y3283">
        <v>17437.412141201123</v>
      </c>
      <c r="Z3283">
        <v>757.07499622015257</v>
      </c>
      <c r="AA3283">
        <v>16051.841461977554</v>
      </c>
      <c r="AB3283">
        <v>806.44945249537989</v>
      </c>
      <c r="AC3283">
        <v>2432.9997260338114</v>
      </c>
      <c r="AD3283">
        <v>2096.6708562099429</v>
      </c>
      <c r="AE3283">
        <v>5055.7643616611449</v>
      </c>
      <c r="AF3283">
        <v>8891.722394465005</v>
      </c>
      <c r="AG3283">
        <v>35147.412426421732</v>
      </c>
      <c r="AH3283">
        <v>3978.7582681787367</v>
      </c>
      <c r="AI3283">
        <v>1130.4693218015593</v>
      </c>
      <c r="AJ3283">
        <v>4862.3841783922862</v>
      </c>
      <c r="AK3283">
        <v>2329.7861797063947</v>
      </c>
      <c r="AL3283">
        <v>132178.875</v>
      </c>
      <c r="AM3283">
        <v>106339.90625</v>
      </c>
      <c r="AN3283">
        <v>25838.970703125</v>
      </c>
      <c r="AO3283" s="5" t="s">
        <v>4459</v>
      </c>
    </row>
    <row r="3284" spans="1:41" ht="14.25" x14ac:dyDescent="0.45">
      <c r="A3284">
        <v>2019</v>
      </c>
      <c r="B3284" s="5" t="s">
        <v>589</v>
      </c>
      <c r="C3284" s="5" t="s">
        <v>277</v>
      </c>
      <c r="D3284" s="5" t="s">
        <v>107</v>
      </c>
      <c r="E3284" s="5" t="s">
        <v>113</v>
      </c>
      <c r="F3284" s="5" t="s">
        <v>113</v>
      </c>
      <c r="G3284" s="5" t="s">
        <v>86</v>
      </c>
      <c r="H3284" s="5" t="s">
        <v>130</v>
      </c>
      <c r="I3284">
        <v>6524.5576315045219</v>
      </c>
      <c r="J3284">
        <v>3372.3373380156995</v>
      </c>
      <c r="K3284">
        <v>157.73920430412005</v>
      </c>
      <c r="L3284">
        <v>279.62475532935974</v>
      </c>
      <c r="M3284">
        <v>2332.9723103491701</v>
      </c>
      <c r="N3284">
        <v>4036.0326382477224</v>
      </c>
      <c r="O3284">
        <v>1582.513916749388</v>
      </c>
      <c r="P3284">
        <v>1928.9400625756521</v>
      </c>
      <c r="Q3284">
        <v>766.02189169511712</v>
      </c>
      <c r="R3284">
        <v>2059.6270586851138</v>
      </c>
      <c r="S3284">
        <v>3099.1916770988646</v>
      </c>
      <c r="T3284">
        <v>2509.1903253016612</v>
      </c>
      <c r="U3284">
        <v>261.37399221892304</v>
      </c>
      <c r="V3284">
        <v>2166.2676475104345</v>
      </c>
      <c r="W3284">
        <v>2023.0346997744643</v>
      </c>
      <c r="X3284">
        <v>2996.0634480624008</v>
      </c>
      <c r="Y3284">
        <v>18153.99200355752</v>
      </c>
      <c r="Z3284">
        <v>983.98107705898428</v>
      </c>
      <c r="AA3284">
        <v>15752.539377138924</v>
      </c>
      <c r="AB3284">
        <v>819.66883959854272</v>
      </c>
      <c r="AC3284">
        <v>2220.4828864724523</v>
      </c>
      <c r="AD3284">
        <v>1871.1941837267411</v>
      </c>
      <c r="AE3284">
        <v>5105.156816020005</v>
      </c>
      <c r="AF3284">
        <v>7204.5127215223947</v>
      </c>
      <c r="AG3284">
        <v>44007.818860434418</v>
      </c>
      <c r="AH3284">
        <v>3656.9573348312538</v>
      </c>
      <c r="AI3284">
        <v>1212.775323895803</v>
      </c>
      <c r="AJ3284">
        <v>4555.9122365074199</v>
      </c>
      <c r="AK3284">
        <v>2356.0303933412169</v>
      </c>
      <c r="AL3284">
        <v>143996.515625</v>
      </c>
      <c r="AM3284">
        <v>119379.1796875</v>
      </c>
      <c r="AN3284">
        <v>24617.33203125</v>
      </c>
      <c r="AO3284" s="5" t="s">
        <v>995</v>
      </c>
    </row>
    <row r="3285" spans="1:41" ht="14.25" x14ac:dyDescent="0.45">
      <c r="A3285">
        <v>2019</v>
      </c>
      <c r="B3285" s="5" t="s">
        <v>1507</v>
      </c>
      <c r="C3285" s="5" t="s">
        <v>277</v>
      </c>
      <c r="D3285" s="5" t="s">
        <v>107</v>
      </c>
      <c r="E3285" s="5" t="s">
        <v>113</v>
      </c>
      <c r="F3285" s="5" t="s">
        <v>113</v>
      </c>
      <c r="G3285" s="5" t="s">
        <v>86</v>
      </c>
      <c r="H3285" s="5" t="s">
        <v>130</v>
      </c>
      <c r="I3285">
        <v>6413.9016043848515</v>
      </c>
      <c r="J3285">
        <v>600.91825629827088</v>
      </c>
      <c r="K3285">
        <v>0</v>
      </c>
      <c r="L3285">
        <v>173.51514650612572</v>
      </c>
      <c r="M3285">
        <v>2302.9237141831045</v>
      </c>
      <c r="N3285">
        <v>3755.7391018641933</v>
      </c>
      <c r="O3285">
        <v>2223.3975483036024</v>
      </c>
      <c r="P3285">
        <v>2028.0991150066643</v>
      </c>
      <c r="Q3285">
        <v>1489.0486832217537</v>
      </c>
      <c r="R3285">
        <v>2392.9395137511033</v>
      </c>
      <c r="S3285">
        <v>2118.2368534514048</v>
      </c>
      <c r="T3285">
        <v>2768.5162522313194</v>
      </c>
      <c r="U3285">
        <v>272.82518034554965</v>
      </c>
      <c r="V3285">
        <v>3222.4241493994778</v>
      </c>
      <c r="W3285">
        <v>1185.7404878742666</v>
      </c>
      <c r="X3285">
        <v>4962.7328773579002</v>
      </c>
      <c r="Y3285">
        <v>17553.25149379842</v>
      </c>
      <c r="Z3285">
        <v>1438.2027592323843</v>
      </c>
      <c r="AA3285">
        <v>17217.643822033679</v>
      </c>
      <c r="AB3285">
        <v>841.28555881757927</v>
      </c>
      <c r="AC3285">
        <v>3001.9021036180507</v>
      </c>
      <c r="AD3285">
        <v>2180.6717712876384</v>
      </c>
      <c r="AE3285">
        <v>3890.7005913274024</v>
      </c>
      <c r="AF3285">
        <v>8488.02302837362</v>
      </c>
      <c r="AG3285">
        <v>45337.388199110399</v>
      </c>
      <c r="AH3285">
        <v>7390.8021827746406</v>
      </c>
      <c r="AI3285">
        <v>1217.9325373188169</v>
      </c>
      <c r="AJ3285">
        <v>4796.8077585407918</v>
      </c>
      <c r="AK3285">
        <v>1735.1514650612573</v>
      </c>
      <c r="AL3285">
        <v>151000.734375</v>
      </c>
      <c r="AM3285">
        <v>122073.328125</v>
      </c>
      <c r="AN3285">
        <v>28927.390625</v>
      </c>
      <c r="AO3285" s="5" t="s">
        <v>2729</v>
      </c>
    </row>
    <row r="3286" spans="1:41" ht="14.25" x14ac:dyDescent="0.45">
      <c r="A3286">
        <v>2019</v>
      </c>
      <c r="B3286" s="5" t="s">
        <v>5028</v>
      </c>
      <c r="C3286" s="5" t="s">
        <v>277</v>
      </c>
      <c r="D3286" s="5" t="s">
        <v>107</v>
      </c>
      <c r="E3286" s="5" t="s">
        <v>113</v>
      </c>
      <c r="F3286" s="5" t="s">
        <v>113</v>
      </c>
      <c r="G3286" s="5" t="s">
        <v>86</v>
      </c>
      <c r="H3286" s="5" t="s">
        <v>130</v>
      </c>
      <c r="I3286">
        <v>4048.3308846230179</v>
      </c>
      <c r="J3286">
        <v>14081.43929243124</v>
      </c>
      <c r="K3286">
        <v>104.8708</v>
      </c>
      <c r="L3286">
        <v>239</v>
      </c>
      <c r="M3286">
        <v>3717</v>
      </c>
      <c r="N3286">
        <v>3690.4</v>
      </c>
      <c r="O3286">
        <v>1888.3299481999991</v>
      </c>
      <c r="P3286">
        <v>3111</v>
      </c>
      <c r="Q3286">
        <v>1243.989205103042</v>
      </c>
      <c r="R3286">
        <v>2290</v>
      </c>
      <c r="S3286">
        <v>4199</v>
      </c>
      <c r="T3286">
        <v>4000</v>
      </c>
      <c r="U3286">
        <v>250</v>
      </c>
      <c r="V3286">
        <v>2024</v>
      </c>
      <c r="W3286">
        <v>1417</v>
      </c>
      <c r="X3286">
        <v>3145.35</v>
      </c>
      <c r="Y3286">
        <v>18354</v>
      </c>
      <c r="Z3286">
        <v>1597.4549999999999</v>
      </c>
      <c r="AA3286">
        <v>17272</v>
      </c>
      <c r="AB3286">
        <v>564</v>
      </c>
      <c r="AC3286">
        <v>2520.1775999999991</v>
      </c>
      <c r="AD3286">
        <v>2874.259</v>
      </c>
      <c r="AE3286">
        <v>5206</v>
      </c>
      <c r="AF3286">
        <v>8489.7058823529405</v>
      </c>
      <c r="AG3286">
        <v>36442</v>
      </c>
      <c r="AH3286">
        <v>8177</v>
      </c>
      <c r="AI3286">
        <v>1367</v>
      </c>
      <c r="AJ3286">
        <v>4703</v>
      </c>
      <c r="AK3286">
        <v>2323</v>
      </c>
      <c r="AL3286">
        <v>159339.3125</v>
      </c>
      <c r="AM3286">
        <v>125562.4921875</v>
      </c>
      <c r="AN3286">
        <v>33776.8125</v>
      </c>
      <c r="AO3286" s="5" t="s">
        <v>5679</v>
      </c>
    </row>
    <row r="3287" spans="1:41" ht="14.25" x14ac:dyDescent="0.45">
      <c r="A3287">
        <v>2019</v>
      </c>
      <c r="B3287" s="5" t="s">
        <v>1509</v>
      </c>
      <c r="C3287" s="5" t="s">
        <v>277</v>
      </c>
      <c r="D3287" s="5" t="s">
        <v>107</v>
      </c>
      <c r="E3287" s="5" t="s">
        <v>113</v>
      </c>
      <c r="F3287" s="5" t="s">
        <v>113</v>
      </c>
      <c r="G3287" s="5" t="s">
        <v>86</v>
      </c>
      <c r="H3287" s="5" t="s">
        <v>130</v>
      </c>
      <c r="I3287">
        <v>3167.6402458947196</v>
      </c>
      <c r="J3287">
        <v>4149.8213880147923</v>
      </c>
      <c r="K3287">
        <v>188.56205383938115</v>
      </c>
      <c r="L3287">
        <v>393.73677889254458</v>
      </c>
      <c r="M3287">
        <v>1936.6710077626562</v>
      </c>
      <c r="N3287">
        <v>3727.7078094639464</v>
      </c>
      <c r="O3287">
        <v>1582.5718928751107</v>
      </c>
      <c r="P3287">
        <v>2337.1452394304429</v>
      </c>
      <c r="Q3287">
        <v>1338.9952347079754</v>
      </c>
      <c r="R3287">
        <v>2447.3879394035766</v>
      </c>
      <c r="S3287">
        <v>3512.82798683073</v>
      </c>
      <c r="T3287">
        <v>2021.1161661741251</v>
      </c>
      <c r="U3287">
        <v>270.35709755316219</v>
      </c>
      <c r="V3287">
        <v>2554.480847948907</v>
      </c>
      <c r="W3287">
        <v>2031.6154709334712</v>
      </c>
      <c r="X3287">
        <v>2767.280756811334</v>
      </c>
      <c r="Y3287">
        <v>17746.974834722718</v>
      </c>
      <c r="Z3287">
        <v>803.28707322091032</v>
      </c>
      <c r="AA3287">
        <v>10966.133736962645</v>
      </c>
      <c r="AB3287">
        <v>823.1454931327346</v>
      </c>
      <c r="AC3287">
        <v>3269.4835020603768</v>
      </c>
      <c r="AD3287">
        <v>1749.7332865459746</v>
      </c>
      <c r="AE3287">
        <v>4690.5686870374684</v>
      </c>
      <c r="AF3287">
        <v>7027.1846754303469</v>
      </c>
      <c r="AG3287">
        <v>43890.510168883295</v>
      </c>
      <c r="AH3287">
        <v>3970.5158346046892</v>
      </c>
      <c r="AI3287">
        <v>1217.9193520841482</v>
      </c>
      <c r="AJ3287">
        <v>4560.770055188098</v>
      </c>
      <c r="AK3287">
        <v>2374.7568988698481</v>
      </c>
      <c r="AL3287">
        <v>137518.890625</v>
      </c>
      <c r="AM3287">
        <v>113342.1875</v>
      </c>
      <c r="AN3287">
        <v>24176.716796875</v>
      </c>
      <c r="AO3287" s="5" t="s">
        <v>2730</v>
      </c>
    </row>
    <row r="3288" spans="1:41" ht="14.25" x14ac:dyDescent="0.45">
      <c r="A3288">
        <v>2019</v>
      </c>
      <c r="B3288" s="5" t="s">
        <v>589</v>
      </c>
      <c r="C3288" s="5" t="s">
        <v>277</v>
      </c>
      <c r="D3288" s="5" t="s">
        <v>107</v>
      </c>
      <c r="E3288" s="5" t="s">
        <v>113</v>
      </c>
      <c r="F3288" s="5" t="s">
        <v>113</v>
      </c>
      <c r="G3288" s="5" t="s">
        <v>87</v>
      </c>
      <c r="H3288" s="5" t="s">
        <v>130</v>
      </c>
      <c r="I3288">
        <v>6786.5586446475654</v>
      </c>
      <c r="J3288">
        <v>3428.798098729842</v>
      </c>
      <c r="K3288">
        <v>155.89038675</v>
      </c>
      <c r="L3288">
        <v>282.43573209936011</v>
      </c>
      <c r="M3288">
        <v>2321.6009089900849</v>
      </c>
      <c r="N3288">
        <v>4100.6983188000004</v>
      </c>
      <c r="O3288">
        <v>1572.9440257453921</v>
      </c>
      <c r="P3288">
        <v>2088</v>
      </c>
      <c r="Q3288">
        <v>761.99506366307537</v>
      </c>
      <c r="R3288">
        <v>2025.5441499999999</v>
      </c>
      <c r="S3288">
        <v>3072</v>
      </c>
      <c r="T3288">
        <v>2421.2073500000001</v>
      </c>
      <c r="U3288">
        <v>255.02500000000001</v>
      </c>
      <c r="V3288">
        <v>51</v>
      </c>
      <c r="W3288">
        <v>2017.123335</v>
      </c>
      <c r="X3288">
        <v>3041.0891999999999</v>
      </c>
      <c r="Y3288">
        <v>18266</v>
      </c>
      <c r="Z3288">
        <v>979.18400363799981</v>
      </c>
      <c r="AA3288">
        <v>15950.437499321109</v>
      </c>
      <c r="AB3288">
        <v>784</v>
      </c>
      <c r="AC3288">
        <v>2207.0547999999999</v>
      </c>
      <c r="AD3288">
        <v>1862.0717970329999</v>
      </c>
      <c r="AE3288">
        <v>5080.2731999999996</v>
      </c>
      <c r="AF3288">
        <v>7276.9373459999997</v>
      </c>
      <c r="AG3288">
        <v>44756.725347356572</v>
      </c>
      <c r="AH3288">
        <v>3711.9152009308459</v>
      </c>
      <c r="AI3288">
        <v>1206.864</v>
      </c>
      <c r="AJ3288">
        <v>4624.3798700427242</v>
      </c>
      <c r="AK3288">
        <v>2307.9466155</v>
      </c>
      <c r="AL3288">
        <v>143395.703125</v>
      </c>
      <c r="AM3288">
        <v>118921.046875</v>
      </c>
      <c r="AN3288">
        <v>24474.65234375</v>
      </c>
      <c r="AO3288" s="5" t="s">
        <v>996</v>
      </c>
    </row>
    <row r="3289" spans="1:41" ht="14.25" x14ac:dyDescent="0.45">
      <c r="A3289">
        <v>2019</v>
      </c>
      <c r="B3289" s="5" t="s">
        <v>5028</v>
      </c>
      <c r="C3289" s="5" t="s">
        <v>277</v>
      </c>
      <c r="D3289" s="5" t="s">
        <v>107</v>
      </c>
      <c r="E3289" s="5" t="s">
        <v>113</v>
      </c>
      <c r="F3289" s="5" t="s">
        <v>113</v>
      </c>
      <c r="G3289" s="5" t="s">
        <v>87</v>
      </c>
      <c r="H3289" s="5" t="s">
        <v>130</v>
      </c>
      <c r="I3289">
        <v>4129.2975023154777</v>
      </c>
      <c r="J3289">
        <v>14392.03379264318</v>
      </c>
      <c r="K3289">
        <v>104.8708</v>
      </c>
      <c r="L3289">
        <v>244.0429</v>
      </c>
      <c r="M3289">
        <v>3717</v>
      </c>
      <c r="N3289">
        <v>3690.4</v>
      </c>
      <c r="O3289">
        <v>1888.3299481999991</v>
      </c>
      <c r="P3289">
        <v>3111</v>
      </c>
      <c r="Q3289">
        <v>1243.989205103042</v>
      </c>
      <c r="R3289">
        <v>2290</v>
      </c>
      <c r="S3289">
        <v>4199</v>
      </c>
      <c r="T3289">
        <v>4082.1997575021219</v>
      </c>
      <c r="U3289">
        <v>250</v>
      </c>
      <c r="V3289">
        <v>2024</v>
      </c>
      <c r="W3289">
        <v>1417</v>
      </c>
      <c r="X3289">
        <v>3145.35</v>
      </c>
      <c r="Y3289">
        <v>18354</v>
      </c>
      <c r="Z3289">
        <v>1597.4549999999999</v>
      </c>
      <c r="AA3289">
        <v>17677</v>
      </c>
      <c r="AB3289">
        <v>564</v>
      </c>
      <c r="AC3289">
        <v>2520.1775999999991</v>
      </c>
      <c r="AD3289">
        <v>2874.259</v>
      </c>
      <c r="AE3289">
        <v>5206</v>
      </c>
      <c r="AF3289">
        <v>8668.8386764705865</v>
      </c>
      <c r="AG3289">
        <v>37729</v>
      </c>
      <c r="AH3289">
        <v>8360.9825000000001</v>
      </c>
      <c r="AI3289">
        <v>1367</v>
      </c>
      <c r="AJ3289">
        <v>4893.0011999999997</v>
      </c>
      <c r="AK3289">
        <v>2323</v>
      </c>
      <c r="AL3289">
        <v>162063.234375</v>
      </c>
      <c r="AM3289">
        <v>128020.234375</v>
      </c>
      <c r="AN3289">
        <v>34042.9921875</v>
      </c>
      <c r="AO3289" s="5" t="s">
        <v>5680</v>
      </c>
    </row>
    <row r="3290" spans="1:41" ht="14.25" x14ac:dyDescent="0.45">
      <c r="A3290">
        <v>2019</v>
      </c>
      <c r="B3290" s="5" t="s">
        <v>1507</v>
      </c>
      <c r="C3290" s="5" t="s">
        <v>277</v>
      </c>
      <c r="D3290" s="5" t="s">
        <v>107</v>
      </c>
      <c r="E3290" s="5" t="s">
        <v>113</v>
      </c>
      <c r="F3290" s="5" t="s">
        <v>113</v>
      </c>
      <c r="G3290" s="5" t="s">
        <v>87</v>
      </c>
      <c r="H3290" s="5" t="s">
        <v>130</v>
      </c>
      <c r="I3290">
        <v>6641.2895057961341</v>
      </c>
      <c r="J3290">
        <v>585</v>
      </c>
      <c r="K3290"/>
      <c r="L3290">
        <v>182.10046319498881</v>
      </c>
      <c r="M3290">
        <v>2414.3748749999991</v>
      </c>
      <c r="N3290">
        <v>3976</v>
      </c>
      <c r="O3290">
        <v>2402.8847625371081</v>
      </c>
      <c r="P3290">
        <v>2226</v>
      </c>
      <c r="Q3290">
        <v>1574.6499120738961</v>
      </c>
      <c r="R3290">
        <v>2500.2721526075411</v>
      </c>
      <c r="S3290">
        <v>2233.399812246093</v>
      </c>
      <c r="T3290">
        <v>2992.0090189892571</v>
      </c>
      <c r="U3290">
        <v>228</v>
      </c>
      <c r="V3290">
        <v>3398</v>
      </c>
      <c r="W3290">
        <v>1218.8026336350699</v>
      </c>
      <c r="X3290">
        <v>5522.2603327658062</v>
      </c>
      <c r="Y3290">
        <v>18368</v>
      </c>
      <c r="Z3290">
        <v>1548.147479753479</v>
      </c>
      <c r="AA3290">
        <v>18294.83407583513</v>
      </c>
      <c r="AB3290">
        <v>784</v>
      </c>
      <c r="AC3290">
        <v>3234.751554358842</v>
      </c>
      <c r="AD3290">
        <v>2288.2386708860749</v>
      </c>
      <c r="AE3290">
        <v>4115.0712685668923</v>
      </c>
      <c r="AF3290">
        <v>8908</v>
      </c>
      <c r="AG3290">
        <v>47989.045250688963</v>
      </c>
      <c r="AH3290">
        <v>7714.3324108568222</v>
      </c>
      <c r="AI3290">
        <v>1253.1317116319999</v>
      </c>
      <c r="AJ3290">
        <v>5108.6346219098104</v>
      </c>
      <c r="AK3290">
        <v>1821</v>
      </c>
      <c r="AL3290">
        <v>159522.21875</v>
      </c>
      <c r="AM3290">
        <v>128877.796875</v>
      </c>
      <c r="AN3290">
        <v>30644.431640625</v>
      </c>
      <c r="AO3290" s="5" t="s">
        <v>2733</v>
      </c>
    </row>
    <row r="3291" spans="1:41" ht="14.25" x14ac:dyDescent="0.45">
      <c r="A3291">
        <v>2019</v>
      </c>
      <c r="B3291" s="5" t="s">
        <v>1509</v>
      </c>
      <c r="C3291" s="5" t="s">
        <v>277</v>
      </c>
      <c r="D3291" s="5" t="s">
        <v>107</v>
      </c>
      <c r="E3291" s="5" t="s">
        <v>113</v>
      </c>
      <c r="F3291" s="5" t="s">
        <v>113</v>
      </c>
      <c r="G3291" s="5" t="s">
        <v>87</v>
      </c>
      <c r="H3291" s="5" t="s">
        <v>130</v>
      </c>
      <c r="I3291">
        <v>3333</v>
      </c>
      <c r="J3291">
        <v>4244.1598166213553</v>
      </c>
      <c r="K3291">
        <v>193.06340510603181</v>
      </c>
      <c r="L3291">
        <v>401.26309605404867</v>
      </c>
      <c r="M3291">
        <v>1982.913517670399</v>
      </c>
      <c r="N3291">
        <v>3767.7479030640002</v>
      </c>
      <c r="O3291">
        <v>1614.2893363248511</v>
      </c>
      <c r="P3291">
        <v>2226</v>
      </c>
      <c r="Q3291">
        <v>1370.3367660501881</v>
      </c>
      <c r="R3291">
        <v>2583.220464690367</v>
      </c>
      <c r="S3291">
        <v>3554</v>
      </c>
      <c r="T3291">
        <v>2043.124834953124</v>
      </c>
      <c r="U3291">
        <v>278.72628120000002</v>
      </c>
      <c r="V3291">
        <v>2616</v>
      </c>
      <c r="W3291">
        <v>2055.448678365</v>
      </c>
      <c r="X3291">
        <v>2797.0047014400002</v>
      </c>
      <c r="Y3291">
        <v>18051</v>
      </c>
      <c r="Z3291">
        <v>822.30313731339641</v>
      </c>
      <c r="AA3291">
        <v>11337.59109962836</v>
      </c>
      <c r="AB3291">
        <v>784</v>
      </c>
      <c r="AC3291">
        <v>3343.6320399360002</v>
      </c>
      <c r="AD3291">
        <v>1790.6888622039751</v>
      </c>
      <c r="AE3291">
        <v>4888</v>
      </c>
      <c r="AF3291">
        <v>7419.5843319895321</v>
      </c>
      <c r="AG3291">
        <v>46818.113013052011</v>
      </c>
      <c r="AH3291">
        <v>4093.4272598760381</v>
      </c>
      <c r="AI3291">
        <v>1231.00128</v>
      </c>
      <c r="AJ3291">
        <v>4722.6643264989989</v>
      </c>
      <c r="AK3291">
        <v>2438.609474696475</v>
      </c>
      <c r="AL3291">
        <v>142800.921875</v>
      </c>
      <c r="AM3291">
        <v>118223.3359375</v>
      </c>
      <c r="AN3291">
        <v>24577.572265625</v>
      </c>
      <c r="AO3291" s="5" t="s">
        <v>2731</v>
      </c>
    </row>
    <row r="3292" spans="1:41" ht="14.25" x14ac:dyDescent="0.45">
      <c r="A3292">
        <v>2019</v>
      </c>
      <c r="B3292" s="5" t="s">
        <v>4071</v>
      </c>
      <c r="C3292" s="5" t="s">
        <v>277</v>
      </c>
      <c r="D3292" s="5" t="s">
        <v>107</v>
      </c>
      <c r="E3292" s="5" t="s">
        <v>113</v>
      </c>
      <c r="F3292" s="5" t="s">
        <v>113</v>
      </c>
      <c r="G3292" s="5" t="s">
        <v>87</v>
      </c>
      <c r="H3292" s="5" t="s">
        <v>130</v>
      </c>
      <c r="I3292">
        <v>-1343.30323318354</v>
      </c>
      <c r="J3292">
        <v>4905.8165563435014</v>
      </c>
      <c r="K3292">
        <v>197.202066</v>
      </c>
      <c r="L3292">
        <v>250.35220000000001</v>
      </c>
      <c r="M3292">
        <v>2912.9690399999999</v>
      </c>
      <c r="N3292">
        <v>3504.9508257500001</v>
      </c>
      <c r="O3292">
        <v>1626.779916304069</v>
      </c>
      <c r="P3292">
        <v>2479.40091639</v>
      </c>
      <c r="Q3292">
        <v>1067.59626</v>
      </c>
      <c r="R3292">
        <v>2324.35</v>
      </c>
      <c r="S3292">
        <v>3012</v>
      </c>
      <c r="T3292">
        <v>3121.2</v>
      </c>
      <c r="U3292">
        <v>252.5</v>
      </c>
      <c r="V3292">
        <v>2004</v>
      </c>
      <c r="W3292">
        <v>1531.5</v>
      </c>
      <c r="X3292">
        <v>3096.72</v>
      </c>
      <c r="Y3292">
        <v>17279</v>
      </c>
      <c r="Z3292">
        <v>751</v>
      </c>
      <c r="AA3292">
        <v>16114</v>
      </c>
      <c r="AB3292">
        <v>784</v>
      </c>
      <c r="AC3292">
        <v>2412.5767799999999</v>
      </c>
      <c r="AD3292">
        <v>2079.0711000000001</v>
      </c>
      <c r="AE3292">
        <v>5013.3255496956854</v>
      </c>
      <c r="AF3292">
        <v>8993.4256800000003</v>
      </c>
      <c r="AG3292">
        <v>35563</v>
      </c>
      <c r="AH3292">
        <v>3985</v>
      </c>
      <c r="AI3292">
        <v>1120.98</v>
      </c>
      <c r="AJ3292">
        <v>4918</v>
      </c>
      <c r="AK3292">
        <v>2292.0308100000002</v>
      </c>
      <c r="AL3292">
        <v>132249.4375</v>
      </c>
      <c r="AM3292">
        <v>106489.9921875</v>
      </c>
      <c r="AN3292">
        <v>25759.453125</v>
      </c>
      <c r="AO3292" s="5" t="s">
        <v>4460</v>
      </c>
    </row>
    <row r="3293" spans="1:41" ht="14.25" x14ac:dyDescent="0.45">
      <c r="A3293">
        <v>2019</v>
      </c>
      <c r="B3293" s="5" t="s">
        <v>1508</v>
      </c>
      <c r="C3293" s="5" t="s">
        <v>277</v>
      </c>
      <c r="D3293" s="5" t="s">
        <v>107</v>
      </c>
      <c r="E3293" s="5" t="s">
        <v>113</v>
      </c>
      <c r="F3293" s="5" t="s">
        <v>113</v>
      </c>
      <c r="G3293" s="5" t="s">
        <v>87</v>
      </c>
      <c r="H3293" s="5" t="s">
        <v>130</v>
      </c>
      <c r="I3293">
        <v>4678.69627128718</v>
      </c>
      <c r="J3293">
        <v>5376.7661681366108</v>
      </c>
      <c r="K3293">
        <v>775.84157666958322</v>
      </c>
      <c r="L3293">
        <v>178.17723000000001</v>
      </c>
      <c r="M3293">
        <v>1979.3937776836599</v>
      </c>
      <c r="N3293">
        <v>3004.764526793982</v>
      </c>
      <c r="O3293">
        <v>3840</v>
      </c>
      <c r="P3293">
        <v>2226</v>
      </c>
      <c r="Q3293">
        <v>1024.0061305789859</v>
      </c>
      <c r="R3293">
        <v>2810.8644559883091</v>
      </c>
      <c r="S3293">
        <v>2774</v>
      </c>
      <c r="T3293">
        <v>2951.906886277834</v>
      </c>
      <c r="U3293">
        <v>292.58141284800001</v>
      </c>
      <c r="V3293">
        <v>3026</v>
      </c>
      <c r="W3293">
        <v>2173.4913043152001</v>
      </c>
      <c r="X3293">
        <v>3217.8296877900002</v>
      </c>
      <c r="Y3293">
        <v>17554</v>
      </c>
      <c r="Z3293">
        <v>2222</v>
      </c>
      <c r="AA3293">
        <v>13927.197649977301</v>
      </c>
      <c r="AB3293">
        <v>784</v>
      </c>
      <c r="AC3293">
        <v>2781.6236807849259</v>
      </c>
      <c r="AD3293">
        <v>1896.477721655252</v>
      </c>
      <c r="AE3293">
        <v>4819.3976792930989</v>
      </c>
      <c r="AF3293">
        <v>7814.7878385369604</v>
      </c>
      <c r="AG3293">
        <v>49851</v>
      </c>
      <c r="AH3293">
        <v>7046.624961425201</v>
      </c>
      <c r="AI3293">
        <v>1228.5605016000002</v>
      </c>
      <c r="AJ3293">
        <v>5607.1690652512034</v>
      </c>
      <c r="AK3293">
        <v>2544.975690185312</v>
      </c>
      <c r="AL3293">
        <v>158408.140625</v>
      </c>
      <c r="AM3293">
        <v>127195.0390625</v>
      </c>
      <c r="AN3293">
        <v>31213.103515625</v>
      </c>
      <c r="AO3293" s="5" t="s">
        <v>2732</v>
      </c>
    </row>
    <row r="3294" spans="1:41" ht="14.25" x14ac:dyDescent="0.45">
      <c r="A3294">
        <v>2019</v>
      </c>
      <c r="B3294" s="5" t="s">
        <v>4071</v>
      </c>
      <c r="C3294" s="5" t="s">
        <v>277</v>
      </c>
      <c r="D3294" s="5" t="s">
        <v>107</v>
      </c>
      <c r="E3294" s="5" t="s">
        <v>114</v>
      </c>
      <c r="F3294" s="5" t="s">
        <v>115</v>
      </c>
      <c r="G3294" s="5" t="s">
        <v>86</v>
      </c>
      <c r="H3294" s="5" t="s">
        <v>130</v>
      </c>
      <c r="I3294">
        <v>15997.612899928034</v>
      </c>
      <c r="J3294">
        <v>30330.450418782519</v>
      </c>
      <c r="K3294">
        <v>3123.624967663382</v>
      </c>
      <c r="L3294">
        <v>3577.5908109425145</v>
      </c>
      <c r="M3294">
        <v>13241.877323455545</v>
      </c>
      <c r="N3294">
        <v>12093.572564518532</v>
      </c>
      <c r="O3294">
        <v>11472.620669744145</v>
      </c>
      <c r="P3294">
        <v>11994.175926991624</v>
      </c>
      <c r="Q3294">
        <v>5068.8974478335549</v>
      </c>
      <c r="R3294">
        <v>9150.6983147836127</v>
      </c>
      <c r="S3294">
        <v>12855.874052662319</v>
      </c>
      <c r="T3294">
        <v>12703.636145813702</v>
      </c>
      <c r="U3294">
        <v>2192.4010320210705</v>
      </c>
      <c r="V3294">
        <v>11592.710879621085</v>
      </c>
      <c r="W3294">
        <v>5987.6814578770491</v>
      </c>
      <c r="X3294">
        <v>15451.118910628955</v>
      </c>
      <c r="Y3294">
        <v>62773.449346917158</v>
      </c>
      <c r="Z3294">
        <v>6685.0956527646349</v>
      </c>
      <c r="AA3294">
        <v>92831.178238967535</v>
      </c>
      <c r="AB3294">
        <v>2274.7840640502968</v>
      </c>
      <c r="AC3294">
        <v>12210.256491152337</v>
      </c>
      <c r="AD3294">
        <v>15629.040060680654</v>
      </c>
      <c r="AE3294">
        <v>15972.14805376219</v>
      </c>
      <c r="AF3294">
        <v>38552.793748060802</v>
      </c>
      <c r="AG3294">
        <v>120683.51475072443</v>
      </c>
      <c r="AH3294">
        <v>22253.478897047255</v>
      </c>
      <c r="AI3294">
        <v>6391.9348186304724</v>
      </c>
      <c r="AJ3294">
        <v>31786.427681031313</v>
      </c>
      <c r="AK3294">
        <v>8819.3455740457885</v>
      </c>
      <c r="AL3294">
        <v>613698.0625</v>
      </c>
      <c r="AM3294">
        <v>483492.96875</v>
      </c>
      <c r="AN3294">
        <v>130205.0078125</v>
      </c>
      <c r="AO3294" s="5" t="s">
        <v>4461</v>
      </c>
    </row>
    <row r="3295" spans="1:41" ht="14.25" x14ac:dyDescent="0.45">
      <c r="A3295">
        <v>2019</v>
      </c>
      <c r="B3295" s="5" t="s">
        <v>589</v>
      </c>
      <c r="C3295" s="5" t="s">
        <v>277</v>
      </c>
      <c r="D3295" s="5" t="s">
        <v>107</v>
      </c>
      <c r="E3295" s="5" t="s">
        <v>114</v>
      </c>
      <c r="F3295" s="5" t="s">
        <v>115</v>
      </c>
      <c r="G3295" s="5" t="s">
        <v>86</v>
      </c>
      <c r="H3295" s="5" t="s">
        <v>130</v>
      </c>
      <c r="I3295">
        <v>24705.463170805055</v>
      </c>
      <c r="J3295">
        <v>20269.240583420182</v>
      </c>
      <c r="K3295">
        <v>3000.0845799725093</v>
      </c>
      <c r="L3295">
        <v>3990.5431086419408</v>
      </c>
      <c r="M3295">
        <v>12520.781814131831</v>
      </c>
      <c r="N3295">
        <v>11268.669201332872</v>
      </c>
      <c r="O3295">
        <v>11259.457029223318</v>
      </c>
      <c r="P3295">
        <v>6884.5658631431797</v>
      </c>
      <c r="Q3295">
        <v>5012.4160086332595</v>
      </c>
      <c r="R3295">
        <v>8862.519989274113</v>
      </c>
      <c r="S3295">
        <v>12120.90042319973</v>
      </c>
      <c r="T3295">
        <v>12755.050820283444</v>
      </c>
      <c r="U3295">
        <v>2206.1607163588242</v>
      </c>
      <c r="V3295">
        <v>11554.821448014151</v>
      </c>
      <c r="W3295">
        <v>5013.1531707589438</v>
      </c>
      <c r="X3295">
        <v>14991.592196839094</v>
      </c>
      <c r="Y3295">
        <v>63777.345093354976</v>
      </c>
      <c r="Z3295">
        <v>6592.3569603816723</v>
      </c>
      <c r="AA3295">
        <v>82092.177004208366</v>
      </c>
      <c r="AB3295">
        <v>2254.0893088959924</v>
      </c>
      <c r="AC3295">
        <v>11781.58809133381</v>
      </c>
      <c r="AD3295">
        <v>14302.053885993506</v>
      </c>
      <c r="AE3295">
        <v>14778.08552005791</v>
      </c>
      <c r="AF3295">
        <v>38383.098190074874</v>
      </c>
      <c r="AG3295">
        <v>118554.16534354756</v>
      </c>
      <c r="AH3295">
        <v>26536.044103623692</v>
      </c>
      <c r="AI3295">
        <v>6157.9712566778271</v>
      </c>
      <c r="AJ3295">
        <v>31173.965216851935</v>
      </c>
      <c r="AK3295">
        <v>8809.9065703821034</v>
      </c>
      <c r="AL3295">
        <v>591608.3125</v>
      </c>
      <c r="AM3295">
        <v>461887.1875</v>
      </c>
      <c r="AN3295">
        <v>129721.078125</v>
      </c>
      <c r="AO3295" s="5" t="s">
        <v>997</v>
      </c>
    </row>
    <row r="3296" spans="1:41" ht="14.25" x14ac:dyDescent="0.45">
      <c r="A3296">
        <v>2019</v>
      </c>
      <c r="B3296" s="5" t="s">
        <v>1507</v>
      </c>
      <c r="C3296" s="5" t="s">
        <v>277</v>
      </c>
      <c r="D3296" s="5" t="s">
        <v>107</v>
      </c>
      <c r="E3296" s="5" t="s">
        <v>114</v>
      </c>
      <c r="F3296" s="5" t="s">
        <v>115</v>
      </c>
      <c r="G3296" s="5" t="s">
        <v>86</v>
      </c>
      <c r="H3296" s="5" t="s">
        <v>130</v>
      </c>
      <c r="I3296">
        <v>16634.765171897205</v>
      </c>
      <c r="J3296">
        <v>13111.970519470729</v>
      </c>
      <c r="K3296">
        <v>960.39614176241514</v>
      </c>
      <c r="L3296">
        <v>2960.6008459253767</v>
      </c>
      <c r="M3296">
        <v>10639.621674909351</v>
      </c>
      <c r="N3296">
        <v>9076.0118067335279</v>
      </c>
      <c r="O3296">
        <v>9724.1450688838049</v>
      </c>
      <c r="P3296">
        <v>7390.2214841539135</v>
      </c>
      <c r="Q3296">
        <v>5818.6307486540854</v>
      </c>
      <c r="R3296">
        <v>9131.0247600498587</v>
      </c>
      <c r="S3296">
        <v>16069.198014404656</v>
      </c>
      <c r="T3296">
        <v>11911.058294483584</v>
      </c>
      <c r="U3296">
        <v>2566.7105782508947</v>
      </c>
      <c r="V3296">
        <v>10326.136393496894</v>
      </c>
      <c r="W3296">
        <v>3865.1169551936264</v>
      </c>
      <c r="X3296">
        <v>15954.836112865434</v>
      </c>
      <c r="Y3296">
        <v>66228.703322273184</v>
      </c>
      <c r="Z3296">
        <v>6455.1566278135206</v>
      </c>
      <c r="AA3296">
        <v>87315.657658097378</v>
      </c>
      <c r="AB3296">
        <v>2354.3118827114399</v>
      </c>
      <c r="AC3296">
        <v>10624.68807404007</v>
      </c>
      <c r="AD3296">
        <v>13938.285297046097</v>
      </c>
      <c r="AE3296">
        <v>14466.350873968426</v>
      </c>
      <c r="AF3296">
        <v>36684.128584579419</v>
      </c>
      <c r="AG3296">
        <v>113525.85270709534</v>
      </c>
      <c r="AH3296">
        <v>23381.189228541643</v>
      </c>
      <c r="AI3296">
        <v>5265.5462208135987</v>
      </c>
      <c r="AJ3296">
        <v>37190.692569288207</v>
      </c>
      <c r="AK3296">
        <v>8962.2665653627828</v>
      </c>
      <c r="AL3296">
        <v>572533.25</v>
      </c>
      <c r="AM3296">
        <v>449507.28125</v>
      </c>
      <c r="AN3296">
        <v>123025.9765625</v>
      </c>
      <c r="AO3296" s="5" t="s">
        <v>2735</v>
      </c>
    </row>
    <row r="3297" spans="1:41" ht="14.25" x14ac:dyDescent="0.45">
      <c r="A3297">
        <v>2019</v>
      </c>
      <c r="B3297" s="5" t="s">
        <v>1508</v>
      </c>
      <c r="C3297" s="5" t="s">
        <v>277</v>
      </c>
      <c r="D3297" s="5" t="s">
        <v>107</v>
      </c>
      <c r="E3297" s="5" t="s">
        <v>114</v>
      </c>
      <c r="F3297" s="5" t="s">
        <v>115</v>
      </c>
      <c r="G3297" s="5" t="s">
        <v>86</v>
      </c>
      <c r="H3297" s="5" t="s">
        <v>130</v>
      </c>
      <c r="I3297">
        <v>15352.658305858979</v>
      </c>
      <c r="J3297">
        <v>21622.474638563119</v>
      </c>
      <c r="K3297">
        <v>2822.0497716011741</v>
      </c>
      <c r="L3297">
        <v>3091.1821670096706</v>
      </c>
      <c r="M3297">
        <v>10737.229150876057</v>
      </c>
      <c r="N3297">
        <v>9619.7062408149595</v>
      </c>
      <c r="O3297">
        <v>11346.425180515516</v>
      </c>
      <c r="P3297">
        <v>6990.4677922168985</v>
      </c>
      <c r="Q3297">
        <v>4883.9338866709249</v>
      </c>
      <c r="R3297">
        <v>8380.3052719732386</v>
      </c>
      <c r="S3297">
        <v>10075.2077113164</v>
      </c>
      <c r="T3297">
        <v>12531.086742286278</v>
      </c>
      <c r="U3297">
        <v>2539.9246660337062</v>
      </c>
      <c r="V3297">
        <v>10556.650806001675</v>
      </c>
      <c r="W3297">
        <v>4620.4907354932784</v>
      </c>
      <c r="X3297">
        <v>16882.963353612264</v>
      </c>
      <c r="Y3297">
        <v>60675.732612650027</v>
      </c>
      <c r="Z3297">
        <v>7300.6743180059457</v>
      </c>
      <c r="AA3297">
        <v>81080.480152194315</v>
      </c>
      <c r="AB3297">
        <v>2335.6260835622656</v>
      </c>
      <c r="AC3297">
        <v>10449.241491067793</v>
      </c>
      <c r="AD3297">
        <v>14046.3277671586</v>
      </c>
      <c r="AE3297">
        <v>13950.854643511608</v>
      </c>
      <c r="AF3297">
        <v>36157.145989837154</v>
      </c>
      <c r="AG3297">
        <v>115642.976046314</v>
      </c>
      <c r="AH3297">
        <v>23802.850919133016</v>
      </c>
      <c r="AI3297">
        <v>5155.6471168263542</v>
      </c>
      <c r="AJ3297">
        <v>35079.586017325826</v>
      </c>
      <c r="AK3297">
        <v>9104.86663966181</v>
      </c>
      <c r="AL3297">
        <v>566834.75</v>
      </c>
      <c r="AM3297">
        <v>443374</v>
      </c>
      <c r="AN3297">
        <v>123460.7734375</v>
      </c>
      <c r="AO3297" s="5" t="s">
        <v>2734</v>
      </c>
    </row>
    <row r="3298" spans="1:41" ht="14.25" x14ac:dyDescent="0.45">
      <c r="A3298">
        <v>2019</v>
      </c>
      <c r="B3298" s="5" t="s">
        <v>5028</v>
      </c>
      <c r="C3298" s="5" t="s">
        <v>277</v>
      </c>
      <c r="D3298" s="5" t="s">
        <v>107</v>
      </c>
      <c r="E3298" s="5" t="s">
        <v>114</v>
      </c>
      <c r="F3298" s="5" t="s">
        <v>115</v>
      </c>
      <c r="G3298" s="5" t="s">
        <v>86</v>
      </c>
      <c r="H3298" s="5" t="s">
        <v>130</v>
      </c>
      <c r="I3298">
        <v>17115.93578217064</v>
      </c>
      <c r="J3298">
        <v>42463.059556209511</v>
      </c>
      <c r="K3298">
        <v>2679.8708000000001</v>
      </c>
      <c r="L3298">
        <v>3275</v>
      </c>
      <c r="M3298">
        <v>14449</v>
      </c>
      <c r="N3298">
        <v>12281.674000000001</v>
      </c>
      <c r="O3298">
        <v>11703.808803350001</v>
      </c>
      <c r="P3298">
        <v>12414.27896</v>
      </c>
      <c r="Q3298">
        <v>5278.4797495560688</v>
      </c>
      <c r="R3298">
        <v>8723.7326753534944</v>
      </c>
      <c r="S3298">
        <v>16419</v>
      </c>
      <c r="T3298">
        <v>14150</v>
      </c>
      <c r="U3298">
        <v>2124.1999999999998</v>
      </c>
      <c r="V3298">
        <v>10718</v>
      </c>
      <c r="W3298">
        <v>5620</v>
      </c>
      <c r="X3298">
        <v>23104</v>
      </c>
      <c r="Y3298">
        <v>62844</v>
      </c>
      <c r="Z3298">
        <v>8805.8697798230969</v>
      </c>
      <c r="AA3298">
        <v>89820</v>
      </c>
      <c r="AB3298">
        <v>2407</v>
      </c>
      <c r="AC3298">
        <v>12200.579578520001</v>
      </c>
      <c r="AD3298">
        <v>18077.630355143381</v>
      </c>
      <c r="AE3298">
        <v>15589</v>
      </c>
      <c r="AF3298">
        <v>38056.237254901956</v>
      </c>
      <c r="AG3298">
        <v>123437</v>
      </c>
      <c r="AH3298">
        <v>23658.973565516812</v>
      </c>
      <c r="AI3298">
        <v>7300</v>
      </c>
      <c r="AJ3298">
        <v>30787</v>
      </c>
      <c r="AK3298">
        <v>8912</v>
      </c>
      <c r="AL3298">
        <v>644415.375</v>
      </c>
      <c r="AM3298">
        <v>495934.09375</v>
      </c>
      <c r="AN3298">
        <v>148481.28125</v>
      </c>
      <c r="AO3298" s="5" t="s">
        <v>5681</v>
      </c>
    </row>
    <row r="3299" spans="1:41" ht="14.25" x14ac:dyDescent="0.45">
      <c r="A3299">
        <v>2019</v>
      </c>
      <c r="B3299" s="5" t="s">
        <v>1509</v>
      </c>
      <c r="C3299" s="5" t="s">
        <v>277</v>
      </c>
      <c r="D3299" s="5" t="s">
        <v>107</v>
      </c>
      <c r="E3299" s="5" t="s">
        <v>114</v>
      </c>
      <c r="F3299" s="5" t="s">
        <v>115</v>
      </c>
      <c r="G3299" s="5" t="s">
        <v>86</v>
      </c>
      <c r="H3299" s="5" t="s">
        <v>130</v>
      </c>
      <c r="I3299">
        <v>14217.870129511377</v>
      </c>
      <c r="J3299">
        <v>19662.139902905696</v>
      </c>
      <c r="K3299">
        <v>2792.7619395039815</v>
      </c>
      <c r="L3299">
        <v>3746.1535829880745</v>
      </c>
      <c r="M3299">
        <v>11015.382948263268</v>
      </c>
      <c r="N3299">
        <v>10732.528965756886</v>
      </c>
      <c r="O3299">
        <v>10942.914171788301</v>
      </c>
      <c r="P3299">
        <v>8567.7246138554492</v>
      </c>
      <c r="Q3299">
        <v>6400.9918007797032</v>
      </c>
      <c r="R3299">
        <v>8973.4564059378536</v>
      </c>
      <c r="S3299">
        <v>12555.648632800199</v>
      </c>
      <c r="T3299">
        <v>12242.189349397557</v>
      </c>
      <c r="U3299">
        <v>2153.9426187012982</v>
      </c>
      <c r="V3299">
        <v>11174.410055372058</v>
      </c>
      <c r="W3299">
        <v>5029.4819588695646</v>
      </c>
      <c r="X3299">
        <v>16147.510747683935</v>
      </c>
      <c r="Y3299">
        <v>59733.694567347789</v>
      </c>
      <c r="Z3299">
        <v>6833.0348210104094</v>
      </c>
      <c r="AA3299">
        <v>86489.004919194223</v>
      </c>
      <c r="AB3299">
        <v>2344.4947527619852</v>
      </c>
      <c r="AC3299">
        <v>10896.450411242653</v>
      </c>
      <c r="AD3299">
        <v>14509.105865868134</v>
      </c>
      <c r="AE3299">
        <v>14173.104847625647</v>
      </c>
      <c r="AF3299">
        <v>37366.87785013907</v>
      </c>
      <c r="AG3299">
        <v>115169.00712931574</v>
      </c>
      <c r="AH3299">
        <v>21119.147260083282</v>
      </c>
      <c r="AI3299">
        <v>5203.4554387319295</v>
      </c>
      <c r="AJ3299">
        <v>32741.268978007411</v>
      </c>
      <c r="AK3299">
        <v>8998.8090427854204</v>
      </c>
      <c r="AL3299">
        <v>571932.5</v>
      </c>
      <c r="AM3299">
        <v>449031.65625</v>
      </c>
      <c r="AN3299">
        <v>122900.8984375</v>
      </c>
      <c r="AO3299" s="5" t="s">
        <v>2736</v>
      </c>
    </row>
    <row r="3300" spans="1:41" ht="14.25" x14ac:dyDescent="0.45">
      <c r="A3300">
        <v>2019</v>
      </c>
      <c r="B3300" s="5" t="s">
        <v>589</v>
      </c>
      <c r="C3300" s="5" t="s">
        <v>277</v>
      </c>
      <c r="D3300" s="5" t="s">
        <v>107</v>
      </c>
      <c r="E3300" s="5" t="s">
        <v>114</v>
      </c>
      <c r="F3300" s="5" t="s">
        <v>115</v>
      </c>
      <c r="G3300" s="5" t="s">
        <v>87</v>
      </c>
      <c r="H3300" s="5" t="s">
        <v>130</v>
      </c>
      <c r="I3300">
        <v>25200.672161440529</v>
      </c>
      <c r="J3300">
        <v>20608.594754646489</v>
      </c>
      <c r="K3300">
        <v>3334.7961679270561</v>
      </c>
      <c r="L3300">
        <v>4030.6587413399998</v>
      </c>
      <c r="M3300">
        <v>12459.75251062212</v>
      </c>
      <c r="N3300">
        <v>11449.2168401</v>
      </c>
      <c r="O3300">
        <v>11191.36803778166</v>
      </c>
      <c r="P3300">
        <v>7411.65</v>
      </c>
      <c r="Q3300">
        <v>4986.0667129921712</v>
      </c>
      <c r="R3300">
        <v>8715.862147389249</v>
      </c>
      <c r="S3300">
        <v>12014.554109452631</v>
      </c>
      <c r="T3300">
        <v>12440.884575</v>
      </c>
      <c r="U3300">
        <v>2152.5712329410412</v>
      </c>
      <c r="V3300">
        <v>271</v>
      </c>
      <c r="W3300">
        <v>4998.5045949999994</v>
      </c>
      <c r="X3300">
        <v>15216.8904</v>
      </c>
      <c r="Y3300">
        <v>64068.601799999997</v>
      </c>
      <c r="Z3300">
        <v>6560.2181102619024</v>
      </c>
      <c r="AA3300">
        <v>83123.495656143146</v>
      </c>
      <c r="AB3300">
        <v>2156</v>
      </c>
      <c r="AC3300">
        <v>11710.34042</v>
      </c>
      <c r="AD3300">
        <v>14232.328965299859</v>
      </c>
      <c r="AE3300">
        <v>14706.054</v>
      </c>
      <c r="AF3300">
        <v>38768.950999300781</v>
      </c>
      <c r="AG3300">
        <v>120571.6700910334</v>
      </c>
      <c r="AH3300">
        <v>26947.902893438619</v>
      </c>
      <c r="AI3300">
        <v>6127.9560000000001</v>
      </c>
      <c r="AJ3300">
        <v>31642.45703923743</v>
      </c>
      <c r="AK3300">
        <v>8695.9964346177385</v>
      </c>
      <c r="AL3300">
        <v>585795</v>
      </c>
      <c r="AM3300">
        <v>455978.09375</v>
      </c>
      <c r="AN3300">
        <v>129816.9296875</v>
      </c>
      <c r="AO3300" s="5" t="s">
        <v>998</v>
      </c>
    </row>
    <row r="3301" spans="1:41" ht="14.25" x14ac:dyDescent="0.45">
      <c r="A3301">
        <v>2019</v>
      </c>
      <c r="B3301" s="5" t="s">
        <v>1509</v>
      </c>
      <c r="C3301" s="5" t="s">
        <v>277</v>
      </c>
      <c r="D3301" s="5" t="s">
        <v>107</v>
      </c>
      <c r="E3301" s="5" t="s">
        <v>114</v>
      </c>
      <c r="F3301" s="5" t="s">
        <v>115</v>
      </c>
      <c r="G3301" s="5" t="s">
        <v>87</v>
      </c>
      <c r="H3301" s="5" t="s">
        <v>130</v>
      </c>
      <c r="I3301">
        <v>14805</v>
      </c>
      <c r="J3301">
        <v>20211.367355894839</v>
      </c>
      <c r="K3301">
        <v>2859.4307216787238</v>
      </c>
      <c r="L3301">
        <v>3817.7616762949178</v>
      </c>
      <c r="M3301">
        <v>11278.400752051801</v>
      </c>
      <c r="N3301">
        <v>10847.809316663999</v>
      </c>
      <c r="O3301">
        <v>11162.22886010145</v>
      </c>
      <c r="P3301">
        <v>8160.2780472000004</v>
      </c>
      <c r="Q3301">
        <v>6550.8182377566318</v>
      </c>
      <c r="R3301">
        <v>9471.4923832118566</v>
      </c>
      <c r="S3301">
        <v>12702.806800748171</v>
      </c>
      <c r="T3301">
        <v>12375.4990002875</v>
      </c>
      <c r="U3301">
        <v>2220.6201407778822</v>
      </c>
      <c r="V3301">
        <v>11446</v>
      </c>
      <c r="W3301">
        <v>5088.4836196236993</v>
      </c>
      <c r="X3301">
        <v>16320.954556799999</v>
      </c>
      <c r="Y3301">
        <v>61633.702599999997</v>
      </c>
      <c r="Z3301">
        <v>6994.7919716409033</v>
      </c>
      <c r="AA3301">
        <v>89418.658928298508</v>
      </c>
      <c r="AB3301">
        <v>2233</v>
      </c>
      <c r="AC3301">
        <v>11077.931227424</v>
      </c>
      <c r="AD3301">
        <v>14848.716929787781</v>
      </c>
      <c r="AE3301">
        <v>14769.666775511991</v>
      </c>
      <c r="AF3301">
        <v>39453.453159074663</v>
      </c>
      <c r="AG3301">
        <v>122851.05756651729</v>
      </c>
      <c r="AH3301">
        <v>21790.275961533989</v>
      </c>
      <c r="AI3301">
        <v>5259.3468480000001</v>
      </c>
      <c r="AJ3301">
        <v>33903.490229867937</v>
      </c>
      <c r="AK3301">
        <v>9246.1660281832865</v>
      </c>
      <c r="AL3301">
        <v>592799.3125</v>
      </c>
      <c r="AM3301">
        <v>467633.9375</v>
      </c>
      <c r="AN3301">
        <v>125165.3046875</v>
      </c>
      <c r="AO3301" s="5" t="s">
        <v>2739</v>
      </c>
    </row>
    <row r="3302" spans="1:41" ht="14.25" x14ac:dyDescent="0.45">
      <c r="A3302">
        <v>2019</v>
      </c>
      <c r="B3302" s="5" t="s">
        <v>4071</v>
      </c>
      <c r="C3302" s="5" t="s">
        <v>277</v>
      </c>
      <c r="D3302" s="5" t="s">
        <v>107</v>
      </c>
      <c r="E3302" s="5" t="s">
        <v>114</v>
      </c>
      <c r="F3302" s="5" t="s">
        <v>115</v>
      </c>
      <c r="G3302" s="5" t="s">
        <v>87</v>
      </c>
      <c r="H3302" s="5" t="s">
        <v>130</v>
      </c>
      <c r="I3302">
        <v>16180.59317309226</v>
      </c>
      <c r="J3302">
        <v>30293.109853431371</v>
      </c>
      <c r="K3302">
        <v>3100.44148257392</v>
      </c>
      <c r="L3302">
        <v>3658.5082000000002</v>
      </c>
      <c r="M3302">
        <v>13130.70297096556</v>
      </c>
      <c r="N3302">
        <v>12003.814299</v>
      </c>
      <c r="O3302">
        <v>11365.16459179867</v>
      </c>
      <c r="P3302">
        <v>12115.393403112001</v>
      </c>
      <c r="Q3302">
        <v>5026.3483948570974</v>
      </c>
      <c r="R3302">
        <v>9029.4062057335505</v>
      </c>
      <c r="S3302">
        <v>12760</v>
      </c>
      <c r="T3302">
        <v>12848.94</v>
      </c>
      <c r="U3302">
        <v>2152.6840000000002</v>
      </c>
      <c r="V3302">
        <v>11546</v>
      </c>
      <c r="W3302">
        <v>5943.241</v>
      </c>
      <c r="X3302">
        <v>15540.72</v>
      </c>
      <c r="Y3302">
        <v>62129.197491963409</v>
      </c>
      <c r="Z3302">
        <v>6629</v>
      </c>
      <c r="AA3302">
        <v>93297</v>
      </c>
      <c r="AB3302">
        <v>2211.46</v>
      </c>
      <c r="AC3302">
        <v>12107.761850000001</v>
      </c>
      <c r="AD3302">
        <v>15497.847654372001</v>
      </c>
      <c r="AE3302">
        <v>15838.07554969569</v>
      </c>
      <c r="AF3302">
        <v>38993.759583113373</v>
      </c>
      <c r="AG3302">
        <v>122111</v>
      </c>
      <c r="AH3302">
        <v>22287</v>
      </c>
      <c r="AI3302">
        <v>6338.2800000000007</v>
      </c>
      <c r="AJ3302">
        <v>32150</v>
      </c>
      <c r="AK3302">
        <v>8710.37288178567</v>
      </c>
      <c r="AL3302">
        <v>614995.75</v>
      </c>
      <c r="AM3302">
        <v>485261.625</v>
      </c>
      <c r="AN3302">
        <v>129734.171875</v>
      </c>
      <c r="AO3302" s="5" t="s">
        <v>4462</v>
      </c>
    </row>
    <row r="3303" spans="1:41" ht="14.25" x14ac:dyDescent="0.45">
      <c r="A3303">
        <v>2019</v>
      </c>
      <c r="B3303" s="5" t="s">
        <v>1507</v>
      </c>
      <c r="C3303" s="5" t="s">
        <v>277</v>
      </c>
      <c r="D3303" s="5" t="s">
        <v>107</v>
      </c>
      <c r="E3303" s="5" t="s">
        <v>114</v>
      </c>
      <c r="F3303" s="5" t="s">
        <v>115</v>
      </c>
      <c r="G3303" s="5" t="s">
        <v>87</v>
      </c>
      <c r="H3303" s="5" t="s">
        <v>130</v>
      </c>
      <c r="I3303">
        <v>17224.50673268468</v>
      </c>
      <c r="J3303">
        <v>12012.660127004219</v>
      </c>
      <c r="K3303">
        <v>1056</v>
      </c>
      <c r="L3303">
        <v>3107.0877455614732</v>
      </c>
      <c r="M3303">
        <v>11154.53156055525</v>
      </c>
      <c r="N3303">
        <v>9608.2879999999986</v>
      </c>
      <c r="O3303">
        <v>10509.14175584521</v>
      </c>
      <c r="P3303">
        <v>7875.5999999999995</v>
      </c>
      <c r="Q3303">
        <v>6153.1274967684494</v>
      </c>
      <c r="R3303">
        <v>9540.5867140096998</v>
      </c>
      <c r="S3303">
        <v>16942.837988037099</v>
      </c>
      <c r="T3303">
        <v>12872.59694216308</v>
      </c>
      <c r="U3303">
        <v>2145</v>
      </c>
      <c r="V3303">
        <v>10889</v>
      </c>
      <c r="W3303">
        <v>3972.8884797911001</v>
      </c>
      <c r="X3303">
        <v>17752.953010019381</v>
      </c>
      <c r="Y3303">
        <v>73728</v>
      </c>
      <c r="Z3303">
        <v>6816.2973586197568</v>
      </c>
      <c r="AA3303">
        <v>92778.401364829304</v>
      </c>
      <c r="AB3303">
        <v>2194</v>
      </c>
      <c r="AC3303">
        <v>11448.81647561277</v>
      </c>
      <c r="AD3303">
        <v>14625.82486850412</v>
      </c>
      <c r="AE3303">
        <v>15300.602923589389</v>
      </c>
      <c r="AF3303">
        <v>38499.21428571429</v>
      </c>
      <c r="AG3303">
        <v>120169.6308988485</v>
      </c>
      <c r="AH3303">
        <v>24518.220596523701</v>
      </c>
      <c r="AI3303">
        <v>5417.7245013024003</v>
      </c>
      <c r="AJ3303">
        <v>39608.353979577972</v>
      </c>
      <c r="AK3303">
        <v>9130</v>
      </c>
      <c r="AL3303">
        <v>607051.9375</v>
      </c>
      <c r="AM3303">
        <v>476905.15625</v>
      </c>
      <c r="AN3303">
        <v>130146.71875</v>
      </c>
      <c r="AO3303" s="5" t="s">
        <v>2738</v>
      </c>
    </row>
    <row r="3304" spans="1:41" ht="14.25" x14ac:dyDescent="0.45">
      <c r="A3304">
        <v>2019</v>
      </c>
      <c r="B3304" s="5" t="s">
        <v>1508</v>
      </c>
      <c r="C3304" s="5" t="s">
        <v>277</v>
      </c>
      <c r="D3304" s="5" t="s">
        <v>107</v>
      </c>
      <c r="E3304" s="5" t="s">
        <v>114</v>
      </c>
      <c r="F3304" s="5" t="s">
        <v>115</v>
      </c>
      <c r="G3304" s="5" t="s">
        <v>87</v>
      </c>
      <c r="H3304" s="5" t="s">
        <v>130</v>
      </c>
      <c r="I3304">
        <v>15847.25265541019</v>
      </c>
      <c r="J3304">
        <v>22907.34276462733</v>
      </c>
      <c r="K3304">
        <v>2981.3530725080391</v>
      </c>
      <c r="L3304">
        <v>3234.6329595000011</v>
      </c>
      <c r="M3304">
        <v>11216.132525096889</v>
      </c>
      <c r="N3304">
        <v>10155.10534626522</v>
      </c>
      <c r="O3304">
        <v>12190</v>
      </c>
      <c r="P3304">
        <v>7875.5999999999995</v>
      </c>
      <c r="Q3304">
        <v>5336.2414237014837</v>
      </c>
      <c r="R3304">
        <v>9011.2923630773221</v>
      </c>
      <c r="S3304">
        <v>10604.721297799641</v>
      </c>
      <c r="T3304">
        <v>13557.70353804624</v>
      </c>
      <c r="U3304">
        <v>2663.0536731470402</v>
      </c>
      <c r="V3304">
        <v>11068</v>
      </c>
      <c r="W3304">
        <v>4749.4904194872006</v>
      </c>
      <c r="X3304">
        <v>18612.539190970001</v>
      </c>
      <c r="Y3304">
        <v>65526.482500000013</v>
      </c>
      <c r="Z3304">
        <v>7804.1549999999997</v>
      </c>
      <c r="AA3304">
        <v>85977.276654109708</v>
      </c>
      <c r="AB3304">
        <v>2218</v>
      </c>
      <c r="AC3304">
        <v>11412.52292514048</v>
      </c>
      <c r="AD3304">
        <v>15868.105447586489</v>
      </c>
      <c r="AE3304">
        <v>14340.349167682751</v>
      </c>
      <c r="AF3304">
        <v>37835.618079345251</v>
      </c>
      <c r="AG3304">
        <v>126172</v>
      </c>
      <c r="AH3304">
        <v>26861.855843376419</v>
      </c>
      <c r="AI3304">
        <v>5299.5878553600005</v>
      </c>
      <c r="AJ3304">
        <v>39622.385476887983</v>
      </c>
      <c r="AK3304">
        <v>9946.5263031194263</v>
      </c>
      <c r="AL3304">
        <v>610895.3125</v>
      </c>
      <c r="AM3304">
        <v>476789.3125</v>
      </c>
      <c r="AN3304">
        <v>134106.015625</v>
      </c>
      <c r="AO3304" s="5" t="s">
        <v>2737</v>
      </c>
    </row>
    <row r="3305" spans="1:41" ht="14.25" x14ac:dyDescent="0.45">
      <c r="A3305">
        <v>2019</v>
      </c>
      <c r="B3305" s="5" t="s">
        <v>5028</v>
      </c>
      <c r="C3305" s="5" t="s">
        <v>277</v>
      </c>
      <c r="D3305" s="5" t="s">
        <v>107</v>
      </c>
      <c r="E3305" s="5" t="s">
        <v>114</v>
      </c>
      <c r="F3305" s="5" t="s">
        <v>115</v>
      </c>
      <c r="G3305" s="5" t="s">
        <v>87</v>
      </c>
      <c r="H3305" s="5" t="s">
        <v>130</v>
      </c>
      <c r="I3305">
        <v>17458.25449781405</v>
      </c>
      <c r="J3305">
        <v>43488.034529797922</v>
      </c>
      <c r="K3305">
        <v>2679.8708000000001</v>
      </c>
      <c r="L3305">
        <v>3344.1025</v>
      </c>
      <c r="M3305">
        <v>14449</v>
      </c>
      <c r="N3305">
        <v>12281.674000000001</v>
      </c>
      <c r="O3305">
        <v>11703.808803350001</v>
      </c>
      <c r="P3305">
        <v>12414.27896</v>
      </c>
      <c r="Q3305">
        <v>5278.4797495560688</v>
      </c>
      <c r="R3305">
        <v>8723.7326753534944</v>
      </c>
      <c r="S3305">
        <v>16419</v>
      </c>
      <c r="T3305">
        <v>14440.78164216376</v>
      </c>
      <c r="U3305">
        <v>2138.6840000000002</v>
      </c>
      <c r="V3305">
        <v>10718</v>
      </c>
      <c r="W3305">
        <v>5620</v>
      </c>
      <c r="X3305">
        <v>23104</v>
      </c>
      <c r="Y3305">
        <v>62844</v>
      </c>
      <c r="Z3305">
        <v>8805.8697798230969</v>
      </c>
      <c r="AA3305">
        <v>92385</v>
      </c>
      <c r="AB3305">
        <v>2407</v>
      </c>
      <c r="AC3305">
        <v>12200.579578520001</v>
      </c>
      <c r="AD3305">
        <v>18077.630355143381</v>
      </c>
      <c r="AE3305">
        <v>15589</v>
      </c>
      <c r="AF3305">
        <v>38859.22386098039</v>
      </c>
      <c r="AG3305">
        <v>127795</v>
      </c>
      <c r="AH3305">
        <v>24370.37002360991</v>
      </c>
      <c r="AI3305">
        <v>7300</v>
      </c>
      <c r="AJ3305">
        <v>32030.7948</v>
      </c>
      <c r="AK3305">
        <v>8912</v>
      </c>
      <c r="AL3305">
        <v>655838.1875</v>
      </c>
      <c r="AM3305">
        <v>506354.71875</v>
      </c>
      <c r="AN3305">
        <v>149483.46875</v>
      </c>
      <c r="AO3305" s="5" t="s">
        <v>5682</v>
      </c>
    </row>
    <row r="3306" spans="1:41" ht="14.25" x14ac:dyDescent="0.45">
      <c r="A3306">
        <v>2019</v>
      </c>
      <c r="B3306" s="5" t="s">
        <v>4071</v>
      </c>
      <c r="C3306" s="5" t="s">
        <v>277</v>
      </c>
      <c r="D3306" s="5" t="s">
        <v>107</v>
      </c>
      <c r="E3306" s="5" t="s">
        <v>29</v>
      </c>
      <c r="F3306" s="5" t="s">
        <v>29</v>
      </c>
      <c r="G3306" s="5" t="s">
        <v>86</v>
      </c>
      <c r="H3306" s="5" t="s">
        <v>130</v>
      </c>
      <c r="I3306">
        <v>615.93844791135496</v>
      </c>
      <c r="J3306">
        <v>6582.2322021912451</v>
      </c>
      <c r="K3306">
        <v>177.12477665022368</v>
      </c>
      <c r="L3306">
        <v>423.79741636236798</v>
      </c>
      <c r="M3306">
        <v>1028.6345057339029</v>
      </c>
      <c r="N3306">
        <v>630.06692221092317</v>
      </c>
      <c r="O3306">
        <v>1044.0640233199115</v>
      </c>
      <c r="P3306">
        <v>1636.6412459295584</v>
      </c>
      <c r="Q3306">
        <v>1.484455239351379</v>
      </c>
      <c r="R3306">
        <v>633.10544939437705</v>
      </c>
      <c r="S3306">
        <v>1038.9208507912419</v>
      </c>
      <c r="T3306">
        <v>1800.1103850343302</v>
      </c>
      <c r="U3306">
        <v>36.566429003831736</v>
      </c>
      <c r="V3306">
        <v>1028.6345057339029</v>
      </c>
      <c r="W3306">
        <v>411.45380229356118</v>
      </c>
      <c r="X3306">
        <v>2034.6390523416599</v>
      </c>
      <c r="Y3306">
        <v>3605.3639425973297</v>
      </c>
      <c r="Z3306">
        <v>1138.6983978474304</v>
      </c>
      <c r="AA3306">
        <v>10317.204092511047</v>
      </c>
      <c r="AB3306">
        <v>320.93396578897773</v>
      </c>
      <c r="AC3306">
        <v>1146.4954474008935</v>
      </c>
      <c r="AD3306">
        <v>1379.6075743127551</v>
      </c>
      <c r="AE3306">
        <v>1781.5949639311198</v>
      </c>
      <c r="AF3306">
        <v>1540.2871380153526</v>
      </c>
      <c r="AG3306">
        <v>5016.6504844642441</v>
      </c>
      <c r="AH3306">
        <v>1367.0552581203569</v>
      </c>
      <c r="AI3306">
        <v>1031.7204092511047</v>
      </c>
      <c r="AJ3306">
        <v>1493.9126664397609</v>
      </c>
      <c r="AK3306">
        <v>617.18070344034174</v>
      </c>
      <c r="AL3306">
        <v>49880.12109375</v>
      </c>
      <c r="AM3306">
        <v>37628.6796875</v>
      </c>
      <c r="AN3306">
        <v>12251.4462890625</v>
      </c>
      <c r="AO3306" s="5" t="s">
        <v>4463</v>
      </c>
    </row>
    <row r="3307" spans="1:41" ht="14.25" x14ac:dyDescent="0.45">
      <c r="A3307">
        <v>2019</v>
      </c>
      <c r="B3307" s="5" t="s">
        <v>1507</v>
      </c>
      <c r="C3307" s="5" t="s">
        <v>277</v>
      </c>
      <c r="D3307" s="5" t="s">
        <v>107</v>
      </c>
      <c r="E3307" s="5" t="s">
        <v>29</v>
      </c>
      <c r="F3307" s="5" t="s">
        <v>29</v>
      </c>
      <c r="G3307" s="5" t="s">
        <v>86</v>
      </c>
      <c r="H3307" s="5" t="s">
        <v>130</v>
      </c>
      <c r="I3307">
        <v>122.37220337071093</v>
      </c>
      <c r="J3307">
        <v>1627.9138915217343</v>
      </c>
      <c r="K3307">
        <v>90.137738444740634</v>
      </c>
      <c r="L3307">
        <v>493.6114248164368</v>
      </c>
      <c r="M3307">
        <v>947.26544492792436</v>
      </c>
      <c r="N3307">
        <v>300.45912814913544</v>
      </c>
      <c r="O3307">
        <v>1058.0453584108841</v>
      </c>
      <c r="P3307">
        <v>1287.681977782009</v>
      </c>
      <c r="Q3307">
        <v>1.3949888092638432</v>
      </c>
      <c r="R3307">
        <v>455.32434734371839</v>
      </c>
      <c r="S3307">
        <v>1019.4148990774238</v>
      </c>
      <c r="T3307">
        <v>1545.2183733384109</v>
      </c>
      <c r="U3307">
        <v>23.932033363644706</v>
      </c>
      <c r="V3307">
        <v>1093.4566127998894</v>
      </c>
      <c r="W3307">
        <v>268.26707870458523</v>
      </c>
      <c r="X3307">
        <v>1536.6338268198642</v>
      </c>
      <c r="Y3307">
        <v>2961.6685488986209</v>
      </c>
      <c r="Z3307">
        <v>912.10806759558977</v>
      </c>
      <c r="AA3307">
        <v>10102.198848715592</v>
      </c>
      <c r="AB3307">
        <v>401.32754974205949</v>
      </c>
      <c r="AC3307">
        <v>773.12425946031829</v>
      </c>
      <c r="AD3307">
        <v>1346.7007350970177</v>
      </c>
      <c r="AE3307">
        <v>1173.3358181549668</v>
      </c>
      <c r="AF3307">
        <v>1022.1456955359413</v>
      </c>
      <c r="AG3307">
        <v>5008.3194668604765</v>
      </c>
      <c r="AH3307">
        <v>1234.0285620410921</v>
      </c>
      <c r="AI3307">
        <v>537.60722572398879</v>
      </c>
      <c r="AJ3307">
        <v>1397.7303054286765</v>
      </c>
      <c r="AK3307">
        <v>521.51120100171363</v>
      </c>
      <c r="AL3307">
        <v>39262.9375</v>
      </c>
      <c r="AM3307">
        <v>28756.78125</v>
      </c>
      <c r="AN3307">
        <v>10506.1572265625</v>
      </c>
      <c r="AO3307" s="5" t="s">
        <v>2740</v>
      </c>
    </row>
    <row r="3308" spans="1:41" ht="14.25" x14ac:dyDescent="0.45">
      <c r="A3308">
        <v>2019</v>
      </c>
      <c r="B3308" s="5" t="s">
        <v>589</v>
      </c>
      <c r="C3308" s="5" t="s">
        <v>277</v>
      </c>
      <c r="D3308" s="5" t="s">
        <v>107</v>
      </c>
      <c r="E3308" s="5" t="s">
        <v>29</v>
      </c>
      <c r="F3308" s="5" t="s">
        <v>29</v>
      </c>
      <c r="G3308" s="5" t="s">
        <v>86</v>
      </c>
      <c r="H3308" s="5" t="s">
        <v>130</v>
      </c>
      <c r="I3308">
        <v>523.61505622203163</v>
      </c>
      <c r="J3308">
        <v>4457.0130502762049</v>
      </c>
      <c r="K3308">
        <v>177.36770527440561</v>
      </c>
      <c r="L3308">
        <v>430.74433917678522</v>
      </c>
      <c r="M3308">
        <v>1150.0455657632615</v>
      </c>
      <c r="N3308">
        <v>340.09983867526267</v>
      </c>
      <c r="O3308">
        <v>1128.0696228353702</v>
      </c>
      <c r="P3308">
        <v>1176.3084245014188</v>
      </c>
      <c r="Q3308">
        <v>1.486491186415225</v>
      </c>
      <c r="R3308">
        <v>639.85181327999703</v>
      </c>
      <c r="S3308">
        <v>1157.134698804254</v>
      </c>
      <c r="T3308">
        <v>2300.091131526523</v>
      </c>
      <c r="U3308">
        <v>32.574597066260374</v>
      </c>
      <c r="V3308">
        <v>1026.6770414359298</v>
      </c>
      <c r="W3308">
        <v>313.64879066270765</v>
      </c>
      <c r="X3308">
        <v>1947.4924910429563</v>
      </c>
      <c r="Y3308">
        <v>3544.2313344885965</v>
      </c>
      <c r="Z3308">
        <v>1129.1356463857476</v>
      </c>
      <c r="AA3308">
        <v>5750.227828816307</v>
      </c>
      <c r="AB3308">
        <v>268.69246400105288</v>
      </c>
      <c r="AC3308">
        <v>1109.5506422297512</v>
      </c>
      <c r="AD3308">
        <v>1381.4991864139586</v>
      </c>
      <c r="AE3308">
        <v>1918.4851028868952</v>
      </c>
      <c r="AF3308">
        <v>1038.11655228328</v>
      </c>
      <c r="AG3308">
        <v>4482.7742124871793</v>
      </c>
      <c r="AH3308">
        <v>1376.3379407465607</v>
      </c>
      <c r="AI3308">
        <v>1048.6324567823192</v>
      </c>
      <c r="AJ3308">
        <v>1504.468699212121</v>
      </c>
      <c r="AK3308">
        <v>627.29758132541531</v>
      </c>
      <c r="AL3308">
        <v>41981.66796875</v>
      </c>
      <c r="AM3308">
        <v>29105.359375</v>
      </c>
      <c r="AN3308">
        <v>12876.310546875</v>
      </c>
      <c r="AO3308" s="5" t="s">
        <v>999</v>
      </c>
    </row>
    <row r="3309" spans="1:41" ht="14.25" x14ac:dyDescent="0.45">
      <c r="A3309">
        <v>2019</v>
      </c>
      <c r="B3309" s="5" t="s">
        <v>1509</v>
      </c>
      <c r="C3309" s="5" t="s">
        <v>277</v>
      </c>
      <c r="D3309" s="5" t="s">
        <v>107</v>
      </c>
      <c r="E3309" s="5" t="s">
        <v>29</v>
      </c>
      <c r="F3309" s="5" t="s">
        <v>29</v>
      </c>
      <c r="G3309" s="5" t="s">
        <v>86</v>
      </c>
      <c r="H3309" s="5" t="s">
        <v>130</v>
      </c>
      <c r="I3309">
        <v>484.98673391901548</v>
      </c>
      <c r="J3309">
        <v>4025.9378788648687</v>
      </c>
      <c r="K3309">
        <v>115.66874067276416</v>
      </c>
      <c r="L3309">
        <v>582.89491809940671</v>
      </c>
      <c r="M3309">
        <v>1102.2142048621449</v>
      </c>
      <c r="N3309">
        <v>470.63028590721319</v>
      </c>
      <c r="O3309">
        <v>1038.3140451488698</v>
      </c>
      <c r="P3309">
        <v>1397.4752702898381</v>
      </c>
      <c r="Q3309">
        <v>1.4721855915533069</v>
      </c>
      <c r="R3309">
        <v>618.68581199894186</v>
      </c>
      <c r="S3309">
        <v>913.63958881460519</v>
      </c>
      <c r="T3309">
        <v>2540.831751761757</v>
      </c>
      <c r="U3309">
        <v>52.496523796730521</v>
      </c>
      <c r="V3309">
        <v>891.39097406848418</v>
      </c>
      <c r="W3309">
        <v>308.67955992477545</v>
      </c>
      <c r="X3309">
        <v>1838.4282633615028</v>
      </c>
      <c r="Y3309">
        <v>3375.5264801297726</v>
      </c>
      <c r="Z3309">
        <v>1020.5324226084414</v>
      </c>
      <c r="AA3309">
        <v>10192.903384630219</v>
      </c>
      <c r="AB3309">
        <v>392.67399799954427</v>
      </c>
      <c r="AC3309">
        <v>893.80686409360976</v>
      </c>
      <c r="AD3309">
        <v>1368.2043372960429</v>
      </c>
      <c r="AE3309">
        <v>1640.6917070373097</v>
      </c>
      <c r="AF3309">
        <v>932.66326605828681</v>
      </c>
      <c r="AG3309">
        <v>3633.512383375959</v>
      </c>
      <c r="AH3309">
        <v>1354.3568799939255</v>
      </c>
      <c r="AI3309">
        <v>526.01516844323976</v>
      </c>
      <c r="AJ3309">
        <v>1747.7483863985647</v>
      </c>
      <c r="AK3309">
        <v>577.46176176403571</v>
      </c>
      <c r="AL3309">
        <v>44039.84765625</v>
      </c>
      <c r="AM3309">
        <v>31963.35546875</v>
      </c>
      <c r="AN3309">
        <v>12076.48828125</v>
      </c>
      <c r="AO3309" s="5" t="s">
        <v>2741</v>
      </c>
    </row>
    <row r="3310" spans="1:41" ht="14.25" x14ac:dyDescent="0.45">
      <c r="A3310">
        <v>2019</v>
      </c>
      <c r="B3310" s="5" t="s">
        <v>1508</v>
      </c>
      <c r="C3310" s="5" t="s">
        <v>277</v>
      </c>
      <c r="D3310" s="5" t="s">
        <v>107</v>
      </c>
      <c r="E3310" s="5" t="s">
        <v>29</v>
      </c>
      <c r="F3310" s="5" t="s">
        <v>29</v>
      </c>
      <c r="G3310" s="5" t="s">
        <v>86</v>
      </c>
      <c r="H3310" s="5" t="s">
        <v>130</v>
      </c>
      <c r="I3310">
        <v>110.75245275705585</v>
      </c>
      <c r="J3310">
        <v>3847.4383423544059</v>
      </c>
      <c r="K3310">
        <v>98.985054939068064</v>
      </c>
      <c r="L3310">
        <v>545.47083466422612</v>
      </c>
      <c r="M3310">
        <v>1088.2232007993105</v>
      </c>
      <c r="N3310">
        <v>306.54930179749834</v>
      </c>
      <c r="O3310">
        <v>1041.4491418589182</v>
      </c>
      <c r="P3310">
        <v>1184.7879256706835</v>
      </c>
      <c r="Q3310">
        <v>1.5314356941322989</v>
      </c>
      <c r="R3310">
        <v>500.44148013994476</v>
      </c>
      <c r="S3310">
        <v>703.32642281448921</v>
      </c>
      <c r="T3310">
        <v>1895.4584988332183</v>
      </c>
      <c r="U3310">
        <v>36.856137477312579</v>
      </c>
      <c r="V3310">
        <v>1019.3354593725307</v>
      </c>
      <c r="W3310">
        <v>263.25812483794698</v>
      </c>
      <c r="X3310">
        <v>1684.8519989628608</v>
      </c>
      <c r="Y3310">
        <v>3085.3852231007386</v>
      </c>
      <c r="Z3310">
        <v>895.07762444901982</v>
      </c>
      <c r="AA3310">
        <v>10061.792084857751</v>
      </c>
      <c r="AB3310">
        <v>393.83415475756868</v>
      </c>
      <c r="AC3310">
        <v>909.82007943994483</v>
      </c>
      <c r="AD3310">
        <v>1478.4244585661806</v>
      </c>
      <c r="AE3310">
        <v>1308.9193966942726</v>
      </c>
      <c r="AF3310">
        <v>931.41503579744744</v>
      </c>
      <c r="AG3310">
        <v>4614.3884121595347</v>
      </c>
      <c r="AH3310">
        <v>1074.0931493388237</v>
      </c>
      <c r="AI3310">
        <v>527.5692821752458</v>
      </c>
      <c r="AJ3310">
        <v>1325.5675068664566</v>
      </c>
      <c r="AK3310">
        <v>542.9435566657819</v>
      </c>
      <c r="AL3310">
        <v>41477.94921875</v>
      </c>
      <c r="AM3310">
        <v>30685.529296875</v>
      </c>
      <c r="AN3310">
        <v>10792.4169921875</v>
      </c>
      <c r="AO3310" s="5" t="s">
        <v>2742</v>
      </c>
    </row>
    <row r="3311" spans="1:41" ht="14.25" x14ac:dyDescent="0.45">
      <c r="A3311">
        <v>2019</v>
      </c>
      <c r="B3311" s="5" t="s">
        <v>5028</v>
      </c>
      <c r="C3311" s="5" t="s">
        <v>277</v>
      </c>
      <c r="D3311" s="5" t="s">
        <v>107</v>
      </c>
      <c r="E3311" s="5" t="s">
        <v>29</v>
      </c>
      <c r="F3311" s="5" t="s">
        <v>29</v>
      </c>
      <c r="G3311" s="5" t="s">
        <v>86</v>
      </c>
      <c r="H3311" s="5" t="s">
        <v>130</v>
      </c>
      <c r="I3311">
        <v>598.03921568627447</v>
      </c>
      <c r="J3311">
        <v>5069.7753229373457</v>
      </c>
      <c r="K3311">
        <v>215</v>
      </c>
      <c r="L3311">
        <v>433</v>
      </c>
      <c r="M3311">
        <v>1100</v>
      </c>
      <c r="N3311">
        <v>332.72500000000002</v>
      </c>
      <c r="O3311">
        <v>1015</v>
      </c>
      <c r="P3311">
        <v>1357.578</v>
      </c>
      <c r="Q3311">
        <v>1.6927715192863431</v>
      </c>
      <c r="R3311">
        <v>628.97540750000007</v>
      </c>
      <c r="S3311">
        <v>1010</v>
      </c>
      <c r="T3311">
        <v>1950</v>
      </c>
      <c r="U3311">
        <v>35.200000000000003</v>
      </c>
      <c r="V3311">
        <v>1006</v>
      </c>
      <c r="W3311">
        <v>570</v>
      </c>
      <c r="X3311">
        <v>2300</v>
      </c>
      <c r="Y3311">
        <v>3560</v>
      </c>
      <c r="Z3311">
        <v>1192.2746858160001</v>
      </c>
      <c r="AA3311">
        <v>10088</v>
      </c>
      <c r="AB3311">
        <v>302</v>
      </c>
      <c r="AC3311">
        <v>984.0625</v>
      </c>
      <c r="AD3311">
        <v>1485.3107827902049</v>
      </c>
      <c r="AE3311">
        <v>1750</v>
      </c>
      <c r="AF3311">
        <v>1504.3034439267069</v>
      </c>
      <c r="AG3311">
        <v>5959</v>
      </c>
      <c r="AH3311">
        <v>1332.242339860152</v>
      </c>
      <c r="AI3311">
        <v>1003</v>
      </c>
      <c r="AJ3311">
        <v>1651</v>
      </c>
      <c r="AK3311">
        <v>680</v>
      </c>
      <c r="AL3311">
        <v>49114.1796875</v>
      </c>
      <c r="AM3311">
        <v>36151.625</v>
      </c>
      <c r="AN3311">
        <v>12962.552734375</v>
      </c>
      <c r="AO3311" s="5" t="s">
        <v>5683</v>
      </c>
    </row>
    <row r="3312" spans="1:41" ht="14.25" x14ac:dyDescent="0.45">
      <c r="A3312">
        <v>2019</v>
      </c>
      <c r="B3312" s="5" t="s">
        <v>1507</v>
      </c>
      <c r="C3312" s="5" t="s">
        <v>277</v>
      </c>
      <c r="D3312" s="5" t="s">
        <v>107</v>
      </c>
      <c r="E3312" s="5" t="s">
        <v>29</v>
      </c>
      <c r="F3312" s="5" t="s">
        <v>29</v>
      </c>
      <c r="G3312" s="5" t="s">
        <v>87</v>
      </c>
      <c r="H3312" s="5" t="s">
        <v>130</v>
      </c>
      <c r="I3312">
        <v>126.710585876691</v>
      </c>
      <c r="J3312">
        <v>1484.4075753124989</v>
      </c>
      <c r="K3312">
        <v>99</v>
      </c>
      <c r="L3312">
        <v>518.03471286144008</v>
      </c>
      <c r="M3312">
        <v>993.10883643444618</v>
      </c>
      <c r="N3312">
        <v>318.08</v>
      </c>
      <c r="O3312">
        <v>1143.4577103579099</v>
      </c>
      <c r="P3312">
        <v>1356</v>
      </c>
      <c r="Q3312">
        <v>1.4751828</v>
      </c>
      <c r="R3312">
        <v>475.74741422658212</v>
      </c>
      <c r="S3312">
        <v>1074.8378022460929</v>
      </c>
      <c r="T3312">
        <v>1669.9585222265621</v>
      </c>
      <c r="U3312">
        <v>20</v>
      </c>
      <c r="V3312">
        <v>1153</v>
      </c>
      <c r="W3312">
        <v>275.74720217987999</v>
      </c>
      <c r="X3312">
        <v>1709.9292595925001</v>
      </c>
      <c r="Y3312">
        <v>3564</v>
      </c>
      <c r="Z3312">
        <v>946.47499999999991</v>
      </c>
      <c r="AA3312">
        <v>10734.22436012005</v>
      </c>
      <c r="AB3312">
        <v>374</v>
      </c>
      <c r="AC3312">
        <v>833.09342332903498</v>
      </c>
      <c r="AD3312">
        <v>1413.13</v>
      </c>
      <c r="AE3312">
        <v>1241.0002775419489</v>
      </c>
      <c r="AF3312">
        <v>1072.720211219646</v>
      </c>
      <c r="AG3312">
        <v>5301.4349472375743</v>
      </c>
      <c r="AH3312">
        <v>1305.25</v>
      </c>
      <c r="AI3312">
        <v>553.14448240319996</v>
      </c>
      <c r="AJ3312">
        <v>1488.5927870867349</v>
      </c>
      <c r="AK3312">
        <v>516</v>
      </c>
      <c r="AL3312">
        <v>41762.5625</v>
      </c>
      <c r="AM3312">
        <v>30634.998046875</v>
      </c>
      <c r="AN3312">
        <v>11127.564453125</v>
      </c>
      <c r="AO3312" s="5" t="s">
        <v>2743</v>
      </c>
    </row>
    <row r="3313" spans="1:41" ht="14.25" x14ac:dyDescent="0.45">
      <c r="A3313">
        <v>2019</v>
      </c>
      <c r="B3313" s="5" t="s">
        <v>5028</v>
      </c>
      <c r="C3313" s="5" t="s">
        <v>277</v>
      </c>
      <c r="D3313" s="5" t="s">
        <v>107</v>
      </c>
      <c r="E3313" s="5" t="s">
        <v>29</v>
      </c>
      <c r="F3313" s="5" t="s">
        <v>29</v>
      </c>
      <c r="G3313" s="5" t="s">
        <v>87</v>
      </c>
      <c r="H3313" s="5" t="s">
        <v>130</v>
      </c>
      <c r="I3313">
        <v>610</v>
      </c>
      <c r="J3313">
        <v>5209.7108846251731</v>
      </c>
      <c r="K3313">
        <v>215</v>
      </c>
      <c r="L3313">
        <v>442.13630000000001</v>
      </c>
      <c r="M3313">
        <v>1100</v>
      </c>
      <c r="N3313">
        <v>332.72500000000002</v>
      </c>
      <c r="O3313">
        <v>1015</v>
      </c>
      <c r="P3313">
        <v>1357.578</v>
      </c>
      <c r="Q3313">
        <v>1.6927715192863431</v>
      </c>
      <c r="R3313">
        <v>628.97540750000007</v>
      </c>
      <c r="S3313">
        <v>1010</v>
      </c>
      <c r="T3313">
        <v>1990.072381782285</v>
      </c>
      <c r="U3313">
        <v>35.904000000000003</v>
      </c>
      <c r="V3313">
        <v>1006</v>
      </c>
      <c r="W3313">
        <v>570</v>
      </c>
      <c r="X3313">
        <v>2300</v>
      </c>
      <c r="Y3313">
        <v>3560</v>
      </c>
      <c r="Z3313">
        <v>1192.2746858160001</v>
      </c>
      <c r="AA3313">
        <v>10367</v>
      </c>
      <c r="AB3313">
        <v>302</v>
      </c>
      <c r="AC3313">
        <v>984.0625</v>
      </c>
      <c r="AD3313">
        <v>1485.3107827902049</v>
      </c>
      <c r="AE3313">
        <v>1750</v>
      </c>
      <c r="AF3313">
        <v>1536.044246593561</v>
      </c>
      <c r="AG3313">
        <v>6170</v>
      </c>
      <c r="AH3313">
        <v>1359.5533078272849</v>
      </c>
      <c r="AI3313">
        <v>1003</v>
      </c>
      <c r="AJ3313">
        <v>1717.7003999999999</v>
      </c>
      <c r="AK3313">
        <v>680</v>
      </c>
      <c r="AL3313">
        <v>49931.7421875</v>
      </c>
      <c r="AM3313">
        <v>36901.80078125</v>
      </c>
      <c r="AN3313">
        <v>13029.9365234375</v>
      </c>
      <c r="AO3313" s="5" t="s">
        <v>5684</v>
      </c>
    </row>
    <row r="3314" spans="1:41" ht="14.25" x14ac:dyDescent="0.45">
      <c r="A3314">
        <v>2019</v>
      </c>
      <c r="B3314" s="5" t="s">
        <v>1508</v>
      </c>
      <c r="C3314" s="5" t="s">
        <v>277</v>
      </c>
      <c r="D3314" s="5" t="s">
        <v>107</v>
      </c>
      <c r="E3314" s="5" t="s">
        <v>29</v>
      </c>
      <c r="F3314" s="5" t="s">
        <v>29</v>
      </c>
      <c r="G3314" s="5" t="s">
        <v>87</v>
      </c>
      <c r="H3314" s="5" t="s">
        <v>130</v>
      </c>
      <c r="I3314">
        <v>114.3204040682417</v>
      </c>
      <c r="J3314">
        <v>4089.6000000000008</v>
      </c>
      <c r="K3314">
        <v>104.572711879397</v>
      </c>
      <c r="L3314">
        <v>570.78420000000006</v>
      </c>
      <c r="M3314">
        <v>1136.7602819629051</v>
      </c>
      <c r="N3314">
        <v>323.61076062483971</v>
      </c>
      <c r="O3314">
        <v>1119</v>
      </c>
      <c r="P3314">
        <v>1356</v>
      </c>
      <c r="Q3314">
        <v>1.6801644934338269</v>
      </c>
      <c r="R3314">
        <v>538.12174399350397</v>
      </c>
      <c r="S3314">
        <v>771.63153989059731</v>
      </c>
      <c r="T3314">
        <v>2137.8353501643742</v>
      </c>
      <c r="U3314">
        <v>38.642828111999997</v>
      </c>
      <c r="V3314">
        <v>1068</v>
      </c>
      <c r="W3314">
        <v>270.60804000000002</v>
      </c>
      <c r="X3314">
        <v>1877.34869508</v>
      </c>
      <c r="Y3314">
        <v>3432.4949999999999</v>
      </c>
      <c r="Z3314">
        <v>981.75</v>
      </c>
      <c r="AA3314">
        <v>10669.46668411576</v>
      </c>
      <c r="AB3314">
        <v>374</v>
      </c>
      <c r="AC3314">
        <v>995.57699262559015</v>
      </c>
      <c r="AD3314">
        <v>1703.105200940327</v>
      </c>
      <c r="AE3314">
        <v>1345.46317488</v>
      </c>
      <c r="AF3314">
        <v>974.65279968991911</v>
      </c>
      <c r="AG3314">
        <v>5040</v>
      </c>
      <c r="AH3314">
        <v>1218.0382733966239</v>
      </c>
      <c r="AI3314">
        <v>542.29851216000009</v>
      </c>
      <c r="AJ3314">
        <v>1497.2282371507861</v>
      </c>
      <c r="AK3314">
        <v>610.15550844984989</v>
      </c>
      <c r="AL3314">
        <v>44902.74609375</v>
      </c>
      <c r="AM3314">
        <v>33037.390625</v>
      </c>
      <c r="AN3314">
        <v>11865.353515625</v>
      </c>
      <c r="AO3314" s="5" t="s">
        <v>2745</v>
      </c>
    </row>
    <row r="3315" spans="1:41" ht="14.25" x14ac:dyDescent="0.45">
      <c r="A3315">
        <v>2019</v>
      </c>
      <c r="B3315" s="5" t="s">
        <v>4071</v>
      </c>
      <c r="C3315" s="5" t="s">
        <v>277</v>
      </c>
      <c r="D3315" s="5" t="s">
        <v>107</v>
      </c>
      <c r="E3315" s="5" t="s">
        <v>29</v>
      </c>
      <c r="F3315" s="5" t="s">
        <v>29</v>
      </c>
      <c r="G3315" s="5" t="s">
        <v>87</v>
      </c>
      <c r="H3315" s="5" t="s">
        <v>130</v>
      </c>
      <c r="I3315">
        <v>622.98353558513406</v>
      </c>
      <c r="J3315">
        <v>6650.99262</v>
      </c>
      <c r="K3315">
        <v>175.81015992735999</v>
      </c>
      <c r="L3315">
        <v>433.38279999999997</v>
      </c>
      <c r="M3315">
        <v>1020</v>
      </c>
      <c r="N3315">
        <v>625.39057749999984</v>
      </c>
      <c r="O3315">
        <v>1034.2850000000001</v>
      </c>
      <c r="P3315">
        <v>1618.1298000720001</v>
      </c>
      <c r="Q3315">
        <v>1.4719945089321169</v>
      </c>
      <c r="R3315">
        <v>624.7136641374999</v>
      </c>
      <c r="S3315">
        <v>1031</v>
      </c>
      <c r="T3315">
        <v>1820.7</v>
      </c>
      <c r="U3315">
        <v>35.904000000000003</v>
      </c>
      <c r="V3315">
        <v>1024</v>
      </c>
      <c r="W3315">
        <v>408.4</v>
      </c>
      <c r="X3315">
        <v>2193</v>
      </c>
      <c r="Y3315">
        <v>3562.3999341302801</v>
      </c>
      <c r="Z3315">
        <v>1129</v>
      </c>
      <c r="AA3315">
        <v>10367</v>
      </c>
      <c r="AB3315">
        <v>312</v>
      </c>
      <c r="AC3315">
        <v>1136.8715999999999</v>
      </c>
      <c r="AD3315">
        <v>1368.026950248</v>
      </c>
      <c r="AE3315">
        <v>1766.64</v>
      </c>
      <c r="AF3315">
        <v>1557.904901554728</v>
      </c>
      <c r="AG3315">
        <v>5076</v>
      </c>
      <c r="AH3315">
        <v>1369</v>
      </c>
      <c r="AI3315">
        <v>1023.06</v>
      </c>
      <c r="AJ3315">
        <v>1511</v>
      </c>
      <c r="AK3315">
        <v>612</v>
      </c>
      <c r="AL3315">
        <v>50111.0703125</v>
      </c>
      <c r="AM3315">
        <v>37743.78515625</v>
      </c>
      <c r="AN3315">
        <v>12367.2822265625</v>
      </c>
      <c r="AO3315" s="5" t="s">
        <v>4464</v>
      </c>
    </row>
    <row r="3316" spans="1:41" ht="14.25" x14ac:dyDescent="0.45">
      <c r="A3316">
        <v>2019</v>
      </c>
      <c r="B3316" s="5" t="s">
        <v>589</v>
      </c>
      <c r="C3316" s="5" t="s">
        <v>277</v>
      </c>
      <c r="D3316" s="5" t="s">
        <v>107</v>
      </c>
      <c r="E3316" s="5" t="s">
        <v>29</v>
      </c>
      <c r="F3316" s="5" t="s">
        <v>29</v>
      </c>
      <c r="G3316" s="5" t="s">
        <v>87</v>
      </c>
      <c r="H3316" s="5" t="s">
        <v>130</v>
      </c>
      <c r="I3316">
        <v>523.7064105609079</v>
      </c>
      <c r="J3316">
        <v>4531.6338020303947</v>
      </c>
      <c r="K3316">
        <v>175.28882749324799</v>
      </c>
      <c r="L3316">
        <v>435.07447200000001</v>
      </c>
      <c r="M3316">
        <v>1144.44</v>
      </c>
      <c r="N3316">
        <v>345.54894910000002</v>
      </c>
      <c r="O3316">
        <v>1121.2478797712531</v>
      </c>
      <c r="P3316">
        <v>1284</v>
      </c>
      <c r="Q3316">
        <v>1.478676991489811</v>
      </c>
      <c r="R3316">
        <v>629.26348330439976</v>
      </c>
      <c r="S3316">
        <v>1146.9822344303079</v>
      </c>
      <c r="T3316">
        <v>2276.9652099999998</v>
      </c>
      <c r="U3316">
        <v>31.78333294104085</v>
      </c>
      <c r="V3316">
        <v>24</v>
      </c>
      <c r="W3316">
        <v>312.7322999999999</v>
      </c>
      <c r="X3316">
        <v>1976.76</v>
      </c>
      <c r="Y3316">
        <v>3563.0934000000002</v>
      </c>
      <c r="Z3316">
        <v>1123.6309200000001</v>
      </c>
      <c r="AA3316">
        <v>5822.4675650390254</v>
      </c>
      <c r="AB3316">
        <v>257</v>
      </c>
      <c r="AC3316">
        <v>1102.84077</v>
      </c>
      <c r="AD3316">
        <v>1374.7641452807841</v>
      </c>
      <c r="AE3316">
        <v>1907.0532000000001</v>
      </c>
      <c r="AF3316">
        <v>1048.5524005313509</v>
      </c>
      <c r="AG3316">
        <v>4559.0601719841898</v>
      </c>
      <c r="AH3316">
        <v>1399.0774168719799</v>
      </c>
      <c r="AI3316">
        <v>1043.5211999999999</v>
      </c>
      <c r="AJ3316">
        <v>1527.0783120000001</v>
      </c>
      <c r="AK3316">
        <v>624.24</v>
      </c>
      <c r="AL3316">
        <v>41313.27734375</v>
      </c>
      <c r="AM3316">
        <v>28460.265625</v>
      </c>
      <c r="AN3316">
        <v>12853.0185546875</v>
      </c>
      <c r="AO3316" s="5" t="s">
        <v>1000</v>
      </c>
    </row>
    <row r="3317" spans="1:41" ht="14.25" x14ac:dyDescent="0.45">
      <c r="A3317">
        <v>2019</v>
      </c>
      <c r="B3317" s="5" t="s">
        <v>1509</v>
      </c>
      <c r="C3317" s="5" t="s">
        <v>277</v>
      </c>
      <c r="D3317" s="5" t="s">
        <v>107</v>
      </c>
      <c r="E3317" s="5" t="s">
        <v>29</v>
      </c>
      <c r="F3317" s="5" t="s">
        <v>29</v>
      </c>
      <c r="G3317" s="5" t="s">
        <v>87</v>
      </c>
      <c r="H3317" s="5" t="s">
        <v>130</v>
      </c>
      <c r="I3317">
        <v>500</v>
      </c>
      <c r="J3317">
        <v>4150.560961458511</v>
      </c>
      <c r="K3317">
        <v>118.4299835725829</v>
      </c>
      <c r="L3317">
        <v>594.03701165181633</v>
      </c>
      <c r="M3317">
        <v>1128.53212416</v>
      </c>
      <c r="N3317">
        <v>475.68542479199999</v>
      </c>
      <c r="O3317">
        <v>1059.1236318465401</v>
      </c>
      <c r="P3317">
        <v>1331.0169599999999</v>
      </c>
      <c r="Q3317">
        <v>1.506644676741377</v>
      </c>
      <c r="R3317">
        <v>653.02350519824915</v>
      </c>
      <c r="S3317">
        <v>924.34787892264944</v>
      </c>
      <c r="T3317">
        <v>2568.499792512499</v>
      </c>
      <c r="U3317">
        <v>54.121608000000002</v>
      </c>
      <c r="V3317">
        <v>913</v>
      </c>
      <c r="W3317">
        <v>312.30072942599992</v>
      </c>
      <c r="X3317">
        <v>1858.1752080000001</v>
      </c>
      <c r="Y3317">
        <v>3527.369400000001</v>
      </c>
      <c r="Z3317">
        <v>1044.691295076</v>
      </c>
      <c r="AA3317">
        <v>10538.169008776251</v>
      </c>
      <c r="AB3317">
        <v>374</v>
      </c>
      <c r="AC3317">
        <v>898.00762999999995</v>
      </c>
      <c r="AD3317">
        <v>1400.2295589013011</v>
      </c>
      <c r="AE3317">
        <v>1709.7502667770459</v>
      </c>
      <c r="AF3317">
        <v>984.74340372226914</v>
      </c>
      <c r="AG3317">
        <v>3875.8764194047608</v>
      </c>
      <c r="AH3317">
        <v>1399.02222071143</v>
      </c>
      <c r="AI3317">
        <v>531.66520800000001</v>
      </c>
      <c r="AJ3317">
        <v>1809.788447183679</v>
      </c>
      <c r="AK3317">
        <v>595.76367564999987</v>
      </c>
      <c r="AL3317">
        <v>45331.44140625</v>
      </c>
      <c r="AM3317">
        <v>33061.3515625</v>
      </c>
      <c r="AN3317">
        <v>12270.0908203125</v>
      </c>
      <c r="AO3317" s="5" t="s">
        <v>2744</v>
      </c>
    </row>
    <row r="3318" spans="1:41" ht="14.25" x14ac:dyDescent="0.45">
      <c r="A3318">
        <v>2019</v>
      </c>
      <c r="B3318" s="5" t="s">
        <v>4071</v>
      </c>
      <c r="C3318" s="5" t="s">
        <v>305</v>
      </c>
      <c r="D3318" s="5" t="s">
        <v>7</v>
      </c>
      <c r="E3318" s="5" t="s">
        <v>1</v>
      </c>
      <c r="F3318" s="5" t="s">
        <v>116</v>
      </c>
      <c r="G3318" s="5" t="s">
        <v>82</v>
      </c>
      <c r="H3318" s="5" t="s">
        <v>303</v>
      </c>
      <c r="I3318">
        <v>46.246499999999997</v>
      </c>
      <c r="J3318">
        <v>138.3555800581656</v>
      </c>
      <c r="K3318">
        <v>160</v>
      </c>
      <c r="L3318">
        <v>72.685533011074227</v>
      </c>
      <c r="M3318">
        <v>60</v>
      </c>
      <c r="N3318">
        <v>95.1</v>
      </c>
      <c r="O3318">
        <v>40</v>
      </c>
      <c r="P3318">
        <v>15</v>
      </c>
      <c r="Q3318">
        <v>2.6823959384098339</v>
      </c>
      <c r="R3318">
        <v>25</v>
      </c>
      <c r="S3318">
        <v>90</v>
      </c>
      <c r="T3318">
        <v>65</v>
      </c>
      <c r="U3318">
        <v>15</v>
      </c>
      <c r="V3318">
        <v>75</v>
      </c>
      <c r="W3318">
        <v>100</v>
      </c>
      <c r="X3318">
        <v>85</v>
      </c>
      <c r="Y3318">
        <v>15.5</v>
      </c>
      <c r="Z3318">
        <v>74</v>
      </c>
      <c r="AA3318">
        <v>71.034398595700537</v>
      </c>
      <c r="AB3318">
        <v>76</v>
      </c>
      <c r="AC3318">
        <v>39.5</v>
      </c>
      <c r="AD3318">
        <v>37.020000000000003</v>
      </c>
      <c r="AE3318">
        <v>200</v>
      </c>
      <c r="AF3318">
        <v>32.645755796883002</v>
      </c>
      <c r="AG3318">
        <v>10.199999999999999</v>
      </c>
      <c r="AH3318">
        <v>42.9</v>
      </c>
      <c r="AI3318">
        <v>35</v>
      </c>
      <c r="AJ3318">
        <v>5.3</v>
      </c>
      <c r="AK3318">
        <v>49</v>
      </c>
      <c r="AL3318">
        <v>61.143802642822266</v>
      </c>
      <c r="AM3318">
        <v>54.897071838378906</v>
      </c>
      <c r="AN3318">
        <v>69.993339538574219</v>
      </c>
      <c r="AO3318" s="5" t="s">
        <v>4465</v>
      </c>
    </row>
    <row r="3319" spans="1:41" ht="14.25" x14ac:dyDescent="0.45">
      <c r="A3319">
        <v>2019</v>
      </c>
      <c r="B3319" s="5" t="s">
        <v>589</v>
      </c>
      <c r="C3319" s="5" t="s">
        <v>305</v>
      </c>
      <c r="D3319" s="5" t="s">
        <v>7</v>
      </c>
      <c r="E3319" s="5" t="s">
        <v>1</v>
      </c>
      <c r="F3319" s="5" t="s">
        <v>116</v>
      </c>
      <c r="G3319" s="5" t="s">
        <v>82</v>
      </c>
      <c r="H3319" s="5" t="s">
        <v>303</v>
      </c>
      <c r="I3319">
        <v>46.246499999999997</v>
      </c>
      <c r="J3319">
        <v>16.119175938010919</v>
      </c>
      <c r="K3319">
        <v>159.69999999999999</v>
      </c>
      <c r="L3319">
        <v>64.477677</v>
      </c>
      <c r="M3319">
        <v>40</v>
      </c>
      <c r="N3319">
        <v>85.1</v>
      </c>
      <c r="O3319">
        <v>40</v>
      </c>
      <c r="P3319">
        <v>15</v>
      </c>
      <c r="Q3319">
        <v>2.0265</v>
      </c>
      <c r="R3319">
        <v>20</v>
      </c>
      <c r="S3319">
        <v>70</v>
      </c>
      <c r="T3319">
        <v>65</v>
      </c>
      <c r="U3319">
        <v>15</v>
      </c>
      <c r="V3319">
        <v>75</v>
      </c>
      <c r="W3319">
        <v>29.1</v>
      </c>
      <c r="X3319">
        <v>55</v>
      </c>
      <c r="Y3319">
        <v>15.5</v>
      </c>
      <c r="Z3319">
        <v>148</v>
      </c>
      <c r="AA3319">
        <v>23.5</v>
      </c>
      <c r="AB3319">
        <v>24.90394032</v>
      </c>
      <c r="AC3319">
        <v>39.5</v>
      </c>
      <c r="AD3319">
        <v>74.040000000000006</v>
      </c>
      <c r="AE3319">
        <v>200</v>
      </c>
      <c r="AF3319">
        <v>28.77309003895347</v>
      </c>
      <c r="AG3319">
        <v>10.199999999999999</v>
      </c>
      <c r="AH3319">
        <v>32.897856533206571</v>
      </c>
      <c r="AI3319">
        <v>35</v>
      </c>
      <c r="AJ3319">
        <v>5.3</v>
      </c>
      <c r="AK3319">
        <v>49</v>
      </c>
      <c r="AL3319">
        <v>51.185680389404297</v>
      </c>
      <c r="AM3319">
        <v>47.631935119628906</v>
      </c>
      <c r="AN3319">
        <v>56.220149993896484</v>
      </c>
      <c r="AO3319" s="5" t="s">
        <v>1001</v>
      </c>
    </row>
    <row r="3320" spans="1:41" ht="14.25" x14ac:dyDescent="0.45">
      <c r="A3320">
        <v>2019</v>
      </c>
      <c r="B3320" s="5" t="s">
        <v>1509</v>
      </c>
      <c r="C3320" s="5" t="s">
        <v>305</v>
      </c>
      <c r="D3320" s="5" t="s">
        <v>7</v>
      </c>
      <c r="E3320" s="5" t="s">
        <v>1</v>
      </c>
      <c r="F3320" s="5" t="s">
        <v>116</v>
      </c>
      <c r="G3320" s="5" t="s">
        <v>82</v>
      </c>
      <c r="H3320" s="5" t="s">
        <v>303</v>
      </c>
      <c r="I3320">
        <v>48.999000000000002</v>
      </c>
      <c r="J3320">
        <v>7.0549999999999997</v>
      </c>
      <c r="K3320">
        <v>158.69999999999999</v>
      </c>
      <c r="L3320">
        <v>69.747220891618767</v>
      </c>
      <c r="M3320">
        <v>25</v>
      </c>
      <c r="N3320">
        <v>89.8</v>
      </c>
      <c r="O3320">
        <v>40</v>
      </c>
      <c r="P3320">
        <v>15</v>
      </c>
      <c r="Q3320">
        <v>2.0299999999999998</v>
      </c>
      <c r="R3320">
        <v>20</v>
      </c>
      <c r="S3320">
        <v>70</v>
      </c>
      <c r="T3320">
        <v>70</v>
      </c>
      <c r="U3320">
        <v>15</v>
      </c>
      <c r="V3320">
        <v>40</v>
      </c>
      <c r="W3320">
        <v>29.128592574318489</v>
      </c>
      <c r="X3320">
        <v>55</v>
      </c>
      <c r="Y3320">
        <v>15.5</v>
      </c>
      <c r="Z3320">
        <v>74</v>
      </c>
      <c r="AA3320">
        <v>40</v>
      </c>
      <c r="AB3320">
        <v>24.90394032</v>
      </c>
      <c r="AC3320">
        <v>58.9</v>
      </c>
      <c r="AD3320">
        <v>36.73854</v>
      </c>
      <c r="AE3320">
        <v>140</v>
      </c>
      <c r="AF3320">
        <v>29.7</v>
      </c>
      <c r="AG3320">
        <v>20.6</v>
      </c>
      <c r="AH3320">
        <v>32.897856533206571</v>
      </c>
      <c r="AI3320">
        <v>35</v>
      </c>
      <c r="AJ3320">
        <v>1.75</v>
      </c>
      <c r="AK3320">
        <v>49</v>
      </c>
      <c r="AL3320">
        <v>45.325859069824219</v>
      </c>
      <c r="AM3320">
        <v>40.475368499755859</v>
      </c>
      <c r="AN3320">
        <v>52.197406768798828</v>
      </c>
      <c r="AO3320" s="5" t="s">
        <v>2746</v>
      </c>
    </row>
    <row r="3321" spans="1:41" ht="14.25" x14ac:dyDescent="0.45">
      <c r="A3321">
        <v>2019</v>
      </c>
      <c r="B3321" s="5" t="s">
        <v>1508</v>
      </c>
      <c r="C3321" s="5" t="s">
        <v>305</v>
      </c>
      <c r="D3321" s="5" t="s">
        <v>7</v>
      </c>
      <c r="E3321" s="5" t="s">
        <v>1</v>
      </c>
      <c r="F3321" s="5" t="s">
        <v>116</v>
      </c>
      <c r="G3321" s="5" t="s">
        <v>82</v>
      </c>
      <c r="H3321" s="5" t="s">
        <v>303</v>
      </c>
      <c r="I3321">
        <v>49.780487804878049</v>
      </c>
      <c r="J3321">
        <v>13</v>
      </c>
      <c r="K3321">
        <v>165.3</v>
      </c>
      <c r="L3321">
        <v>67.099999999999994</v>
      </c>
      <c r="M3321">
        <v>20</v>
      </c>
      <c r="N3321">
        <v>73</v>
      </c>
      <c r="O3321">
        <v>68.400000000000006</v>
      </c>
      <c r="P3321">
        <v>15</v>
      </c>
      <c r="Q3321">
        <v>4</v>
      </c>
      <c r="R3321">
        <v>20</v>
      </c>
      <c r="S3321">
        <v>70</v>
      </c>
      <c r="T3321">
        <v>65</v>
      </c>
      <c r="U3321">
        <v>15</v>
      </c>
      <c r="V3321">
        <v>40</v>
      </c>
      <c r="W3321">
        <v>29.128592574318489</v>
      </c>
      <c r="X3321">
        <v>55</v>
      </c>
      <c r="Y3321">
        <v>15.5</v>
      </c>
      <c r="Z3321">
        <v>148</v>
      </c>
      <c r="AA3321">
        <v>40</v>
      </c>
      <c r="AB3321">
        <v>22.959588238719999</v>
      </c>
      <c r="AC3321">
        <v>90.7</v>
      </c>
      <c r="AD3321">
        <v>57.9</v>
      </c>
      <c r="AE3321">
        <v>20</v>
      </c>
      <c r="AF3321">
        <v>44.413492401509863</v>
      </c>
      <c r="AG3321">
        <v>19.600000000000001</v>
      </c>
      <c r="AH3321">
        <v>32.759039111765432</v>
      </c>
      <c r="AI3321">
        <v>55</v>
      </c>
      <c r="AJ3321">
        <v>1.3</v>
      </c>
      <c r="AK3321">
        <v>49</v>
      </c>
      <c r="AL3321">
        <v>47.132453918457031</v>
      </c>
      <c r="AM3321">
        <v>39.787879943847656</v>
      </c>
      <c r="AN3321">
        <v>57.537273406982422</v>
      </c>
      <c r="AO3321" s="5" t="s">
        <v>2747</v>
      </c>
    </row>
    <row r="3322" spans="1:41" ht="14.25" x14ac:dyDescent="0.45">
      <c r="A3322">
        <v>2019</v>
      </c>
      <c r="B3322" s="5" t="s">
        <v>5028</v>
      </c>
      <c r="C3322" s="5" t="s">
        <v>305</v>
      </c>
      <c r="D3322" s="5" t="s">
        <v>7</v>
      </c>
      <c r="E3322" s="5" t="s">
        <v>1</v>
      </c>
      <c r="F3322" s="5" t="s">
        <v>116</v>
      </c>
      <c r="G3322" s="5" t="s">
        <v>82</v>
      </c>
      <c r="H3322" s="5" t="s">
        <v>303</v>
      </c>
      <c r="I3322">
        <v>46.246499999999997</v>
      </c>
      <c r="J3322">
        <v>114.77430295290939</v>
      </c>
      <c r="K3322">
        <v>180</v>
      </c>
      <c r="L3322">
        <v>56.761551933882622</v>
      </c>
      <c r="M3322">
        <v>95</v>
      </c>
      <c r="N3322">
        <v>80</v>
      </c>
      <c r="O3322">
        <v>40</v>
      </c>
      <c r="P3322">
        <v>15</v>
      </c>
      <c r="Q3322">
        <v>3.631308671189561</v>
      </c>
      <c r="R3322">
        <v>25</v>
      </c>
      <c r="S3322">
        <v>95</v>
      </c>
      <c r="T3322">
        <v>65</v>
      </c>
      <c r="U3322">
        <v>15</v>
      </c>
      <c r="V3322">
        <v>75</v>
      </c>
      <c r="W3322">
        <v>100</v>
      </c>
      <c r="X3322">
        <v>95</v>
      </c>
      <c r="Y3322">
        <v>15.5</v>
      </c>
      <c r="Z3322">
        <v>96.5</v>
      </c>
      <c r="AA3322">
        <v>79.976451281048952</v>
      </c>
      <c r="AB3322">
        <v>80</v>
      </c>
      <c r="AC3322">
        <v>58.68</v>
      </c>
      <c r="AD3322">
        <v>50</v>
      </c>
      <c r="AE3322">
        <v>220</v>
      </c>
      <c r="AF3322">
        <v>41.303759011546227</v>
      </c>
      <c r="AG3322">
        <v>9.59</v>
      </c>
      <c r="AH3322">
        <v>42.9</v>
      </c>
      <c r="AI3322">
        <v>40</v>
      </c>
      <c r="AJ3322">
        <v>5.3</v>
      </c>
      <c r="AK3322">
        <v>49</v>
      </c>
      <c r="AL3322">
        <v>65.178062438964844</v>
      </c>
      <c r="AM3322">
        <v>56.368465423583984</v>
      </c>
      <c r="AN3322">
        <v>77.658332824707031</v>
      </c>
      <c r="AO3322" s="5" t="s">
        <v>5685</v>
      </c>
    </row>
    <row r="3323" spans="1:41" ht="14.25" x14ac:dyDescent="0.45">
      <c r="A3323">
        <v>2019</v>
      </c>
      <c r="B3323" s="5" t="s">
        <v>589</v>
      </c>
      <c r="C3323" s="5" t="s">
        <v>305</v>
      </c>
      <c r="D3323" s="5" t="s">
        <v>7</v>
      </c>
      <c r="E3323" s="5" t="s">
        <v>1</v>
      </c>
      <c r="F3323" s="5" t="s">
        <v>117</v>
      </c>
      <c r="G3323" s="5" t="s">
        <v>82</v>
      </c>
      <c r="H3323" s="5" t="s">
        <v>303</v>
      </c>
      <c r="I3323">
        <v>107.9085</v>
      </c>
      <c r="J3323">
        <v>67.245824061989069</v>
      </c>
      <c r="K3323">
        <v>129.19999999999999</v>
      </c>
      <c r="L3323">
        <v>86.832961999999995</v>
      </c>
      <c r="M3323">
        <v>75</v>
      </c>
      <c r="N3323">
        <v>116.3</v>
      </c>
      <c r="O3323">
        <v>232</v>
      </c>
      <c r="P3323">
        <v>68</v>
      </c>
      <c r="Q3323">
        <v>19.03591644837994</v>
      </c>
      <c r="R3323">
        <v>125</v>
      </c>
      <c r="S3323">
        <v>60.82443983859843</v>
      </c>
      <c r="T3323">
        <v>80</v>
      </c>
      <c r="U3323">
        <v>30</v>
      </c>
      <c r="V3323">
        <v>75</v>
      </c>
      <c r="W3323">
        <v>87.4</v>
      </c>
      <c r="X3323">
        <v>90</v>
      </c>
      <c r="Y3323">
        <v>78.5</v>
      </c>
      <c r="Z3323">
        <v>160.80000000000001</v>
      </c>
      <c r="AA3323">
        <v>165.36</v>
      </c>
      <c r="AB3323">
        <v>38.739462719999999</v>
      </c>
      <c r="AC3323">
        <v>169.3</v>
      </c>
      <c r="AD3323">
        <v>117.59</v>
      </c>
      <c r="AE3323">
        <v>230</v>
      </c>
      <c r="AF3323">
        <v>84.750554980523262</v>
      </c>
      <c r="AG3323">
        <v>85.8</v>
      </c>
      <c r="AH3323">
        <v>61.394858838241213</v>
      </c>
      <c r="AI3323">
        <v>178.25559847313099</v>
      </c>
      <c r="AJ3323">
        <v>30.1</v>
      </c>
      <c r="AK3323">
        <v>128</v>
      </c>
      <c r="AL3323">
        <v>102.70132446289063</v>
      </c>
      <c r="AM3323">
        <v>99.996109008789063</v>
      </c>
      <c r="AN3323">
        <v>106.53369140625</v>
      </c>
      <c r="AO3323" s="5" t="s">
        <v>1002</v>
      </c>
    </row>
    <row r="3324" spans="1:41" ht="14.25" x14ac:dyDescent="0.45">
      <c r="A3324">
        <v>2019</v>
      </c>
      <c r="B3324" s="5" t="s">
        <v>4071</v>
      </c>
      <c r="C3324" s="5" t="s">
        <v>305</v>
      </c>
      <c r="D3324" s="5" t="s">
        <v>7</v>
      </c>
      <c r="E3324" s="5" t="s">
        <v>1</v>
      </c>
      <c r="F3324" s="5" t="s">
        <v>117</v>
      </c>
      <c r="G3324" s="5" t="s">
        <v>82</v>
      </c>
      <c r="H3324" s="5" t="s">
        <v>303</v>
      </c>
      <c r="I3324">
        <v>107.9085</v>
      </c>
      <c r="J3324">
        <v>76.41274577899604</v>
      </c>
      <c r="K3324">
        <v>130</v>
      </c>
      <c r="L3324">
        <v>82.727233494462894</v>
      </c>
      <c r="M3324">
        <v>110</v>
      </c>
      <c r="N3324">
        <v>114.3</v>
      </c>
      <c r="O3324">
        <v>232</v>
      </c>
      <c r="P3324">
        <v>68</v>
      </c>
      <c r="Q3324">
        <v>18.561629474193669</v>
      </c>
      <c r="R3324">
        <v>125</v>
      </c>
      <c r="S3324">
        <v>80</v>
      </c>
      <c r="T3324">
        <v>80</v>
      </c>
      <c r="U3324">
        <v>30</v>
      </c>
      <c r="V3324">
        <v>75</v>
      </c>
      <c r="W3324">
        <v>40</v>
      </c>
      <c r="X3324">
        <v>90</v>
      </c>
      <c r="Y3324">
        <v>78.5</v>
      </c>
      <c r="Z3324">
        <v>160.80000000000001</v>
      </c>
      <c r="AA3324">
        <v>210.8408237475804</v>
      </c>
      <c r="AB3324">
        <v>38.739462719999999</v>
      </c>
      <c r="AC3324">
        <v>169.3</v>
      </c>
      <c r="AD3324">
        <v>117.59</v>
      </c>
      <c r="AE3324">
        <v>230</v>
      </c>
      <c r="AF3324">
        <v>82.814222101558485</v>
      </c>
      <c r="AG3324">
        <v>85.8</v>
      </c>
      <c r="AH3324">
        <v>65.8</v>
      </c>
      <c r="AI3324">
        <v>178.25559847313099</v>
      </c>
      <c r="AJ3324">
        <v>30.1</v>
      </c>
      <c r="AK3324">
        <v>128</v>
      </c>
      <c r="AL3324">
        <v>104.70519256591797</v>
      </c>
      <c r="AM3324">
        <v>102.709716796875</v>
      </c>
      <c r="AN3324">
        <v>107.53208160400391</v>
      </c>
      <c r="AO3324" s="5" t="s">
        <v>4466</v>
      </c>
    </row>
    <row r="3325" spans="1:41" ht="14.25" x14ac:dyDescent="0.45">
      <c r="A3325">
        <v>2019</v>
      </c>
      <c r="B3325" s="5" t="s">
        <v>5028</v>
      </c>
      <c r="C3325" s="5" t="s">
        <v>305</v>
      </c>
      <c r="D3325" s="5" t="s">
        <v>7</v>
      </c>
      <c r="E3325" s="5" t="s">
        <v>1</v>
      </c>
      <c r="F3325" s="5" t="s">
        <v>117</v>
      </c>
      <c r="G3325" s="5" t="s">
        <v>82</v>
      </c>
      <c r="H3325" s="5" t="s">
        <v>303</v>
      </c>
      <c r="I3325">
        <v>107.9085</v>
      </c>
      <c r="J3325">
        <v>105.1661</v>
      </c>
      <c r="K3325">
        <v>160</v>
      </c>
      <c r="L3325">
        <v>90.691047153175873</v>
      </c>
      <c r="M3325">
        <v>110</v>
      </c>
      <c r="N3325">
        <v>110</v>
      </c>
      <c r="O3325">
        <v>232</v>
      </c>
      <c r="P3325">
        <v>68</v>
      </c>
      <c r="Q3325">
        <v>18.899999999999999</v>
      </c>
      <c r="R3325">
        <v>125</v>
      </c>
      <c r="S3325">
        <v>67</v>
      </c>
      <c r="T3325">
        <v>80</v>
      </c>
      <c r="U3325">
        <v>30</v>
      </c>
      <c r="V3325">
        <v>75</v>
      </c>
      <c r="W3325">
        <v>50</v>
      </c>
      <c r="X3325">
        <v>90</v>
      </c>
      <c r="Y3325">
        <v>78.5</v>
      </c>
      <c r="Z3325">
        <v>156.80000000000001</v>
      </c>
      <c r="AA3325">
        <v>210.8408237475804</v>
      </c>
      <c r="AB3325">
        <v>35</v>
      </c>
      <c r="AC3325">
        <v>175.5</v>
      </c>
      <c r="AD3325">
        <v>132.81</v>
      </c>
      <c r="AE3325">
        <v>300</v>
      </c>
      <c r="AF3325">
        <v>78.48522049422688</v>
      </c>
      <c r="AG3325">
        <v>86.44</v>
      </c>
      <c r="AH3325">
        <v>63.1</v>
      </c>
      <c r="AI3325">
        <v>173</v>
      </c>
      <c r="AJ3325">
        <v>30.1</v>
      </c>
      <c r="AK3325">
        <v>128</v>
      </c>
      <c r="AL3325">
        <v>109.24972534179688</v>
      </c>
      <c r="AM3325">
        <v>108.66656494140625</v>
      </c>
      <c r="AN3325">
        <v>110.07582855224609</v>
      </c>
      <c r="AO3325" s="5" t="s">
        <v>5686</v>
      </c>
    </row>
    <row r="3326" spans="1:41" ht="14.25" x14ac:dyDescent="0.45">
      <c r="A3326">
        <v>2019</v>
      </c>
      <c r="B3326" s="5" t="s">
        <v>1509</v>
      </c>
      <c r="C3326" s="5" t="s">
        <v>305</v>
      </c>
      <c r="D3326" s="5" t="s">
        <v>7</v>
      </c>
      <c r="E3326" s="5" t="s">
        <v>1</v>
      </c>
      <c r="F3326" s="5" t="s">
        <v>117</v>
      </c>
      <c r="G3326" s="5" t="s">
        <v>82</v>
      </c>
      <c r="H3326" s="5" t="s">
        <v>303</v>
      </c>
      <c r="I3326">
        <v>114.331</v>
      </c>
      <c r="J3326">
        <v>76.31</v>
      </c>
      <c r="K3326">
        <v>128.30000000000001</v>
      </c>
      <c r="L3326">
        <v>84.226389554190618</v>
      </c>
      <c r="M3326">
        <v>70</v>
      </c>
      <c r="N3326">
        <v>119.9</v>
      </c>
      <c r="O3326">
        <v>232</v>
      </c>
      <c r="P3326">
        <v>66</v>
      </c>
      <c r="Q3326">
        <v>18.39</v>
      </c>
      <c r="R3326">
        <v>120</v>
      </c>
      <c r="S3326">
        <v>50.7</v>
      </c>
      <c r="T3326">
        <v>95</v>
      </c>
      <c r="U3326">
        <v>30</v>
      </c>
      <c r="V3326">
        <v>75</v>
      </c>
      <c r="W3326">
        <v>87.371407425681511</v>
      </c>
      <c r="X3326">
        <v>90</v>
      </c>
      <c r="Y3326">
        <v>78.5</v>
      </c>
      <c r="Z3326">
        <v>172</v>
      </c>
      <c r="AA3326">
        <v>226</v>
      </c>
      <c r="AB3326">
        <v>38.739462719999999</v>
      </c>
      <c r="AC3326">
        <v>149.9</v>
      </c>
      <c r="AD3326">
        <v>111.3357276</v>
      </c>
      <c r="AE3326">
        <v>274</v>
      </c>
      <c r="AF3326">
        <v>75.900000000000006</v>
      </c>
      <c r="AG3326">
        <v>137.80000000000001</v>
      </c>
      <c r="AH3326">
        <v>61.394858838241213</v>
      </c>
      <c r="AI3326">
        <v>131</v>
      </c>
      <c r="AJ3326">
        <v>33.67</v>
      </c>
      <c r="AK3326">
        <v>128</v>
      </c>
      <c r="AL3326">
        <v>106.06098175048828</v>
      </c>
      <c r="AM3326">
        <v>108.93692016601563</v>
      </c>
      <c r="AN3326">
        <v>101.98678588867188</v>
      </c>
      <c r="AO3326" s="5" t="s">
        <v>2749</v>
      </c>
    </row>
    <row r="3327" spans="1:41" ht="14.25" x14ac:dyDescent="0.45">
      <c r="A3327">
        <v>2019</v>
      </c>
      <c r="B3327" s="5" t="s">
        <v>1508</v>
      </c>
      <c r="C3327" s="5" t="s">
        <v>305</v>
      </c>
      <c r="D3327" s="5" t="s">
        <v>7</v>
      </c>
      <c r="E3327" s="5" t="s">
        <v>1</v>
      </c>
      <c r="F3327" s="5" t="s">
        <v>117</v>
      </c>
      <c r="G3327" s="5" t="s">
        <v>82</v>
      </c>
      <c r="H3327" s="5" t="s">
        <v>303</v>
      </c>
      <c r="I3327">
        <v>107.21951219512199</v>
      </c>
      <c r="J3327">
        <v>67</v>
      </c>
      <c r="K3327">
        <v>122.3</v>
      </c>
      <c r="L3327">
        <v>130.4</v>
      </c>
      <c r="M3327">
        <v>70</v>
      </c>
      <c r="N3327">
        <v>127</v>
      </c>
      <c r="O3327">
        <v>326.89999999999998</v>
      </c>
      <c r="P3327">
        <v>68</v>
      </c>
      <c r="Q3327">
        <v>18.100000000000001</v>
      </c>
      <c r="R3327">
        <v>120</v>
      </c>
      <c r="S3327">
        <v>50.687033198832033</v>
      </c>
      <c r="T3327">
        <v>115</v>
      </c>
      <c r="U3327">
        <v>30</v>
      </c>
      <c r="V3327">
        <v>75</v>
      </c>
      <c r="W3327">
        <v>87.371407425681511</v>
      </c>
      <c r="X3327">
        <v>80</v>
      </c>
      <c r="Y3327">
        <v>70.5</v>
      </c>
      <c r="Z3327">
        <v>172</v>
      </c>
      <c r="AA3327">
        <v>227.05792734998099</v>
      </c>
      <c r="AB3327">
        <v>38.597418023360007</v>
      </c>
      <c r="AC3327">
        <v>217</v>
      </c>
      <c r="AD3327">
        <v>117.37</v>
      </c>
      <c r="AE3327">
        <v>224</v>
      </c>
      <c r="AF3327">
        <v>73.086507598490158</v>
      </c>
      <c r="AG3327">
        <v>122.8</v>
      </c>
      <c r="AH3327">
        <v>37.270066847230552</v>
      </c>
      <c r="AI3327">
        <v>111</v>
      </c>
      <c r="AJ3327">
        <v>49.06</v>
      </c>
      <c r="AK3327">
        <v>128</v>
      </c>
      <c r="AL3327">
        <v>109.74896240234375</v>
      </c>
      <c r="AM3327">
        <v>111.66024017333984</v>
      </c>
      <c r="AN3327">
        <v>107.04132080078125</v>
      </c>
      <c r="AO3327" s="5" t="s">
        <v>2748</v>
      </c>
    </row>
    <row r="3328" spans="1:41" ht="14.25" x14ac:dyDescent="0.45">
      <c r="A3328">
        <v>2019</v>
      </c>
      <c r="B3328" s="5" t="s">
        <v>5028</v>
      </c>
      <c r="C3328" s="5" t="s">
        <v>305</v>
      </c>
      <c r="D3328" s="5" t="s">
        <v>7</v>
      </c>
      <c r="E3328" s="5" t="s">
        <v>118</v>
      </c>
      <c r="F3328" s="5" t="s">
        <v>116</v>
      </c>
      <c r="G3328" s="5" t="s">
        <v>82</v>
      </c>
      <c r="H3328" s="5" t="s">
        <v>303</v>
      </c>
      <c r="I3328">
        <v>0.4521</v>
      </c>
      <c r="J3328">
        <v>0.51266376453902851</v>
      </c>
      <c r="K3328">
        <v>0.7</v>
      </c>
      <c r="L3328">
        <v>0.42306117252215208</v>
      </c>
      <c r="M3328">
        <v>0.45</v>
      </c>
      <c r="N3328">
        <v>0.27</v>
      </c>
      <c r="O3328">
        <v>0.54</v>
      </c>
      <c r="P3328">
        <v>0.06</v>
      </c>
      <c r="Q3328">
        <v>1.8049594492375799E-2</v>
      </c>
      <c r="R3328">
        <v>0.16</v>
      </c>
      <c r="S3328">
        <v>0.4</v>
      </c>
      <c r="T3328">
        <v>0.35</v>
      </c>
      <c r="U3328">
        <v>0.3</v>
      </c>
      <c r="V3328">
        <v>0.54</v>
      </c>
      <c r="W3328">
        <v>0.5</v>
      </c>
      <c r="X3328">
        <v>0.27</v>
      </c>
      <c r="Y3328">
        <v>7.0000000000000007E-2</v>
      </c>
      <c r="Z3328">
        <v>0.53</v>
      </c>
      <c r="AA3328">
        <v>0.34410159258139961</v>
      </c>
      <c r="AB3328">
        <v>0.5</v>
      </c>
      <c r="AC3328">
        <v>0.87</v>
      </c>
      <c r="AD3328">
        <v>0.26</v>
      </c>
      <c r="AE3328">
        <v>1.65</v>
      </c>
      <c r="AF3328">
        <v>0.36123466569946022</v>
      </c>
      <c r="AG3328">
        <v>0.06</v>
      </c>
      <c r="AH3328">
        <v>0.29640462295269299</v>
      </c>
      <c r="AI3328">
        <v>0.16</v>
      </c>
      <c r="AJ3328">
        <v>0.02</v>
      </c>
      <c r="AK3328">
        <v>0.22</v>
      </c>
      <c r="AL3328">
        <v>0.38922816514968872</v>
      </c>
      <c r="AM3328">
        <v>0.39065945148468018</v>
      </c>
      <c r="AN3328">
        <v>0.38720035552978516</v>
      </c>
      <c r="AO3328" s="5" t="s">
        <v>5687</v>
      </c>
    </row>
    <row r="3329" spans="1:41" ht="14.25" x14ac:dyDescent="0.45">
      <c r="A3329">
        <v>2019</v>
      </c>
      <c r="B3329" s="5" t="s">
        <v>589</v>
      </c>
      <c r="C3329" s="5" t="s">
        <v>305</v>
      </c>
      <c r="D3329" s="5" t="s">
        <v>7</v>
      </c>
      <c r="E3329" s="5" t="s">
        <v>118</v>
      </c>
      <c r="F3329" s="5" t="s">
        <v>116</v>
      </c>
      <c r="G3329" s="5" t="s">
        <v>82</v>
      </c>
      <c r="H3329" s="5" t="s">
        <v>303</v>
      </c>
      <c r="I3329">
        <v>0.4521</v>
      </c>
      <c r="J3329">
        <v>0.10255999157328111</v>
      </c>
      <c r="K3329">
        <v>0.61</v>
      </c>
      <c r="L3329">
        <v>0.39304470000000002</v>
      </c>
      <c r="M3329">
        <v>0.35</v>
      </c>
      <c r="N3329">
        <v>0.31</v>
      </c>
      <c r="O3329">
        <v>0.54</v>
      </c>
      <c r="P3329">
        <v>0.06</v>
      </c>
      <c r="Q3329">
        <v>8.6999999999999994E-3</v>
      </c>
      <c r="R3329">
        <v>0.14000000000000001</v>
      </c>
      <c r="S3329">
        <v>0.4</v>
      </c>
      <c r="T3329">
        <v>0.2</v>
      </c>
      <c r="U3329">
        <v>0.3</v>
      </c>
      <c r="V3329">
        <v>0.54</v>
      </c>
      <c r="W3329">
        <v>0.15</v>
      </c>
      <c r="X3329">
        <v>0.24</v>
      </c>
      <c r="Y3329">
        <v>7.0000000000000007E-2</v>
      </c>
      <c r="Z3329">
        <v>0.64</v>
      </c>
      <c r="AA3329">
        <v>0.10100000000000001</v>
      </c>
      <c r="AB3329">
        <v>0.1475789056</v>
      </c>
      <c r="AC3329">
        <v>0.25</v>
      </c>
      <c r="AD3329">
        <v>0.35199999999999998</v>
      </c>
      <c r="AE3329">
        <v>1.5</v>
      </c>
      <c r="AF3329">
        <v>0.1888302214439076</v>
      </c>
      <c r="AG3329">
        <v>0.06</v>
      </c>
      <c r="AH3329">
        <v>0.29640462295269299</v>
      </c>
      <c r="AI3329">
        <v>0.14000000000000001</v>
      </c>
      <c r="AJ3329">
        <v>0.02</v>
      </c>
      <c r="AK3329">
        <v>0.22</v>
      </c>
      <c r="AL3329">
        <v>0.30283516645431519</v>
      </c>
      <c r="AM3329">
        <v>0.30213147401809692</v>
      </c>
      <c r="AN3329">
        <v>0.30383196473121643</v>
      </c>
      <c r="AO3329" s="5" t="s">
        <v>1003</v>
      </c>
    </row>
    <row r="3330" spans="1:41" ht="14.25" x14ac:dyDescent="0.45">
      <c r="A3330">
        <v>2019</v>
      </c>
      <c r="B3330" s="5" t="s">
        <v>1509</v>
      </c>
      <c r="C3330" s="5" t="s">
        <v>305</v>
      </c>
      <c r="D3330" s="5" t="s">
        <v>7</v>
      </c>
      <c r="E3330" s="5" t="s">
        <v>118</v>
      </c>
      <c r="F3330" s="5" t="s">
        <v>116</v>
      </c>
      <c r="G3330" s="5" t="s">
        <v>82</v>
      </c>
      <c r="H3330" s="5" t="s">
        <v>303</v>
      </c>
      <c r="I3330">
        <v>0.47370000000000001</v>
      </c>
      <c r="J3330">
        <v>4.7E-2</v>
      </c>
      <c r="K3330">
        <v>0.6</v>
      </c>
      <c r="L3330">
        <v>0.3839136362690424</v>
      </c>
      <c r="M3330">
        <v>0.25</v>
      </c>
      <c r="N3330">
        <v>0.32654545454545453</v>
      </c>
      <c r="O3330">
        <v>0.54</v>
      </c>
      <c r="P3330">
        <v>0.06</v>
      </c>
      <c r="Q3330">
        <v>0.01</v>
      </c>
      <c r="R3330">
        <v>0.14000000000000001</v>
      </c>
      <c r="S3330">
        <v>0.4</v>
      </c>
      <c r="T3330">
        <v>0.4</v>
      </c>
      <c r="U3330">
        <v>0.3</v>
      </c>
      <c r="V3330">
        <v>0.28999999999999998</v>
      </c>
      <c r="W3330">
        <v>0.154</v>
      </c>
      <c r="X3330">
        <v>0.24</v>
      </c>
      <c r="Y3330">
        <v>7.0000000000000007E-2</v>
      </c>
      <c r="Z3330">
        <v>0.315</v>
      </c>
      <c r="AA3330">
        <v>0.2</v>
      </c>
      <c r="AB3330">
        <v>0.1475789056</v>
      </c>
      <c r="AC3330">
        <v>0.45</v>
      </c>
      <c r="AD3330">
        <v>0.17799999999999999</v>
      </c>
      <c r="AE3330">
        <v>0.5</v>
      </c>
      <c r="AF3330">
        <v>0.28999999999999998</v>
      </c>
      <c r="AG3330">
        <v>0.12</v>
      </c>
      <c r="AH3330">
        <v>0.29640462295269299</v>
      </c>
      <c r="AI3330">
        <v>0.14000000000000001</v>
      </c>
      <c r="AJ3330">
        <v>1.2999999999999999E-2</v>
      </c>
      <c r="AK3330">
        <v>0.22</v>
      </c>
      <c r="AL3330">
        <v>0.26052212715148926</v>
      </c>
      <c r="AM3330">
        <v>0.23465640842914581</v>
      </c>
      <c r="AN3330">
        <v>0.29716530442237854</v>
      </c>
      <c r="AO3330" s="5" t="s">
        <v>2751</v>
      </c>
    </row>
    <row r="3331" spans="1:41" ht="14.25" x14ac:dyDescent="0.45">
      <c r="A3331">
        <v>2019</v>
      </c>
      <c r="B3331" s="5" t="s">
        <v>4071</v>
      </c>
      <c r="C3331" s="5" t="s">
        <v>305</v>
      </c>
      <c r="D3331" s="5" t="s">
        <v>7</v>
      </c>
      <c r="E3331" s="5" t="s">
        <v>118</v>
      </c>
      <c r="F3331" s="5" t="s">
        <v>116</v>
      </c>
      <c r="G3331" s="5" t="s">
        <v>82</v>
      </c>
      <c r="H3331" s="5" t="s">
        <v>303</v>
      </c>
      <c r="I3331">
        <v>0.4521</v>
      </c>
      <c r="J3331">
        <v>0.51597751543227577</v>
      </c>
      <c r="K3331">
        <v>0.6</v>
      </c>
      <c r="L3331">
        <v>0.45600955029684709</v>
      </c>
      <c r="M3331">
        <v>0.35</v>
      </c>
      <c r="N3331">
        <v>0.35</v>
      </c>
      <c r="O3331">
        <v>0.54</v>
      </c>
      <c r="P3331">
        <v>0.06</v>
      </c>
      <c r="Q3331">
        <v>1.05465425111848E-2</v>
      </c>
      <c r="R3331">
        <v>0.16</v>
      </c>
      <c r="S3331">
        <v>0.45</v>
      </c>
      <c r="T3331">
        <v>0.4</v>
      </c>
      <c r="U3331">
        <v>0.3</v>
      </c>
      <c r="V3331">
        <v>0.54</v>
      </c>
      <c r="W3331">
        <v>0.5</v>
      </c>
      <c r="X3331">
        <v>0.24</v>
      </c>
      <c r="Y3331">
        <v>7.0000000000000007E-2</v>
      </c>
      <c r="Z3331">
        <v>0.32</v>
      </c>
      <c r="AA3331">
        <v>0.31442470381422</v>
      </c>
      <c r="AB3331">
        <v>0.77</v>
      </c>
      <c r="AC3331">
        <v>0.25</v>
      </c>
      <c r="AD3331">
        <v>0.17599999999999999</v>
      </c>
      <c r="AE3331">
        <v>1.5</v>
      </c>
      <c r="AF3331">
        <v>0.19612297262273579</v>
      </c>
      <c r="AG3331">
        <v>0.06</v>
      </c>
      <c r="AH3331">
        <v>0.3</v>
      </c>
      <c r="AI3331">
        <v>0.14000000000000001</v>
      </c>
      <c r="AJ3331">
        <v>0.02</v>
      </c>
      <c r="AK3331">
        <v>0.22</v>
      </c>
      <c r="AL3331">
        <v>0.3538338840007782</v>
      </c>
      <c r="AM3331">
        <v>0.3279518187046051</v>
      </c>
      <c r="AN3331">
        <v>0.39049997925758362</v>
      </c>
      <c r="AO3331" s="5" t="s">
        <v>4467</v>
      </c>
    </row>
    <row r="3332" spans="1:41" ht="14.25" x14ac:dyDescent="0.45">
      <c r="A3332">
        <v>2019</v>
      </c>
      <c r="B3332" s="5" t="s">
        <v>1508</v>
      </c>
      <c r="C3332" s="5" t="s">
        <v>305</v>
      </c>
      <c r="D3332" s="5" t="s">
        <v>7</v>
      </c>
      <c r="E3332" s="5" t="s">
        <v>118</v>
      </c>
      <c r="F3332" s="5" t="s">
        <v>116</v>
      </c>
      <c r="G3332" s="5" t="s">
        <v>82</v>
      </c>
      <c r="H3332" s="5" t="s">
        <v>303</v>
      </c>
      <c r="I3332">
        <v>0.28799999999999998</v>
      </c>
      <c r="J3332">
        <v>0.11</v>
      </c>
      <c r="K3332">
        <v>0.6</v>
      </c>
      <c r="L3332">
        <v>1.21</v>
      </c>
      <c r="M3332">
        <v>0.2</v>
      </c>
      <c r="N3332">
        <v>0.26</v>
      </c>
      <c r="O3332">
        <v>0.41</v>
      </c>
      <c r="P3332">
        <v>0.06</v>
      </c>
      <c r="Q3332">
        <v>0.02</v>
      </c>
      <c r="R3332">
        <v>0.14000000000000001</v>
      </c>
      <c r="S3332">
        <v>0.4</v>
      </c>
      <c r="T3332">
        <v>0.4</v>
      </c>
      <c r="U3332">
        <v>0.3</v>
      </c>
      <c r="V3332">
        <v>0.28999999999999998</v>
      </c>
      <c r="W3332">
        <v>0.154</v>
      </c>
      <c r="X3332">
        <v>0.24</v>
      </c>
      <c r="Y3332">
        <v>7.0000000000000007E-2</v>
      </c>
      <c r="Z3332">
        <v>0.63</v>
      </c>
      <c r="AA3332">
        <v>0.2</v>
      </c>
      <c r="AB3332">
        <v>0.13558811951999999</v>
      </c>
      <c r="AC3332">
        <v>0.7</v>
      </c>
      <c r="AD3332">
        <v>0.4</v>
      </c>
      <c r="AE3332">
        <v>0.1</v>
      </c>
      <c r="AF3332">
        <v>0.86559061786772395</v>
      </c>
      <c r="AG3332">
        <v>0.11</v>
      </c>
      <c r="AH3332">
        <v>0.35607651208440688</v>
      </c>
      <c r="AI3332">
        <v>0.17</v>
      </c>
      <c r="AJ3332">
        <v>9.4999999999999998E-3</v>
      </c>
      <c r="AK3332">
        <v>0.22</v>
      </c>
      <c r="AL3332">
        <v>0.31202602386474609</v>
      </c>
      <c r="AM3332">
        <v>0.31547591090202332</v>
      </c>
      <c r="AN3332">
        <v>0.30713874101638794</v>
      </c>
      <c r="AO3332" s="5" t="s">
        <v>2750</v>
      </c>
    </row>
    <row r="3333" spans="1:41" ht="14.25" x14ac:dyDescent="0.45">
      <c r="A3333">
        <v>2019</v>
      </c>
      <c r="B3333" s="5" t="s">
        <v>1508</v>
      </c>
      <c r="C3333" s="5" t="s">
        <v>305</v>
      </c>
      <c r="D3333" s="5" t="s">
        <v>7</v>
      </c>
      <c r="E3333" s="5" t="s">
        <v>118</v>
      </c>
      <c r="F3333" s="5" t="s">
        <v>117</v>
      </c>
      <c r="G3333" s="5" t="s">
        <v>82</v>
      </c>
      <c r="H3333" s="5" t="s">
        <v>303</v>
      </c>
      <c r="I3333">
        <v>1.3344</v>
      </c>
      <c r="J3333">
        <v>1.22</v>
      </c>
      <c r="K3333">
        <v>1.06</v>
      </c>
      <c r="L3333">
        <v>3.01</v>
      </c>
      <c r="M3333">
        <v>2.2999999999999998</v>
      </c>
      <c r="N3333">
        <v>1.46</v>
      </c>
      <c r="O3333">
        <v>5.7</v>
      </c>
      <c r="P3333">
        <v>1.6</v>
      </c>
      <c r="Q3333">
        <v>0.48</v>
      </c>
      <c r="R3333">
        <v>1.6</v>
      </c>
      <c r="S3333">
        <v>1.152596014970025</v>
      </c>
      <c r="T3333">
        <v>1.3</v>
      </c>
      <c r="U3333">
        <v>0.6</v>
      </c>
      <c r="V3333">
        <v>1.07</v>
      </c>
      <c r="W3333">
        <v>1.3859999999999999</v>
      </c>
      <c r="X3333">
        <v>1.75</v>
      </c>
      <c r="Y3333">
        <v>1.03</v>
      </c>
      <c r="Z3333">
        <v>2.0299999999999998</v>
      </c>
      <c r="AA3333">
        <v>2.61147105675209</v>
      </c>
      <c r="AB3333">
        <v>1.0666265402240001</v>
      </c>
      <c r="AC3333">
        <v>3.45</v>
      </c>
      <c r="AD3333">
        <v>2.29</v>
      </c>
      <c r="AE3333">
        <v>3.3</v>
      </c>
      <c r="AF3333">
        <v>1.4244093821322761</v>
      </c>
      <c r="AG3333">
        <v>1.39</v>
      </c>
      <c r="AH3333">
        <v>0.84713717172408276</v>
      </c>
      <c r="AI3333">
        <v>2.37</v>
      </c>
      <c r="AJ3333">
        <v>0.71</v>
      </c>
      <c r="AK3333">
        <v>2.11</v>
      </c>
      <c r="AL3333">
        <v>1.7811254262924194</v>
      </c>
      <c r="AM3333">
        <v>1.6658986806869507</v>
      </c>
      <c r="AN3333">
        <v>1.9443634748458862</v>
      </c>
      <c r="AO3333" s="5" t="s">
        <v>2753</v>
      </c>
    </row>
    <row r="3334" spans="1:41" ht="14.25" x14ac:dyDescent="0.45">
      <c r="A3334">
        <v>2019</v>
      </c>
      <c r="B3334" s="5" t="s">
        <v>589</v>
      </c>
      <c r="C3334" s="5" t="s">
        <v>305</v>
      </c>
      <c r="D3334" s="5" t="s">
        <v>7</v>
      </c>
      <c r="E3334" s="5" t="s">
        <v>118</v>
      </c>
      <c r="F3334" s="5" t="s">
        <v>117</v>
      </c>
      <c r="G3334" s="5" t="s">
        <v>82</v>
      </c>
      <c r="H3334" s="5" t="s">
        <v>303</v>
      </c>
      <c r="I3334">
        <v>1.0548999999999999</v>
      </c>
      <c r="J3334">
        <v>1.344440008426719</v>
      </c>
      <c r="K3334">
        <v>1.1100000000000001</v>
      </c>
      <c r="L3334">
        <v>3.3248777</v>
      </c>
      <c r="M3334">
        <v>2.2000000000000002</v>
      </c>
      <c r="N3334">
        <v>1.41</v>
      </c>
      <c r="O3334">
        <v>3</v>
      </c>
      <c r="P3334">
        <v>1.6</v>
      </c>
      <c r="Q3334">
        <v>0.55710650344238988</v>
      </c>
      <c r="R3334">
        <v>1.6</v>
      </c>
      <c r="S3334">
        <v>1.267855616467028</v>
      </c>
      <c r="T3334">
        <v>0.85</v>
      </c>
      <c r="U3334">
        <v>0.6</v>
      </c>
      <c r="V3334">
        <v>1.07</v>
      </c>
      <c r="W3334">
        <v>1.39</v>
      </c>
      <c r="X3334">
        <v>2</v>
      </c>
      <c r="Y3334">
        <v>1.1299999999999999</v>
      </c>
      <c r="Z3334">
        <v>2.2999999999999998</v>
      </c>
      <c r="AA3334">
        <v>2.2395999999999998</v>
      </c>
      <c r="AB3334">
        <v>0.69177611999999988</v>
      </c>
      <c r="AC3334">
        <v>2.82</v>
      </c>
      <c r="AD3334">
        <v>2.367</v>
      </c>
      <c r="AE3334">
        <v>3.65</v>
      </c>
      <c r="AF3334">
        <v>1.847184889278046</v>
      </c>
      <c r="AG3334">
        <v>1.23</v>
      </c>
      <c r="AH3334">
        <v>1.2461068814049321</v>
      </c>
      <c r="AI3334">
        <v>2.1325098724873</v>
      </c>
      <c r="AJ3334">
        <v>0.53</v>
      </c>
      <c r="AK3334">
        <v>2.11</v>
      </c>
      <c r="AL3334">
        <v>1.6783915758132935</v>
      </c>
      <c r="AM3334">
        <v>1.6651829481124878</v>
      </c>
      <c r="AN3334">
        <v>1.6971039772033691</v>
      </c>
      <c r="AO3334" s="5" t="s">
        <v>1004</v>
      </c>
    </row>
    <row r="3335" spans="1:41" ht="14.25" x14ac:dyDescent="0.45">
      <c r="A3335">
        <v>2019</v>
      </c>
      <c r="B3335" s="5" t="s">
        <v>1509</v>
      </c>
      <c r="C3335" s="5" t="s">
        <v>305</v>
      </c>
      <c r="D3335" s="5" t="s">
        <v>7</v>
      </c>
      <c r="E3335" s="5" t="s">
        <v>118</v>
      </c>
      <c r="F3335" s="5" t="s">
        <v>117</v>
      </c>
      <c r="G3335" s="5" t="s">
        <v>82</v>
      </c>
      <c r="H3335" s="5" t="s">
        <v>303</v>
      </c>
      <c r="I3335">
        <v>1.1052999999999999</v>
      </c>
      <c r="J3335">
        <v>1.4</v>
      </c>
      <c r="K3335">
        <v>1.1100000000000001</v>
      </c>
      <c r="L3335">
        <v>3.3280431818654792</v>
      </c>
      <c r="M3335">
        <v>2.2999999999999998</v>
      </c>
      <c r="N3335">
        <v>1.44</v>
      </c>
      <c r="O3335">
        <v>3</v>
      </c>
      <c r="P3335">
        <v>1.6</v>
      </c>
      <c r="Q3335">
        <v>0.56999999999999995</v>
      </c>
      <c r="R3335">
        <v>1.6</v>
      </c>
      <c r="S3335">
        <v>1.1499999999999999</v>
      </c>
      <c r="T3335">
        <v>1.1399999999999999</v>
      </c>
      <c r="U3335">
        <v>0.6</v>
      </c>
      <c r="V3335">
        <v>1.07</v>
      </c>
      <c r="W3335">
        <v>1.3859999999999999</v>
      </c>
      <c r="X3335">
        <v>2</v>
      </c>
      <c r="Y3335">
        <v>1.1299999999999999</v>
      </c>
      <c r="Z3335">
        <v>2.37</v>
      </c>
      <c r="AA3335">
        <v>2.21</v>
      </c>
      <c r="AB3335">
        <v>0.69177611999999988</v>
      </c>
      <c r="AC3335">
        <v>2.62</v>
      </c>
      <c r="AD3335">
        <v>2.3340645430000002</v>
      </c>
      <c r="AE3335">
        <v>3.3</v>
      </c>
      <c r="AF3335">
        <v>1.64</v>
      </c>
      <c r="AG3335">
        <v>1.38</v>
      </c>
      <c r="AH3335">
        <v>1.2461068814049321</v>
      </c>
      <c r="AI3335">
        <v>2.2400000000000002</v>
      </c>
      <c r="AJ3335">
        <v>0.53400000000000003</v>
      </c>
      <c r="AK3335">
        <v>2.11</v>
      </c>
      <c r="AL3335">
        <v>1.6760444641113281</v>
      </c>
      <c r="AM3335">
        <v>1.6410201787948608</v>
      </c>
      <c r="AN3335">
        <v>1.7256622314453125</v>
      </c>
      <c r="AO3335" s="5" t="s">
        <v>2752</v>
      </c>
    </row>
    <row r="3336" spans="1:41" ht="14.25" x14ac:dyDescent="0.45">
      <c r="A3336">
        <v>2019</v>
      </c>
      <c r="B3336" s="5" t="s">
        <v>5028</v>
      </c>
      <c r="C3336" s="5" t="s">
        <v>305</v>
      </c>
      <c r="D3336" s="5" t="s">
        <v>7</v>
      </c>
      <c r="E3336" s="5" t="s">
        <v>118</v>
      </c>
      <c r="F3336" s="5" t="s">
        <v>117</v>
      </c>
      <c r="G3336" s="5" t="s">
        <v>82</v>
      </c>
      <c r="H3336" s="5" t="s">
        <v>303</v>
      </c>
      <c r="I3336">
        <v>1.0548999999999999</v>
      </c>
      <c r="J3336">
        <v>1.9633</v>
      </c>
      <c r="K3336">
        <v>1.5</v>
      </c>
      <c r="L3336">
        <v>3.3098393478209549</v>
      </c>
      <c r="M3336">
        <v>2.4500000000000002</v>
      </c>
      <c r="N3336">
        <v>1.32</v>
      </c>
      <c r="O3336">
        <v>3</v>
      </c>
      <c r="P3336">
        <v>1.6</v>
      </c>
      <c r="Q3336">
        <v>0.55102392743261297</v>
      </c>
      <c r="R3336">
        <v>1.6</v>
      </c>
      <c r="S3336">
        <v>1.19</v>
      </c>
      <c r="T3336">
        <v>0.67</v>
      </c>
      <c r="U3336">
        <v>0.6</v>
      </c>
      <c r="V3336">
        <v>1.07</v>
      </c>
      <c r="W3336">
        <v>1</v>
      </c>
      <c r="X3336">
        <v>2</v>
      </c>
      <c r="Y3336">
        <v>1.1299999999999999</v>
      </c>
      <c r="Z3336">
        <v>2.25</v>
      </c>
      <c r="AA3336">
        <v>2.3217724159082311</v>
      </c>
      <c r="AB3336">
        <v>0.5</v>
      </c>
      <c r="AC3336">
        <v>2.6</v>
      </c>
      <c r="AD3336">
        <v>2.5830000000000002</v>
      </c>
      <c r="AE3336">
        <v>4</v>
      </c>
      <c r="AF3336">
        <v>1.76098266715027</v>
      </c>
      <c r="AG3336">
        <v>1.23</v>
      </c>
      <c r="AH3336">
        <v>1.331797688523654</v>
      </c>
      <c r="AI3336">
        <v>2.11</v>
      </c>
      <c r="AJ3336">
        <v>0.53</v>
      </c>
      <c r="AK3336">
        <v>1.88</v>
      </c>
      <c r="AL3336">
        <v>1.6933314800262451</v>
      </c>
      <c r="AM3336">
        <v>1.6995187997817993</v>
      </c>
      <c r="AN3336">
        <v>1.6845664978027344</v>
      </c>
      <c r="AO3336" s="5" t="s">
        <v>5688</v>
      </c>
    </row>
    <row r="3337" spans="1:41" ht="14.25" x14ac:dyDescent="0.45">
      <c r="A3337">
        <v>2019</v>
      </c>
      <c r="B3337" s="5" t="s">
        <v>4071</v>
      </c>
      <c r="C3337" s="5" t="s">
        <v>305</v>
      </c>
      <c r="D3337" s="5" t="s">
        <v>7</v>
      </c>
      <c r="E3337" s="5" t="s">
        <v>118</v>
      </c>
      <c r="F3337" s="5" t="s">
        <v>117</v>
      </c>
      <c r="G3337" s="5" t="s">
        <v>82</v>
      </c>
      <c r="H3337" s="5" t="s">
        <v>303</v>
      </c>
      <c r="I3337">
        <v>1.0548999999999999</v>
      </c>
      <c r="J3337">
        <v>1.4015532012254199</v>
      </c>
      <c r="K3337">
        <v>1.2</v>
      </c>
      <c r="L3337">
        <v>3.2933952248515772</v>
      </c>
      <c r="M3337">
        <v>2.2000000000000002</v>
      </c>
      <c r="N3337">
        <v>1.24</v>
      </c>
      <c r="O3337">
        <v>3</v>
      </c>
      <c r="P3337">
        <v>1.6</v>
      </c>
      <c r="Q3337">
        <v>0.57286617414943664</v>
      </c>
      <c r="R3337">
        <v>1.6</v>
      </c>
      <c r="S3337">
        <v>1.28</v>
      </c>
      <c r="T3337">
        <v>1.2</v>
      </c>
      <c r="U3337">
        <v>0.6</v>
      </c>
      <c r="V3337">
        <v>1.07</v>
      </c>
      <c r="W3337">
        <v>0.9</v>
      </c>
      <c r="X3337">
        <v>2</v>
      </c>
      <c r="Y3337">
        <v>1.1299999999999999</v>
      </c>
      <c r="Z3337">
        <v>2.2999999999999998</v>
      </c>
      <c r="AA3337">
        <v>2.3217724159082311</v>
      </c>
      <c r="AB3337">
        <v>0.69177611999999988</v>
      </c>
      <c r="AC3337">
        <v>2.82</v>
      </c>
      <c r="AD3337">
        <v>2.5430000000000001</v>
      </c>
      <c r="AE3337">
        <v>3.65</v>
      </c>
      <c r="AF3337">
        <v>1.843538513688632</v>
      </c>
      <c r="AG3337">
        <v>1.23</v>
      </c>
      <c r="AH3337">
        <v>1.34</v>
      </c>
      <c r="AI3337">
        <v>2.1325098724873</v>
      </c>
      <c r="AJ3337">
        <v>0.53</v>
      </c>
      <c r="AK3337">
        <v>1.88</v>
      </c>
      <c r="AL3337">
        <v>1.6767350435256958</v>
      </c>
      <c r="AM3337">
        <v>1.6622368097305298</v>
      </c>
      <c r="AN3337">
        <v>1.6972737312316895</v>
      </c>
      <c r="AO3337" s="5" t="s">
        <v>4468</v>
      </c>
    </row>
    <row r="3338" spans="1:41" ht="14.25" x14ac:dyDescent="0.45">
      <c r="A3338">
        <v>2020</v>
      </c>
      <c r="B3338" s="5" t="s">
        <v>589</v>
      </c>
      <c r="C3338" s="5" t="s">
        <v>170</v>
      </c>
      <c r="D3338" s="5" t="s">
        <v>83</v>
      </c>
      <c r="E3338" s="5" t="s">
        <v>84</v>
      </c>
      <c r="F3338" s="5" t="s">
        <v>85</v>
      </c>
      <c r="G3338" s="5" t="s">
        <v>86</v>
      </c>
      <c r="H3338" s="5" t="s">
        <v>130</v>
      </c>
      <c r="I3338">
        <v>13916.521982859835</v>
      </c>
      <c r="J3338">
        <v>38800.970341943364</v>
      </c>
      <c r="K3338">
        <v>989.41173911246983</v>
      </c>
      <c r="L3338">
        <v>2510.6853680268146</v>
      </c>
      <c r="M3338">
        <v>17766.947280886583</v>
      </c>
      <c r="N3338">
        <v>13470.978836091474</v>
      </c>
      <c r="O3338">
        <v>9353.7626966952485</v>
      </c>
      <c r="P3338">
        <v>8392.3292285076295</v>
      </c>
      <c r="Q3338">
        <v>4260.4647968095396</v>
      </c>
      <c r="R3338">
        <v>8563.3313693043037</v>
      </c>
      <c r="S3338">
        <v>26793.464103772141</v>
      </c>
      <c r="T3338">
        <v>12176.558634785439</v>
      </c>
      <c r="U3338">
        <v>979.85733390644805</v>
      </c>
      <c r="V3338">
        <v>6935.4365789933099</v>
      </c>
      <c r="W3338">
        <v>6379.1578758871574</v>
      </c>
      <c r="X3338">
        <v>12813.441273766866</v>
      </c>
      <c r="Y3338">
        <v>45767.193337711637</v>
      </c>
      <c r="Z3338">
        <v>15561.083705070538</v>
      </c>
      <c r="AA3338">
        <v>190637.72030249462</v>
      </c>
      <c r="AB3338">
        <v>1225.0870675276719</v>
      </c>
      <c r="AC3338">
        <v>11161.442159162925</v>
      </c>
      <c r="AD3338">
        <v>17385.348263828808</v>
      </c>
      <c r="AE3338">
        <v>19175.089548140106</v>
      </c>
      <c r="AF3338">
        <v>42013.071800592843</v>
      </c>
      <c r="AG3338">
        <v>186334.25673014906</v>
      </c>
      <c r="AH3338">
        <v>33623.784316039266</v>
      </c>
      <c r="AI3338">
        <v>4107.6808430006167</v>
      </c>
      <c r="AJ3338">
        <v>38497.237935218342</v>
      </c>
      <c r="AK3338">
        <v>3607.8495658516404</v>
      </c>
      <c r="AL3338">
        <v>793200.25</v>
      </c>
      <c r="AM3338">
        <v>646977.6875</v>
      </c>
      <c r="AN3338">
        <v>146222.5</v>
      </c>
      <c r="AO3338" s="5" t="s">
        <v>1005</v>
      </c>
    </row>
    <row r="3339" spans="1:41" ht="14.25" x14ac:dyDescent="0.45">
      <c r="A3339">
        <v>2020</v>
      </c>
      <c r="B3339" s="5" t="s">
        <v>1509</v>
      </c>
      <c r="C3339" s="5" t="s">
        <v>170</v>
      </c>
      <c r="D3339" s="5" t="s">
        <v>83</v>
      </c>
      <c r="E3339" s="5" t="s">
        <v>84</v>
      </c>
      <c r="F3339" s="5" t="s">
        <v>85</v>
      </c>
      <c r="G3339" s="5" t="s">
        <v>86</v>
      </c>
      <c r="H3339" s="5" t="s">
        <v>130</v>
      </c>
      <c r="I3339">
        <v>9204.3334281961979</v>
      </c>
      <c r="J3339">
        <v>20240.087000043572</v>
      </c>
      <c r="K3339">
        <v>947.03799397998216</v>
      </c>
      <c r="L3339">
        <v>3597.3802286690066</v>
      </c>
      <c r="M3339">
        <v>21352.418681564606</v>
      </c>
      <c r="N3339">
        <v>15879.304425002998</v>
      </c>
      <c r="O3339">
        <v>9208.387053195258</v>
      </c>
      <c r="P3339">
        <v>11029.206257665397</v>
      </c>
      <c r="Q3339">
        <v>3045.3430042501845</v>
      </c>
      <c r="R3339">
        <v>7038.0694953368929</v>
      </c>
      <c r="S3339">
        <v>23044.92552291324</v>
      </c>
      <c r="T3339">
        <v>12229.380800874453</v>
      </c>
      <c r="U3339">
        <v>1764.8846777985334</v>
      </c>
      <c r="V3339">
        <v>13346.119244642756</v>
      </c>
      <c r="W3339">
        <v>5854.1180968912886</v>
      </c>
      <c r="X3339">
        <v>12258.927470679084</v>
      </c>
      <c r="Y3339">
        <v>58797.475573004718</v>
      </c>
      <c r="Z3339">
        <v>16855.068544734018</v>
      </c>
      <c r="AA3339">
        <v>167085.85504899488</v>
      </c>
      <c r="AB3339">
        <v>8641.5848398658964</v>
      </c>
      <c r="AC3339">
        <v>11927.850472640896</v>
      </c>
      <c r="AD3339">
        <v>13351.737107890842</v>
      </c>
      <c r="AE3339">
        <v>19142.768433221172</v>
      </c>
      <c r="AF3339">
        <v>38327.006415546712</v>
      </c>
      <c r="AG3339">
        <v>160583.48539437985</v>
      </c>
      <c r="AH3339">
        <v>41272.216164092133</v>
      </c>
      <c r="AI3339">
        <v>4385.1997622564786</v>
      </c>
      <c r="AJ3339">
        <v>35335.944921351678</v>
      </c>
      <c r="AK3339">
        <v>3629.9473630527527</v>
      </c>
      <c r="AL3339">
        <v>749376</v>
      </c>
      <c r="AM3339">
        <v>593200.1875</v>
      </c>
      <c r="AN3339">
        <v>156175.890625</v>
      </c>
      <c r="AO3339" s="5" t="s">
        <v>2754</v>
      </c>
    </row>
    <row r="3340" spans="1:41" ht="14.25" x14ac:dyDescent="0.45">
      <c r="A3340">
        <v>2020</v>
      </c>
      <c r="B3340" s="5" t="s">
        <v>5028</v>
      </c>
      <c r="C3340" s="5" t="s">
        <v>170</v>
      </c>
      <c r="D3340" s="5" t="s">
        <v>83</v>
      </c>
      <c r="E3340" s="5" t="s">
        <v>84</v>
      </c>
      <c r="F3340" s="5" t="s">
        <v>85</v>
      </c>
      <c r="G3340" s="5" t="s">
        <v>86</v>
      </c>
      <c r="H3340" s="5" t="s">
        <v>130</v>
      </c>
      <c r="I3340">
        <v>12411.263360000001</v>
      </c>
      <c r="J3340">
        <v>74807.42687756267</v>
      </c>
      <c r="K3340">
        <v>1174.069</v>
      </c>
      <c r="L3340">
        <v>3606</v>
      </c>
      <c r="M3340">
        <v>31905</v>
      </c>
      <c r="N3340">
        <v>21002.233199707029</v>
      </c>
      <c r="O3340">
        <v>11145.21139</v>
      </c>
      <c r="P3340">
        <v>12137.938</v>
      </c>
      <c r="Q3340">
        <v>5145.816677458296</v>
      </c>
      <c r="R3340">
        <v>8412.3755249000187</v>
      </c>
      <c r="S3340">
        <v>15982.12</v>
      </c>
      <c r="T3340">
        <v>11503</v>
      </c>
      <c r="U3340">
        <v>1332</v>
      </c>
      <c r="V3340">
        <v>12803</v>
      </c>
      <c r="W3340">
        <v>9006</v>
      </c>
      <c r="X3340">
        <v>19581.5</v>
      </c>
      <c r="Y3340">
        <v>63767</v>
      </c>
      <c r="Z3340">
        <v>16506.084366285118</v>
      </c>
      <c r="AA3340">
        <v>183044</v>
      </c>
      <c r="AB3340">
        <v>1817</v>
      </c>
      <c r="AC3340">
        <v>19779.131720000001</v>
      </c>
      <c r="AD3340">
        <v>23512.829972627998</v>
      </c>
      <c r="AE3340">
        <v>25228.311048</v>
      </c>
      <c r="AF3340">
        <v>47996.898858499997</v>
      </c>
      <c r="AG3340">
        <v>228285</v>
      </c>
      <c r="AH3340">
        <v>37431</v>
      </c>
      <c r="AI3340">
        <v>5347</v>
      </c>
      <c r="AJ3340">
        <v>48037</v>
      </c>
      <c r="AK3340">
        <v>3231</v>
      </c>
      <c r="AL3340">
        <v>955937.1875</v>
      </c>
      <c r="AM3340">
        <v>784301.5</v>
      </c>
      <c r="AN3340">
        <v>171635.734375</v>
      </c>
      <c r="AO3340" s="5" t="s">
        <v>5689</v>
      </c>
    </row>
    <row r="3341" spans="1:41" ht="14.25" x14ac:dyDescent="0.45">
      <c r="A3341">
        <v>2020</v>
      </c>
      <c r="B3341" s="5" t="s">
        <v>1507</v>
      </c>
      <c r="C3341" s="5" t="s">
        <v>170</v>
      </c>
      <c r="D3341" s="5" t="s">
        <v>83</v>
      </c>
      <c r="E3341" s="5" t="s">
        <v>84</v>
      </c>
      <c r="F3341" s="5" t="s">
        <v>85</v>
      </c>
      <c r="G3341" s="5" t="s">
        <v>86</v>
      </c>
      <c r="H3341" s="5" t="s">
        <v>130</v>
      </c>
      <c r="I3341">
        <v>8457.6824853619946</v>
      </c>
      <c r="J3341">
        <v>24027.687985844863</v>
      </c>
      <c r="K3341">
        <v>1070.1464594225679</v>
      </c>
      <c r="L3341">
        <v>2954.5595128372279</v>
      </c>
      <c r="M3341">
        <v>18429.60515214923</v>
      </c>
      <c r="N3341">
        <v>12059.674919930645</v>
      </c>
      <c r="O3341">
        <v>7991.5830949323035</v>
      </c>
      <c r="P3341">
        <v>8417.8789507394777</v>
      </c>
      <c r="Q3341">
        <v>3001.6414080764357</v>
      </c>
      <c r="R3341">
        <v>8805.9570105067669</v>
      </c>
      <c r="S3341">
        <v>20059.844205902951</v>
      </c>
      <c r="T3341">
        <v>12075.255160625746</v>
      </c>
      <c r="U3341">
        <v>2351.6348023107489</v>
      </c>
      <c r="V3341">
        <v>8757.9148608004198</v>
      </c>
      <c r="W3341">
        <v>4422.7413184849802</v>
      </c>
      <c r="X3341">
        <v>14578.612973090885</v>
      </c>
      <c r="Y3341">
        <v>94938.253537784694</v>
      </c>
      <c r="Z3341">
        <v>11223.458382460003</v>
      </c>
      <c r="AA3341">
        <v>153905.06800375637</v>
      </c>
      <c r="AB3341">
        <v>1426.1037833325188</v>
      </c>
      <c r="AC3341">
        <v>13516.934476463839</v>
      </c>
      <c r="AD3341">
        <v>19392.836474466094</v>
      </c>
      <c r="AE3341">
        <v>20576.607809687877</v>
      </c>
      <c r="AF3341">
        <v>38457.653157351859</v>
      </c>
      <c r="AG3341">
        <v>152571.14766721337</v>
      </c>
      <c r="AH3341">
        <v>37659.98340537797</v>
      </c>
      <c r="AI3341">
        <v>3161.5378928743239</v>
      </c>
      <c r="AJ3341">
        <v>44789.984027440652</v>
      </c>
      <c r="AK3341">
        <v>3682.3955745061371</v>
      </c>
      <c r="AL3341">
        <v>752764.375</v>
      </c>
      <c r="AM3341">
        <v>608813.75</v>
      </c>
      <c r="AN3341">
        <v>143950.625</v>
      </c>
      <c r="AO3341" s="5" t="s">
        <v>2756</v>
      </c>
    </row>
    <row r="3342" spans="1:41" ht="14.25" x14ac:dyDescent="0.45">
      <c r="A3342">
        <v>2020</v>
      </c>
      <c r="B3342" s="5" t="s">
        <v>1508</v>
      </c>
      <c r="C3342" s="5" t="s">
        <v>170</v>
      </c>
      <c r="D3342" s="5" t="s">
        <v>83</v>
      </c>
      <c r="E3342" s="5" t="s">
        <v>84</v>
      </c>
      <c r="F3342" s="5" t="s">
        <v>85</v>
      </c>
      <c r="G3342" s="5" t="s">
        <v>86</v>
      </c>
      <c r="H3342" s="5" t="s">
        <v>130</v>
      </c>
      <c r="I3342">
        <v>11494.685326692674</v>
      </c>
      <c r="J3342">
        <v>17610.180643989715</v>
      </c>
      <c r="K3342">
        <v>931.82443295584596</v>
      </c>
      <c r="L3342">
        <v>3084.0020690719384</v>
      </c>
      <c r="M3342">
        <v>33620.162146502989</v>
      </c>
      <c r="N3342">
        <v>13496.971705347562</v>
      </c>
      <c r="O3342">
        <v>8916.3248753437692</v>
      </c>
      <c r="P3342">
        <v>9638.4452508990089</v>
      </c>
      <c r="Q3342">
        <v>3109.7868860798703</v>
      </c>
      <c r="R3342">
        <v>9040.142761893414</v>
      </c>
      <c r="S3342">
        <v>21740.924068858869</v>
      </c>
      <c r="T3342">
        <v>11322.228200433381</v>
      </c>
      <c r="U3342">
        <v>2043.2776722646261</v>
      </c>
      <c r="V3342">
        <v>9506.8545762290396</v>
      </c>
      <c r="W3342">
        <v>4125.8491459189563</v>
      </c>
      <c r="X3342">
        <v>13192.103631774167</v>
      </c>
      <c r="Y3342">
        <v>89519.138326024447</v>
      </c>
      <c r="Z3342">
        <v>12741.29577062156</v>
      </c>
      <c r="AA3342">
        <v>168669.48480993148</v>
      </c>
      <c r="AB3342">
        <v>0</v>
      </c>
      <c r="AC3342">
        <v>13111.106575700664</v>
      </c>
      <c r="AD3342">
        <v>20376.053900380779</v>
      </c>
      <c r="AE3342">
        <v>19574.66858377754</v>
      </c>
      <c r="AF3342">
        <v>36675.401310743226</v>
      </c>
      <c r="AG3342">
        <v>203317.35519072734</v>
      </c>
      <c r="AH3342">
        <v>46123.684183554891</v>
      </c>
      <c r="AI3342">
        <v>4771.3901687498137</v>
      </c>
      <c r="AJ3342">
        <v>44284.635457089717</v>
      </c>
      <c r="AK3342">
        <v>4054.2576532111616</v>
      </c>
      <c r="AL3342">
        <v>836092.1875</v>
      </c>
      <c r="AM3342">
        <v>666917.4375</v>
      </c>
      <c r="AN3342">
        <v>169174.796875</v>
      </c>
      <c r="AO3342" s="5" t="s">
        <v>2755</v>
      </c>
    </row>
    <row r="3343" spans="1:41" ht="14.25" x14ac:dyDescent="0.45">
      <c r="A3343">
        <v>2020</v>
      </c>
      <c r="B3343" s="5" t="s">
        <v>4071</v>
      </c>
      <c r="C3343" s="5" t="s">
        <v>170</v>
      </c>
      <c r="D3343" s="5" t="s">
        <v>83</v>
      </c>
      <c r="E3343" s="5" t="s">
        <v>84</v>
      </c>
      <c r="F3343" s="5" t="s">
        <v>85</v>
      </c>
      <c r="G3343" s="5" t="s">
        <v>86</v>
      </c>
      <c r="H3343" s="5" t="s">
        <v>130</v>
      </c>
      <c r="I3343">
        <v>13012.103096936778</v>
      </c>
      <c r="J3343">
        <v>60122.6063907067</v>
      </c>
      <c r="K3343">
        <v>1045.2675996523974</v>
      </c>
      <c r="L3343">
        <v>2730.3799422251996</v>
      </c>
      <c r="M3343">
        <v>24712.252358445028</v>
      </c>
      <c r="N3343">
        <v>20520.746907123208</v>
      </c>
      <c r="O3343">
        <v>9570.2130856300209</v>
      </c>
      <c r="P3343">
        <v>10565.752805016393</v>
      </c>
      <c r="Q3343">
        <v>3919.8958819260215</v>
      </c>
      <c r="R3343">
        <v>7522.8556688162553</v>
      </c>
      <c r="S3343">
        <v>17219.379887087471</v>
      </c>
      <c r="T3343">
        <v>10926.661727360733</v>
      </c>
      <c r="U3343">
        <v>872.07615480488482</v>
      </c>
      <c r="V3343">
        <v>15534.884899153998</v>
      </c>
      <c r="W3343">
        <v>8715.6195895889141</v>
      </c>
      <c r="X3343">
        <v>17754.431795631252</v>
      </c>
      <c r="Y3343">
        <v>52332.282225982992</v>
      </c>
      <c r="Z3343">
        <v>13995.382536249621</v>
      </c>
      <c r="AA3343">
        <v>200254.60061383963</v>
      </c>
      <c r="AB3343">
        <v>1163.1500825214709</v>
      </c>
      <c r="AC3343">
        <v>16796.755092494575</v>
      </c>
      <c r="AD3343">
        <v>21688.011234454345</v>
      </c>
      <c r="AE3343">
        <v>20884.578480869812</v>
      </c>
      <c r="AF3343">
        <v>44297.346623372658</v>
      </c>
      <c r="AG3343">
        <v>205658.79895523074</v>
      </c>
      <c r="AH3343">
        <v>33363.083271438765</v>
      </c>
      <c r="AI3343">
        <v>4576.3430293416714</v>
      </c>
      <c r="AJ3343">
        <v>37210.522285192972</v>
      </c>
      <c r="AK3343">
        <v>2236.2788596092605</v>
      </c>
      <c r="AL3343">
        <v>879202.1875</v>
      </c>
      <c r="AM3343">
        <v>726231.5625</v>
      </c>
      <c r="AN3343">
        <v>152970.6875</v>
      </c>
      <c r="AO3343" s="5" t="s">
        <v>4469</v>
      </c>
    </row>
    <row r="3344" spans="1:41" ht="14.25" x14ac:dyDescent="0.45">
      <c r="A3344">
        <v>2020</v>
      </c>
      <c r="B3344" s="5" t="s">
        <v>5028</v>
      </c>
      <c r="C3344" s="5" t="s">
        <v>170</v>
      </c>
      <c r="D3344" s="5" t="s">
        <v>83</v>
      </c>
      <c r="E3344" s="5" t="s">
        <v>84</v>
      </c>
      <c r="F3344" s="5" t="s">
        <v>85</v>
      </c>
      <c r="G3344" s="5" t="s">
        <v>87</v>
      </c>
      <c r="H3344" s="5" t="s">
        <v>130</v>
      </c>
      <c r="I3344">
        <v>12691.510399744</v>
      </c>
      <c r="J3344">
        <v>76651.174223219015</v>
      </c>
      <c r="K3344">
        <v>1194</v>
      </c>
      <c r="L3344">
        <v>3757.9375839600002</v>
      </c>
      <c r="M3344">
        <v>32951.1</v>
      </c>
      <c r="N3344">
        <v>21401.275630501459</v>
      </c>
      <c r="O3344">
        <v>11368.1156178</v>
      </c>
      <c r="P3344">
        <v>12392.993974000001</v>
      </c>
      <c r="Q3344">
        <v>5253.8788276849209</v>
      </c>
      <c r="R3344">
        <v>8566.8588027365095</v>
      </c>
      <c r="S3344">
        <v>16221.8518</v>
      </c>
      <c r="T3344">
        <v>11972.874544</v>
      </c>
      <c r="U3344">
        <v>1345.32</v>
      </c>
      <c r="V3344">
        <v>13074</v>
      </c>
      <c r="W3344">
        <v>9186.1200000000008</v>
      </c>
      <c r="X3344">
        <v>20540.9935</v>
      </c>
      <c r="Y3344">
        <v>65622.418311352783</v>
      </c>
      <c r="Z3344">
        <v>16819.699969244532</v>
      </c>
      <c r="AA3344">
        <v>196904</v>
      </c>
      <c r="AB3344">
        <v>1855</v>
      </c>
      <c r="AC3344">
        <v>20174.714390000001</v>
      </c>
      <c r="AD3344">
        <v>23976.31042191511</v>
      </c>
      <c r="AE3344">
        <v>25732.877268960001</v>
      </c>
      <c r="AF3344">
        <v>50019.23187295728</v>
      </c>
      <c r="AG3344">
        <v>239796</v>
      </c>
      <c r="AH3344">
        <v>39134.462585956237</v>
      </c>
      <c r="AI3344">
        <v>5453.9400000000014</v>
      </c>
      <c r="AJ3344">
        <v>50977.248696000002</v>
      </c>
      <c r="AK3344">
        <v>3296</v>
      </c>
      <c r="AL3344">
        <v>998331.875</v>
      </c>
      <c r="AM3344">
        <v>821181.125</v>
      </c>
      <c r="AN3344">
        <v>177150.765625</v>
      </c>
      <c r="AO3344" s="5" t="s">
        <v>5690</v>
      </c>
    </row>
    <row r="3345" spans="1:41" ht="14.25" x14ac:dyDescent="0.45">
      <c r="A3345">
        <v>2020</v>
      </c>
      <c r="B3345" s="5" t="s">
        <v>4071</v>
      </c>
      <c r="C3345" s="5" t="s">
        <v>170</v>
      </c>
      <c r="D3345" s="5" t="s">
        <v>83</v>
      </c>
      <c r="E3345" s="5" t="s">
        <v>84</v>
      </c>
      <c r="F3345" s="5" t="s">
        <v>85</v>
      </c>
      <c r="G3345" s="5" t="s">
        <v>87</v>
      </c>
      <c r="H3345" s="5" t="s">
        <v>130</v>
      </c>
      <c r="I3345">
        <v>13427.3234710944</v>
      </c>
      <c r="J3345">
        <v>59998.254933494987</v>
      </c>
      <c r="K3345">
        <v>1011.9384208</v>
      </c>
      <c r="L3345">
        <v>2844.3015000000009</v>
      </c>
      <c r="M3345">
        <v>25000.812000000002</v>
      </c>
      <c r="N3345">
        <v>20780.716540725069</v>
      </c>
      <c r="O3345">
        <v>9662.9874659999987</v>
      </c>
      <c r="P3345">
        <v>10627.366018004999</v>
      </c>
      <c r="Q3345">
        <v>3969.5555702791771</v>
      </c>
      <c r="R3345">
        <v>7578.8911890062318</v>
      </c>
      <c r="S3345">
        <v>17403</v>
      </c>
      <c r="T3345">
        <v>11275.334999999999</v>
      </c>
      <c r="U3345">
        <v>865.0447999999999</v>
      </c>
      <c r="V3345">
        <v>15756</v>
      </c>
      <c r="W3345">
        <v>8834.687474999997</v>
      </c>
      <c r="X3345">
        <v>18448.349452277551</v>
      </c>
      <c r="Y3345">
        <v>52965.178290666932</v>
      </c>
      <c r="Z3345">
        <v>14172</v>
      </c>
      <c r="AA3345">
        <v>210447</v>
      </c>
      <c r="AB3345">
        <v>1131.038</v>
      </c>
      <c r="AC3345">
        <v>16992.887180000002</v>
      </c>
      <c r="AD3345">
        <v>21962.768501316641</v>
      </c>
      <c r="AE3345">
        <v>21128.443200000002</v>
      </c>
      <c r="AF3345">
        <v>45710.889130846081</v>
      </c>
      <c r="AG3345">
        <v>212365</v>
      </c>
      <c r="AH3345">
        <v>34542</v>
      </c>
      <c r="AI3345">
        <v>4629.7800000000007</v>
      </c>
      <c r="AJ3345">
        <v>38397.92196</v>
      </c>
      <c r="AK3345">
        <v>2262.3914055959999</v>
      </c>
      <c r="AL3345">
        <v>904191.8125</v>
      </c>
      <c r="AM3345">
        <v>748026.75</v>
      </c>
      <c r="AN3345">
        <v>156165.078125</v>
      </c>
      <c r="AO3345" s="5" t="s">
        <v>4470</v>
      </c>
    </row>
    <row r="3346" spans="1:41" ht="14.25" x14ac:dyDescent="0.45">
      <c r="A3346">
        <v>2020</v>
      </c>
      <c r="B3346" s="5" t="s">
        <v>1508</v>
      </c>
      <c r="C3346" s="5" t="s">
        <v>170</v>
      </c>
      <c r="D3346" s="5" t="s">
        <v>83</v>
      </c>
      <c r="E3346" s="5" t="s">
        <v>84</v>
      </c>
      <c r="F3346" s="5" t="s">
        <v>85</v>
      </c>
      <c r="G3346" s="5" t="s">
        <v>87</v>
      </c>
      <c r="H3346" s="5" t="s">
        <v>130</v>
      </c>
      <c r="I3346">
        <v>10443.384239999999</v>
      </c>
      <c r="J3346">
        <v>17961.16</v>
      </c>
      <c r="K3346">
        <v>947.74238542675744</v>
      </c>
      <c r="L3346">
        <v>3142.0185999999999</v>
      </c>
      <c r="M3346">
        <v>33698.723536485049</v>
      </c>
      <c r="N3346">
        <v>13658.26798710931</v>
      </c>
      <c r="O3346">
        <v>9209</v>
      </c>
      <c r="P3346">
        <v>10304.725</v>
      </c>
      <c r="Q3346">
        <v>3481.5342987692388</v>
      </c>
      <c r="R3346">
        <v>9373.0604555596492</v>
      </c>
      <c r="S3346">
        <v>24137.29749701362</v>
      </c>
      <c r="T3346">
        <v>11885.58790437328</v>
      </c>
      <c r="U3346">
        <v>2029.52133244224</v>
      </c>
      <c r="V3346">
        <v>9536</v>
      </c>
      <c r="W3346">
        <v>4057.4969517599998</v>
      </c>
      <c r="X3346">
        <v>14020.974411453801</v>
      </c>
      <c r="Y3346">
        <v>94935</v>
      </c>
      <c r="Z3346">
        <v>14401.880999999999</v>
      </c>
      <c r="AA3346">
        <v>171451.21238579921</v>
      </c>
      <c r="AB3346">
        <v>1151</v>
      </c>
      <c r="AC3346">
        <v>13464.3</v>
      </c>
      <c r="AD3346">
        <v>22989.558494515419</v>
      </c>
      <c r="AE3346">
        <v>19250.37860120292</v>
      </c>
      <c r="AF3346">
        <v>37366.700607047213</v>
      </c>
      <c r="AG3346">
        <v>212217</v>
      </c>
      <c r="AH3346">
        <v>50197.83467041063</v>
      </c>
      <c r="AI3346">
        <v>4692.3434136000014</v>
      </c>
      <c r="AJ3346">
        <v>48779.569709825751</v>
      </c>
      <c r="AK3346">
        <v>4500.2516116234638</v>
      </c>
      <c r="AL3346">
        <v>873283.5</v>
      </c>
      <c r="AM3346">
        <v>691795.6875</v>
      </c>
      <c r="AN3346">
        <v>181487.8125</v>
      </c>
      <c r="AO3346" s="5" t="s">
        <v>2758</v>
      </c>
    </row>
    <row r="3347" spans="1:41" ht="14.25" x14ac:dyDescent="0.45">
      <c r="A3347">
        <v>2020</v>
      </c>
      <c r="B3347" s="5" t="s">
        <v>589</v>
      </c>
      <c r="C3347" s="5" t="s">
        <v>170</v>
      </c>
      <c r="D3347" s="5" t="s">
        <v>83</v>
      </c>
      <c r="E3347" s="5" t="s">
        <v>84</v>
      </c>
      <c r="F3347" s="5" t="s">
        <v>85</v>
      </c>
      <c r="G3347" s="5" t="s">
        <v>87</v>
      </c>
      <c r="H3347" s="5" t="s">
        <v>130</v>
      </c>
      <c r="I3347">
        <v>13913.414785143121</v>
      </c>
      <c r="J3347">
        <v>39601.140853715988</v>
      </c>
      <c r="K3347">
        <v>983.20415642399996</v>
      </c>
      <c r="L3347">
        <v>2547.403273800001</v>
      </c>
      <c r="M3347">
        <v>17760.377088000001</v>
      </c>
      <c r="N3347">
        <v>13774.91828</v>
      </c>
      <c r="O3347">
        <v>9353.2904239138334</v>
      </c>
      <c r="P3347">
        <v>9087.9200000000019</v>
      </c>
      <c r="Q3347">
        <v>4258.0545274648321</v>
      </c>
      <c r="R3347">
        <v>8495.5290709148303</v>
      </c>
      <c r="S3347">
        <v>26809.76281838696</v>
      </c>
      <c r="T3347">
        <v>11817.552470000001</v>
      </c>
      <c r="U3347">
        <v>950.96782300000018</v>
      </c>
      <c r="V3347">
        <v>6959</v>
      </c>
      <c r="W3347">
        <v>5137.5318238469981</v>
      </c>
      <c r="X3347">
        <v>13064.876938262651</v>
      </c>
      <c r="Y3347">
        <v>46447.887470000001</v>
      </c>
      <c r="Z3347">
        <v>15570.56459435441</v>
      </c>
      <c r="AA3347">
        <v>198011.90082827819</v>
      </c>
      <c r="AB3347">
        <v>1154</v>
      </c>
      <c r="AC3347">
        <v>11160.54227</v>
      </c>
      <c r="AD3347">
        <v>17395.940621351911</v>
      </c>
      <c r="AE3347">
        <v>19167.998626162509</v>
      </c>
      <c r="AF3347">
        <v>42627.498455267072</v>
      </c>
      <c r="AG3347">
        <v>190792</v>
      </c>
      <c r="AH3347">
        <v>34620.92852680535</v>
      </c>
      <c r="AI3347">
        <v>4106.1618282239997</v>
      </c>
      <c r="AJ3347">
        <v>39252.66174328707</v>
      </c>
      <c r="AK3347">
        <v>3606.5153879999998</v>
      </c>
      <c r="AL3347">
        <v>808429.5625</v>
      </c>
      <c r="AM3347">
        <v>662619.4375</v>
      </c>
      <c r="AN3347">
        <v>145810.125</v>
      </c>
      <c r="AO3347" s="5" t="s">
        <v>1006</v>
      </c>
    </row>
    <row r="3348" spans="1:41" ht="14.25" x14ac:dyDescent="0.45">
      <c r="A3348">
        <v>2020</v>
      </c>
      <c r="B3348" s="5" t="s">
        <v>1507</v>
      </c>
      <c r="C3348" s="5" t="s">
        <v>170</v>
      </c>
      <c r="D3348" s="5" t="s">
        <v>83</v>
      </c>
      <c r="E3348" s="5" t="s">
        <v>84</v>
      </c>
      <c r="F3348" s="5" t="s">
        <v>85</v>
      </c>
      <c r="G3348" s="5" t="s">
        <v>87</v>
      </c>
      <c r="H3348" s="5" t="s">
        <v>130</v>
      </c>
      <c r="I3348">
        <v>8478.18</v>
      </c>
      <c r="J3348">
        <v>21592.815999999999</v>
      </c>
      <c r="K3348">
        <v>1105</v>
      </c>
      <c r="L3348">
        <v>2984.2853645528289</v>
      </c>
      <c r="M3348">
        <v>18636.32499999999</v>
      </c>
      <c r="N3348">
        <v>12311.5923</v>
      </c>
      <c r="O3348">
        <v>8353.0730938895776</v>
      </c>
      <c r="P3348">
        <v>9043.33</v>
      </c>
      <c r="Q3348">
        <v>3072.9469360464</v>
      </c>
      <c r="R3348">
        <v>8890.0838291453074</v>
      </c>
      <c r="S3348">
        <v>20457</v>
      </c>
      <c r="T3348">
        <v>12196.7</v>
      </c>
      <c r="U3348">
        <v>1818</v>
      </c>
      <c r="V3348">
        <v>9338.7990136574663</v>
      </c>
      <c r="W3348">
        <v>4388.0655767038697</v>
      </c>
      <c r="X3348">
        <v>15765.592227896501</v>
      </c>
      <c r="Y3348">
        <v>102320.2461051391</v>
      </c>
      <c r="Z3348">
        <v>11489.731118325721</v>
      </c>
      <c r="AA3348">
        <v>157700.23785823869</v>
      </c>
      <c r="AB3348">
        <v>1254</v>
      </c>
      <c r="AC3348">
        <v>14128.3532</v>
      </c>
      <c r="AD3348">
        <v>20253.5232306943</v>
      </c>
      <c r="AE3348">
        <v>21061.65479322608</v>
      </c>
      <c r="AF3348">
        <v>38844.575976174252</v>
      </c>
      <c r="AG3348">
        <v>156175.8777294383</v>
      </c>
      <c r="AH3348">
        <v>38291.535653819963</v>
      </c>
      <c r="AI3348">
        <v>4012.7315255539211</v>
      </c>
      <c r="AJ3348">
        <v>46022.534164617893</v>
      </c>
      <c r="AK3348">
        <v>3620</v>
      </c>
      <c r="AL3348">
        <v>773606.875</v>
      </c>
      <c r="AM3348">
        <v>625273.25</v>
      </c>
      <c r="AN3348">
        <v>148333.546875</v>
      </c>
      <c r="AO3348" s="5" t="s">
        <v>2759</v>
      </c>
    </row>
    <row r="3349" spans="1:41" ht="14.25" x14ac:dyDescent="0.45">
      <c r="A3349">
        <v>2020</v>
      </c>
      <c r="B3349" s="5" t="s">
        <v>1509</v>
      </c>
      <c r="C3349" s="5" t="s">
        <v>170</v>
      </c>
      <c r="D3349" s="5" t="s">
        <v>83</v>
      </c>
      <c r="E3349" s="5" t="s">
        <v>84</v>
      </c>
      <c r="F3349" s="5" t="s">
        <v>85</v>
      </c>
      <c r="G3349" s="5" t="s">
        <v>87</v>
      </c>
      <c r="H3349" s="5" t="s">
        <v>130</v>
      </c>
      <c r="I3349">
        <v>9282.007312502401</v>
      </c>
      <c r="J3349">
        <v>20306.875</v>
      </c>
      <c r="K3349">
        <v>1041.6350546508829</v>
      </c>
      <c r="L3349">
        <v>3716.8449497964721</v>
      </c>
      <c r="M3349">
        <v>21456.12892538766</v>
      </c>
      <c r="N3349">
        <v>16013.307312272629</v>
      </c>
      <c r="O3349">
        <v>9201.5685826634362</v>
      </c>
      <c r="P3349">
        <v>10073.661945600001</v>
      </c>
      <c r="Q3349">
        <v>2130.33337173769</v>
      </c>
      <c r="R3349">
        <v>7141.3709524056649</v>
      </c>
      <c r="S3349">
        <v>22783.243362826041</v>
      </c>
      <c r="T3349">
        <v>11855.43086048124</v>
      </c>
      <c r="U3349">
        <v>1762.329448339201</v>
      </c>
      <c r="V3349">
        <v>12844</v>
      </c>
      <c r="W3349">
        <v>5799.1133069587713</v>
      </c>
      <c r="X3349">
        <v>12118.76334819417</v>
      </c>
      <c r="Y3349">
        <v>60163.527940000007</v>
      </c>
      <c r="Z3349">
        <v>16745.421323952451</v>
      </c>
      <c r="AA3349">
        <v>168972.62686974599</v>
      </c>
      <c r="AB3349">
        <v>1248</v>
      </c>
      <c r="AC3349">
        <v>11739.410980000001</v>
      </c>
      <c r="AD3349">
        <v>13271.34668541228</v>
      </c>
      <c r="AE3349">
        <v>19424.81310093285</v>
      </c>
      <c r="AF3349">
        <v>38916.419099522631</v>
      </c>
      <c r="AG3349">
        <v>168374.8681605524</v>
      </c>
      <c r="AH3349">
        <v>42133.067358992877</v>
      </c>
      <c r="AI3349">
        <v>4335.4958385484806</v>
      </c>
      <c r="AJ3349">
        <v>35731.512596837769</v>
      </c>
      <c r="AK3349">
        <v>3804.612508572186</v>
      </c>
      <c r="AL3349">
        <v>752387.6875</v>
      </c>
      <c r="AM3349">
        <v>603339.3125</v>
      </c>
      <c r="AN3349">
        <v>149048.40625</v>
      </c>
      <c r="AO3349" s="5" t="s">
        <v>2757</v>
      </c>
    </row>
    <row r="3350" spans="1:41" ht="14.25" x14ac:dyDescent="0.45">
      <c r="A3350">
        <v>2020</v>
      </c>
      <c r="B3350" s="5" t="s">
        <v>1507</v>
      </c>
      <c r="C3350" s="5" t="s">
        <v>170</v>
      </c>
      <c r="D3350" s="5" t="s">
        <v>83</v>
      </c>
      <c r="E3350" s="5" t="s">
        <v>27</v>
      </c>
      <c r="F3350" s="5" t="s">
        <v>27</v>
      </c>
      <c r="G3350" s="5" t="s">
        <v>86</v>
      </c>
      <c r="H3350" s="5" t="s">
        <v>130</v>
      </c>
      <c r="I3350">
        <v>0</v>
      </c>
      <c r="J3350">
        <v>1479.5542441113294</v>
      </c>
      <c r="K3350">
        <v>90.979507708613639</v>
      </c>
      <c r="L3350">
        <v>136.46926156292045</v>
      </c>
      <c r="M3350">
        <v>199.01767311259235</v>
      </c>
      <c r="N3350">
        <v>0</v>
      </c>
      <c r="O3350">
        <v>59.705301933777697</v>
      </c>
      <c r="P3350">
        <v>0</v>
      </c>
      <c r="Q3350">
        <v>6.5391521165566049</v>
      </c>
      <c r="R3350">
        <v>22.340052235165469</v>
      </c>
      <c r="S3350">
        <v>0</v>
      </c>
      <c r="T3350">
        <v>113.72438463576705</v>
      </c>
      <c r="U3350">
        <v>0</v>
      </c>
      <c r="V3350">
        <v>909.79507708613642</v>
      </c>
      <c r="W3350">
        <v>0</v>
      </c>
      <c r="X3350">
        <v>88.329619134576362</v>
      </c>
      <c r="Y3350">
        <v>931.40271016693214</v>
      </c>
      <c r="Z3350">
        <v>68.234630781460226</v>
      </c>
      <c r="AA3350">
        <v>2633.5262012368489</v>
      </c>
      <c r="AB3350">
        <v>152.39067541192784</v>
      </c>
      <c r="AC3350">
        <v>59.639660218965929</v>
      </c>
      <c r="AD3350">
        <v>98.087281748349085</v>
      </c>
      <c r="AE3350"/>
      <c r="AF3350">
        <v>1601.2393356716</v>
      </c>
      <c r="AG3350">
        <v>20377.428168156668</v>
      </c>
      <c r="AH3350">
        <v>2956.8340005299433</v>
      </c>
      <c r="AI3350">
        <v>0</v>
      </c>
      <c r="AJ3350">
        <v>1274.996173438828</v>
      </c>
      <c r="AK3350"/>
      <c r="AL3350">
        <v>33260.234375</v>
      </c>
      <c r="AM3350">
        <v>29501.1640625</v>
      </c>
      <c r="AN3350">
        <v>3759.068359375</v>
      </c>
      <c r="AO3350" s="5" t="s">
        <v>2760</v>
      </c>
    </row>
    <row r="3351" spans="1:41" ht="14.25" x14ac:dyDescent="0.45">
      <c r="A3351">
        <v>2020</v>
      </c>
      <c r="B3351" s="5" t="s">
        <v>4071</v>
      </c>
      <c r="C3351" s="5" t="s">
        <v>170</v>
      </c>
      <c r="D3351" s="5" t="s">
        <v>83</v>
      </c>
      <c r="E3351" s="5" t="s">
        <v>27</v>
      </c>
      <c r="F3351" s="5" t="s">
        <v>27</v>
      </c>
      <c r="G3351" s="5" t="s">
        <v>86</v>
      </c>
      <c r="H3351" s="5" t="s">
        <v>130</v>
      </c>
      <c r="I3351">
        <v>359.93709219541239</v>
      </c>
      <c r="J3351">
        <v>146.54581610813219</v>
      </c>
      <c r="K3351">
        <v>0</v>
      </c>
      <c r="L3351">
        <v>51.419584599344624</v>
      </c>
      <c r="M3351">
        <v>308.51750759606773</v>
      </c>
      <c r="N3351">
        <v>54.504759675305301</v>
      </c>
      <c r="O3351">
        <v>51.419584599344624</v>
      </c>
      <c r="P3351">
        <v>0</v>
      </c>
      <c r="Q3351">
        <v>5.8397383453642844</v>
      </c>
      <c r="R3351">
        <v>248.85586099922725</v>
      </c>
      <c r="S3351">
        <v>0</v>
      </c>
      <c r="T3351">
        <v>617.03501519213546</v>
      </c>
      <c r="U3351">
        <v>0</v>
      </c>
      <c r="V3351">
        <v>1336.9091995829604</v>
      </c>
      <c r="W3351">
        <v>0</v>
      </c>
      <c r="X3351">
        <v>104.4472191652526</v>
      </c>
      <c r="Y3351">
        <v>3835.9010111111093</v>
      </c>
      <c r="Z3351">
        <v>124.43539473041399</v>
      </c>
      <c r="AA3351">
        <v>2359.1305414179315</v>
      </c>
      <c r="AB3351">
        <v>0</v>
      </c>
      <c r="AC3351">
        <v>11.738247882842948</v>
      </c>
      <c r="AD3351">
        <v>55.32705298189687</v>
      </c>
      <c r="AE3351">
        <v>0</v>
      </c>
      <c r="AF3351">
        <v>904.98468894846542</v>
      </c>
      <c r="AG3351">
        <v>18502.823322228171</v>
      </c>
      <c r="AH3351">
        <v>1173.3949205570443</v>
      </c>
      <c r="AI3351">
        <v>99.753994122728571</v>
      </c>
      <c r="AJ3351">
        <v>1078.7828848942502</v>
      </c>
      <c r="AK3351">
        <v>0</v>
      </c>
      <c r="AL3351">
        <v>31431.703125</v>
      </c>
      <c r="AM3351">
        <v>29021.80859375</v>
      </c>
      <c r="AN3351">
        <v>2409.895263671875</v>
      </c>
      <c r="AO3351" s="5" t="s">
        <v>4471</v>
      </c>
    </row>
    <row r="3352" spans="1:41" ht="14.25" x14ac:dyDescent="0.45">
      <c r="A3352">
        <v>2020</v>
      </c>
      <c r="B3352" s="5" t="s">
        <v>1509</v>
      </c>
      <c r="C3352" s="5" t="s">
        <v>170</v>
      </c>
      <c r="D3352" s="5" t="s">
        <v>83</v>
      </c>
      <c r="E3352" s="5" t="s">
        <v>27</v>
      </c>
      <c r="F3352" s="5" t="s">
        <v>27</v>
      </c>
      <c r="G3352" s="5" t="s">
        <v>86</v>
      </c>
      <c r="H3352" s="5" t="s">
        <v>130</v>
      </c>
      <c r="I3352">
        <v>0</v>
      </c>
      <c r="J3352">
        <v>1066.0051875233087</v>
      </c>
      <c r="K3352">
        <v>87.587328923004137</v>
      </c>
      <c r="L3352">
        <v>142.32940949988173</v>
      </c>
      <c r="M3352">
        <v>196.38721406954835</v>
      </c>
      <c r="N3352">
        <v>0</v>
      </c>
      <c r="O3352">
        <v>60.216288634565345</v>
      </c>
      <c r="P3352">
        <v>0</v>
      </c>
      <c r="Q3352">
        <v>5.929791276767987</v>
      </c>
      <c r="R3352">
        <v>33.231727434999307</v>
      </c>
      <c r="S3352">
        <v>0</v>
      </c>
      <c r="T3352">
        <v>1532.7782561525723</v>
      </c>
      <c r="U3352">
        <v>0</v>
      </c>
      <c r="V3352">
        <v>525.52397353802485</v>
      </c>
      <c r="W3352">
        <v>0</v>
      </c>
      <c r="X3352">
        <v>56.419650299474782</v>
      </c>
      <c r="Y3352">
        <v>1478.0361755756949</v>
      </c>
      <c r="Z3352">
        <v>126.51989662927947</v>
      </c>
      <c r="AA3352">
        <v>2746.0519783090608</v>
      </c>
      <c r="AB3352">
        <v>152.1829840037197</v>
      </c>
      <c r="AC3352">
        <v>11.725753659567179</v>
      </c>
      <c r="AD3352">
        <v>56.841986787806611</v>
      </c>
      <c r="AE3352">
        <v>0</v>
      </c>
      <c r="AF3352">
        <v>1188.3709626986354</v>
      </c>
      <c r="AG3352">
        <v>14941.543345445238</v>
      </c>
      <c r="AH3352">
        <v>2075.180503906894</v>
      </c>
      <c r="AI3352">
        <v>106.19963631914251</v>
      </c>
      <c r="AJ3352">
        <v>1022.3083547731889</v>
      </c>
      <c r="AK3352">
        <v>0</v>
      </c>
      <c r="AL3352">
        <v>27611.369140625</v>
      </c>
      <c r="AM3352">
        <v>23287.576171875</v>
      </c>
      <c r="AN3352">
        <v>4323.7939453125</v>
      </c>
      <c r="AO3352" s="5" t="s">
        <v>2762</v>
      </c>
    </row>
    <row r="3353" spans="1:41" ht="14.25" x14ac:dyDescent="0.45">
      <c r="A3353">
        <v>2020</v>
      </c>
      <c r="B3353" s="5" t="s">
        <v>1508</v>
      </c>
      <c r="C3353" s="5" t="s">
        <v>170</v>
      </c>
      <c r="D3353" s="5" t="s">
        <v>83</v>
      </c>
      <c r="E3353" s="5" t="s">
        <v>27</v>
      </c>
      <c r="F3353" s="5" t="s">
        <v>27</v>
      </c>
      <c r="G3353" s="5" t="s">
        <v>86</v>
      </c>
      <c r="H3353" s="5" t="s">
        <v>130</v>
      </c>
      <c r="I3353">
        <v>0</v>
      </c>
      <c r="J3353">
        <v>969.67393291445694</v>
      </c>
      <c r="K3353">
        <v>89.814403176467081</v>
      </c>
      <c r="L3353">
        <v>154.92984547940571</v>
      </c>
      <c r="M3353">
        <v>201.38073212223478</v>
      </c>
      <c r="N3353">
        <v>0</v>
      </c>
      <c r="O3353">
        <v>59.502042104409441</v>
      </c>
      <c r="P3353">
        <v>0</v>
      </c>
      <c r="Q3353">
        <v>6.5936963421993369</v>
      </c>
      <c r="R3353">
        <v>21.791253251091515</v>
      </c>
      <c r="S3353">
        <v>0</v>
      </c>
      <c r="T3353">
        <v>112.26800397058385</v>
      </c>
      <c r="U3353"/>
      <c r="V3353">
        <v>898.14403176467079</v>
      </c>
      <c r="W3353">
        <v>0</v>
      </c>
      <c r="X3353">
        <v>33.680401191175157</v>
      </c>
      <c r="Y3353">
        <v>842.0100297793789</v>
      </c>
      <c r="Z3353">
        <v>67.360802382350315</v>
      </c>
      <c r="AA3353">
        <v>2771.4666561365598</v>
      </c>
      <c r="AB3353"/>
      <c r="AC3353">
        <v>11.788140416911304</v>
      </c>
      <c r="AD3353">
        <v>98.905445132990053</v>
      </c>
      <c r="AE3353"/>
      <c r="AF3353">
        <v>1378.4084382499802</v>
      </c>
      <c r="AG3353">
        <v>19928.69338481834</v>
      </c>
      <c r="AH3353">
        <v>2918.96810323518</v>
      </c>
      <c r="AI3353">
        <v>0</v>
      </c>
      <c r="AJ3353">
        <v>1188.0224844675186</v>
      </c>
      <c r="AK3353">
        <v>0</v>
      </c>
      <c r="AL3353">
        <v>31753.40234375</v>
      </c>
      <c r="AM3353">
        <v>28238.8828125</v>
      </c>
      <c r="AN3353">
        <v>3514.51904296875</v>
      </c>
      <c r="AO3353" s="5" t="s">
        <v>2761</v>
      </c>
    </row>
    <row r="3354" spans="1:41" ht="14.25" x14ac:dyDescent="0.45">
      <c r="A3354">
        <v>2020</v>
      </c>
      <c r="B3354" s="5" t="s">
        <v>589</v>
      </c>
      <c r="C3354" s="5" t="s">
        <v>170</v>
      </c>
      <c r="D3354" s="5" t="s">
        <v>83</v>
      </c>
      <c r="E3354" s="5" t="s">
        <v>27</v>
      </c>
      <c r="F3354" s="5" t="s">
        <v>27</v>
      </c>
      <c r="G3354" s="5" t="s">
        <v>86</v>
      </c>
      <c r="H3354" s="5" t="s">
        <v>130</v>
      </c>
      <c r="I3354">
        <v>1061.6005784468559</v>
      </c>
      <c r="J3354">
        <v>79.620043383514201</v>
      </c>
      <c r="K3354">
        <v>84.928046275748486</v>
      </c>
      <c r="L3354">
        <v>116.77606362915417</v>
      </c>
      <c r="M3354">
        <v>191.08810412043408</v>
      </c>
      <c r="N3354">
        <v>0</v>
      </c>
      <c r="O3354">
        <v>59.44963239302394</v>
      </c>
      <c r="P3354">
        <v>0</v>
      </c>
      <c r="Q3354">
        <v>5.9392271209391518</v>
      </c>
      <c r="R3354">
        <v>235.75126212356196</v>
      </c>
      <c r="S3354">
        <v>0</v>
      </c>
      <c r="T3354">
        <v>1486.2408098255985</v>
      </c>
      <c r="U3354">
        <v>0</v>
      </c>
      <c r="V3354">
        <v>828.04845118854769</v>
      </c>
      <c r="W3354">
        <v>0</v>
      </c>
      <c r="X3354">
        <v>105.70591672316236</v>
      </c>
      <c r="Y3354">
        <v>3956.5853558714325</v>
      </c>
      <c r="Z3354">
        <v>126.72122277609058</v>
      </c>
      <c r="AA3354">
        <v>3116.3922656577297</v>
      </c>
      <c r="AB3354">
        <v>0</v>
      </c>
      <c r="AC3354">
        <v>11.540288328093315</v>
      </c>
      <c r="AD3354">
        <v>57.113677509259951</v>
      </c>
      <c r="AE3354">
        <v>0</v>
      </c>
      <c r="AF3354">
        <v>492.88072537359631</v>
      </c>
      <c r="AG3354">
        <v>9963.1214287237435</v>
      </c>
      <c r="AH3354">
        <v>892.70580906749296</v>
      </c>
      <c r="AI3354">
        <v>102.97525610934504</v>
      </c>
      <c r="AJ3354">
        <v>1113.6190067907519</v>
      </c>
      <c r="AK3354">
        <v>0</v>
      </c>
      <c r="AL3354">
        <v>24088.802734375</v>
      </c>
      <c r="AM3354">
        <v>21108.595703125</v>
      </c>
      <c r="AN3354">
        <v>2980.207275390625</v>
      </c>
      <c r="AO3354" s="5" t="s">
        <v>1007</v>
      </c>
    </row>
    <row r="3355" spans="1:41" ht="14.25" x14ac:dyDescent="0.45">
      <c r="A3355">
        <v>2020</v>
      </c>
      <c r="B3355" s="5" t="s">
        <v>5028</v>
      </c>
      <c r="C3355" s="5" t="s">
        <v>170</v>
      </c>
      <c r="D3355" s="5" t="s">
        <v>83</v>
      </c>
      <c r="E3355" s="5" t="s">
        <v>27</v>
      </c>
      <c r="F3355" s="5" t="s">
        <v>27</v>
      </c>
      <c r="G3355" s="5" t="s">
        <v>86</v>
      </c>
      <c r="H3355" s="5" t="s">
        <v>130</v>
      </c>
      <c r="I3355">
        <v>350</v>
      </c>
      <c r="J3355">
        <v>2154.3624161073831</v>
      </c>
      <c r="K3355">
        <v>0</v>
      </c>
      <c r="L3355">
        <v>110</v>
      </c>
      <c r="M3355">
        <v>300</v>
      </c>
      <c r="N3355">
        <v>0</v>
      </c>
      <c r="O3355">
        <v>50</v>
      </c>
      <c r="P3355">
        <v>0</v>
      </c>
      <c r="Q3355">
        <v>5.7108123717063117</v>
      </c>
      <c r="R3355">
        <v>41.832999999999998</v>
      </c>
      <c r="S3355">
        <v>50</v>
      </c>
      <c r="T3355">
        <v>0</v>
      </c>
      <c r="U3355">
        <v>95</v>
      </c>
      <c r="V3355">
        <v>750</v>
      </c>
      <c r="W3355">
        <v>0</v>
      </c>
      <c r="X3355">
        <v>505</v>
      </c>
      <c r="Y3355">
        <v>3888.0000000000009</v>
      </c>
      <c r="Z3355">
        <v>53.533897966298532</v>
      </c>
      <c r="AA3355">
        <v>2310</v>
      </c>
      <c r="AB3355">
        <v>0</v>
      </c>
      <c r="AC3355">
        <v>11.642469999999999</v>
      </c>
      <c r="AD3355">
        <v>54</v>
      </c>
      <c r="AE3355">
        <v>0</v>
      </c>
      <c r="AF3355">
        <v>1044</v>
      </c>
      <c r="AG3355">
        <v>16953</v>
      </c>
      <c r="AH3355">
        <v>2000</v>
      </c>
      <c r="AI3355">
        <v>97</v>
      </c>
      <c r="AJ3355">
        <v>1648</v>
      </c>
      <c r="AK3355">
        <v>0</v>
      </c>
      <c r="AL3355">
        <v>32471.08203125</v>
      </c>
      <c r="AM3355">
        <v>29415.08203125</v>
      </c>
      <c r="AN3355">
        <v>3056</v>
      </c>
      <c r="AO3355" s="5" t="s">
        <v>5691</v>
      </c>
    </row>
    <row r="3356" spans="1:41" ht="14.25" x14ac:dyDescent="0.45">
      <c r="A3356">
        <v>2020</v>
      </c>
      <c r="B3356" s="5" t="s">
        <v>5028</v>
      </c>
      <c r="C3356" s="5" t="s">
        <v>170</v>
      </c>
      <c r="D3356" s="5" t="s">
        <v>83</v>
      </c>
      <c r="E3356" s="5" t="s">
        <v>27</v>
      </c>
      <c r="F3356" s="5" t="s">
        <v>27</v>
      </c>
      <c r="G3356" s="5" t="s">
        <v>87</v>
      </c>
      <c r="H3356" s="5" t="s">
        <v>130</v>
      </c>
      <c r="I3356">
        <v>357.7</v>
      </c>
      <c r="J3356">
        <v>2230.0841273635669</v>
      </c>
      <c r="K3356">
        <v>0</v>
      </c>
      <c r="L3356">
        <v>114.6348126</v>
      </c>
      <c r="M3356">
        <v>306</v>
      </c>
      <c r="N3356">
        <v>0</v>
      </c>
      <c r="O3356">
        <v>51</v>
      </c>
      <c r="P3356">
        <v>0</v>
      </c>
      <c r="Q3356">
        <v>5.8307394315121437</v>
      </c>
      <c r="R3356">
        <v>42.601213323645069</v>
      </c>
      <c r="S3356">
        <v>50.749999999999993</v>
      </c>
      <c r="T3356">
        <v>0</v>
      </c>
      <c r="U3356">
        <v>95.95</v>
      </c>
      <c r="V3356">
        <v>766</v>
      </c>
      <c r="W3356">
        <v>0</v>
      </c>
      <c r="X3356">
        <v>529.745</v>
      </c>
      <c r="Y3356">
        <v>4000.0653811238622</v>
      </c>
      <c r="Z3356">
        <v>54.551042027658191</v>
      </c>
      <c r="AA3356">
        <v>2433</v>
      </c>
      <c r="AB3356">
        <v>0</v>
      </c>
      <c r="AC3356">
        <v>11.87532</v>
      </c>
      <c r="AD3356">
        <v>55.532766840495988</v>
      </c>
      <c r="AE3356">
        <v>0</v>
      </c>
      <c r="AF3356">
        <v>1087.9885850400001</v>
      </c>
      <c r="AG3356">
        <v>17808</v>
      </c>
      <c r="AH3356">
        <v>2091.0124999999998</v>
      </c>
      <c r="AI3356">
        <v>98.94</v>
      </c>
      <c r="AJ3356">
        <v>1748.870784</v>
      </c>
      <c r="AK3356"/>
      <c r="AL3356">
        <v>33940.12890625</v>
      </c>
      <c r="AM3356">
        <v>30757.15234375</v>
      </c>
      <c r="AN3356">
        <v>3182.980224609375</v>
      </c>
      <c r="AO3356" s="5" t="s">
        <v>5692</v>
      </c>
    </row>
    <row r="3357" spans="1:41" ht="14.25" x14ac:dyDescent="0.45">
      <c r="A3357">
        <v>2020</v>
      </c>
      <c r="B3357" s="5" t="s">
        <v>589</v>
      </c>
      <c r="C3357" s="5" t="s">
        <v>170</v>
      </c>
      <c r="D3357" s="5" t="s">
        <v>83</v>
      </c>
      <c r="E3357" s="5" t="s">
        <v>27</v>
      </c>
      <c r="F3357" s="5" t="s">
        <v>27</v>
      </c>
      <c r="G3357" s="5" t="s">
        <v>87</v>
      </c>
      <c r="H3357" s="5" t="s">
        <v>130</v>
      </c>
      <c r="I3357">
        <v>1061.3635506249991</v>
      </c>
      <c r="J3357">
        <v>81.262002599999988</v>
      </c>
      <c r="K3357">
        <v>84.395206560000005</v>
      </c>
      <c r="L3357">
        <v>118.4838732</v>
      </c>
      <c r="M3357">
        <v>191.01743999999999</v>
      </c>
      <c r="N3357">
        <v>0</v>
      </c>
      <c r="O3357">
        <v>59.446630772803843</v>
      </c>
      <c r="P3357">
        <v>0</v>
      </c>
      <c r="Q3357">
        <v>5.9358671267264143</v>
      </c>
      <c r="R3357">
        <v>233.88464307884129</v>
      </c>
      <c r="S3357">
        <v>0</v>
      </c>
      <c r="T3357">
        <v>1442.4213999999999</v>
      </c>
      <c r="U3357">
        <v>0</v>
      </c>
      <c r="V3357">
        <v>831</v>
      </c>
      <c r="W3357">
        <v>0</v>
      </c>
      <c r="X3357">
        <v>107.7801633556294</v>
      </c>
      <c r="Y3357">
        <v>3986.920979999999</v>
      </c>
      <c r="Z3357">
        <v>126.7984301162623</v>
      </c>
      <c r="AA3357">
        <v>3202.8623118344049</v>
      </c>
      <c r="AB3357">
        <v>0</v>
      </c>
      <c r="AC3357">
        <v>11.53936</v>
      </c>
      <c r="AD3357">
        <v>57.148475114833133</v>
      </c>
      <c r="AE3357"/>
      <c r="AF3357">
        <v>500.08893563449033</v>
      </c>
      <c r="AG3357">
        <v>10201</v>
      </c>
      <c r="AH3357">
        <v>919.17981987668918</v>
      </c>
      <c r="AI3357">
        <v>102.93717599999999</v>
      </c>
      <c r="AJ3357">
        <v>1135.4713358399999</v>
      </c>
      <c r="AK3357"/>
      <c r="AL3357">
        <v>24460.9375</v>
      </c>
      <c r="AM3357">
        <v>21496.611328125</v>
      </c>
      <c r="AN3357">
        <v>2964.326416015625</v>
      </c>
      <c r="AO3357" s="5" t="s">
        <v>1008</v>
      </c>
    </row>
    <row r="3358" spans="1:41" ht="14.25" x14ac:dyDescent="0.45">
      <c r="A3358">
        <v>2020</v>
      </c>
      <c r="B3358" s="5" t="s">
        <v>1507</v>
      </c>
      <c r="C3358" s="5" t="s">
        <v>170</v>
      </c>
      <c r="D3358" s="5" t="s">
        <v>83</v>
      </c>
      <c r="E3358" s="5" t="s">
        <v>27</v>
      </c>
      <c r="F3358" s="5" t="s">
        <v>27</v>
      </c>
      <c r="G3358" s="5" t="s">
        <v>87</v>
      </c>
      <c r="H3358" s="5" t="s">
        <v>130</v>
      </c>
      <c r="I3358">
        <v>0</v>
      </c>
      <c r="J3358">
        <v>1329.6220000000001</v>
      </c>
      <c r="K3358">
        <v>94</v>
      </c>
      <c r="L3358">
        <v>137.84228011791359</v>
      </c>
      <c r="M3358">
        <v>201.24999999999989</v>
      </c>
      <c r="N3358">
        <v>0</v>
      </c>
      <c r="O3358">
        <v>62.406002067581127</v>
      </c>
      <c r="P3358">
        <v>0</v>
      </c>
      <c r="Q3358">
        <v>6.6944930220000014</v>
      </c>
      <c r="R3358">
        <v>22.55347566211621</v>
      </c>
      <c r="S3358">
        <v>0</v>
      </c>
      <c r="T3358">
        <v>116</v>
      </c>
      <c r="U3358"/>
      <c r="V3358">
        <v>927.75473457031217</v>
      </c>
      <c r="W3358">
        <v>0</v>
      </c>
      <c r="X3358">
        <v>95.524183722320004</v>
      </c>
      <c r="Y3358">
        <v>1140</v>
      </c>
      <c r="Z3358">
        <v>69.853474207418955</v>
      </c>
      <c r="AA3358">
        <v>2698.4667478969468</v>
      </c>
      <c r="AB3358">
        <v>134</v>
      </c>
      <c r="AC3358">
        <v>62.337370000000007</v>
      </c>
      <c r="AD3358">
        <v>100.41739533000001</v>
      </c>
      <c r="AE3358">
        <v>0</v>
      </c>
      <c r="AF3358">
        <v>1617.3494200501859</v>
      </c>
      <c r="AG3358">
        <v>20861.638968230149</v>
      </c>
      <c r="AH3358">
        <v>3009.5</v>
      </c>
      <c r="AI3358">
        <v>0</v>
      </c>
      <c r="AJ3358">
        <v>1310.0820691495669</v>
      </c>
      <c r="AK3358">
        <v>0</v>
      </c>
      <c r="AL3358">
        <v>33997.29296875</v>
      </c>
      <c r="AM3358">
        <v>30184.1953125</v>
      </c>
      <c r="AN3358">
        <v>3813.09765625</v>
      </c>
      <c r="AO3358" s="5" t="s">
        <v>2764</v>
      </c>
    </row>
    <row r="3359" spans="1:41" ht="14.25" x14ac:dyDescent="0.45">
      <c r="A3359">
        <v>2020</v>
      </c>
      <c r="B3359" s="5" t="s">
        <v>1508</v>
      </c>
      <c r="C3359" s="5" t="s">
        <v>170</v>
      </c>
      <c r="D3359" s="5" t="s">
        <v>83</v>
      </c>
      <c r="E3359" s="5" t="s">
        <v>27</v>
      </c>
      <c r="F3359" s="5" t="s">
        <v>27</v>
      </c>
      <c r="G3359" s="5" t="s">
        <v>87</v>
      </c>
      <c r="H3359" s="5" t="s">
        <v>130</v>
      </c>
      <c r="I3359">
        <v>0</v>
      </c>
      <c r="J3359">
        <v>989</v>
      </c>
      <c r="K3359">
        <v>91.529610496656062</v>
      </c>
      <c r="L3359">
        <v>157.84440000000001</v>
      </c>
      <c r="M3359">
        <v>201.79687499999989</v>
      </c>
      <c r="N3359">
        <v>0</v>
      </c>
      <c r="O3359">
        <v>61</v>
      </c>
      <c r="P3359">
        <v>0</v>
      </c>
      <c r="Q3359">
        <v>7.453189898097599</v>
      </c>
      <c r="R3359">
        <v>22.593750951131241</v>
      </c>
      <c r="S3359">
        <v>0</v>
      </c>
      <c r="T3359">
        <v>119.3435018546176</v>
      </c>
      <c r="U3359"/>
      <c r="V3359">
        <v>901</v>
      </c>
      <c r="W3359">
        <v>0</v>
      </c>
      <c r="X3359">
        <v>34.777999999999999</v>
      </c>
      <c r="Y3359">
        <v>906</v>
      </c>
      <c r="Z3359">
        <v>76.14</v>
      </c>
      <c r="AA3359">
        <v>2817.174184274566</v>
      </c>
      <c r="AB3359">
        <v>139</v>
      </c>
      <c r="AC3359">
        <v>12.1</v>
      </c>
      <c r="AD3359">
        <v>111.79784847146399</v>
      </c>
      <c r="AE3359">
        <v>0</v>
      </c>
      <c r="AF3359">
        <v>1404.3756988120331</v>
      </c>
      <c r="AG3359">
        <v>20802</v>
      </c>
      <c r="AH3359">
        <v>3218.8681800765089</v>
      </c>
      <c r="AI3359">
        <v>0</v>
      </c>
      <c r="AJ3359">
        <v>1310.0820691495669</v>
      </c>
      <c r="AK3359">
        <v>0</v>
      </c>
      <c r="AL3359">
        <v>33383.87890625</v>
      </c>
      <c r="AM3359">
        <v>29405.763671875</v>
      </c>
      <c r="AN3359">
        <v>3978.114013671875</v>
      </c>
      <c r="AO3359" s="5" t="s">
        <v>2765</v>
      </c>
    </row>
    <row r="3360" spans="1:41" ht="14.25" x14ac:dyDescent="0.45">
      <c r="A3360">
        <v>2020</v>
      </c>
      <c r="B3360" s="5" t="s">
        <v>4071</v>
      </c>
      <c r="C3360" s="5" t="s">
        <v>170</v>
      </c>
      <c r="D3360" s="5" t="s">
        <v>83</v>
      </c>
      <c r="E3360" s="5" t="s">
        <v>27</v>
      </c>
      <c r="F3360" s="5" t="s">
        <v>27</v>
      </c>
      <c r="G3360" s="5" t="s">
        <v>87</v>
      </c>
      <c r="H3360" s="5" t="s">
        <v>130</v>
      </c>
      <c r="I3360">
        <v>371.4228</v>
      </c>
      <c r="J3360">
        <v>151.22199465</v>
      </c>
      <c r="K3360"/>
      <c r="L3360">
        <v>53.565000000000012</v>
      </c>
      <c r="M3360">
        <v>312.12</v>
      </c>
      <c r="N3360">
        <v>55.195259999999998</v>
      </c>
      <c r="O3360">
        <v>51.918049999999987</v>
      </c>
      <c r="P3360">
        <v>0</v>
      </c>
      <c r="Q3360">
        <v>5.9137197966655553</v>
      </c>
      <c r="R3360">
        <v>250.70951448366401</v>
      </c>
      <c r="S3360">
        <v>0</v>
      </c>
      <c r="T3360">
        <v>636.72479999999996</v>
      </c>
      <c r="U3360">
        <v>0</v>
      </c>
      <c r="V3360">
        <v>1356</v>
      </c>
      <c r="W3360">
        <v>0</v>
      </c>
      <c r="X3360">
        <v>107.7801633556294</v>
      </c>
      <c r="Y3360">
        <v>3880.5226396847538</v>
      </c>
      <c r="Z3360">
        <v>126</v>
      </c>
      <c r="AA3360">
        <v>2433</v>
      </c>
      <c r="AB3360"/>
      <c r="AC3360">
        <v>11.875310000000001</v>
      </c>
      <c r="AD3360">
        <v>56.027970631584438</v>
      </c>
      <c r="AE3360">
        <v>0</v>
      </c>
      <c r="AF3360">
        <v>933.86304000000018</v>
      </c>
      <c r="AG3360">
        <v>19106</v>
      </c>
      <c r="AH3360">
        <v>1220</v>
      </c>
      <c r="AI3360">
        <v>100.9188</v>
      </c>
      <c r="AJ3360">
        <v>1113.2071920000001</v>
      </c>
      <c r="AK3360"/>
      <c r="AL3360">
        <v>32333.984375</v>
      </c>
      <c r="AM3360">
        <v>29848.49609375</v>
      </c>
      <c r="AN3360">
        <v>2485.48974609375</v>
      </c>
      <c r="AO3360" s="5" t="s">
        <v>4472</v>
      </c>
    </row>
    <row r="3361" spans="1:41" ht="14.25" x14ac:dyDescent="0.45">
      <c r="A3361">
        <v>2020</v>
      </c>
      <c r="B3361" s="5" t="s">
        <v>1509</v>
      </c>
      <c r="C3361" s="5" t="s">
        <v>170</v>
      </c>
      <c r="D3361" s="5" t="s">
        <v>83</v>
      </c>
      <c r="E3361" s="5" t="s">
        <v>27</v>
      </c>
      <c r="F3361" s="5" t="s">
        <v>27</v>
      </c>
      <c r="G3361" s="5" t="s">
        <v>87</v>
      </c>
      <c r="H3361" s="5" t="s">
        <v>130</v>
      </c>
      <c r="I3361">
        <v>0</v>
      </c>
      <c r="J3361">
        <v>1075</v>
      </c>
      <c r="K3361">
        <v>89.297180972347377</v>
      </c>
      <c r="L3361">
        <v>147.05600000000001</v>
      </c>
      <c r="M3361">
        <v>197.31249999999989</v>
      </c>
      <c r="N3361">
        <v>0</v>
      </c>
      <c r="O3361">
        <v>60.17170069671927</v>
      </c>
      <c r="P3361">
        <v>0</v>
      </c>
      <c r="Q3361">
        <v>5.8940881752091929</v>
      </c>
      <c r="R3361">
        <v>33.721355231239237</v>
      </c>
      <c r="S3361">
        <v>0</v>
      </c>
      <c r="T3361">
        <v>1485.9089708749991</v>
      </c>
      <c r="U3361"/>
      <c r="V3361">
        <v>522</v>
      </c>
      <c r="W3361">
        <v>0</v>
      </c>
      <c r="X3361">
        <v>55.780163355629362</v>
      </c>
      <c r="Y3361">
        <v>1509.5160000000001</v>
      </c>
      <c r="Z3361">
        <v>125.6968471707648</v>
      </c>
      <c r="AA3361">
        <v>2777.0610274561141</v>
      </c>
      <c r="AB3361">
        <v>139</v>
      </c>
      <c r="AC3361">
        <v>11.540509999999999</v>
      </c>
      <c r="AD3361">
        <v>56.499742831423433</v>
      </c>
      <c r="AE3361">
        <v>0</v>
      </c>
      <c r="AF3361">
        <v>1206.64635084372</v>
      </c>
      <c r="AG3361">
        <v>15666.495123866391</v>
      </c>
      <c r="AH3361">
        <v>2118.4643830502009</v>
      </c>
      <c r="AI3361">
        <v>104.99591952</v>
      </c>
      <c r="AJ3361">
        <v>1033.7505847600589</v>
      </c>
      <c r="AK3361"/>
      <c r="AL3361">
        <v>28421.80859375</v>
      </c>
      <c r="AM3361">
        <v>24114.376953125</v>
      </c>
      <c r="AN3361">
        <v>4307.4306640625</v>
      </c>
      <c r="AO3361" s="5" t="s">
        <v>2763</v>
      </c>
    </row>
    <row r="3362" spans="1:41" ht="14.25" x14ac:dyDescent="0.45">
      <c r="A3362">
        <v>2020</v>
      </c>
      <c r="B3362" s="5" t="s">
        <v>589</v>
      </c>
      <c r="C3362" s="5" t="s">
        <v>170</v>
      </c>
      <c r="D3362" s="5" t="s">
        <v>83</v>
      </c>
      <c r="E3362" s="5" t="s">
        <v>108</v>
      </c>
      <c r="F3362" s="5" t="s">
        <v>108</v>
      </c>
      <c r="G3362" s="5" t="s">
        <v>86</v>
      </c>
      <c r="H3362" s="5" t="s">
        <v>130</v>
      </c>
      <c r="I3362">
        <v>5294.2020847144713</v>
      </c>
      <c r="J3362">
        <v>22325.990965026605</v>
      </c>
      <c r="K3362">
        <v>644.39155111724165</v>
      </c>
      <c r="L3362">
        <v>939.51651192546763</v>
      </c>
      <c r="M3362">
        <v>4456.5992283199012</v>
      </c>
      <c r="N3362">
        <v>5666.0807673444051</v>
      </c>
      <c r="O3362">
        <v>7608.4913457286175</v>
      </c>
      <c r="P3362">
        <v>6482.7582024170924</v>
      </c>
      <c r="Q3362">
        <v>1267.9924415499954</v>
      </c>
      <c r="R3362">
        <v>4332.495192751112</v>
      </c>
      <c r="S3362">
        <v>6076.7534556131232</v>
      </c>
      <c r="T3362">
        <v>6502.3035429869933</v>
      </c>
      <c r="U3362">
        <v>776.03002284465174</v>
      </c>
      <c r="V3362">
        <v>1518.0888271790041</v>
      </c>
      <c r="W3362">
        <v>1289.8447028129301</v>
      </c>
      <c r="X3362">
        <v>10102.981640816952</v>
      </c>
      <c r="Y3362">
        <v>19597.146678128964</v>
      </c>
      <c r="Z3362">
        <v>9060.2879466630566</v>
      </c>
      <c r="AA3362">
        <v>85418.472103639928</v>
      </c>
      <c r="AB3362">
        <v>667.74676384307247</v>
      </c>
      <c r="AC3362">
        <v>8345.5270701499849</v>
      </c>
      <c r="AD3362">
        <v>8085.8802524629145</v>
      </c>
      <c r="AE3362">
        <v>8238.7560866508175</v>
      </c>
      <c r="AF3362">
        <v>19039.91300510673</v>
      </c>
      <c r="AG3362">
        <v>78714.498090099034</v>
      </c>
      <c r="AH3362">
        <v>12755.130950038985</v>
      </c>
      <c r="AI3362">
        <v>782.39962631533285</v>
      </c>
      <c r="AJ3362">
        <v>19099.256006837386</v>
      </c>
      <c r="AK3362">
        <v>660.84636008316784</v>
      </c>
      <c r="AL3362">
        <v>355750.375</v>
      </c>
      <c r="AM3362">
        <v>296117</v>
      </c>
      <c r="AN3362">
        <v>59633.3671875</v>
      </c>
      <c r="AO3362" s="5" t="s">
        <v>1009</v>
      </c>
    </row>
    <row r="3363" spans="1:41" ht="14.25" x14ac:dyDescent="0.45">
      <c r="A3363">
        <v>2020</v>
      </c>
      <c r="B3363" s="5" t="s">
        <v>5028</v>
      </c>
      <c r="C3363" s="5" t="s">
        <v>170</v>
      </c>
      <c r="D3363" s="5" t="s">
        <v>83</v>
      </c>
      <c r="E3363" s="5" t="s">
        <v>108</v>
      </c>
      <c r="F3363" s="5" t="s">
        <v>108</v>
      </c>
      <c r="G3363" s="5" t="s">
        <v>86</v>
      </c>
      <c r="H3363" s="5" t="s">
        <v>130</v>
      </c>
      <c r="I3363">
        <v>6588</v>
      </c>
      <c r="J3363">
        <v>49850.457467955282</v>
      </c>
      <c r="K3363">
        <v>890</v>
      </c>
      <c r="L3363">
        <v>977</v>
      </c>
      <c r="M3363">
        <v>11550</v>
      </c>
      <c r="N3363">
        <v>8601.3480434570301</v>
      </c>
      <c r="O3363">
        <v>7943.83295</v>
      </c>
      <c r="P3363">
        <v>6690.6549999999997</v>
      </c>
      <c r="Q3363">
        <v>4761.0430879026944</v>
      </c>
      <c r="R3363">
        <v>3849.719334997018</v>
      </c>
      <c r="S3363">
        <v>5140</v>
      </c>
      <c r="T3363">
        <v>6363</v>
      </c>
      <c r="U3363">
        <v>695</v>
      </c>
      <c r="V3363">
        <v>4513</v>
      </c>
      <c r="W3363">
        <v>3005</v>
      </c>
      <c r="X3363">
        <v>11025.5</v>
      </c>
      <c r="Y3363">
        <v>31880.5</v>
      </c>
      <c r="Z3363">
        <v>6814.2820501240894</v>
      </c>
      <c r="AA3363">
        <v>78081</v>
      </c>
      <c r="AB3363">
        <v>1002</v>
      </c>
      <c r="AC3363">
        <v>7598.3184199999996</v>
      </c>
      <c r="AD3363">
        <v>13044.28942476</v>
      </c>
      <c r="AE3363">
        <v>6244.3638609999989</v>
      </c>
      <c r="AF3363">
        <v>21450.088858499999</v>
      </c>
      <c r="AG3363">
        <v>91120</v>
      </c>
      <c r="AH3363">
        <v>12449</v>
      </c>
      <c r="AI3363">
        <v>597</v>
      </c>
      <c r="AJ3363">
        <v>17149</v>
      </c>
      <c r="AK3363">
        <v>1496</v>
      </c>
      <c r="AL3363">
        <v>421369.40625</v>
      </c>
      <c r="AM3363">
        <v>346863.75</v>
      </c>
      <c r="AN3363">
        <v>74505.625</v>
      </c>
      <c r="AO3363" s="5" t="s">
        <v>5693</v>
      </c>
    </row>
    <row r="3364" spans="1:41" ht="14.25" x14ac:dyDescent="0.45">
      <c r="A3364">
        <v>2020</v>
      </c>
      <c r="B3364" s="5" t="s">
        <v>1507</v>
      </c>
      <c r="C3364" s="5" t="s">
        <v>170</v>
      </c>
      <c r="D3364" s="5" t="s">
        <v>83</v>
      </c>
      <c r="E3364" s="5" t="s">
        <v>108</v>
      </c>
      <c r="F3364" s="5" t="s">
        <v>108</v>
      </c>
      <c r="G3364" s="5" t="s">
        <v>86</v>
      </c>
      <c r="H3364" s="5" t="s">
        <v>130</v>
      </c>
      <c r="I3364">
        <v>2606.5628958517809</v>
      </c>
      <c r="J3364">
        <v>7110.0485274281555</v>
      </c>
      <c r="K3364">
        <v>603.87648241592308</v>
      </c>
      <c r="L3364">
        <v>1478.4170002649716</v>
      </c>
      <c r="M3364">
        <v>3482.2406575471869</v>
      </c>
      <c r="N3364">
        <v>1038.303631724553</v>
      </c>
      <c r="O3364">
        <v>6328.7620049804364</v>
      </c>
      <c r="P3364">
        <v>7411.4181467129383</v>
      </c>
      <c r="Q3364">
        <v>1680.5620939550477</v>
      </c>
      <c r="R3364">
        <v>4302.1194247048206</v>
      </c>
      <c r="S3364">
        <v>4911.756172418779</v>
      </c>
      <c r="T3364">
        <v>7534.2404821195669</v>
      </c>
      <c r="U3364">
        <v>1748.8505240506781</v>
      </c>
      <c r="V3364">
        <v>1612.6117741351768</v>
      </c>
      <c r="W3364">
        <v>2285.8601311789175</v>
      </c>
      <c r="X3364">
        <v>8661.0719965365624</v>
      </c>
      <c r="Y3364">
        <v>30090.334930777604</v>
      </c>
      <c r="Z3364">
        <v>7426.2011794717419</v>
      </c>
      <c r="AA3364">
        <v>66072.038965886168</v>
      </c>
      <c r="AB3364">
        <v>624.34687165036109</v>
      </c>
      <c r="AC3364">
        <v>8921.2033232117719</v>
      </c>
      <c r="AD3364">
        <v>10920.710992255359</v>
      </c>
      <c r="AE3364">
        <v>12382.083550373043</v>
      </c>
      <c r="AF3364">
        <v>19003.344672636675</v>
      </c>
      <c r="AG3364">
        <v>64695.699998066979</v>
      </c>
      <c r="AH3364">
        <v>11736.356494411159</v>
      </c>
      <c r="AI3364">
        <v>716.4636232053324</v>
      </c>
      <c r="AJ3364">
        <v>25527.202896130824</v>
      </c>
      <c r="AK3364">
        <v>675.52284473645625</v>
      </c>
      <c r="AL3364">
        <v>321588.1875</v>
      </c>
      <c r="AM3364">
        <v>263107</v>
      </c>
      <c r="AN3364">
        <v>58481.20703125</v>
      </c>
      <c r="AO3364" s="5" t="s">
        <v>2766</v>
      </c>
    </row>
    <row r="3365" spans="1:41" ht="14.25" x14ac:dyDescent="0.45">
      <c r="A3365">
        <v>2020</v>
      </c>
      <c r="B3365" s="5" t="s">
        <v>4071</v>
      </c>
      <c r="C3365" s="5" t="s">
        <v>170</v>
      </c>
      <c r="D3365" s="5" t="s">
        <v>83</v>
      </c>
      <c r="E3365" s="5" t="s">
        <v>108</v>
      </c>
      <c r="F3365" s="5" t="s">
        <v>108</v>
      </c>
      <c r="G3365" s="5" t="s">
        <v>86</v>
      </c>
      <c r="H3365" s="5" t="s">
        <v>130</v>
      </c>
      <c r="I3365">
        <v>6038.7160153470331</v>
      </c>
      <c r="J3365">
        <v>32976.150897328698</v>
      </c>
      <c r="K3365">
        <v>668.91737605287415</v>
      </c>
      <c r="L3365">
        <v>910.12664740839989</v>
      </c>
      <c r="M3365">
        <v>8720.7615480488494</v>
      </c>
      <c r="N3365">
        <v>7512.9864310677813</v>
      </c>
      <c r="O3365">
        <v>7233.7071614358019</v>
      </c>
      <c r="P3365">
        <v>7615.2404791629388</v>
      </c>
      <c r="Q3365">
        <v>3530.2809575088195</v>
      </c>
      <c r="R3365">
        <v>3573.3273118866937</v>
      </c>
      <c r="S3365">
        <v>6719.5007119012989</v>
      </c>
      <c r="T3365">
        <v>6273.189321120044</v>
      </c>
      <c r="U3365">
        <v>695.19278378313936</v>
      </c>
      <c r="V3365">
        <v>6667.0633391510246</v>
      </c>
      <c r="W3365">
        <v>1228.9280719243366</v>
      </c>
      <c r="X3365">
        <v>9900.948875764394</v>
      </c>
      <c r="Y3365">
        <v>26445.092359442941</v>
      </c>
      <c r="Z3365">
        <v>6420.24933307417</v>
      </c>
      <c r="AA3365">
        <v>91148.412444182264</v>
      </c>
      <c r="AB3365">
        <v>646.36988820606155</v>
      </c>
      <c r="AC3365">
        <v>8254.8988569409212</v>
      </c>
      <c r="AD3365">
        <v>9294.367458681374</v>
      </c>
      <c r="AE3365">
        <v>9703.9040055883179</v>
      </c>
      <c r="AF3365">
        <v>18794.836953137226</v>
      </c>
      <c r="AG3365">
        <v>87895.609522427723</v>
      </c>
      <c r="AH3365">
        <v>12484.675140720876</v>
      </c>
      <c r="AI3365">
        <v>557.38829705689579</v>
      </c>
      <c r="AJ3365">
        <v>19463.341162543929</v>
      </c>
      <c r="AK3365">
        <v>1169.8366750188527</v>
      </c>
      <c r="AL3365">
        <v>402544.0625</v>
      </c>
      <c r="AM3365">
        <v>337645.46875</v>
      </c>
      <c r="AN3365">
        <v>64898.58984375</v>
      </c>
      <c r="AO3365" s="5" t="s">
        <v>4473</v>
      </c>
    </row>
    <row r="3366" spans="1:41" ht="14.25" x14ac:dyDescent="0.45">
      <c r="A3366">
        <v>2020</v>
      </c>
      <c r="B3366" s="5" t="s">
        <v>1508</v>
      </c>
      <c r="C3366" s="5" t="s">
        <v>170</v>
      </c>
      <c r="D3366" s="5" t="s">
        <v>83</v>
      </c>
      <c r="E3366" s="5" t="s">
        <v>108</v>
      </c>
      <c r="F3366" s="5" t="s">
        <v>108</v>
      </c>
      <c r="G3366" s="5" t="s">
        <v>86</v>
      </c>
      <c r="H3366" s="5" t="s">
        <v>130</v>
      </c>
      <c r="I3366">
        <v>6289.2535824321067</v>
      </c>
      <c r="J3366">
        <v>7239.6306842524946</v>
      </c>
      <c r="K3366">
        <v>561.34001985291923</v>
      </c>
      <c r="L3366">
        <v>1676.1612992808168</v>
      </c>
      <c r="M3366">
        <v>5006.8161730761276</v>
      </c>
      <c r="N3366">
        <v>3704.8441310292669</v>
      </c>
      <c r="O3366">
        <v>6966.229646374728</v>
      </c>
      <c r="P3366">
        <v>8407.314319357587</v>
      </c>
      <c r="Q3366">
        <v>1807.9370758223322</v>
      </c>
      <c r="R3366">
        <v>4770.6073671397817</v>
      </c>
      <c r="S3366">
        <v>4349.4427886287358</v>
      </c>
      <c r="T3366">
        <v>7521.9562660291176</v>
      </c>
      <c r="U3366">
        <v>1517.8634136822936</v>
      </c>
      <c r="V3366">
        <v>1591.960296302879</v>
      </c>
      <c r="W3366">
        <v>1133.9068401028969</v>
      </c>
      <c r="X3366">
        <v>8915.0633860186481</v>
      </c>
      <c r="Y3366">
        <v>24395.837262807869</v>
      </c>
      <c r="Z3366">
        <v>10788.955181573108</v>
      </c>
      <c r="AA3366">
        <v>69532.800854955378</v>
      </c>
      <c r="AB3366"/>
      <c r="AC3366">
        <v>8938.7784761378862</v>
      </c>
      <c r="AD3366">
        <v>11517.398426698204</v>
      </c>
      <c r="AE3366">
        <v>7953.0654012761597</v>
      </c>
      <c r="AF3366">
        <v>16686.38862888089</v>
      </c>
      <c r="AG3366">
        <v>65804.767847318013</v>
      </c>
      <c r="AH3366">
        <v>15425.623745558221</v>
      </c>
      <c r="AI3366">
        <v>707.28842501467818</v>
      </c>
      <c r="AJ3366">
        <v>23785.868254311903</v>
      </c>
      <c r="AK3366">
        <v>574.73626722565575</v>
      </c>
      <c r="AL3366">
        <v>327571.84375</v>
      </c>
      <c r="AM3366">
        <v>264892.03125</v>
      </c>
      <c r="AN3366">
        <v>62679.80078125</v>
      </c>
      <c r="AO3366" s="5" t="s">
        <v>2768</v>
      </c>
    </row>
    <row r="3367" spans="1:41" ht="14.25" x14ac:dyDescent="0.45">
      <c r="A3367">
        <v>2020</v>
      </c>
      <c r="B3367" s="5" t="s">
        <v>1509</v>
      </c>
      <c r="C3367" s="5" t="s">
        <v>170</v>
      </c>
      <c r="D3367" s="5" t="s">
        <v>83</v>
      </c>
      <c r="E3367" s="5" t="s">
        <v>108</v>
      </c>
      <c r="F3367" s="5" t="s">
        <v>108</v>
      </c>
      <c r="G3367" s="5" t="s">
        <v>86</v>
      </c>
      <c r="H3367" s="5" t="s">
        <v>130</v>
      </c>
      <c r="I3367">
        <v>3987.4131492197635</v>
      </c>
      <c r="J3367">
        <v>8375.3300593691747</v>
      </c>
      <c r="K3367">
        <v>552.89501382646358</v>
      </c>
      <c r="L3367">
        <v>1634.5985260255648</v>
      </c>
      <c r="M3367">
        <v>2564.9401854295993</v>
      </c>
      <c r="N3367">
        <v>3455.320016528352</v>
      </c>
      <c r="O3367">
        <v>8140.9164819461439</v>
      </c>
      <c r="P3367">
        <v>8873.454891339039</v>
      </c>
      <c r="Q3367">
        <v>2719.7974631556208</v>
      </c>
      <c r="R3367">
        <v>2893.3121126188298</v>
      </c>
      <c r="S3367">
        <v>4067.8127961545069</v>
      </c>
      <c r="T3367">
        <v>6705.9048706675039</v>
      </c>
      <c r="U3367">
        <v>1425.4837782218924</v>
      </c>
      <c r="V3367">
        <v>1168.1959995105676</v>
      </c>
      <c r="W3367">
        <v>1187.9031485182436</v>
      </c>
      <c r="X3367">
        <v>7934.9251144061318</v>
      </c>
      <c r="Y3367">
        <v>19241.84132277247</v>
      </c>
      <c r="Z3367">
        <v>10528.388342421222</v>
      </c>
      <c r="AA3367">
        <v>68895.17682716508</v>
      </c>
      <c r="AB3367">
        <v>430.2727533342578</v>
      </c>
      <c r="AC3367">
        <v>9035.4979032809897</v>
      </c>
      <c r="AD3367">
        <v>7311.4968402824898</v>
      </c>
      <c r="AE3367">
        <v>8963.0789327625735</v>
      </c>
      <c r="AF3367">
        <v>16403.85986315331</v>
      </c>
      <c r="AG3367">
        <v>61271.256039251755</v>
      </c>
      <c r="AH3367">
        <v>14918.515643260525</v>
      </c>
      <c r="AI3367">
        <v>806.89826770317563</v>
      </c>
      <c r="AJ3367">
        <v>18956.705328282213</v>
      </c>
      <c r="AK3367">
        <v>679.34921995905086</v>
      </c>
      <c r="AL3367">
        <v>303130.5625</v>
      </c>
      <c r="AM3367">
        <v>247828.703125</v>
      </c>
      <c r="AN3367">
        <v>55301.828125</v>
      </c>
      <c r="AO3367" s="5" t="s">
        <v>2767</v>
      </c>
    </row>
    <row r="3368" spans="1:41" ht="14.25" x14ac:dyDescent="0.45">
      <c r="A3368">
        <v>2020</v>
      </c>
      <c r="B3368" s="5" t="s">
        <v>1508</v>
      </c>
      <c r="C3368" s="5" t="s">
        <v>170</v>
      </c>
      <c r="D3368" s="5" t="s">
        <v>83</v>
      </c>
      <c r="E3368" s="5" t="s">
        <v>108</v>
      </c>
      <c r="F3368" s="5" t="s">
        <v>108</v>
      </c>
      <c r="G3368" s="5" t="s">
        <v>87</v>
      </c>
      <c r="H3368" s="5" t="s">
        <v>130</v>
      </c>
      <c r="I3368">
        <v>5714.04</v>
      </c>
      <c r="J3368">
        <v>7383.92</v>
      </c>
      <c r="K3368">
        <v>570.63258650783609</v>
      </c>
      <c r="L3368">
        <v>1707.6934000000001</v>
      </c>
      <c r="M3368">
        <v>5017.1624999999976</v>
      </c>
      <c r="N3368">
        <v>3749.11906883662</v>
      </c>
      <c r="O3368">
        <v>7196</v>
      </c>
      <c r="P3368">
        <v>8892</v>
      </c>
      <c r="Q3368">
        <v>2043.6031097878169</v>
      </c>
      <c r="R3368">
        <v>4946.2926017524569</v>
      </c>
      <c r="S3368">
        <v>4916.3961110997016</v>
      </c>
      <c r="T3368">
        <v>7996.0146242593801</v>
      </c>
      <c r="U3368">
        <v>1507.644418385664</v>
      </c>
      <c r="V3368">
        <v>1597</v>
      </c>
      <c r="W3368">
        <v>1115.1216112320001</v>
      </c>
      <c r="X3368">
        <v>9481.8216529139991</v>
      </c>
      <c r="Y3368">
        <v>25837</v>
      </c>
      <c r="Z3368">
        <v>12195.09</v>
      </c>
      <c r="AA3368">
        <v>70679.548352189435</v>
      </c>
      <c r="AB3368">
        <v>393</v>
      </c>
      <c r="AC3368">
        <v>9179.5</v>
      </c>
      <c r="AD3368">
        <v>13018.700460446091</v>
      </c>
      <c r="AE3368">
        <v>7821.3084098688014</v>
      </c>
      <c r="AF3368">
        <v>17000.73653139079</v>
      </c>
      <c r="AG3368">
        <v>68649</v>
      </c>
      <c r="AH3368">
        <v>17010.48030548124</v>
      </c>
      <c r="AI3368">
        <v>695.57090601600009</v>
      </c>
      <c r="AJ3368">
        <v>26229.671497416792</v>
      </c>
      <c r="AK3368">
        <v>637.96088805360375</v>
      </c>
      <c r="AL3368">
        <v>343182.03125</v>
      </c>
      <c r="AM3368">
        <v>275133.15625</v>
      </c>
      <c r="AN3368">
        <v>68048.859375</v>
      </c>
      <c r="AO3368" s="5" t="s">
        <v>2771</v>
      </c>
    </row>
    <row r="3369" spans="1:41" ht="14.25" x14ac:dyDescent="0.45">
      <c r="A3369">
        <v>2020</v>
      </c>
      <c r="B3369" s="5" t="s">
        <v>5028</v>
      </c>
      <c r="C3369" s="5" t="s">
        <v>170</v>
      </c>
      <c r="D3369" s="5" t="s">
        <v>83</v>
      </c>
      <c r="E3369" s="5" t="s">
        <v>108</v>
      </c>
      <c r="F3369" s="5" t="s">
        <v>108</v>
      </c>
      <c r="G3369" s="5" t="s">
        <v>87</v>
      </c>
      <c r="H3369" s="5" t="s">
        <v>130</v>
      </c>
      <c r="I3369">
        <v>6732.9359999999997</v>
      </c>
      <c r="J3369">
        <v>51037.71070059538</v>
      </c>
      <c r="K3369">
        <v>905</v>
      </c>
      <c r="L3369">
        <v>1018.16556282</v>
      </c>
      <c r="M3369">
        <v>12189</v>
      </c>
      <c r="N3369">
        <v>8764.7736562827122</v>
      </c>
      <c r="O3369">
        <v>8102.7096090000014</v>
      </c>
      <c r="P3369">
        <v>6831.1587549999986</v>
      </c>
      <c r="Q3369">
        <v>4861.0249927486502</v>
      </c>
      <c r="R3369">
        <v>3920.414854931968</v>
      </c>
      <c r="S3369">
        <v>5217.1000000000004</v>
      </c>
      <c r="T3369">
        <v>6622.9158239999997</v>
      </c>
      <c r="U3369">
        <v>701.95</v>
      </c>
      <c r="V3369">
        <v>4609</v>
      </c>
      <c r="W3369">
        <v>3065.1</v>
      </c>
      <c r="X3369">
        <v>11565.7495</v>
      </c>
      <c r="Y3369">
        <v>32807.181409551253</v>
      </c>
      <c r="Z3369">
        <v>6943.7534090764448</v>
      </c>
      <c r="AA3369">
        <v>84316</v>
      </c>
      <c r="AB3369">
        <v>1002</v>
      </c>
      <c r="AC3369">
        <v>7750.284810000001</v>
      </c>
      <c r="AD3369">
        <v>13318.21950267996</v>
      </c>
      <c r="AE3369">
        <v>6369.2511382199991</v>
      </c>
      <c r="AF3369">
        <v>22353.88105952269</v>
      </c>
      <c r="AG3369">
        <v>95714</v>
      </c>
      <c r="AH3369">
        <v>13016.34371125</v>
      </c>
      <c r="AI3369">
        <v>608.94000000000005</v>
      </c>
      <c r="AJ3369">
        <v>18198.655992</v>
      </c>
      <c r="AK3369">
        <v>1526</v>
      </c>
      <c r="AL3369">
        <v>440069.21875</v>
      </c>
      <c r="AM3369">
        <v>362930.125</v>
      </c>
      <c r="AN3369">
        <v>77139.0703125</v>
      </c>
      <c r="AO3369" s="5" t="s">
        <v>5694</v>
      </c>
    </row>
    <row r="3370" spans="1:41" ht="14.25" x14ac:dyDescent="0.45">
      <c r="A3370">
        <v>2020</v>
      </c>
      <c r="B3370" s="5" t="s">
        <v>589</v>
      </c>
      <c r="C3370" s="5" t="s">
        <v>170</v>
      </c>
      <c r="D3370" s="5" t="s">
        <v>83</v>
      </c>
      <c r="E3370" s="5" t="s">
        <v>108</v>
      </c>
      <c r="F3370" s="5" t="s">
        <v>108</v>
      </c>
      <c r="G3370" s="5" t="s">
        <v>87</v>
      </c>
      <c r="H3370" s="5" t="s">
        <v>130</v>
      </c>
      <c r="I3370">
        <v>5293.0200269668721</v>
      </c>
      <c r="J3370">
        <v>22786.407275723999</v>
      </c>
      <c r="K3370">
        <v>640.34862977399996</v>
      </c>
      <c r="L3370">
        <v>953.25661620000017</v>
      </c>
      <c r="M3370">
        <v>4454.9511839999996</v>
      </c>
      <c r="N3370">
        <v>5794</v>
      </c>
      <c r="O3370">
        <v>7608.1071919408059</v>
      </c>
      <c r="P3370">
        <v>7647.0370000000003</v>
      </c>
      <c r="Q3370">
        <v>1267.275101199366</v>
      </c>
      <c r="R3370">
        <v>4298.1915883287902</v>
      </c>
      <c r="S3370">
        <v>6080.4500015309659</v>
      </c>
      <c r="T3370">
        <v>6310.5936250000004</v>
      </c>
      <c r="U3370">
        <v>753.15003100000013</v>
      </c>
      <c r="V3370">
        <v>1523</v>
      </c>
      <c r="W3370">
        <v>1293.1636971150001</v>
      </c>
      <c r="X3370">
        <v>10301.23048341697</v>
      </c>
      <c r="Y3370">
        <v>19697.884999999998</v>
      </c>
      <c r="Z3370">
        <v>9065.8081012056573</v>
      </c>
      <c r="AA3370">
        <v>88784.667463111327</v>
      </c>
      <c r="AB3370">
        <v>629</v>
      </c>
      <c r="AC3370">
        <v>8344.8541999999998</v>
      </c>
      <c r="AD3370">
        <v>8090.8067303926846</v>
      </c>
      <c r="AE3370">
        <v>8235.7094058801122</v>
      </c>
      <c r="AF3370">
        <v>19318.365152298949</v>
      </c>
      <c r="AG3370">
        <v>80598</v>
      </c>
      <c r="AH3370">
        <v>13133.39607525059</v>
      </c>
      <c r="AI3370">
        <v>782.11029600000006</v>
      </c>
      <c r="AJ3370">
        <v>19474.036990559998</v>
      </c>
      <c r="AK3370">
        <v>660.60197999999991</v>
      </c>
      <c r="AL3370">
        <v>363819.40625</v>
      </c>
      <c r="AM3370">
        <v>303834.65625</v>
      </c>
      <c r="AN3370">
        <v>59984.76171875</v>
      </c>
      <c r="AO3370" s="5" t="s">
        <v>1010</v>
      </c>
    </row>
    <row r="3371" spans="1:41" ht="14.25" x14ac:dyDescent="0.45">
      <c r="A3371">
        <v>2020</v>
      </c>
      <c r="B3371" s="5" t="s">
        <v>1509</v>
      </c>
      <c r="C3371" s="5" t="s">
        <v>170</v>
      </c>
      <c r="D3371" s="5" t="s">
        <v>83</v>
      </c>
      <c r="E3371" s="5" t="s">
        <v>108</v>
      </c>
      <c r="F3371" s="5" t="s">
        <v>108</v>
      </c>
      <c r="G3371" s="5" t="s">
        <v>87</v>
      </c>
      <c r="H3371" s="5" t="s">
        <v>130</v>
      </c>
      <c r="I3371">
        <v>4021.0622852544002</v>
      </c>
      <c r="J3371">
        <v>8446</v>
      </c>
      <c r="K3371">
        <v>617.95333758409561</v>
      </c>
      <c r="L3371">
        <v>1688.8815999999999</v>
      </c>
      <c r="M3371">
        <v>2580.4074999999989</v>
      </c>
      <c r="N3371">
        <v>3484.4789044911199</v>
      </c>
      <c r="O3371">
        <v>8134.8884339488668</v>
      </c>
      <c r="P3371">
        <v>8104.7841055999997</v>
      </c>
      <c r="Q3371">
        <v>1806.7479309187049</v>
      </c>
      <c r="R3371">
        <v>2935.9414353438319</v>
      </c>
      <c r="S3371">
        <v>4021.6560795876721</v>
      </c>
      <c r="T3371">
        <v>6500.8517475781218</v>
      </c>
      <c r="U3371">
        <v>1423.4199390432</v>
      </c>
      <c r="V3371">
        <v>1161</v>
      </c>
      <c r="W3371">
        <v>1176.7417127455151</v>
      </c>
      <c r="X3371">
        <v>7844.9869282578729</v>
      </c>
      <c r="Y3371">
        <v>19651.662</v>
      </c>
      <c r="Z3371">
        <v>10459.89805310607</v>
      </c>
      <c r="AA3371">
        <v>69673.156975065984</v>
      </c>
      <c r="AB3371">
        <v>393</v>
      </c>
      <c r="AC3371">
        <v>8892.7525899999982</v>
      </c>
      <c r="AD3371">
        <v>7267.474529538099</v>
      </c>
      <c r="AE3371">
        <v>9095.1386517151041</v>
      </c>
      <c r="AF3371">
        <v>16656.126971225291</v>
      </c>
      <c r="AG3371">
        <v>64244.088564299702</v>
      </c>
      <c r="AH3371">
        <v>15229.68434732493</v>
      </c>
      <c r="AI3371">
        <v>797.7525019200001</v>
      </c>
      <c r="AJ3371">
        <v>19168.947664051659</v>
      </c>
      <c r="AK3371">
        <v>712.03802188781231</v>
      </c>
      <c r="AL3371">
        <v>306191.5</v>
      </c>
      <c r="AM3371">
        <v>250914.09375</v>
      </c>
      <c r="AN3371">
        <v>55277.4375</v>
      </c>
      <c r="AO3371" s="5" t="s">
        <v>2769</v>
      </c>
    </row>
    <row r="3372" spans="1:41" ht="14.25" x14ac:dyDescent="0.45">
      <c r="A3372">
        <v>2020</v>
      </c>
      <c r="B3372" s="5" t="s">
        <v>4071</v>
      </c>
      <c r="C3372" s="5" t="s">
        <v>170</v>
      </c>
      <c r="D3372" s="5" t="s">
        <v>83</v>
      </c>
      <c r="E3372" s="5" t="s">
        <v>108</v>
      </c>
      <c r="F3372" s="5" t="s">
        <v>108</v>
      </c>
      <c r="G3372" s="5" t="s">
        <v>87</v>
      </c>
      <c r="H3372" s="5" t="s">
        <v>130</v>
      </c>
      <c r="I3372">
        <v>6231.4133760000004</v>
      </c>
      <c r="J3372">
        <v>34028.39771893499</v>
      </c>
      <c r="K3372">
        <v>631.52607279999995</v>
      </c>
      <c r="L3372">
        <v>948.10050000000012</v>
      </c>
      <c r="M3372">
        <v>8822.5920000000006</v>
      </c>
      <c r="N3372">
        <v>7608.1656337829809</v>
      </c>
      <c r="O3372">
        <v>7303.8312739999992</v>
      </c>
      <c r="P3372">
        <v>7658.4456492389982</v>
      </c>
      <c r="Q3372">
        <v>3575.0047607499459</v>
      </c>
      <c r="R3372">
        <v>3599.9439669902381</v>
      </c>
      <c r="S3372">
        <v>6791</v>
      </c>
      <c r="T3372">
        <v>6473.3687999999993</v>
      </c>
      <c r="U3372">
        <v>689.58759999999995</v>
      </c>
      <c r="V3372">
        <v>6762</v>
      </c>
      <c r="W3372">
        <v>1245.716995</v>
      </c>
      <c r="X3372">
        <v>10343.89132304474</v>
      </c>
      <c r="Y3372">
        <v>26753</v>
      </c>
      <c r="Z3372">
        <v>6500</v>
      </c>
      <c r="AA3372">
        <v>96052</v>
      </c>
      <c r="AB3372">
        <v>628.52499999999998</v>
      </c>
      <c r="AC3372">
        <v>8351.2895499999995</v>
      </c>
      <c r="AD3372">
        <v>9412.1143084296</v>
      </c>
      <c r="AE3372">
        <v>9817.2144000000008</v>
      </c>
      <c r="AF3372">
        <v>19394.586215326079</v>
      </c>
      <c r="AG3372">
        <v>90762</v>
      </c>
      <c r="AH3372">
        <v>12978</v>
      </c>
      <c r="AI3372">
        <v>563.8968000000001</v>
      </c>
      <c r="AJ3372">
        <v>20084.422608000001</v>
      </c>
      <c r="AK3372">
        <v>1183.4966055960001</v>
      </c>
      <c r="AL3372">
        <v>415193.59375</v>
      </c>
      <c r="AM3372">
        <v>348815.625</v>
      </c>
      <c r="AN3372">
        <v>66377.9609375</v>
      </c>
      <c r="AO3372" s="5" t="s">
        <v>4474</v>
      </c>
    </row>
    <row r="3373" spans="1:41" ht="14.25" x14ac:dyDescent="0.45">
      <c r="A3373">
        <v>2020</v>
      </c>
      <c r="B3373" s="5" t="s">
        <v>1507</v>
      </c>
      <c r="C3373" s="5" t="s">
        <v>170</v>
      </c>
      <c r="D3373" s="5" t="s">
        <v>83</v>
      </c>
      <c r="E3373" s="5" t="s">
        <v>108</v>
      </c>
      <c r="F3373" s="5" t="s">
        <v>108</v>
      </c>
      <c r="G3373" s="5" t="s">
        <v>87</v>
      </c>
      <c r="H3373" s="5" t="s">
        <v>130</v>
      </c>
      <c r="I3373">
        <v>2612.88</v>
      </c>
      <c r="J3373">
        <v>6389.5439999999999</v>
      </c>
      <c r="K3373">
        <v>627</v>
      </c>
      <c r="L3373">
        <v>1493.2913679440639</v>
      </c>
      <c r="M3373">
        <v>3521.2999999999979</v>
      </c>
      <c r="N3373">
        <v>1059.9929999999999</v>
      </c>
      <c r="O3373">
        <v>6615.0362191636004</v>
      </c>
      <c r="P3373">
        <v>7592.3050000000003</v>
      </c>
      <c r="Q3373">
        <v>1720.4847066540001</v>
      </c>
      <c r="R3373">
        <v>4343.2192870107192</v>
      </c>
      <c r="S3373">
        <v>5009</v>
      </c>
      <c r="T3373">
        <v>7683</v>
      </c>
      <c r="U3373">
        <v>1352</v>
      </c>
      <c r="V3373">
        <v>1644.4452670258779</v>
      </c>
      <c r="W3373">
        <v>2263.564663142286</v>
      </c>
      <c r="X3373">
        <v>9366.5277936825059</v>
      </c>
      <c r="Y3373">
        <v>31469</v>
      </c>
      <c r="Z3373">
        <v>7602.3852786828602</v>
      </c>
      <c r="AA3373">
        <v>67701.320014002093</v>
      </c>
      <c r="AB3373">
        <v>549</v>
      </c>
      <c r="AC3373">
        <v>9324.7423699999999</v>
      </c>
      <c r="AD3373">
        <v>11180.1380713911</v>
      </c>
      <c r="AE3373">
        <v>12673.96316102484</v>
      </c>
      <c r="AF3373">
        <v>19194.53750641947</v>
      </c>
      <c r="AG3373">
        <v>66212.659098239063</v>
      </c>
      <c r="AH3373">
        <v>11945.4</v>
      </c>
      <c r="AI3373">
        <v>709.48232413632013</v>
      </c>
      <c r="AJ3373">
        <v>26229.671497416792</v>
      </c>
      <c r="AK3373">
        <v>683</v>
      </c>
      <c r="AL3373">
        <v>328768.875</v>
      </c>
      <c r="AM3373">
        <v>268616.4375</v>
      </c>
      <c r="AN3373">
        <v>60152.4453125</v>
      </c>
      <c r="AO3373" s="5" t="s">
        <v>2770</v>
      </c>
    </row>
    <row r="3374" spans="1:41" ht="14.25" x14ac:dyDescent="0.45">
      <c r="A3374">
        <v>2020</v>
      </c>
      <c r="B3374" s="5" t="s">
        <v>1508</v>
      </c>
      <c r="C3374" s="5" t="s">
        <v>170</v>
      </c>
      <c r="D3374" s="5" t="s">
        <v>83</v>
      </c>
      <c r="E3374" s="5" t="s">
        <v>487</v>
      </c>
      <c r="F3374" s="5" t="s">
        <v>487</v>
      </c>
      <c r="G3374" s="5" t="s">
        <v>87</v>
      </c>
      <c r="H3374" s="5" t="s">
        <v>130</v>
      </c>
      <c r="I3374">
        <v>10038.84</v>
      </c>
      <c r="J3374"/>
      <c r="K3374">
        <v>947.74238542675744</v>
      </c>
      <c r="L3374">
        <v>2984</v>
      </c>
      <c r="M3374">
        <v>33698.723536485049</v>
      </c>
      <c r="N3374">
        <v>13158.26798710931</v>
      </c>
      <c r="O3374">
        <v>9031</v>
      </c>
      <c r="P3374"/>
      <c r="Q3374">
        <v>3574.029755816186</v>
      </c>
      <c r="R3374">
        <v>9169.0906082199126</v>
      </c>
      <c r="S3374">
        <v>19489.599999999999</v>
      </c>
      <c r="T3374">
        <v>11885.58790437328</v>
      </c>
      <c r="U3374">
        <v>2029.52133244224</v>
      </c>
      <c r="V3374">
        <v>12970</v>
      </c>
      <c r="W3374"/>
      <c r="X3374">
        <v>13188.359417336569</v>
      </c>
      <c r="Y3374">
        <v>92724</v>
      </c>
      <c r="Z3374">
        <v>13523.733</v>
      </c>
      <c r="AA3374">
        <v>160038.47340974741</v>
      </c>
      <c r="AB3374">
        <v>1151</v>
      </c>
      <c r="AC3374">
        <v>13240.3</v>
      </c>
      <c r="AD3374">
        <v>22524.479802110323</v>
      </c>
      <c r="AE3374">
        <v>17945.277597202919</v>
      </c>
      <c r="AF3374">
        <v>34557.700478115941</v>
      </c>
      <c r="AG3374">
        <v>186363</v>
      </c>
      <c r="AH3374">
        <v>53877.520103649556</v>
      </c>
      <c r="AI3374">
        <v>3718.544145177601</v>
      </c>
      <c r="AJ3374">
        <v>42170.816800719891</v>
      </c>
      <c r="AK3374">
        <v>4500.2516116234638</v>
      </c>
      <c r="AL3374">
        <v>788499.875</v>
      </c>
      <c r="AM3374">
        <v>614487.0625</v>
      </c>
      <c r="AN3374">
        <v>174012.8125</v>
      </c>
      <c r="AO3374" s="5" t="s">
        <v>5697</v>
      </c>
    </row>
    <row r="3375" spans="1:41" ht="14.25" x14ac:dyDescent="0.45">
      <c r="A3375">
        <v>2020</v>
      </c>
      <c r="B3375" s="5" t="s">
        <v>4071</v>
      </c>
      <c r="C3375" s="5" t="s">
        <v>170</v>
      </c>
      <c r="D3375" s="5" t="s">
        <v>83</v>
      </c>
      <c r="E3375" s="5" t="s">
        <v>487</v>
      </c>
      <c r="F3375" s="5" t="s">
        <v>487</v>
      </c>
      <c r="G3375" s="5" t="s">
        <v>87</v>
      </c>
      <c r="H3375" s="5" t="s">
        <v>130</v>
      </c>
      <c r="I3375">
        <v>18087.606231999998</v>
      </c>
      <c r="J3375">
        <v>56299.371186749988</v>
      </c>
      <c r="K3375">
        <v>911.92734227599999</v>
      </c>
      <c r="L3375"/>
      <c r="M3375">
        <v>25000.812000000002</v>
      </c>
      <c r="N3375">
        <v>20047.556860725061</v>
      </c>
      <c r="O3375">
        <v>10208.306131200001</v>
      </c>
      <c r="P3375"/>
      <c r="Q3375">
        <v>1989.1952303550061</v>
      </c>
      <c r="R3375">
        <v>6352.2104509098854</v>
      </c>
      <c r="S3375">
        <v>7766</v>
      </c>
      <c r="T3375">
        <v>11275.334999999999</v>
      </c>
      <c r="U3375">
        <v>865.0447999999999</v>
      </c>
      <c r="V3375">
        <v>14899</v>
      </c>
      <c r="W3375">
        <v>7984.8582985699968</v>
      </c>
      <c r="X3375"/>
      <c r="Y3375">
        <v>47970.178290666932</v>
      </c>
      <c r="Z3375">
        <v>12293.64667123891</v>
      </c>
      <c r="AA3375">
        <v>179142</v>
      </c>
      <c r="AB3375"/>
      <c r="AC3375">
        <v>16669.135450000002</v>
      </c>
      <c r="AD3375">
        <v>15016</v>
      </c>
      <c r="AE3375">
        <v>17971.362498115799</v>
      </c>
      <c r="AF3375">
        <v>39115.615931694578</v>
      </c>
      <c r="AG3375">
        <v>179940</v>
      </c>
      <c r="AH3375">
        <v>31680</v>
      </c>
      <c r="AI3375">
        <v>2604.6414</v>
      </c>
      <c r="AJ3375">
        <v>32404.423402288401</v>
      </c>
      <c r="AK3375">
        <v>2262.3914055959999</v>
      </c>
      <c r="AL3375">
        <v>758756.5625</v>
      </c>
      <c r="AM3375">
        <v>644046.375</v>
      </c>
      <c r="AN3375">
        <v>114710.2734375</v>
      </c>
      <c r="AO3375" s="5" t="s">
        <v>4475</v>
      </c>
    </row>
    <row r="3376" spans="1:41" ht="14.25" x14ac:dyDescent="0.45">
      <c r="A3376">
        <v>2020</v>
      </c>
      <c r="B3376" s="5" t="s">
        <v>5028</v>
      </c>
      <c r="C3376" s="5" t="s">
        <v>170</v>
      </c>
      <c r="D3376" s="5" t="s">
        <v>83</v>
      </c>
      <c r="E3376" s="5" t="s">
        <v>487</v>
      </c>
      <c r="F3376" s="5" t="s">
        <v>487</v>
      </c>
      <c r="G3376" s="5" t="s">
        <v>87</v>
      </c>
      <c r="H3376" s="5" t="s">
        <v>130</v>
      </c>
      <c r="I3376">
        <v>10680.654</v>
      </c>
      <c r="J3376">
        <v>75591.46228501889</v>
      </c>
      <c r="K3376">
        <v>1219.844524010156</v>
      </c>
      <c r="L3376">
        <v>3757.9375839600002</v>
      </c>
      <c r="M3376">
        <v>36991.1</v>
      </c>
      <c r="N3376">
        <v>21189.323630501462</v>
      </c>
      <c r="O3376">
        <v>11640.21011946</v>
      </c>
      <c r="P3376"/>
      <c r="Q3376">
        <v>1899.110302454993</v>
      </c>
      <c r="R3376">
        <v>7324.6520518428079</v>
      </c>
      <c r="S3376">
        <v>13599.556091383811</v>
      </c>
      <c r="T3376">
        <v>11972.874544</v>
      </c>
      <c r="U3376">
        <v>1345.32</v>
      </c>
      <c r="V3376">
        <v>12803</v>
      </c>
      <c r="W3376">
        <v>8437.586064000001</v>
      </c>
      <c r="X3376">
        <v>16645.245230740002</v>
      </c>
      <c r="Y3376">
        <v>59334</v>
      </c>
      <c r="Z3376">
        <v>16885.660941239988</v>
      </c>
      <c r="AA3376">
        <v>166854</v>
      </c>
      <c r="AB3376"/>
      <c r="AC3376">
        <v>16746.314709999999</v>
      </c>
      <c r="AD3376">
        <v>23330</v>
      </c>
      <c r="AE3376">
        <v>25001.257268959998</v>
      </c>
      <c r="AF3376">
        <v>44601.058773243793</v>
      </c>
      <c r="AG3376">
        <v>179966</v>
      </c>
      <c r="AH3376">
        <v>28649</v>
      </c>
      <c r="AI3376">
        <v>2410.77</v>
      </c>
      <c r="AJ3376">
        <v>45090.896687565553</v>
      </c>
      <c r="AK3376">
        <v>3296</v>
      </c>
      <c r="AL3376">
        <v>847262.8125</v>
      </c>
      <c r="AM3376">
        <v>689070.625</v>
      </c>
      <c r="AN3376">
        <v>158192.171875</v>
      </c>
      <c r="AO3376" s="5" t="s">
        <v>5696</v>
      </c>
    </row>
    <row r="3377" spans="1:41" ht="14.25" x14ac:dyDescent="0.45">
      <c r="A3377">
        <v>2020</v>
      </c>
      <c r="B3377" s="5" t="s">
        <v>589</v>
      </c>
      <c r="C3377" s="5" t="s">
        <v>170</v>
      </c>
      <c r="D3377" s="5" t="s">
        <v>83</v>
      </c>
      <c r="E3377" s="5" t="s">
        <v>487</v>
      </c>
      <c r="F3377" s="5" t="s">
        <v>487</v>
      </c>
      <c r="G3377" s="5" t="s">
        <v>87</v>
      </c>
      <c r="H3377" s="5" t="s">
        <v>130</v>
      </c>
      <c r="I3377">
        <v>10713.414785143121</v>
      </c>
      <c r="J3377">
        <v>36279.140853715988</v>
      </c>
      <c r="K3377">
        <v>1391</v>
      </c>
      <c r="L3377"/>
      <c r="M3377">
        <v>16823.330424</v>
      </c>
      <c r="N3377">
        <v>13119.39808576</v>
      </c>
      <c r="O3377">
        <v>9748.2287563189893</v>
      </c>
      <c r="P3377"/>
      <c r="Q3377">
        <v>4431.3178988552072</v>
      </c>
      <c r="R3377">
        <v>8511.0148792727832</v>
      </c>
      <c r="S3377">
        <v>16552.837679611101</v>
      </c>
      <c r="T3377">
        <v>11817.552470000001</v>
      </c>
      <c r="U3377">
        <v>950.96782300000018</v>
      </c>
      <c r="V3377">
        <v>6749</v>
      </c>
      <c r="W3377">
        <v>3407.0394160093638</v>
      </c>
      <c r="X3377">
        <v>10451.90155061012</v>
      </c>
      <c r="Y3377">
        <v>48042</v>
      </c>
      <c r="Z3377">
        <v>16440.084842626151</v>
      </c>
      <c r="AA3377">
        <v>195612.87843401721</v>
      </c>
      <c r="AB3377"/>
      <c r="AC3377">
        <v>10857.33569</v>
      </c>
      <c r="AD3377">
        <v>12003.86062454811</v>
      </c>
      <c r="AE3377">
        <v>18199.404737677389</v>
      </c>
      <c r="AF3377">
        <v>39797.71887350778</v>
      </c>
      <c r="AG3377">
        <v>153552</v>
      </c>
      <c r="AH3377">
        <v>29075.858608122609</v>
      </c>
      <c r="AI3377">
        <v>4044.263688</v>
      </c>
      <c r="AJ3377">
        <v>33796.287872686218</v>
      </c>
      <c r="AK3377">
        <v>3606.5153879999998</v>
      </c>
      <c r="AL3377">
        <v>715974.4375</v>
      </c>
      <c r="AM3377">
        <v>597052</v>
      </c>
      <c r="AN3377">
        <v>118922.3828125</v>
      </c>
      <c r="AO3377" s="5" t="s">
        <v>1021</v>
      </c>
    </row>
    <row r="3378" spans="1:41" ht="14.25" x14ac:dyDescent="0.45">
      <c r="A3378">
        <v>2020</v>
      </c>
      <c r="B3378" s="5" t="s">
        <v>1507</v>
      </c>
      <c r="C3378" s="5" t="s">
        <v>170</v>
      </c>
      <c r="D3378" s="5" t="s">
        <v>83</v>
      </c>
      <c r="E3378" s="5" t="s">
        <v>487</v>
      </c>
      <c r="F3378" s="5" t="s">
        <v>487</v>
      </c>
      <c r="G3378" s="5" t="s">
        <v>87</v>
      </c>
      <c r="H3378" s="5" t="s">
        <v>130</v>
      </c>
      <c r="I3378">
        <v>8090.58</v>
      </c>
      <c r="J3378"/>
      <c r="K3378">
        <v>741</v>
      </c>
      <c r="L3378">
        <v>2984</v>
      </c>
      <c r="M3378">
        <v>18636.32499999999</v>
      </c>
      <c r="N3378">
        <v>12131.899583255001</v>
      </c>
      <c r="O3378">
        <v>8545</v>
      </c>
      <c r="P3378"/>
      <c r="Q3378"/>
      <c r="R3378">
        <v>8112.0968811747789</v>
      </c>
      <c r="S3378">
        <v>14696</v>
      </c>
      <c r="T3378">
        <v>12220.473715073371</v>
      </c>
      <c r="U3378">
        <v>1818</v>
      </c>
      <c r="V3378">
        <v>10881</v>
      </c>
      <c r="W3378">
        <v>4300</v>
      </c>
      <c r="X3378">
        <v>14977.397761164941</v>
      </c>
      <c r="Y3378">
        <v>99700</v>
      </c>
      <c r="Z3378">
        <v>10495.231118325721</v>
      </c>
      <c r="AA3378">
        <v>141863.1900420922</v>
      </c>
      <c r="AB3378">
        <v>1254</v>
      </c>
      <c r="AC3378">
        <v>13843.881289999999</v>
      </c>
      <c r="AD3378">
        <v>18606.644575865579</v>
      </c>
      <c r="AE3378">
        <v>20510.093289441898</v>
      </c>
      <c r="AF3378">
        <v>33720.816459512258</v>
      </c>
      <c r="AG3378">
        <v>132575.3788820648</v>
      </c>
      <c r="AH3378">
        <v>20816.455820418862</v>
      </c>
      <c r="AI3378">
        <v>4012.7315255539211</v>
      </c>
      <c r="AJ3378">
        <v>41512.572184767567</v>
      </c>
      <c r="AK3378">
        <v>3620</v>
      </c>
      <c r="AL3378">
        <v>660664.8125</v>
      </c>
      <c r="AM3378">
        <v>538238.75</v>
      </c>
      <c r="AN3378">
        <v>122426.03125</v>
      </c>
      <c r="AO3378" s="5" t="s">
        <v>5695</v>
      </c>
    </row>
    <row r="3379" spans="1:41" ht="14.25" x14ac:dyDescent="0.45">
      <c r="A3379">
        <v>2020</v>
      </c>
      <c r="B3379" s="5" t="s">
        <v>1509</v>
      </c>
      <c r="C3379" s="5" t="s">
        <v>170</v>
      </c>
      <c r="D3379" s="5" t="s">
        <v>83</v>
      </c>
      <c r="E3379" s="5" t="s">
        <v>487</v>
      </c>
      <c r="F3379" s="5" t="s">
        <v>487</v>
      </c>
      <c r="G3379" s="5" t="s">
        <v>87</v>
      </c>
      <c r="H3379" s="5" t="s">
        <v>130</v>
      </c>
      <c r="I3379">
        <v>6882.007312502401</v>
      </c>
      <c r="J3379"/>
      <c r="K3379">
        <v>1230.75591656043</v>
      </c>
      <c r="L3379">
        <v>3381.0209999999988</v>
      </c>
      <c r="M3379">
        <v>21456.12892538766</v>
      </c>
      <c r="N3379">
        <v>16013.307312272629</v>
      </c>
      <c r="O3379">
        <v>9163.3886228559495</v>
      </c>
      <c r="P3379"/>
      <c r="Q3379">
        <v>2130.33337173769</v>
      </c>
      <c r="R3379">
        <v>7209.045242484116</v>
      </c>
      <c r="S3379">
        <v>18917.381791656939</v>
      </c>
      <c r="T3379">
        <v>11855.43086048124</v>
      </c>
      <c r="U3379">
        <v>1762.329448339201</v>
      </c>
      <c r="V3379">
        <v>12967</v>
      </c>
      <c r="W3379">
        <v>3227.191407529951</v>
      </c>
      <c r="X3379">
        <v>9695.0106785553344</v>
      </c>
      <c r="Y3379">
        <v>58182</v>
      </c>
      <c r="Z3379">
        <v>15922.33017499294</v>
      </c>
      <c r="AA3379">
        <v>156122.89248733051</v>
      </c>
      <c r="AB3379">
        <v>1248</v>
      </c>
      <c r="AC3379">
        <v>11527.382449999999</v>
      </c>
      <c r="AD3379">
        <v>3361.3423126226721</v>
      </c>
      <c r="AE3379">
        <v>24858.045412870772</v>
      </c>
      <c r="AF3379">
        <v>35350.7763400392</v>
      </c>
      <c r="AG3379">
        <v>149206.0893231745</v>
      </c>
      <c r="AH3379">
        <v>29338.806043951019</v>
      </c>
      <c r="AI3379">
        <v>4272.3597355200009</v>
      </c>
      <c r="AJ3379">
        <v>31209.071584394191</v>
      </c>
      <c r="AK3379">
        <v>3804.612508572186</v>
      </c>
      <c r="AL3379">
        <v>650294.0625</v>
      </c>
      <c r="AM3379">
        <v>532723.625</v>
      </c>
      <c r="AN3379">
        <v>117570.40625</v>
      </c>
      <c r="AO3379" s="5" t="s">
        <v>2782</v>
      </c>
    </row>
    <row r="3380" spans="1:41" ht="14.25" x14ac:dyDescent="0.45">
      <c r="A3380">
        <v>2020</v>
      </c>
      <c r="B3380" s="5" t="s">
        <v>5028</v>
      </c>
      <c r="C3380" s="5" t="s">
        <v>170</v>
      </c>
      <c r="D3380" s="5" t="s">
        <v>83</v>
      </c>
      <c r="E3380" s="5" t="s">
        <v>210</v>
      </c>
      <c r="F3380" s="5" t="s">
        <v>210</v>
      </c>
      <c r="G3380" s="5" t="s">
        <v>87</v>
      </c>
      <c r="H3380" s="5" t="s">
        <v>130</v>
      </c>
      <c r="I3380">
        <v>10691.510399744</v>
      </c>
      <c r="J3380">
        <v>72577.356179051931</v>
      </c>
      <c r="K3380">
        <v>1118.4290000000001</v>
      </c>
      <c r="L3380">
        <v>3757.9375839600002</v>
      </c>
      <c r="M3380">
        <v>25872.170980906569</v>
      </c>
      <c r="N3380">
        <v>21189.323630501462</v>
      </c>
      <c r="O3380">
        <v>11521.1156178</v>
      </c>
      <c r="P3380">
        <v>13606.993974000001</v>
      </c>
      <c r="Q3380">
        <v>5184.5152041569936</v>
      </c>
      <c r="R3380">
        <v>8324.6520518428079</v>
      </c>
      <c r="S3380">
        <v>12730.22929260513</v>
      </c>
      <c r="T3380">
        <v>11972.874544</v>
      </c>
      <c r="U3380">
        <v>1345.32</v>
      </c>
      <c r="V3380">
        <v>12489</v>
      </c>
      <c r="W3380">
        <v>8437.586064000001</v>
      </c>
      <c r="X3380">
        <v>18092.657859499999</v>
      </c>
      <c r="Y3380">
        <v>59334.127880801301</v>
      </c>
      <c r="Z3380">
        <v>16259.938233637329</v>
      </c>
      <c r="AA3380">
        <v>175907</v>
      </c>
      <c r="AB3380">
        <v>1855</v>
      </c>
      <c r="AC3380">
        <v>20334.544228370469</v>
      </c>
      <c r="AD3380">
        <v>22699.040235624339</v>
      </c>
      <c r="AE3380">
        <v>25001.257268959998</v>
      </c>
      <c r="AF3380">
        <v>44601.058773243793</v>
      </c>
      <c r="AG3380">
        <v>179117</v>
      </c>
      <c r="AH3380">
        <v>33131.688451581242</v>
      </c>
      <c r="AI3380">
        <v>2410.77</v>
      </c>
      <c r="AJ3380">
        <v>45090.896687565553</v>
      </c>
      <c r="AK3380">
        <v>3296</v>
      </c>
      <c r="AL3380">
        <v>867949.9375</v>
      </c>
      <c r="AM3380">
        <v>714812.375</v>
      </c>
      <c r="AN3380">
        <v>153137.5625</v>
      </c>
      <c r="AO3380" s="5" t="s">
        <v>5698</v>
      </c>
    </row>
    <row r="3381" spans="1:41" ht="14.25" x14ac:dyDescent="0.45">
      <c r="A3381">
        <v>2020</v>
      </c>
      <c r="B3381" s="5" t="s">
        <v>1507</v>
      </c>
      <c r="C3381" s="5" t="s">
        <v>170</v>
      </c>
      <c r="D3381" s="5" t="s">
        <v>83</v>
      </c>
      <c r="E3381" s="5" t="s">
        <v>210</v>
      </c>
      <c r="F3381" s="5" t="s">
        <v>210</v>
      </c>
      <c r="G3381" s="5" t="s">
        <v>87</v>
      </c>
      <c r="H3381" s="5" t="s">
        <v>130</v>
      </c>
      <c r="I3381">
        <v>6261.3589363200008</v>
      </c>
      <c r="J3381">
        <v>17375.815999999999</v>
      </c>
      <c r="K3381">
        <v>926</v>
      </c>
      <c r="L3381">
        <v>2685.2853645528289</v>
      </c>
      <c r="M3381">
        <v>17787.688249999988</v>
      </c>
      <c r="N3381">
        <v>12131.899583255001</v>
      </c>
      <c r="O3381">
        <v>8683.8365295498552</v>
      </c>
      <c r="P3381">
        <v>9661.4629999999997</v>
      </c>
      <c r="Q3381">
        <v>3083.7706094475602</v>
      </c>
      <c r="R3381">
        <v>8230.495558923476</v>
      </c>
      <c r="S3381">
        <v>14659</v>
      </c>
      <c r="T3381">
        <v>12814.816591907471</v>
      </c>
      <c r="U3381">
        <v>1818</v>
      </c>
      <c r="V3381">
        <v>9338.7990136574663</v>
      </c>
      <c r="W3381">
        <v>4277.8770359197333</v>
      </c>
      <c r="X3381">
        <v>14829.10669422271</v>
      </c>
      <c r="Y3381">
        <v>99690.246105139071</v>
      </c>
      <c r="Z3381">
        <v>10495.231118325721</v>
      </c>
      <c r="AA3381">
        <v>142577</v>
      </c>
      <c r="AB3381">
        <v>1254</v>
      </c>
      <c r="AC3381">
        <v>14183.997459249091</v>
      </c>
      <c r="AD3381">
        <v>18606.644575865579</v>
      </c>
      <c r="AE3381">
        <v>20510.093289441898</v>
      </c>
      <c r="AF3381">
        <v>49747.474928492316</v>
      </c>
      <c r="AG3381">
        <v>131280.31432177121</v>
      </c>
      <c r="AH3381">
        <v>34092.508498550422</v>
      </c>
      <c r="AI3381">
        <v>4012.7315255539211</v>
      </c>
      <c r="AJ3381">
        <v>41512.572184767567</v>
      </c>
      <c r="AK3381">
        <v>3620</v>
      </c>
      <c r="AL3381">
        <v>716148.0625</v>
      </c>
      <c r="AM3381">
        <v>580583.8125</v>
      </c>
      <c r="AN3381">
        <v>135564.21875</v>
      </c>
      <c r="AO3381" s="5" t="s">
        <v>2784</v>
      </c>
    </row>
    <row r="3382" spans="1:41" ht="14.25" x14ac:dyDescent="0.45">
      <c r="A3382">
        <v>2020</v>
      </c>
      <c r="B3382" s="5" t="s">
        <v>1509</v>
      </c>
      <c r="C3382" s="5" t="s">
        <v>170</v>
      </c>
      <c r="D3382" s="5" t="s">
        <v>83</v>
      </c>
      <c r="E3382" s="5" t="s">
        <v>210</v>
      </c>
      <c r="F3382" s="5" t="s">
        <v>210</v>
      </c>
      <c r="G3382" s="5" t="s">
        <v>87</v>
      </c>
      <c r="H3382" s="5" t="s">
        <v>130</v>
      </c>
      <c r="I3382">
        <v>6882.007312502401</v>
      </c>
      <c r="J3382">
        <v>16235.395</v>
      </c>
      <c r="K3382">
        <v>852.51419274133468</v>
      </c>
      <c r="L3382">
        <v>3426.8449497964721</v>
      </c>
      <c r="M3382">
        <v>18597.067464641539</v>
      </c>
      <c r="N3382">
        <v>15406.062870512629</v>
      </c>
      <c r="O3382">
        <v>9365.6732209272159</v>
      </c>
      <c r="P3382">
        <v>10691.794945600001</v>
      </c>
      <c r="Q3382">
        <v>2094.6580557376901</v>
      </c>
      <c r="R3382">
        <v>7209.045242484116</v>
      </c>
      <c r="S3382">
        <v>18285.469158780728</v>
      </c>
      <c r="T3382">
        <v>11747.702460092811</v>
      </c>
      <c r="U3382">
        <v>1762.329448339201</v>
      </c>
      <c r="V3382">
        <v>12652</v>
      </c>
      <c r="W3382">
        <v>5071.9238033375586</v>
      </c>
      <c r="X3382">
        <v>10200.50365392419</v>
      </c>
      <c r="Y3382">
        <v>58182.148420000012</v>
      </c>
      <c r="Z3382">
        <v>15922.33017499294</v>
      </c>
      <c r="AA3382">
        <v>156122.89248733051</v>
      </c>
      <c r="AB3382">
        <v>1248</v>
      </c>
      <c r="AC3382">
        <v>11913.431246550001</v>
      </c>
      <c r="AD3382">
        <v>11087.62079586757</v>
      </c>
      <c r="AE3382">
        <v>18669.41422975462</v>
      </c>
      <c r="AF3382">
        <v>35350.7763400392</v>
      </c>
      <c r="AG3382">
        <v>135610.53661607759</v>
      </c>
      <c r="AH3382">
        <v>39383.826220275179</v>
      </c>
      <c r="AI3382">
        <v>2752.9800206284808</v>
      </c>
      <c r="AJ3382">
        <v>31209.071584394191</v>
      </c>
      <c r="AK3382">
        <v>3804.612508572186</v>
      </c>
      <c r="AL3382">
        <v>671738.625</v>
      </c>
      <c r="AM3382">
        <v>539340.75</v>
      </c>
      <c r="AN3382">
        <v>132397.890625</v>
      </c>
      <c r="AO3382" s="5" t="s">
        <v>2783</v>
      </c>
    </row>
    <row r="3383" spans="1:41" ht="14.25" x14ac:dyDescent="0.45">
      <c r="A3383">
        <v>2020</v>
      </c>
      <c r="B3383" s="5" t="s">
        <v>4071</v>
      </c>
      <c r="C3383" s="5" t="s">
        <v>170</v>
      </c>
      <c r="D3383" s="5" t="s">
        <v>83</v>
      </c>
      <c r="E3383" s="5" t="s">
        <v>210</v>
      </c>
      <c r="F3383" s="5" t="s">
        <v>210</v>
      </c>
      <c r="G3383" s="5" t="s">
        <v>87</v>
      </c>
      <c r="H3383" s="5" t="s">
        <v>130</v>
      </c>
      <c r="I3383">
        <v>11427.3234710944</v>
      </c>
      <c r="J3383">
        <v>59998.254933494987</v>
      </c>
      <c r="K3383">
        <v>911.92734227599999</v>
      </c>
      <c r="L3383">
        <v>2522.9115000000011</v>
      </c>
      <c r="M3383">
        <v>19395.424171403469</v>
      </c>
      <c r="N3383">
        <v>20047.556860725061</v>
      </c>
      <c r="O3383">
        <v>9818.7416159999993</v>
      </c>
      <c r="P3383">
        <v>11393.366018004999</v>
      </c>
      <c r="Q3383">
        <v>3899.4936629735071</v>
      </c>
      <c r="R3383">
        <v>7352.2104509098854</v>
      </c>
      <c r="S3383">
        <v>11428</v>
      </c>
      <c r="T3383">
        <v>11275.334999999999</v>
      </c>
      <c r="U3383">
        <v>865.0447999999999</v>
      </c>
      <c r="V3383">
        <v>15431</v>
      </c>
      <c r="W3383">
        <v>7984.8582985699968</v>
      </c>
      <c r="X3383">
        <v>17132.1486413231</v>
      </c>
      <c r="Y3383">
        <v>47970.178290666932</v>
      </c>
      <c r="Z3383">
        <v>13413.221388</v>
      </c>
      <c r="AA3383">
        <v>188842</v>
      </c>
      <c r="AB3383">
        <v>1131.038</v>
      </c>
      <c r="AC3383">
        <v>17190.887180000002</v>
      </c>
      <c r="AD3383">
        <v>20680.983768131089</v>
      </c>
      <c r="AE3383">
        <v>20493.662132241199</v>
      </c>
      <c r="AF3383">
        <v>39115.615931694578</v>
      </c>
      <c r="AG3383">
        <v>177514</v>
      </c>
      <c r="AH3383">
        <v>31323</v>
      </c>
      <c r="AI3383">
        <v>2604.6414</v>
      </c>
      <c r="AJ3383">
        <v>32404.423402288401</v>
      </c>
      <c r="AK3383">
        <v>2262.3914055959999</v>
      </c>
      <c r="AL3383">
        <v>805829.5625</v>
      </c>
      <c r="AM3383">
        <v>669881.1875</v>
      </c>
      <c r="AN3383">
        <v>135948.5</v>
      </c>
      <c r="AO3383" s="5" t="s">
        <v>4476</v>
      </c>
    </row>
    <row r="3384" spans="1:41" ht="14.25" x14ac:dyDescent="0.45">
      <c r="A3384">
        <v>2020</v>
      </c>
      <c r="B3384" s="5" t="s">
        <v>1508</v>
      </c>
      <c r="C3384" s="5" t="s">
        <v>170</v>
      </c>
      <c r="D3384" s="5" t="s">
        <v>83</v>
      </c>
      <c r="E3384" s="5" t="s">
        <v>210</v>
      </c>
      <c r="F3384" s="5" t="s">
        <v>210</v>
      </c>
      <c r="G3384" s="5" t="s">
        <v>87</v>
      </c>
      <c r="H3384" s="5" t="s">
        <v>130</v>
      </c>
      <c r="I3384">
        <v>7793.5903123199987</v>
      </c>
      <c r="J3384">
        <v>14152.041499999999</v>
      </c>
      <c r="K3384">
        <v>947.74238542675744</v>
      </c>
      <c r="L3384">
        <v>2843.0185999999999</v>
      </c>
      <c r="M3384">
        <v>29197.964308959279</v>
      </c>
      <c r="N3384">
        <v>13158.26798710931</v>
      </c>
      <c r="O3384">
        <v>9507</v>
      </c>
      <c r="P3384">
        <v>10922.858</v>
      </c>
      <c r="Q3384">
        <v>3689.529755816186</v>
      </c>
      <c r="R3384">
        <v>9177.7426590305076</v>
      </c>
      <c r="S3384">
        <v>19501.69687792195</v>
      </c>
      <c r="T3384">
        <v>12479.93078120738</v>
      </c>
      <c r="U3384">
        <v>2029.52133244224</v>
      </c>
      <c r="V3384">
        <v>9388</v>
      </c>
      <c r="W3384">
        <v>3355.5665403175681</v>
      </c>
      <c r="X3384">
        <v>13188.359417336569</v>
      </c>
      <c r="Y3384">
        <v>92724</v>
      </c>
      <c r="Z3384">
        <v>13523.733</v>
      </c>
      <c r="AA3384">
        <v>160038.47340974741</v>
      </c>
      <c r="AB3384">
        <v>1151</v>
      </c>
      <c r="AC3384">
        <v>13512.9</v>
      </c>
      <c r="AD3384">
        <v>21793.925541215929</v>
      </c>
      <c r="AE3384">
        <v>17945.277597202919</v>
      </c>
      <c r="AF3384">
        <v>34557.700478115941</v>
      </c>
      <c r="AG3384">
        <v>181309</v>
      </c>
      <c r="AH3384">
        <v>47321.668061456403</v>
      </c>
      <c r="AI3384">
        <v>3398.343413600001</v>
      </c>
      <c r="AJ3384">
        <v>42170.816800719891</v>
      </c>
      <c r="AK3384">
        <v>4500.2516116234638</v>
      </c>
      <c r="AL3384">
        <v>795279.9375</v>
      </c>
      <c r="AM3384">
        <v>628936.4375</v>
      </c>
      <c r="AN3384">
        <v>166343.453125</v>
      </c>
      <c r="AO3384" s="5" t="s">
        <v>2785</v>
      </c>
    </row>
    <row r="3385" spans="1:41" ht="14.25" x14ac:dyDescent="0.45">
      <c r="A3385">
        <v>2020</v>
      </c>
      <c r="B3385" s="5" t="s">
        <v>589</v>
      </c>
      <c r="C3385" s="5" t="s">
        <v>170</v>
      </c>
      <c r="D3385" s="5" t="s">
        <v>83</v>
      </c>
      <c r="E3385" s="5" t="s">
        <v>210</v>
      </c>
      <c r="F3385" s="5" t="s">
        <v>210</v>
      </c>
      <c r="G3385" s="5" t="s">
        <v>87</v>
      </c>
      <c r="H3385" s="5" t="s">
        <v>130</v>
      </c>
      <c r="I3385">
        <v>10713.414785143121</v>
      </c>
      <c r="J3385">
        <v>36279.140853715988</v>
      </c>
      <c r="K3385">
        <v>880.87496846999989</v>
      </c>
      <c r="L3385">
        <v>2257.403273800001</v>
      </c>
      <c r="M3385">
        <v>14203.77031224</v>
      </c>
      <c r="N3385">
        <v>13118.91828</v>
      </c>
      <c r="O3385">
        <v>9512.5224706266999</v>
      </c>
      <c r="P3385">
        <v>9706.0530000000017</v>
      </c>
      <c r="Q3385">
        <v>4180.1742688552076</v>
      </c>
      <c r="R3385">
        <v>8511.0148792727832</v>
      </c>
      <c r="S3385">
        <v>22498.008091721731</v>
      </c>
      <c r="T3385">
        <v>11817.552470000001</v>
      </c>
      <c r="U3385">
        <v>950.96782300000018</v>
      </c>
      <c r="V3385">
        <v>7083</v>
      </c>
      <c r="W3385">
        <v>4097.5131690172821</v>
      </c>
      <c r="X3385">
        <v>11305.123011159299</v>
      </c>
      <c r="Y3385">
        <v>43041.837469999999</v>
      </c>
      <c r="Z3385">
        <v>14749.376199813019</v>
      </c>
      <c r="AA3385">
        <v>183354.32509283209</v>
      </c>
      <c r="AB3385">
        <v>1154</v>
      </c>
      <c r="AC3385">
        <v>11323.40230535</v>
      </c>
      <c r="AD3385">
        <v>15194.14968452975</v>
      </c>
      <c r="AE3385">
        <v>18426.572821973699</v>
      </c>
      <c r="AF3385">
        <v>39797.71887350778</v>
      </c>
      <c r="AG3385">
        <v>159788</v>
      </c>
      <c r="AH3385">
        <v>31695.73931599089</v>
      </c>
      <c r="AI3385">
        <v>2554.6757322240001</v>
      </c>
      <c r="AJ3385">
        <v>33796.287872686218</v>
      </c>
      <c r="AK3385">
        <v>3606.5153879999998</v>
      </c>
      <c r="AL3385">
        <v>725598.125</v>
      </c>
      <c r="AM3385">
        <v>597077.625</v>
      </c>
      <c r="AN3385">
        <v>128520.4375</v>
      </c>
      <c r="AO3385" s="5" t="s">
        <v>1022</v>
      </c>
    </row>
    <row r="3386" spans="1:41" ht="14.25" x14ac:dyDescent="0.45">
      <c r="A3386">
        <v>2020</v>
      </c>
      <c r="B3386" s="5" t="s">
        <v>1508</v>
      </c>
      <c r="C3386" s="5" t="s">
        <v>170</v>
      </c>
      <c r="D3386" s="5" t="s">
        <v>83</v>
      </c>
      <c r="E3386" s="5" t="s">
        <v>24</v>
      </c>
      <c r="F3386" s="5" t="s">
        <v>24</v>
      </c>
      <c r="G3386" s="5" t="s">
        <v>86</v>
      </c>
      <c r="H3386" s="5" t="s">
        <v>130</v>
      </c>
      <c r="I3386">
        <v>3199.6381131616395</v>
      </c>
      <c r="J3386">
        <v>4962.9264919956668</v>
      </c>
      <c r="K3386">
        <v>112.26800397058385</v>
      </c>
      <c r="L3386">
        <v>336.80401191175156</v>
      </c>
      <c r="M3386">
        <v>11079.274597137279</v>
      </c>
      <c r="N3386">
        <v>2514.8032889410783</v>
      </c>
      <c r="O3386">
        <v>119.00408420881888</v>
      </c>
      <c r="P3386">
        <v>105.53192373234882</v>
      </c>
      <c r="Q3386">
        <v>224.18567563477748</v>
      </c>
      <c r="R3386">
        <v>435.82506502183031</v>
      </c>
      <c r="S3386">
        <v>6835.0471999028468</v>
      </c>
      <c r="T3386">
        <v>336.80401191175156</v>
      </c>
      <c r="U3386"/>
      <c r="V3386">
        <v>1019.3934760529013</v>
      </c>
      <c r="W3386">
        <v>454.68541608086457</v>
      </c>
      <c r="X3386">
        <v>383.95657357939677</v>
      </c>
      <c r="Y3386">
        <v>11675.87241294072</v>
      </c>
      <c r="Z3386">
        <v>1122.6800397058385</v>
      </c>
      <c r="AA3386">
        <v>20442.249492190131</v>
      </c>
      <c r="AB3386"/>
      <c r="AC3386">
        <v>834.15126950143792</v>
      </c>
      <c r="AD3386">
        <v>3118.8183698602866</v>
      </c>
      <c r="AE3386">
        <v>1684.0200595587578</v>
      </c>
      <c r="AF3386">
        <v>6280.1776501233144</v>
      </c>
      <c r="AG3386">
        <v>39674.389923164628</v>
      </c>
      <c r="AH3386">
        <v>7409.6882620585338</v>
      </c>
      <c r="AI3386">
        <v>2460.914647035198</v>
      </c>
      <c r="AJ3386">
        <v>7426.1658018004655</v>
      </c>
      <c r="AK3386">
        <v>143.32887839439513</v>
      </c>
      <c r="AL3386">
        <v>134392.609375</v>
      </c>
      <c r="AM3386">
        <v>101938.8125</v>
      </c>
      <c r="AN3386">
        <v>32453.7890625</v>
      </c>
      <c r="AO3386" s="5" t="s">
        <v>2786</v>
      </c>
    </row>
    <row r="3387" spans="1:41" ht="14.25" x14ac:dyDescent="0.45">
      <c r="A3387">
        <v>2020</v>
      </c>
      <c r="B3387" s="5" t="s">
        <v>4071</v>
      </c>
      <c r="C3387" s="5" t="s">
        <v>170</v>
      </c>
      <c r="D3387" s="5" t="s">
        <v>83</v>
      </c>
      <c r="E3387" s="5" t="s">
        <v>24</v>
      </c>
      <c r="F3387" s="5" t="s">
        <v>24</v>
      </c>
      <c r="G3387" s="5" t="s">
        <v>86</v>
      </c>
      <c r="H3387" s="5" t="s">
        <v>130</v>
      </c>
      <c r="I3387">
        <v>2416.7204761691974</v>
      </c>
      <c r="J3387">
        <v>5656.1543059279093</v>
      </c>
      <c r="K3387">
        <v>102.83916919868925</v>
      </c>
      <c r="L3387">
        <v>308.51750759606773</v>
      </c>
      <c r="M3387">
        <v>7198.7418439082476</v>
      </c>
      <c r="N3387">
        <v>2924.2924276737699</v>
      </c>
      <c r="O3387">
        <v>115.17986950253196</v>
      </c>
      <c r="P3387">
        <v>97.326989729639507</v>
      </c>
      <c r="Q3387">
        <v>230.61807723398951</v>
      </c>
      <c r="R3387">
        <v>503.99420040893625</v>
      </c>
      <c r="S3387">
        <v>6016.0913981233216</v>
      </c>
      <c r="T3387">
        <v>411.35667679475699</v>
      </c>
      <c r="U3387">
        <v>107.98112765862372</v>
      </c>
      <c r="V3387">
        <v>534.76367983318414</v>
      </c>
      <c r="W3387">
        <v>519.33780445338073</v>
      </c>
      <c r="X3387">
        <v>2794.2098538791165</v>
      </c>
      <c r="Y3387">
        <v>13244.142405253195</v>
      </c>
      <c r="Z3387">
        <v>3674.4435154691669</v>
      </c>
      <c r="AA3387">
        <v>32250.363460708948</v>
      </c>
      <c r="AB3387">
        <v>118.34731591385159</v>
      </c>
      <c r="AC3387">
        <v>3854.1716647249541</v>
      </c>
      <c r="AD3387">
        <v>2109.5823819458979</v>
      </c>
      <c r="AE3387">
        <v>1506.5938287607976</v>
      </c>
      <c r="AF3387">
        <v>9819.0838750908497</v>
      </c>
      <c r="AG3387">
        <v>38721.003986690477</v>
      </c>
      <c r="AH3387">
        <v>9134.1750082275794</v>
      </c>
      <c r="AI3387">
        <v>2737.578684069108</v>
      </c>
      <c r="AJ3387">
        <v>6797.6690840333595</v>
      </c>
      <c r="AK3387">
        <v>100.78238581471547</v>
      </c>
      <c r="AL3387">
        <v>154006.0625</v>
      </c>
      <c r="AM3387">
        <v>122647.8515625</v>
      </c>
      <c r="AN3387">
        <v>31358.22265625</v>
      </c>
      <c r="AO3387" s="5" t="s">
        <v>4477</v>
      </c>
    </row>
    <row r="3388" spans="1:41" ht="14.25" x14ac:dyDescent="0.45">
      <c r="A3388">
        <v>2020</v>
      </c>
      <c r="B3388" s="5" t="s">
        <v>1507</v>
      </c>
      <c r="C3388" s="5" t="s">
        <v>170</v>
      </c>
      <c r="D3388" s="5" t="s">
        <v>83</v>
      </c>
      <c r="E3388" s="5" t="s">
        <v>24</v>
      </c>
      <c r="F3388" s="5" t="s">
        <v>24</v>
      </c>
      <c r="G3388" s="5" t="s">
        <v>86</v>
      </c>
      <c r="H3388" s="5" t="s">
        <v>130</v>
      </c>
      <c r="I3388">
        <v>2103.9011157616906</v>
      </c>
      <c r="J3388">
        <v>9325.3995401328975</v>
      </c>
      <c r="K3388">
        <v>113.72438463576705</v>
      </c>
      <c r="L3388">
        <v>284.31096158941762</v>
      </c>
      <c r="M3388">
        <v>2534.9165335312473</v>
      </c>
      <c r="N3388">
        <v>2914.7559782147096</v>
      </c>
      <c r="O3388">
        <v>107.46954348079986</v>
      </c>
      <c r="P3388">
        <v>113.72438463576705</v>
      </c>
      <c r="Q3388">
        <v>215.79201984636796</v>
      </c>
      <c r="R3388">
        <v>893.60208940661869</v>
      </c>
      <c r="S3388">
        <v>5879.5506856691563</v>
      </c>
      <c r="T3388">
        <v>284.31096158941762</v>
      </c>
      <c r="U3388">
        <v>0</v>
      </c>
      <c r="V3388">
        <v>1032.6174124927647</v>
      </c>
      <c r="W3388">
        <v>341.17315390730113</v>
      </c>
      <c r="X3388">
        <v>321.58841917928288</v>
      </c>
      <c r="Y3388">
        <v>12654.112278421799</v>
      </c>
      <c r="Z3388">
        <v>1649.0035772186222</v>
      </c>
      <c r="AA3388">
        <v>19424.805104799623</v>
      </c>
      <c r="AB3388">
        <v>130.78304233113209</v>
      </c>
      <c r="AC3388">
        <v>1161.7923920251471</v>
      </c>
      <c r="AD3388">
        <v>3093.0189511312742</v>
      </c>
      <c r="AE3388">
        <v>1188.4198194437656</v>
      </c>
      <c r="AF3388">
        <v>8406.5065122758988</v>
      </c>
      <c r="AG3388">
        <v>25688.700047864961</v>
      </c>
      <c r="AH3388">
        <v>7278.3606166890913</v>
      </c>
      <c r="AI3388">
        <v>1867.3543957192949</v>
      </c>
      <c r="AJ3388">
        <v>7969.826416931548</v>
      </c>
      <c r="AK3388">
        <v>102.35194617219034</v>
      </c>
      <c r="AL3388">
        <v>117081.875</v>
      </c>
      <c r="AM3388">
        <v>95027.2734375</v>
      </c>
      <c r="AN3388">
        <v>22054.6015625</v>
      </c>
      <c r="AO3388" s="5" t="s">
        <v>2788</v>
      </c>
    </row>
    <row r="3389" spans="1:41" ht="14.25" x14ac:dyDescent="0.45">
      <c r="A3389">
        <v>2020</v>
      </c>
      <c r="B3389" s="5" t="s">
        <v>5028</v>
      </c>
      <c r="C3389" s="5" t="s">
        <v>170</v>
      </c>
      <c r="D3389" s="5" t="s">
        <v>83</v>
      </c>
      <c r="E3389" s="5" t="s">
        <v>24</v>
      </c>
      <c r="F3389" s="5" t="s">
        <v>24</v>
      </c>
      <c r="G3389" s="5" t="s">
        <v>86</v>
      </c>
      <c r="H3389" s="5" t="s">
        <v>130</v>
      </c>
      <c r="I3389">
        <v>2000</v>
      </c>
      <c r="J3389">
        <v>9200</v>
      </c>
      <c r="K3389">
        <v>100</v>
      </c>
      <c r="L3389">
        <v>400</v>
      </c>
      <c r="M3389">
        <v>10000</v>
      </c>
      <c r="N3389">
        <v>3215.435156250001</v>
      </c>
      <c r="O3389">
        <v>111.68300000000001</v>
      </c>
      <c r="P3389">
        <v>94.64</v>
      </c>
      <c r="Q3389">
        <v>226.67850826120161</v>
      </c>
      <c r="R3389">
        <v>376.49700000000001</v>
      </c>
      <c r="S3389">
        <v>4542.12</v>
      </c>
      <c r="T3389">
        <v>200</v>
      </c>
      <c r="U3389">
        <v>155</v>
      </c>
      <c r="V3389">
        <v>520</v>
      </c>
      <c r="W3389">
        <v>1249</v>
      </c>
      <c r="X3389">
        <v>3795</v>
      </c>
      <c r="Y3389">
        <v>14388.5</v>
      </c>
      <c r="Z3389">
        <v>5278.1867424034444</v>
      </c>
      <c r="AA3389">
        <v>31541</v>
      </c>
      <c r="AB3389">
        <v>145</v>
      </c>
      <c r="AC3389">
        <v>3574.5036799999998</v>
      </c>
      <c r="AD3389">
        <v>2085</v>
      </c>
      <c r="AE3389">
        <v>1269</v>
      </c>
      <c r="AF3389">
        <v>9570</v>
      </c>
      <c r="AG3389">
        <v>63448</v>
      </c>
      <c r="AH3389">
        <v>11950</v>
      </c>
      <c r="AI3389">
        <v>3699</v>
      </c>
      <c r="AJ3389">
        <v>6774</v>
      </c>
      <c r="AK3389">
        <v>98</v>
      </c>
      <c r="AL3389">
        <v>190006.25</v>
      </c>
      <c r="AM3389">
        <v>152031.4375</v>
      </c>
      <c r="AN3389">
        <v>37974.8046875</v>
      </c>
      <c r="AO3389" s="5" t="s">
        <v>5699</v>
      </c>
    </row>
    <row r="3390" spans="1:41" ht="14.25" x14ac:dyDescent="0.45">
      <c r="A3390">
        <v>2020</v>
      </c>
      <c r="B3390" s="5" t="s">
        <v>589</v>
      </c>
      <c r="C3390" s="5" t="s">
        <v>170</v>
      </c>
      <c r="D3390" s="5" t="s">
        <v>83</v>
      </c>
      <c r="E3390" s="5" t="s">
        <v>24</v>
      </c>
      <c r="F3390" s="5" t="s">
        <v>24</v>
      </c>
      <c r="G3390" s="5" t="s">
        <v>86</v>
      </c>
      <c r="H3390" s="5" t="s">
        <v>130</v>
      </c>
      <c r="I3390">
        <v>2919.4015907288549</v>
      </c>
      <c r="J3390">
        <v>5918.4232248412227</v>
      </c>
      <c r="K3390">
        <v>106.1600578446856</v>
      </c>
      <c r="L3390">
        <v>318.4801735340568</v>
      </c>
      <c r="M3390">
        <v>4777.2026030108518</v>
      </c>
      <c r="N3390">
        <v>3011.1748375344278</v>
      </c>
      <c r="O3390">
        <v>118.89926478604788</v>
      </c>
      <c r="P3390">
        <v>100.85205495245133</v>
      </c>
      <c r="Q3390">
        <v>286.42957027063466</v>
      </c>
      <c r="R3390">
        <v>322.22762357597418</v>
      </c>
      <c r="S3390">
        <v>7181.3032729616025</v>
      </c>
      <c r="T3390">
        <v>424.64023137874239</v>
      </c>
      <c r="U3390">
        <v>0</v>
      </c>
      <c r="V3390">
        <v>331.21938047541909</v>
      </c>
      <c r="W3390">
        <v>536.10829211566227</v>
      </c>
      <c r="X3390">
        <v>828.14572360063494</v>
      </c>
      <c r="Y3390">
        <v>12817.234583878117</v>
      </c>
      <c r="Z3390">
        <v>2636.6769739573501</v>
      </c>
      <c r="AA3390">
        <v>23564.673988442428</v>
      </c>
      <c r="AB3390">
        <v>122.08406652138844</v>
      </c>
      <c r="AC3390">
        <v>687.21287716180359</v>
      </c>
      <c r="AD3390">
        <v>3667.4171170151567</v>
      </c>
      <c r="AE3390">
        <v>1558.8925070121875</v>
      </c>
      <c r="AF3390">
        <v>8105.7212121712382</v>
      </c>
      <c r="AG3390">
        <v>42236.840614086614</v>
      </c>
      <c r="AH3390">
        <v>9465.6769008320789</v>
      </c>
      <c r="AI3390">
        <v>2456.5437385260248</v>
      </c>
      <c r="AJ3390">
        <v>7017.1798235337192</v>
      </c>
      <c r="AK3390">
        <v>104.0368566877919</v>
      </c>
      <c r="AL3390">
        <v>141620.859375</v>
      </c>
      <c r="AM3390">
        <v>111832.640625</v>
      </c>
      <c r="AN3390">
        <v>29788.21875</v>
      </c>
      <c r="AO3390" s="5" t="s">
        <v>1023</v>
      </c>
    </row>
    <row r="3391" spans="1:41" ht="14.25" x14ac:dyDescent="0.45">
      <c r="A3391">
        <v>2020</v>
      </c>
      <c r="B3391" s="5" t="s">
        <v>1509</v>
      </c>
      <c r="C3391" s="5" t="s">
        <v>170</v>
      </c>
      <c r="D3391" s="5" t="s">
        <v>83</v>
      </c>
      <c r="E3391" s="5" t="s">
        <v>24</v>
      </c>
      <c r="F3391" s="5" t="s">
        <v>24</v>
      </c>
      <c r="G3391" s="5" t="s">
        <v>86</v>
      </c>
      <c r="H3391" s="5" t="s">
        <v>130</v>
      </c>
      <c r="I3391">
        <v>3147.6696331704611</v>
      </c>
      <c r="J3391">
        <v>5558.481507435913</v>
      </c>
      <c r="K3391">
        <v>109.48416115375517</v>
      </c>
      <c r="L3391">
        <v>318.32960211403912</v>
      </c>
      <c r="M3391">
        <v>5187.5899991800015</v>
      </c>
      <c r="N3391">
        <v>3961.524524473346</v>
      </c>
      <c r="O3391">
        <v>175.17465784600827</v>
      </c>
      <c r="P3391">
        <v>121.52741888066824</v>
      </c>
      <c r="Q3391">
        <v>240.03795088356802</v>
      </c>
      <c r="R3391">
        <v>332.83184990741569</v>
      </c>
      <c r="S3391">
        <v>7583.0960754874341</v>
      </c>
      <c r="T3391">
        <v>218.96832230751033</v>
      </c>
      <c r="U3391">
        <v>0</v>
      </c>
      <c r="V3391">
        <v>341.59058279971612</v>
      </c>
      <c r="W3391">
        <v>443.41085267270842</v>
      </c>
      <c r="X3391">
        <v>853.97645699929035</v>
      </c>
      <c r="Y3391">
        <v>12006.58053292656</v>
      </c>
      <c r="Z3391">
        <v>1408.2816268214144</v>
      </c>
      <c r="AA3391">
        <v>20254.791640672051</v>
      </c>
      <c r="AB3391">
        <v>7424.1209678361383</v>
      </c>
      <c r="AC3391">
        <v>698.2571345903043</v>
      </c>
      <c r="AD3391">
        <v>3661.5894734260546</v>
      </c>
      <c r="AE3391">
        <v>1853.1508085206906</v>
      </c>
      <c r="AF3391">
        <v>6184.2773351453425</v>
      </c>
      <c r="AG3391">
        <v>39699.24155040925</v>
      </c>
      <c r="AH3391">
        <v>7432.5760371116539</v>
      </c>
      <c r="AI3391">
        <v>2533.4634890978946</v>
      </c>
      <c r="AJ3391">
        <v>6422.0671828763934</v>
      </c>
      <c r="AK3391">
        <v>107.29447793068006</v>
      </c>
      <c r="AL3391">
        <v>138279.375</v>
      </c>
      <c r="AM3391">
        <v>102548.6484375</v>
      </c>
      <c r="AN3391">
        <v>35730.74609375</v>
      </c>
      <c r="AO3391" s="5" t="s">
        <v>2787</v>
      </c>
    </row>
    <row r="3392" spans="1:41" ht="14.25" x14ac:dyDescent="0.45">
      <c r="A3392">
        <v>2020</v>
      </c>
      <c r="B3392" s="5" t="s">
        <v>589</v>
      </c>
      <c r="C3392" s="5" t="s">
        <v>170</v>
      </c>
      <c r="D3392" s="5" t="s">
        <v>83</v>
      </c>
      <c r="E3392" s="5" t="s">
        <v>24</v>
      </c>
      <c r="F3392" s="5" t="s">
        <v>24</v>
      </c>
      <c r="G3392" s="5" t="s">
        <v>87</v>
      </c>
      <c r="H3392" s="5" t="s">
        <v>130</v>
      </c>
      <c r="I3392">
        <v>2918.74976421875</v>
      </c>
      <c r="J3392">
        <v>6040.4755265999993</v>
      </c>
      <c r="K3392">
        <v>105.4940082</v>
      </c>
      <c r="L3392">
        <v>323.13783600000011</v>
      </c>
      <c r="M3392">
        <v>4775.4359999999997</v>
      </c>
      <c r="N3392">
        <v>3079</v>
      </c>
      <c r="O3392">
        <v>118.8932615456077</v>
      </c>
      <c r="P3392">
        <v>95</v>
      </c>
      <c r="Q3392">
        <v>286.26752869874838</v>
      </c>
      <c r="R3392">
        <v>319.67630650778932</v>
      </c>
      <c r="S3392">
        <v>7185.6717268559996</v>
      </c>
      <c r="T3392">
        <v>412.12040000000002</v>
      </c>
      <c r="U3392">
        <v>0</v>
      </c>
      <c r="V3392">
        <v>333</v>
      </c>
      <c r="W3392">
        <v>537.4877918049998</v>
      </c>
      <c r="X3392">
        <v>844.39626596969947</v>
      </c>
      <c r="Y3392">
        <v>12907.539290000001</v>
      </c>
      <c r="Z3392">
        <v>2638.283420072622</v>
      </c>
      <c r="AA3392">
        <v>24166.50383248497</v>
      </c>
      <c r="AB3392">
        <v>115</v>
      </c>
      <c r="AC3392">
        <v>687.15746000000013</v>
      </c>
      <c r="AD3392">
        <v>3669.6515613702682</v>
      </c>
      <c r="AE3392">
        <v>1558.316030688</v>
      </c>
      <c r="AF3392">
        <v>8224.2645834285158</v>
      </c>
      <c r="AG3392">
        <v>43247</v>
      </c>
      <c r="AH3392">
        <v>9746.3902445155418</v>
      </c>
      <c r="AI3392">
        <v>2455.6353119999999</v>
      </c>
      <c r="AJ3392">
        <v>7154.8765776000009</v>
      </c>
      <c r="AK3392">
        <v>103.998384</v>
      </c>
      <c r="AL3392">
        <v>144049.421875</v>
      </c>
      <c r="AM3392">
        <v>113979.25</v>
      </c>
      <c r="AN3392">
        <v>30070.173828125</v>
      </c>
      <c r="AO3392" s="5" t="s">
        <v>1024</v>
      </c>
    </row>
    <row r="3393" spans="1:41" ht="14.25" x14ac:dyDescent="0.45">
      <c r="A3393">
        <v>2020</v>
      </c>
      <c r="B3393" s="5" t="s">
        <v>1507</v>
      </c>
      <c r="C3393" s="5" t="s">
        <v>170</v>
      </c>
      <c r="D3393" s="5" t="s">
        <v>83</v>
      </c>
      <c r="E3393" s="5" t="s">
        <v>24</v>
      </c>
      <c r="F3393" s="5" t="s">
        <v>24</v>
      </c>
      <c r="G3393" s="5" t="s">
        <v>87</v>
      </c>
      <c r="H3393" s="5" t="s">
        <v>130</v>
      </c>
      <c r="I3393">
        <v>2109.0000000000009</v>
      </c>
      <c r="J3393">
        <v>8380.4</v>
      </c>
      <c r="K3393">
        <v>118</v>
      </c>
      <c r="L3393">
        <v>287.17141691232001</v>
      </c>
      <c r="M3393">
        <v>2563.349999999999</v>
      </c>
      <c r="N3393">
        <v>2975.643</v>
      </c>
      <c r="O3393">
        <v>112.33080372164611</v>
      </c>
      <c r="P3393">
        <v>116.5</v>
      </c>
      <c r="Q3393">
        <v>220.91826972600001</v>
      </c>
      <c r="R3393">
        <v>902.13902648464853</v>
      </c>
      <c r="S3393">
        <v>5996</v>
      </c>
      <c r="T3393">
        <v>289.89999999999998</v>
      </c>
      <c r="U3393"/>
      <c r="V3393">
        <v>1053.001623737304</v>
      </c>
      <c r="W3393">
        <v>337.84547211078888</v>
      </c>
      <c r="X3393">
        <v>347.78222229000011</v>
      </c>
      <c r="Y3393">
        <v>13153</v>
      </c>
      <c r="Z3393">
        <v>1688.1256266792921</v>
      </c>
      <c r="AA3393">
        <v>19903.804501759911</v>
      </c>
      <c r="AB3393">
        <v>115</v>
      </c>
      <c r="AC3393">
        <v>1214.3439499999999</v>
      </c>
      <c r="AD3393">
        <v>3166.4951994060002</v>
      </c>
      <c r="AE3393">
        <v>1216.4341284071129</v>
      </c>
      <c r="AF3393">
        <v>8491.0844552634753</v>
      </c>
      <c r="AG3393">
        <v>26299.11790336559</v>
      </c>
      <c r="AH3393">
        <v>7408</v>
      </c>
      <c r="AI3393">
        <v>1849.1586924314879</v>
      </c>
      <c r="AJ3393">
        <v>8189.1435445610086</v>
      </c>
      <c r="AK3393">
        <v>128</v>
      </c>
      <c r="AL3393">
        <v>118631.6875</v>
      </c>
      <c r="AM3393">
        <v>96199.828125</v>
      </c>
      <c r="AN3393">
        <v>22431.861328125</v>
      </c>
      <c r="AO3393" s="5" t="s">
        <v>2789</v>
      </c>
    </row>
    <row r="3394" spans="1:41" ht="14.25" x14ac:dyDescent="0.45">
      <c r="A3394">
        <v>2020</v>
      </c>
      <c r="B3394" s="5" t="s">
        <v>1508</v>
      </c>
      <c r="C3394" s="5" t="s">
        <v>170</v>
      </c>
      <c r="D3394" s="5" t="s">
        <v>83</v>
      </c>
      <c r="E3394" s="5" t="s">
        <v>24</v>
      </c>
      <c r="F3394" s="5" t="s">
        <v>24</v>
      </c>
      <c r="G3394" s="5" t="s">
        <v>87</v>
      </c>
      <c r="H3394" s="5" t="s">
        <v>130</v>
      </c>
      <c r="I3394">
        <v>2907</v>
      </c>
      <c r="J3394">
        <v>5061.84</v>
      </c>
      <c r="K3394">
        <v>114.1599870907922</v>
      </c>
      <c r="L3394">
        <v>343.14</v>
      </c>
      <c r="M3394">
        <v>11102.169345635881</v>
      </c>
      <c r="N3394">
        <v>2544.8565800587962</v>
      </c>
      <c r="O3394">
        <v>122</v>
      </c>
      <c r="P3394">
        <v>108</v>
      </c>
      <c r="Q3394">
        <v>253.40845653531841</v>
      </c>
      <c r="R3394">
        <v>451.87501902262483</v>
      </c>
      <c r="S3394">
        <v>7726.0010318194454</v>
      </c>
      <c r="T3394">
        <v>358.03050556385278</v>
      </c>
      <c r="U3394"/>
      <c r="V3394">
        <v>1023</v>
      </c>
      <c r="W3394">
        <v>447.15272529600003</v>
      </c>
      <c r="X3394">
        <v>407.48483711645008</v>
      </c>
      <c r="Y3394">
        <v>12363</v>
      </c>
      <c r="Z3394">
        <v>1269</v>
      </c>
      <c r="AA3394">
        <v>20779.386759131288</v>
      </c>
      <c r="AB3394">
        <v>136</v>
      </c>
      <c r="AC3394">
        <v>856.6</v>
      </c>
      <c r="AD3394">
        <v>3525.3588218001651</v>
      </c>
      <c r="AE3394">
        <v>1656.1212048</v>
      </c>
      <c r="AF3394">
        <v>6398.4872925278351</v>
      </c>
      <c r="AG3394">
        <v>41413</v>
      </c>
      <c r="AH3394">
        <v>8170.9730725019062</v>
      </c>
      <c r="AI3394">
        <v>2420.1451206144002</v>
      </c>
      <c r="AJ3394">
        <v>8189.1435445610086</v>
      </c>
      <c r="AK3394">
        <v>159.09596063182551</v>
      </c>
      <c r="AL3394">
        <v>140306.4375</v>
      </c>
      <c r="AM3394">
        <v>105617.859375</v>
      </c>
      <c r="AN3394">
        <v>34688.57421875</v>
      </c>
      <c r="AO3394" s="5" t="s">
        <v>2791</v>
      </c>
    </row>
    <row r="3395" spans="1:41" ht="14.25" x14ac:dyDescent="0.45">
      <c r="A3395">
        <v>2020</v>
      </c>
      <c r="B3395" s="5" t="s">
        <v>4071</v>
      </c>
      <c r="C3395" s="5" t="s">
        <v>170</v>
      </c>
      <c r="D3395" s="5" t="s">
        <v>83</v>
      </c>
      <c r="E3395" s="5" t="s">
        <v>24</v>
      </c>
      <c r="F3395" s="5" t="s">
        <v>24</v>
      </c>
      <c r="G3395" s="5" t="s">
        <v>87</v>
      </c>
      <c r="H3395" s="5" t="s">
        <v>130</v>
      </c>
      <c r="I3395">
        <v>2493.8388</v>
      </c>
      <c r="J3395">
        <v>5916.2289134999992</v>
      </c>
      <c r="K3395">
        <v>103.9378</v>
      </c>
      <c r="L3395">
        <v>321.39</v>
      </c>
      <c r="M3395">
        <v>7282.8</v>
      </c>
      <c r="N3395">
        <v>2961.3391898802251</v>
      </c>
      <c r="O3395">
        <v>116.296432</v>
      </c>
      <c r="P3395">
        <v>97.885110959999977</v>
      </c>
      <c r="Q3395">
        <v>233.53969101889871</v>
      </c>
      <c r="R3395">
        <v>507.74830369576563</v>
      </c>
      <c r="S3395">
        <v>6080</v>
      </c>
      <c r="T3395">
        <v>424.48320000000001</v>
      </c>
      <c r="U3395">
        <v>107.1105</v>
      </c>
      <c r="V3395">
        <v>543</v>
      </c>
      <c r="W3395">
        <v>526.43270499999983</v>
      </c>
      <c r="X3395">
        <v>2883.3739845626278</v>
      </c>
      <c r="Y3395">
        <v>13414.48256215131</v>
      </c>
      <c r="Z3395">
        <v>3721</v>
      </c>
      <c r="AA3395">
        <v>33724</v>
      </c>
      <c r="AB3395">
        <v>115.08</v>
      </c>
      <c r="AC3395">
        <v>3899.1759900000011</v>
      </c>
      <c r="AD3395">
        <v>2136.3078886425878</v>
      </c>
      <c r="AE3395">
        <v>1524.1859999999999</v>
      </c>
      <c r="AF3395">
        <v>10132.413984000001</v>
      </c>
      <c r="AG3395">
        <v>39984</v>
      </c>
      <c r="AH3395">
        <v>9495</v>
      </c>
      <c r="AI3395">
        <v>2769.5448000000001</v>
      </c>
      <c r="AJ3395">
        <v>7014.5848799999994</v>
      </c>
      <c r="AK3395">
        <v>101.9592</v>
      </c>
      <c r="AL3395">
        <v>158631.140625</v>
      </c>
      <c r="AM3395">
        <v>126595.9296875</v>
      </c>
      <c r="AN3395">
        <v>32035.216796875</v>
      </c>
      <c r="AO3395" s="5" t="s">
        <v>4478</v>
      </c>
    </row>
    <row r="3396" spans="1:41" ht="14.25" x14ac:dyDescent="0.45">
      <c r="A3396">
        <v>2020</v>
      </c>
      <c r="B3396" s="5" t="s">
        <v>1509</v>
      </c>
      <c r="C3396" s="5" t="s">
        <v>170</v>
      </c>
      <c r="D3396" s="5" t="s">
        <v>83</v>
      </c>
      <c r="E3396" s="5" t="s">
        <v>24</v>
      </c>
      <c r="F3396" s="5" t="s">
        <v>24</v>
      </c>
      <c r="G3396" s="5" t="s">
        <v>87</v>
      </c>
      <c r="H3396" s="5" t="s">
        <v>130</v>
      </c>
      <c r="I3396">
        <v>3174.2323092000001</v>
      </c>
      <c r="J3396">
        <v>5502</v>
      </c>
      <c r="K3396">
        <v>111.3755971617485</v>
      </c>
      <c r="L3396">
        <v>328.90094979647222</v>
      </c>
      <c r="M3396">
        <v>5212.0315294595266</v>
      </c>
      <c r="N3396">
        <v>3994.955190581933</v>
      </c>
      <c r="O3396">
        <v>175.0449474813652</v>
      </c>
      <c r="P3396">
        <v>111</v>
      </c>
      <c r="Q3396">
        <v>238.5926893324681</v>
      </c>
      <c r="R3396">
        <v>337.21355231239232</v>
      </c>
      <c r="S3396">
        <v>7497.0520921983734</v>
      </c>
      <c r="T3396">
        <v>212.27271012499989</v>
      </c>
      <c r="U3396"/>
      <c r="V3396">
        <v>340</v>
      </c>
      <c r="W3396">
        <v>439.2446024533948</v>
      </c>
      <c r="X3396">
        <v>844.39626596969947</v>
      </c>
      <c r="Y3396">
        <v>12255.70674</v>
      </c>
      <c r="Z3396">
        <v>1399.1203370853989</v>
      </c>
      <c r="AA3396">
        <v>20483.513396272501</v>
      </c>
      <c r="AB3396">
        <v>136</v>
      </c>
      <c r="AC3396">
        <v>687.22586999999999</v>
      </c>
      <c r="AD3396">
        <v>3639.5431492411799</v>
      </c>
      <c r="AE3396">
        <v>1880.454659885354</v>
      </c>
      <c r="AF3396">
        <v>6279.3823757801074</v>
      </c>
      <c r="AG3396">
        <v>41625.417119997473</v>
      </c>
      <c r="AH3396">
        <v>7587.6038635142731</v>
      </c>
      <c r="AI3396">
        <v>2504.74801824</v>
      </c>
      <c r="AJ3396">
        <v>6493.9464445047543</v>
      </c>
      <c r="AK3396">
        <v>112.45725406125</v>
      </c>
      <c r="AL3396">
        <v>133603.421875</v>
      </c>
      <c r="AM3396">
        <v>105131.65625</v>
      </c>
      <c r="AN3396">
        <v>28471.76953125</v>
      </c>
      <c r="AO3396" s="5" t="s">
        <v>2790</v>
      </c>
    </row>
    <row r="3397" spans="1:41" ht="14.25" x14ac:dyDescent="0.45">
      <c r="A3397">
        <v>2020</v>
      </c>
      <c r="B3397" s="5" t="s">
        <v>5028</v>
      </c>
      <c r="C3397" s="5" t="s">
        <v>170</v>
      </c>
      <c r="D3397" s="5" t="s">
        <v>83</v>
      </c>
      <c r="E3397" s="5" t="s">
        <v>24</v>
      </c>
      <c r="F3397" s="5" t="s">
        <v>24</v>
      </c>
      <c r="G3397" s="5" t="s">
        <v>87</v>
      </c>
      <c r="H3397" s="5" t="s">
        <v>130</v>
      </c>
      <c r="I3397">
        <v>2044</v>
      </c>
      <c r="J3397">
        <v>9525.9931079726612</v>
      </c>
      <c r="K3397">
        <v>102</v>
      </c>
      <c r="L3397">
        <v>416.85386399999987</v>
      </c>
      <c r="M3397">
        <v>10200</v>
      </c>
      <c r="N3397">
        <v>3276.5284242187499</v>
      </c>
      <c r="O3397">
        <v>113.91665999999999</v>
      </c>
      <c r="P3397">
        <v>96.627439999999993</v>
      </c>
      <c r="Q3397">
        <v>231.43875693468681</v>
      </c>
      <c r="R3397">
        <v>383.41091991280558</v>
      </c>
      <c r="S3397">
        <v>4610.2517999999991</v>
      </c>
      <c r="T3397">
        <v>208.1696</v>
      </c>
      <c r="U3397">
        <v>156.55000000000001</v>
      </c>
      <c r="V3397">
        <v>531</v>
      </c>
      <c r="W3397">
        <v>1273.98</v>
      </c>
      <c r="X3397">
        <v>3980.9549999999999</v>
      </c>
      <c r="Y3397">
        <v>14802.18545036035</v>
      </c>
      <c r="Z3397">
        <v>5378.4722905091094</v>
      </c>
      <c r="AA3397">
        <v>33724</v>
      </c>
      <c r="AB3397">
        <v>183</v>
      </c>
      <c r="AC3397">
        <v>3645.9937599999998</v>
      </c>
      <c r="AD3397">
        <v>2128.783643817952</v>
      </c>
      <c r="AE3397">
        <v>1294.3800000000001</v>
      </c>
      <c r="AF3397">
        <v>9973.228696199998</v>
      </c>
      <c r="AG3397">
        <v>66647</v>
      </c>
      <c r="AH3397">
        <v>12493.799687500001</v>
      </c>
      <c r="AI3397">
        <v>3772.98</v>
      </c>
      <c r="AJ3397">
        <v>7188.6229919999996</v>
      </c>
      <c r="AK3397">
        <v>100</v>
      </c>
      <c r="AL3397">
        <v>198484.125</v>
      </c>
      <c r="AM3397">
        <v>159316.28125</v>
      </c>
      <c r="AN3397">
        <v>39167.8359375</v>
      </c>
      <c r="AO3397" s="5" t="s">
        <v>5700</v>
      </c>
    </row>
    <row r="3398" spans="1:41" ht="14.25" x14ac:dyDescent="0.45">
      <c r="A3398">
        <v>2020</v>
      </c>
      <c r="B3398" s="5" t="s">
        <v>5028</v>
      </c>
      <c r="C3398" s="5" t="s">
        <v>170</v>
      </c>
      <c r="D3398" s="5" t="s">
        <v>83</v>
      </c>
      <c r="E3398" s="5" t="s">
        <v>213</v>
      </c>
      <c r="F3398" s="5" t="s">
        <v>213</v>
      </c>
      <c r="G3398" s="5" t="s">
        <v>87</v>
      </c>
      <c r="H3398" s="5" t="s">
        <v>130</v>
      </c>
      <c r="I3398">
        <v>0</v>
      </c>
      <c r="J3398">
        <v>1360</v>
      </c>
      <c r="K3398"/>
      <c r="L3398">
        <v>0</v>
      </c>
      <c r="M3398">
        <v>1081.0709809065729</v>
      </c>
      <c r="N3398">
        <v>0</v>
      </c>
      <c r="O3398"/>
      <c r="P3398">
        <v>109</v>
      </c>
      <c r="Q3398">
        <v>0</v>
      </c>
      <c r="R3398">
        <v>110.04529148071271</v>
      </c>
      <c r="S3398">
        <v>0</v>
      </c>
      <c r="T3398"/>
      <c r="U3398"/>
      <c r="V3398">
        <v>0</v>
      </c>
      <c r="W3398">
        <v>525.44606400000009</v>
      </c>
      <c r="X3398">
        <v>101.6643595</v>
      </c>
      <c r="Y3398">
        <v>0</v>
      </c>
      <c r="Z3398">
        <v>0</v>
      </c>
      <c r="AA3398">
        <v>2153</v>
      </c>
      <c r="AB3398"/>
      <c r="AC3398">
        <v>159.82983837047331</v>
      </c>
      <c r="AD3398"/>
      <c r="AE3398">
        <v>320</v>
      </c>
      <c r="AF3398">
        <v>313.56753028650542</v>
      </c>
      <c r="AG3398">
        <v>4459</v>
      </c>
      <c r="AH3398">
        <v>0</v>
      </c>
      <c r="AI3398"/>
      <c r="AJ3398">
        <v>182.947991565564</v>
      </c>
      <c r="AK3398"/>
      <c r="AL3398">
        <v>10875.572265625</v>
      </c>
      <c r="AM3398">
        <v>9167.390625</v>
      </c>
      <c r="AN3398">
        <v>1708.1812744140625</v>
      </c>
      <c r="AO3398" s="5" t="s">
        <v>5701</v>
      </c>
    </row>
    <row r="3399" spans="1:41" ht="14.25" x14ac:dyDescent="0.45">
      <c r="A3399">
        <v>2020</v>
      </c>
      <c r="B3399" s="5" t="s">
        <v>1509</v>
      </c>
      <c r="C3399" s="5" t="s">
        <v>170</v>
      </c>
      <c r="D3399" s="5" t="s">
        <v>83</v>
      </c>
      <c r="E3399" s="5" t="s">
        <v>213</v>
      </c>
      <c r="F3399" s="5" t="s">
        <v>213</v>
      </c>
      <c r="G3399" s="5" t="s">
        <v>87</v>
      </c>
      <c r="H3399" s="5" t="s">
        <v>130</v>
      </c>
      <c r="I3399">
        <v>0</v>
      </c>
      <c r="J3399"/>
      <c r="K3399"/>
      <c r="L3399">
        <v>0</v>
      </c>
      <c r="M3399">
        <v>214.56128925387671</v>
      </c>
      <c r="N3399">
        <v>0</v>
      </c>
      <c r="O3399">
        <v>0</v>
      </c>
      <c r="P3399">
        <v>618.13300000000004</v>
      </c>
      <c r="Q3399">
        <v>0</v>
      </c>
      <c r="R3399">
        <v>89.227161013318991</v>
      </c>
      <c r="S3399">
        <v>0</v>
      </c>
      <c r="T3399">
        <v>0</v>
      </c>
      <c r="U3399"/>
      <c r="V3399">
        <v>0</v>
      </c>
      <c r="W3399">
        <v>303.13734163983622</v>
      </c>
      <c r="X3399">
        <v>121.1876334819417</v>
      </c>
      <c r="Y3399">
        <v>0</v>
      </c>
      <c r="Z3399">
        <v>0</v>
      </c>
      <c r="AA3399">
        <v>2967.4562257199009</v>
      </c>
      <c r="AB3399">
        <v>0</v>
      </c>
      <c r="AC3399">
        <v>219.02026655</v>
      </c>
      <c r="AD3399"/>
      <c r="AE3399">
        <v>600.89885535297242</v>
      </c>
      <c r="AF3399">
        <v>272.41493369665852</v>
      </c>
      <c r="AG3399">
        <v>2691.0828647528569</v>
      </c>
      <c r="AH3399">
        <v>794.64243213783186</v>
      </c>
      <c r="AI3399">
        <v>0</v>
      </c>
      <c r="AJ3399">
        <v>671.66993774913544</v>
      </c>
      <c r="AK3399"/>
      <c r="AL3399">
        <v>9563.4326171875</v>
      </c>
      <c r="AM3399">
        <v>8129.9033203125</v>
      </c>
      <c r="AN3399">
        <v>1433.5286865234375</v>
      </c>
      <c r="AO3399" s="5" t="s">
        <v>2794</v>
      </c>
    </row>
    <row r="3400" spans="1:41" ht="14.25" x14ac:dyDescent="0.45">
      <c r="A3400">
        <v>2020</v>
      </c>
      <c r="B3400" s="5" t="s">
        <v>1507</v>
      </c>
      <c r="C3400" s="5" t="s">
        <v>170</v>
      </c>
      <c r="D3400" s="5" t="s">
        <v>83</v>
      </c>
      <c r="E3400" s="5" t="s">
        <v>213</v>
      </c>
      <c r="F3400" s="5" t="s">
        <v>213</v>
      </c>
      <c r="G3400" s="5" t="s">
        <v>87</v>
      </c>
      <c r="H3400" s="5" t="s">
        <v>130</v>
      </c>
      <c r="I3400">
        <v>0</v>
      </c>
      <c r="J3400"/>
      <c r="K3400">
        <v>0</v>
      </c>
      <c r="L3400"/>
      <c r="M3400">
        <v>186.36324999999991</v>
      </c>
      <c r="N3400">
        <v>370.30728325500007</v>
      </c>
      <c r="O3400">
        <v>116.8</v>
      </c>
      <c r="P3400">
        <v>618.13300000000004</v>
      </c>
      <c r="Q3400">
        <v>76.823673401160008</v>
      </c>
      <c r="R3400">
        <v>86.108129271779575</v>
      </c>
      <c r="S3400">
        <v>0</v>
      </c>
      <c r="T3400">
        <v>23.773715073364251</v>
      </c>
      <c r="U3400"/>
      <c r="V3400">
        <v>0</v>
      </c>
      <c r="W3400">
        <v>295.66845921586321</v>
      </c>
      <c r="X3400">
        <v>157.65592227896499</v>
      </c>
      <c r="Y3400">
        <v>80</v>
      </c>
      <c r="Z3400">
        <v>0</v>
      </c>
      <c r="AA3400">
        <v>1921.55637298426</v>
      </c>
      <c r="AB3400">
        <v>0</v>
      </c>
      <c r="AC3400">
        <v>242.267922575</v>
      </c>
      <c r="AD3400">
        <v>506.33808076735761</v>
      </c>
      <c r="AE3400"/>
      <c r="AF3400">
        <v>16765.7906</v>
      </c>
      <c r="AG3400">
        <v>2872.716854000274</v>
      </c>
      <c r="AH3400">
        <v>118.41949966795551</v>
      </c>
      <c r="AI3400">
        <v>0</v>
      </c>
      <c r="AJ3400">
        <v>420.67404503996858</v>
      </c>
      <c r="AK3400"/>
      <c r="AL3400">
        <v>24859.396484375</v>
      </c>
      <c r="AM3400">
        <v>23454.376953125</v>
      </c>
      <c r="AN3400">
        <v>1405.01904296875</v>
      </c>
      <c r="AO3400" s="5" t="s">
        <v>2793</v>
      </c>
    </row>
    <row r="3401" spans="1:41" ht="14.25" x14ac:dyDescent="0.45">
      <c r="A3401">
        <v>2020</v>
      </c>
      <c r="B3401" s="5" t="s">
        <v>1508</v>
      </c>
      <c r="C3401" s="5" t="s">
        <v>170</v>
      </c>
      <c r="D3401" s="5" t="s">
        <v>83</v>
      </c>
      <c r="E3401" s="5" t="s">
        <v>213</v>
      </c>
      <c r="F3401" s="5" t="s">
        <v>213</v>
      </c>
      <c r="G3401" s="5" t="s">
        <v>87</v>
      </c>
      <c r="H3401" s="5" t="s">
        <v>130</v>
      </c>
      <c r="I3401">
        <v>0</v>
      </c>
      <c r="J3401"/>
      <c r="K3401"/>
      <c r="L3401">
        <v>0</v>
      </c>
      <c r="M3401">
        <v>336.98723536485051</v>
      </c>
      <c r="N3401">
        <v>0</v>
      </c>
      <c r="O3401">
        <v>124</v>
      </c>
      <c r="P3401">
        <v>618.13300000000004</v>
      </c>
      <c r="Q3401">
        <v>252.41123666076979</v>
      </c>
      <c r="R3401">
        <v>113.14870259784441</v>
      </c>
      <c r="S3401">
        <v>0</v>
      </c>
      <c r="T3401">
        <v>0</v>
      </c>
      <c r="U3401"/>
      <c r="V3401">
        <v>0</v>
      </c>
      <c r="W3401">
        <v>311.61576589516801</v>
      </c>
      <c r="X3401">
        <v>140.20974411453801</v>
      </c>
      <c r="Y3401">
        <v>0</v>
      </c>
      <c r="Z3401"/>
      <c r="AA3401">
        <v>5576.7849032004724</v>
      </c>
      <c r="AB3401">
        <v>0</v>
      </c>
      <c r="AC3401">
        <v>235.6</v>
      </c>
      <c r="AD3401">
        <v>919.58233978061662</v>
      </c>
      <c r="AE3401"/>
      <c r="AF3401">
        <v>269.04024437073991</v>
      </c>
      <c r="AG3401">
        <v>4750</v>
      </c>
      <c r="AH3401">
        <v>1503.2795192772419</v>
      </c>
      <c r="AI3401">
        <v>0</v>
      </c>
      <c r="AJ3401">
        <v>420.67404503996858</v>
      </c>
      <c r="AK3401"/>
      <c r="AL3401">
        <v>15571.4658203125</v>
      </c>
      <c r="AM3401">
        <v>12235.7919921875</v>
      </c>
      <c r="AN3401">
        <v>3335.674560546875</v>
      </c>
      <c r="AO3401" s="5" t="s">
        <v>2792</v>
      </c>
    </row>
    <row r="3402" spans="1:41" ht="14.25" x14ac:dyDescent="0.45">
      <c r="A3402">
        <v>2020</v>
      </c>
      <c r="B3402" s="5" t="s">
        <v>4071</v>
      </c>
      <c r="C3402" s="5" t="s">
        <v>170</v>
      </c>
      <c r="D3402" s="5" t="s">
        <v>83</v>
      </c>
      <c r="E3402" s="5" t="s">
        <v>213</v>
      </c>
      <c r="F3402" s="5" t="s">
        <v>213</v>
      </c>
      <c r="G3402" s="5" t="s">
        <v>87</v>
      </c>
      <c r="H3402" s="5" t="s">
        <v>130</v>
      </c>
      <c r="I3402">
        <v>0</v>
      </c>
      <c r="J3402"/>
      <c r="K3402"/>
      <c r="L3402"/>
      <c r="M3402">
        <v>220.8521714034618</v>
      </c>
      <c r="N3402">
        <v>0</v>
      </c>
      <c r="O3402"/>
      <c r="P3402">
        <v>111</v>
      </c>
      <c r="Q3402">
        <v>0</v>
      </c>
      <c r="R3402">
        <v>95.697163833898173</v>
      </c>
      <c r="S3402">
        <v>0</v>
      </c>
      <c r="T3402"/>
      <c r="U3402"/>
      <c r="V3402">
        <v>0</v>
      </c>
      <c r="W3402">
        <v>505.34412356999991</v>
      </c>
      <c r="X3402">
        <v>368.96698904555097</v>
      </c>
      <c r="Y3402"/>
      <c r="Z3402"/>
      <c r="AA3402">
        <v>1545</v>
      </c>
      <c r="AB3402"/>
      <c r="AC3402">
        <v>198</v>
      </c>
      <c r="AD3402"/>
      <c r="AE3402">
        <v>391.23493224119989</v>
      </c>
      <c r="AF3402">
        <v>302.57880084849609</v>
      </c>
      <c r="AG3402">
        <v>4146</v>
      </c>
      <c r="AH3402">
        <v>98</v>
      </c>
      <c r="AI3402"/>
      <c r="AJ3402">
        <v>181.01810960401829</v>
      </c>
      <c r="AK3402"/>
      <c r="AL3402">
        <v>8163.69189453125</v>
      </c>
      <c r="AM3402">
        <v>6970.52880859375</v>
      </c>
      <c r="AN3402">
        <v>1193.163330078125</v>
      </c>
      <c r="AO3402" s="5" t="s">
        <v>4479</v>
      </c>
    </row>
    <row r="3403" spans="1:41" ht="14.25" x14ac:dyDescent="0.45">
      <c r="A3403">
        <v>2020</v>
      </c>
      <c r="B3403" s="5" t="s">
        <v>589</v>
      </c>
      <c r="C3403" s="5" t="s">
        <v>170</v>
      </c>
      <c r="D3403" s="5" t="s">
        <v>83</v>
      </c>
      <c r="E3403" s="5" t="s">
        <v>213</v>
      </c>
      <c r="F3403" s="5" t="s">
        <v>213</v>
      </c>
      <c r="G3403" s="5" t="s">
        <v>87</v>
      </c>
      <c r="H3403" s="5" t="s">
        <v>130</v>
      </c>
      <c r="I3403">
        <v>0</v>
      </c>
      <c r="J3403"/>
      <c r="K3403"/>
      <c r="L3403">
        <v>0</v>
      </c>
      <c r="M3403">
        <v>168.23330424</v>
      </c>
      <c r="N3403">
        <v>0</v>
      </c>
      <c r="O3403">
        <v>0</v>
      </c>
      <c r="P3403">
        <v>618.13300000000004</v>
      </c>
      <c r="Q3403">
        <v>4</v>
      </c>
      <c r="R3403">
        <v>107.01899387039769</v>
      </c>
      <c r="S3403">
        <v>0</v>
      </c>
      <c r="T3403">
        <v>0</v>
      </c>
      <c r="U3403"/>
      <c r="V3403">
        <v>0</v>
      </c>
      <c r="W3403">
        <v>369.90229131698391</v>
      </c>
      <c r="X3403"/>
      <c r="Y3403">
        <v>0</v>
      </c>
      <c r="Z3403"/>
      <c r="AA3403">
        <v>3009.8161603858671</v>
      </c>
      <c r="AB3403"/>
      <c r="AC3403">
        <v>162.86003535</v>
      </c>
      <c r="AD3403"/>
      <c r="AE3403">
        <v>304.77170498112002</v>
      </c>
      <c r="AF3403">
        <v>315.70179357324002</v>
      </c>
      <c r="AG3403">
        <v>3851</v>
      </c>
      <c r="AH3403">
        <v>227.74854482302561</v>
      </c>
      <c r="AI3403"/>
      <c r="AJ3403">
        <v>263.9661896727448</v>
      </c>
      <c r="AK3403"/>
      <c r="AL3403">
        <v>9403.1513671875</v>
      </c>
      <c r="AM3403">
        <v>8637.2666015625</v>
      </c>
      <c r="AN3403">
        <v>765.8841552734375</v>
      </c>
      <c r="AO3403" s="5" t="s">
        <v>1025</v>
      </c>
    </row>
    <row r="3404" spans="1:41" ht="14.25" x14ac:dyDescent="0.45">
      <c r="A3404">
        <v>2020</v>
      </c>
      <c r="B3404" s="5" t="s">
        <v>1508</v>
      </c>
      <c r="C3404" s="5" t="s">
        <v>170</v>
      </c>
      <c r="D3404" s="5" t="s">
        <v>83</v>
      </c>
      <c r="E3404" s="5" t="s">
        <v>216</v>
      </c>
      <c r="F3404" s="5" t="s">
        <v>217</v>
      </c>
      <c r="G3404" s="5" t="s">
        <v>86</v>
      </c>
      <c r="H3404" s="5" t="s">
        <v>130</v>
      </c>
      <c r="I3404">
        <v>0</v>
      </c>
      <c r="J3404"/>
      <c r="K3404"/>
      <c r="L3404"/>
      <c r="M3404"/>
      <c r="N3404"/>
      <c r="O3404">
        <v>0</v>
      </c>
      <c r="P3404"/>
      <c r="Q3404">
        <v>0</v>
      </c>
      <c r="R3404"/>
      <c r="S3404">
        <v>0</v>
      </c>
      <c r="T3404"/>
      <c r="U3404"/>
      <c r="V3404">
        <v>0</v>
      </c>
      <c r="W3404">
        <v>0</v>
      </c>
      <c r="X3404">
        <v>0</v>
      </c>
      <c r="Y3404"/>
      <c r="Z3404"/>
      <c r="AA3404">
        <v>785.87602779408689</v>
      </c>
      <c r="AB3404"/>
      <c r="AC3404"/>
      <c r="AD3404"/>
      <c r="AE3404"/>
      <c r="AF3404">
        <v>0</v>
      </c>
      <c r="AG3404">
        <v>8367.3343359276132</v>
      </c>
      <c r="AH3404">
        <v>378.71740006076948</v>
      </c>
      <c r="AI3404"/>
      <c r="AJ3404">
        <v>0</v>
      </c>
      <c r="AK3404"/>
      <c r="AL3404">
        <v>9531.927734375</v>
      </c>
      <c r="AM3404">
        <v>9153.2099609375</v>
      </c>
      <c r="AN3404">
        <v>378.7174072265625</v>
      </c>
      <c r="AO3404" s="5" t="s">
        <v>2795</v>
      </c>
    </row>
    <row r="3405" spans="1:41" ht="14.25" x14ac:dyDescent="0.45">
      <c r="A3405">
        <v>2020</v>
      </c>
      <c r="B3405" s="5" t="s">
        <v>4071</v>
      </c>
      <c r="C3405" s="5" t="s">
        <v>170</v>
      </c>
      <c r="D3405" s="5" t="s">
        <v>83</v>
      </c>
      <c r="E3405" s="5" t="s">
        <v>216</v>
      </c>
      <c r="F3405" s="5" t="s">
        <v>217</v>
      </c>
      <c r="G3405" s="5" t="s">
        <v>86</v>
      </c>
      <c r="H3405" s="5" t="s">
        <v>130</v>
      </c>
      <c r="I3405">
        <v>0</v>
      </c>
      <c r="J3405"/>
      <c r="K3405"/>
      <c r="L3405"/>
      <c r="M3405">
        <v>0</v>
      </c>
      <c r="N3405">
        <v>0</v>
      </c>
      <c r="O3405"/>
      <c r="P3405"/>
      <c r="Q3405">
        <v>0</v>
      </c>
      <c r="R3405"/>
      <c r="S3405">
        <v>0</v>
      </c>
      <c r="T3405"/>
      <c r="U3405"/>
      <c r="V3405">
        <v>0</v>
      </c>
      <c r="W3405"/>
      <c r="X3405">
        <v>0</v>
      </c>
      <c r="Y3405">
        <v>0</v>
      </c>
      <c r="Z3405"/>
      <c r="AA3405"/>
      <c r="AB3405"/>
      <c r="AC3405">
        <v>0</v>
      </c>
      <c r="AD3405"/>
      <c r="AE3405"/>
      <c r="AF3405">
        <v>0</v>
      </c>
      <c r="AG3405"/>
      <c r="AH3405">
        <v>351.70995865951721</v>
      </c>
      <c r="AI3405"/>
      <c r="AJ3405"/>
      <c r="AK3405"/>
      <c r="AL3405">
        <v>351.7099609375</v>
      </c>
      <c r="AM3405">
        <v>0</v>
      </c>
      <c r="AN3405">
        <v>351.7099609375</v>
      </c>
      <c r="AO3405" s="5" t="s">
        <v>4480</v>
      </c>
    </row>
    <row r="3406" spans="1:41" ht="14.25" x14ac:dyDescent="0.45">
      <c r="A3406">
        <v>2020</v>
      </c>
      <c r="B3406" s="5" t="s">
        <v>1507</v>
      </c>
      <c r="C3406" s="5" t="s">
        <v>170</v>
      </c>
      <c r="D3406" s="5" t="s">
        <v>83</v>
      </c>
      <c r="E3406" s="5" t="s">
        <v>216</v>
      </c>
      <c r="F3406" s="5" t="s">
        <v>217</v>
      </c>
      <c r="G3406" s="5" t="s">
        <v>86</v>
      </c>
      <c r="H3406" s="5" t="s">
        <v>130</v>
      </c>
      <c r="I3406"/>
      <c r="J3406"/>
      <c r="K3406"/>
      <c r="L3406"/>
      <c r="M3406"/>
      <c r="N3406">
        <v>0</v>
      </c>
      <c r="O3406"/>
      <c r="P3406"/>
      <c r="Q3406">
        <v>0</v>
      </c>
      <c r="R3406">
        <v>0</v>
      </c>
      <c r="S3406">
        <v>0</v>
      </c>
      <c r="T3406"/>
      <c r="U3406"/>
      <c r="V3406">
        <v>0</v>
      </c>
      <c r="W3406"/>
      <c r="X3406"/>
      <c r="Y3406"/>
      <c r="Z3406"/>
      <c r="AA3406">
        <v>2729.385231258409</v>
      </c>
      <c r="AB3406"/>
      <c r="AC3406"/>
      <c r="AD3406"/>
      <c r="AE3406"/>
      <c r="AF3406"/>
      <c r="AG3406">
        <v>0</v>
      </c>
      <c r="AH3406">
        <v>512.34417952242939</v>
      </c>
      <c r="AI3406"/>
      <c r="AJ3406"/>
      <c r="AK3406"/>
      <c r="AL3406">
        <v>3241.7294921875</v>
      </c>
      <c r="AM3406">
        <v>2729.38525390625</v>
      </c>
      <c r="AN3406">
        <v>512.34417724609375</v>
      </c>
      <c r="AO3406" s="5" t="s">
        <v>2796</v>
      </c>
    </row>
    <row r="3407" spans="1:41" ht="14.25" x14ac:dyDescent="0.45">
      <c r="A3407">
        <v>2020</v>
      </c>
      <c r="B3407" s="5" t="s">
        <v>5028</v>
      </c>
      <c r="C3407" s="5" t="s">
        <v>170</v>
      </c>
      <c r="D3407" s="5" t="s">
        <v>83</v>
      </c>
      <c r="E3407" s="5" t="s">
        <v>216</v>
      </c>
      <c r="F3407" s="5" t="s">
        <v>217</v>
      </c>
      <c r="G3407" s="5" t="s">
        <v>86</v>
      </c>
      <c r="H3407" s="5" t="s">
        <v>130</v>
      </c>
      <c r="I3407">
        <v>0</v>
      </c>
      <c r="J3407">
        <v>0</v>
      </c>
      <c r="K3407"/>
      <c r="L3407"/>
      <c r="M3407"/>
      <c r="N3407">
        <v>0</v>
      </c>
      <c r="O3407"/>
      <c r="P3407"/>
      <c r="Q3407">
        <v>0</v>
      </c>
      <c r="R3407"/>
      <c r="S3407">
        <v>0</v>
      </c>
      <c r="T3407"/>
      <c r="U3407"/>
      <c r="V3407">
        <v>0</v>
      </c>
      <c r="W3407"/>
      <c r="X3407">
        <v>0</v>
      </c>
      <c r="Y3407"/>
      <c r="Z3407"/>
      <c r="AA3407"/>
      <c r="AB3407"/>
      <c r="AC3407">
        <v>0</v>
      </c>
      <c r="AD3407"/>
      <c r="AE3407"/>
      <c r="AF3407">
        <v>0</v>
      </c>
      <c r="AG3407"/>
      <c r="AH3407">
        <v>342</v>
      </c>
      <c r="AI3407"/>
      <c r="AJ3407"/>
      <c r="AK3407"/>
      <c r="AL3407">
        <v>342</v>
      </c>
      <c r="AM3407">
        <v>0</v>
      </c>
      <c r="AN3407">
        <v>342</v>
      </c>
      <c r="AO3407" s="5" t="s">
        <v>5702</v>
      </c>
    </row>
    <row r="3408" spans="1:41" ht="14.25" x14ac:dyDescent="0.45">
      <c r="A3408">
        <v>2020</v>
      </c>
      <c r="B3408" s="5" t="s">
        <v>1509</v>
      </c>
      <c r="C3408" s="5" t="s">
        <v>170</v>
      </c>
      <c r="D3408" s="5" t="s">
        <v>83</v>
      </c>
      <c r="E3408" s="5" t="s">
        <v>216</v>
      </c>
      <c r="F3408" s="5" t="s">
        <v>217</v>
      </c>
      <c r="G3408" s="5" t="s">
        <v>86</v>
      </c>
      <c r="H3408" s="5" t="s">
        <v>130</v>
      </c>
      <c r="I3408">
        <v>0</v>
      </c>
      <c r="J3408"/>
      <c r="K3408"/>
      <c r="L3408"/>
      <c r="M3408"/>
      <c r="N3408">
        <v>0</v>
      </c>
      <c r="O3408"/>
      <c r="P3408"/>
      <c r="Q3408">
        <v>0</v>
      </c>
      <c r="R3408"/>
      <c r="S3408">
        <v>0</v>
      </c>
      <c r="T3408"/>
      <c r="U3408"/>
      <c r="V3408">
        <v>0</v>
      </c>
      <c r="W3408">
        <v>0</v>
      </c>
      <c r="X3408"/>
      <c r="Y3408">
        <v>0</v>
      </c>
      <c r="Z3408">
        <v>0</v>
      </c>
      <c r="AA3408">
        <v>766.38912807628617</v>
      </c>
      <c r="AB3408"/>
      <c r="AC3408"/>
      <c r="AD3408"/>
      <c r="AE3408"/>
      <c r="AF3408">
        <v>0</v>
      </c>
      <c r="AG3408"/>
      <c r="AH3408">
        <v>379.51183704645871</v>
      </c>
      <c r="AI3408">
        <v>0</v>
      </c>
      <c r="AJ3408">
        <v>0</v>
      </c>
      <c r="AK3408"/>
      <c r="AL3408">
        <v>1145.90087890625</v>
      </c>
      <c r="AM3408">
        <v>766.38909912109375</v>
      </c>
      <c r="AN3408">
        <v>379.5118408203125</v>
      </c>
      <c r="AO3408" s="5" t="s">
        <v>2797</v>
      </c>
    </row>
    <row r="3409" spans="1:41" ht="14.25" x14ac:dyDescent="0.45">
      <c r="A3409">
        <v>2020</v>
      </c>
      <c r="B3409" s="5" t="s">
        <v>589</v>
      </c>
      <c r="C3409" s="5" t="s">
        <v>170</v>
      </c>
      <c r="D3409" s="5" t="s">
        <v>83</v>
      </c>
      <c r="E3409" s="5" t="s">
        <v>216</v>
      </c>
      <c r="F3409" s="5" t="s">
        <v>217</v>
      </c>
      <c r="G3409" s="5" t="s">
        <v>86</v>
      </c>
      <c r="H3409" s="5" t="s">
        <v>130</v>
      </c>
      <c r="I3409">
        <v>0</v>
      </c>
      <c r="J3409"/>
      <c r="K3409"/>
      <c r="L3409"/>
      <c r="M3409"/>
      <c r="N3409">
        <v>0</v>
      </c>
      <c r="O3409">
        <v>0</v>
      </c>
      <c r="P3409"/>
      <c r="Q3409">
        <v>0</v>
      </c>
      <c r="R3409"/>
      <c r="S3409">
        <v>0</v>
      </c>
      <c r="T3409"/>
      <c r="U3409"/>
      <c r="V3409">
        <v>0</v>
      </c>
      <c r="W3409"/>
      <c r="X3409">
        <v>0</v>
      </c>
      <c r="Y3409">
        <v>0</v>
      </c>
      <c r="Z3409"/>
      <c r="AA3409"/>
      <c r="AB3409">
        <v>0</v>
      </c>
      <c r="AC3409">
        <v>0</v>
      </c>
      <c r="AD3409"/>
      <c r="AE3409"/>
      <c r="AF3409">
        <v>0</v>
      </c>
      <c r="AG3409"/>
      <c r="AH3409">
        <v>362.80143764920723</v>
      </c>
      <c r="AI3409"/>
      <c r="AJ3409"/>
      <c r="AK3409"/>
      <c r="AL3409">
        <v>362.80145263671875</v>
      </c>
      <c r="AM3409">
        <v>0</v>
      </c>
      <c r="AN3409">
        <v>362.80145263671875</v>
      </c>
      <c r="AO3409" s="5" t="s">
        <v>1026</v>
      </c>
    </row>
    <row r="3410" spans="1:41" ht="14.25" x14ac:dyDescent="0.45">
      <c r="A3410">
        <v>2020</v>
      </c>
      <c r="B3410" s="5" t="s">
        <v>1508</v>
      </c>
      <c r="C3410" s="5" t="s">
        <v>170</v>
      </c>
      <c r="D3410" s="5" t="s">
        <v>83</v>
      </c>
      <c r="E3410" s="5" t="s">
        <v>216</v>
      </c>
      <c r="F3410" s="5" t="s">
        <v>218</v>
      </c>
      <c r="G3410" s="5" t="s">
        <v>86</v>
      </c>
      <c r="H3410" s="5" t="s">
        <v>130</v>
      </c>
      <c r="I3410">
        <v>0</v>
      </c>
      <c r="J3410"/>
      <c r="K3410">
        <v>89.814403176467081</v>
      </c>
      <c r="L3410"/>
      <c r="M3410">
        <v>1121.9783646810224</v>
      </c>
      <c r="N3410">
        <v>2237.5013191337362</v>
      </c>
      <c r="O3410">
        <v>176.26076623381664</v>
      </c>
      <c r="P3410"/>
      <c r="Q3410">
        <v>0</v>
      </c>
      <c r="R3410">
        <v>221.56484340581255</v>
      </c>
      <c r="S3410">
        <v>505.20601786762728</v>
      </c>
      <c r="T3410"/>
      <c r="U3410"/>
      <c r="V3410">
        <v>898.14403176467079</v>
      </c>
      <c r="W3410">
        <v>0</v>
      </c>
      <c r="X3410">
        <v>0</v>
      </c>
      <c r="Y3410">
        <v>842.0100297793789</v>
      </c>
      <c r="Z3410"/>
      <c r="AA3410">
        <v>336.80401191175156</v>
      </c>
      <c r="AB3410"/>
      <c r="AC3410"/>
      <c r="AD3410">
        <v>308.73701091910556</v>
      </c>
      <c r="AE3410"/>
      <c r="AF3410">
        <v>1762.1730023237342</v>
      </c>
      <c r="AG3410">
        <v>15075.347573169998</v>
      </c>
      <c r="AH3410">
        <v>1122.6800397058385</v>
      </c>
      <c r="AI3410">
        <v>218.92260774263849</v>
      </c>
      <c r="AJ3410">
        <v>0</v>
      </c>
      <c r="AK3410">
        <v>0</v>
      </c>
      <c r="AL3410">
        <v>24917.142578125</v>
      </c>
      <c r="AM3410">
        <v>21373.544921875</v>
      </c>
      <c r="AN3410">
        <v>3543.59912109375</v>
      </c>
      <c r="AO3410" s="5" t="s">
        <v>2799</v>
      </c>
    </row>
    <row r="3411" spans="1:41" ht="14.25" x14ac:dyDescent="0.45">
      <c r="A3411">
        <v>2020</v>
      </c>
      <c r="B3411" s="5" t="s">
        <v>1509</v>
      </c>
      <c r="C3411" s="5" t="s">
        <v>170</v>
      </c>
      <c r="D3411" s="5" t="s">
        <v>83</v>
      </c>
      <c r="E3411" s="5" t="s">
        <v>216</v>
      </c>
      <c r="F3411" s="5" t="s">
        <v>218</v>
      </c>
      <c r="G3411" s="5" t="s">
        <v>86</v>
      </c>
      <c r="H3411" s="5" t="s">
        <v>130</v>
      </c>
      <c r="I3411">
        <v>0</v>
      </c>
      <c r="J3411"/>
      <c r="K3411">
        <v>87.587328923004137</v>
      </c>
      <c r="L3411">
        <v>328.4524834612655</v>
      </c>
      <c r="M3411">
        <v>667.71652783646437</v>
      </c>
      <c r="N3411">
        <v>3034.3699490004974</v>
      </c>
      <c r="O3411">
        <v>180.64886590369602</v>
      </c>
      <c r="P3411"/>
      <c r="Q3411">
        <v>0</v>
      </c>
      <c r="R3411"/>
      <c r="S3411">
        <v>492.67872519189825</v>
      </c>
      <c r="T3411"/>
      <c r="U3411"/>
      <c r="V3411">
        <v>875.87328923004134</v>
      </c>
      <c r="W3411">
        <v>0</v>
      </c>
      <c r="X3411"/>
      <c r="Y3411">
        <v>1478.0361755756949</v>
      </c>
      <c r="Z3411">
        <v>0</v>
      </c>
      <c r="AA3411">
        <v>328.4524834612655</v>
      </c>
      <c r="AB3411"/>
      <c r="AC3411"/>
      <c r="AD3411"/>
      <c r="AE3411"/>
      <c r="AF3411">
        <v>1732.3446128473095</v>
      </c>
      <c r="AG3411">
        <v>8612.3989926074646</v>
      </c>
      <c r="AH3411">
        <v>1094.8416115375517</v>
      </c>
      <c r="AI3411">
        <v>213.49411424982259</v>
      </c>
      <c r="AJ3411">
        <v>0</v>
      </c>
      <c r="AK3411">
        <v>0</v>
      </c>
      <c r="AL3411">
        <v>19126.89453125</v>
      </c>
      <c r="AM3411">
        <v>16389.927734375</v>
      </c>
      <c r="AN3411">
        <v>2736.96728515625</v>
      </c>
      <c r="AO3411" s="5" t="s">
        <v>2800</v>
      </c>
    </row>
    <row r="3412" spans="1:41" ht="14.25" x14ac:dyDescent="0.45">
      <c r="A3412">
        <v>2020</v>
      </c>
      <c r="B3412" s="5" t="s">
        <v>589</v>
      </c>
      <c r="C3412" s="5" t="s">
        <v>170</v>
      </c>
      <c r="D3412" s="5" t="s">
        <v>83</v>
      </c>
      <c r="E3412" s="5" t="s">
        <v>216</v>
      </c>
      <c r="F3412" s="5" t="s">
        <v>218</v>
      </c>
      <c r="G3412" s="5" t="s">
        <v>86</v>
      </c>
      <c r="H3412" s="5" t="s">
        <v>130</v>
      </c>
      <c r="I3412">
        <v>1061.6005784468559</v>
      </c>
      <c r="J3412"/>
      <c r="K3412">
        <v>84.928046275748486</v>
      </c>
      <c r="L3412">
        <v>53.080028922342798</v>
      </c>
      <c r="M3412">
        <v>159.2400867670284</v>
      </c>
      <c r="N3412">
        <v>4748.5393873927869</v>
      </c>
      <c r="O3412">
        <v>175.16409544373124</v>
      </c>
      <c r="P3412"/>
      <c r="Q3412">
        <v>0</v>
      </c>
      <c r="R3412">
        <v>492.95894420315472</v>
      </c>
      <c r="S3412">
        <v>477.7202603010852</v>
      </c>
      <c r="T3412"/>
      <c r="U3412">
        <v>127.39206941362272</v>
      </c>
      <c r="V3412">
        <v>828.04845118854769</v>
      </c>
      <c r="W3412"/>
      <c r="X3412">
        <v>0</v>
      </c>
      <c r="Y3412">
        <v>3956.5853558714325</v>
      </c>
      <c r="Z3412">
        <v>63.360611388045292</v>
      </c>
      <c r="AA3412"/>
      <c r="AB3412">
        <v>0</v>
      </c>
      <c r="AC3412">
        <v>0</v>
      </c>
      <c r="AD3412"/>
      <c r="AE3412"/>
      <c r="AF3412">
        <v>1750.37861393707</v>
      </c>
      <c r="AG3412">
        <v>5006.5083279553728</v>
      </c>
      <c r="AH3412">
        <v>530.80028922342797</v>
      </c>
      <c r="AI3412">
        <v>207.01211279713692</v>
      </c>
      <c r="AJ3412"/>
      <c r="AK3412"/>
      <c r="AL3412">
        <v>19723.31640625</v>
      </c>
      <c r="AM3412">
        <v>18088.453125</v>
      </c>
      <c r="AN3412">
        <v>1634.8648681640625</v>
      </c>
      <c r="AO3412" s="5" t="s">
        <v>1027</v>
      </c>
    </row>
    <row r="3413" spans="1:41" ht="14.25" x14ac:dyDescent="0.45">
      <c r="A3413">
        <v>2020</v>
      </c>
      <c r="B3413" s="5" t="s">
        <v>4071</v>
      </c>
      <c r="C3413" s="5" t="s">
        <v>170</v>
      </c>
      <c r="D3413" s="5" t="s">
        <v>83</v>
      </c>
      <c r="E3413" s="5" t="s">
        <v>216</v>
      </c>
      <c r="F3413" s="5" t="s">
        <v>218</v>
      </c>
      <c r="G3413" s="5" t="s">
        <v>86</v>
      </c>
      <c r="H3413" s="5" t="s">
        <v>130</v>
      </c>
      <c r="I3413">
        <v>359.93709219541239</v>
      </c>
      <c r="J3413"/>
      <c r="K3413">
        <v>83.299727050938287</v>
      </c>
      <c r="L3413">
        <v>51.419584599344624</v>
      </c>
      <c r="M3413">
        <v>308.51750759606773</v>
      </c>
      <c r="N3413">
        <v>4481.2990691682426</v>
      </c>
      <c r="O3413">
        <v>172.76980425379793</v>
      </c>
      <c r="P3413"/>
      <c r="Q3413">
        <v>0</v>
      </c>
      <c r="R3413">
        <v>41.494032639520924</v>
      </c>
      <c r="S3413">
        <v>0</v>
      </c>
      <c r="T3413"/>
      <c r="U3413">
        <v>205.6783383973785</v>
      </c>
      <c r="V3413">
        <v>1336.9091995829604</v>
      </c>
      <c r="W3413"/>
      <c r="X3413">
        <v>0</v>
      </c>
      <c r="Y3413">
        <v>3835.9010111111093</v>
      </c>
      <c r="Z3413">
        <v>62.217697365206995</v>
      </c>
      <c r="AA3413"/>
      <c r="AB3413"/>
      <c r="AC3413">
        <v>0</v>
      </c>
      <c r="AD3413"/>
      <c r="AE3413"/>
      <c r="AF3413">
        <v>2073.2376510455751</v>
      </c>
      <c r="AG3413">
        <v>7070.1928824098859</v>
      </c>
      <c r="AH3413">
        <v>514.19584599344626</v>
      </c>
      <c r="AI3413">
        <v>0</v>
      </c>
      <c r="AJ3413"/>
      <c r="AK3413"/>
      <c r="AL3413">
        <v>20597.068359375</v>
      </c>
      <c r="AM3413">
        <v>19518.287109375</v>
      </c>
      <c r="AN3413">
        <v>1078.7828369140625</v>
      </c>
      <c r="AO3413" s="5" t="s">
        <v>4481</v>
      </c>
    </row>
    <row r="3414" spans="1:41" ht="14.25" x14ac:dyDescent="0.45">
      <c r="A3414">
        <v>2020</v>
      </c>
      <c r="B3414" s="5" t="s">
        <v>1507</v>
      </c>
      <c r="C3414" s="5" t="s">
        <v>170</v>
      </c>
      <c r="D3414" s="5" t="s">
        <v>83</v>
      </c>
      <c r="E3414" s="5" t="s">
        <v>216</v>
      </c>
      <c r="F3414" s="5" t="s">
        <v>218</v>
      </c>
      <c r="G3414" s="5" t="s">
        <v>86</v>
      </c>
      <c r="H3414" s="5" t="s">
        <v>130</v>
      </c>
      <c r="I3414">
        <v>0</v>
      </c>
      <c r="J3414"/>
      <c r="K3414">
        <v>90.979507708613639</v>
      </c>
      <c r="L3414"/>
      <c r="M3414">
        <v>710.7774039735441</v>
      </c>
      <c r="N3414">
        <v>2265.3897419444797</v>
      </c>
      <c r="O3414">
        <v>179.1159058013331</v>
      </c>
      <c r="P3414"/>
      <c r="Q3414">
        <v>0</v>
      </c>
      <c r="R3414">
        <v>1320.1282955925026</v>
      </c>
      <c r="S3414">
        <v>511.75973086095172</v>
      </c>
      <c r="T3414"/>
      <c r="U3414"/>
      <c r="V3414">
        <v>909.79507708613642</v>
      </c>
      <c r="W3414"/>
      <c r="X3414"/>
      <c r="Y3414"/>
      <c r="Z3414"/>
      <c r="AA3414">
        <v>341.17315390730113</v>
      </c>
      <c r="AB3414"/>
      <c r="AC3414"/>
      <c r="AD3414">
        <v>326.95760582783026</v>
      </c>
      <c r="AE3414"/>
      <c r="AF3414">
        <v>2047.0389234438069</v>
      </c>
      <c r="AG3414">
        <v>14603.368316728865</v>
      </c>
      <c r="AH3414">
        <v>1137.2438463576705</v>
      </c>
      <c r="AI3414">
        <v>221.76255003974575</v>
      </c>
      <c r="AJ3414"/>
      <c r="AK3414"/>
      <c r="AL3414">
        <v>24665.490234375</v>
      </c>
      <c r="AM3414">
        <v>21486.89453125</v>
      </c>
      <c r="AN3414">
        <v>3178.596435546875</v>
      </c>
      <c r="AO3414" s="5" t="s">
        <v>2798</v>
      </c>
    </row>
    <row r="3415" spans="1:41" ht="14.25" x14ac:dyDescent="0.45">
      <c r="A3415">
        <v>2020</v>
      </c>
      <c r="B3415" s="5" t="s">
        <v>5028</v>
      </c>
      <c r="C3415" s="5" t="s">
        <v>170</v>
      </c>
      <c r="D3415" s="5" t="s">
        <v>83</v>
      </c>
      <c r="E3415" s="5" t="s">
        <v>216</v>
      </c>
      <c r="F3415" s="5" t="s">
        <v>218</v>
      </c>
      <c r="G3415" s="5" t="s">
        <v>86</v>
      </c>
      <c r="H3415" s="5" t="s">
        <v>130</v>
      </c>
      <c r="I3415">
        <v>350</v>
      </c>
      <c r="J3415">
        <v>0</v>
      </c>
      <c r="K3415"/>
      <c r="L3415"/>
      <c r="M3415">
        <v>300</v>
      </c>
      <c r="N3415">
        <v>5760.0029999999997</v>
      </c>
      <c r="O3415"/>
      <c r="P3415"/>
      <c r="Q3415">
        <v>0</v>
      </c>
      <c r="R3415">
        <v>40.467602249999999</v>
      </c>
      <c r="S3415">
        <v>550</v>
      </c>
      <c r="T3415"/>
      <c r="U3415">
        <v>220</v>
      </c>
      <c r="V3415">
        <v>750</v>
      </c>
      <c r="W3415"/>
      <c r="X3415">
        <v>250</v>
      </c>
      <c r="Y3415">
        <v>4000.0653811238622</v>
      </c>
      <c r="Z3415">
        <v>26.76694898314927</v>
      </c>
      <c r="AA3415"/>
      <c r="AB3415"/>
      <c r="AC3415">
        <v>0</v>
      </c>
      <c r="AD3415"/>
      <c r="AE3415"/>
      <c r="AF3415">
        <v>1534.7774400000001</v>
      </c>
      <c r="AG3415">
        <v>4792</v>
      </c>
      <c r="AH3415">
        <v>500</v>
      </c>
      <c r="AI3415">
        <v>971</v>
      </c>
      <c r="AJ3415"/>
      <c r="AK3415"/>
      <c r="AL3415">
        <v>20045.080078125</v>
      </c>
      <c r="AM3415">
        <v>17474.080078125</v>
      </c>
      <c r="AN3415">
        <v>2571</v>
      </c>
      <c r="AO3415" s="5" t="s">
        <v>5703</v>
      </c>
    </row>
    <row r="3416" spans="1:41" ht="14.25" x14ac:dyDescent="0.45">
      <c r="A3416">
        <v>2020</v>
      </c>
      <c r="B3416" s="5" t="s">
        <v>589</v>
      </c>
      <c r="C3416" s="5" t="s">
        <v>170</v>
      </c>
      <c r="D3416" s="5" t="s">
        <v>83</v>
      </c>
      <c r="E3416" s="5" t="s">
        <v>216</v>
      </c>
      <c r="F3416" s="5" t="s">
        <v>219</v>
      </c>
      <c r="G3416" s="5" t="s">
        <v>86</v>
      </c>
      <c r="H3416" s="5" t="s">
        <v>130</v>
      </c>
      <c r="I3416">
        <v>0</v>
      </c>
      <c r="J3416"/>
      <c r="K3416"/>
      <c r="L3416"/>
      <c r="M3416"/>
      <c r="N3416">
        <v>0</v>
      </c>
      <c r="O3416">
        <v>0</v>
      </c>
      <c r="P3416"/>
      <c r="Q3416">
        <v>0</v>
      </c>
      <c r="R3416"/>
      <c r="S3416">
        <v>0</v>
      </c>
      <c r="T3416"/>
      <c r="U3416"/>
      <c r="V3416">
        <v>0</v>
      </c>
      <c r="W3416"/>
      <c r="X3416">
        <v>106.1600578446856</v>
      </c>
      <c r="Y3416">
        <v>0</v>
      </c>
      <c r="Z3416"/>
      <c r="AA3416"/>
      <c r="AB3416">
        <v>0</v>
      </c>
      <c r="AC3416">
        <v>0</v>
      </c>
      <c r="AD3416"/>
      <c r="AE3416"/>
      <c r="AF3416">
        <v>0</v>
      </c>
      <c r="AG3416">
        <v>5569.1566345322062</v>
      </c>
      <c r="AH3416"/>
      <c r="AI3416">
        <v>0</v>
      </c>
      <c r="AJ3416"/>
      <c r="AK3416"/>
      <c r="AL3416">
        <v>5675.31689453125</v>
      </c>
      <c r="AM3416">
        <v>5569.15673828125</v>
      </c>
      <c r="AN3416">
        <v>106.16005706787109</v>
      </c>
      <c r="AO3416" s="5" t="s">
        <v>1028</v>
      </c>
    </row>
    <row r="3417" spans="1:41" ht="14.25" x14ac:dyDescent="0.45">
      <c r="A3417">
        <v>2020</v>
      </c>
      <c r="B3417" s="5" t="s">
        <v>1509</v>
      </c>
      <c r="C3417" s="5" t="s">
        <v>170</v>
      </c>
      <c r="D3417" s="5" t="s">
        <v>83</v>
      </c>
      <c r="E3417" s="5" t="s">
        <v>216</v>
      </c>
      <c r="F3417" s="5" t="s">
        <v>219</v>
      </c>
      <c r="G3417" s="5" t="s">
        <v>86</v>
      </c>
      <c r="H3417" s="5" t="s">
        <v>130</v>
      </c>
      <c r="I3417">
        <v>0</v>
      </c>
      <c r="J3417"/>
      <c r="K3417"/>
      <c r="L3417"/>
      <c r="M3417"/>
      <c r="N3417">
        <v>0</v>
      </c>
      <c r="O3417"/>
      <c r="P3417"/>
      <c r="Q3417">
        <v>0</v>
      </c>
      <c r="R3417"/>
      <c r="S3417">
        <v>0</v>
      </c>
      <c r="T3417"/>
      <c r="U3417"/>
      <c r="V3417">
        <v>0</v>
      </c>
      <c r="W3417">
        <v>0</v>
      </c>
      <c r="X3417">
        <v>56.931763799952691</v>
      </c>
      <c r="Y3417">
        <v>0</v>
      </c>
      <c r="Z3417">
        <v>0</v>
      </c>
      <c r="AA3417"/>
      <c r="AB3417"/>
      <c r="AC3417"/>
      <c r="AD3417"/>
      <c r="AE3417"/>
      <c r="AF3417">
        <v>481.20683690203037</v>
      </c>
      <c r="AG3417"/>
      <c r="AH3417">
        <v>0</v>
      </c>
      <c r="AI3417">
        <v>0</v>
      </c>
      <c r="AJ3417">
        <v>0</v>
      </c>
      <c r="AK3417"/>
      <c r="AL3417">
        <v>538.13861083984375</v>
      </c>
      <c r="AM3417">
        <v>481.20684814453125</v>
      </c>
      <c r="AN3417">
        <v>56.9317626953125</v>
      </c>
      <c r="AO3417" s="5" t="s">
        <v>2803</v>
      </c>
    </row>
    <row r="3418" spans="1:41" ht="14.25" x14ac:dyDescent="0.45">
      <c r="A3418">
        <v>2020</v>
      </c>
      <c r="B3418" s="5" t="s">
        <v>1508</v>
      </c>
      <c r="C3418" s="5" t="s">
        <v>170</v>
      </c>
      <c r="D3418" s="5" t="s">
        <v>83</v>
      </c>
      <c r="E3418" s="5" t="s">
        <v>216</v>
      </c>
      <c r="F3418" s="5" t="s">
        <v>219</v>
      </c>
      <c r="G3418" s="5" t="s">
        <v>86</v>
      </c>
      <c r="H3418" s="5" t="s">
        <v>130</v>
      </c>
      <c r="I3418">
        <v>0</v>
      </c>
      <c r="J3418"/>
      <c r="K3418"/>
      <c r="L3418"/>
      <c r="M3418"/>
      <c r="N3418"/>
      <c r="O3418">
        <v>0</v>
      </c>
      <c r="P3418"/>
      <c r="Q3418">
        <v>0</v>
      </c>
      <c r="R3418"/>
      <c r="S3418">
        <v>0</v>
      </c>
      <c r="T3418"/>
      <c r="U3418"/>
      <c r="V3418">
        <v>0</v>
      </c>
      <c r="W3418">
        <v>0</v>
      </c>
      <c r="X3418">
        <v>67.026933983901273</v>
      </c>
      <c r="Y3418"/>
      <c r="Z3418"/>
      <c r="AA3418">
        <v>0</v>
      </c>
      <c r="AB3418"/>
      <c r="AC3418"/>
      <c r="AD3418"/>
      <c r="AE3418"/>
      <c r="AF3418">
        <v>0</v>
      </c>
      <c r="AG3418">
        <v>2124.1106351234462</v>
      </c>
      <c r="AH3418">
        <v>0</v>
      </c>
      <c r="AI3418"/>
      <c r="AJ3418">
        <v>0</v>
      </c>
      <c r="AK3418"/>
      <c r="AL3418">
        <v>2191.137451171875</v>
      </c>
      <c r="AM3418">
        <v>2124.110595703125</v>
      </c>
      <c r="AN3418">
        <v>67.026931762695313</v>
      </c>
      <c r="AO3418" s="5" t="s">
        <v>2801</v>
      </c>
    </row>
    <row r="3419" spans="1:41" ht="14.25" x14ac:dyDescent="0.45">
      <c r="A3419">
        <v>2020</v>
      </c>
      <c r="B3419" s="5" t="s">
        <v>4071</v>
      </c>
      <c r="C3419" s="5" t="s">
        <v>170</v>
      </c>
      <c r="D3419" s="5" t="s">
        <v>83</v>
      </c>
      <c r="E3419" s="5" t="s">
        <v>216</v>
      </c>
      <c r="F3419" s="5" t="s">
        <v>219</v>
      </c>
      <c r="G3419" s="5" t="s">
        <v>86</v>
      </c>
      <c r="H3419" s="5" t="s">
        <v>130</v>
      </c>
      <c r="I3419">
        <v>0</v>
      </c>
      <c r="J3419"/>
      <c r="K3419"/>
      <c r="L3419"/>
      <c r="M3419">
        <v>0</v>
      </c>
      <c r="N3419">
        <v>0</v>
      </c>
      <c r="O3419"/>
      <c r="P3419"/>
      <c r="Q3419">
        <v>0</v>
      </c>
      <c r="R3419"/>
      <c r="S3419">
        <v>0</v>
      </c>
      <c r="T3419"/>
      <c r="U3419"/>
      <c r="V3419">
        <v>0</v>
      </c>
      <c r="W3419"/>
      <c r="X3419">
        <v>77.129376899016933</v>
      </c>
      <c r="Y3419">
        <v>0</v>
      </c>
      <c r="Z3419"/>
      <c r="AA3419"/>
      <c r="AB3419"/>
      <c r="AC3419">
        <v>0</v>
      </c>
      <c r="AD3419"/>
      <c r="AE3419"/>
      <c r="AF3419">
        <v>0</v>
      </c>
      <c r="AG3419">
        <v>5470.0154096782817</v>
      </c>
      <c r="AH3419"/>
      <c r="AI3419">
        <v>0</v>
      </c>
      <c r="AJ3419"/>
      <c r="AK3419"/>
      <c r="AL3419">
        <v>5547.14501953125</v>
      </c>
      <c r="AM3419">
        <v>5470.015625</v>
      </c>
      <c r="AN3419">
        <v>77.129379272460938</v>
      </c>
      <c r="AO3419" s="5" t="s">
        <v>4482</v>
      </c>
    </row>
    <row r="3420" spans="1:41" ht="14.25" x14ac:dyDescent="0.45">
      <c r="A3420">
        <v>2020</v>
      </c>
      <c r="B3420" s="5" t="s">
        <v>5028</v>
      </c>
      <c r="C3420" s="5" t="s">
        <v>170</v>
      </c>
      <c r="D3420" s="5" t="s">
        <v>83</v>
      </c>
      <c r="E3420" s="5" t="s">
        <v>216</v>
      </c>
      <c r="F3420" s="5" t="s">
        <v>219</v>
      </c>
      <c r="G3420" s="5" t="s">
        <v>86</v>
      </c>
      <c r="H3420" s="5" t="s">
        <v>130</v>
      </c>
      <c r="I3420">
        <v>0</v>
      </c>
      <c r="J3420">
        <v>0</v>
      </c>
      <c r="K3420"/>
      <c r="L3420"/>
      <c r="M3420"/>
      <c r="N3420">
        <v>0</v>
      </c>
      <c r="O3420"/>
      <c r="P3420"/>
      <c r="Q3420">
        <v>0</v>
      </c>
      <c r="R3420"/>
      <c r="S3420">
        <v>0</v>
      </c>
      <c r="T3420"/>
      <c r="U3420"/>
      <c r="V3420">
        <v>0</v>
      </c>
      <c r="W3420"/>
      <c r="X3420">
        <v>80</v>
      </c>
      <c r="Y3420"/>
      <c r="Z3420"/>
      <c r="AA3420"/>
      <c r="AB3420"/>
      <c r="AC3420">
        <v>0</v>
      </c>
      <c r="AD3420"/>
      <c r="AE3420"/>
      <c r="AF3420">
        <v>0</v>
      </c>
      <c r="AG3420">
        <v>0</v>
      </c>
      <c r="AH3420"/>
      <c r="AI3420">
        <v>0</v>
      </c>
      <c r="AJ3420"/>
      <c r="AK3420"/>
      <c r="AL3420">
        <v>80</v>
      </c>
      <c r="AM3420">
        <v>0</v>
      </c>
      <c r="AN3420">
        <v>80</v>
      </c>
      <c r="AO3420" s="5" t="s">
        <v>5704</v>
      </c>
    </row>
    <row r="3421" spans="1:41" ht="14.25" x14ac:dyDescent="0.45">
      <c r="A3421">
        <v>2020</v>
      </c>
      <c r="B3421" s="5" t="s">
        <v>1507</v>
      </c>
      <c r="C3421" s="5" t="s">
        <v>170</v>
      </c>
      <c r="D3421" s="5" t="s">
        <v>83</v>
      </c>
      <c r="E3421" s="5" t="s">
        <v>216</v>
      </c>
      <c r="F3421" s="5" t="s">
        <v>219</v>
      </c>
      <c r="G3421" s="5" t="s">
        <v>86</v>
      </c>
      <c r="H3421" s="5" t="s">
        <v>130</v>
      </c>
      <c r="I3421"/>
      <c r="J3421"/>
      <c r="K3421"/>
      <c r="L3421"/>
      <c r="M3421"/>
      <c r="N3421">
        <v>0</v>
      </c>
      <c r="O3421"/>
      <c r="P3421"/>
      <c r="Q3421">
        <v>0</v>
      </c>
      <c r="R3421">
        <v>0</v>
      </c>
      <c r="S3421">
        <v>0</v>
      </c>
      <c r="T3421"/>
      <c r="U3421"/>
      <c r="V3421">
        <v>0</v>
      </c>
      <c r="W3421"/>
      <c r="X3421"/>
      <c r="Y3421"/>
      <c r="Z3421"/>
      <c r="AA3421">
        <v>0</v>
      </c>
      <c r="AB3421"/>
      <c r="AC3421"/>
      <c r="AD3421"/>
      <c r="AE3421"/>
      <c r="AF3421"/>
      <c r="AG3421">
        <v>2172.9759490863548</v>
      </c>
      <c r="AH3421"/>
      <c r="AI3421"/>
      <c r="AJ3421"/>
      <c r="AK3421"/>
      <c r="AL3421">
        <v>2172.975830078125</v>
      </c>
      <c r="AM3421">
        <v>2172.975830078125</v>
      </c>
      <c r="AN3421">
        <v>0</v>
      </c>
      <c r="AO3421" s="5" t="s">
        <v>2802</v>
      </c>
    </row>
    <row r="3422" spans="1:41" ht="14.25" x14ac:dyDescent="0.45">
      <c r="A3422">
        <v>2020</v>
      </c>
      <c r="B3422" s="5" t="s">
        <v>1507</v>
      </c>
      <c r="C3422" s="5" t="s">
        <v>170</v>
      </c>
      <c r="D3422" s="5" t="s">
        <v>83</v>
      </c>
      <c r="E3422" s="5" t="s">
        <v>88</v>
      </c>
      <c r="F3422" s="5" t="s">
        <v>89</v>
      </c>
      <c r="G3422" s="5" t="s">
        <v>86</v>
      </c>
      <c r="H3422" s="5" t="s">
        <v>130</v>
      </c>
      <c r="I3422">
        <v>8071.0195776003875</v>
      </c>
      <c r="J3422">
        <v>24027.687985844863</v>
      </c>
      <c r="K3422">
        <v>1036.0291440318379</v>
      </c>
      <c r="L3422">
        <v>2706.6403543312558</v>
      </c>
      <c r="M3422">
        <v>18335.213912901541</v>
      </c>
      <c r="N3422">
        <v>11388.701050579619</v>
      </c>
      <c r="O3422">
        <v>7980.2106564687274</v>
      </c>
      <c r="P3422">
        <v>8417.8789507394777</v>
      </c>
      <c r="Q3422">
        <v>2741.2125672605289</v>
      </c>
      <c r="R3422">
        <v>8382.9022996617132</v>
      </c>
      <c r="S3422">
        <v>17387.321166962425</v>
      </c>
      <c r="T3422">
        <v>10985.775555815097</v>
      </c>
      <c r="U3422">
        <v>2330.9383464048237</v>
      </c>
      <c r="V3422">
        <v>8757.9148608004198</v>
      </c>
      <c r="W3422">
        <v>4138.4303568955629</v>
      </c>
      <c r="X3422">
        <v>14453.516149991541</v>
      </c>
      <c r="Y3422">
        <v>91543.580656407037</v>
      </c>
      <c r="Z3422">
        <v>11223.458382460003</v>
      </c>
      <c r="AA3422">
        <v>148993.76594418255</v>
      </c>
      <c r="AB3422">
        <v>1426.1037833325188</v>
      </c>
      <c r="AC3422">
        <v>13244.773407348684</v>
      </c>
      <c r="AD3422">
        <v>19392.836474466094</v>
      </c>
      <c r="AE3422">
        <v>20292.29684809846</v>
      </c>
      <c r="AF3422">
        <v>34697.309752372523</v>
      </c>
      <c r="AG3422">
        <v>143730.27447364794</v>
      </c>
      <c r="AH3422">
        <v>34571.229118670533</v>
      </c>
      <c r="AI3422">
        <v>3161.5378928743239</v>
      </c>
      <c r="AJ3422">
        <v>43612.936646460461</v>
      </c>
      <c r="AK3422">
        <v>3682.3955745061371</v>
      </c>
      <c r="AL3422">
        <v>720713.875</v>
      </c>
      <c r="AM3422">
        <v>584163.25</v>
      </c>
      <c r="AN3422">
        <v>136550.59375</v>
      </c>
      <c r="AO3422" s="5" t="s">
        <v>2806</v>
      </c>
    </row>
    <row r="3423" spans="1:41" ht="14.25" x14ac:dyDescent="0.45">
      <c r="A3423">
        <v>2020</v>
      </c>
      <c r="B3423" s="5" t="s">
        <v>4071</v>
      </c>
      <c r="C3423" s="5" t="s">
        <v>170</v>
      </c>
      <c r="D3423" s="5" t="s">
        <v>83</v>
      </c>
      <c r="E3423" s="5" t="s">
        <v>88</v>
      </c>
      <c r="F3423" s="5" t="s">
        <v>89</v>
      </c>
      <c r="G3423" s="5" t="s">
        <v>86</v>
      </c>
      <c r="H3423" s="5" t="s">
        <v>130</v>
      </c>
      <c r="I3423">
        <v>12512.441716404521</v>
      </c>
      <c r="J3423">
        <v>58065.823006732913</v>
      </c>
      <c r="K3423">
        <v>1045.2675996523974</v>
      </c>
      <c r="L3423">
        <v>2231.6099716115568</v>
      </c>
      <c r="M3423">
        <v>21987.014374679762</v>
      </c>
      <c r="N3423">
        <v>19399.799962857494</v>
      </c>
      <c r="O3423">
        <v>9282.2634118736914</v>
      </c>
      <c r="P3423">
        <v>9631.2573880746713</v>
      </c>
      <c r="Q3423">
        <v>3919.8958819260215</v>
      </c>
      <c r="R3423">
        <v>7306.8934134990086</v>
      </c>
      <c r="S3423">
        <v>13928.526472729414</v>
      </c>
      <c r="T3423">
        <v>9666.8819046767894</v>
      </c>
      <c r="U3423">
        <v>849.45153758117317</v>
      </c>
      <c r="V3423">
        <v>15096.790038367582</v>
      </c>
      <c r="W3423">
        <v>8318.6603964819733</v>
      </c>
      <c r="X3423">
        <v>17710.210952875816</v>
      </c>
      <c r="Y3423">
        <v>50639.549500972571</v>
      </c>
      <c r="Z3423">
        <v>13995.382536249621</v>
      </c>
      <c r="AA3423">
        <v>190121.85727269278</v>
      </c>
      <c r="AB3423">
        <v>1163.1500825214709</v>
      </c>
      <c r="AC3423">
        <v>16476.74011436251</v>
      </c>
      <c r="AD3423">
        <v>21688.011234454345</v>
      </c>
      <c r="AE3423">
        <v>20473.221804075056</v>
      </c>
      <c r="AF3423">
        <v>33535.227566729831</v>
      </c>
      <c r="AG3423">
        <v>191655.18928544523</v>
      </c>
      <c r="AH3423">
        <v>30467.132266803677</v>
      </c>
      <c r="AI3423">
        <v>4468.361901683048</v>
      </c>
      <c r="AJ3423">
        <v>35731.469338084578</v>
      </c>
      <c r="AK3423">
        <v>2236.2788596092605</v>
      </c>
      <c r="AL3423">
        <v>823604.375</v>
      </c>
      <c r="AM3423">
        <v>681642.625</v>
      </c>
      <c r="AN3423">
        <v>141961.75</v>
      </c>
      <c r="AO3423" s="5" t="s">
        <v>4483</v>
      </c>
    </row>
    <row r="3424" spans="1:41" ht="14.25" x14ac:dyDescent="0.45">
      <c r="A3424">
        <v>2020</v>
      </c>
      <c r="B3424" s="5" t="s">
        <v>5028</v>
      </c>
      <c r="C3424" s="5" t="s">
        <v>170</v>
      </c>
      <c r="D3424" s="5" t="s">
        <v>83</v>
      </c>
      <c r="E3424" s="5" t="s">
        <v>88</v>
      </c>
      <c r="F3424" s="5" t="s">
        <v>89</v>
      </c>
      <c r="G3424" s="5" t="s">
        <v>86</v>
      </c>
      <c r="H3424" s="5" t="s">
        <v>130</v>
      </c>
      <c r="I3424">
        <v>12020</v>
      </c>
      <c r="J3424">
        <v>68597.42687756267</v>
      </c>
      <c r="K3424">
        <v>1174.069</v>
      </c>
      <c r="L3424">
        <v>2466</v>
      </c>
      <c r="M3424">
        <v>29455</v>
      </c>
      <c r="N3424">
        <v>19615.529199707031</v>
      </c>
      <c r="O3424">
        <v>10162.21139</v>
      </c>
      <c r="P3424">
        <v>10875.242</v>
      </c>
      <c r="Q3424">
        <v>5145.816677458296</v>
      </c>
      <c r="R3424">
        <v>8312.3755249000187</v>
      </c>
      <c r="S3424">
        <v>13907.12</v>
      </c>
      <c r="T3424">
        <v>9853</v>
      </c>
      <c r="U3424">
        <v>1310</v>
      </c>
      <c r="V3424">
        <v>12220</v>
      </c>
      <c r="W3424">
        <v>8268</v>
      </c>
      <c r="X3424">
        <v>18560.5</v>
      </c>
      <c r="Y3424">
        <v>60617</v>
      </c>
      <c r="Z3424">
        <v>15406.08436628512</v>
      </c>
      <c r="AA3424">
        <v>173047</v>
      </c>
      <c r="AB3424">
        <v>1765</v>
      </c>
      <c r="AC3424">
        <v>16417.955569999998</v>
      </c>
      <c r="AD3424">
        <v>22012.829972627998</v>
      </c>
      <c r="AE3424">
        <v>23828.311048</v>
      </c>
      <c r="AF3424">
        <v>35511.898858499997</v>
      </c>
      <c r="AG3424">
        <v>214943</v>
      </c>
      <c r="AH3424">
        <v>35776</v>
      </c>
      <c r="AI3424">
        <v>5242</v>
      </c>
      <c r="AJ3424">
        <v>43531</v>
      </c>
      <c r="AK3424">
        <v>3231</v>
      </c>
      <c r="AL3424">
        <v>883271.375</v>
      </c>
      <c r="AM3424">
        <v>723864.6875</v>
      </c>
      <c r="AN3424">
        <v>159406.734375</v>
      </c>
      <c r="AO3424" s="5" t="s">
        <v>5705</v>
      </c>
    </row>
    <row r="3425" spans="1:41" ht="14.25" x14ac:dyDescent="0.45">
      <c r="A3425">
        <v>2020</v>
      </c>
      <c r="B3425" s="5" t="s">
        <v>1508</v>
      </c>
      <c r="C3425" s="5" t="s">
        <v>170</v>
      </c>
      <c r="D3425" s="5" t="s">
        <v>83</v>
      </c>
      <c r="E3425" s="5" t="s">
        <v>88</v>
      </c>
      <c r="F3425" s="5" t="s">
        <v>89</v>
      </c>
      <c r="G3425" s="5" t="s">
        <v>86</v>
      </c>
      <c r="H3425" s="5" t="s">
        <v>130</v>
      </c>
      <c r="I3425">
        <v>11049.416950784862</v>
      </c>
      <c r="J3425">
        <v>17610.180643989715</v>
      </c>
      <c r="K3425">
        <v>931.82443295584596</v>
      </c>
      <c r="L3425">
        <v>3084.0020690719384</v>
      </c>
      <c r="M3425">
        <v>32486.621795251191</v>
      </c>
      <c r="N3425">
        <v>12845.817282318174</v>
      </c>
      <c r="O3425">
        <v>8905.0980749467108</v>
      </c>
      <c r="P3425">
        <v>9638.4452508990089</v>
      </c>
      <c r="Q3425">
        <v>2876.3817058250265</v>
      </c>
      <c r="R3425">
        <v>8394.6017390625566</v>
      </c>
      <c r="S3425">
        <v>18762.580256545996</v>
      </c>
      <c r="T3425">
        <v>9638.2081408746235</v>
      </c>
      <c r="U3425">
        <v>2023.0694315499209</v>
      </c>
      <c r="V3425">
        <v>9025.2248391952362</v>
      </c>
      <c r="W3425">
        <v>4125.8491459189563</v>
      </c>
      <c r="X3425">
        <v>13068.608827406526</v>
      </c>
      <c r="Y3425">
        <v>86665.285665092204</v>
      </c>
      <c r="Z3425">
        <v>12741.29577062156</v>
      </c>
      <c r="AA3425">
        <v>163748.5900885197</v>
      </c>
      <c r="AB3425">
        <v>0</v>
      </c>
      <c r="AC3425">
        <v>12892.96984398582</v>
      </c>
      <c r="AD3425">
        <v>19926.981884498444</v>
      </c>
      <c r="AE3425">
        <v>19237.864571865786</v>
      </c>
      <c r="AF3425">
        <v>32100.480148941933</v>
      </c>
      <c r="AG3425">
        <v>193687.00581013065</v>
      </c>
      <c r="AH3425">
        <v>42111.225721646224</v>
      </c>
      <c r="AI3425">
        <v>3781.1863737292638</v>
      </c>
      <c r="AJ3425">
        <v>43781.390270399665</v>
      </c>
      <c r="AK3425">
        <v>4054.2576532111616</v>
      </c>
      <c r="AL3425">
        <v>799194.4375</v>
      </c>
      <c r="AM3425">
        <v>641402</v>
      </c>
      <c r="AN3425">
        <v>157792.4375</v>
      </c>
      <c r="AO3425" s="5" t="s">
        <v>2804</v>
      </c>
    </row>
    <row r="3426" spans="1:41" ht="14.25" x14ac:dyDescent="0.45">
      <c r="A3426">
        <v>2020</v>
      </c>
      <c r="B3426" s="5" t="s">
        <v>589</v>
      </c>
      <c r="C3426" s="5" t="s">
        <v>170</v>
      </c>
      <c r="D3426" s="5" t="s">
        <v>83</v>
      </c>
      <c r="E3426" s="5" t="s">
        <v>88</v>
      </c>
      <c r="F3426" s="5" t="s">
        <v>89</v>
      </c>
      <c r="G3426" s="5" t="s">
        <v>86</v>
      </c>
      <c r="H3426" s="5" t="s">
        <v>130</v>
      </c>
      <c r="I3426">
        <v>13341.134469341639</v>
      </c>
      <c r="J3426">
        <v>38800.970341943364</v>
      </c>
      <c r="K3426">
        <v>989.41173911246983</v>
      </c>
      <c r="L3426">
        <v>1995.8090874800894</v>
      </c>
      <c r="M3426">
        <v>16670.31388335098</v>
      </c>
      <c r="N3426">
        <v>12579.234350196115</v>
      </c>
      <c r="O3426">
        <v>9194.5226099282208</v>
      </c>
      <c r="P3426">
        <v>8392.3292285076295</v>
      </c>
      <c r="Q3426">
        <v>4260.4647968095396</v>
      </c>
      <c r="R3426">
        <v>8297.9312246925892</v>
      </c>
      <c r="S3426">
        <v>21750.861356149577</v>
      </c>
      <c r="T3426">
        <v>10637.237796037498</v>
      </c>
      <c r="U3426">
        <v>935.27010961168014</v>
      </c>
      <c r="V3426">
        <v>6414.1906949759041</v>
      </c>
      <c r="W3426">
        <v>5124.3459921629737</v>
      </c>
      <c r="X3426">
        <v>12718.129152964713</v>
      </c>
      <c r="Y3426">
        <v>42639.718033607198</v>
      </c>
      <c r="Z3426">
        <v>15561.083705070538</v>
      </c>
      <c r="AA3426">
        <v>180409.768147978</v>
      </c>
      <c r="AB3426">
        <v>1225.0870675276719</v>
      </c>
      <c r="AC3426">
        <v>10858.211134817853</v>
      </c>
      <c r="AD3426">
        <v>17385.348263828808</v>
      </c>
      <c r="AE3426">
        <v>18904.381400636157</v>
      </c>
      <c r="AF3426">
        <v>31851.353779177422</v>
      </c>
      <c r="AG3426">
        <v>172615.19245488034</v>
      </c>
      <c r="AH3426">
        <v>30666.535815408319</v>
      </c>
      <c r="AI3426">
        <v>4045.7598044609681</v>
      </c>
      <c r="AJ3426">
        <v>37335.430743397483</v>
      </c>
      <c r="AK3426">
        <v>3607.8495658516404</v>
      </c>
      <c r="AL3426">
        <v>739207.9375</v>
      </c>
      <c r="AM3426">
        <v>605192.5</v>
      </c>
      <c r="AN3426">
        <v>134015.40625</v>
      </c>
      <c r="AO3426" s="5" t="s">
        <v>1029</v>
      </c>
    </row>
    <row r="3427" spans="1:41" ht="14.25" x14ac:dyDescent="0.45">
      <c r="A3427">
        <v>2020</v>
      </c>
      <c r="B3427" s="5" t="s">
        <v>1509</v>
      </c>
      <c r="C3427" s="5" t="s">
        <v>170</v>
      </c>
      <c r="D3427" s="5" t="s">
        <v>83</v>
      </c>
      <c r="E3427" s="5" t="s">
        <v>88</v>
      </c>
      <c r="F3427" s="5" t="s">
        <v>89</v>
      </c>
      <c r="G3427" s="5" t="s">
        <v>86</v>
      </c>
      <c r="H3427" s="5" t="s">
        <v>130</v>
      </c>
      <c r="I3427">
        <v>8711.6547030042984</v>
      </c>
      <c r="J3427">
        <v>20240.087000043572</v>
      </c>
      <c r="K3427">
        <v>947.03799397998216</v>
      </c>
      <c r="L3427">
        <v>2975.5101933156775</v>
      </c>
      <c r="M3427">
        <v>20184.593538819947</v>
      </c>
      <c r="N3427">
        <v>15244.296290311218</v>
      </c>
      <c r="O3427">
        <v>9175.5418048491301</v>
      </c>
      <c r="P3427">
        <v>11029.206257665397</v>
      </c>
      <c r="Q3427">
        <v>3045.3430042501845</v>
      </c>
      <c r="R3427">
        <v>6764.3590924525051</v>
      </c>
      <c r="S3427">
        <v>19588.510555289191</v>
      </c>
      <c r="T3427">
        <v>10751.344625298758</v>
      </c>
      <c r="U3427">
        <v>1721.0910133370312</v>
      </c>
      <c r="V3427">
        <v>12924.605224200797</v>
      </c>
      <c r="W3427">
        <v>4250.1751359887758</v>
      </c>
      <c r="X3427">
        <v>12135.210368575341</v>
      </c>
      <c r="Y3427">
        <v>56391.013710845182</v>
      </c>
      <c r="Z3427">
        <v>16855.068544734018</v>
      </c>
      <c r="AA3427">
        <v>162246.99610304198</v>
      </c>
      <c r="AB3427">
        <v>8641.5848398658964</v>
      </c>
      <c r="AC3427">
        <v>11712.418488738651</v>
      </c>
      <c r="AD3427">
        <v>13351.737107890842</v>
      </c>
      <c r="AE3427">
        <v>18869.058030336782</v>
      </c>
      <c r="AF3427">
        <v>31208.26655286023</v>
      </c>
      <c r="AG3427">
        <v>150942.0510724544</v>
      </c>
      <c r="AH3427">
        <v>38235.235017848099</v>
      </c>
      <c r="AI3427">
        <v>4321.3398407387167</v>
      </c>
      <c r="AJ3427">
        <v>33766.627807550678</v>
      </c>
      <c r="AK3427">
        <v>3629.9473630527527</v>
      </c>
      <c r="AL3427">
        <v>709859.875</v>
      </c>
      <c r="AM3427">
        <v>564647.625</v>
      </c>
      <c r="AN3427">
        <v>145212.265625</v>
      </c>
      <c r="AO3427" s="5" t="s">
        <v>2805</v>
      </c>
    </row>
    <row r="3428" spans="1:41" ht="14.25" x14ac:dyDescent="0.45">
      <c r="A3428">
        <v>2020</v>
      </c>
      <c r="B3428" s="5" t="s">
        <v>4071</v>
      </c>
      <c r="C3428" s="5" t="s">
        <v>170</v>
      </c>
      <c r="D3428" s="5" t="s">
        <v>83</v>
      </c>
      <c r="E3428" s="5" t="s">
        <v>88</v>
      </c>
      <c r="F3428" s="5" t="s">
        <v>89</v>
      </c>
      <c r="G3428" s="5" t="s">
        <v>87</v>
      </c>
      <c r="H3428" s="5" t="s">
        <v>130</v>
      </c>
      <c r="I3428">
        <v>12911.717736000001</v>
      </c>
      <c r="J3428">
        <v>59998.254933494987</v>
      </c>
      <c r="K3428">
        <v>1011.9384208</v>
      </c>
      <c r="L3428">
        <v>2324.7210000000009</v>
      </c>
      <c r="M3428">
        <v>22243.752</v>
      </c>
      <c r="N3428">
        <v>19645.56874072507</v>
      </c>
      <c r="O3428">
        <v>9372.2463859999989</v>
      </c>
      <c r="P3428">
        <v>9687.5117408609967</v>
      </c>
      <c r="Q3428">
        <v>3969.5555702791771</v>
      </c>
      <c r="R3428">
        <v>7361.3202949152446</v>
      </c>
      <c r="S3428">
        <v>14077</v>
      </c>
      <c r="T3428">
        <v>9975.3551999999981</v>
      </c>
      <c r="U3428">
        <v>842.60259999999994</v>
      </c>
      <c r="V3428">
        <v>15312</v>
      </c>
      <c r="W3428">
        <v>8432.3052489999973</v>
      </c>
      <c r="X3428">
        <v>18402.349452277551</v>
      </c>
      <c r="Y3428">
        <v>51245.178290666932</v>
      </c>
      <c r="Z3428">
        <v>14172</v>
      </c>
      <c r="AA3428">
        <v>200075</v>
      </c>
      <c r="AB3428">
        <v>1131.038</v>
      </c>
      <c r="AC3428">
        <v>16669.135450000002</v>
      </c>
      <c r="AD3428">
        <v>21962.768501316641</v>
      </c>
      <c r="AE3428">
        <v>20712.283200000002</v>
      </c>
      <c r="AF3428">
        <v>34605.34741084608</v>
      </c>
      <c r="AG3428">
        <v>197905</v>
      </c>
      <c r="AH3428">
        <v>31671</v>
      </c>
      <c r="AI3428">
        <v>4520.5380000000014</v>
      </c>
      <c r="AJ3428">
        <v>36871.67196</v>
      </c>
      <c r="AK3428">
        <v>2262.3914055959999</v>
      </c>
      <c r="AL3428">
        <v>849371.625</v>
      </c>
      <c r="AM3428">
        <v>704308.875</v>
      </c>
      <c r="AN3428">
        <v>145062.671875</v>
      </c>
      <c r="AO3428" s="5" t="s">
        <v>4484</v>
      </c>
    </row>
    <row r="3429" spans="1:41" ht="14.25" x14ac:dyDescent="0.45">
      <c r="A3429">
        <v>2020</v>
      </c>
      <c r="B3429" s="5" t="s">
        <v>589</v>
      </c>
      <c r="C3429" s="5" t="s">
        <v>170</v>
      </c>
      <c r="D3429" s="5" t="s">
        <v>83</v>
      </c>
      <c r="E3429" s="5" t="s">
        <v>88</v>
      </c>
      <c r="F3429" s="5" t="s">
        <v>89</v>
      </c>
      <c r="G3429" s="5" t="s">
        <v>87</v>
      </c>
      <c r="H3429" s="5" t="s">
        <v>130</v>
      </c>
      <c r="I3429">
        <v>13338.155740704369</v>
      </c>
      <c r="J3429">
        <v>39601.140853715988</v>
      </c>
      <c r="K3429">
        <v>983.20415642399996</v>
      </c>
      <c r="L3429">
        <v>2024.9971055999999</v>
      </c>
      <c r="M3429">
        <v>16664.149224000001</v>
      </c>
      <c r="N3429">
        <v>12863</v>
      </c>
      <c r="O3429">
        <v>9194.0583772009668</v>
      </c>
      <c r="P3429">
        <v>9087.9200000000019</v>
      </c>
      <c r="Q3429">
        <v>4258.0545274648321</v>
      </c>
      <c r="R3429">
        <v>8232.2302977228974</v>
      </c>
      <c r="S3429">
        <v>21764.09260838696</v>
      </c>
      <c r="T3429">
        <v>10323.616019999999</v>
      </c>
      <c r="U3429">
        <v>907.69518100000016</v>
      </c>
      <c r="V3429">
        <v>6436</v>
      </c>
      <c r="W3429">
        <v>5137.5318238469981</v>
      </c>
      <c r="X3429">
        <v>12967.69452626265</v>
      </c>
      <c r="Y3429">
        <v>43327.887470000001</v>
      </c>
      <c r="Z3429">
        <v>15570.56459435441</v>
      </c>
      <c r="AA3429">
        <v>187437.0720715377</v>
      </c>
      <c r="AB3429">
        <v>1154</v>
      </c>
      <c r="AC3429">
        <v>10857.33569</v>
      </c>
      <c r="AD3429">
        <v>17395.940621351911</v>
      </c>
      <c r="AE3429">
        <v>18897.39058616251</v>
      </c>
      <c r="AF3429">
        <v>32317.16881984553</v>
      </c>
      <c r="AG3429">
        <v>176745</v>
      </c>
      <c r="AH3429">
        <v>31575.980105353941</v>
      </c>
      <c r="AI3429">
        <v>4044.263688</v>
      </c>
      <c r="AJ3429">
        <v>38068.056635039997</v>
      </c>
      <c r="AK3429">
        <v>3606.5153879999998</v>
      </c>
      <c r="AL3429">
        <v>754780.6875</v>
      </c>
      <c r="AM3429">
        <v>619969.6875</v>
      </c>
      <c r="AN3429">
        <v>134811.03125</v>
      </c>
      <c r="AO3429" s="5" t="s">
        <v>1030</v>
      </c>
    </row>
    <row r="3430" spans="1:41" ht="14.25" x14ac:dyDescent="0.45">
      <c r="A3430">
        <v>2020</v>
      </c>
      <c r="B3430" s="5" t="s">
        <v>5028</v>
      </c>
      <c r="C3430" s="5" t="s">
        <v>170</v>
      </c>
      <c r="D3430" s="5" t="s">
        <v>83</v>
      </c>
      <c r="E3430" s="5" t="s">
        <v>88</v>
      </c>
      <c r="F3430" s="5" t="s">
        <v>89</v>
      </c>
      <c r="G3430" s="5" t="s">
        <v>87</v>
      </c>
      <c r="H3430" s="5" t="s">
        <v>130</v>
      </c>
      <c r="I3430">
        <v>12284.44</v>
      </c>
      <c r="J3430">
        <v>70077.376417844003</v>
      </c>
      <c r="K3430">
        <v>1194</v>
      </c>
      <c r="L3430">
        <v>2569.9040715599999</v>
      </c>
      <c r="M3430">
        <v>30452.1</v>
      </c>
      <c r="N3430">
        <v>19988.22425450146</v>
      </c>
      <c r="O3430">
        <v>10365.4556178</v>
      </c>
      <c r="P3430">
        <v>11103.781358</v>
      </c>
      <c r="Q3430">
        <v>5253.8788276849209</v>
      </c>
      <c r="R3430">
        <v>8465.0224215932849</v>
      </c>
      <c r="S3430">
        <v>14115.7268</v>
      </c>
      <c r="T3430">
        <v>10255.475344</v>
      </c>
      <c r="U3430">
        <v>1323.1</v>
      </c>
      <c r="V3430">
        <v>12479</v>
      </c>
      <c r="W3430">
        <v>8433.36</v>
      </c>
      <c r="X3430">
        <v>19469.964499999998</v>
      </c>
      <c r="Y3430">
        <v>62376.418311352783</v>
      </c>
      <c r="Z3430">
        <v>15698.79996924453</v>
      </c>
      <c r="AA3430">
        <v>186532</v>
      </c>
      <c r="AB3430">
        <v>1803</v>
      </c>
      <c r="AC3430">
        <v>16746.314709999999</v>
      </c>
      <c r="AD3430">
        <v>22476.31042191511</v>
      </c>
      <c r="AE3430">
        <v>24304.877268960001</v>
      </c>
      <c r="AF3430">
        <v>37008.180642857282</v>
      </c>
      <c r="AG3430">
        <v>225781</v>
      </c>
      <c r="AH3430">
        <v>37404.149742206253</v>
      </c>
      <c r="AI3430">
        <v>5346.84</v>
      </c>
      <c r="AJ3430">
        <v>46195.445447999999</v>
      </c>
      <c r="AK3430">
        <v>3296</v>
      </c>
      <c r="AL3430">
        <v>922800.0625</v>
      </c>
      <c r="AM3430">
        <v>758187.75</v>
      </c>
      <c r="AN3430">
        <v>164612.390625</v>
      </c>
      <c r="AO3430" s="5" t="s">
        <v>5706</v>
      </c>
    </row>
    <row r="3431" spans="1:41" ht="14.25" x14ac:dyDescent="0.45">
      <c r="A3431">
        <v>2020</v>
      </c>
      <c r="B3431" s="5" t="s">
        <v>1509</v>
      </c>
      <c r="C3431" s="5" t="s">
        <v>170</v>
      </c>
      <c r="D3431" s="5" t="s">
        <v>83</v>
      </c>
      <c r="E3431" s="5" t="s">
        <v>88</v>
      </c>
      <c r="F3431" s="5" t="s">
        <v>89</v>
      </c>
      <c r="G3431" s="5" t="s">
        <v>87</v>
      </c>
      <c r="H3431" s="5" t="s">
        <v>130</v>
      </c>
      <c r="I3431">
        <v>8785.1709510624005</v>
      </c>
      <c r="J3431">
        <v>20306.875</v>
      </c>
      <c r="K3431">
        <v>1041.6350546508829</v>
      </c>
      <c r="L3431">
        <v>3074.323349796472</v>
      </c>
      <c r="M3431">
        <v>20282.801529459521</v>
      </c>
      <c r="N3431">
        <v>15372.940446416629</v>
      </c>
      <c r="O3431">
        <v>9168.7476550106803</v>
      </c>
      <c r="P3431">
        <v>10073.661945600001</v>
      </c>
      <c r="Q3431">
        <v>2130.33337173769</v>
      </c>
      <c r="R3431">
        <v>6863.627770255307</v>
      </c>
      <c r="S3431">
        <v>19366.243362826041</v>
      </c>
      <c r="T3431">
        <v>10422.5900671375</v>
      </c>
      <c r="U3431">
        <v>1718.5991890752009</v>
      </c>
      <c r="V3431">
        <v>12844</v>
      </c>
      <c r="W3431">
        <v>4210.2408561088369</v>
      </c>
      <c r="X3431">
        <v>11997.76334819417</v>
      </c>
      <c r="Y3431">
        <v>57697.527940000007</v>
      </c>
      <c r="Z3431">
        <v>16745.421323952451</v>
      </c>
      <c r="AA3431">
        <v>164079.1264180766</v>
      </c>
      <c r="AB3431">
        <v>1248</v>
      </c>
      <c r="AC3431">
        <v>11527.382449999999</v>
      </c>
      <c r="AD3431">
        <v>13271.34668541228</v>
      </c>
      <c r="AE3431">
        <v>19147.06991878249</v>
      </c>
      <c r="AF3431">
        <v>31688.203544330969</v>
      </c>
      <c r="AG3431">
        <v>158265.6391271562</v>
      </c>
      <c r="AH3431">
        <v>39032.741205099148</v>
      </c>
      <c r="AI3431">
        <v>4272.3597355200009</v>
      </c>
      <c r="AJ3431">
        <v>34144.630834117866</v>
      </c>
      <c r="AK3431">
        <v>3804.612508572186</v>
      </c>
      <c r="AL3431">
        <v>712583.6875</v>
      </c>
      <c r="AM3431">
        <v>574464.5625</v>
      </c>
      <c r="AN3431">
        <v>138119.078125</v>
      </c>
      <c r="AO3431" s="5" t="s">
        <v>2807</v>
      </c>
    </row>
    <row r="3432" spans="1:41" ht="14.25" x14ac:dyDescent="0.45">
      <c r="A3432">
        <v>2020</v>
      </c>
      <c r="B3432" s="5" t="s">
        <v>1508</v>
      </c>
      <c r="C3432" s="5" t="s">
        <v>170</v>
      </c>
      <c r="D3432" s="5" t="s">
        <v>83</v>
      </c>
      <c r="E3432" s="5" t="s">
        <v>88</v>
      </c>
      <c r="F3432" s="5" t="s">
        <v>89</v>
      </c>
      <c r="G3432" s="5" t="s">
        <v>87</v>
      </c>
      <c r="H3432" s="5" t="s">
        <v>130</v>
      </c>
      <c r="I3432">
        <v>10038.84</v>
      </c>
      <c r="J3432">
        <v>17961.16</v>
      </c>
      <c r="K3432">
        <v>947.74238542675744</v>
      </c>
      <c r="L3432">
        <v>3142.0185999999999</v>
      </c>
      <c r="M3432">
        <v>32553.753720635879</v>
      </c>
      <c r="N3432">
        <v>12999.331908344089</v>
      </c>
      <c r="O3432">
        <v>9197</v>
      </c>
      <c r="P3432">
        <v>10304.725</v>
      </c>
      <c r="Q3432">
        <v>3251.320346028715</v>
      </c>
      <c r="R3432">
        <v>8703.7463536803389</v>
      </c>
      <c r="S3432">
        <v>21208.29749701362</v>
      </c>
      <c r="T3432">
        <v>10245.63963421892</v>
      </c>
      <c r="U3432">
        <v>2009.4491434400641</v>
      </c>
      <c r="V3432">
        <v>9053</v>
      </c>
      <c r="W3432">
        <v>4057.4969517599998</v>
      </c>
      <c r="X3432">
        <v>13897.4962604538</v>
      </c>
      <c r="Y3432">
        <v>91958</v>
      </c>
      <c r="Z3432">
        <v>14401.880999999999</v>
      </c>
      <c r="AA3432">
        <v>166449.161380784</v>
      </c>
      <c r="AB3432">
        <v>1151</v>
      </c>
      <c r="AC3432">
        <v>13240.3</v>
      </c>
      <c r="AD3432">
        <v>22524.47980211032</v>
      </c>
      <c r="AE3432">
        <v>18919.154360242919</v>
      </c>
      <c r="AF3432">
        <v>32705.602680177759</v>
      </c>
      <c r="AG3432">
        <v>202103</v>
      </c>
      <c r="AH3432">
        <v>46211.250627451933</v>
      </c>
      <c r="AI3432">
        <v>3718.544145177601</v>
      </c>
      <c r="AJ3432">
        <v>48279.569709825751</v>
      </c>
      <c r="AK3432">
        <v>4500.2516116234638</v>
      </c>
      <c r="AL3432">
        <v>835733.25</v>
      </c>
      <c r="AM3432">
        <v>665520.25</v>
      </c>
      <c r="AN3432">
        <v>170212.953125</v>
      </c>
      <c r="AO3432" s="5" t="s">
        <v>2809</v>
      </c>
    </row>
    <row r="3433" spans="1:41" ht="14.25" x14ac:dyDescent="0.45">
      <c r="A3433">
        <v>2020</v>
      </c>
      <c r="B3433" s="5" t="s">
        <v>1507</v>
      </c>
      <c r="C3433" s="5" t="s">
        <v>170</v>
      </c>
      <c r="D3433" s="5" t="s">
        <v>83</v>
      </c>
      <c r="E3433" s="5" t="s">
        <v>88</v>
      </c>
      <c r="F3433" s="5" t="s">
        <v>89</v>
      </c>
      <c r="G3433" s="5" t="s">
        <v>87</v>
      </c>
      <c r="H3433" s="5" t="s">
        <v>130</v>
      </c>
      <c r="I3433">
        <v>8090.58</v>
      </c>
      <c r="J3433">
        <v>21592.815999999999</v>
      </c>
      <c r="K3433">
        <v>1075</v>
      </c>
      <c r="L3433">
        <v>2733.871889005286</v>
      </c>
      <c r="M3433">
        <v>18540.874999999989</v>
      </c>
      <c r="N3433">
        <v>11626.6023</v>
      </c>
      <c r="O3433">
        <v>8341.1862363528962</v>
      </c>
      <c r="P3433">
        <v>8623.33</v>
      </c>
      <c r="Q3433">
        <v>2806.3314748224002</v>
      </c>
      <c r="R3433">
        <v>8462.9875079572812</v>
      </c>
      <c r="S3433">
        <v>17732</v>
      </c>
      <c r="T3433">
        <v>11202.7</v>
      </c>
      <c r="U3433">
        <v>1802</v>
      </c>
      <c r="V3433">
        <v>8930.7990136574663</v>
      </c>
      <c r="W3433">
        <v>4098.0655767038697</v>
      </c>
      <c r="X3433">
        <v>15630.592227896501</v>
      </c>
      <c r="Y3433">
        <v>98756</v>
      </c>
      <c r="Z3433">
        <v>11489.731118325721</v>
      </c>
      <c r="AA3433">
        <v>152667.827210335</v>
      </c>
      <c r="AB3433">
        <v>1254</v>
      </c>
      <c r="AC3433">
        <v>13843.881289999999</v>
      </c>
      <c r="AD3433">
        <v>19853.5232306943</v>
      </c>
      <c r="AE3433">
        <v>20770.641843846381</v>
      </c>
      <c r="AF3433">
        <v>35046.399719979527</v>
      </c>
      <c r="AG3433">
        <v>147128.49174359671</v>
      </c>
      <c r="AH3433">
        <v>35186.998666138134</v>
      </c>
      <c r="AI3433">
        <v>3130.7315255539211</v>
      </c>
      <c r="AJ3433">
        <v>44813.096285127976</v>
      </c>
      <c r="AK3433">
        <v>3620</v>
      </c>
      <c r="AL3433">
        <v>738851.125</v>
      </c>
      <c r="AM3433">
        <v>599185.4375</v>
      </c>
      <c r="AN3433">
        <v>139665.671875</v>
      </c>
      <c r="AO3433" s="5" t="s">
        <v>2808</v>
      </c>
    </row>
    <row r="3434" spans="1:41" ht="14.25" x14ac:dyDescent="0.45">
      <c r="A3434">
        <v>2020</v>
      </c>
      <c r="B3434" s="5" t="s">
        <v>4071</v>
      </c>
      <c r="C3434" s="5" t="s">
        <v>170</v>
      </c>
      <c r="D3434" s="5" t="s">
        <v>83</v>
      </c>
      <c r="E3434" s="5" t="s">
        <v>90</v>
      </c>
      <c r="F3434" s="5" t="s">
        <v>91</v>
      </c>
      <c r="G3434" s="5" t="s">
        <v>86</v>
      </c>
      <c r="H3434" s="5" t="s">
        <v>130</v>
      </c>
      <c r="I3434">
        <v>499.66138053225711</v>
      </c>
      <c r="J3434">
        <v>2056.783383973785</v>
      </c>
      <c r="K3434">
        <v>0</v>
      </c>
      <c r="L3434">
        <v>498.76997061364284</v>
      </c>
      <c r="M3434">
        <v>2725.2379837652652</v>
      </c>
      <c r="N3434">
        <v>1120.9469442657128</v>
      </c>
      <c r="O3434">
        <v>287.9496737563299</v>
      </c>
      <c r="P3434">
        <v>934.49541694172126</v>
      </c>
      <c r="Q3434">
        <v>0</v>
      </c>
      <c r="R3434">
        <v>215.96225531724744</v>
      </c>
      <c r="S3434">
        <v>3290.8534143580559</v>
      </c>
      <c r="T3434">
        <v>1259.7798226839434</v>
      </c>
      <c r="U3434">
        <v>22.624617223711635</v>
      </c>
      <c r="V3434">
        <v>438.09486078641623</v>
      </c>
      <c r="W3434">
        <v>396.95919310694052</v>
      </c>
      <c r="X3434">
        <v>44.220842755436379</v>
      </c>
      <c r="Y3434">
        <v>1692.7327250104252</v>
      </c>
      <c r="Z3434">
        <v>0</v>
      </c>
      <c r="AA3434">
        <v>10132.743341146852</v>
      </c>
      <c r="AB3434">
        <v>0</v>
      </c>
      <c r="AC3434">
        <v>320.01497813206578</v>
      </c>
      <c r="AD3434">
        <v>0</v>
      </c>
      <c r="AE3434">
        <v>411.35667679475699</v>
      </c>
      <c r="AF3434">
        <v>10762.11905664283</v>
      </c>
      <c r="AG3434">
        <v>14003.609669785516</v>
      </c>
      <c r="AH3434">
        <v>2895.9510046350892</v>
      </c>
      <c r="AI3434">
        <v>107.98112765862372</v>
      </c>
      <c r="AJ3434">
        <v>1479.0529471083851</v>
      </c>
      <c r="AK3434">
        <v>0</v>
      </c>
      <c r="AL3434">
        <v>55597.90234375</v>
      </c>
      <c r="AM3434">
        <v>44588.97265625</v>
      </c>
      <c r="AN3434">
        <v>11008.9326171875</v>
      </c>
      <c r="AO3434" s="5" t="s">
        <v>4485</v>
      </c>
    </row>
    <row r="3435" spans="1:41" ht="14.25" x14ac:dyDescent="0.45">
      <c r="A3435">
        <v>2020</v>
      </c>
      <c r="B3435" s="5" t="s">
        <v>1508</v>
      </c>
      <c r="C3435" s="5" t="s">
        <v>170</v>
      </c>
      <c r="D3435" s="5" t="s">
        <v>83</v>
      </c>
      <c r="E3435" s="5" t="s">
        <v>90</v>
      </c>
      <c r="F3435" s="5" t="s">
        <v>91</v>
      </c>
      <c r="G3435" s="5" t="s">
        <v>86</v>
      </c>
      <c r="H3435" s="5" t="s">
        <v>130</v>
      </c>
      <c r="I3435">
        <v>445.26837590781201</v>
      </c>
      <c r="J3435"/>
      <c r="K3435"/>
      <c r="L3435"/>
      <c r="M3435">
        <v>1133.5403512517955</v>
      </c>
      <c r="N3435">
        <v>651.15442302938629</v>
      </c>
      <c r="O3435">
        <v>11.226800397058385</v>
      </c>
      <c r="P3435"/>
      <c r="Q3435">
        <v>233.40518025484383</v>
      </c>
      <c r="R3435">
        <v>645.54102283085717</v>
      </c>
      <c r="S3435">
        <v>2978.3438123128772</v>
      </c>
      <c r="T3435">
        <v>1684.0200595587578</v>
      </c>
      <c r="U3435">
        <v>20.208240714705092</v>
      </c>
      <c r="V3435">
        <v>481.6297370338047</v>
      </c>
      <c r="W3435">
        <v>0</v>
      </c>
      <c r="X3435">
        <v>123.49480436764223</v>
      </c>
      <c r="Y3435">
        <v>2853.8526609322412</v>
      </c>
      <c r="Z3435"/>
      <c r="AA3435">
        <v>4920.894721411707</v>
      </c>
      <c r="AB3435"/>
      <c r="AC3435">
        <v>218.13673171484442</v>
      </c>
      <c r="AD3435">
        <v>449.07201588233539</v>
      </c>
      <c r="AE3435">
        <v>336.80401191175156</v>
      </c>
      <c r="AF3435">
        <v>4574.9211618012914</v>
      </c>
      <c r="AG3435">
        <v>9630.3493805966827</v>
      </c>
      <c r="AH3435">
        <v>4012.4584619086668</v>
      </c>
      <c r="AI3435">
        <v>990.20379502054948</v>
      </c>
      <c r="AJ3435">
        <v>503.24518669005255</v>
      </c>
      <c r="AK3435"/>
      <c r="AL3435">
        <v>36897.7734375</v>
      </c>
      <c r="AM3435">
        <v>25515.41015625</v>
      </c>
      <c r="AN3435">
        <v>11382.359375</v>
      </c>
      <c r="AO3435" s="5" t="s">
        <v>5707</v>
      </c>
    </row>
    <row r="3436" spans="1:41" ht="14.25" x14ac:dyDescent="0.45">
      <c r="A3436">
        <v>2020</v>
      </c>
      <c r="B3436" s="5" t="s">
        <v>1507</v>
      </c>
      <c r="C3436" s="5" t="s">
        <v>170</v>
      </c>
      <c r="D3436" s="5" t="s">
        <v>83</v>
      </c>
      <c r="E3436" s="5" t="s">
        <v>90</v>
      </c>
      <c r="F3436" s="5" t="s">
        <v>91</v>
      </c>
      <c r="G3436" s="5" t="s">
        <v>86</v>
      </c>
      <c r="H3436" s="5" t="s">
        <v>130</v>
      </c>
      <c r="I3436">
        <v>386.66290776160798</v>
      </c>
      <c r="J3436"/>
      <c r="K3436">
        <v>34.117315390730113</v>
      </c>
      <c r="L3436">
        <v>247.91915850597218</v>
      </c>
      <c r="M3436">
        <v>94.391239247686656</v>
      </c>
      <c r="N3436">
        <v>670.97386935102554</v>
      </c>
      <c r="O3436">
        <v>11.372438463576705</v>
      </c>
      <c r="P3436"/>
      <c r="Q3436">
        <v>260.42884081590654</v>
      </c>
      <c r="R3436">
        <v>423.05471084505342</v>
      </c>
      <c r="S3436">
        <v>2672.5230389405256</v>
      </c>
      <c r="T3436">
        <v>1089.4796048106484</v>
      </c>
      <c r="U3436">
        <v>20.696455905925177</v>
      </c>
      <c r="V3436"/>
      <c r="W3436">
        <v>284.31096158941762</v>
      </c>
      <c r="X3436">
        <v>125.09682309934375</v>
      </c>
      <c r="Y3436">
        <v>3394.6728813776463</v>
      </c>
      <c r="Z3436">
        <v>0</v>
      </c>
      <c r="AA3436">
        <v>4911.3020595737516</v>
      </c>
      <c r="AB3436">
        <v>0</v>
      </c>
      <c r="AC3436">
        <v>272.16106911515544</v>
      </c>
      <c r="AD3436">
        <v>0</v>
      </c>
      <c r="AE3436">
        <v>284.31096158941762</v>
      </c>
      <c r="AF3436">
        <v>3760.3434049793382</v>
      </c>
      <c r="AG3436">
        <v>8840.8731935653977</v>
      </c>
      <c r="AH3436">
        <v>3088.754286707433</v>
      </c>
      <c r="AI3436"/>
      <c r="AJ3436">
        <v>1177.047380980189</v>
      </c>
      <c r="AK3436"/>
      <c r="AL3436">
        <v>32050.490234375</v>
      </c>
      <c r="AM3436">
        <v>24650.447265625</v>
      </c>
      <c r="AN3436">
        <v>7400.04541015625</v>
      </c>
      <c r="AO3436" s="5" t="s">
        <v>5708</v>
      </c>
    </row>
    <row r="3437" spans="1:41" ht="14.25" x14ac:dyDescent="0.45">
      <c r="A3437">
        <v>2020</v>
      </c>
      <c r="B3437" s="5" t="s">
        <v>589</v>
      </c>
      <c r="C3437" s="5" t="s">
        <v>170</v>
      </c>
      <c r="D3437" s="5" t="s">
        <v>83</v>
      </c>
      <c r="E3437" s="5" t="s">
        <v>90</v>
      </c>
      <c r="F3437" s="5" t="s">
        <v>91</v>
      </c>
      <c r="G3437" s="5" t="s">
        <v>86</v>
      </c>
      <c r="H3437" s="5" t="s">
        <v>130</v>
      </c>
      <c r="I3437">
        <v>575.38751351819599</v>
      </c>
      <c r="J3437">
        <v>0</v>
      </c>
      <c r="K3437">
        <v>0</v>
      </c>
      <c r="L3437">
        <v>514.87628054672518</v>
      </c>
      <c r="M3437">
        <v>1096.6333975356022</v>
      </c>
      <c r="N3437">
        <v>891.74448589535905</v>
      </c>
      <c r="O3437">
        <v>159.2400867670284</v>
      </c>
      <c r="P3437">
        <v>0</v>
      </c>
      <c r="Q3437">
        <v>0</v>
      </c>
      <c r="R3437">
        <v>265.40014461171398</v>
      </c>
      <c r="S3437">
        <v>5042.6027476225663</v>
      </c>
      <c r="T3437">
        <v>1539.3208387479413</v>
      </c>
      <c r="U3437">
        <v>44.58722429476795</v>
      </c>
      <c r="V3437">
        <v>521.2458840174063</v>
      </c>
      <c r="W3437">
        <v>1254.8118837241839</v>
      </c>
      <c r="X3437">
        <v>95.312120802157878</v>
      </c>
      <c r="Y3437">
        <v>3127.4753041044378</v>
      </c>
      <c r="Z3437">
        <v>0</v>
      </c>
      <c r="AA3437">
        <v>10227.952154516537</v>
      </c>
      <c r="AB3437">
        <v>0</v>
      </c>
      <c r="AC3437">
        <v>303.23102434507263</v>
      </c>
      <c r="AD3437">
        <v>0</v>
      </c>
      <c r="AE3437">
        <v>270.70814750394828</v>
      </c>
      <c r="AF3437">
        <v>10161.718021415416</v>
      </c>
      <c r="AG3437">
        <v>13719.06427526872</v>
      </c>
      <c r="AH3437">
        <v>2957.2485006309471</v>
      </c>
      <c r="AI3437">
        <v>61.921038539648222</v>
      </c>
      <c r="AJ3437">
        <v>1161.8071918208616</v>
      </c>
      <c r="AK3437">
        <v>0</v>
      </c>
      <c r="AL3437">
        <v>53992.29296875</v>
      </c>
      <c r="AM3437">
        <v>41785.19921875</v>
      </c>
      <c r="AN3437">
        <v>12207.08984375</v>
      </c>
      <c r="AO3437" s="5" t="s">
        <v>1031</v>
      </c>
    </row>
    <row r="3438" spans="1:41" ht="14.25" x14ac:dyDescent="0.45">
      <c r="A3438">
        <v>2020</v>
      </c>
      <c r="B3438" s="5" t="s">
        <v>1509</v>
      </c>
      <c r="C3438" s="5" t="s">
        <v>170</v>
      </c>
      <c r="D3438" s="5" t="s">
        <v>83</v>
      </c>
      <c r="E3438" s="5" t="s">
        <v>90</v>
      </c>
      <c r="F3438" s="5" t="s">
        <v>91</v>
      </c>
      <c r="G3438" s="5" t="s">
        <v>86</v>
      </c>
      <c r="H3438" s="5" t="s">
        <v>130</v>
      </c>
      <c r="I3438">
        <v>492.67872519189825</v>
      </c>
      <c r="J3438">
        <v>0</v>
      </c>
      <c r="K3438">
        <v>0</v>
      </c>
      <c r="L3438">
        <v>621.8700353533294</v>
      </c>
      <c r="M3438">
        <v>1167.8251427446637</v>
      </c>
      <c r="N3438">
        <v>635.00813469178001</v>
      </c>
      <c r="O3438">
        <v>32.845248346126553</v>
      </c>
      <c r="P3438">
        <v>0</v>
      </c>
      <c r="Q3438">
        <v>0</v>
      </c>
      <c r="R3438">
        <v>273.71040288438792</v>
      </c>
      <c r="S3438">
        <v>3456.4149676240509</v>
      </c>
      <c r="T3438">
        <v>1478.0361755756949</v>
      </c>
      <c r="U3438">
        <v>43.793664461502068</v>
      </c>
      <c r="V3438">
        <v>421.51402044195743</v>
      </c>
      <c r="W3438">
        <v>1603.9429609025133</v>
      </c>
      <c r="X3438">
        <v>123.71710210374334</v>
      </c>
      <c r="Y3438">
        <v>2406.4618621595387</v>
      </c>
      <c r="Z3438">
        <v>0</v>
      </c>
      <c r="AA3438">
        <v>4838.858945952853</v>
      </c>
      <c r="AB3438">
        <v>0</v>
      </c>
      <c r="AC3438">
        <v>215.43198390224407</v>
      </c>
      <c r="AD3438">
        <v>0</v>
      </c>
      <c r="AE3438">
        <v>273.71040288438792</v>
      </c>
      <c r="AF3438">
        <v>7118.7398626864806</v>
      </c>
      <c r="AG3438">
        <v>9641.4343219254188</v>
      </c>
      <c r="AH3438">
        <v>3036.9811462440148</v>
      </c>
      <c r="AI3438">
        <v>63.859921517762317</v>
      </c>
      <c r="AJ3438">
        <v>1569.3171138010071</v>
      </c>
      <c r="AK3438">
        <v>0</v>
      </c>
      <c r="AL3438">
        <v>39516.15234375</v>
      </c>
      <c r="AM3438">
        <v>28552.52734375</v>
      </c>
      <c r="AN3438">
        <v>10963.623046875</v>
      </c>
      <c r="AO3438" s="5" t="s">
        <v>2810</v>
      </c>
    </row>
    <row r="3439" spans="1:41" ht="14.25" x14ac:dyDescent="0.45">
      <c r="A3439">
        <v>2020</v>
      </c>
      <c r="B3439" s="5" t="s">
        <v>5028</v>
      </c>
      <c r="C3439" s="5" t="s">
        <v>170</v>
      </c>
      <c r="D3439" s="5" t="s">
        <v>83</v>
      </c>
      <c r="E3439" s="5" t="s">
        <v>90</v>
      </c>
      <c r="F3439" s="5" t="s">
        <v>91</v>
      </c>
      <c r="G3439" s="5" t="s">
        <v>86</v>
      </c>
      <c r="H3439" s="5" t="s">
        <v>130</v>
      </c>
      <c r="I3439">
        <v>391.26335999999998</v>
      </c>
      <c r="J3439">
        <v>6210</v>
      </c>
      <c r="K3439">
        <v>0</v>
      </c>
      <c r="L3439">
        <v>1140</v>
      </c>
      <c r="M3439">
        <v>2450</v>
      </c>
      <c r="N3439">
        <v>1386.704</v>
      </c>
      <c r="O3439">
        <v>983</v>
      </c>
      <c r="P3439">
        <v>1262.6959999999999</v>
      </c>
      <c r="Q3439">
        <v>0</v>
      </c>
      <c r="R3439">
        <v>100</v>
      </c>
      <c r="S3439">
        <v>2075</v>
      </c>
      <c r="T3439">
        <v>1650</v>
      </c>
      <c r="U3439">
        <v>22</v>
      </c>
      <c r="V3439">
        <v>583</v>
      </c>
      <c r="W3439">
        <v>738</v>
      </c>
      <c r="X3439">
        <v>1021</v>
      </c>
      <c r="Y3439">
        <v>3150</v>
      </c>
      <c r="Z3439">
        <v>1100</v>
      </c>
      <c r="AA3439">
        <v>9997</v>
      </c>
      <c r="AB3439">
        <v>52</v>
      </c>
      <c r="AC3439">
        <v>3361.1761499999998</v>
      </c>
      <c r="AD3439">
        <v>1500</v>
      </c>
      <c r="AE3439">
        <v>1400</v>
      </c>
      <c r="AF3439">
        <v>12485</v>
      </c>
      <c r="AG3439">
        <v>13342</v>
      </c>
      <c r="AH3439">
        <v>1655</v>
      </c>
      <c r="AI3439">
        <v>105</v>
      </c>
      <c r="AJ3439">
        <v>4506</v>
      </c>
      <c r="AK3439">
        <v>0</v>
      </c>
      <c r="AL3439">
        <v>72665.84375</v>
      </c>
      <c r="AM3439">
        <v>60436.83984375</v>
      </c>
      <c r="AN3439">
        <v>12229</v>
      </c>
      <c r="AO3439" s="5" t="s">
        <v>5709</v>
      </c>
    </row>
    <row r="3440" spans="1:41" ht="14.25" x14ac:dyDescent="0.45">
      <c r="A3440">
        <v>2020</v>
      </c>
      <c r="B3440" s="5" t="s">
        <v>1508</v>
      </c>
      <c r="C3440" s="5" t="s">
        <v>170</v>
      </c>
      <c r="D3440" s="5" t="s">
        <v>83</v>
      </c>
      <c r="E3440" s="5" t="s">
        <v>90</v>
      </c>
      <c r="F3440" s="5" t="s">
        <v>91</v>
      </c>
      <c r="G3440" s="5" t="s">
        <v>87</v>
      </c>
      <c r="H3440" s="5" t="s">
        <v>130</v>
      </c>
      <c r="I3440">
        <v>404.54424000000012</v>
      </c>
      <c r="J3440"/>
      <c r="K3440">
        <v>0</v>
      </c>
      <c r="L3440">
        <v>0</v>
      </c>
      <c r="M3440">
        <v>1144.9698158491719</v>
      </c>
      <c r="N3440">
        <v>658.93607876522401</v>
      </c>
      <c r="O3440">
        <v>12</v>
      </c>
      <c r="P3440">
        <v>0</v>
      </c>
      <c r="Q3440">
        <v>230.21395274052361</v>
      </c>
      <c r="R3440">
        <v>669.31410187930999</v>
      </c>
      <c r="S3440">
        <v>2929</v>
      </c>
      <c r="T3440">
        <v>1639.948270154352</v>
      </c>
      <c r="U3440">
        <v>20.072189002176</v>
      </c>
      <c r="V3440">
        <v>483</v>
      </c>
      <c r="W3440">
        <v>0</v>
      </c>
      <c r="X3440">
        <v>123.478151</v>
      </c>
      <c r="Y3440">
        <v>2977</v>
      </c>
      <c r="Z3440">
        <v>0</v>
      </c>
      <c r="AA3440">
        <v>5002.0510050152179</v>
      </c>
      <c r="AB3440"/>
      <c r="AC3440">
        <v>224</v>
      </c>
      <c r="AD3440">
        <v>465.07869240509831</v>
      </c>
      <c r="AE3440">
        <v>331.22424095999997</v>
      </c>
      <c r="AF3440">
        <v>4661.09792686944</v>
      </c>
      <c r="AG3440">
        <v>10114</v>
      </c>
      <c r="AH3440">
        <v>3986.5840429586951</v>
      </c>
      <c r="AI3440">
        <v>973.79926842240013</v>
      </c>
      <c r="AJ3440">
        <v>500</v>
      </c>
      <c r="AK3440"/>
      <c r="AL3440">
        <v>37550.3125</v>
      </c>
      <c r="AM3440">
        <v>26275.453125</v>
      </c>
      <c r="AN3440">
        <v>11274.857421875</v>
      </c>
      <c r="AO3440" s="5" t="s">
        <v>5711</v>
      </c>
    </row>
    <row r="3441" spans="1:41" ht="14.25" x14ac:dyDescent="0.45">
      <c r="A3441">
        <v>2020</v>
      </c>
      <c r="B3441" s="5" t="s">
        <v>1509</v>
      </c>
      <c r="C3441" s="5" t="s">
        <v>170</v>
      </c>
      <c r="D3441" s="5" t="s">
        <v>83</v>
      </c>
      <c r="E3441" s="5" t="s">
        <v>90</v>
      </c>
      <c r="F3441" s="5" t="s">
        <v>91</v>
      </c>
      <c r="G3441" s="5" t="s">
        <v>87</v>
      </c>
      <c r="H3441" s="5" t="s">
        <v>130</v>
      </c>
      <c r="I3441">
        <v>496.83636144000002</v>
      </c>
      <c r="J3441"/>
      <c r="K3441">
        <v>0</v>
      </c>
      <c r="L3441">
        <v>642.52160000000003</v>
      </c>
      <c r="M3441">
        <v>1173.327395928146</v>
      </c>
      <c r="N3441">
        <v>640.366865856</v>
      </c>
      <c r="O3441">
        <v>32.820927652755969</v>
      </c>
      <c r="P3441">
        <v>0</v>
      </c>
      <c r="Q3441">
        <v>0</v>
      </c>
      <c r="R3441">
        <v>277.74318215035782</v>
      </c>
      <c r="S3441">
        <v>3417</v>
      </c>
      <c r="T3441">
        <v>1432.8407933437491</v>
      </c>
      <c r="U3441">
        <v>43.730259263999997</v>
      </c>
      <c r="V3441"/>
      <c r="W3441">
        <v>1588.872450849934</v>
      </c>
      <c r="X3441">
        <v>121</v>
      </c>
      <c r="Y3441">
        <v>2466</v>
      </c>
      <c r="Z3441">
        <v>0</v>
      </c>
      <c r="AA3441">
        <v>4893.500451669398</v>
      </c>
      <c r="AB3441"/>
      <c r="AC3441">
        <v>212.02852999999999</v>
      </c>
      <c r="AD3441"/>
      <c r="AE3441">
        <v>277.74318215035782</v>
      </c>
      <c r="AF3441">
        <v>7228.2155551916594</v>
      </c>
      <c r="AG3441">
        <v>10109.22903339619</v>
      </c>
      <c r="AH3441">
        <v>3100.3261538937322</v>
      </c>
      <c r="AI3441">
        <v>63.136103028480008</v>
      </c>
      <c r="AJ3441">
        <v>1586.8817627199001</v>
      </c>
      <c r="AK3441"/>
      <c r="AL3441">
        <v>39804.12109375</v>
      </c>
      <c r="AM3441">
        <v>28874.794921875</v>
      </c>
      <c r="AN3441">
        <v>10929.3232421875</v>
      </c>
      <c r="AO3441" s="5" t="s">
        <v>2811</v>
      </c>
    </row>
    <row r="3442" spans="1:41" ht="14.25" x14ac:dyDescent="0.45">
      <c r="A3442">
        <v>2020</v>
      </c>
      <c r="B3442" s="5" t="s">
        <v>4071</v>
      </c>
      <c r="C3442" s="5" t="s">
        <v>170</v>
      </c>
      <c r="D3442" s="5" t="s">
        <v>83</v>
      </c>
      <c r="E3442" s="5" t="s">
        <v>90</v>
      </c>
      <c r="F3442" s="5" t="s">
        <v>91</v>
      </c>
      <c r="G3442" s="5" t="s">
        <v>87</v>
      </c>
      <c r="H3442" s="5" t="s">
        <v>130</v>
      </c>
      <c r="I3442">
        <v>515.60573509439996</v>
      </c>
      <c r="J3442"/>
      <c r="K3442"/>
      <c r="L3442">
        <v>519.58050000000003</v>
      </c>
      <c r="M3442">
        <v>2757.06</v>
      </c>
      <c r="N3442">
        <v>1135.1478</v>
      </c>
      <c r="O3442">
        <v>290.74108000000001</v>
      </c>
      <c r="P3442">
        <v>939.85427714399987</v>
      </c>
      <c r="Q3442">
        <v>0</v>
      </c>
      <c r="R3442">
        <v>217.57089409098671</v>
      </c>
      <c r="S3442">
        <v>3326</v>
      </c>
      <c r="T3442">
        <v>1299.9798000000001</v>
      </c>
      <c r="U3442">
        <v>22.4422</v>
      </c>
      <c r="V3442">
        <v>444</v>
      </c>
      <c r="W3442">
        <v>402.38222599999989</v>
      </c>
      <c r="X3442">
        <v>46</v>
      </c>
      <c r="Y3442">
        <v>1720</v>
      </c>
      <c r="Z3442">
        <v>0</v>
      </c>
      <c r="AA3442">
        <v>10372</v>
      </c>
      <c r="AB3442"/>
      <c r="AC3442">
        <v>323.75173000000001</v>
      </c>
      <c r="AD3442">
        <v>0</v>
      </c>
      <c r="AE3442">
        <v>416.16</v>
      </c>
      <c r="AF3442">
        <v>11105.541719999999</v>
      </c>
      <c r="AG3442">
        <v>14460</v>
      </c>
      <c r="AH3442">
        <v>2871</v>
      </c>
      <c r="AI3442">
        <v>109.242</v>
      </c>
      <c r="AJ3442">
        <v>1526.25</v>
      </c>
      <c r="AK3442"/>
      <c r="AL3442">
        <v>54820.30859375</v>
      </c>
      <c r="AM3442">
        <v>43717.90625</v>
      </c>
      <c r="AN3442">
        <v>11102.4052734375</v>
      </c>
      <c r="AO3442" s="5" t="s">
        <v>4486</v>
      </c>
    </row>
    <row r="3443" spans="1:41" ht="14.25" x14ac:dyDescent="0.45">
      <c r="A3443">
        <v>2020</v>
      </c>
      <c r="B3443" s="5" t="s">
        <v>5028</v>
      </c>
      <c r="C3443" s="5" t="s">
        <v>170</v>
      </c>
      <c r="D3443" s="5" t="s">
        <v>83</v>
      </c>
      <c r="E3443" s="5" t="s">
        <v>90</v>
      </c>
      <c r="F3443" s="5" t="s">
        <v>91</v>
      </c>
      <c r="G3443" s="5" t="s">
        <v>87</v>
      </c>
      <c r="H3443" s="5" t="s">
        <v>130</v>
      </c>
      <c r="I3443">
        <v>407.07039974399999</v>
      </c>
      <c r="J3443">
        <v>6573.7978053750139</v>
      </c>
      <c r="K3443"/>
      <c r="L3443">
        <v>1188.0335124000001</v>
      </c>
      <c r="M3443">
        <v>2499</v>
      </c>
      <c r="N3443">
        <v>1413.0513759999999</v>
      </c>
      <c r="O3443">
        <v>1002.66</v>
      </c>
      <c r="P3443">
        <v>1289.212616</v>
      </c>
      <c r="Q3443">
        <v>0</v>
      </c>
      <c r="R3443">
        <v>101.8363811432244</v>
      </c>
      <c r="S3443">
        <v>2106.125</v>
      </c>
      <c r="T3443">
        <v>1717.3992000000001</v>
      </c>
      <c r="U3443">
        <v>22.22</v>
      </c>
      <c r="V3443">
        <v>595</v>
      </c>
      <c r="W3443">
        <v>752.76</v>
      </c>
      <c r="X3443">
        <v>1071.029</v>
      </c>
      <c r="Y3443">
        <v>3246</v>
      </c>
      <c r="Z3443">
        <v>1120.9000000000001</v>
      </c>
      <c r="AA3443">
        <v>10372</v>
      </c>
      <c r="AB3443">
        <v>52</v>
      </c>
      <c r="AC3443">
        <v>3428.39968</v>
      </c>
      <c r="AD3443">
        <v>1500</v>
      </c>
      <c r="AE3443">
        <v>1428</v>
      </c>
      <c r="AF3443">
        <v>13011.0512301</v>
      </c>
      <c r="AG3443">
        <v>14015</v>
      </c>
      <c r="AH3443">
        <v>1730.31284375</v>
      </c>
      <c r="AI3443">
        <v>107.1</v>
      </c>
      <c r="AJ3443">
        <v>4781.8032479999993</v>
      </c>
      <c r="AK3443"/>
      <c r="AL3443">
        <v>75531.765625</v>
      </c>
      <c r="AM3443">
        <v>62993.37890625</v>
      </c>
      <c r="AN3443">
        <v>12538.3857421875</v>
      </c>
      <c r="AO3443" s="5" t="s">
        <v>5710</v>
      </c>
    </row>
    <row r="3444" spans="1:41" ht="14.25" x14ac:dyDescent="0.45">
      <c r="A3444">
        <v>2020</v>
      </c>
      <c r="B3444" s="5" t="s">
        <v>1507</v>
      </c>
      <c r="C3444" s="5" t="s">
        <v>170</v>
      </c>
      <c r="D3444" s="5" t="s">
        <v>83</v>
      </c>
      <c r="E3444" s="5" t="s">
        <v>90</v>
      </c>
      <c r="F3444" s="5" t="s">
        <v>91</v>
      </c>
      <c r="G3444" s="5" t="s">
        <v>87</v>
      </c>
      <c r="H3444" s="5" t="s">
        <v>130</v>
      </c>
      <c r="I3444">
        <v>387.6</v>
      </c>
      <c r="J3444"/>
      <c r="K3444">
        <v>30</v>
      </c>
      <c r="L3444">
        <v>250.41347554754299</v>
      </c>
      <c r="M3444">
        <v>95.44999999999996</v>
      </c>
      <c r="N3444">
        <v>684.99</v>
      </c>
      <c r="O3444">
        <v>11.88685753668212</v>
      </c>
      <c r="P3444">
        <v>420</v>
      </c>
      <c r="Q3444">
        <v>266.615461224</v>
      </c>
      <c r="R3444">
        <v>427.09632118802671</v>
      </c>
      <c r="S3444">
        <v>2725</v>
      </c>
      <c r="T3444">
        <v>994</v>
      </c>
      <c r="U3444">
        <v>16</v>
      </c>
      <c r="V3444">
        <v>408</v>
      </c>
      <c r="W3444">
        <v>290</v>
      </c>
      <c r="X3444">
        <v>135</v>
      </c>
      <c r="Y3444">
        <v>3564.2461051390651</v>
      </c>
      <c r="Z3444">
        <v>0</v>
      </c>
      <c r="AA3444">
        <v>5032.4106479036463</v>
      </c>
      <c r="AB3444"/>
      <c r="AC3444">
        <v>284.47190999999998</v>
      </c>
      <c r="AD3444">
        <v>400</v>
      </c>
      <c r="AE3444">
        <v>291.01294937969197</v>
      </c>
      <c r="AF3444">
        <v>3798.1762561947189</v>
      </c>
      <c r="AG3444">
        <v>9047.385985841669</v>
      </c>
      <c r="AH3444">
        <v>3104.5369876818399</v>
      </c>
      <c r="AI3444">
        <v>882</v>
      </c>
      <c r="AJ3444">
        <v>1209.4378794899101</v>
      </c>
      <c r="AK3444"/>
      <c r="AL3444">
        <v>34755.734375</v>
      </c>
      <c r="AM3444">
        <v>26087.85546875</v>
      </c>
      <c r="AN3444">
        <v>8667.8740234375</v>
      </c>
      <c r="AO3444" s="5" t="s">
        <v>5712</v>
      </c>
    </row>
    <row r="3445" spans="1:41" ht="14.25" x14ac:dyDescent="0.45">
      <c r="A3445">
        <v>2020</v>
      </c>
      <c r="B3445" s="5" t="s">
        <v>589</v>
      </c>
      <c r="C3445" s="5" t="s">
        <v>170</v>
      </c>
      <c r="D3445" s="5" t="s">
        <v>83</v>
      </c>
      <c r="E3445" s="5" t="s">
        <v>90</v>
      </c>
      <c r="F3445" s="5" t="s">
        <v>91</v>
      </c>
      <c r="G3445" s="5" t="s">
        <v>87</v>
      </c>
      <c r="H3445" s="5" t="s">
        <v>130</v>
      </c>
      <c r="I3445">
        <v>575.2590444387497</v>
      </c>
      <c r="J3445"/>
      <c r="K3445"/>
      <c r="L3445">
        <v>522.40616820000014</v>
      </c>
      <c r="M3445">
        <v>1096.227864</v>
      </c>
      <c r="N3445">
        <v>911.9182800000001</v>
      </c>
      <c r="O3445">
        <v>159.2320467128674</v>
      </c>
      <c r="P3445">
        <v>0</v>
      </c>
      <c r="Q3445">
        <v>0</v>
      </c>
      <c r="R3445">
        <v>263.2987731919327</v>
      </c>
      <c r="S3445">
        <v>5045.6702099999993</v>
      </c>
      <c r="T3445">
        <v>1493.9364499999999</v>
      </c>
      <c r="U3445">
        <v>43.272641999999998</v>
      </c>
      <c r="V3445">
        <v>523</v>
      </c>
      <c r="W3445"/>
      <c r="X3445">
        <v>97.182412000000014</v>
      </c>
      <c r="Y3445">
        <v>3120</v>
      </c>
      <c r="Z3445"/>
      <c r="AA3445">
        <v>10574.82875674052</v>
      </c>
      <c r="AB3445">
        <v>0</v>
      </c>
      <c r="AC3445">
        <v>303.20657999999997</v>
      </c>
      <c r="AD3445">
        <v>0</v>
      </c>
      <c r="AE3445">
        <v>270.60804000000002</v>
      </c>
      <c r="AF3445">
        <v>10310.32963542154</v>
      </c>
      <c r="AG3445">
        <v>14047</v>
      </c>
      <c r="AH3445">
        <v>3044.9484214514059</v>
      </c>
      <c r="AI3445">
        <v>61.898140224000009</v>
      </c>
      <c r="AJ3445">
        <v>1184.6051082470699</v>
      </c>
      <c r="AK3445"/>
      <c r="AL3445">
        <v>53648.828125</v>
      </c>
      <c r="AM3445">
        <v>42649.734375</v>
      </c>
      <c r="AN3445">
        <v>10999.0966796875</v>
      </c>
      <c r="AO3445" s="5" t="s">
        <v>1032</v>
      </c>
    </row>
    <row r="3446" spans="1:41" ht="14.25" x14ac:dyDescent="0.45">
      <c r="A3446">
        <v>2020</v>
      </c>
      <c r="B3446" s="5" t="s">
        <v>5028</v>
      </c>
      <c r="C3446" s="5" t="s">
        <v>170</v>
      </c>
      <c r="D3446" s="5" t="s">
        <v>83</v>
      </c>
      <c r="E3446" s="5" t="s">
        <v>92</v>
      </c>
      <c r="F3446" s="5" t="s">
        <v>224</v>
      </c>
      <c r="G3446" s="5" t="s">
        <v>86</v>
      </c>
      <c r="H3446" s="5" t="s">
        <v>130</v>
      </c>
      <c r="I3446">
        <v>0</v>
      </c>
      <c r="J3446">
        <v>0</v>
      </c>
      <c r="K3446">
        <v>60</v>
      </c>
      <c r="L3446">
        <v>0</v>
      </c>
      <c r="M3446">
        <v>400</v>
      </c>
      <c r="N3446">
        <v>0</v>
      </c>
      <c r="O3446">
        <v>167.52449999999999</v>
      </c>
      <c r="P3446">
        <v>0</v>
      </c>
      <c r="Q3446">
        <v>0</v>
      </c>
      <c r="R3446">
        <v>202.70292000000001</v>
      </c>
      <c r="S3446">
        <v>0</v>
      </c>
      <c r="T3446">
        <v>0</v>
      </c>
      <c r="U3446">
        <v>0</v>
      </c>
      <c r="V3446">
        <v>420</v>
      </c>
      <c r="W3446">
        <v>230</v>
      </c>
      <c r="X3446">
        <v>0</v>
      </c>
      <c r="Y3446">
        <v>0</v>
      </c>
      <c r="Z3446">
        <v>0</v>
      </c>
      <c r="AA3446">
        <v>2313</v>
      </c>
      <c r="AB3446">
        <v>0</v>
      </c>
      <c r="AC3446">
        <v>0</v>
      </c>
      <c r="AD3446">
        <v>0</v>
      </c>
      <c r="AE3446">
        <v>0</v>
      </c>
      <c r="AF3446">
        <v>60.9</v>
      </c>
      <c r="AG3446">
        <v>0</v>
      </c>
      <c r="AH3446">
        <v>370</v>
      </c>
      <c r="AI3446">
        <v>0</v>
      </c>
      <c r="AJ3446">
        <v>0</v>
      </c>
      <c r="AK3446">
        <v>0</v>
      </c>
      <c r="AL3446">
        <v>4224.12744140625</v>
      </c>
      <c r="AM3446">
        <v>2996.602783203125</v>
      </c>
      <c r="AN3446">
        <v>1227.5244140625</v>
      </c>
      <c r="AO3446" s="5" t="s">
        <v>5713</v>
      </c>
    </row>
    <row r="3447" spans="1:41" ht="14.25" x14ac:dyDescent="0.45">
      <c r="A3447">
        <v>2020</v>
      </c>
      <c r="B3447" s="5" t="s">
        <v>1508</v>
      </c>
      <c r="C3447" s="5" t="s">
        <v>170</v>
      </c>
      <c r="D3447" s="5" t="s">
        <v>83</v>
      </c>
      <c r="E3447" s="5" t="s">
        <v>92</v>
      </c>
      <c r="F3447" s="5" t="s">
        <v>224</v>
      </c>
      <c r="G3447" s="5" t="s">
        <v>86</v>
      </c>
      <c r="H3447" s="5" t="s">
        <v>130</v>
      </c>
      <c r="I3447">
        <v>0</v>
      </c>
      <c r="J3447"/>
      <c r="K3447">
        <v>39.293801389704349</v>
      </c>
      <c r="L3447"/>
      <c r="M3447">
        <v>122.09145431800994</v>
      </c>
      <c r="N3447">
        <v>0</v>
      </c>
      <c r="O3447">
        <v>0</v>
      </c>
      <c r="P3447">
        <v>39.293801389704349</v>
      </c>
      <c r="Q3447">
        <v>0</v>
      </c>
      <c r="R3447">
        <v>217.54934495673032</v>
      </c>
      <c r="S3447">
        <v>0</v>
      </c>
      <c r="T3447">
        <v>0</v>
      </c>
      <c r="U3447"/>
      <c r="V3447">
        <v>0</v>
      </c>
      <c r="W3447">
        <v>56.134001985291924</v>
      </c>
      <c r="X3447">
        <v>0</v>
      </c>
      <c r="Y3447">
        <v>0</v>
      </c>
      <c r="Z3447">
        <v>0</v>
      </c>
      <c r="AA3447">
        <v>0</v>
      </c>
      <c r="AB3447"/>
      <c r="AC3447"/>
      <c r="AD3447">
        <v>0</v>
      </c>
      <c r="AE3447"/>
      <c r="AF3447">
        <v>195.79665316050861</v>
      </c>
      <c r="AG3447">
        <v>0</v>
      </c>
      <c r="AH3447">
        <v>0</v>
      </c>
      <c r="AI3447">
        <v>0</v>
      </c>
      <c r="AJ3447">
        <v>0</v>
      </c>
      <c r="AK3447">
        <v>0</v>
      </c>
      <c r="AL3447">
        <v>670.1590576171875</v>
      </c>
      <c r="AM3447">
        <v>452.63980102539063</v>
      </c>
      <c r="AN3447">
        <v>217.51925659179688</v>
      </c>
      <c r="AO3447" s="5" t="s">
        <v>2814</v>
      </c>
    </row>
    <row r="3448" spans="1:41" ht="14.25" x14ac:dyDescent="0.45">
      <c r="A3448">
        <v>2020</v>
      </c>
      <c r="B3448" s="5" t="s">
        <v>1509</v>
      </c>
      <c r="C3448" s="5" t="s">
        <v>170</v>
      </c>
      <c r="D3448" s="5" t="s">
        <v>83</v>
      </c>
      <c r="E3448" s="5" t="s">
        <v>92</v>
      </c>
      <c r="F3448" s="5" t="s">
        <v>224</v>
      </c>
      <c r="G3448" s="5" t="s">
        <v>86</v>
      </c>
      <c r="H3448" s="5" t="s">
        <v>130</v>
      </c>
      <c r="I3448">
        <v>0</v>
      </c>
      <c r="J3448">
        <v>0</v>
      </c>
      <c r="K3448">
        <v>38.319456403814307</v>
      </c>
      <c r="L3448">
        <v>0</v>
      </c>
      <c r="M3448">
        <v>119.33773565759313</v>
      </c>
      <c r="N3448">
        <v>0</v>
      </c>
      <c r="O3448">
        <v>0</v>
      </c>
      <c r="P3448">
        <v>0</v>
      </c>
      <c r="Q3448">
        <v>0</v>
      </c>
      <c r="R3448">
        <v>325.16795862665288</v>
      </c>
      <c r="S3448">
        <v>0</v>
      </c>
      <c r="T3448">
        <v>54.742080576877584</v>
      </c>
      <c r="U3448">
        <v>0</v>
      </c>
      <c r="V3448">
        <v>0</v>
      </c>
      <c r="W3448">
        <v>54.742080576877584</v>
      </c>
      <c r="X3448">
        <v>0</v>
      </c>
      <c r="Y3448">
        <v>0</v>
      </c>
      <c r="Z3448">
        <v>0</v>
      </c>
      <c r="AA3448">
        <v>0</v>
      </c>
      <c r="AB3448">
        <v>108.38931954221762</v>
      </c>
      <c r="AC3448">
        <v>0</v>
      </c>
      <c r="AD3448">
        <v>0</v>
      </c>
      <c r="AE3448">
        <v>0</v>
      </c>
      <c r="AF3448">
        <v>0</v>
      </c>
      <c r="AG3448">
        <v>0</v>
      </c>
      <c r="AH3448">
        <v>0</v>
      </c>
      <c r="AI3448">
        <v>0</v>
      </c>
      <c r="AJ3448">
        <v>0</v>
      </c>
      <c r="AK3448">
        <v>0</v>
      </c>
      <c r="AL3448">
        <v>700.69866943359375</v>
      </c>
      <c r="AM3448">
        <v>325.16796875</v>
      </c>
      <c r="AN3448">
        <v>375.53067016601563</v>
      </c>
      <c r="AO3448" s="5" t="s">
        <v>2813</v>
      </c>
    </row>
    <row r="3449" spans="1:41" ht="14.25" x14ac:dyDescent="0.45">
      <c r="A3449">
        <v>2020</v>
      </c>
      <c r="B3449" s="5" t="s">
        <v>4071</v>
      </c>
      <c r="C3449" s="5" t="s">
        <v>170</v>
      </c>
      <c r="D3449" s="5" t="s">
        <v>83</v>
      </c>
      <c r="E3449" s="5" t="s">
        <v>92</v>
      </c>
      <c r="F3449" s="5" t="s">
        <v>224</v>
      </c>
      <c r="G3449" s="5" t="s">
        <v>86</v>
      </c>
      <c r="H3449" s="5" t="s">
        <v>130</v>
      </c>
      <c r="I3449">
        <v>0</v>
      </c>
      <c r="J3449">
        <v>0</v>
      </c>
      <c r="K3449">
        <v>83.505405389335664</v>
      </c>
      <c r="L3449">
        <v>20.567833839737851</v>
      </c>
      <c r="M3449">
        <v>0</v>
      </c>
      <c r="N3449">
        <v>0</v>
      </c>
      <c r="O3449">
        <v>172.76980425379793</v>
      </c>
      <c r="P3449">
        <v>0</v>
      </c>
      <c r="Q3449">
        <v>0</v>
      </c>
      <c r="R3449">
        <v>310.43821058972458</v>
      </c>
      <c r="S3449">
        <v>0</v>
      </c>
      <c r="T3449">
        <v>51.419584599344624</v>
      </c>
      <c r="U3449">
        <v>0</v>
      </c>
      <c r="V3449">
        <v>431.92451063449488</v>
      </c>
      <c r="W3449">
        <v>51.419584599344624</v>
      </c>
      <c r="X3449">
        <v>193.81529200437475</v>
      </c>
      <c r="Y3449">
        <v>0</v>
      </c>
      <c r="Z3449">
        <v>0</v>
      </c>
      <c r="AA3449">
        <v>1616.631739803395</v>
      </c>
      <c r="AB3449">
        <v>0</v>
      </c>
      <c r="AC3449">
        <v>0</v>
      </c>
      <c r="AD3449">
        <v>0</v>
      </c>
      <c r="AE3449">
        <v>0</v>
      </c>
      <c r="AF3449">
        <v>63.34892822639258</v>
      </c>
      <c r="AG3449">
        <v>0</v>
      </c>
      <c r="AH3449">
        <v>241.67204761691974</v>
      </c>
      <c r="AI3449">
        <v>0</v>
      </c>
      <c r="AJ3449">
        <v>0</v>
      </c>
      <c r="AK3449">
        <v>0</v>
      </c>
      <c r="AL3449">
        <v>3237.512939453125</v>
      </c>
      <c r="AM3449">
        <v>2442.9111328125</v>
      </c>
      <c r="AN3449">
        <v>794.60174560546875</v>
      </c>
      <c r="AO3449" s="5" t="s">
        <v>4487</v>
      </c>
    </row>
    <row r="3450" spans="1:41" ht="14.25" x14ac:dyDescent="0.45">
      <c r="A3450">
        <v>2020</v>
      </c>
      <c r="B3450" s="5" t="s">
        <v>1507</v>
      </c>
      <c r="C3450" s="5" t="s">
        <v>170</v>
      </c>
      <c r="D3450" s="5" t="s">
        <v>83</v>
      </c>
      <c r="E3450" s="5" t="s">
        <v>92</v>
      </c>
      <c r="F3450" s="5" t="s">
        <v>224</v>
      </c>
      <c r="G3450" s="5" t="s">
        <v>86</v>
      </c>
      <c r="H3450" s="5" t="s">
        <v>130</v>
      </c>
      <c r="I3450">
        <v>0</v>
      </c>
      <c r="J3450">
        <v>0</v>
      </c>
      <c r="K3450">
        <v>39.80353462251847</v>
      </c>
      <c r="L3450"/>
      <c r="M3450">
        <v>102.35194617219034</v>
      </c>
      <c r="N3450">
        <v>0</v>
      </c>
      <c r="O3450">
        <v>0</v>
      </c>
      <c r="P3450">
        <v>39.80353462251847</v>
      </c>
      <c r="Q3450">
        <v>0</v>
      </c>
      <c r="R3450">
        <v>248.22280261294966</v>
      </c>
      <c r="S3450">
        <v>0</v>
      </c>
      <c r="T3450">
        <v>0</v>
      </c>
      <c r="U3450">
        <v>0</v>
      </c>
      <c r="V3450">
        <v>0</v>
      </c>
      <c r="W3450">
        <v>56.862192317883526</v>
      </c>
      <c r="X3450">
        <v>166.03760156821988</v>
      </c>
      <c r="Y3450">
        <v>0</v>
      </c>
      <c r="Z3450">
        <v>0</v>
      </c>
      <c r="AA3450">
        <v>0</v>
      </c>
      <c r="AB3450">
        <v>229.72325696424943</v>
      </c>
      <c r="AC3450"/>
      <c r="AD3450">
        <v>0</v>
      </c>
      <c r="AE3450"/>
      <c r="AF3450">
        <v>227.4487692715341</v>
      </c>
      <c r="AG3450">
        <v>2316.2232582480374</v>
      </c>
      <c r="AH3450">
        <v>0</v>
      </c>
      <c r="AI3450">
        <v>0</v>
      </c>
      <c r="AJ3450">
        <v>0</v>
      </c>
      <c r="AK3450"/>
      <c r="AL3450">
        <v>3426.476806640625</v>
      </c>
      <c r="AM3450">
        <v>2831.6982421875</v>
      </c>
      <c r="AN3450">
        <v>594.778564453125</v>
      </c>
      <c r="AO3450" s="5" t="s">
        <v>2812</v>
      </c>
    </row>
    <row r="3451" spans="1:41" ht="14.25" x14ac:dyDescent="0.45">
      <c r="A3451">
        <v>2020</v>
      </c>
      <c r="B3451" s="5" t="s">
        <v>589</v>
      </c>
      <c r="C3451" s="5" t="s">
        <v>170</v>
      </c>
      <c r="D3451" s="5" t="s">
        <v>83</v>
      </c>
      <c r="E3451" s="5" t="s">
        <v>92</v>
      </c>
      <c r="F3451" s="5" t="s">
        <v>224</v>
      </c>
      <c r="G3451" s="5" t="s">
        <v>86</v>
      </c>
      <c r="H3451" s="5" t="s">
        <v>130</v>
      </c>
      <c r="I3451">
        <v>0</v>
      </c>
      <c r="J3451">
        <v>0</v>
      </c>
      <c r="K3451">
        <v>84.928046275748486</v>
      </c>
      <c r="L3451">
        <v>21.232011568937121</v>
      </c>
      <c r="M3451">
        <v>0</v>
      </c>
      <c r="N3451">
        <v>0</v>
      </c>
      <c r="O3451">
        <v>0</v>
      </c>
      <c r="P3451">
        <v>37.156020245639958</v>
      </c>
      <c r="Q3451">
        <v>0</v>
      </c>
      <c r="R3451">
        <v>317.93957186610862</v>
      </c>
      <c r="S3451">
        <v>0</v>
      </c>
      <c r="T3451">
        <v>53.080028922342798</v>
      </c>
      <c r="U3451">
        <v>0</v>
      </c>
      <c r="V3451">
        <v>0</v>
      </c>
      <c r="W3451">
        <v>53.080028922342798</v>
      </c>
      <c r="X3451">
        <v>0</v>
      </c>
      <c r="Y3451">
        <v>0</v>
      </c>
      <c r="Z3451">
        <v>0</v>
      </c>
      <c r="AA3451">
        <v>0</v>
      </c>
      <c r="AB3451">
        <v>0</v>
      </c>
      <c r="AC3451">
        <v>0</v>
      </c>
      <c r="AD3451">
        <v>0</v>
      </c>
      <c r="AE3451">
        <v>0</v>
      </c>
      <c r="AF3451">
        <v>65.243079326727852</v>
      </c>
      <c r="AG3451">
        <v>0</v>
      </c>
      <c r="AH3451">
        <v>106.1600578446856</v>
      </c>
      <c r="AI3451">
        <v>0</v>
      </c>
      <c r="AJ3451">
        <v>0</v>
      </c>
      <c r="AK3451">
        <v>0</v>
      </c>
      <c r="AL3451">
        <v>738.81884765625</v>
      </c>
      <c r="AM3451">
        <v>441.5706787109375</v>
      </c>
      <c r="AN3451">
        <v>297.2481689453125</v>
      </c>
      <c r="AO3451" s="5" t="s">
        <v>1033</v>
      </c>
    </row>
    <row r="3452" spans="1:41" ht="14.25" x14ac:dyDescent="0.45">
      <c r="A3452">
        <v>2020</v>
      </c>
      <c r="B3452" s="5" t="s">
        <v>5028</v>
      </c>
      <c r="C3452" s="5" t="s">
        <v>170</v>
      </c>
      <c r="D3452" s="5" t="s">
        <v>83</v>
      </c>
      <c r="E3452" s="5" t="s">
        <v>92</v>
      </c>
      <c r="F3452" s="5" t="s">
        <v>224</v>
      </c>
      <c r="G3452" s="5" t="s">
        <v>87</v>
      </c>
      <c r="H3452" s="5" t="s">
        <v>130</v>
      </c>
      <c r="I3452">
        <v>0</v>
      </c>
      <c r="J3452">
        <v>0</v>
      </c>
      <c r="K3452">
        <v>61</v>
      </c>
      <c r="L3452">
        <v>0</v>
      </c>
      <c r="M3452">
        <v>408</v>
      </c>
      <c r="N3452">
        <v>0</v>
      </c>
      <c r="O3452">
        <v>170.87499</v>
      </c>
      <c r="P3452">
        <v>0</v>
      </c>
      <c r="Q3452">
        <v>0</v>
      </c>
      <c r="R3452">
        <v>206.42531819964529</v>
      </c>
      <c r="S3452">
        <v>0</v>
      </c>
      <c r="T3452">
        <v>0</v>
      </c>
      <c r="U3452">
        <v>0</v>
      </c>
      <c r="V3452">
        <v>429</v>
      </c>
      <c r="W3452">
        <v>234.6</v>
      </c>
      <c r="X3452">
        <v>0</v>
      </c>
      <c r="Y3452"/>
      <c r="Z3452">
        <v>0</v>
      </c>
      <c r="AA3452">
        <v>2438</v>
      </c>
      <c r="AB3452">
        <v>0</v>
      </c>
      <c r="AC3452">
        <v>0</v>
      </c>
      <c r="AD3452">
        <v>0</v>
      </c>
      <c r="AE3452">
        <v>0</v>
      </c>
      <c r="AF3452">
        <v>63.466000793999989</v>
      </c>
      <c r="AG3452">
        <v>0</v>
      </c>
      <c r="AH3452">
        <v>386.90422489999997</v>
      </c>
      <c r="AI3452">
        <v>0</v>
      </c>
      <c r="AJ3452">
        <v>0</v>
      </c>
      <c r="AK3452"/>
      <c r="AL3452">
        <v>4398.2705078125</v>
      </c>
      <c r="AM3452">
        <v>3136.891357421875</v>
      </c>
      <c r="AN3452">
        <v>1261.379150390625</v>
      </c>
      <c r="AO3452" s="5" t="s">
        <v>5714</v>
      </c>
    </row>
    <row r="3453" spans="1:41" ht="14.25" x14ac:dyDescent="0.45">
      <c r="A3453">
        <v>2020</v>
      </c>
      <c r="B3453" s="5" t="s">
        <v>1509</v>
      </c>
      <c r="C3453" s="5" t="s">
        <v>170</v>
      </c>
      <c r="D3453" s="5" t="s">
        <v>83</v>
      </c>
      <c r="E3453" s="5" t="s">
        <v>92</v>
      </c>
      <c r="F3453" s="5" t="s">
        <v>224</v>
      </c>
      <c r="G3453" s="5" t="s">
        <v>87</v>
      </c>
      <c r="H3453" s="5" t="s">
        <v>130</v>
      </c>
      <c r="I3453">
        <v>0</v>
      </c>
      <c r="J3453"/>
      <c r="K3453">
        <v>39.038802685048317</v>
      </c>
      <c r="L3453">
        <v>0</v>
      </c>
      <c r="M3453">
        <v>119.625</v>
      </c>
      <c r="N3453">
        <v>0</v>
      </c>
      <c r="O3453">
        <v>0</v>
      </c>
      <c r="P3453">
        <v>0</v>
      </c>
      <c r="Q3453">
        <v>0</v>
      </c>
      <c r="R3453">
        <v>330.08539376863922</v>
      </c>
      <c r="S3453">
        <v>0</v>
      </c>
      <c r="T3453">
        <v>53.068177531249972</v>
      </c>
      <c r="U3453"/>
      <c r="V3453">
        <v>0</v>
      </c>
      <c r="W3453">
        <v>54.227728697949992</v>
      </c>
      <c r="X3453">
        <v>0</v>
      </c>
      <c r="Y3453">
        <v>0</v>
      </c>
      <c r="Z3453">
        <v>0</v>
      </c>
      <c r="AA3453">
        <v>0</v>
      </c>
      <c r="AB3453">
        <v>99</v>
      </c>
      <c r="AC3453">
        <v>0</v>
      </c>
      <c r="AD3453">
        <v>0</v>
      </c>
      <c r="AE3453">
        <v>0</v>
      </c>
      <c r="AF3453">
        <v>0</v>
      </c>
      <c r="AG3453">
        <v>0</v>
      </c>
      <c r="AH3453">
        <v>0</v>
      </c>
      <c r="AI3453">
        <v>0</v>
      </c>
      <c r="AJ3453">
        <v>0</v>
      </c>
      <c r="AK3453"/>
      <c r="AL3453">
        <v>695.04510498046875</v>
      </c>
      <c r="AM3453">
        <v>330.08538818359375</v>
      </c>
      <c r="AN3453">
        <v>364.959716796875</v>
      </c>
      <c r="AO3453" s="5" t="s">
        <v>2815</v>
      </c>
    </row>
    <row r="3454" spans="1:41" ht="14.25" x14ac:dyDescent="0.45">
      <c r="A3454">
        <v>2020</v>
      </c>
      <c r="B3454" s="5" t="s">
        <v>1507</v>
      </c>
      <c r="C3454" s="5" t="s">
        <v>170</v>
      </c>
      <c r="D3454" s="5" t="s">
        <v>83</v>
      </c>
      <c r="E3454" s="5" t="s">
        <v>92</v>
      </c>
      <c r="F3454" s="5" t="s">
        <v>224</v>
      </c>
      <c r="G3454" s="5" t="s">
        <v>87</v>
      </c>
      <c r="H3454" s="5" t="s">
        <v>130</v>
      </c>
      <c r="I3454"/>
      <c r="J3454">
        <v>0</v>
      </c>
      <c r="K3454">
        <v>41</v>
      </c>
      <c r="L3454">
        <v>0</v>
      </c>
      <c r="M3454">
        <v>103.5</v>
      </c>
      <c r="N3454">
        <v>0</v>
      </c>
      <c r="O3454">
        <v>0</v>
      </c>
      <c r="P3454">
        <v>40.774999999999999</v>
      </c>
      <c r="Q3454">
        <v>0</v>
      </c>
      <c r="R3454">
        <v>250.59417402351349</v>
      </c>
      <c r="S3454">
        <v>0</v>
      </c>
      <c r="T3454">
        <v>0</v>
      </c>
      <c r="U3454"/>
      <c r="V3454">
        <v>0</v>
      </c>
      <c r="W3454">
        <v>56.307578685131489</v>
      </c>
      <c r="X3454">
        <v>179.108</v>
      </c>
      <c r="Y3454">
        <v>0</v>
      </c>
      <c r="Z3454">
        <v>0</v>
      </c>
      <c r="AA3454">
        <v>0</v>
      </c>
      <c r="AB3454">
        <v>202</v>
      </c>
      <c r="AC3454"/>
      <c r="AD3454">
        <v>0</v>
      </c>
      <c r="AE3454">
        <v>0</v>
      </c>
      <c r="AF3454">
        <v>229.73713352985601</v>
      </c>
      <c r="AG3454">
        <v>2364.6323887469939</v>
      </c>
      <c r="AH3454">
        <v>0</v>
      </c>
      <c r="AI3454">
        <v>0</v>
      </c>
      <c r="AJ3454">
        <v>0</v>
      </c>
      <c r="AK3454"/>
      <c r="AL3454">
        <v>3467.654296875</v>
      </c>
      <c r="AM3454">
        <v>2885.73876953125</v>
      </c>
      <c r="AN3454">
        <v>581.91552734375</v>
      </c>
      <c r="AO3454" s="5" t="s">
        <v>2817</v>
      </c>
    </row>
    <row r="3455" spans="1:41" ht="14.25" x14ac:dyDescent="0.45">
      <c r="A3455">
        <v>2020</v>
      </c>
      <c r="B3455" s="5" t="s">
        <v>1508</v>
      </c>
      <c r="C3455" s="5" t="s">
        <v>170</v>
      </c>
      <c r="D3455" s="5" t="s">
        <v>83</v>
      </c>
      <c r="E3455" s="5" t="s">
        <v>92</v>
      </c>
      <c r="F3455" s="5" t="s">
        <v>224</v>
      </c>
      <c r="G3455" s="5" t="s">
        <v>87</v>
      </c>
      <c r="H3455" s="5" t="s">
        <v>130</v>
      </c>
      <c r="I3455">
        <v>0</v>
      </c>
      <c r="J3455"/>
      <c r="K3455">
        <v>40.014772752174522</v>
      </c>
      <c r="L3455">
        <v>0</v>
      </c>
      <c r="M3455">
        <v>122.34375</v>
      </c>
      <c r="N3455">
        <v>0</v>
      </c>
      <c r="O3455">
        <v>0</v>
      </c>
      <c r="P3455">
        <v>40.774999999999999</v>
      </c>
      <c r="Q3455">
        <v>0</v>
      </c>
      <c r="R3455">
        <v>225.5609469954602</v>
      </c>
      <c r="S3455">
        <v>0</v>
      </c>
      <c r="T3455">
        <v>0</v>
      </c>
      <c r="U3455"/>
      <c r="V3455">
        <v>0</v>
      </c>
      <c r="W3455">
        <v>55.204040160000012</v>
      </c>
      <c r="X3455">
        <v>0</v>
      </c>
      <c r="Y3455">
        <v>0</v>
      </c>
      <c r="Z3455">
        <v>0</v>
      </c>
      <c r="AA3455">
        <v>0</v>
      </c>
      <c r="AB3455">
        <v>0</v>
      </c>
      <c r="AC3455"/>
      <c r="AD3455">
        <v>0</v>
      </c>
      <c r="AE3455">
        <v>0</v>
      </c>
      <c r="AF3455">
        <v>199.4851844903456</v>
      </c>
      <c r="AG3455">
        <v>0</v>
      </c>
      <c r="AH3455">
        <v>0</v>
      </c>
      <c r="AI3455">
        <v>0</v>
      </c>
      <c r="AJ3455">
        <v>0</v>
      </c>
      <c r="AK3455">
        <v>0</v>
      </c>
      <c r="AL3455">
        <v>683.3836669921875</v>
      </c>
      <c r="AM3455">
        <v>465.82113647460938</v>
      </c>
      <c r="AN3455">
        <v>217.56256103515625</v>
      </c>
      <c r="AO3455" s="5" t="s">
        <v>2816</v>
      </c>
    </row>
    <row r="3456" spans="1:41" ht="14.25" x14ac:dyDescent="0.45">
      <c r="A3456">
        <v>2020</v>
      </c>
      <c r="B3456" s="5" t="s">
        <v>4071</v>
      </c>
      <c r="C3456" s="5" t="s">
        <v>170</v>
      </c>
      <c r="D3456" s="5" t="s">
        <v>83</v>
      </c>
      <c r="E3456" s="5" t="s">
        <v>92</v>
      </c>
      <c r="F3456" s="5" t="s">
        <v>224</v>
      </c>
      <c r="G3456" s="5" t="s">
        <v>87</v>
      </c>
      <c r="H3456" s="5" t="s">
        <v>130</v>
      </c>
      <c r="I3456">
        <v>0</v>
      </c>
      <c r="J3456"/>
      <c r="K3456">
        <v>67.559569999999994</v>
      </c>
      <c r="L3456">
        <v>21.425999999999998</v>
      </c>
      <c r="M3456">
        <v>0</v>
      </c>
      <c r="N3456">
        <v>0</v>
      </c>
      <c r="O3456">
        <v>174.444648</v>
      </c>
      <c r="P3456">
        <v>0</v>
      </c>
      <c r="Q3456">
        <v>0</v>
      </c>
      <c r="R3456">
        <v>312.75057272759568</v>
      </c>
      <c r="S3456">
        <v>0</v>
      </c>
      <c r="T3456">
        <v>53.060399999999987</v>
      </c>
      <c r="U3456">
        <v>0</v>
      </c>
      <c r="V3456">
        <v>438</v>
      </c>
      <c r="W3456">
        <v>52.122049999999987</v>
      </c>
      <c r="X3456">
        <v>200</v>
      </c>
      <c r="Y3456">
        <v>0</v>
      </c>
      <c r="Z3456">
        <v>0</v>
      </c>
      <c r="AA3456">
        <v>1662</v>
      </c>
      <c r="AB3456">
        <v>0</v>
      </c>
      <c r="AC3456">
        <v>0</v>
      </c>
      <c r="AD3456">
        <v>0</v>
      </c>
      <c r="AE3456">
        <v>0</v>
      </c>
      <c r="AF3456">
        <v>65.370412800000011</v>
      </c>
      <c r="AG3456">
        <v>0</v>
      </c>
      <c r="AH3456">
        <v>251</v>
      </c>
      <c r="AI3456">
        <v>0</v>
      </c>
      <c r="AJ3456">
        <v>0</v>
      </c>
      <c r="AK3456">
        <v>0</v>
      </c>
      <c r="AL3456">
        <v>3297.733642578125</v>
      </c>
      <c r="AM3456">
        <v>2499.546875</v>
      </c>
      <c r="AN3456">
        <v>798.1866455078125</v>
      </c>
      <c r="AO3456" s="5" t="s">
        <v>4488</v>
      </c>
    </row>
    <row r="3457" spans="1:41" ht="14.25" x14ac:dyDescent="0.45">
      <c r="A3457">
        <v>2020</v>
      </c>
      <c r="B3457" s="5" t="s">
        <v>589</v>
      </c>
      <c r="C3457" s="5" t="s">
        <v>170</v>
      </c>
      <c r="D3457" s="5" t="s">
        <v>83</v>
      </c>
      <c r="E3457" s="5" t="s">
        <v>92</v>
      </c>
      <c r="F3457" s="5" t="s">
        <v>224</v>
      </c>
      <c r="G3457" s="5" t="s">
        <v>87</v>
      </c>
      <c r="H3457" s="5" t="s">
        <v>130</v>
      </c>
      <c r="I3457">
        <v>0</v>
      </c>
      <c r="J3457"/>
      <c r="K3457">
        <v>84.395206560000005</v>
      </c>
      <c r="L3457">
        <v>21.542522399999999</v>
      </c>
      <c r="M3457">
        <v>0</v>
      </c>
      <c r="N3457">
        <v>0</v>
      </c>
      <c r="O3457">
        <v>0</v>
      </c>
      <c r="P3457">
        <v>0</v>
      </c>
      <c r="Q3457">
        <v>0</v>
      </c>
      <c r="R3457">
        <v>315.42220651005567</v>
      </c>
      <c r="S3457">
        <v>0</v>
      </c>
      <c r="T3457">
        <v>51.515050000000002</v>
      </c>
      <c r="U3457">
        <v>0</v>
      </c>
      <c r="V3457">
        <v>0</v>
      </c>
      <c r="W3457">
        <v>53.216613049999992</v>
      </c>
      <c r="X3457">
        <v>0</v>
      </c>
      <c r="Y3457">
        <v>0</v>
      </c>
      <c r="Z3457"/>
      <c r="AA3457">
        <v>0</v>
      </c>
      <c r="AB3457">
        <v>0</v>
      </c>
      <c r="AC3457"/>
      <c r="AD3457">
        <v>0</v>
      </c>
      <c r="AE3457"/>
      <c r="AF3457">
        <v>66.197236812798693</v>
      </c>
      <c r="AG3457">
        <v>0</v>
      </c>
      <c r="AH3457">
        <v>109.3083318789062</v>
      </c>
      <c r="AI3457">
        <v>0</v>
      </c>
      <c r="AJ3457">
        <v>0</v>
      </c>
      <c r="AK3457"/>
      <c r="AL3457">
        <v>701.59716796875</v>
      </c>
      <c r="AM3457">
        <v>403.16195678710938</v>
      </c>
      <c r="AN3457">
        <v>298.43521118164063</v>
      </c>
      <c r="AO3457" s="5" t="s">
        <v>1034</v>
      </c>
    </row>
    <row r="3458" spans="1:41" ht="14.25" x14ac:dyDescent="0.45">
      <c r="A3458">
        <v>2020</v>
      </c>
      <c r="B3458" s="5" t="s">
        <v>5028</v>
      </c>
      <c r="C3458" s="5" t="s">
        <v>170</v>
      </c>
      <c r="D3458" s="5" t="s">
        <v>83</v>
      </c>
      <c r="E3458" s="5" t="s">
        <v>92</v>
      </c>
      <c r="F3458" s="5" t="s">
        <v>227</v>
      </c>
      <c r="G3458" s="5" t="s">
        <v>86</v>
      </c>
      <c r="H3458" s="5" t="s">
        <v>130</v>
      </c>
      <c r="I3458">
        <v>466</v>
      </c>
      <c r="J3458">
        <v>0</v>
      </c>
      <c r="K3458">
        <v>102.315</v>
      </c>
      <c r="L3458">
        <v>149</v>
      </c>
      <c r="M3458">
        <v>395</v>
      </c>
      <c r="N3458">
        <v>455.35700000000003</v>
      </c>
      <c r="O3458">
        <v>341</v>
      </c>
      <c r="P3458">
        <v>227</v>
      </c>
      <c r="Q3458">
        <v>89.75815200000001</v>
      </c>
      <c r="R3458">
        <v>550.81314490299997</v>
      </c>
      <c r="S3458">
        <v>300</v>
      </c>
      <c r="T3458">
        <v>1200</v>
      </c>
      <c r="U3458">
        <v>220</v>
      </c>
      <c r="V3458">
        <v>210</v>
      </c>
      <c r="W3458">
        <v>0</v>
      </c>
      <c r="X3458">
        <v>550</v>
      </c>
      <c r="Y3458">
        <v>0</v>
      </c>
      <c r="Z3458">
        <v>1209.5135601707941</v>
      </c>
      <c r="AA3458">
        <v>3089</v>
      </c>
      <c r="AB3458">
        <v>0</v>
      </c>
      <c r="AC3458">
        <v>1534.491</v>
      </c>
      <c r="AD3458">
        <v>1741</v>
      </c>
      <c r="AE3458">
        <v>0</v>
      </c>
      <c r="AF3458">
        <v>365.4</v>
      </c>
      <c r="AG3458">
        <v>2391</v>
      </c>
      <c r="AH3458">
        <v>1365</v>
      </c>
      <c r="AI3458">
        <v>0</v>
      </c>
      <c r="AJ3458">
        <v>9820</v>
      </c>
      <c r="AK3458">
        <v>202</v>
      </c>
      <c r="AL3458">
        <v>26973.6484375</v>
      </c>
      <c r="AM3458">
        <v>20777.33203125</v>
      </c>
      <c r="AN3458">
        <v>6196.31494140625</v>
      </c>
      <c r="AO3458" s="5" t="s">
        <v>5715</v>
      </c>
    </row>
    <row r="3459" spans="1:41" ht="14.25" x14ac:dyDescent="0.45">
      <c r="A3459">
        <v>2020</v>
      </c>
      <c r="B3459" s="5" t="s">
        <v>1508</v>
      </c>
      <c r="C3459" s="5" t="s">
        <v>170</v>
      </c>
      <c r="D3459" s="5" t="s">
        <v>83</v>
      </c>
      <c r="E3459" s="5" t="s">
        <v>92</v>
      </c>
      <c r="F3459" s="5" t="s">
        <v>227</v>
      </c>
      <c r="G3459" s="5" t="s">
        <v>86</v>
      </c>
      <c r="H3459" s="5" t="s">
        <v>130</v>
      </c>
      <c r="I3459">
        <v>112.26800397058385</v>
      </c>
      <c r="J3459">
        <v>148.83367342407942</v>
      </c>
      <c r="K3459">
        <v>61.747402183821116</v>
      </c>
      <c r="L3459">
        <v>22.45360079411677</v>
      </c>
      <c r="M3459">
        <v>1450.0816062850536</v>
      </c>
      <c r="N3459">
        <v>450.75603594189414</v>
      </c>
      <c r="O3459">
        <v>65.115442302938632</v>
      </c>
      <c r="P3459">
        <v>33.680401191175157</v>
      </c>
      <c r="Q3459">
        <v>0</v>
      </c>
      <c r="R3459">
        <v>406.51582939911225</v>
      </c>
      <c r="S3459">
        <v>505.20601786762728</v>
      </c>
      <c r="T3459">
        <v>319.96381131616397</v>
      </c>
      <c r="U3459">
        <v>336.80401191175156</v>
      </c>
      <c r="V3459">
        <v>0</v>
      </c>
      <c r="W3459">
        <v>0</v>
      </c>
      <c r="X3459">
        <v>54.499031053681485</v>
      </c>
      <c r="Y3459">
        <v>3637.4833286469166</v>
      </c>
      <c r="Z3459">
        <v>617.47402183821112</v>
      </c>
      <c r="AA3459">
        <v>8188.2054524559062</v>
      </c>
      <c r="AB3459"/>
      <c r="AC3459">
        <v>712.34048519335454</v>
      </c>
      <c r="AD3459">
        <v>456.04778830904763</v>
      </c>
      <c r="AE3459">
        <v>538.88641905880252</v>
      </c>
      <c r="AF3459">
        <v>680.39336973276727</v>
      </c>
      <c r="AG3459">
        <v>12594.224685420097</v>
      </c>
      <c r="AH3459">
        <v>1955.7086291675705</v>
      </c>
      <c r="AI3459">
        <v>262.70712929116621</v>
      </c>
      <c r="AJ3459">
        <v>3835.0449502219494</v>
      </c>
      <c r="AK3459">
        <v>2138.3134622940597</v>
      </c>
      <c r="AL3459">
        <v>39584.75390625</v>
      </c>
      <c r="AM3459">
        <v>32315.365234375</v>
      </c>
      <c r="AN3459">
        <v>7269.39013671875</v>
      </c>
      <c r="AO3459" s="5" t="s">
        <v>2819</v>
      </c>
    </row>
    <row r="3460" spans="1:41" ht="14.25" x14ac:dyDescent="0.45">
      <c r="A3460">
        <v>2020</v>
      </c>
      <c r="B3460" s="5" t="s">
        <v>1507</v>
      </c>
      <c r="C3460" s="5" t="s">
        <v>170</v>
      </c>
      <c r="D3460" s="5" t="s">
        <v>83</v>
      </c>
      <c r="E3460" s="5" t="s">
        <v>92</v>
      </c>
      <c r="F3460" s="5" t="s">
        <v>227</v>
      </c>
      <c r="G3460" s="5" t="s">
        <v>86</v>
      </c>
      <c r="H3460" s="5" t="s">
        <v>130</v>
      </c>
      <c r="I3460">
        <v>0</v>
      </c>
      <c r="J3460">
        <v>136.46926156292045</v>
      </c>
      <c r="K3460">
        <v>56.862192317883526</v>
      </c>
      <c r="L3460">
        <v>466.26997700664492</v>
      </c>
      <c r="M3460">
        <v>1211.164696370919</v>
      </c>
      <c r="N3460">
        <v>666.42489396559495</v>
      </c>
      <c r="O3460">
        <v>65.675832127155473</v>
      </c>
      <c r="P3460">
        <v>34.117315390730113</v>
      </c>
      <c r="Q3460">
        <v>0</v>
      </c>
      <c r="R3460">
        <v>434.38990457266186</v>
      </c>
      <c r="S3460">
        <v>511.75973086095172</v>
      </c>
      <c r="T3460">
        <v>324.11449621193611</v>
      </c>
      <c r="U3460">
        <v>388.05854823609712</v>
      </c>
      <c r="V3460">
        <v>0</v>
      </c>
      <c r="W3460">
        <v>0</v>
      </c>
      <c r="X3460">
        <v>199.01767311259235</v>
      </c>
      <c r="Y3460">
        <v>904.108857854348</v>
      </c>
      <c r="Z3460">
        <v>113.72438463576705</v>
      </c>
      <c r="AA3460">
        <v>7780.664996422217</v>
      </c>
      <c r="AB3460">
        <v>80.744313091394602</v>
      </c>
      <c r="AC3460"/>
      <c r="AD3460">
        <v>457.74064815896236</v>
      </c>
      <c r="AE3460"/>
      <c r="AF3460">
        <v>534.50460778810509</v>
      </c>
      <c r="AG3460">
        <v>1518.8965556300295</v>
      </c>
      <c r="AH3460">
        <v>843.83493399739154</v>
      </c>
      <c r="AI3460">
        <v>444.66234392584914</v>
      </c>
      <c r="AJ3460">
        <v>742.16770733510941</v>
      </c>
      <c r="AK3460">
        <v>2069.7838003709603</v>
      </c>
      <c r="AL3460">
        <v>19985.15625</v>
      </c>
      <c r="AM3460">
        <v>13719.7978515625</v>
      </c>
      <c r="AN3460">
        <v>6265.3603515625</v>
      </c>
      <c r="AO3460" s="5" t="s">
        <v>2820</v>
      </c>
    </row>
    <row r="3461" spans="1:41" ht="14.25" x14ac:dyDescent="0.45">
      <c r="A3461">
        <v>2020</v>
      </c>
      <c r="B3461" s="5" t="s">
        <v>1509</v>
      </c>
      <c r="C3461" s="5" t="s">
        <v>170</v>
      </c>
      <c r="D3461" s="5" t="s">
        <v>83</v>
      </c>
      <c r="E3461" s="5" t="s">
        <v>92</v>
      </c>
      <c r="F3461" s="5" t="s">
        <v>227</v>
      </c>
      <c r="G3461" s="5" t="s">
        <v>86</v>
      </c>
      <c r="H3461" s="5" t="s">
        <v>130</v>
      </c>
      <c r="I3461">
        <v>383.19456403814308</v>
      </c>
      <c r="J3461">
        <v>164.22624173063275</v>
      </c>
      <c r="K3461">
        <v>104.00995309606741</v>
      </c>
      <c r="L3461">
        <v>21.896832230751034</v>
      </c>
      <c r="M3461">
        <v>875.46272362571483</v>
      </c>
      <c r="N3461">
        <v>475.68240401438931</v>
      </c>
      <c r="O3461">
        <v>66.785338303790653</v>
      </c>
      <c r="P3461">
        <v>0</v>
      </c>
      <c r="Q3461">
        <v>0</v>
      </c>
      <c r="R3461">
        <v>557.27658332725809</v>
      </c>
      <c r="S3461">
        <v>492.67872519189825</v>
      </c>
      <c r="T3461">
        <v>815.65700059547601</v>
      </c>
      <c r="U3461">
        <v>131.38099338450621</v>
      </c>
      <c r="V3461">
        <v>0</v>
      </c>
      <c r="W3461">
        <v>0</v>
      </c>
      <c r="X3461">
        <v>169.152920865965</v>
      </c>
      <c r="Y3461">
        <v>2699.4009682673609</v>
      </c>
      <c r="Z3461">
        <v>379.55968988783843</v>
      </c>
      <c r="AA3461">
        <v>8113.1186376465839</v>
      </c>
      <c r="AB3461">
        <v>125.90678532681845</v>
      </c>
      <c r="AC3461">
        <v>504.66724083823459</v>
      </c>
      <c r="AD3461">
        <v>396.85085294420475</v>
      </c>
      <c r="AE3461">
        <v>0</v>
      </c>
      <c r="AF3461">
        <v>668.87750329382231</v>
      </c>
      <c r="AG3461">
        <v>9937.0453403628144</v>
      </c>
      <c r="AH3461">
        <v>1127.6868598836782</v>
      </c>
      <c r="AI3461">
        <v>319.69375056896507</v>
      </c>
      <c r="AJ3461">
        <v>916.92984966269955</v>
      </c>
      <c r="AK3461">
        <v>81.018279253778829</v>
      </c>
      <c r="AL3461">
        <v>29528.158203125</v>
      </c>
      <c r="AM3461">
        <v>24953.255859375</v>
      </c>
      <c r="AN3461">
        <v>4574.90283203125</v>
      </c>
      <c r="AO3461" s="5" t="s">
        <v>2818</v>
      </c>
    </row>
    <row r="3462" spans="1:41" ht="14.25" x14ac:dyDescent="0.45">
      <c r="A3462">
        <v>2020</v>
      </c>
      <c r="B3462" s="5" t="s">
        <v>589</v>
      </c>
      <c r="C3462" s="5" t="s">
        <v>170</v>
      </c>
      <c r="D3462" s="5" t="s">
        <v>83</v>
      </c>
      <c r="E3462" s="5" t="s">
        <v>92</v>
      </c>
      <c r="F3462" s="5" t="s">
        <v>227</v>
      </c>
      <c r="G3462" s="5" t="s">
        <v>86</v>
      </c>
      <c r="H3462" s="5" t="s">
        <v>130</v>
      </c>
      <c r="I3462">
        <v>265.40014461171398</v>
      </c>
      <c r="J3462">
        <v>343.95858741678137</v>
      </c>
      <c r="K3462">
        <v>58.388031814577083</v>
      </c>
      <c r="L3462">
        <v>175.16409544373124</v>
      </c>
      <c r="M3462">
        <v>265.40014461171398</v>
      </c>
      <c r="N3462">
        <v>57.087571105979684</v>
      </c>
      <c r="O3462">
        <v>64.757635285258218</v>
      </c>
      <c r="P3462">
        <v>0</v>
      </c>
      <c r="Q3462">
        <v>0</v>
      </c>
      <c r="R3462">
        <v>210.32036713351755</v>
      </c>
      <c r="S3462">
        <v>477.7202603010852</v>
      </c>
      <c r="T3462">
        <v>790.89243094290771</v>
      </c>
      <c r="U3462">
        <v>0</v>
      </c>
      <c r="V3462">
        <v>89.174448589535899</v>
      </c>
      <c r="W3462">
        <v>0</v>
      </c>
      <c r="X3462">
        <v>342.03387698037841</v>
      </c>
      <c r="Y3462">
        <v>2420.4493188588317</v>
      </c>
      <c r="Z3462">
        <v>1115.9587227996719</v>
      </c>
      <c r="AA3462">
        <v>3133.1113415754126</v>
      </c>
      <c r="AB3462">
        <v>136.94647461964442</v>
      </c>
      <c r="AC3462">
        <v>414.39366259557335</v>
      </c>
      <c r="AD3462">
        <v>142.18355864408431</v>
      </c>
      <c r="AE3462">
        <v>0</v>
      </c>
      <c r="AF3462">
        <v>843.49981129555295</v>
      </c>
      <c r="AG3462">
        <v>1692.1913220442884</v>
      </c>
      <c r="AH3462">
        <v>1061.6005784468559</v>
      </c>
      <c r="AI3462">
        <v>0</v>
      </c>
      <c r="AJ3462">
        <v>1078.5861877020056</v>
      </c>
      <c r="AK3462">
        <v>159.2400867670284</v>
      </c>
      <c r="AL3462">
        <v>15338.458984375</v>
      </c>
      <c r="AM3462">
        <v>11839.2958984375</v>
      </c>
      <c r="AN3462">
        <v>3499.1630859375</v>
      </c>
      <c r="AO3462" s="5" t="s">
        <v>1035</v>
      </c>
    </row>
    <row r="3463" spans="1:41" ht="14.25" x14ac:dyDescent="0.45">
      <c r="A3463">
        <v>2020</v>
      </c>
      <c r="B3463" s="5" t="s">
        <v>4071</v>
      </c>
      <c r="C3463" s="5" t="s">
        <v>170</v>
      </c>
      <c r="D3463" s="5" t="s">
        <v>83</v>
      </c>
      <c r="E3463" s="5" t="s">
        <v>92</v>
      </c>
      <c r="F3463" s="5" t="s">
        <v>227</v>
      </c>
      <c r="G3463" s="5" t="s">
        <v>86</v>
      </c>
      <c r="H3463" s="5" t="s">
        <v>130</v>
      </c>
      <c r="I3463">
        <v>313.6594660560022</v>
      </c>
      <c r="J3463">
        <v>2650.6795860962156</v>
      </c>
      <c r="K3463">
        <v>136.52928102817984</v>
      </c>
      <c r="L3463">
        <v>426.78255217456041</v>
      </c>
      <c r="M3463">
        <v>0</v>
      </c>
      <c r="N3463">
        <v>61.703501519213553</v>
      </c>
      <c r="O3463">
        <v>350.68156696753033</v>
      </c>
      <c r="P3463">
        <v>451.46395278224583</v>
      </c>
      <c r="Q3463">
        <v>89.586079785715782</v>
      </c>
      <c r="R3463">
        <v>206.07160579414565</v>
      </c>
      <c r="S3463">
        <v>102.83916919868925</v>
      </c>
      <c r="T3463">
        <v>771.29376899016938</v>
      </c>
      <c r="U3463">
        <v>0</v>
      </c>
      <c r="V3463">
        <v>215.96225531724744</v>
      </c>
      <c r="W3463">
        <v>0</v>
      </c>
      <c r="X3463">
        <v>566.67900070944791</v>
      </c>
      <c r="Y3463">
        <v>0</v>
      </c>
      <c r="Z3463">
        <v>1487.0543866130465</v>
      </c>
      <c r="AA3463">
        <v>3255.8880968305016</v>
      </c>
      <c r="AB3463">
        <v>132.25837033135829</v>
      </c>
      <c r="AC3463">
        <v>398.82614566849043</v>
      </c>
      <c r="AD3463">
        <v>1422.2677133187178</v>
      </c>
      <c r="AE3463">
        <v>0</v>
      </c>
      <c r="AF3463">
        <v>547.5157368138216</v>
      </c>
      <c r="AG3463">
        <v>1660.8525825588315</v>
      </c>
      <c r="AH3463">
        <v>1047.9311341346436</v>
      </c>
      <c r="AI3463">
        <v>0</v>
      </c>
      <c r="AJ3463">
        <v>976.97210738754791</v>
      </c>
      <c r="AK3463">
        <v>292.06324052427749</v>
      </c>
      <c r="AL3463">
        <v>17565.560546875</v>
      </c>
      <c r="AM3463">
        <v>12743.017578125</v>
      </c>
      <c r="AN3463">
        <v>4822.54345703125</v>
      </c>
      <c r="AO3463" s="5" t="s">
        <v>4489</v>
      </c>
    </row>
    <row r="3464" spans="1:41" ht="14.25" x14ac:dyDescent="0.45">
      <c r="A3464">
        <v>2020</v>
      </c>
      <c r="B3464" s="5" t="s">
        <v>1509</v>
      </c>
      <c r="C3464" s="5" t="s">
        <v>170</v>
      </c>
      <c r="D3464" s="5" t="s">
        <v>83</v>
      </c>
      <c r="E3464" s="5" t="s">
        <v>92</v>
      </c>
      <c r="F3464" s="5" t="s">
        <v>227</v>
      </c>
      <c r="G3464" s="5" t="s">
        <v>87</v>
      </c>
      <c r="H3464" s="5" t="s">
        <v>130</v>
      </c>
      <c r="I3464">
        <v>386.42828112000001</v>
      </c>
      <c r="J3464">
        <v>165</v>
      </c>
      <c r="K3464">
        <v>105.9624644308454</v>
      </c>
      <c r="L3464">
        <v>22.623999999999999</v>
      </c>
      <c r="M3464">
        <v>879.58749999999975</v>
      </c>
      <c r="N3464">
        <v>479.69661105112323</v>
      </c>
      <c r="O3464">
        <v>66.73588622727047</v>
      </c>
      <c r="P3464">
        <v>0</v>
      </c>
      <c r="Q3464">
        <v>0</v>
      </c>
      <c r="R3464">
        <v>565.48735437201788</v>
      </c>
      <c r="S3464">
        <v>487.08839116799987</v>
      </c>
      <c r="T3464">
        <v>790.71584521562454</v>
      </c>
      <c r="U3464">
        <v>131.19077779200001</v>
      </c>
      <c r="V3464">
        <v>0</v>
      </c>
      <c r="W3464">
        <v>0</v>
      </c>
      <c r="X3464">
        <v>167.2356618288577</v>
      </c>
      <c r="Y3464">
        <v>2758.9132</v>
      </c>
      <c r="Z3464">
        <v>377.09054151229452</v>
      </c>
      <c r="AA3464">
        <v>8204.733835231289</v>
      </c>
      <c r="AB3464">
        <v>115</v>
      </c>
      <c r="AC3464">
        <v>496.69436000000002</v>
      </c>
      <c r="AD3464">
        <v>394.46142545088571</v>
      </c>
      <c r="AE3464">
        <v>0</v>
      </c>
      <c r="AF3464">
        <v>679.16385021570466</v>
      </c>
      <c r="AG3464">
        <v>10419.18286291959</v>
      </c>
      <c r="AH3464">
        <v>1151.2080242656709</v>
      </c>
      <c r="AI3464">
        <v>316.07019072000003</v>
      </c>
      <c r="AJ3464">
        <v>927.19262622388123</v>
      </c>
      <c r="AK3464">
        <v>84.916702046249981</v>
      </c>
      <c r="AL3464">
        <v>30172.3828125</v>
      </c>
      <c r="AM3464">
        <v>25613.3984375</v>
      </c>
      <c r="AN3464">
        <v>4558.98193359375</v>
      </c>
      <c r="AO3464" s="5" t="s">
        <v>2821</v>
      </c>
    </row>
    <row r="3465" spans="1:41" ht="14.25" x14ac:dyDescent="0.45">
      <c r="A3465">
        <v>2020</v>
      </c>
      <c r="B3465" s="5" t="s">
        <v>4071</v>
      </c>
      <c r="C3465" s="5" t="s">
        <v>170</v>
      </c>
      <c r="D3465" s="5" t="s">
        <v>83</v>
      </c>
      <c r="E3465" s="5" t="s">
        <v>92</v>
      </c>
      <c r="F3465" s="5" t="s">
        <v>227</v>
      </c>
      <c r="G3465" s="5" t="s">
        <v>87</v>
      </c>
      <c r="H3465" s="5" t="s">
        <v>130</v>
      </c>
      <c r="I3465">
        <v>323.66843999999998</v>
      </c>
      <c r="J3465">
        <v>2735.2609909500002</v>
      </c>
      <c r="K3465">
        <v>196.442442</v>
      </c>
      <c r="L3465">
        <v>444.58949999999999</v>
      </c>
      <c r="M3465">
        <v>0</v>
      </c>
      <c r="N3465">
        <v>62.485199999999999</v>
      </c>
      <c r="O3465">
        <v>354.08110099999988</v>
      </c>
      <c r="P3465">
        <v>454.57622123399989</v>
      </c>
      <c r="Q3465">
        <v>90.721012176000002</v>
      </c>
      <c r="R3465">
        <v>207.60657205369051</v>
      </c>
      <c r="S3465">
        <v>104</v>
      </c>
      <c r="T3465">
        <v>795.90599999999995</v>
      </c>
      <c r="U3465">
        <v>0</v>
      </c>
      <c r="V3465">
        <v>219</v>
      </c>
      <c r="W3465"/>
      <c r="X3465">
        <v>584.76190897945969</v>
      </c>
      <c r="Y3465">
        <v>0</v>
      </c>
      <c r="Z3465">
        <v>1506</v>
      </c>
      <c r="AA3465">
        <v>3622</v>
      </c>
      <c r="AB3465">
        <v>128.607</v>
      </c>
      <c r="AC3465">
        <v>403.48315000000002</v>
      </c>
      <c r="AD3465">
        <v>1440.2858886799111</v>
      </c>
      <c r="AE3465">
        <v>0</v>
      </c>
      <c r="AF3465">
        <v>564.9871392</v>
      </c>
      <c r="AG3465">
        <v>1715</v>
      </c>
      <c r="AH3465">
        <v>1090</v>
      </c>
      <c r="AI3465">
        <v>0</v>
      </c>
      <c r="AJ3465">
        <v>1008.1476</v>
      </c>
      <c r="AK3465">
        <v>295.47359999999998</v>
      </c>
      <c r="AL3465">
        <v>18347.0859375</v>
      </c>
      <c r="AM3465">
        <v>13357.5263671875</v>
      </c>
      <c r="AN3465">
        <v>4989.55810546875</v>
      </c>
      <c r="AO3465" s="5" t="s">
        <v>4490</v>
      </c>
    </row>
    <row r="3466" spans="1:41" ht="14.25" x14ac:dyDescent="0.45">
      <c r="A3466">
        <v>2020</v>
      </c>
      <c r="B3466" s="5" t="s">
        <v>1508</v>
      </c>
      <c r="C3466" s="5" t="s">
        <v>170</v>
      </c>
      <c r="D3466" s="5" t="s">
        <v>83</v>
      </c>
      <c r="E3466" s="5" t="s">
        <v>92</v>
      </c>
      <c r="F3466" s="5" t="s">
        <v>227</v>
      </c>
      <c r="G3466" s="5" t="s">
        <v>87</v>
      </c>
      <c r="H3466" s="5" t="s">
        <v>130</v>
      </c>
      <c r="I3466">
        <v>102</v>
      </c>
      <c r="J3466">
        <v>151.80000000000001</v>
      </c>
      <c r="K3466">
        <v>62.880357181988543</v>
      </c>
      <c r="L3466">
        <v>22.876000000000001</v>
      </c>
      <c r="M3466">
        <v>1453.0781249999991</v>
      </c>
      <c r="N3466">
        <v>456.1428200417887</v>
      </c>
      <c r="O3466">
        <v>67</v>
      </c>
      <c r="P3466">
        <v>34.950000000000003</v>
      </c>
      <c r="Q3466">
        <v>0</v>
      </c>
      <c r="R3466">
        <v>421.4864239933533</v>
      </c>
      <c r="S3466">
        <v>571.06002360629816</v>
      </c>
      <c r="T3466">
        <v>340.12898028566019</v>
      </c>
      <c r="U3466">
        <v>334.53648336959998</v>
      </c>
      <c r="V3466">
        <v>0</v>
      </c>
      <c r="W3466">
        <v>0</v>
      </c>
      <c r="X3466">
        <v>57.963703714999987</v>
      </c>
      <c r="Y3466">
        <v>3857</v>
      </c>
      <c r="Z3466">
        <v>697.94999999999993</v>
      </c>
      <c r="AA3466">
        <v>8323.2468141440258</v>
      </c>
      <c r="AB3466">
        <v>73</v>
      </c>
      <c r="AC3466">
        <v>731.6</v>
      </c>
      <c r="AD3466">
        <v>515.49397977599335</v>
      </c>
      <c r="AE3466">
        <v>529.95878553600005</v>
      </c>
      <c r="AF3466">
        <v>693.21101610395101</v>
      </c>
      <c r="AG3466">
        <v>13150</v>
      </c>
      <c r="AH3466">
        <v>2053.8855041334341</v>
      </c>
      <c r="AI3466">
        <v>258.35490794880008</v>
      </c>
      <c r="AJ3466">
        <v>4229.0644237430161</v>
      </c>
      <c r="AK3466">
        <v>2373.541453938718</v>
      </c>
      <c r="AL3466">
        <v>41562.2109375</v>
      </c>
      <c r="AM3466">
        <v>33735.8203125</v>
      </c>
      <c r="AN3466">
        <v>7826.38720703125</v>
      </c>
      <c r="AO3466" s="5" t="s">
        <v>2822</v>
      </c>
    </row>
    <row r="3467" spans="1:41" ht="14.25" x14ac:dyDescent="0.45">
      <c r="A3467">
        <v>2020</v>
      </c>
      <c r="B3467" s="5" t="s">
        <v>1507</v>
      </c>
      <c r="C3467" s="5" t="s">
        <v>170</v>
      </c>
      <c r="D3467" s="5" t="s">
        <v>83</v>
      </c>
      <c r="E3467" s="5" t="s">
        <v>92</v>
      </c>
      <c r="F3467" s="5" t="s">
        <v>227</v>
      </c>
      <c r="G3467" s="5" t="s">
        <v>87</v>
      </c>
      <c r="H3467" s="5" t="s">
        <v>130</v>
      </c>
      <c r="I3467"/>
      <c r="J3467">
        <v>122.64</v>
      </c>
      <c r="K3467">
        <v>59</v>
      </c>
      <c r="L3467">
        <v>470.9611237362048</v>
      </c>
      <c r="M3467">
        <v>1224.75</v>
      </c>
      <c r="N3467">
        <v>680.346</v>
      </c>
      <c r="O3467">
        <v>68.646602274339259</v>
      </c>
      <c r="P3467">
        <v>34.950000000000003</v>
      </c>
      <c r="Q3467">
        <v>0</v>
      </c>
      <c r="R3467">
        <v>438.53980454114861</v>
      </c>
      <c r="S3467">
        <v>522</v>
      </c>
      <c r="T3467">
        <v>330.6</v>
      </c>
      <c r="U3467">
        <v>300</v>
      </c>
      <c r="V3467">
        <v>0</v>
      </c>
      <c r="W3467">
        <v>0</v>
      </c>
      <c r="X3467">
        <v>215</v>
      </c>
      <c r="Y3467">
        <v>965</v>
      </c>
      <c r="Z3467">
        <v>116.4224570123649</v>
      </c>
      <c r="AA3467">
        <v>7972.5296674512883</v>
      </c>
      <c r="AB3467">
        <v>71</v>
      </c>
      <c r="AC3467"/>
      <c r="AD3467">
        <v>468.61451153999991</v>
      </c>
      <c r="AE3467">
        <v>0</v>
      </c>
      <c r="AF3467">
        <v>539.88226379516163</v>
      </c>
      <c r="AG3467">
        <v>1554.9887508943841</v>
      </c>
      <c r="AH3467">
        <v>858.86500000000001</v>
      </c>
      <c r="AI3467">
        <v>440.32950593222398</v>
      </c>
      <c r="AJ3467">
        <v>762.59099904523748</v>
      </c>
      <c r="AK3467">
        <v>1839</v>
      </c>
      <c r="AL3467">
        <v>20056.65625</v>
      </c>
      <c r="AM3467">
        <v>13958.849609375</v>
      </c>
      <c r="AN3467">
        <v>6097.8056640625</v>
      </c>
      <c r="AO3467" s="5" t="s">
        <v>2823</v>
      </c>
    </row>
    <row r="3468" spans="1:41" ht="14.25" x14ac:dyDescent="0.45">
      <c r="A3468">
        <v>2020</v>
      </c>
      <c r="B3468" s="5" t="s">
        <v>5028</v>
      </c>
      <c r="C3468" s="5" t="s">
        <v>170</v>
      </c>
      <c r="D3468" s="5" t="s">
        <v>83</v>
      </c>
      <c r="E3468" s="5" t="s">
        <v>92</v>
      </c>
      <c r="F3468" s="5" t="s">
        <v>227</v>
      </c>
      <c r="G3468" s="5" t="s">
        <v>87</v>
      </c>
      <c r="H3468" s="5" t="s">
        <v>130</v>
      </c>
      <c r="I3468">
        <v>476.25200000000001</v>
      </c>
      <c r="J3468">
        <v>0</v>
      </c>
      <c r="K3468">
        <v>104</v>
      </c>
      <c r="L3468">
        <v>155.27806433999999</v>
      </c>
      <c r="M3468">
        <v>402.9</v>
      </c>
      <c r="N3468">
        <v>464.00878299999999</v>
      </c>
      <c r="O3468">
        <v>347.82</v>
      </c>
      <c r="P3468">
        <v>231.41781800000001</v>
      </c>
      <c r="Q3468">
        <v>91.643073192000017</v>
      </c>
      <c r="R3468">
        <v>560.92817363040001</v>
      </c>
      <c r="S3468">
        <v>304.49999999999989</v>
      </c>
      <c r="T3468">
        <v>1249.0175999999999</v>
      </c>
      <c r="U3468">
        <v>222.2</v>
      </c>
      <c r="V3468">
        <v>214</v>
      </c>
      <c r="W3468">
        <v>0</v>
      </c>
      <c r="X3468">
        <v>576.94999999999993</v>
      </c>
      <c r="Y3468"/>
      <c r="Z3468">
        <v>1232.4943178140391</v>
      </c>
      <c r="AA3468">
        <v>3542</v>
      </c>
      <c r="AB3468">
        <v>0</v>
      </c>
      <c r="AC3468">
        <v>1565.18082</v>
      </c>
      <c r="AD3468">
        <v>1778.0560257239999</v>
      </c>
      <c r="AE3468">
        <v>0</v>
      </c>
      <c r="AF3468">
        <v>380.79600476399992</v>
      </c>
      <c r="AG3468">
        <v>2512</v>
      </c>
      <c r="AH3468">
        <v>1427.1160312500001</v>
      </c>
      <c r="AI3468">
        <v>0</v>
      </c>
      <c r="AJ3468">
        <v>10421.06256</v>
      </c>
      <c r="AK3468">
        <v>206</v>
      </c>
      <c r="AL3468">
        <v>28465.619140625</v>
      </c>
      <c r="AM3468">
        <v>22069.26171875</v>
      </c>
      <c r="AN3468">
        <v>6396.35986328125</v>
      </c>
      <c r="AO3468" s="5" t="s">
        <v>5716</v>
      </c>
    </row>
    <row r="3469" spans="1:41" ht="14.25" x14ac:dyDescent="0.45">
      <c r="A3469">
        <v>2020</v>
      </c>
      <c r="B3469" s="5" t="s">
        <v>589</v>
      </c>
      <c r="C3469" s="5" t="s">
        <v>170</v>
      </c>
      <c r="D3469" s="5" t="s">
        <v>83</v>
      </c>
      <c r="E3469" s="5" t="s">
        <v>92</v>
      </c>
      <c r="F3469" s="5" t="s">
        <v>227</v>
      </c>
      <c r="G3469" s="5" t="s">
        <v>87</v>
      </c>
      <c r="H3469" s="5" t="s">
        <v>130</v>
      </c>
      <c r="I3469">
        <v>265.34088765624978</v>
      </c>
      <c r="J3469">
        <v>351.05185123199988</v>
      </c>
      <c r="K3469">
        <v>58.021704509999999</v>
      </c>
      <c r="L3469">
        <v>177.72580980000001</v>
      </c>
      <c r="M3469">
        <v>265.30200000000002</v>
      </c>
      <c r="N3469">
        <v>58</v>
      </c>
      <c r="O3469">
        <v>64.754365663232761</v>
      </c>
      <c r="P3469">
        <v>0</v>
      </c>
      <c r="Q3469">
        <v>0</v>
      </c>
      <c r="R3469">
        <v>208.65510350248641</v>
      </c>
      <c r="S3469">
        <v>478.01086199999992</v>
      </c>
      <c r="T3469">
        <v>767.57424499999991</v>
      </c>
      <c r="U3469">
        <v>0</v>
      </c>
      <c r="V3469">
        <v>89</v>
      </c>
      <c r="W3469"/>
      <c r="X3469">
        <v>348.74554118527072</v>
      </c>
      <c r="Y3469">
        <v>2845.5421999999999</v>
      </c>
      <c r="Z3469">
        <v>1116.6386420968599</v>
      </c>
      <c r="AA3469">
        <v>3244.906771155956</v>
      </c>
      <c r="AB3469">
        <v>129</v>
      </c>
      <c r="AC3469">
        <v>414.36025999999993</v>
      </c>
      <c r="AD3469">
        <v>142.27018670952251</v>
      </c>
      <c r="AE3469"/>
      <c r="AF3469">
        <v>855.83570450832588</v>
      </c>
      <c r="AG3469">
        <v>1733</v>
      </c>
      <c r="AH3469">
        <v>1093.0833187890621</v>
      </c>
      <c r="AI3469">
        <v>0</v>
      </c>
      <c r="AJ3469">
        <v>1099.75107456</v>
      </c>
      <c r="AK3469">
        <v>159.18119999999999</v>
      </c>
      <c r="AL3469">
        <v>15965.7529296875</v>
      </c>
      <c r="AM3469">
        <v>12459.80859375</v>
      </c>
      <c r="AN3469">
        <v>3505.943359375</v>
      </c>
      <c r="AO3469" s="5" t="s">
        <v>1036</v>
      </c>
    </row>
    <row r="3470" spans="1:41" ht="14.25" x14ac:dyDescent="0.45">
      <c r="A3470">
        <v>2020</v>
      </c>
      <c r="B3470" s="5" t="s">
        <v>1509</v>
      </c>
      <c r="C3470" s="5" t="s">
        <v>170</v>
      </c>
      <c r="D3470" s="5" t="s">
        <v>83</v>
      </c>
      <c r="E3470" s="5" t="s">
        <v>92</v>
      </c>
      <c r="F3470" s="5" t="s">
        <v>230</v>
      </c>
      <c r="G3470" s="5" t="s">
        <v>86</v>
      </c>
      <c r="H3470" s="5" t="s">
        <v>130</v>
      </c>
      <c r="I3470">
        <v>514.57555742264935</v>
      </c>
      <c r="J3470">
        <v>297.61377386551914</v>
      </c>
      <c r="K3470">
        <v>10.948416115375517</v>
      </c>
      <c r="L3470">
        <v>544.13628093416321</v>
      </c>
      <c r="M3470">
        <v>504.99569332169557</v>
      </c>
      <c r="N3470">
        <v>2802.2646221961481</v>
      </c>
      <c r="O3470">
        <v>84.302804088391483</v>
      </c>
      <c r="P3470">
        <v>1244.8787059826577</v>
      </c>
      <c r="Q3470">
        <v>79.577798934226365</v>
      </c>
      <c r="R3470">
        <v>567.03440313537544</v>
      </c>
      <c r="S3470">
        <v>2080.1990619213484</v>
      </c>
      <c r="T3470">
        <v>1423.2940949988172</v>
      </c>
      <c r="U3470">
        <v>0</v>
      </c>
      <c r="V3470">
        <v>0</v>
      </c>
      <c r="W3470">
        <v>828.79509993392662</v>
      </c>
      <c r="X3470">
        <v>97.275259137025486</v>
      </c>
      <c r="Y3470">
        <v>0</v>
      </c>
      <c r="Z3470">
        <v>569.33953483175765</v>
      </c>
      <c r="AA3470">
        <v>28203.556754925245</v>
      </c>
      <c r="AB3470">
        <v>214.58895586136012</v>
      </c>
      <c r="AC3470">
        <v>439.140970387712</v>
      </c>
      <c r="AD3470">
        <v>401.64646319445376</v>
      </c>
      <c r="AE3470">
        <v>3051.3673650196179</v>
      </c>
      <c r="AF3470">
        <v>654.44129818676129</v>
      </c>
      <c r="AG3470">
        <v>0</v>
      </c>
      <c r="AH3470">
        <v>656.904966922531</v>
      </c>
      <c r="AI3470">
        <v>128.09646854989356</v>
      </c>
      <c r="AJ3470">
        <v>1179.6918364317119</v>
      </c>
      <c r="AK3470">
        <v>591.21447023027793</v>
      </c>
      <c r="AL3470">
        <v>47169.8828125</v>
      </c>
      <c r="AM3470">
        <v>40147.6171875</v>
      </c>
      <c r="AN3470">
        <v>7022.26171875</v>
      </c>
      <c r="AO3470" s="5" t="s">
        <v>2824</v>
      </c>
    </row>
    <row r="3471" spans="1:41" ht="14.25" x14ac:dyDescent="0.45">
      <c r="A3471">
        <v>2020</v>
      </c>
      <c r="B3471" s="5" t="s">
        <v>1507</v>
      </c>
      <c r="C3471" s="5" t="s">
        <v>170</v>
      </c>
      <c r="D3471" s="5" t="s">
        <v>83</v>
      </c>
      <c r="E3471" s="5" t="s">
        <v>92</v>
      </c>
      <c r="F3471" s="5" t="s">
        <v>230</v>
      </c>
      <c r="G3471" s="5" t="s">
        <v>86</v>
      </c>
      <c r="H3471" s="5" t="s">
        <v>130</v>
      </c>
      <c r="I3471">
        <v>2484.8778042915101</v>
      </c>
      <c r="J3471">
        <v>227.4487692715341</v>
      </c>
      <c r="K3471">
        <v>85.293288476825282</v>
      </c>
      <c r="L3471">
        <v>45.489753854306819</v>
      </c>
      <c r="M3471">
        <v>511.75973086095172</v>
      </c>
      <c r="N3471">
        <v>3502.7110467816251</v>
      </c>
      <c r="O3471">
        <v>83.587422707288781</v>
      </c>
      <c r="P3471">
        <v>591.36680010598866</v>
      </c>
      <c r="Q3471">
        <v>53.621047355764162</v>
      </c>
      <c r="R3471">
        <v>0</v>
      </c>
      <c r="S3471">
        <v>1080.381654039787</v>
      </c>
      <c r="T3471">
        <v>1762.7279618543892</v>
      </c>
      <c r="U3471">
        <v>0</v>
      </c>
      <c r="V3471">
        <v>0</v>
      </c>
      <c r="W3471">
        <v>557.24948471525852</v>
      </c>
      <c r="X3471">
        <v>536.7790954808205</v>
      </c>
      <c r="Y3471">
        <v>0</v>
      </c>
      <c r="Z3471">
        <v>170.58657695365056</v>
      </c>
      <c r="AA3471">
        <v>20984.439931160072</v>
      </c>
      <c r="AB3471">
        <v>20.47038923443807</v>
      </c>
      <c r="AC3471">
        <v>1413.0603583681734</v>
      </c>
      <c r="AD3471">
        <v>376.65516191366044</v>
      </c>
      <c r="AE3471">
        <v>2309.2873544138856</v>
      </c>
      <c r="AF3471">
        <v>318.42827698014776</v>
      </c>
      <c r="AG3471">
        <v>1397.2376150202947</v>
      </c>
      <c r="AH3471">
        <v>682.34630781460226</v>
      </c>
      <c r="AI3471">
        <v>133.05753002384745</v>
      </c>
      <c r="AJ3471">
        <v>30.29580735854908</v>
      </c>
      <c r="AK3471">
        <v>366.19251852716991</v>
      </c>
      <c r="AL3471">
        <v>39725.359375</v>
      </c>
      <c r="AM3471">
        <v>33528.8515625</v>
      </c>
      <c r="AN3471">
        <v>6196.50048828125</v>
      </c>
      <c r="AO3471" s="5" t="s">
        <v>2826</v>
      </c>
    </row>
    <row r="3472" spans="1:41" ht="14.25" x14ac:dyDescent="0.45">
      <c r="A3472">
        <v>2020</v>
      </c>
      <c r="B3472" s="5" t="s">
        <v>4071</v>
      </c>
      <c r="C3472" s="5" t="s">
        <v>170</v>
      </c>
      <c r="D3472" s="5" t="s">
        <v>83</v>
      </c>
      <c r="E3472" s="5" t="s">
        <v>92</v>
      </c>
      <c r="F3472" s="5" t="s">
        <v>230</v>
      </c>
      <c r="G3472" s="5" t="s">
        <v>86</v>
      </c>
      <c r="H3472" s="5" t="s">
        <v>130</v>
      </c>
      <c r="I3472">
        <v>534.76367983318414</v>
      </c>
      <c r="J3472">
        <v>1820.5103927397965</v>
      </c>
      <c r="K3472">
        <v>53.476367983318411</v>
      </c>
      <c r="L3472">
        <v>514.19584599344626</v>
      </c>
      <c r="M3472">
        <v>359.93709219541239</v>
      </c>
      <c r="N3472">
        <v>3068.3433891379277</v>
      </c>
      <c r="O3472">
        <v>166.59945410187657</v>
      </c>
      <c r="P3472">
        <v>910.12664740839989</v>
      </c>
      <c r="Q3472">
        <v>63.571029052133014</v>
      </c>
      <c r="R3472">
        <v>499.79560802387215</v>
      </c>
      <c r="S3472">
        <v>0</v>
      </c>
      <c r="T3472">
        <v>1542.5875379803388</v>
      </c>
      <c r="U3472">
        <v>0</v>
      </c>
      <c r="V3472">
        <v>0</v>
      </c>
      <c r="W3472">
        <v>605.72270658027969</v>
      </c>
      <c r="X3472">
        <v>804.33346181815511</v>
      </c>
      <c r="Y3472">
        <v>0</v>
      </c>
      <c r="Z3472">
        <v>419.58381033065217</v>
      </c>
      <c r="AA3472">
        <v>4764.538708975273</v>
      </c>
      <c r="AB3472">
        <v>126.49217811438778</v>
      </c>
      <c r="AC3472">
        <v>1293.8946602822245</v>
      </c>
      <c r="AD3472">
        <v>758.33511509110747</v>
      </c>
      <c r="AE3472">
        <v>5053.5167744235896</v>
      </c>
      <c r="AF3472">
        <v>2373.7748391118243</v>
      </c>
      <c r="AG3472">
        <v>0</v>
      </c>
      <c r="AH3472">
        <v>1726.6696508459925</v>
      </c>
      <c r="AI3472">
        <v>280.75093191242166</v>
      </c>
      <c r="AJ3472">
        <v>1347.1931165028293</v>
      </c>
      <c r="AK3472">
        <v>440.15164417039</v>
      </c>
      <c r="AL3472">
        <v>29528.8671875</v>
      </c>
      <c r="AM3472">
        <v>22663.80859375</v>
      </c>
      <c r="AN3472">
        <v>6865.05615234375</v>
      </c>
      <c r="AO3472" s="5" t="s">
        <v>4491</v>
      </c>
    </row>
    <row r="3473" spans="1:41" ht="14.25" x14ac:dyDescent="0.45">
      <c r="A3473">
        <v>2020</v>
      </c>
      <c r="B3473" s="5" t="s">
        <v>5028</v>
      </c>
      <c r="C3473" s="5" t="s">
        <v>170</v>
      </c>
      <c r="D3473" s="5" t="s">
        <v>83</v>
      </c>
      <c r="E3473" s="5" t="s">
        <v>92</v>
      </c>
      <c r="F3473" s="5" t="s">
        <v>230</v>
      </c>
      <c r="G3473" s="5" t="s">
        <v>86</v>
      </c>
      <c r="H3473" s="5" t="s">
        <v>130</v>
      </c>
      <c r="I3473">
        <v>725</v>
      </c>
      <c r="J3473">
        <v>210.17599999999999</v>
      </c>
      <c r="K3473">
        <v>21.754000000000001</v>
      </c>
      <c r="L3473">
        <v>830</v>
      </c>
      <c r="M3473">
        <v>350</v>
      </c>
      <c r="N3473">
        <v>2946.6790000000001</v>
      </c>
      <c r="O3473">
        <v>161.9401</v>
      </c>
      <c r="P3473">
        <v>2996.1779999999999</v>
      </c>
      <c r="Q3473">
        <v>62.626116922695303</v>
      </c>
      <c r="R3473">
        <v>330.47637500000002</v>
      </c>
      <c r="S3473">
        <v>1310</v>
      </c>
      <c r="T3473">
        <v>1890</v>
      </c>
      <c r="U3473">
        <v>100</v>
      </c>
      <c r="V3473">
        <v>880</v>
      </c>
      <c r="W3473">
        <v>454</v>
      </c>
      <c r="X3473">
        <v>280</v>
      </c>
      <c r="Y3473">
        <v>0</v>
      </c>
      <c r="Z3473">
        <v>154.6891590642214</v>
      </c>
      <c r="AA3473">
        <v>4107</v>
      </c>
      <c r="AB3473">
        <v>401</v>
      </c>
      <c r="AC3473">
        <v>80</v>
      </c>
      <c r="AD3473">
        <v>751</v>
      </c>
      <c r="AE3473">
        <v>9284.9471870000016</v>
      </c>
      <c r="AF3473">
        <v>3021.51</v>
      </c>
      <c r="AG3473">
        <v>0</v>
      </c>
      <c r="AH3473">
        <v>1200</v>
      </c>
      <c r="AI3473">
        <v>273</v>
      </c>
      <c r="AJ3473">
        <v>1510</v>
      </c>
      <c r="AK3473">
        <v>1208</v>
      </c>
      <c r="AL3473">
        <v>35539.9765625</v>
      </c>
      <c r="AM3473">
        <v>27239.28125</v>
      </c>
      <c r="AN3473">
        <v>8300.6943359375</v>
      </c>
      <c r="AO3473" s="5" t="s">
        <v>5717</v>
      </c>
    </row>
    <row r="3474" spans="1:41" ht="14.25" x14ac:dyDescent="0.45">
      <c r="A3474">
        <v>2020</v>
      </c>
      <c r="B3474" s="5" t="s">
        <v>1508</v>
      </c>
      <c r="C3474" s="5" t="s">
        <v>170</v>
      </c>
      <c r="D3474" s="5" t="s">
        <v>83</v>
      </c>
      <c r="E3474" s="5" t="s">
        <v>92</v>
      </c>
      <c r="F3474" s="5" t="s">
        <v>230</v>
      </c>
      <c r="G3474" s="5" t="s">
        <v>86</v>
      </c>
      <c r="H3474" s="5" t="s">
        <v>130</v>
      </c>
      <c r="I3474">
        <v>303.12361072057638</v>
      </c>
      <c r="J3474">
        <v>405.91001842930757</v>
      </c>
      <c r="K3474">
        <v>22.45360079411677</v>
      </c>
      <c r="L3474">
        <v>557.97197973380173</v>
      </c>
      <c r="M3474">
        <v>517.83616831431789</v>
      </c>
      <c r="N3474">
        <v>1906.6475114324255</v>
      </c>
      <c r="O3474">
        <v>188.61024667058086</v>
      </c>
      <c r="P3474">
        <v>842.09984418255522</v>
      </c>
      <c r="Q3474">
        <v>59.647990509571201</v>
      </c>
      <c r="R3474">
        <v>121.06251806161953</v>
      </c>
      <c r="S3474">
        <v>1571.7520555881738</v>
      </c>
      <c r="T3474">
        <v>1122.6800397058385</v>
      </c>
      <c r="U3474"/>
      <c r="V3474">
        <v>401.91945421469018</v>
      </c>
      <c r="W3474">
        <v>252.60300893381364</v>
      </c>
      <c r="X3474">
        <v>108.99806210736297</v>
      </c>
      <c r="Y3474">
        <v>0</v>
      </c>
      <c r="Z3474">
        <v>0</v>
      </c>
      <c r="AA3474">
        <v>28464.580331382578</v>
      </c>
      <c r="AB3474"/>
      <c r="AC3474">
        <v>703.47131287967841</v>
      </c>
      <c r="AD3474">
        <v>327.04733857308719</v>
      </c>
      <c r="AE3474">
        <v>566.95342005144846</v>
      </c>
      <c r="AF3474">
        <v>665.70862074572926</v>
      </c>
      <c r="AG3474">
        <v>8548.085822320254</v>
      </c>
      <c r="AH3474">
        <v>673.60802382350312</v>
      </c>
      <c r="AI3474">
        <v>131.35356464558311</v>
      </c>
      <c r="AJ3474">
        <v>28.22918301784193</v>
      </c>
      <c r="AK3474">
        <v>611.07474561188781</v>
      </c>
      <c r="AL3474">
        <v>49103.4296875</v>
      </c>
      <c r="AM3474">
        <v>43575.4140625</v>
      </c>
      <c r="AN3474">
        <v>5528.0166015625</v>
      </c>
      <c r="AO3474" s="5" t="s">
        <v>2825</v>
      </c>
    </row>
    <row r="3475" spans="1:41" ht="14.25" x14ac:dyDescent="0.45">
      <c r="A3475">
        <v>2020</v>
      </c>
      <c r="B3475" s="5" t="s">
        <v>589</v>
      </c>
      <c r="C3475" s="5" t="s">
        <v>170</v>
      </c>
      <c r="D3475" s="5" t="s">
        <v>83</v>
      </c>
      <c r="E3475" s="5" t="s">
        <v>92</v>
      </c>
      <c r="F3475" s="5" t="s">
        <v>230</v>
      </c>
      <c r="G3475" s="5" t="s">
        <v>86</v>
      </c>
      <c r="H3475" s="5" t="s">
        <v>130</v>
      </c>
      <c r="I3475">
        <v>488.33626608555375</v>
      </c>
      <c r="J3475">
        <v>313.1721706418225</v>
      </c>
      <c r="K3475">
        <v>10.616005784468561</v>
      </c>
      <c r="L3475">
        <v>53.080028922342798</v>
      </c>
      <c r="M3475">
        <v>371.56020245639962</v>
      </c>
      <c r="N3475">
        <v>2990.302708561584</v>
      </c>
      <c r="O3475">
        <v>82.804845118854772</v>
      </c>
      <c r="P3475">
        <v>1283.2797648358148</v>
      </c>
      <c r="Q3475">
        <v>43.612246217331439</v>
      </c>
      <c r="R3475">
        <v>582.5360715644108</v>
      </c>
      <c r="S3475">
        <v>2813.2415328841685</v>
      </c>
      <c r="T3475">
        <v>1380.0807519809127</v>
      </c>
      <c r="U3475">
        <v>0</v>
      </c>
      <c r="V3475">
        <v>38.217620824086815</v>
      </c>
      <c r="W3475">
        <v>325.91137758318479</v>
      </c>
      <c r="X3475">
        <v>78.460387093218372</v>
      </c>
      <c r="Y3475">
        <v>0</v>
      </c>
      <c r="Z3475">
        <v>570.24550249240758</v>
      </c>
      <c r="AA3475">
        <v>4952.427896185628</v>
      </c>
      <c r="AB3475">
        <v>153.93208387479413</v>
      </c>
      <c r="AC3475">
        <v>201.98012605529883</v>
      </c>
      <c r="AD3475">
        <v>402.28473511528688</v>
      </c>
      <c r="AE3475">
        <v>4020.3671679049826</v>
      </c>
      <c r="AF3475">
        <v>382.13803605654886</v>
      </c>
      <c r="AG3475">
        <v>0</v>
      </c>
      <c r="AH3475">
        <v>1749.5177532804187</v>
      </c>
      <c r="AI3475">
        <v>289.81695791599168</v>
      </c>
      <c r="AJ3475">
        <v>916.16129919963669</v>
      </c>
      <c r="AK3475">
        <v>566.89470889062113</v>
      </c>
      <c r="AL3475">
        <v>25060.978515625</v>
      </c>
      <c r="AM3475">
        <v>16835.857421875</v>
      </c>
      <c r="AN3475">
        <v>8225.12109375</v>
      </c>
      <c r="AO3475" s="5" t="s">
        <v>1037</v>
      </c>
    </row>
    <row r="3476" spans="1:41" ht="14.25" x14ac:dyDescent="0.45">
      <c r="A3476">
        <v>2020</v>
      </c>
      <c r="B3476" s="5" t="s">
        <v>5028</v>
      </c>
      <c r="C3476" s="5" t="s">
        <v>170</v>
      </c>
      <c r="D3476" s="5" t="s">
        <v>83</v>
      </c>
      <c r="E3476" s="5" t="s">
        <v>92</v>
      </c>
      <c r="F3476" s="5" t="s">
        <v>230</v>
      </c>
      <c r="G3476" s="5" t="s">
        <v>87</v>
      </c>
      <c r="H3476" s="5" t="s">
        <v>130</v>
      </c>
      <c r="I3476">
        <v>740.95</v>
      </c>
      <c r="J3476">
        <v>210.73837585550041</v>
      </c>
      <c r="K3476">
        <v>22</v>
      </c>
      <c r="L3476">
        <v>864.97176779999995</v>
      </c>
      <c r="M3476">
        <v>357</v>
      </c>
      <c r="N3476">
        <v>3002.6659009999998</v>
      </c>
      <c r="O3476">
        <v>165.17890199999999</v>
      </c>
      <c r="P3476">
        <v>3059.6061960000002</v>
      </c>
      <c r="Q3476">
        <v>63.941265378071897</v>
      </c>
      <c r="R3476">
        <v>336.54518083331158</v>
      </c>
      <c r="S3476">
        <v>1329.65</v>
      </c>
      <c r="T3476">
        <v>1967.20272</v>
      </c>
      <c r="U3476">
        <v>101</v>
      </c>
      <c r="V3476">
        <v>899</v>
      </c>
      <c r="W3476">
        <v>463.08</v>
      </c>
      <c r="X3476">
        <v>293.72000000000003</v>
      </c>
      <c r="Y3476"/>
      <c r="Z3476">
        <v>157.62825308644159</v>
      </c>
      <c r="AA3476">
        <v>4295</v>
      </c>
      <c r="AB3476">
        <v>401</v>
      </c>
      <c r="AC3476">
        <v>81.599999999999994</v>
      </c>
      <c r="AD3476">
        <v>767.08958347947203</v>
      </c>
      <c r="AE3476">
        <v>9470.6461307400023</v>
      </c>
      <c r="AF3476">
        <v>3148.8202965365999</v>
      </c>
      <c r="AG3476">
        <v>0</v>
      </c>
      <c r="AH3476">
        <v>1254.6075000000001</v>
      </c>
      <c r="AI3476">
        <v>278.45999999999998</v>
      </c>
      <c r="AJ3476">
        <v>1602.42408</v>
      </c>
      <c r="AK3476">
        <v>1232</v>
      </c>
      <c r="AL3476">
        <v>36566.53125</v>
      </c>
      <c r="AM3476">
        <v>28035.537109375</v>
      </c>
      <c r="AN3476">
        <v>8530.98828125</v>
      </c>
      <c r="AO3476" s="5" t="s">
        <v>5718</v>
      </c>
    </row>
    <row r="3477" spans="1:41" ht="14.25" x14ac:dyDescent="0.45">
      <c r="A3477">
        <v>2020</v>
      </c>
      <c r="B3477" s="5" t="s">
        <v>1509</v>
      </c>
      <c r="C3477" s="5" t="s">
        <v>170</v>
      </c>
      <c r="D3477" s="5" t="s">
        <v>83</v>
      </c>
      <c r="E3477" s="5" t="s">
        <v>92</v>
      </c>
      <c r="F3477" s="5" t="s">
        <v>230</v>
      </c>
      <c r="G3477" s="5" t="s">
        <v>87</v>
      </c>
      <c r="H3477" s="5" t="s">
        <v>130</v>
      </c>
      <c r="I3477">
        <v>518.91797750399996</v>
      </c>
      <c r="J3477">
        <v>300.125</v>
      </c>
      <c r="K3477">
        <v>33.46183087289856</v>
      </c>
      <c r="L3477">
        <v>562.20640000000003</v>
      </c>
      <c r="M3477">
        <v>507.37499999999977</v>
      </c>
      <c r="N3477">
        <v>2825.9124810832509</v>
      </c>
      <c r="O3477">
        <v>84.240380975406978</v>
      </c>
      <c r="P3477">
        <v>1136.91032</v>
      </c>
      <c r="Q3477">
        <v>79.098663311307348</v>
      </c>
      <c r="R3477">
        <v>575.38894340844581</v>
      </c>
      <c r="S3477">
        <v>2056.5954293759992</v>
      </c>
      <c r="T3477">
        <v>1379.772615812499</v>
      </c>
      <c r="U3477"/>
      <c r="V3477">
        <v>0</v>
      </c>
      <c r="W3477">
        <v>821.00781248696273</v>
      </c>
      <c r="X3477">
        <v>96.172695440740284</v>
      </c>
      <c r="Y3477">
        <v>0</v>
      </c>
      <c r="Z3477">
        <v>565.63581226844155</v>
      </c>
      <c r="AA3477">
        <v>28522.03779040575</v>
      </c>
      <c r="AB3477">
        <v>196</v>
      </c>
      <c r="AC3477">
        <v>432.20330999999999</v>
      </c>
      <c r="AD3477">
        <v>399.22816147069233</v>
      </c>
      <c r="AE3477">
        <v>3096.3254335213328</v>
      </c>
      <c r="AF3477">
        <v>664.50563762112097</v>
      </c>
      <c r="AG3477">
        <v>0</v>
      </c>
      <c r="AH3477">
        <v>670.60661607708971</v>
      </c>
      <c r="AI3477">
        <v>126.64456272</v>
      </c>
      <c r="AJ3477">
        <v>1192.8955877686351</v>
      </c>
      <c r="AK3477">
        <v>619.66242033749984</v>
      </c>
      <c r="AL3477">
        <v>47462.92578125</v>
      </c>
      <c r="AM3477">
        <v>40472.16015625</v>
      </c>
      <c r="AN3477">
        <v>6990.767578125</v>
      </c>
      <c r="AO3477" s="5" t="s">
        <v>2827</v>
      </c>
    </row>
    <row r="3478" spans="1:41" ht="14.25" x14ac:dyDescent="0.45">
      <c r="A3478">
        <v>2020</v>
      </c>
      <c r="B3478" s="5" t="s">
        <v>1508</v>
      </c>
      <c r="C3478" s="5" t="s">
        <v>170</v>
      </c>
      <c r="D3478" s="5" t="s">
        <v>83</v>
      </c>
      <c r="E3478" s="5" t="s">
        <v>92</v>
      </c>
      <c r="F3478" s="5" t="s">
        <v>230</v>
      </c>
      <c r="G3478" s="5" t="s">
        <v>87</v>
      </c>
      <c r="H3478" s="5" t="s">
        <v>130</v>
      </c>
      <c r="I3478">
        <v>275.39999999999998</v>
      </c>
      <c r="J3478">
        <v>414</v>
      </c>
      <c r="K3478">
        <v>22.86558442981401</v>
      </c>
      <c r="L3478">
        <v>568.46859999999992</v>
      </c>
      <c r="M3478">
        <v>518.90624999999977</v>
      </c>
      <c r="N3478">
        <v>1929.433004425827</v>
      </c>
      <c r="O3478">
        <v>195</v>
      </c>
      <c r="P3478">
        <v>996</v>
      </c>
      <c r="Q3478">
        <v>67.423153453783598</v>
      </c>
      <c r="R3478">
        <v>125.5208386173958</v>
      </c>
      <c r="S3478">
        <v>1776.6311845529281</v>
      </c>
      <c r="T3478">
        <v>1193.435018546176</v>
      </c>
      <c r="U3478"/>
      <c r="V3478">
        <v>403</v>
      </c>
      <c r="W3478">
        <v>248.41818072000001</v>
      </c>
      <c r="X3478">
        <v>115.92740743</v>
      </c>
      <c r="Y3478">
        <v>0</v>
      </c>
      <c r="Z3478">
        <v>0</v>
      </c>
      <c r="AA3478">
        <v>28934.0233259618</v>
      </c>
      <c r="AB3478">
        <v>240</v>
      </c>
      <c r="AC3478">
        <v>722.5</v>
      </c>
      <c r="AD3478">
        <v>369.67821894564088</v>
      </c>
      <c r="AE3478">
        <v>557.56080561600004</v>
      </c>
      <c r="AF3478">
        <v>678.24962726717513</v>
      </c>
      <c r="AG3478">
        <v>8930</v>
      </c>
      <c r="AH3478">
        <v>742.81573386380967</v>
      </c>
      <c r="AI3478">
        <v>129.17745397440001</v>
      </c>
      <c r="AJ3478">
        <v>31.129500478260791</v>
      </c>
      <c r="AK3478">
        <v>678.29682866459575</v>
      </c>
      <c r="AL3478">
        <v>50863.86328125</v>
      </c>
      <c r="AM3478">
        <v>44632.7109375</v>
      </c>
      <c r="AN3478">
        <v>6231.15185546875</v>
      </c>
      <c r="AO3478" s="5" t="s">
        <v>2829</v>
      </c>
    </row>
    <row r="3479" spans="1:41" ht="14.25" x14ac:dyDescent="0.45">
      <c r="A3479">
        <v>2020</v>
      </c>
      <c r="B3479" s="5" t="s">
        <v>4071</v>
      </c>
      <c r="C3479" s="5" t="s">
        <v>170</v>
      </c>
      <c r="D3479" s="5" t="s">
        <v>83</v>
      </c>
      <c r="E3479" s="5" t="s">
        <v>92</v>
      </c>
      <c r="F3479" s="5" t="s">
        <v>230</v>
      </c>
      <c r="G3479" s="5" t="s">
        <v>87</v>
      </c>
      <c r="H3479" s="5" t="s">
        <v>130</v>
      </c>
      <c r="I3479">
        <v>551.82815999999991</v>
      </c>
      <c r="J3479">
        <v>1878.601656345</v>
      </c>
      <c r="K3479">
        <v>12.472536</v>
      </c>
      <c r="L3479">
        <v>535.65000000000009</v>
      </c>
      <c r="M3479">
        <v>364.14</v>
      </c>
      <c r="N3479">
        <v>3107.2150788600002</v>
      </c>
      <c r="O3479">
        <v>168.214482</v>
      </c>
      <c r="P3479">
        <v>916.31075663699983</v>
      </c>
      <c r="Q3479">
        <v>64.376386537665823</v>
      </c>
      <c r="R3479">
        <v>503.51843724155532</v>
      </c>
      <c r="S3479">
        <v>0</v>
      </c>
      <c r="T3479">
        <v>1591.8119999999999</v>
      </c>
      <c r="U3479">
        <v>0</v>
      </c>
      <c r="V3479">
        <v>0</v>
      </c>
      <c r="W3479">
        <v>613.99774899999989</v>
      </c>
      <c r="X3479">
        <v>830</v>
      </c>
      <c r="Y3479">
        <v>0</v>
      </c>
      <c r="Z3479">
        <v>426</v>
      </c>
      <c r="AA3479">
        <v>4888</v>
      </c>
      <c r="AB3479">
        <v>123</v>
      </c>
      <c r="AC3479">
        <v>1309.0031799999999</v>
      </c>
      <c r="AD3479">
        <v>767.94217778282768</v>
      </c>
      <c r="AE3479">
        <v>5112.5255999999999</v>
      </c>
      <c r="AF3479">
        <v>2449.52275392</v>
      </c>
      <c r="AG3479">
        <v>0</v>
      </c>
      <c r="AH3479">
        <v>1794</v>
      </c>
      <c r="AI3479">
        <v>284.0292</v>
      </c>
      <c r="AJ3479">
        <v>1390.1824799999999</v>
      </c>
      <c r="AK3479">
        <v>445.2912</v>
      </c>
      <c r="AL3479">
        <v>30127.6328125</v>
      </c>
      <c r="AM3479">
        <v>23132.734375</v>
      </c>
      <c r="AN3479">
        <v>6994.8994140625</v>
      </c>
      <c r="AO3479" s="5" t="s">
        <v>4492</v>
      </c>
    </row>
    <row r="3480" spans="1:41" ht="14.25" x14ac:dyDescent="0.45">
      <c r="A3480">
        <v>2020</v>
      </c>
      <c r="B3480" s="5" t="s">
        <v>589</v>
      </c>
      <c r="C3480" s="5" t="s">
        <v>170</v>
      </c>
      <c r="D3480" s="5" t="s">
        <v>83</v>
      </c>
      <c r="E3480" s="5" t="s">
        <v>92</v>
      </c>
      <c r="F3480" s="5" t="s">
        <v>230</v>
      </c>
      <c r="G3480" s="5" t="s">
        <v>87</v>
      </c>
      <c r="H3480" s="5" t="s">
        <v>130</v>
      </c>
      <c r="I3480">
        <v>488.22723328749981</v>
      </c>
      <c r="J3480">
        <v>319.63054355999998</v>
      </c>
      <c r="K3480">
        <v>10.549400820000001</v>
      </c>
      <c r="L3480">
        <v>53.856306000000011</v>
      </c>
      <c r="M3480">
        <v>371.4228</v>
      </c>
      <c r="N3480">
        <v>3058</v>
      </c>
      <c r="O3480">
        <v>82.80066429069106</v>
      </c>
      <c r="P3480">
        <v>885.93299999999999</v>
      </c>
      <c r="Q3480">
        <v>43.587573496132073</v>
      </c>
      <c r="R3480">
        <v>577.92369784634798</v>
      </c>
      <c r="S3480">
        <v>2814.9528540000001</v>
      </c>
      <c r="T3480">
        <v>1339.3913</v>
      </c>
      <c r="U3480">
        <v>0</v>
      </c>
      <c r="V3480">
        <v>38</v>
      </c>
      <c r="W3480">
        <v>326.7500041269999</v>
      </c>
      <c r="X3480">
        <v>80</v>
      </c>
      <c r="Y3480">
        <v>0</v>
      </c>
      <c r="Z3480">
        <v>570.59293552318024</v>
      </c>
      <c r="AA3480">
        <v>5153.5167454898383</v>
      </c>
      <c r="AB3480">
        <v>145</v>
      </c>
      <c r="AC3480">
        <v>201.96384</v>
      </c>
      <c r="AD3480">
        <v>402.52983482084142</v>
      </c>
      <c r="AE3480">
        <v>4018.8804416063999</v>
      </c>
      <c r="AF3480">
        <v>387.72667276067801</v>
      </c>
      <c r="AG3480">
        <v>0</v>
      </c>
      <c r="AH3480">
        <v>1801.401309364375</v>
      </c>
      <c r="AI3480">
        <v>289.70978400000001</v>
      </c>
      <c r="AJ3480">
        <v>934.13895407999996</v>
      </c>
      <c r="AK3480">
        <v>566.68507199999999</v>
      </c>
      <c r="AL3480">
        <v>24963.169921875</v>
      </c>
      <c r="AM3480">
        <v>16731.978515625</v>
      </c>
      <c r="AN3480">
        <v>8231.193359375</v>
      </c>
      <c r="AO3480" s="5" t="s">
        <v>1038</v>
      </c>
    </row>
    <row r="3481" spans="1:41" ht="14.25" x14ac:dyDescent="0.45">
      <c r="A3481">
        <v>2020</v>
      </c>
      <c r="B3481" s="5" t="s">
        <v>1507</v>
      </c>
      <c r="C3481" s="5" t="s">
        <v>170</v>
      </c>
      <c r="D3481" s="5" t="s">
        <v>83</v>
      </c>
      <c r="E3481" s="5" t="s">
        <v>92</v>
      </c>
      <c r="F3481" s="5" t="s">
        <v>230</v>
      </c>
      <c r="G3481" s="5" t="s">
        <v>87</v>
      </c>
      <c r="H3481" s="5" t="s">
        <v>130</v>
      </c>
      <c r="I3481">
        <v>2490.9</v>
      </c>
      <c r="J3481">
        <v>204.4</v>
      </c>
      <c r="K3481">
        <v>89</v>
      </c>
      <c r="L3481">
        <v>45.947426705971203</v>
      </c>
      <c r="M3481">
        <v>517.49999999999977</v>
      </c>
      <c r="N3481">
        <v>3575.88</v>
      </c>
      <c r="O3481">
        <v>87.36840289461361</v>
      </c>
      <c r="P3481">
        <v>605.79999999999995</v>
      </c>
      <c r="Q3481">
        <v>54.894842780400012</v>
      </c>
      <c r="R3481">
        <v>0</v>
      </c>
      <c r="S3481">
        <v>1102</v>
      </c>
      <c r="T3481">
        <v>1797.5</v>
      </c>
      <c r="U3481"/>
      <c r="V3481">
        <v>0</v>
      </c>
      <c r="W3481">
        <v>551.81427111428854</v>
      </c>
      <c r="X3481">
        <v>581</v>
      </c>
      <c r="Y3481">
        <v>0</v>
      </c>
      <c r="Z3481">
        <v>174.6336855185474</v>
      </c>
      <c r="AA3481">
        <v>21501.898614443911</v>
      </c>
      <c r="AB3481">
        <v>18</v>
      </c>
      <c r="AC3481">
        <v>1476.97759</v>
      </c>
      <c r="AD3481">
        <v>385.60279806720001</v>
      </c>
      <c r="AE3481">
        <v>2363.7235800416111</v>
      </c>
      <c r="AF3481">
        <v>321.6319869417984</v>
      </c>
      <c r="AG3481">
        <v>1430.4389364961321</v>
      </c>
      <c r="AH3481">
        <v>694.5</v>
      </c>
      <c r="AI3481">
        <v>131.761003053888</v>
      </c>
      <c r="AJ3481">
        <v>31.129500478260791</v>
      </c>
      <c r="AK3481">
        <v>383</v>
      </c>
      <c r="AL3481">
        <v>40617.30078125</v>
      </c>
      <c r="AM3481">
        <v>34278.25390625</v>
      </c>
      <c r="AN3481">
        <v>6339.046875</v>
      </c>
      <c r="AO3481" s="5" t="s">
        <v>2828</v>
      </c>
    </row>
    <row r="3482" spans="1:41" ht="14.25" x14ac:dyDescent="0.45">
      <c r="A3482">
        <v>2020</v>
      </c>
      <c r="B3482" s="5" t="s">
        <v>4071</v>
      </c>
      <c r="C3482" s="5" t="s">
        <v>170</v>
      </c>
      <c r="D3482" s="5" t="s">
        <v>83</v>
      </c>
      <c r="E3482" s="5" t="s">
        <v>92</v>
      </c>
      <c r="F3482" s="5" t="s">
        <v>93</v>
      </c>
      <c r="G3482" s="5" t="s">
        <v>86</v>
      </c>
      <c r="H3482" s="5" t="s">
        <v>130</v>
      </c>
      <c r="I3482">
        <v>848.42314588918634</v>
      </c>
      <c r="J3482">
        <v>4471.1899788360115</v>
      </c>
      <c r="K3482">
        <v>273.51105440083393</v>
      </c>
      <c r="L3482">
        <v>961.54623200774449</v>
      </c>
      <c r="M3482">
        <v>359.93709219541239</v>
      </c>
      <c r="N3482">
        <v>3130.0468906571414</v>
      </c>
      <c r="O3482">
        <v>690.05082532320489</v>
      </c>
      <c r="P3482">
        <v>1361.5906001906458</v>
      </c>
      <c r="Q3482">
        <v>153.15710883784877</v>
      </c>
      <c r="R3482">
        <v>1016.3054244077423</v>
      </c>
      <c r="S3482">
        <v>102.83916919868925</v>
      </c>
      <c r="T3482">
        <v>2365.3008915698529</v>
      </c>
      <c r="U3482">
        <v>0</v>
      </c>
      <c r="V3482">
        <v>647.88676595174229</v>
      </c>
      <c r="W3482">
        <v>657.14229117962429</v>
      </c>
      <c r="X3482">
        <v>1564.8277545319781</v>
      </c>
      <c r="Y3482">
        <v>0</v>
      </c>
      <c r="Z3482">
        <v>1906.6381969436986</v>
      </c>
      <c r="AA3482">
        <v>9637.0585456091703</v>
      </c>
      <c r="AB3482">
        <v>258.75054844574606</v>
      </c>
      <c r="AC3482">
        <v>1692.720805950715</v>
      </c>
      <c r="AD3482">
        <v>2180.6028284098252</v>
      </c>
      <c r="AE3482">
        <v>5053.5167744235896</v>
      </c>
      <c r="AF3482">
        <v>2984.6395041520386</v>
      </c>
      <c r="AG3482">
        <v>1660.8525825588315</v>
      </c>
      <c r="AH3482">
        <v>3016.2728325975559</v>
      </c>
      <c r="AI3482">
        <v>280.75093191242166</v>
      </c>
      <c r="AJ3482">
        <v>2324.1652238903771</v>
      </c>
      <c r="AK3482">
        <v>732.21488469466749</v>
      </c>
      <c r="AL3482">
        <v>50331.9375</v>
      </c>
      <c r="AM3482">
        <v>37849.73828125</v>
      </c>
      <c r="AN3482">
        <v>12482.2001953125</v>
      </c>
      <c r="AO3482" s="5" t="s">
        <v>4493</v>
      </c>
    </row>
    <row r="3483" spans="1:41" ht="14.25" x14ac:dyDescent="0.45">
      <c r="A3483">
        <v>2020</v>
      </c>
      <c r="B3483" s="5" t="s">
        <v>1507</v>
      </c>
      <c r="C3483" s="5" t="s">
        <v>170</v>
      </c>
      <c r="D3483" s="5" t="s">
        <v>83</v>
      </c>
      <c r="E3483" s="5" t="s">
        <v>92</v>
      </c>
      <c r="F3483" s="5" t="s">
        <v>93</v>
      </c>
      <c r="G3483" s="5" t="s">
        <v>86</v>
      </c>
      <c r="H3483" s="5" t="s">
        <v>130</v>
      </c>
      <c r="I3483">
        <v>2484.8778042915101</v>
      </c>
      <c r="J3483">
        <v>363.91803083445456</v>
      </c>
      <c r="K3483">
        <v>181.95901541722728</v>
      </c>
      <c r="L3483">
        <v>511.75973086095172</v>
      </c>
      <c r="M3483">
        <v>1825.2763734040611</v>
      </c>
      <c r="N3483">
        <v>4169.13594074722</v>
      </c>
      <c r="O3483">
        <v>149.26325483444424</v>
      </c>
      <c r="P3483">
        <v>665.28765011923724</v>
      </c>
      <c r="Q3483">
        <v>53.621047355764162</v>
      </c>
      <c r="R3483">
        <v>682.6127071856115</v>
      </c>
      <c r="S3483">
        <v>1592.1413849007388</v>
      </c>
      <c r="T3483">
        <v>2086.8424580663254</v>
      </c>
      <c r="U3483">
        <v>388.05854823609712</v>
      </c>
      <c r="V3483">
        <v>0</v>
      </c>
      <c r="W3483">
        <v>614.11167703314209</v>
      </c>
      <c r="X3483">
        <v>901.83437016163271</v>
      </c>
      <c r="Y3483">
        <v>904.108857854348</v>
      </c>
      <c r="Z3483">
        <v>284.31096158941762</v>
      </c>
      <c r="AA3483">
        <v>28765.104927582288</v>
      </c>
      <c r="AB3483">
        <v>330.93795929008212</v>
      </c>
      <c r="AC3483">
        <v>1413.0603583681734</v>
      </c>
      <c r="AD3483">
        <v>834.39581007262291</v>
      </c>
      <c r="AE3483">
        <v>2309.2873544138856</v>
      </c>
      <c r="AF3483">
        <v>1080.381654039787</v>
      </c>
      <c r="AG3483">
        <v>5232.3574288983627</v>
      </c>
      <c r="AH3483">
        <v>1526.1812418119937</v>
      </c>
      <c r="AI3483">
        <v>577.71987394969665</v>
      </c>
      <c r="AJ3483">
        <v>772.46351469365857</v>
      </c>
      <c r="AK3483">
        <v>2435.9763188981301</v>
      </c>
      <c r="AL3483">
        <v>63136.98828125</v>
      </c>
      <c r="AM3483">
        <v>50080.3515625</v>
      </c>
      <c r="AN3483">
        <v>13056.640625</v>
      </c>
      <c r="AO3483" s="5" t="s">
        <v>2832</v>
      </c>
    </row>
    <row r="3484" spans="1:41" ht="14.25" x14ac:dyDescent="0.45">
      <c r="A3484">
        <v>2020</v>
      </c>
      <c r="B3484" s="5" t="s">
        <v>1508</v>
      </c>
      <c r="C3484" s="5" t="s">
        <v>170</v>
      </c>
      <c r="D3484" s="5" t="s">
        <v>83</v>
      </c>
      <c r="E3484" s="5" t="s">
        <v>92</v>
      </c>
      <c r="F3484" s="5" t="s">
        <v>93</v>
      </c>
      <c r="G3484" s="5" t="s">
        <v>86</v>
      </c>
      <c r="H3484" s="5" t="s">
        <v>130</v>
      </c>
      <c r="I3484">
        <v>415.39161469116021</v>
      </c>
      <c r="J3484">
        <v>554.74369185338708</v>
      </c>
      <c r="K3484">
        <v>123.49480436764223</v>
      </c>
      <c r="L3484">
        <v>580.42558052791844</v>
      </c>
      <c r="M3484">
        <v>2090.0092289173817</v>
      </c>
      <c r="N3484">
        <v>2357.4035473743197</v>
      </c>
      <c r="O3484">
        <v>253.72568897351948</v>
      </c>
      <c r="P3484">
        <v>915.07404676343469</v>
      </c>
      <c r="Q3484">
        <v>59.647990509571201</v>
      </c>
      <c r="R3484">
        <v>745.12769241746196</v>
      </c>
      <c r="S3484">
        <v>2076.9580734558012</v>
      </c>
      <c r="T3484">
        <v>1442.6438510220025</v>
      </c>
      <c r="U3484">
        <v>336.80401191175156</v>
      </c>
      <c r="V3484">
        <v>401.91945421469018</v>
      </c>
      <c r="W3484">
        <v>308.73701091910556</v>
      </c>
      <c r="X3484">
        <v>163.49709316104449</v>
      </c>
      <c r="Y3484">
        <v>3637.4833286469166</v>
      </c>
      <c r="Z3484">
        <v>617.47402183821112</v>
      </c>
      <c r="AA3484">
        <v>36652.785783838481</v>
      </c>
      <c r="AB3484">
        <v>0</v>
      </c>
      <c r="AC3484">
        <v>1415.8117980730328</v>
      </c>
      <c r="AD3484">
        <v>783.09512688213476</v>
      </c>
      <c r="AE3484">
        <v>1105.839839110251</v>
      </c>
      <c r="AF3484">
        <v>1541.8986436390053</v>
      </c>
      <c r="AG3484">
        <v>21142.310507740349</v>
      </c>
      <c r="AH3484">
        <v>2629.3166529910736</v>
      </c>
      <c r="AI3484">
        <v>394.06069393674932</v>
      </c>
      <c r="AJ3484">
        <v>3863.2741332397909</v>
      </c>
      <c r="AK3484">
        <v>2749.3882079059476</v>
      </c>
      <c r="AL3484">
        <v>89358.3515625</v>
      </c>
      <c r="AM3484">
        <v>76343.4140625</v>
      </c>
      <c r="AN3484">
        <v>13014.9267578125</v>
      </c>
      <c r="AO3484" s="5" t="s">
        <v>2830</v>
      </c>
    </row>
    <row r="3485" spans="1:41" ht="14.25" x14ac:dyDescent="0.45">
      <c r="A3485">
        <v>2020</v>
      </c>
      <c r="B3485" s="5" t="s">
        <v>1509</v>
      </c>
      <c r="C3485" s="5" t="s">
        <v>170</v>
      </c>
      <c r="D3485" s="5" t="s">
        <v>83</v>
      </c>
      <c r="E3485" s="5" t="s">
        <v>92</v>
      </c>
      <c r="F3485" s="5" t="s">
        <v>93</v>
      </c>
      <c r="G3485" s="5" t="s">
        <v>86</v>
      </c>
      <c r="H3485" s="5" t="s">
        <v>130</v>
      </c>
      <c r="I3485">
        <v>897.77012146079244</v>
      </c>
      <c r="J3485">
        <v>461.84001559615189</v>
      </c>
      <c r="K3485">
        <v>153.27782561525723</v>
      </c>
      <c r="L3485">
        <v>566.0331131649142</v>
      </c>
      <c r="M3485">
        <v>1499.7961526050037</v>
      </c>
      <c r="N3485">
        <v>3277.9470262105378</v>
      </c>
      <c r="O3485">
        <v>151.08814239218214</v>
      </c>
      <c r="P3485">
        <v>1244.8787059826577</v>
      </c>
      <c r="Q3485">
        <v>79.577798934226365</v>
      </c>
      <c r="R3485">
        <v>1449.4789450892861</v>
      </c>
      <c r="S3485">
        <v>2572.8777871132465</v>
      </c>
      <c r="T3485">
        <v>2293.6931761711708</v>
      </c>
      <c r="U3485">
        <v>131.38099338450621</v>
      </c>
      <c r="V3485">
        <v>0</v>
      </c>
      <c r="W3485">
        <v>883.53718051080421</v>
      </c>
      <c r="X3485">
        <v>266.42818000299053</v>
      </c>
      <c r="Y3485">
        <v>2699.4009682673609</v>
      </c>
      <c r="Z3485">
        <v>948.89922471959608</v>
      </c>
      <c r="AA3485">
        <v>36316.675392571822</v>
      </c>
      <c r="AB3485">
        <v>448.88506073039622</v>
      </c>
      <c r="AC3485">
        <v>943.80821122594648</v>
      </c>
      <c r="AD3485">
        <v>798.49731613865856</v>
      </c>
      <c r="AE3485">
        <v>3051.3673650196179</v>
      </c>
      <c r="AF3485">
        <v>1323.3188014805837</v>
      </c>
      <c r="AG3485">
        <v>9937.0453403628144</v>
      </c>
      <c r="AH3485">
        <v>1784.5918268062092</v>
      </c>
      <c r="AI3485">
        <v>447.79021911885866</v>
      </c>
      <c r="AJ3485">
        <v>2096.6216860944114</v>
      </c>
      <c r="AK3485">
        <v>672.23274948405674</v>
      </c>
      <c r="AL3485">
        <v>77398.7421875</v>
      </c>
      <c r="AM3485">
        <v>65426.046875</v>
      </c>
      <c r="AN3485">
        <v>11972.6953125</v>
      </c>
      <c r="AO3485" s="5" t="s">
        <v>2831</v>
      </c>
    </row>
    <row r="3486" spans="1:41" ht="14.25" x14ac:dyDescent="0.45">
      <c r="A3486">
        <v>2020</v>
      </c>
      <c r="B3486" s="5" t="s">
        <v>589</v>
      </c>
      <c r="C3486" s="5" t="s">
        <v>170</v>
      </c>
      <c r="D3486" s="5" t="s">
        <v>83</v>
      </c>
      <c r="E3486" s="5" t="s">
        <v>92</v>
      </c>
      <c r="F3486" s="5" t="s">
        <v>93</v>
      </c>
      <c r="G3486" s="5" t="s">
        <v>86</v>
      </c>
      <c r="H3486" s="5" t="s">
        <v>130</v>
      </c>
      <c r="I3486">
        <v>753.73641069726773</v>
      </c>
      <c r="J3486">
        <v>657.13075805860387</v>
      </c>
      <c r="K3486">
        <v>153.93208387479413</v>
      </c>
      <c r="L3486">
        <v>249.47613593501117</v>
      </c>
      <c r="M3486">
        <v>636.96034706811361</v>
      </c>
      <c r="N3486">
        <v>3047.3902796675638</v>
      </c>
      <c r="O3486">
        <v>147.56248040411299</v>
      </c>
      <c r="P3486">
        <v>1320.4357850814547</v>
      </c>
      <c r="Q3486">
        <v>43.612246217331439</v>
      </c>
      <c r="R3486">
        <v>1110.796010564037</v>
      </c>
      <c r="S3486">
        <v>3290.9617931852536</v>
      </c>
      <c r="T3486">
        <v>2224.0532118461633</v>
      </c>
      <c r="U3486">
        <v>0</v>
      </c>
      <c r="V3486">
        <v>127.39206941362272</v>
      </c>
      <c r="W3486">
        <v>378.99140650552761</v>
      </c>
      <c r="X3486">
        <v>420.49426407359687</v>
      </c>
      <c r="Y3486">
        <v>2420.4493188588317</v>
      </c>
      <c r="Z3486">
        <v>1686.2042252920796</v>
      </c>
      <c r="AA3486">
        <v>8085.5392377610406</v>
      </c>
      <c r="AB3486">
        <v>290.87855849443855</v>
      </c>
      <c r="AC3486">
        <v>616.37378865087214</v>
      </c>
      <c r="AD3486">
        <v>544.46829375937114</v>
      </c>
      <c r="AE3486">
        <v>4020.3671679049826</v>
      </c>
      <c r="AF3486">
        <v>1290.8809266788296</v>
      </c>
      <c r="AG3486">
        <v>1692.1913220442884</v>
      </c>
      <c r="AH3486">
        <v>2917.2783895719604</v>
      </c>
      <c r="AI3486">
        <v>289.81695791599168</v>
      </c>
      <c r="AJ3486">
        <v>1994.7474869016426</v>
      </c>
      <c r="AK3486">
        <v>726.13479565764953</v>
      </c>
      <c r="AL3486">
        <v>41138.25390625</v>
      </c>
      <c r="AM3486">
        <v>29116.72265625</v>
      </c>
      <c r="AN3486">
        <v>12021.533203125</v>
      </c>
      <c r="AO3486" s="5" t="s">
        <v>1039</v>
      </c>
    </row>
    <row r="3487" spans="1:41" ht="14.25" x14ac:dyDescent="0.45">
      <c r="A3487">
        <v>2020</v>
      </c>
      <c r="B3487" s="5" t="s">
        <v>5028</v>
      </c>
      <c r="C3487" s="5" t="s">
        <v>170</v>
      </c>
      <c r="D3487" s="5" t="s">
        <v>83</v>
      </c>
      <c r="E3487" s="5" t="s">
        <v>92</v>
      </c>
      <c r="F3487" s="5" t="s">
        <v>93</v>
      </c>
      <c r="G3487" s="5" t="s">
        <v>86</v>
      </c>
      <c r="H3487" s="5" t="s">
        <v>130</v>
      </c>
      <c r="I3487">
        <v>1191</v>
      </c>
      <c r="J3487">
        <v>210.17599999999999</v>
      </c>
      <c r="K3487">
        <v>184.06899999999999</v>
      </c>
      <c r="L3487">
        <v>979</v>
      </c>
      <c r="M3487">
        <v>1145</v>
      </c>
      <c r="N3487">
        <v>3402.0360000000001</v>
      </c>
      <c r="O3487">
        <v>670.46460000000002</v>
      </c>
      <c r="P3487">
        <v>3223.1779999999999</v>
      </c>
      <c r="Q3487">
        <v>152.3842689226953</v>
      </c>
      <c r="R3487">
        <v>1083.9924399030001</v>
      </c>
      <c r="S3487">
        <v>1610</v>
      </c>
      <c r="T3487">
        <v>3090</v>
      </c>
      <c r="U3487">
        <v>320</v>
      </c>
      <c r="V3487">
        <v>1510</v>
      </c>
      <c r="W3487">
        <v>684</v>
      </c>
      <c r="X3487">
        <v>830</v>
      </c>
      <c r="Y3487">
        <v>0</v>
      </c>
      <c r="Z3487">
        <v>1364.2027192350149</v>
      </c>
      <c r="AA3487">
        <v>9509</v>
      </c>
      <c r="AB3487">
        <v>401</v>
      </c>
      <c r="AC3487">
        <v>1614.491</v>
      </c>
      <c r="AD3487">
        <v>2492</v>
      </c>
      <c r="AE3487">
        <v>9284.9471870000016</v>
      </c>
      <c r="AF3487">
        <v>3447.81</v>
      </c>
      <c r="AG3487">
        <v>2391</v>
      </c>
      <c r="AH3487">
        <v>2935</v>
      </c>
      <c r="AI3487">
        <v>273</v>
      </c>
      <c r="AJ3487">
        <v>11330</v>
      </c>
      <c r="AK3487">
        <v>1410</v>
      </c>
      <c r="AL3487">
        <v>66737.75</v>
      </c>
      <c r="AM3487">
        <v>51013.21484375</v>
      </c>
      <c r="AN3487">
        <v>15724.533203125</v>
      </c>
      <c r="AO3487" s="5" t="s">
        <v>5719</v>
      </c>
    </row>
    <row r="3488" spans="1:41" ht="14.25" x14ac:dyDescent="0.45">
      <c r="A3488">
        <v>2020</v>
      </c>
      <c r="B3488" s="5" t="s">
        <v>4071</v>
      </c>
      <c r="C3488" s="5" t="s">
        <v>170</v>
      </c>
      <c r="D3488" s="5" t="s">
        <v>83</v>
      </c>
      <c r="E3488" s="5" t="s">
        <v>92</v>
      </c>
      <c r="F3488" s="5" t="s">
        <v>93</v>
      </c>
      <c r="G3488" s="5" t="s">
        <v>87</v>
      </c>
      <c r="H3488" s="5" t="s">
        <v>130</v>
      </c>
      <c r="I3488">
        <v>875.49659999999994</v>
      </c>
      <c r="J3488">
        <v>4613.862647295</v>
      </c>
      <c r="K3488">
        <v>276.47454800000003</v>
      </c>
      <c r="L3488">
        <v>1001.6655</v>
      </c>
      <c r="M3488">
        <v>364.14</v>
      </c>
      <c r="N3488">
        <v>3169.7002788599998</v>
      </c>
      <c r="O3488">
        <v>696.74023099999988</v>
      </c>
      <c r="P3488">
        <v>1370.886977871</v>
      </c>
      <c r="Q3488">
        <v>155.0973987136658</v>
      </c>
      <c r="R3488">
        <v>1023.875582022842</v>
      </c>
      <c r="S3488">
        <v>104</v>
      </c>
      <c r="T3488">
        <v>2440.7784000000001</v>
      </c>
      <c r="U3488">
        <v>0</v>
      </c>
      <c r="V3488">
        <v>657</v>
      </c>
      <c r="W3488">
        <v>666.11979899999983</v>
      </c>
      <c r="X3488">
        <v>1614.76190897946</v>
      </c>
      <c r="Y3488">
        <v>0</v>
      </c>
      <c r="Z3488">
        <v>1932</v>
      </c>
      <c r="AA3488">
        <v>10172</v>
      </c>
      <c r="AB3488">
        <v>251.607</v>
      </c>
      <c r="AC3488">
        <v>1712.48633</v>
      </c>
      <c r="AD3488">
        <v>2208.2280664627392</v>
      </c>
      <c r="AE3488">
        <v>5112.5255999999999</v>
      </c>
      <c r="AF3488">
        <v>3079.88030592</v>
      </c>
      <c r="AG3488">
        <v>1715</v>
      </c>
      <c r="AH3488">
        <v>3135</v>
      </c>
      <c r="AI3488">
        <v>284.0292</v>
      </c>
      <c r="AJ3488">
        <v>2398.3300800000002</v>
      </c>
      <c r="AK3488">
        <v>740.76480000000004</v>
      </c>
      <c r="AL3488">
        <v>51772.453125</v>
      </c>
      <c r="AM3488">
        <v>38989.80859375</v>
      </c>
      <c r="AN3488">
        <v>12782.6435546875</v>
      </c>
      <c r="AO3488" s="5" t="s">
        <v>4494</v>
      </c>
    </row>
    <row r="3489" spans="1:41" ht="14.25" x14ac:dyDescent="0.45">
      <c r="A3489">
        <v>2020</v>
      </c>
      <c r="B3489" s="5" t="s">
        <v>589</v>
      </c>
      <c r="C3489" s="5" t="s">
        <v>170</v>
      </c>
      <c r="D3489" s="5" t="s">
        <v>83</v>
      </c>
      <c r="E3489" s="5" t="s">
        <v>92</v>
      </c>
      <c r="F3489" s="5" t="s">
        <v>93</v>
      </c>
      <c r="G3489" s="5" t="s">
        <v>87</v>
      </c>
      <c r="H3489" s="5" t="s">
        <v>130</v>
      </c>
      <c r="I3489">
        <v>753.56812094374959</v>
      </c>
      <c r="J3489">
        <v>670.68239479199997</v>
      </c>
      <c r="K3489">
        <v>152.96631188999999</v>
      </c>
      <c r="L3489">
        <v>253.12463820000011</v>
      </c>
      <c r="M3489">
        <v>636.72479999999996</v>
      </c>
      <c r="N3489">
        <v>3116</v>
      </c>
      <c r="O3489">
        <v>147.55502995392379</v>
      </c>
      <c r="P3489">
        <v>885.93299999999999</v>
      </c>
      <c r="Q3489">
        <v>43.587573496132073</v>
      </c>
      <c r="R3489">
        <v>1102.00100785889</v>
      </c>
      <c r="S3489">
        <v>3292.9637160000002</v>
      </c>
      <c r="T3489">
        <v>2158.480595</v>
      </c>
      <c r="U3489">
        <v>0</v>
      </c>
      <c r="V3489">
        <v>127</v>
      </c>
      <c r="W3489">
        <v>379.96661717699988</v>
      </c>
      <c r="X3489">
        <v>428.74554118527072</v>
      </c>
      <c r="Y3489">
        <v>2845.5421999999999</v>
      </c>
      <c r="Z3489">
        <v>1687.231577620041</v>
      </c>
      <c r="AA3489">
        <v>8398.4235166457947</v>
      </c>
      <c r="AB3489">
        <v>274</v>
      </c>
      <c r="AC3489">
        <v>616.32409999999993</v>
      </c>
      <c r="AD3489">
        <v>544.80002153036389</v>
      </c>
      <c r="AE3489">
        <v>4018.8804416063999</v>
      </c>
      <c r="AF3489">
        <v>1309.759614081803</v>
      </c>
      <c r="AG3489">
        <v>1733</v>
      </c>
      <c r="AH3489">
        <v>3003.7929600323432</v>
      </c>
      <c r="AI3489">
        <v>289.70978400000001</v>
      </c>
      <c r="AJ3489">
        <v>2033.8900286400001</v>
      </c>
      <c r="AK3489">
        <v>725.86627199999998</v>
      </c>
      <c r="AL3489">
        <v>41630.5234375</v>
      </c>
      <c r="AM3489">
        <v>29594.94921875</v>
      </c>
      <c r="AN3489">
        <v>12035.5712890625</v>
      </c>
      <c r="AO3489" s="5" t="s">
        <v>1040</v>
      </c>
    </row>
    <row r="3490" spans="1:41" ht="14.25" x14ac:dyDescent="0.45">
      <c r="A3490">
        <v>2020</v>
      </c>
      <c r="B3490" s="5" t="s">
        <v>1507</v>
      </c>
      <c r="C3490" s="5" t="s">
        <v>170</v>
      </c>
      <c r="D3490" s="5" t="s">
        <v>83</v>
      </c>
      <c r="E3490" s="5" t="s">
        <v>92</v>
      </c>
      <c r="F3490" s="5" t="s">
        <v>93</v>
      </c>
      <c r="G3490" s="5" t="s">
        <v>87</v>
      </c>
      <c r="H3490" s="5" t="s">
        <v>130</v>
      </c>
      <c r="I3490">
        <v>2490.9</v>
      </c>
      <c r="J3490">
        <v>327.04000000000002</v>
      </c>
      <c r="K3490">
        <v>189</v>
      </c>
      <c r="L3490">
        <v>516.90855044217597</v>
      </c>
      <c r="M3490">
        <v>1845.7499999999991</v>
      </c>
      <c r="N3490">
        <v>4256.2260000000006</v>
      </c>
      <c r="O3490">
        <v>156.01500516895291</v>
      </c>
      <c r="P3490">
        <v>681.52499999999998</v>
      </c>
      <c r="Q3490">
        <v>54.894842780400012</v>
      </c>
      <c r="R3490">
        <v>689.13397856466213</v>
      </c>
      <c r="S3490">
        <v>1624</v>
      </c>
      <c r="T3490">
        <v>2128.1</v>
      </c>
      <c r="U3490">
        <v>300</v>
      </c>
      <c r="V3490">
        <v>0</v>
      </c>
      <c r="W3490">
        <v>608.12184979942003</v>
      </c>
      <c r="X3490">
        <v>975.10799999999995</v>
      </c>
      <c r="Y3490">
        <v>965</v>
      </c>
      <c r="Z3490">
        <v>291.05614253091233</v>
      </c>
      <c r="AA3490">
        <v>29474.428281895202</v>
      </c>
      <c r="AB3490">
        <v>291</v>
      </c>
      <c r="AC3490">
        <v>1476.97759</v>
      </c>
      <c r="AD3490">
        <v>854.21730960719992</v>
      </c>
      <c r="AE3490">
        <v>2363.7235800416111</v>
      </c>
      <c r="AF3490">
        <v>1091.2513842668161</v>
      </c>
      <c r="AG3490">
        <v>5350.0600761375099</v>
      </c>
      <c r="AH3490">
        <v>1553.365</v>
      </c>
      <c r="AI3490">
        <v>572.09050898611213</v>
      </c>
      <c r="AJ3490">
        <v>793.72049952349823</v>
      </c>
      <c r="AK3490">
        <v>2222</v>
      </c>
      <c r="AL3490">
        <v>64141.60546875</v>
      </c>
      <c r="AM3490">
        <v>51122.83984375</v>
      </c>
      <c r="AN3490">
        <v>13018.7685546875</v>
      </c>
      <c r="AO3490" s="5" t="s">
        <v>2834</v>
      </c>
    </row>
    <row r="3491" spans="1:41" ht="14.25" x14ac:dyDescent="0.45">
      <c r="A3491">
        <v>2020</v>
      </c>
      <c r="B3491" s="5" t="s">
        <v>5028</v>
      </c>
      <c r="C3491" s="5" t="s">
        <v>170</v>
      </c>
      <c r="D3491" s="5" t="s">
        <v>83</v>
      </c>
      <c r="E3491" s="5" t="s">
        <v>92</v>
      </c>
      <c r="F3491" s="5" t="s">
        <v>93</v>
      </c>
      <c r="G3491" s="5" t="s">
        <v>87</v>
      </c>
      <c r="H3491" s="5" t="s">
        <v>130</v>
      </c>
      <c r="I3491">
        <v>1217.202</v>
      </c>
      <c r="J3491">
        <v>210.73837585550041</v>
      </c>
      <c r="K3491">
        <v>187</v>
      </c>
      <c r="L3491">
        <v>1020.24983214</v>
      </c>
      <c r="M3491">
        <v>1167.9000000000001</v>
      </c>
      <c r="N3491">
        <v>3466.6746840000001</v>
      </c>
      <c r="O3491">
        <v>683.87389200000007</v>
      </c>
      <c r="P3491">
        <v>3291.0240140000001</v>
      </c>
      <c r="Q3491">
        <v>155.58433857007191</v>
      </c>
      <c r="R3491">
        <v>1103.898672663357</v>
      </c>
      <c r="S3491">
        <v>1634.15</v>
      </c>
      <c r="T3491">
        <v>3216.2203199999999</v>
      </c>
      <c r="U3491">
        <v>323.2</v>
      </c>
      <c r="V3491">
        <v>1542</v>
      </c>
      <c r="W3491">
        <v>697.68</v>
      </c>
      <c r="X3491">
        <v>870.66999999999985</v>
      </c>
      <c r="Y3491">
        <v>0</v>
      </c>
      <c r="Z3491">
        <v>1390.12257090048</v>
      </c>
      <c r="AA3491">
        <v>10275</v>
      </c>
      <c r="AB3491">
        <v>401</v>
      </c>
      <c r="AC3491">
        <v>1646.7808199999999</v>
      </c>
      <c r="AD3491">
        <v>2545.1456092034718</v>
      </c>
      <c r="AE3491">
        <v>9470.6461307400023</v>
      </c>
      <c r="AF3491">
        <v>3593.0823020946</v>
      </c>
      <c r="AG3491">
        <v>2512</v>
      </c>
      <c r="AH3491">
        <v>3068.6277561500001</v>
      </c>
      <c r="AI3491">
        <v>278.45999999999998</v>
      </c>
      <c r="AJ3491">
        <v>12023.486639999999</v>
      </c>
      <c r="AK3491">
        <v>1438</v>
      </c>
      <c r="AL3491">
        <v>69430.4140625</v>
      </c>
      <c r="AM3491">
        <v>53241.69140625</v>
      </c>
      <c r="AN3491">
        <v>16188.7275390625</v>
      </c>
      <c r="AO3491" s="5" t="s">
        <v>5720</v>
      </c>
    </row>
    <row r="3492" spans="1:41" ht="14.25" x14ac:dyDescent="0.45">
      <c r="A3492">
        <v>2020</v>
      </c>
      <c r="B3492" s="5" t="s">
        <v>1509</v>
      </c>
      <c r="C3492" s="5" t="s">
        <v>170</v>
      </c>
      <c r="D3492" s="5" t="s">
        <v>83</v>
      </c>
      <c r="E3492" s="5" t="s">
        <v>92</v>
      </c>
      <c r="F3492" s="5" t="s">
        <v>93</v>
      </c>
      <c r="G3492" s="5" t="s">
        <v>87</v>
      </c>
      <c r="H3492" s="5" t="s">
        <v>130</v>
      </c>
      <c r="I3492">
        <v>905.34625862400003</v>
      </c>
      <c r="J3492">
        <v>465.125</v>
      </c>
      <c r="K3492">
        <v>178.4630979887923</v>
      </c>
      <c r="L3492">
        <v>584.83040000000005</v>
      </c>
      <c r="M3492">
        <v>1506.5875000000001</v>
      </c>
      <c r="N3492">
        <v>3305.6090921343748</v>
      </c>
      <c r="O3492">
        <v>150.97626720267741</v>
      </c>
      <c r="P3492">
        <v>1136.91032</v>
      </c>
      <c r="Q3492">
        <v>79.098663311307348</v>
      </c>
      <c r="R3492">
        <v>1470.9616915491031</v>
      </c>
      <c r="S3492">
        <v>2543.683820543999</v>
      </c>
      <c r="T3492">
        <v>2223.5566385593738</v>
      </c>
      <c r="U3492">
        <v>131.19077779200001</v>
      </c>
      <c r="V3492">
        <v>0</v>
      </c>
      <c r="W3492">
        <v>875.23554118491268</v>
      </c>
      <c r="X3492">
        <v>263.40835726959801</v>
      </c>
      <c r="Y3492">
        <v>2758.9132</v>
      </c>
      <c r="Z3492">
        <v>942.72635378073596</v>
      </c>
      <c r="AA3492">
        <v>36726.771625637033</v>
      </c>
      <c r="AB3492">
        <v>410</v>
      </c>
      <c r="AC3492">
        <v>928.89767000000006</v>
      </c>
      <c r="AD3492">
        <v>793.68958692157798</v>
      </c>
      <c r="AE3492">
        <v>3096.3254335213328</v>
      </c>
      <c r="AF3492">
        <v>1343.669487836826</v>
      </c>
      <c r="AG3492">
        <v>10419.18286291959</v>
      </c>
      <c r="AH3492">
        <v>1821.81464034276</v>
      </c>
      <c r="AI3492">
        <v>442.71475343999998</v>
      </c>
      <c r="AJ3492">
        <v>2120.088213992517</v>
      </c>
      <c r="AK3492">
        <v>704.57912238374979</v>
      </c>
      <c r="AL3492">
        <v>78330.34375</v>
      </c>
      <c r="AM3492">
        <v>66415.6484375</v>
      </c>
      <c r="AN3492">
        <v>11914.708984375</v>
      </c>
      <c r="AO3492" s="5" t="s">
        <v>2833</v>
      </c>
    </row>
    <row r="3493" spans="1:41" ht="14.25" x14ac:dyDescent="0.45">
      <c r="A3493">
        <v>2020</v>
      </c>
      <c r="B3493" s="5" t="s">
        <v>1508</v>
      </c>
      <c r="C3493" s="5" t="s">
        <v>170</v>
      </c>
      <c r="D3493" s="5" t="s">
        <v>83</v>
      </c>
      <c r="E3493" s="5" t="s">
        <v>92</v>
      </c>
      <c r="F3493" s="5" t="s">
        <v>93</v>
      </c>
      <c r="G3493" s="5" t="s">
        <v>87</v>
      </c>
      <c r="H3493" s="5" t="s">
        <v>130</v>
      </c>
      <c r="I3493">
        <v>377.4</v>
      </c>
      <c r="J3493">
        <v>565.79999999999995</v>
      </c>
      <c r="K3493">
        <v>125.7607143639771</v>
      </c>
      <c r="L3493">
        <v>591.3445999999999</v>
      </c>
      <c r="M3493">
        <v>2094.3281249999991</v>
      </c>
      <c r="N3493">
        <v>2385.5758244676158</v>
      </c>
      <c r="O3493">
        <v>262</v>
      </c>
      <c r="P3493">
        <v>1071.7249999999999</v>
      </c>
      <c r="Q3493">
        <v>67.423153453783598</v>
      </c>
      <c r="R3493">
        <v>772.56820960620928</v>
      </c>
      <c r="S3493">
        <v>2347.6912081592259</v>
      </c>
      <c r="T3493">
        <v>1533.563998831836</v>
      </c>
      <c r="U3493">
        <v>334.53648336959998</v>
      </c>
      <c r="V3493">
        <v>403</v>
      </c>
      <c r="W3493">
        <v>303.62222087999999</v>
      </c>
      <c r="X3493">
        <v>173.891111145</v>
      </c>
      <c r="Y3493">
        <v>3857</v>
      </c>
      <c r="Z3493">
        <v>697.94999999999993</v>
      </c>
      <c r="AA3493">
        <v>37257.270140105829</v>
      </c>
      <c r="AB3493">
        <v>313</v>
      </c>
      <c r="AC3493">
        <v>1454.1</v>
      </c>
      <c r="AD3493">
        <v>885.17219872163423</v>
      </c>
      <c r="AE3493">
        <v>1087.519591152</v>
      </c>
      <c r="AF3493">
        <v>1570.945827861472</v>
      </c>
      <c r="AG3493">
        <v>22080</v>
      </c>
      <c r="AH3493">
        <v>2796.701237997243</v>
      </c>
      <c r="AI3493">
        <v>387.53236192320009</v>
      </c>
      <c r="AJ3493">
        <v>4260.1939242212766</v>
      </c>
      <c r="AK3493">
        <v>3051.838282603313</v>
      </c>
      <c r="AL3493">
        <v>93109.453125</v>
      </c>
      <c r="AM3493">
        <v>78834.3515625</v>
      </c>
      <c r="AN3493">
        <v>14275.1015625</v>
      </c>
      <c r="AO3493" s="5" t="s">
        <v>2835</v>
      </c>
    </row>
    <row r="3494" spans="1:41" ht="14.25" x14ac:dyDescent="0.45">
      <c r="A3494">
        <v>2020</v>
      </c>
      <c r="B3494" s="5" t="s">
        <v>4071</v>
      </c>
      <c r="C3494" s="5" t="s">
        <v>170</v>
      </c>
      <c r="D3494" s="5" t="s">
        <v>83</v>
      </c>
      <c r="E3494" s="5" t="s">
        <v>25</v>
      </c>
      <c r="F3494" s="5" t="s">
        <v>25</v>
      </c>
      <c r="G3494" s="5" t="s">
        <v>86</v>
      </c>
      <c r="H3494" s="5" t="s">
        <v>130</v>
      </c>
      <c r="I3494">
        <v>2848.6449868036921</v>
      </c>
      <c r="J3494">
        <v>14815.782008532164</v>
      </c>
      <c r="K3494">
        <v>0</v>
      </c>
      <c r="L3494">
        <v>0</v>
      </c>
      <c r="M3494">
        <v>5399.0563829311859</v>
      </c>
      <c r="N3494">
        <v>5777.9694537835003</v>
      </c>
      <c r="O3494">
        <v>1191.9059710128083</v>
      </c>
      <c r="P3494">
        <v>557.09931899144749</v>
      </c>
      <c r="Q3494">
        <v>0</v>
      </c>
      <c r="R3494">
        <v>1964.4106157964077</v>
      </c>
      <c r="S3494">
        <v>1090.0951935061062</v>
      </c>
      <c r="T3494">
        <v>0</v>
      </c>
      <c r="U3494">
        <v>46.27762613941016</v>
      </c>
      <c r="V3494">
        <v>5910.1670538486715</v>
      </c>
      <c r="W3494">
        <v>5913.2522289246317</v>
      </c>
      <c r="X3494">
        <v>3345.7772495350714</v>
      </c>
      <c r="Y3494">
        <v>7114.4137251653237</v>
      </c>
      <c r="Z3494">
        <v>1869.6160960321706</v>
      </c>
      <c r="AA3494">
        <v>54726.892280774475</v>
      </c>
      <c r="AB3494">
        <v>139.68232995581167</v>
      </c>
      <c r="AC3494">
        <v>2663.2105388630757</v>
      </c>
      <c r="AD3494">
        <v>8048.1315124353514</v>
      </c>
      <c r="AE3494">
        <v>4209.2071953023515</v>
      </c>
      <c r="AF3494">
        <v>1031.6825454012505</v>
      </c>
      <c r="AG3494">
        <v>44874.899871540045</v>
      </c>
      <c r="AH3494">
        <v>4658.6143647006229</v>
      </c>
      <c r="AI3494">
        <v>792.8899945218941</v>
      </c>
      <c r="AJ3494">
        <v>6067.5109827226661</v>
      </c>
      <c r="AK3494">
        <v>233.44491408102459</v>
      </c>
      <c r="AL3494">
        <v>185290.640625</v>
      </c>
      <c r="AM3494">
        <v>154477.796875</v>
      </c>
      <c r="AN3494">
        <v>30812.849609375</v>
      </c>
      <c r="AO3494" s="5" t="s">
        <v>4495</v>
      </c>
    </row>
    <row r="3495" spans="1:41" ht="14.25" x14ac:dyDescent="0.45">
      <c r="A3495">
        <v>2020</v>
      </c>
      <c r="B3495" s="5" t="s">
        <v>5028</v>
      </c>
      <c r="C3495" s="5" t="s">
        <v>170</v>
      </c>
      <c r="D3495" s="5" t="s">
        <v>83</v>
      </c>
      <c r="E3495" s="5" t="s">
        <v>25</v>
      </c>
      <c r="F3495" s="5" t="s">
        <v>25</v>
      </c>
      <c r="G3495" s="5" t="s">
        <v>86</v>
      </c>
      <c r="H3495" s="5" t="s">
        <v>130</v>
      </c>
      <c r="I3495">
        <v>1891</v>
      </c>
      <c r="J3495">
        <v>7182.4309935000001</v>
      </c>
      <c r="K3495">
        <v>0</v>
      </c>
      <c r="L3495">
        <v>0</v>
      </c>
      <c r="M3495">
        <v>6460</v>
      </c>
      <c r="N3495">
        <v>4396.71</v>
      </c>
      <c r="O3495">
        <v>1386.2308399999999</v>
      </c>
      <c r="P3495">
        <v>866.76900000000001</v>
      </c>
      <c r="Q3495">
        <v>0</v>
      </c>
      <c r="R3495">
        <v>2960.3337499999998</v>
      </c>
      <c r="S3495">
        <v>2565</v>
      </c>
      <c r="T3495">
        <v>200</v>
      </c>
      <c r="U3495">
        <v>45</v>
      </c>
      <c r="V3495">
        <v>4927</v>
      </c>
      <c r="W3495">
        <v>3330</v>
      </c>
      <c r="X3495">
        <v>2405</v>
      </c>
      <c r="Y3495">
        <v>10460</v>
      </c>
      <c r="Z3495">
        <v>1895.8789565562679</v>
      </c>
      <c r="AA3495">
        <v>51606</v>
      </c>
      <c r="AB3495">
        <v>217</v>
      </c>
      <c r="AC3495">
        <v>3619</v>
      </c>
      <c r="AD3495">
        <v>4337.5405478680004</v>
      </c>
      <c r="AE3495">
        <v>7030</v>
      </c>
      <c r="AF3495">
        <v>0</v>
      </c>
      <c r="AG3495">
        <v>41031</v>
      </c>
      <c r="AH3495">
        <v>6442</v>
      </c>
      <c r="AI3495">
        <v>576</v>
      </c>
      <c r="AJ3495">
        <v>6630</v>
      </c>
      <c r="AK3495">
        <v>227</v>
      </c>
      <c r="AL3495">
        <v>172686.90625</v>
      </c>
      <c r="AM3495">
        <v>144541.125</v>
      </c>
      <c r="AN3495">
        <v>28145.771484375</v>
      </c>
      <c r="AO3495" s="5" t="s">
        <v>5721</v>
      </c>
    </row>
    <row r="3496" spans="1:41" ht="14.25" x14ac:dyDescent="0.45">
      <c r="A3496">
        <v>2020</v>
      </c>
      <c r="B3496" s="5" t="s">
        <v>589</v>
      </c>
      <c r="C3496" s="5" t="s">
        <v>170</v>
      </c>
      <c r="D3496" s="5" t="s">
        <v>83</v>
      </c>
      <c r="E3496" s="5" t="s">
        <v>25</v>
      </c>
      <c r="F3496" s="5" t="s">
        <v>25</v>
      </c>
      <c r="G3496" s="5" t="s">
        <v>86</v>
      </c>
      <c r="H3496" s="5" t="s">
        <v>130</v>
      </c>
      <c r="I3496">
        <v>3312.1938047541908</v>
      </c>
      <c r="J3496">
        <v>9819.8053506334181</v>
      </c>
      <c r="K3496">
        <v>0</v>
      </c>
      <c r="L3496">
        <v>371.56020245639962</v>
      </c>
      <c r="M3496">
        <v>6608.4636008316784</v>
      </c>
      <c r="N3496">
        <v>854.58846564971907</v>
      </c>
      <c r="O3496">
        <v>1260.1198866164182</v>
      </c>
      <c r="P3496">
        <v>488.28318605663139</v>
      </c>
      <c r="Q3496">
        <v>2656.4913116506386</v>
      </c>
      <c r="R3496">
        <v>2296.6611356779058</v>
      </c>
      <c r="S3496">
        <v>5201.8428343895948</v>
      </c>
      <c r="T3496">
        <v>0</v>
      </c>
      <c r="U3496">
        <v>159.2400867670284</v>
      </c>
      <c r="V3496">
        <v>3609.4419667193106</v>
      </c>
      <c r="W3496">
        <v>2919.401590728854</v>
      </c>
      <c r="X3496">
        <v>1260.8016077503648</v>
      </c>
      <c r="Y3496">
        <v>3848.3020968698529</v>
      </c>
      <c r="Z3496">
        <v>2051.1933363819599</v>
      </c>
      <c r="AA3496">
        <v>60224.690552476881</v>
      </c>
      <c r="AB3496">
        <v>144.37767866877243</v>
      </c>
      <c r="AC3496">
        <v>1197.5571105270988</v>
      </c>
      <c r="AD3496">
        <v>5030.4689230821068</v>
      </c>
      <c r="AE3496">
        <v>5086.365639068169</v>
      </c>
      <c r="AF3496">
        <v>2921.9579098470267</v>
      </c>
      <c r="AG3496">
        <v>40008.540999926663</v>
      </c>
      <c r="AH3496">
        <v>4635.7437658978033</v>
      </c>
      <c r="AI3496">
        <v>414.02422559427384</v>
      </c>
      <c r="AJ3496">
        <v>8110.6284193339798</v>
      </c>
      <c r="AK3496">
        <v>2116.831553423031</v>
      </c>
      <c r="AL3496">
        <v>176609.578125</v>
      </c>
      <c r="AM3496">
        <v>147017.5</v>
      </c>
      <c r="AN3496">
        <v>29592.07421875</v>
      </c>
      <c r="AO3496" s="5" t="s">
        <v>1041</v>
      </c>
    </row>
    <row r="3497" spans="1:41" ht="14.25" x14ac:dyDescent="0.45">
      <c r="A3497">
        <v>2020</v>
      </c>
      <c r="B3497" s="5" t="s">
        <v>1507</v>
      </c>
      <c r="C3497" s="5" t="s">
        <v>170</v>
      </c>
      <c r="D3497" s="5" t="s">
        <v>83</v>
      </c>
      <c r="E3497" s="5" t="s">
        <v>25</v>
      </c>
      <c r="F3497" s="5" t="s">
        <v>25</v>
      </c>
      <c r="G3497" s="5" t="s">
        <v>86</v>
      </c>
      <c r="H3497" s="5" t="s">
        <v>130</v>
      </c>
      <c r="I3497">
        <v>875.67776169540628</v>
      </c>
      <c r="J3497">
        <v>5748.7676433380238</v>
      </c>
      <c r="K3497">
        <v>45.489753854306819</v>
      </c>
      <c r="L3497">
        <v>295.68340005299433</v>
      </c>
      <c r="M3497">
        <v>10293.762675306454</v>
      </c>
      <c r="N3497">
        <v>3266.5054998931373</v>
      </c>
      <c r="O3497">
        <v>1335.0105512392695</v>
      </c>
      <c r="P3497">
        <v>227.4487692715341</v>
      </c>
      <c r="Q3497">
        <v>784.69825398679268</v>
      </c>
      <c r="R3497">
        <v>2482.2280261294968</v>
      </c>
      <c r="S3497">
        <v>5003.8729239737504</v>
      </c>
      <c r="T3497">
        <v>966.65726940401987</v>
      </c>
      <c r="U3497">
        <v>194.02927411804865</v>
      </c>
      <c r="V3497">
        <v>5202.8905970863425</v>
      </c>
      <c r="W3497">
        <v>897.285394776202</v>
      </c>
      <c r="X3497">
        <v>4480.6917449794828</v>
      </c>
      <c r="Y3497">
        <v>46963.621879186358</v>
      </c>
      <c r="Z3497">
        <v>1795.7080333987617</v>
      </c>
      <c r="AA3497">
        <v>32098.290744677648</v>
      </c>
      <c r="AB3497">
        <v>187.64523464901563</v>
      </c>
      <c r="AC3497">
        <v>1689.0776735246277</v>
      </c>
      <c r="AD3497">
        <v>4446.623439258492</v>
      </c>
      <c r="AE3497">
        <v>4412.5061238677617</v>
      </c>
      <c r="AF3497">
        <v>4605.8375777485653</v>
      </c>
      <c r="AG3497">
        <v>27736.088830660992</v>
      </c>
      <c r="AH3497">
        <v>11073.496765228347</v>
      </c>
      <c r="AI3497">
        <v>0</v>
      </c>
      <c r="AJ3497">
        <v>8068.4476452655999</v>
      </c>
      <c r="AK3497">
        <v>468.54446469936022</v>
      </c>
      <c r="AL3497">
        <v>185646.609375</v>
      </c>
      <c r="AM3497">
        <v>146447.515625</v>
      </c>
      <c r="AN3497">
        <v>39199.078125</v>
      </c>
      <c r="AO3497" s="5" t="s">
        <v>2836</v>
      </c>
    </row>
    <row r="3498" spans="1:41" ht="14.25" x14ac:dyDescent="0.45">
      <c r="A3498">
        <v>2020</v>
      </c>
      <c r="B3498" s="5" t="s">
        <v>1508</v>
      </c>
      <c r="C3498" s="5" t="s">
        <v>170</v>
      </c>
      <c r="D3498" s="5" t="s">
        <v>83</v>
      </c>
      <c r="E3498" s="5" t="s">
        <v>25</v>
      </c>
      <c r="F3498" s="5" t="s">
        <v>25</v>
      </c>
      <c r="G3498" s="5" t="s">
        <v>86</v>
      </c>
      <c r="H3498" s="5" t="s">
        <v>130</v>
      </c>
      <c r="I3498">
        <v>1145.1336404999552</v>
      </c>
      <c r="J3498">
        <v>3883.205842973709</v>
      </c>
      <c r="K3498">
        <v>44.907201588233541</v>
      </c>
      <c r="L3498">
        <v>335.68133187204569</v>
      </c>
      <c r="M3498">
        <v>14109.141063998162</v>
      </c>
      <c r="N3498">
        <v>4268.7663149735099</v>
      </c>
      <c r="O3498">
        <v>1506.6366132852352</v>
      </c>
      <c r="P3498">
        <v>210.52496104563883</v>
      </c>
      <c r="Q3498">
        <v>778.01726751614603</v>
      </c>
      <c r="R3498">
        <v>2421.2503612323908</v>
      </c>
      <c r="S3498">
        <v>5501.1321945586087</v>
      </c>
      <c r="T3498">
        <v>224.5360079411677</v>
      </c>
      <c r="U3498">
        <v>168.40200595587578</v>
      </c>
      <c r="V3498">
        <v>5113.8075808600943</v>
      </c>
      <c r="W3498">
        <v>2228.5198788160892</v>
      </c>
      <c r="X3498">
        <v>3572.4113734562638</v>
      </c>
      <c r="Y3498">
        <v>46114.082630917314</v>
      </c>
      <c r="Z3498">
        <v>144.82572512205317</v>
      </c>
      <c r="AA3498">
        <v>34349.287301399185</v>
      </c>
      <c r="AB3498"/>
      <c r="AC3498">
        <v>1692.4401598565514</v>
      </c>
      <c r="AD3498">
        <v>4408.7645159248277</v>
      </c>
      <c r="AE3498">
        <v>8494.9392719206189</v>
      </c>
      <c r="AF3498">
        <v>6213.6067880487399</v>
      </c>
      <c r="AG3498">
        <v>47136.84414708933</v>
      </c>
      <c r="AH3498">
        <v>13727.628957803219</v>
      </c>
      <c r="AI3498">
        <v>218.92260774263849</v>
      </c>
      <c r="AJ3498">
        <v>7518.059596579983</v>
      </c>
      <c r="AK3498">
        <v>586.80429968516273</v>
      </c>
      <c r="AL3498">
        <v>216118.265625</v>
      </c>
      <c r="AM3498">
        <v>169988.875</v>
      </c>
      <c r="AN3498">
        <v>46129.40234375</v>
      </c>
      <c r="AO3498" s="5" t="s">
        <v>2838</v>
      </c>
    </row>
    <row r="3499" spans="1:41" ht="14.25" x14ac:dyDescent="0.45">
      <c r="A3499">
        <v>2020</v>
      </c>
      <c r="B3499" s="5" t="s">
        <v>1509</v>
      </c>
      <c r="C3499" s="5" t="s">
        <v>170</v>
      </c>
      <c r="D3499" s="5" t="s">
        <v>83</v>
      </c>
      <c r="E3499" s="5" t="s">
        <v>25</v>
      </c>
      <c r="F3499" s="5" t="s">
        <v>25</v>
      </c>
      <c r="G3499" s="5" t="s">
        <v>86</v>
      </c>
      <c r="H3499" s="5" t="s">
        <v>130</v>
      </c>
      <c r="I3499">
        <v>678.8017991532821</v>
      </c>
      <c r="J3499">
        <v>4778.4302301190164</v>
      </c>
      <c r="K3499">
        <v>43.793664461502068</v>
      </c>
      <c r="L3499">
        <v>314.21954251127733</v>
      </c>
      <c r="M3499">
        <v>10735.879987535789</v>
      </c>
      <c r="N3499">
        <v>4549.5047230989812</v>
      </c>
      <c r="O3499">
        <v>648.14623403023063</v>
      </c>
      <c r="P3499">
        <v>789.34524146303193</v>
      </c>
      <c r="Q3499">
        <v>0</v>
      </c>
      <c r="R3499">
        <v>2055.504457401973</v>
      </c>
      <c r="S3499">
        <v>5364.723896534003</v>
      </c>
      <c r="T3499">
        <v>0</v>
      </c>
      <c r="U3499">
        <v>164.22624173063275</v>
      </c>
      <c r="V3499">
        <v>10889.29466835249</v>
      </c>
      <c r="W3499">
        <v>1735.3239542870194</v>
      </c>
      <c r="X3499">
        <v>3023.460966867458</v>
      </c>
      <c r="Y3499">
        <v>20965.154711303097</v>
      </c>
      <c r="Z3499">
        <v>3842.9794541425063</v>
      </c>
      <c r="AA3499">
        <v>34034.300264323952</v>
      </c>
      <c r="AB3499">
        <v>186.1230739613838</v>
      </c>
      <c r="AC3499">
        <v>1023.1294859818421</v>
      </c>
      <c r="AD3499">
        <v>1523.3114912558312</v>
      </c>
      <c r="AE3499">
        <v>5001.4609240339014</v>
      </c>
      <c r="AF3499">
        <v>6108.4395903823543</v>
      </c>
      <c r="AG3499">
        <v>25092.964796985347</v>
      </c>
      <c r="AH3499">
        <v>12024.371006762827</v>
      </c>
      <c r="AI3499">
        <v>426.98822849964517</v>
      </c>
      <c r="AJ3499">
        <v>5268.9252555244675</v>
      </c>
      <c r="AK3499">
        <v>2171.0709156789649</v>
      </c>
      <c r="AL3499">
        <v>163439.875</v>
      </c>
      <c r="AM3499">
        <v>125556.6796875</v>
      </c>
      <c r="AN3499">
        <v>37883.19140625</v>
      </c>
      <c r="AO3499" s="5" t="s">
        <v>2837</v>
      </c>
    </row>
    <row r="3500" spans="1:41" ht="14.25" x14ac:dyDescent="0.45">
      <c r="A3500">
        <v>2020</v>
      </c>
      <c r="B3500" s="5" t="s">
        <v>1509</v>
      </c>
      <c r="C3500" s="5" t="s">
        <v>170</v>
      </c>
      <c r="D3500" s="5" t="s">
        <v>83</v>
      </c>
      <c r="E3500" s="5" t="s">
        <v>25</v>
      </c>
      <c r="F3500" s="5" t="s">
        <v>25</v>
      </c>
      <c r="G3500" s="5" t="s">
        <v>87</v>
      </c>
      <c r="H3500" s="5" t="s">
        <v>130</v>
      </c>
      <c r="I3500">
        <v>684.53009798400001</v>
      </c>
      <c r="J3500">
        <v>4818.75</v>
      </c>
      <c r="K3500">
        <v>44.545840943898618</v>
      </c>
      <c r="L3500">
        <v>324.65440000000001</v>
      </c>
      <c r="M3500">
        <v>10786.4625</v>
      </c>
      <c r="N3500">
        <v>4587.8972592092014</v>
      </c>
      <c r="O3500">
        <v>647.66630568105109</v>
      </c>
      <c r="P3500">
        <v>720.96751999999992</v>
      </c>
      <c r="Q3500">
        <v>0</v>
      </c>
      <c r="R3500">
        <v>2085.7897358187411</v>
      </c>
      <c r="S3500">
        <v>5303.8513704959987</v>
      </c>
      <c r="T3500">
        <v>0</v>
      </c>
      <c r="U3500">
        <v>163.98847223999999</v>
      </c>
      <c r="V3500">
        <v>10821</v>
      </c>
      <c r="W3500">
        <v>1719.018999725015</v>
      </c>
      <c r="X3500">
        <v>2989.1916333413678</v>
      </c>
      <c r="Y3500">
        <v>21521.73</v>
      </c>
      <c r="Z3500">
        <v>3817.9797328094819</v>
      </c>
      <c r="AA3500">
        <v>34418.623393644993</v>
      </c>
      <c r="AB3500">
        <v>170</v>
      </c>
      <c r="AC3500">
        <v>1006.96581</v>
      </c>
      <c r="AD3500">
        <v>1514.139676879998</v>
      </c>
      <c r="AE3500">
        <v>5075.1511736606999</v>
      </c>
      <c r="AF3500">
        <v>6202.3783586450272</v>
      </c>
      <c r="AG3500">
        <v>26310.455456073068</v>
      </c>
      <c r="AH3500">
        <v>12275.173970866979</v>
      </c>
      <c r="AI3500">
        <v>422.14854240000011</v>
      </c>
      <c r="AJ3500">
        <v>5327.8979268088697</v>
      </c>
      <c r="AK3500">
        <v>2275.538110239374</v>
      </c>
      <c r="AL3500">
        <v>166036.484375</v>
      </c>
      <c r="AM3500">
        <v>127888.7578125</v>
      </c>
      <c r="AN3500">
        <v>38147.73828125</v>
      </c>
      <c r="AO3500" s="5" t="s">
        <v>2840</v>
      </c>
    </row>
    <row r="3501" spans="1:41" ht="14.25" x14ac:dyDescent="0.45">
      <c r="A3501">
        <v>2020</v>
      </c>
      <c r="B3501" s="5" t="s">
        <v>589</v>
      </c>
      <c r="C3501" s="5" t="s">
        <v>170</v>
      </c>
      <c r="D3501" s="5" t="s">
        <v>83</v>
      </c>
      <c r="E3501" s="5" t="s">
        <v>25</v>
      </c>
      <c r="F3501" s="5" t="s">
        <v>25</v>
      </c>
      <c r="G3501" s="5" t="s">
        <v>87</v>
      </c>
      <c r="H3501" s="5" t="s">
        <v>130</v>
      </c>
      <c r="I3501">
        <v>3311.454277949998</v>
      </c>
      <c r="J3501">
        <v>10022.313654</v>
      </c>
      <c r="K3501">
        <v>0</v>
      </c>
      <c r="L3501">
        <v>376.99414200000012</v>
      </c>
      <c r="M3501">
        <v>6606.0197999999991</v>
      </c>
      <c r="N3501">
        <v>874</v>
      </c>
      <c r="O3501">
        <v>1260.0562629878241</v>
      </c>
      <c r="P3501">
        <v>459.95</v>
      </c>
      <c r="Q3501">
        <v>2654.98845694386</v>
      </c>
      <c r="R3501">
        <v>2278.4767519485872</v>
      </c>
      <c r="S3501">
        <v>5205.0071639999987</v>
      </c>
      <c r="T3501">
        <v>0</v>
      </c>
      <c r="U3501">
        <v>154.54515000000001</v>
      </c>
      <c r="V3501">
        <v>3622</v>
      </c>
      <c r="W3501">
        <v>2926.9137177499988</v>
      </c>
      <c r="X3501">
        <v>1285.542072335089</v>
      </c>
      <c r="Y3501">
        <v>3890</v>
      </c>
      <c r="Z3501">
        <v>2052.4430653398299</v>
      </c>
      <c r="AA3501">
        <v>62884.614947461167</v>
      </c>
      <c r="AB3501">
        <v>136</v>
      </c>
      <c r="AC3501">
        <v>1197.46057</v>
      </c>
      <c r="AD3501">
        <v>5033.5338329437618</v>
      </c>
      <c r="AE3501">
        <v>5084.4847079879992</v>
      </c>
      <c r="AF3501">
        <v>2964.69053440177</v>
      </c>
      <c r="AG3501">
        <v>40966</v>
      </c>
      <c r="AH3501">
        <v>4773.2210056787799</v>
      </c>
      <c r="AI3501">
        <v>413.87112000000002</v>
      </c>
      <c r="AJ3501">
        <v>8269.7817023999996</v>
      </c>
      <c r="AK3501">
        <v>2116.0487520000001</v>
      </c>
      <c r="AL3501">
        <v>180820.40625</v>
      </c>
      <c r="AM3501">
        <v>151064.1875</v>
      </c>
      <c r="AN3501">
        <v>29756.212890625</v>
      </c>
      <c r="AO3501" s="5" t="s">
        <v>1042</v>
      </c>
    </row>
    <row r="3502" spans="1:41" ht="14.25" x14ac:dyDescent="0.45">
      <c r="A3502">
        <v>2020</v>
      </c>
      <c r="B3502" s="5" t="s">
        <v>1508</v>
      </c>
      <c r="C3502" s="5" t="s">
        <v>170</v>
      </c>
      <c r="D3502" s="5" t="s">
        <v>83</v>
      </c>
      <c r="E3502" s="5" t="s">
        <v>25</v>
      </c>
      <c r="F3502" s="5" t="s">
        <v>25</v>
      </c>
      <c r="G3502" s="5" t="s">
        <v>87</v>
      </c>
      <c r="H3502" s="5" t="s">
        <v>130</v>
      </c>
      <c r="I3502">
        <v>1040.4000000000001</v>
      </c>
      <c r="J3502">
        <v>3960.6</v>
      </c>
      <c r="K3502">
        <v>45.659486967496093</v>
      </c>
      <c r="L3502">
        <v>341.99619999999999</v>
      </c>
      <c r="M3502">
        <v>14138.296875</v>
      </c>
      <c r="N3502">
        <v>4319.780434981054</v>
      </c>
      <c r="O3502">
        <v>1556</v>
      </c>
      <c r="P3502">
        <v>233</v>
      </c>
      <c r="Q3502">
        <v>879.43243635369913</v>
      </c>
      <c r="R3502">
        <v>2510.4167723479159</v>
      </c>
      <c r="S3502">
        <v>6218.2091459352469</v>
      </c>
      <c r="T3502">
        <v>238.6870037092352</v>
      </c>
      <c r="U3502">
        <v>167.26824168479999</v>
      </c>
      <c r="V3502">
        <v>5129</v>
      </c>
      <c r="W3502">
        <v>2191.600394352</v>
      </c>
      <c r="X3502">
        <v>3799.5206592783502</v>
      </c>
      <c r="Y3502">
        <v>48995</v>
      </c>
      <c r="Z3502">
        <v>163.70099999999999</v>
      </c>
      <c r="AA3502">
        <v>34915.781945082832</v>
      </c>
      <c r="AB3502">
        <v>170</v>
      </c>
      <c r="AC3502">
        <v>1738</v>
      </c>
      <c r="AD3502">
        <v>4983.450472670962</v>
      </c>
      <c r="AE3502">
        <v>8354.2051544221158</v>
      </c>
      <c r="AF3502">
        <v>6331.0573295856329</v>
      </c>
      <c r="AG3502">
        <v>49159</v>
      </c>
      <c r="AH3502">
        <v>15014.22783139503</v>
      </c>
      <c r="AI3502">
        <v>215.29575662400001</v>
      </c>
      <c r="AJ3502">
        <v>8290.4786744771027</v>
      </c>
      <c r="AK3502">
        <v>651.35648033472205</v>
      </c>
      <c r="AL3502">
        <v>225751.453125</v>
      </c>
      <c r="AM3502">
        <v>176529.109375</v>
      </c>
      <c r="AN3502">
        <v>49222.3046875</v>
      </c>
      <c r="AO3502" s="5" t="s">
        <v>2839</v>
      </c>
    </row>
    <row r="3503" spans="1:41" ht="14.25" x14ac:dyDescent="0.45">
      <c r="A3503">
        <v>2020</v>
      </c>
      <c r="B3503" s="5" t="s">
        <v>1507</v>
      </c>
      <c r="C3503" s="5" t="s">
        <v>170</v>
      </c>
      <c r="D3503" s="5" t="s">
        <v>83</v>
      </c>
      <c r="E3503" s="5" t="s">
        <v>25</v>
      </c>
      <c r="F3503" s="5" t="s">
        <v>25</v>
      </c>
      <c r="G3503" s="5" t="s">
        <v>87</v>
      </c>
      <c r="H3503" s="5" t="s">
        <v>130</v>
      </c>
      <c r="I3503">
        <v>877.80000000000007</v>
      </c>
      <c r="J3503">
        <v>5166.21</v>
      </c>
      <c r="K3503">
        <v>47</v>
      </c>
      <c r="L3503">
        <v>298.65827358881279</v>
      </c>
      <c r="M3503">
        <v>10409.225</v>
      </c>
      <c r="N3503">
        <v>3334.7402999999999</v>
      </c>
      <c r="O3503">
        <v>1395.398206231115</v>
      </c>
      <c r="P3503">
        <v>233</v>
      </c>
      <c r="Q3503">
        <v>803.33916264000004</v>
      </c>
      <c r="R3503">
        <v>2505.9417402351351</v>
      </c>
      <c r="S3503">
        <v>5103</v>
      </c>
      <c r="T3503">
        <v>985.69999999999993</v>
      </c>
      <c r="U3503">
        <v>150</v>
      </c>
      <c r="V3503">
        <v>5305.5973883239722</v>
      </c>
      <c r="W3503">
        <v>888.53359165137488</v>
      </c>
      <c r="X3503">
        <v>4845.6500282016714</v>
      </c>
      <c r="Y3503">
        <v>52029</v>
      </c>
      <c r="Z3503">
        <v>1838.3105962252421</v>
      </c>
      <c r="AA3503">
        <v>32889.807664780863</v>
      </c>
      <c r="AB3503">
        <v>165</v>
      </c>
      <c r="AC3503">
        <v>1765.48001</v>
      </c>
      <c r="AD3503">
        <v>4552.2552549599995</v>
      </c>
      <c r="AE3503">
        <v>4516.520974372821</v>
      </c>
      <c r="AF3503">
        <v>4652.1769539795841</v>
      </c>
      <c r="AG3503">
        <v>28405.015697624349</v>
      </c>
      <c r="AH3503">
        <v>11270.733666138131</v>
      </c>
      <c r="AI3503">
        <v>0</v>
      </c>
      <c r="AJ3503">
        <v>8290.4786744771027</v>
      </c>
      <c r="AK3503">
        <v>587</v>
      </c>
      <c r="AL3503">
        <v>193311.5625</v>
      </c>
      <c r="AM3503">
        <v>153062.078125</v>
      </c>
      <c r="AN3503">
        <v>40249.49609375</v>
      </c>
      <c r="AO3503" s="5" t="s">
        <v>2841</v>
      </c>
    </row>
    <row r="3504" spans="1:41" ht="14.25" x14ac:dyDescent="0.45">
      <c r="A3504">
        <v>2020</v>
      </c>
      <c r="B3504" s="5" t="s">
        <v>5028</v>
      </c>
      <c r="C3504" s="5" t="s">
        <v>170</v>
      </c>
      <c r="D3504" s="5" t="s">
        <v>83</v>
      </c>
      <c r="E3504" s="5" t="s">
        <v>25</v>
      </c>
      <c r="F3504" s="5" t="s">
        <v>25</v>
      </c>
      <c r="G3504" s="5" t="s">
        <v>87</v>
      </c>
      <c r="H3504" s="5" t="s">
        <v>130</v>
      </c>
      <c r="I3504">
        <v>1932.6020000000001</v>
      </c>
      <c r="J3504">
        <v>7072.8501060568897</v>
      </c>
      <c r="K3504">
        <v>0</v>
      </c>
      <c r="L3504">
        <v>0</v>
      </c>
      <c r="M3504">
        <v>6589.2</v>
      </c>
      <c r="N3504">
        <v>4480.2474899999997</v>
      </c>
      <c r="O3504">
        <v>1413.9554568000001</v>
      </c>
      <c r="P3504">
        <v>884.97114899999997</v>
      </c>
      <c r="Q3504">
        <v>0</v>
      </c>
      <c r="R3504">
        <v>3014.6967607615079</v>
      </c>
      <c r="S3504">
        <v>2603.4749999999999</v>
      </c>
      <c r="T3504">
        <v>208.1696</v>
      </c>
      <c r="U3504">
        <v>45.45</v>
      </c>
      <c r="V3504">
        <v>5031</v>
      </c>
      <c r="W3504">
        <v>3396.6</v>
      </c>
      <c r="X3504">
        <v>2522.8449999999998</v>
      </c>
      <c r="Y3504">
        <v>10766.98607031732</v>
      </c>
      <c r="Z3504">
        <v>1931.900656730837</v>
      </c>
      <c r="AA3504">
        <v>55784</v>
      </c>
      <c r="AB3504">
        <v>217</v>
      </c>
      <c r="AC3504">
        <v>3691.38</v>
      </c>
      <c r="AD3504">
        <v>4428.6288993732278</v>
      </c>
      <c r="AE3504">
        <v>7170.6</v>
      </c>
      <c r="AF3504">
        <v>0</v>
      </c>
      <c r="AG3504">
        <v>43100</v>
      </c>
      <c r="AH3504">
        <v>6734.366087306249</v>
      </c>
      <c r="AI3504">
        <v>587.52</v>
      </c>
      <c r="AJ3504">
        <v>7035.8090399999992</v>
      </c>
      <c r="AK3504">
        <v>232</v>
      </c>
      <c r="AL3504">
        <v>180876.25</v>
      </c>
      <c r="AM3504">
        <v>151942.5</v>
      </c>
      <c r="AN3504">
        <v>28933.759765625</v>
      </c>
      <c r="AO3504" s="5" t="s">
        <v>5722</v>
      </c>
    </row>
    <row r="3505" spans="1:41" ht="14.25" x14ac:dyDescent="0.45">
      <c r="A3505">
        <v>2020</v>
      </c>
      <c r="B3505" s="5" t="s">
        <v>4071</v>
      </c>
      <c r="C3505" s="5" t="s">
        <v>170</v>
      </c>
      <c r="D3505" s="5" t="s">
        <v>83</v>
      </c>
      <c r="E3505" s="5" t="s">
        <v>25</v>
      </c>
      <c r="F3505" s="5" t="s">
        <v>25</v>
      </c>
      <c r="G3505" s="5" t="s">
        <v>87</v>
      </c>
      <c r="H3505" s="5" t="s">
        <v>130</v>
      </c>
      <c r="I3505">
        <v>2939.5461599999999</v>
      </c>
      <c r="J3505">
        <v>15288.543659114999</v>
      </c>
      <c r="K3505"/>
      <c r="L3505">
        <v>0</v>
      </c>
      <c r="M3505">
        <v>5462.1</v>
      </c>
      <c r="N3505">
        <v>5851.1683782018599</v>
      </c>
      <c r="O3505">
        <v>1203.4603990000001</v>
      </c>
      <c r="P3505">
        <v>560.2940027909998</v>
      </c>
      <c r="Q3505">
        <v>0</v>
      </c>
      <c r="R3505">
        <v>1979.0429277227361</v>
      </c>
      <c r="S3505">
        <v>1102</v>
      </c>
      <c r="T3505">
        <v>0</v>
      </c>
      <c r="U3505">
        <v>45.904500000000013</v>
      </c>
      <c r="V3505">
        <v>5994</v>
      </c>
      <c r="W3505">
        <v>5994.0357499999982</v>
      </c>
      <c r="X3505">
        <v>3452.542072335089</v>
      </c>
      <c r="Y3505">
        <v>7197.1730888308666</v>
      </c>
      <c r="Z3505">
        <v>1893</v>
      </c>
      <c r="AA3505">
        <v>57694</v>
      </c>
      <c r="AB3505">
        <v>135.82599999999999</v>
      </c>
      <c r="AC3505">
        <v>2694.30827</v>
      </c>
      <c r="AD3505">
        <v>8150.0902671501262</v>
      </c>
      <c r="AE3505">
        <v>4258.3572000000004</v>
      </c>
      <c r="AF3505">
        <v>1064.6038656000001</v>
      </c>
      <c r="AG3505">
        <v>46338</v>
      </c>
      <c r="AH3505">
        <v>4843</v>
      </c>
      <c r="AI3505">
        <v>802.14839999999992</v>
      </c>
      <c r="AJ3505">
        <v>6261.1271999999999</v>
      </c>
      <c r="AK3505">
        <v>236.17080000000001</v>
      </c>
      <c r="AL3505">
        <v>191440.4375</v>
      </c>
      <c r="AM3505">
        <v>160059.0625</v>
      </c>
      <c r="AN3505">
        <v>31381.373046875</v>
      </c>
      <c r="AO3505" s="5" t="s">
        <v>4496</v>
      </c>
    </row>
    <row r="3506" spans="1:41" ht="14.25" x14ac:dyDescent="0.45">
      <c r="A3506">
        <v>2020</v>
      </c>
      <c r="B3506" s="5" t="s">
        <v>1507</v>
      </c>
      <c r="C3506" s="5" t="s">
        <v>170</v>
      </c>
      <c r="D3506" s="5" t="s">
        <v>83</v>
      </c>
      <c r="E3506" s="5" t="s">
        <v>260</v>
      </c>
      <c r="F3506" s="5" t="s">
        <v>260</v>
      </c>
      <c r="G3506" s="5" t="s">
        <v>87</v>
      </c>
      <c r="H3506" s="5" t="s">
        <v>130</v>
      </c>
      <c r="I3506">
        <v>2216.82106368</v>
      </c>
      <c r="J3506">
        <v>4217</v>
      </c>
      <c r="K3506">
        <v>239</v>
      </c>
      <c r="L3506">
        <v>299</v>
      </c>
      <c r="M3506">
        <v>1035</v>
      </c>
      <c r="N3506">
        <v>550</v>
      </c>
      <c r="O3506">
        <v>83.208002756774846</v>
      </c>
      <c r="P3506">
        <v>0</v>
      </c>
      <c r="Q3506">
        <v>66</v>
      </c>
      <c r="R3506">
        <v>745.69639949361112</v>
      </c>
      <c r="S3506">
        <v>5798</v>
      </c>
      <c r="T3506">
        <v>0</v>
      </c>
      <c r="U3506"/>
      <c r="V3506">
        <v>116</v>
      </c>
      <c r="W3506">
        <v>1035.857</v>
      </c>
      <c r="X3506">
        <v>1250.44737823172</v>
      </c>
      <c r="Y3506">
        <v>2710</v>
      </c>
      <c r="Z3506">
        <v>994.5</v>
      </c>
      <c r="AA3506">
        <v>17044.794231222899</v>
      </c>
      <c r="AB3506">
        <v>0</v>
      </c>
      <c r="AC3506">
        <v>186.6236633259094</v>
      </c>
      <c r="AD3506">
        <v>2153.2167355960801</v>
      </c>
      <c r="AE3506">
        <v>1131.408212890625</v>
      </c>
      <c r="AF3506">
        <v>5862.891647681924</v>
      </c>
      <c r="AG3506">
        <v>27768.28026166734</v>
      </c>
      <c r="AH3506">
        <v>4317.4466549375002</v>
      </c>
      <c r="AI3506">
        <v>0</v>
      </c>
      <c r="AJ3506">
        <v>4930.6360248902829</v>
      </c>
      <c r="AK3506"/>
      <c r="AL3506">
        <v>84751.8203125</v>
      </c>
      <c r="AM3506">
        <v>68839.6484375</v>
      </c>
      <c r="AN3506">
        <v>15912.17578125</v>
      </c>
      <c r="AO3506" s="5" t="s">
        <v>2843</v>
      </c>
    </row>
    <row r="3507" spans="1:41" ht="14.25" x14ac:dyDescent="0.45">
      <c r="A3507">
        <v>2020</v>
      </c>
      <c r="B3507" s="5" t="s">
        <v>589</v>
      </c>
      <c r="C3507" s="5" t="s">
        <v>170</v>
      </c>
      <c r="D3507" s="5" t="s">
        <v>83</v>
      </c>
      <c r="E3507" s="5" t="s">
        <v>260</v>
      </c>
      <c r="F3507" s="5" t="s">
        <v>260</v>
      </c>
      <c r="G3507" s="5" t="s">
        <v>87</v>
      </c>
      <c r="H3507" s="5" t="s">
        <v>130</v>
      </c>
      <c r="I3507">
        <v>3200</v>
      </c>
      <c r="J3507">
        <v>3322</v>
      </c>
      <c r="K3507">
        <v>121.31810943000001</v>
      </c>
      <c r="L3507">
        <v>290</v>
      </c>
      <c r="M3507">
        <v>3724.8400799999999</v>
      </c>
      <c r="N3507">
        <v>656</v>
      </c>
      <c r="O3507">
        <v>53.077348904289153</v>
      </c>
      <c r="P3507">
        <v>0</v>
      </c>
      <c r="Q3507">
        <v>85.880258609624505</v>
      </c>
      <c r="R3507">
        <v>301.10847702229421</v>
      </c>
      <c r="S3507">
        <v>4311.7547266652336</v>
      </c>
      <c r="T3507">
        <v>0</v>
      </c>
      <c r="U3507"/>
      <c r="V3507">
        <v>108</v>
      </c>
      <c r="W3507">
        <v>1409.920946146699</v>
      </c>
      <c r="X3507">
        <v>2060.2460966833928</v>
      </c>
      <c r="Y3507">
        <v>3406.05</v>
      </c>
      <c r="Z3507">
        <v>821.18839454139277</v>
      </c>
      <c r="AA3507">
        <v>17667.391895831988</v>
      </c>
      <c r="AB3507"/>
      <c r="AC3507">
        <v>0</v>
      </c>
      <c r="AD3507">
        <v>2201.7909368221608</v>
      </c>
      <c r="AE3507">
        <v>1101.7461456000001</v>
      </c>
      <c r="AF3507">
        <v>3145.4813753325229</v>
      </c>
      <c r="AG3507">
        <v>34855</v>
      </c>
      <c r="AH3507">
        <v>3152.9377556374939</v>
      </c>
      <c r="AI3507">
        <v>1551.4860960000001</v>
      </c>
      <c r="AJ3507">
        <v>5720.340060273601</v>
      </c>
      <c r="AK3507"/>
      <c r="AL3507">
        <v>93267.5625</v>
      </c>
      <c r="AM3507">
        <v>74680.1875</v>
      </c>
      <c r="AN3507">
        <v>18587.373046875</v>
      </c>
      <c r="AO3507" s="5" t="s">
        <v>1043</v>
      </c>
    </row>
    <row r="3508" spans="1:41" ht="14.25" x14ac:dyDescent="0.45">
      <c r="A3508">
        <v>2020</v>
      </c>
      <c r="B3508" s="5" t="s">
        <v>1509</v>
      </c>
      <c r="C3508" s="5" t="s">
        <v>170</v>
      </c>
      <c r="D3508" s="5" t="s">
        <v>83</v>
      </c>
      <c r="E3508" s="5" t="s">
        <v>260</v>
      </c>
      <c r="F3508" s="5" t="s">
        <v>260</v>
      </c>
      <c r="G3508" s="5" t="s">
        <v>87</v>
      </c>
      <c r="H3508" s="5" t="s">
        <v>130</v>
      </c>
      <c r="I3508">
        <v>2400</v>
      </c>
      <c r="J3508">
        <v>4071.48</v>
      </c>
      <c r="K3508">
        <v>189.1208619095477</v>
      </c>
      <c r="L3508">
        <v>290</v>
      </c>
      <c r="M3508">
        <v>3073.6227499999991</v>
      </c>
      <c r="N3508">
        <v>607.24444175999997</v>
      </c>
      <c r="O3508">
        <v>54.701546087926609</v>
      </c>
      <c r="P3508">
        <v>0</v>
      </c>
      <c r="Q3508">
        <v>35.675316000000002</v>
      </c>
      <c r="R3508">
        <v>242.62533419926649</v>
      </c>
      <c r="S3508">
        <v>4497.7742040453113</v>
      </c>
      <c r="T3508">
        <v>107.72840038843751</v>
      </c>
      <c r="U3508"/>
      <c r="V3508">
        <v>258</v>
      </c>
      <c r="W3508">
        <v>1030.32684526105</v>
      </c>
      <c r="X3508">
        <v>2247.0086336756831</v>
      </c>
      <c r="Y3508">
        <v>1981.37952</v>
      </c>
      <c r="Z3508">
        <v>823.09114895951461</v>
      </c>
      <c r="AA3508">
        <v>15817.19060813545</v>
      </c>
      <c r="AB3508">
        <v>0</v>
      </c>
      <c r="AC3508">
        <v>45</v>
      </c>
      <c r="AD3508">
        <v>2183.725889544708</v>
      </c>
      <c r="AE3508">
        <v>1411.84636296127</v>
      </c>
      <c r="AF3508">
        <v>3838.057693180087</v>
      </c>
      <c r="AG3508">
        <v>35455.41440922764</v>
      </c>
      <c r="AH3508">
        <v>3543.8835708555248</v>
      </c>
      <c r="AI3508">
        <v>1582.51581792</v>
      </c>
      <c r="AJ3508">
        <v>5194.1109501927194</v>
      </c>
      <c r="AK3508"/>
      <c r="AL3508">
        <v>90981.5234375</v>
      </c>
      <c r="AM3508">
        <v>72471.1171875</v>
      </c>
      <c r="AN3508">
        <v>18510.408203125</v>
      </c>
      <c r="AO3508" s="5" t="s">
        <v>2844</v>
      </c>
    </row>
    <row r="3509" spans="1:41" ht="14.25" x14ac:dyDescent="0.45">
      <c r="A3509">
        <v>2020</v>
      </c>
      <c r="B3509" s="5" t="s">
        <v>4071</v>
      </c>
      <c r="C3509" s="5" t="s">
        <v>170</v>
      </c>
      <c r="D3509" s="5" t="s">
        <v>83</v>
      </c>
      <c r="E3509" s="5" t="s">
        <v>260</v>
      </c>
      <c r="F3509" s="5" t="s">
        <v>260</v>
      </c>
      <c r="G3509" s="5" t="s">
        <v>87</v>
      </c>
      <c r="H3509" s="5" t="s">
        <v>130</v>
      </c>
      <c r="I3509">
        <v>2000</v>
      </c>
      <c r="J3509"/>
      <c r="K3509">
        <v>119</v>
      </c>
      <c r="L3509">
        <v>321.39</v>
      </c>
      <c r="M3509">
        <v>5826.24</v>
      </c>
      <c r="N3509">
        <v>733.15967999999998</v>
      </c>
      <c r="O3509">
        <v>51.918049999999987</v>
      </c>
      <c r="P3509">
        <v>136.7340067340067</v>
      </c>
      <c r="Q3509">
        <v>70.061907305669607</v>
      </c>
      <c r="R3509">
        <v>322.377901930245</v>
      </c>
      <c r="S3509">
        <v>5975</v>
      </c>
      <c r="T3509"/>
      <c r="U3509"/>
      <c r="V3509">
        <v>498</v>
      </c>
      <c r="W3509">
        <v>1355.1732999999999</v>
      </c>
      <c r="X3509">
        <v>1977</v>
      </c>
      <c r="Y3509">
        <v>4995</v>
      </c>
      <c r="Z3509">
        <v>758.77861199999995</v>
      </c>
      <c r="AA3509">
        <v>23150</v>
      </c>
      <c r="AB3509"/>
      <c r="AC3509">
        <v>0</v>
      </c>
      <c r="AD3509">
        <v>1281.784733185553</v>
      </c>
      <c r="AE3509">
        <v>1082.0160000000001</v>
      </c>
      <c r="AF3509">
        <v>6897.8520000000008</v>
      </c>
      <c r="AG3509">
        <v>38997</v>
      </c>
      <c r="AH3509">
        <v>3317</v>
      </c>
      <c r="AI3509">
        <v>2025.1386</v>
      </c>
      <c r="AJ3509">
        <v>6174.5166673156218</v>
      </c>
      <c r="AK3509"/>
      <c r="AL3509">
        <v>108065.140625</v>
      </c>
      <c r="AM3509">
        <v>86136.8828125</v>
      </c>
      <c r="AN3509">
        <v>21928.25390625</v>
      </c>
      <c r="AO3509" s="5" t="s">
        <v>4497</v>
      </c>
    </row>
    <row r="3510" spans="1:41" ht="14.25" x14ac:dyDescent="0.45">
      <c r="A3510">
        <v>2020</v>
      </c>
      <c r="B3510" s="5" t="s">
        <v>1508</v>
      </c>
      <c r="C3510" s="5" t="s">
        <v>170</v>
      </c>
      <c r="D3510" s="5" t="s">
        <v>83</v>
      </c>
      <c r="E3510" s="5" t="s">
        <v>260</v>
      </c>
      <c r="F3510" s="5" t="s">
        <v>260</v>
      </c>
      <c r="G3510" s="5" t="s">
        <v>87</v>
      </c>
      <c r="H3510" s="5" t="s">
        <v>130</v>
      </c>
      <c r="I3510">
        <v>2649.7939276799998</v>
      </c>
      <c r="J3510">
        <v>3809.1185</v>
      </c>
      <c r="K3510">
        <v>0</v>
      </c>
      <c r="L3510">
        <v>299</v>
      </c>
      <c r="M3510">
        <v>4837.7464628906237</v>
      </c>
      <c r="N3510">
        <v>500</v>
      </c>
      <c r="O3510">
        <v>58</v>
      </c>
      <c r="P3510">
        <v>0</v>
      </c>
      <c r="Q3510">
        <v>44.415779613823183</v>
      </c>
      <c r="R3510">
        <v>308.46649912698632</v>
      </c>
      <c r="S3510">
        <v>4635.6006190916669</v>
      </c>
      <c r="T3510">
        <v>0</v>
      </c>
      <c r="U3510"/>
      <c r="V3510">
        <v>328</v>
      </c>
      <c r="W3510">
        <v>1013.5461773376001</v>
      </c>
      <c r="X3510">
        <v>1111.7997008363041</v>
      </c>
      <c r="Y3510">
        <v>2211</v>
      </c>
      <c r="Z3510">
        <v>878.14799999999991</v>
      </c>
      <c r="AA3510">
        <v>16989.52387925221</v>
      </c>
      <c r="AB3510">
        <v>0</v>
      </c>
      <c r="AC3510">
        <v>187</v>
      </c>
      <c r="AD3510">
        <v>2115.2152930800989</v>
      </c>
      <c r="AE3510">
        <v>1380.1010040000001</v>
      </c>
      <c r="AF3510">
        <v>3078.040373302003</v>
      </c>
      <c r="AG3510">
        <v>35658</v>
      </c>
      <c r="AH3510">
        <v>4379.4461282314696</v>
      </c>
      <c r="AI3510">
        <v>1294</v>
      </c>
      <c r="AJ3510">
        <v>7029.4269541458261</v>
      </c>
      <c r="AK3510"/>
      <c r="AL3510">
        <v>94795.390625</v>
      </c>
      <c r="AM3510">
        <v>75350.0390625</v>
      </c>
      <c r="AN3510">
        <v>19445.353515625</v>
      </c>
      <c r="AO3510" s="5" t="s">
        <v>2842</v>
      </c>
    </row>
    <row r="3511" spans="1:41" ht="14.25" x14ac:dyDescent="0.45">
      <c r="A3511">
        <v>2020</v>
      </c>
      <c r="B3511" s="5" t="s">
        <v>5028</v>
      </c>
      <c r="C3511" s="5" t="s">
        <v>170</v>
      </c>
      <c r="D3511" s="5" t="s">
        <v>83</v>
      </c>
      <c r="E3511" s="5" t="s">
        <v>260</v>
      </c>
      <c r="F3511" s="5" t="s">
        <v>260</v>
      </c>
      <c r="G3511" s="5" t="s">
        <v>87</v>
      </c>
      <c r="H3511" s="5" t="s">
        <v>130</v>
      </c>
      <c r="I3511">
        <v>2000</v>
      </c>
      <c r="J3511">
        <v>5433.8180441670866</v>
      </c>
      <c r="K3511">
        <v>102</v>
      </c>
      <c r="L3511">
        <v>0</v>
      </c>
      <c r="M3511">
        <v>8160</v>
      </c>
      <c r="N3511">
        <v>211.952</v>
      </c>
      <c r="O3511">
        <v>51</v>
      </c>
      <c r="P3511">
        <v>95</v>
      </c>
      <c r="Q3511">
        <v>69.363623527927686</v>
      </c>
      <c r="R3511">
        <v>352.25204237441318</v>
      </c>
      <c r="S3511">
        <v>3491.622507394869</v>
      </c>
      <c r="T3511"/>
      <c r="U3511"/>
      <c r="V3511">
        <v>768</v>
      </c>
      <c r="W3511">
        <v>1273.98</v>
      </c>
      <c r="X3511">
        <v>2550</v>
      </c>
      <c r="Y3511">
        <v>6288.2904305514803</v>
      </c>
      <c r="Z3511">
        <v>559.76173560719985</v>
      </c>
      <c r="AA3511">
        <v>23150</v>
      </c>
      <c r="AB3511"/>
      <c r="AC3511">
        <v>0</v>
      </c>
      <c r="AD3511">
        <v>1277.2701862907711</v>
      </c>
      <c r="AE3511">
        <v>1077.1199999999999</v>
      </c>
      <c r="AF3511">
        <v>5731.7406299999993</v>
      </c>
      <c r="AG3511">
        <v>65138</v>
      </c>
      <c r="AH3511">
        <v>6002.7741343749994</v>
      </c>
      <c r="AI3511">
        <v>3043.17</v>
      </c>
      <c r="AJ3511">
        <v>6069.3</v>
      </c>
      <c r="AK3511"/>
      <c r="AL3511">
        <v>142896.421875</v>
      </c>
      <c r="AM3511">
        <v>116944.59375</v>
      </c>
      <c r="AN3511">
        <v>25951.81640625</v>
      </c>
      <c r="AO3511" s="5" t="s">
        <v>5723</v>
      </c>
    </row>
    <row r="3512" spans="1:41" ht="14.25" x14ac:dyDescent="0.45">
      <c r="A3512">
        <v>2020</v>
      </c>
      <c r="B3512" s="5" t="s">
        <v>1507</v>
      </c>
      <c r="C3512" s="5" t="s">
        <v>170</v>
      </c>
      <c r="D3512" s="5" t="s">
        <v>83</v>
      </c>
      <c r="E3512" s="5" t="s">
        <v>263</v>
      </c>
      <c r="F3512" s="5" t="s">
        <v>263</v>
      </c>
      <c r="G3512" s="5" t="s">
        <v>87</v>
      </c>
      <c r="H3512" s="5" t="s">
        <v>130</v>
      </c>
      <c r="I3512"/>
      <c r="J3512"/>
      <c r="K3512">
        <v>60</v>
      </c>
      <c r="L3512"/>
      <c r="M3512">
        <v>0</v>
      </c>
      <c r="N3512">
        <v>0</v>
      </c>
      <c r="O3512">
        <v>297.17143841705308</v>
      </c>
      <c r="P3512">
        <v>0</v>
      </c>
      <c r="Q3512">
        <v>0</v>
      </c>
      <c r="R3512">
        <v>0</v>
      </c>
      <c r="S3512">
        <v>0</v>
      </c>
      <c r="T3512">
        <v>594.34287683410616</v>
      </c>
      <c r="U3512"/>
      <c r="V3512">
        <v>116</v>
      </c>
      <c r="W3512">
        <v>630</v>
      </c>
      <c r="X3512">
        <v>156.305922278965</v>
      </c>
      <c r="Y3512">
        <v>0</v>
      </c>
      <c r="Z3512">
        <v>0</v>
      </c>
      <c r="AA3512">
        <v>0</v>
      </c>
      <c r="AB3512">
        <v>0</v>
      </c>
      <c r="AC3512">
        <v>0</v>
      </c>
      <c r="AD3512">
        <v>0</v>
      </c>
      <c r="AE3512">
        <v>579.84670910644513</v>
      </c>
      <c r="AF3512"/>
      <c r="AG3512">
        <v>0</v>
      </c>
      <c r="AH3512">
        <v>0</v>
      </c>
      <c r="AI3512">
        <v>0</v>
      </c>
      <c r="AJ3512">
        <v>0</v>
      </c>
      <c r="AK3512"/>
      <c r="AL3512">
        <v>2433.6669921875</v>
      </c>
      <c r="AM3512">
        <v>695.8466796875</v>
      </c>
      <c r="AN3512">
        <v>1737.8203125</v>
      </c>
      <c r="AO3512" s="5" t="s">
        <v>2847</v>
      </c>
    </row>
    <row r="3513" spans="1:41" ht="14.25" x14ac:dyDescent="0.45">
      <c r="A3513">
        <v>2020</v>
      </c>
      <c r="B3513" s="5" t="s">
        <v>4071</v>
      </c>
      <c r="C3513" s="5" t="s">
        <v>170</v>
      </c>
      <c r="D3513" s="5" t="s">
        <v>83</v>
      </c>
      <c r="E3513" s="5" t="s">
        <v>263</v>
      </c>
      <c r="F3513" s="5" t="s">
        <v>263</v>
      </c>
      <c r="G3513" s="5" t="s">
        <v>87</v>
      </c>
      <c r="H3513" s="5" t="s">
        <v>130</v>
      </c>
      <c r="I3513"/>
      <c r="J3513"/>
      <c r="K3513">
        <v>18.988921476000002</v>
      </c>
      <c r="L3513"/>
      <c r="M3513"/>
      <c r="N3513">
        <v>0</v>
      </c>
      <c r="O3513">
        <v>207.6722</v>
      </c>
      <c r="P3513">
        <v>791.7340067340067</v>
      </c>
      <c r="Q3513">
        <v>0</v>
      </c>
      <c r="R3513">
        <v>0</v>
      </c>
      <c r="S3513">
        <v>0</v>
      </c>
      <c r="T3513"/>
      <c r="U3513"/>
      <c r="V3513">
        <v>173</v>
      </c>
      <c r="W3513"/>
      <c r="X3513">
        <v>291.8322</v>
      </c>
      <c r="Y3513"/>
      <c r="Z3513"/>
      <c r="AA3513">
        <v>0</v>
      </c>
      <c r="AB3513"/>
      <c r="AC3513">
        <v>0</v>
      </c>
      <c r="AD3513"/>
      <c r="AE3513">
        <v>56</v>
      </c>
      <c r="AF3513">
        <v>0</v>
      </c>
      <c r="AG3513"/>
      <c r="AH3513"/>
      <c r="AI3513"/>
      <c r="AJ3513"/>
      <c r="AK3513"/>
      <c r="AL3513">
        <v>1539.227294921875</v>
      </c>
      <c r="AM3513">
        <v>1020.7340087890625</v>
      </c>
      <c r="AN3513">
        <v>518.49334716796875</v>
      </c>
      <c r="AO3513" s="5" t="s">
        <v>4498</v>
      </c>
    </row>
    <row r="3514" spans="1:41" ht="14.25" x14ac:dyDescent="0.45">
      <c r="A3514">
        <v>2020</v>
      </c>
      <c r="B3514" s="5" t="s">
        <v>1509</v>
      </c>
      <c r="C3514" s="5" t="s">
        <v>170</v>
      </c>
      <c r="D3514" s="5" t="s">
        <v>83</v>
      </c>
      <c r="E3514" s="5" t="s">
        <v>263</v>
      </c>
      <c r="F3514" s="5" t="s">
        <v>263</v>
      </c>
      <c r="G3514" s="5" t="s">
        <v>87</v>
      </c>
      <c r="H3514" s="5" t="s">
        <v>130</v>
      </c>
      <c r="I3514">
        <v>0</v>
      </c>
      <c r="J3514"/>
      <c r="K3514"/>
      <c r="L3514">
        <v>0</v>
      </c>
      <c r="M3514">
        <v>0</v>
      </c>
      <c r="N3514">
        <v>0</v>
      </c>
      <c r="O3514">
        <v>218.80618435170641</v>
      </c>
      <c r="P3514">
        <v>0</v>
      </c>
      <c r="Q3514">
        <v>0</v>
      </c>
      <c r="R3514">
        <v>221.07246326439881</v>
      </c>
      <c r="S3514">
        <v>0</v>
      </c>
      <c r="T3514">
        <v>0</v>
      </c>
      <c r="U3514"/>
      <c r="V3514">
        <v>66</v>
      </c>
      <c r="W3514">
        <v>0</v>
      </c>
      <c r="X3514">
        <v>207.56130592375911</v>
      </c>
      <c r="Y3514">
        <v>0</v>
      </c>
      <c r="Z3514">
        <v>0</v>
      </c>
      <c r="AA3514">
        <v>0</v>
      </c>
      <c r="AB3514">
        <v>0</v>
      </c>
      <c r="AC3514"/>
      <c r="AD3514"/>
      <c r="AE3514">
        <v>55.548636430071546</v>
      </c>
      <c r="AF3514"/>
      <c r="AG3514"/>
      <c r="AH3514">
        <v>0</v>
      </c>
      <c r="AI3514">
        <v>0</v>
      </c>
      <c r="AJ3514">
        <v>0</v>
      </c>
      <c r="AK3514"/>
      <c r="AL3514">
        <v>768.98858642578125</v>
      </c>
      <c r="AM3514">
        <v>342.62109375</v>
      </c>
      <c r="AN3514">
        <v>426.36749267578125</v>
      </c>
      <c r="AO3514" s="5" t="s">
        <v>2845</v>
      </c>
    </row>
    <row r="3515" spans="1:41" ht="14.25" x14ac:dyDescent="0.45">
      <c r="A3515">
        <v>2020</v>
      </c>
      <c r="B3515" s="5" t="s">
        <v>1508</v>
      </c>
      <c r="C3515" s="5" t="s">
        <v>170</v>
      </c>
      <c r="D3515" s="5" t="s">
        <v>83</v>
      </c>
      <c r="E3515" s="5" t="s">
        <v>263</v>
      </c>
      <c r="F3515" s="5" t="s">
        <v>263</v>
      </c>
      <c r="G3515" s="5" t="s">
        <v>87</v>
      </c>
      <c r="H3515" s="5" t="s">
        <v>130</v>
      </c>
      <c r="I3515">
        <v>0</v>
      </c>
      <c r="J3515"/>
      <c r="K3515"/>
      <c r="L3515">
        <v>0</v>
      </c>
      <c r="M3515">
        <v>0</v>
      </c>
      <c r="N3515">
        <v>0</v>
      </c>
      <c r="O3515">
        <v>232</v>
      </c>
      <c r="P3515">
        <v>0</v>
      </c>
      <c r="Q3515">
        <v>0</v>
      </c>
      <c r="R3515"/>
      <c r="S3515">
        <v>0</v>
      </c>
      <c r="T3515">
        <v>594.34287683410616</v>
      </c>
      <c r="U3515"/>
      <c r="V3515">
        <v>180</v>
      </c>
      <c r="W3515"/>
      <c r="X3515">
        <v>138.97496260453801</v>
      </c>
      <c r="Y3515">
        <v>0</v>
      </c>
      <c r="Z3515"/>
      <c r="AA3515">
        <v>0</v>
      </c>
      <c r="AB3515">
        <v>0</v>
      </c>
      <c r="AC3515"/>
      <c r="AD3515">
        <v>0</v>
      </c>
      <c r="AE3515">
        <v>75</v>
      </c>
      <c r="AF3515"/>
      <c r="AG3515">
        <v>0</v>
      </c>
      <c r="AH3515">
        <v>0</v>
      </c>
      <c r="AI3515">
        <v>0</v>
      </c>
      <c r="AJ3515">
        <v>0</v>
      </c>
      <c r="AK3515"/>
      <c r="AL3515">
        <v>1220.31787109375</v>
      </c>
      <c r="AM3515">
        <v>255</v>
      </c>
      <c r="AN3515">
        <v>965.31787109375</v>
      </c>
      <c r="AO3515" s="5" t="s">
        <v>2846</v>
      </c>
    </row>
    <row r="3516" spans="1:41" ht="14.25" x14ac:dyDescent="0.45">
      <c r="A3516">
        <v>2020</v>
      </c>
      <c r="B3516" s="5" t="s">
        <v>589</v>
      </c>
      <c r="C3516" s="5" t="s">
        <v>170</v>
      </c>
      <c r="D3516" s="5" t="s">
        <v>83</v>
      </c>
      <c r="E3516" s="5" t="s">
        <v>263</v>
      </c>
      <c r="F3516" s="5" t="s">
        <v>263</v>
      </c>
      <c r="G3516" s="5" t="s">
        <v>87</v>
      </c>
      <c r="H3516" s="5" t="s">
        <v>130</v>
      </c>
      <c r="I3516">
        <v>0</v>
      </c>
      <c r="J3516"/>
      <c r="K3516">
        <v>18.988921476000002</v>
      </c>
      <c r="L3516">
        <v>0</v>
      </c>
      <c r="M3516">
        <v>0</v>
      </c>
      <c r="N3516">
        <v>0</v>
      </c>
      <c r="O3516">
        <v>212.30939561715661</v>
      </c>
      <c r="P3516">
        <v>0</v>
      </c>
      <c r="Q3516">
        <v>4</v>
      </c>
      <c r="R3516">
        <v>209.57529150985081</v>
      </c>
      <c r="S3516">
        <v>0</v>
      </c>
      <c r="T3516">
        <v>0</v>
      </c>
      <c r="U3516"/>
      <c r="V3516">
        <v>232</v>
      </c>
      <c r="W3516">
        <v>0</v>
      </c>
      <c r="X3516">
        <v>300.49216958004098</v>
      </c>
      <c r="Y3516">
        <v>0</v>
      </c>
      <c r="Z3516"/>
      <c r="AA3516">
        <v>0</v>
      </c>
      <c r="AB3516"/>
      <c r="AC3516">
        <v>0</v>
      </c>
      <c r="AD3516"/>
      <c r="AE3516">
        <v>55.548636430071546</v>
      </c>
      <c r="AF3516">
        <v>0</v>
      </c>
      <c r="AG3516"/>
      <c r="AH3516"/>
      <c r="AI3516"/>
      <c r="AJ3516">
        <v>0</v>
      </c>
      <c r="AK3516"/>
      <c r="AL3516">
        <v>1032.9144287109375</v>
      </c>
      <c r="AM3516">
        <v>501.12393188476563</v>
      </c>
      <c r="AN3516">
        <v>531.79046630859375</v>
      </c>
      <c r="AO3516" s="5" t="s">
        <v>1044</v>
      </c>
    </row>
    <row r="3517" spans="1:41" ht="14.25" x14ac:dyDescent="0.45">
      <c r="A3517">
        <v>2020</v>
      </c>
      <c r="B3517" s="5" t="s">
        <v>5028</v>
      </c>
      <c r="C3517" s="5" t="s">
        <v>170</v>
      </c>
      <c r="D3517" s="5" t="s">
        <v>83</v>
      </c>
      <c r="E3517" s="5" t="s">
        <v>263</v>
      </c>
      <c r="F3517" s="5" t="s">
        <v>263</v>
      </c>
      <c r="G3517" s="5" t="s">
        <v>87</v>
      </c>
      <c r="H3517" s="5" t="s">
        <v>130</v>
      </c>
      <c r="I3517"/>
      <c r="J3517"/>
      <c r="K3517">
        <v>26.428999999999998</v>
      </c>
      <c r="L3517">
        <v>0</v>
      </c>
      <c r="M3517"/>
      <c r="N3517">
        <v>0</v>
      </c>
      <c r="O3517">
        <v>204</v>
      </c>
      <c r="P3517">
        <v>1200</v>
      </c>
      <c r="Q3517">
        <v>0</v>
      </c>
      <c r="R3517">
        <v>0</v>
      </c>
      <c r="S3517">
        <v>0</v>
      </c>
      <c r="T3517"/>
      <c r="U3517"/>
      <c r="V3517">
        <v>183</v>
      </c>
      <c r="W3517"/>
      <c r="X3517">
        <v>0</v>
      </c>
      <c r="Y3517">
        <v>0</v>
      </c>
      <c r="Z3517">
        <v>0</v>
      </c>
      <c r="AA3517">
        <v>0</v>
      </c>
      <c r="AB3517"/>
      <c r="AC3517">
        <v>0</v>
      </c>
      <c r="AD3517"/>
      <c r="AE3517">
        <v>25.5</v>
      </c>
      <c r="AF3517">
        <v>0</v>
      </c>
      <c r="AG3517"/>
      <c r="AH3517"/>
      <c r="AI3517"/>
      <c r="AJ3517"/>
      <c r="AK3517"/>
      <c r="AL3517">
        <v>1638.928955078125</v>
      </c>
      <c r="AM3517">
        <v>1408.5</v>
      </c>
      <c r="AN3517">
        <v>230.42900085449219</v>
      </c>
      <c r="AO3517" s="5" t="s">
        <v>5724</v>
      </c>
    </row>
    <row r="3518" spans="1:41" ht="14.25" x14ac:dyDescent="0.45">
      <c r="A3518">
        <v>2020</v>
      </c>
      <c r="B3518" s="5" t="s">
        <v>589</v>
      </c>
      <c r="C3518" s="5" t="s">
        <v>5027</v>
      </c>
      <c r="D3518" s="5" t="s">
        <v>83</v>
      </c>
      <c r="E3518" s="5" t="s">
        <v>94</v>
      </c>
      <c r="F3518" s="5" t="s">
        <v>235</v>
      </c>
      <c r="G3518" s="5" t="s">
        <v>86</v>
      </c>
      <c r="H3518" s="5" t="s">
        <v>130</v>
      </c>
      <c r="I3518">
        <v>794.63910762925991</v>
      </c>
      <c r="J3518"/>
      <c r="K3518"/>
      <c r="L3518"/>
      <c r="M3518">
        <v>0</v>
      </c>
      <c r="N3518">
        <v>0</v>
      </c>
      <c r="O3518">
        <v>0</v>
      </c>
      <c r="P3518">
        <v>0</v>
      </c>
      <c r="Q3518">
        <v>0</v>
      </c>
      <c r="R3518"/>
      <c r="S3518">
        <v>43.09133440522006</v>
      </c>
      <c r="T3518">
        <v>0</v>
      </c>
      <c r="U3518"/>
      <c r="V3518">
        <v>16.985609255149697</v>
      </c>
      <c r="W3518"/>
      <c r="X3518"/>
      <c r="Y3518">
        <v>0</v>
      </c>
      <c r="Z3518"/>
      <c r="AA3518"/>
      <c r="AB3518">
        <v>0</v>
      </c>
      <c r="AC3518"/>
      <c r="AD3518">
        <v>0</v>
      </c>
      <c r="AE3518"/>
      <c r="AF3518">
        <v>0</v>
      </c>
      <c r="AG3518"/>
      <c r="AH3518"/>
      <c r="AI3518">
        <v>0</v>
      </c>
      <c r="AJ3518">
        <v>0</v>
      </c>
      <c r="AK3518"/>
      <c r="AL3518">
        <v>854.71600341796875</v>
      </c>
      <c r="AM3518">
        <v>811.62469482421875</v>
      </c>
      <c r="AN3518">
        <v>43.091335296630859</v>
      </c>
      <c r="AO3518" s="5" t="s">
        <v>5727</v>
      </c>
    </row>
    <row r="3519" spans="1:41" ht="14.25" x14ac:dyDescent="0.45">
      <c r="A3519">
        <v>2020</v>
      </c>
      <c r="B3519" s="5" t="s">
        <v>4071</v>
      </c>
      <c r="C3519" s="5" t="s">
        <v>5027</v>
      </c>
      <c r="D3519" s="5" t="s">
        <v>83</v>
      </c>
      <c r="E3519" s="5" t="s">
        <v>94</v>
      </c>
      <c r="F3519" s="5" t="s">
        <v>235</v>
      </c>
      <c r="G3519" s="5" t="s">
        <v>86</v>
      </c>
      <c r="H3519" s="5" t="s">
        <v>130</v>
      </c>
      <c r="I3519">
        <v>441.24957578048657</v>
      </c>
      <c r="J3519"/>
      <c r="K3519"/>
      <c r="L3519"/>
      <c r="M3519"/>
      <c r="N3519">
        <v>0</v>
      </c>
      <c r="O3519">
        <v>0</v>
      </c>
      <c r="P3519"/>
      <c r="Q3519">
        <v>0</v>
      </c>
      <c r="R3519"/>
      <c r="S3519">
        <v>51.419584599344624</v>
      </c>
      <c r="T3519"/>
      <c r="U3519"/>
      <c r="V3519">
        <v>290.00645714030367</v>
      </c>
      <c r="W3519"/>
      <c r="X3519">
        <v>0</v>
      </c>
      <c r="Y3519">
        <v>1768.8337102174551</v>
      </c>
      <c r="Z3519"/>
      <c r="AA3519">
        <v>0</v>
      </c>
      <c r="AB3519"/>
      <c r="AC3519"/>
      <c r="AD3519">
        <v>0</v>
      </c>
      <c r="AE3519"/>
      <c r="AF3519">
        <v>0</v>
      </c>
      <c r="AG3519"/>
      <c r="AH3519"/>
      <c r="AI3519">
        <v>0</v>
      </c>
      <c r="AJ3519"/>
      <c r="AK3519"/>
      <c r="AL3519">
        <v>2551.50927734375</v>
      </c>
      <c r="AM3519">
        <v>2500.08984375</v>
      </c>
      <c r="AN3519">
        <v>51.419586181640625</v>
      </c>
      <c r="AO3519" s="5" t="s">
        <v>5726</v>
      </c>
    </row>
    <row r="3520" spans="1:41" ht="14.25" x14ac:dyDescent="0.45">
      <c r="A3520">
        <v>2020</v>
      </c>
      <c r="B3520" s="5" t="s">
        <v>5028</v>
      </c>
      <c r="C3520" s="5" t="s">
        <v>5027</v>
      </c>
      <c r="D3520" s="5" t="s">
        <v>83</v>
      </c>
      <c r="E3520" s="5" t="s">
        <v>94</v>
      </c>
      <c r="F3520" s="5" t="s">
        <v>235</v>
      </c>
      <c r="G3520" s="5" t="s">
        <v>86</v>
      </c>
      <c r="H3520" s="5" t="s">
        <v>130</v>
      </c>
      <c r="I3520">
        <v>300</v>
      </c>
      <c r="J3520"/>
      <c r="K3520"/>
      <c r="L3520"/>
      <c r="M3520">
        <v>0</v>
      </c>
      <c r="N3520">
        <v>0</v>
      </c>
      <c r="O3520">
        <v>0</v>
      </c>
      <c r="P3520"/>
      <c r="Q3520">
        <v>0</v>
      </c>
      <c r="R3520">
        <v>0</v>
      </c>
      <c r="S3520">
        <v>10</v>
      </c>
      <c r="T3520"/>
      <c r="U3520"/>
      <c r="V3520">
        <v>163</v>
      </c>
      <c r="W3520"/>
      <c r="X3520">
        <v>0</v>
      </c>
      <c r="Y3520">
        <v>2361</v>
      </c>
      <c r="Z3520"/>
      <c r="AA3520">
        <v>0</v>
      </c>
      <c r="AB3520">
        <v>0</v>
      </c>
      <c r="AC3520"/>
      <c r="AD3520"/>
      <c r="AE3520"/>
      <c r="AF3520">
        <v>0</v>
      </c>
      <c r="AG3520"/>
      <c r="AH3520"/>
      <c r="AI3520">
        <v>0</v>
      </c>
      <c r="AJ3520"/>
      <c r="AK3520"/>
      <c r="AL3520">
        <v>2834</v>
      </c>
      <c r="AM3520">
        <v>2824</v>
      </c>
      <c r="AN3520">
        <v>10</v>
      </c>
      <c r="AO3520" s="5" t="s">
        <v>5725</v>
      </c>
    </row>
    <row r="3521" spans="1:41" ht="14.25" x14ac:dyDescent="0.45">
      <c r="A3521">
        <v>2020</v>
      </c>
      <c r="B3521" s="5" t="s">
        <v>1509</v>
      </c>
      <c r="C3521" s="5" t="s">
        <v>5027</v>
      </c>
      <c r="D3521" s="5" t="s">
        <v>83</v>
      </c>
      <c r="E3521" s="5" t="s">
        <v>94</v>
      </c>
      <c r="F3521" s="5" t="s">
        <v>235</v>
      </c>
      <c r="G3521" s="5" t="s">
        <v>86</v>
      </c>
      <c r="H3521" s="5" t="s">
        <v>130</v>
      </c>
      <c r="I3521">
        <v>185.44025233463046</v>
      </c>
      <c r="J3521"/>
      <c r="K3521"/>
      <c r="L3521">
        <v>86.144514396171701</v>
      </c>
      <c r="M3521"/>
      <c r="N3521">
        <v>0</v>
      </c>
      <c r="O3521">
        <v>0</v>
      </c>
      <c r="P3521"/>
      <c r="Q3521"/>
      <c r="R3521"/>
      <c r="S3521">
        <v>45.49395348421988</v>
      </c>
      <c r="T3521"/>
      <c r="U3521"/>
      <c r="V3521">
        <v>137.95004305373152</v>
      </c>
      <c r="W3521"/>
      <c r="X3521"/>
      <c r="Y3521">
        <v>0</v>
      </c>
      <c r="Z3521"/>
      <c r="AA3521">
        <v>0</v>
      </c>
      <c r="AB3521"/>
      <c r="AC3521"/>
      <c r="AD3521">
        <v>0</v>
      </c>
      <c r="AE3521"/>
      <c r="AF3521"/>
      <c r="AG3521"/>
      <c r="AH3521">
        <v>0</v>
      </c>
      <c r="AI3521">
        <v>0</v>
      </c>
      <c r="AJ3521">
        <v>0</v>
      </c>
      <c r="AK3521"/>
      <c r="AL3521">
        <v>455.02874755859375</v>
      </c>
      <c r="AM3521">
        <v>409.5347900390625</v>
      </c>
      <c r="AN3521">
        <v>45.493953704833984</v>
      </c>
      <c r="AO3521" s="5" t="s">
        <v>5728</v>
      </c>
    </row>
    <row r="3522" spans="1:41" ht="14.25" x14ac:dyDescent="0.45">
      <c r="A3522">
        <v>2020</v>
      </c>
      <c r="B3522" s="5" t="s">
        <v>1509</v>
      </c>
      <c r="C3522" s="5" t="s">
        <v>5027</v>
      </c>
      <c r="D3522" s="5" t="s">
        <v>83</v>
      </c>
      <c r="E3522" s="5" t="s">
        <v>94</v>
      </c>
      <c r="F3522" s="5" t="s">
        <v>187</v>
      </c>
      <c r="G3522" s="5" t="s">
        <v>86</v>
      </c>
      <c r="H3522" s="5" t="s">
        <v>130</v>
      </c>
      <c r="I3522">
        <v>383.19456403814308</v>
      </c>
      <c r="J3522">
        <v>0</v>
      </c>
      <c r="K3522"/>
      <c r="L3522"/>
      <c r="M3522">
        <v>1883.1275718445888</v>
      </c>
      <c r="N3522">
        <v>1322.4660800783615</v>
      </c>
      <c r="O3522">
        <v>216.77863908443524</v>
      </c>
      <c r="P3522">
        <v>789.34524146303193</v>
      </c>
      <c r="Q3522">
        <v>0</v>
      </c>
      <c r="R3522"/>
      <c r="S3522">
        <v>547.42080576877584</v>
      </c>
      <c r="T3522"/>
      <c r="U3522">
        <v>0</v>
      </c>
      <c r="V3522">
        <v>0</v>
      </c>
      <c r="W3522">
        <v>0</v>
      </c>
      <c r="X3522"/>
      <c r="Y3522">
        <v>3345.288544052989</v>
      </c>
      <c r="Z3522">
        <v>459.42948029111432</v>
      </c>
      <c r="AA3522">
        <v>1945.5232713973628</v>
      </c>
      <c r="AB3522"/>
      <c r="AC3522">
        <v>0</v>
      </c>
      <c r="AD3522">
        <v>0</v>
      </c>
      <c r="AE3522">
        <v>0</v>
      </c>
      <c r="AF3522">
        <v>433.08615321182737</v>
      </c>
      <c r="AG3522">
        <v>5427.4128101307915</v>
      </c>
      <c r="AH3522">
        <v>1611.0000413844284</v>
      </c>
      <c r="AI3522"/>
      <c r="AJ3522">
        <v>2436.0225856710526</v>
      </c>
      <c r="AK3522"/>
      <c r="AL3522">
        <v>20800.095703125</v>
      </c>
      <c r="AM3522">
        <v>16541.76953125</v>
      </c>
      <c r="AN3522">
        <v>4258.3271484375</v>
      </c>
      <c r="AO3522" s="5" t="s">
        <v>5732</v>
      </c>
    </row>
    <row r="3523" spans="1:41" ht="14.25" x14ac:dyDescent="0.45">
      <c r="A3523">
        <v>2020</v>
      </c>
      <c r="B3523" s="5" t="s">
        <v>4071</v>
      </c>
      <c r="C3523" s="5" t="s">
        <v>5027</v>
      </c>
      <c r="D3523" s="5" t="s">
        <v>83</v>
      </c>
      <c r="E3523" s="5" t="s">
        <v>94</v>
      </c>
      <c r="F3523" s="5" t="s">
        <v>187</v>
      </c>
      <c r="G3523" s="5" t="s">
        <v>86</v>
      </c>
      <c r="H3523" s="5" t="s">
        <v>130</v>
      </c>
      <c r="I3523">
        <v>359.93709219541239</v>
      </c>
      <c r="J3523">
        <v>0</v>
      </c>
      <c r="K3523"/>
      <c r="L3523"/>
      <c r="M3523">
        <v>0</v>
      </c>
      <c r="N3523">
        <v>500.37475626535752</v>
      </c>
      <c r="O3523">
        <v>206.70673008936541</v>
      </c>
      <c r="P3523">
        <v>557.09931899144749</v>
      </c>
      <c r="Q3523">
        <v>0</v>
      </c>
      <c r="R3523">
        <v>0</v>
      </c>
      <c r="S3523">
        <v>210.82029685731297</v>
      </c>
      <c r="T3523"/>
      <c r="U3523">
        <v>0</v>
      </c>
      <c r="V3523">
        <v>0</v>
      </c>
      <c r="W3523">
        <v>0</v>
      </c>
      <c r="X3523">
        <v>0</v>
      </c>
      <c r="Y3523">
        <v>2198.1730904457504</v>
      </c>
      <c r="Z3523">
        <v>0</v>
      </c>
      <c r="AA3523">
        <v>3912.0019963181389</v>
      </c>
      <c r="AB3523"/>
      <c r="AC3523">
        <v>0</v>
      </c>
      <c r="AD3523">
        <v>0</v>
      </c>
      <c r="AE3523"/>
      <c r="AF3523">
        <v>0</v>
      </c>
      <c r="AG3523">
        <v>8166.458426067913</v>
      </c>
      <c r="AH3523">
        <v>514.19584599344626</v>
      </c>
      <c r="AI3523"/>
      <c r="AJ3523">
        <v>1234.0700303842709</v>
      </c>
      <c r="AK3523"/>
      <c r="AL3523">
        <v>17859.837890625</v>
      </c>
      <c r="AM3523">
        <v>16928.115234375</v>
      </c>
      <c r="AN3523">
        <v>931.72283935546875</v>
      </c>
      <c r="AO3523" s="5" t="s">
        <v>5730</v>
      </c>
    </row>
    <row r="3524" spans="1:41" ht="14.25" x14ac:dyDescent="0.45">
      <c r="A3524">
        <v>2020</v>
      </c>
      <c r="B3524" s="5" t="s">
        <v>589</v>
      </c>
      <c r="C3524" s="5" t="s">
        <v>5027</v>
      </c>
      <c r="D3524" s="5" t="s">
        <v>83</v>
      </c>
      <c r="E3524" s="5" t="s">
        <v>94</v>
      </c>
      <c r="F3524" s="5" t="s">
        <v>187</v>
      </c>
      <c r="G3524" s="5" t="s">
        <v>86</v>
      </c>
      <c r="H3524" s="5" t="s">
        <v>130</v>
      </c>
      <c r="I3524">
        <v>371.56020245639962</v>
      </c>
      <c r="J3524">
        <v>0</v>
      </c>
      <c r="K3524"/>
      <c r="L3524">
        <v>0</v>
      </c>
      <c r="M3524">
        <v>769.66041937397063</v>
      </c>
      <c r="N3524">
        <v>592.3731227733457</v>
      </c>
      <c r="O3524">
        <v>539.29309385100282</v>
      </c>
      <c r="P3524">
        <v>488.28318605663139</v>
      </c>
      <c r="Q3524">
        <v>0</v>
      </c>
      <c r="R3524"/>
      <c r="S3524">
        <v>682.07837165210503</v>
      </c>
      <c r="T3524">
        <v>0</v>
      </c>
      <c r="U3524">
        <v>0</v>
      </c>
      <c r="V3524">
        <v>0</v>
      </c>
      <c r="W3524">
        <v>0</v>
      </c>
      <c r="X3524">
        <v>59.592536238141371</v>
      </c>
      <c r="Y3524">
        <v>2919.401590728854</v>
      </c>
      <c r="Z3524">
        <v>0</v>
      </c>
      <c r="AA3524">
        <v>6028.2611082931144</v>
      </c>
      <c r="AB3524"/>
      <c r="AC3524">
        <v>0</v>
      </c>
      <c r="AD3524">
        <v>0</v>
      </c>
      <c r="AE3524">
        <v>0</v>
      </c>
      <c r="AF3524">
        <v>820.19871153600729</v>
      </c>
      <c r="AG3524">
        <v>7309.119982606604</v>
      </c>
      <c r="AH3524">
        <v>530.80028922342797</v>
      </c>
      <c r="AI3524"/>
      <c r="AJ3524">
        <v>1693.2529226227352</v>
      </c>
      <c r="AK3524"/>
      <c r="AL3524">
        <v>22803.875</v>
      </c>
      <c r="AM3524">
        <v>20222.44921875</v>
      </c>
      <c r="AN3524">
        <v>2581.4248046875</v>
      </c>
      <c r="AO3524" s="5" t="s">
        <v>5729</v>
      </c>
    </row>
    <row r="3525" spans="1:41" ht="14.25" x14ac:dyDescent="0.45">
      <c r="A3525">
        <v>2020</v>
      </c>
      <c r="B3525" s="5" t="s">
        <v>5028</v>
      </c>
      <c r="C3525" s="5" t="s">
        <v>5027</v>
      </c>
      <c r="D3525" s="5" t="s">
        <v>83</v>
      </c>
      <c r="E3525" s="5" t="s">
        <v>94</v>
      </c>
      <c r="F3525" s="5" t="s">
        <v>187</v>
      </c>
      <c r="G3525" s="5" t="s">
        <v>86</v>
      </c>
      <c r="H3525" s="5" t="s">
        <v>130</v>
      </c>
      <c r="I3525">
        <v>300</v>
      </c>
      <c r="J3525">
        <v>1464.877</v>
      </c>
      <c r="K3525"/>
      <c r="L3525"/>
      <c r="M3525">
        <v>0</v>
      </c>
      <c r="N3525">
        <v>641.4</v>
      </c>
      <c r="O3525">
        <v>474.34640000000002</v>
      </c>
      <c r="P3525">
        <v>866.76900000000001</v>
      </c>
      <c r="Q3525">
        <v>0</v>
      </c>
      <c r="R3525">
        <v>0</v>
      </c>
      <c r="S3525">
        <v>200</v>
      </c>
      <c r="T3525"/>
      <c r="U3525">
        <v>0</v>
      </c>
      <c r="V3525">
        <v>0</v>
      </c>
      <c r="W3525">
        <v>0</v>
      </c>
      <c r="X3525">
        <v>0</v>
      </c>
      <c r="Y3525">
        <v>2589.664347065142</v>
      </c>
      <c r="Z3525">
        <v>0</v>
      </c>
      <c r="AA3525">
        <v>4723</v>
      </c>
      <c r="AB3525"/>
      <c r="AC3525">
        <v>1264</v>
      </c>
      <c r="AD3525">
        <v>0</v>
      </c>
      <c r="AE3525">
        <v>0</v>
      </c>
      <c r="AF3525">
        <v>0</v>
      </c>
      <c r="AG3525">
        <v>15829</v>
      </c>
      <c r="AH3525">
        <v>500</v>
      </c>
      <c r="AI3525"/>
      <c r="AJ3525">
        <v>1900</v>
      </c>
      <c r="AK3525"/>
      <c r="AL3525">
        <v>30753.056640625</v>
      </c>
      <c r="AM3525">
        <v>29578.7109375</v>
      </c>
      <c r="AN3525">
        <v>1174.346435546875</v>
      </c>
      <c r="AO3525" s="5" t="s">
        <v>5731</v>
      </c>
    </row>
    <row r="3526" spans="1:41" ht="14.25" x14ac:dyDescent="0.45">
      <c r="A3526">
        <v>2020</v>
      </c>
      <c r="B3526" s="5" t="s">
        <v>589</v>
      </c>
      <c r="C3526" s="5" t="s">
        <v>5027</v>
      </c>
      <c r="D3526" s="5" t="s">
        <v>83</v>
      </c>
      <c r="E3526" s="5" t="s">
        <v>94</v>
      </c>
      <c r="F3526" s="5" t="s">
        <v>190</v>
      </c>
      <c r="G3526" s="5" t="s">
        <v>86</v>
      </c>
      <c r="H3526" s="5" t="s">
        <v>130</v>
      </c>
      <c r="I3526">
        <v>0</v>
      </c>
      <c r="J3526">
        <v>0</v>
      </c>
      <c r="K3526"/>
      <c r="L3526">
        <v>0</v>
      </c>
      <c r="M3526">
        <v>2866.3215618065115</v>
      </c>
      <c r="N3526">
        <v>14.650087982566614</v>
      </c>
      <c r="O3526">
        <v>153.93208387479413</v>
      </c>
      <c r="P3526">
        <v>0</v>
      </c>
      <c r="Q3526">
        <v>0</v>
      </c>
      <c r="R3526"/>
      <c r="S3526">
        <v>682.07837165210503</v>
      </c>
      <c r="T3526">
        <v>0</v>
      </c>
      <c r="U3526">
        <v>0</v>
      </c>
      <c r="V3526">
        <v>331.21938047541909</v>
      </c>
      <c r="W3526">
        <v>127.39206941362272</v>
      </c>
      <c r="X3526">
        <v>0</v>
      </c>
      <c r="Y3526">
        <v>286.63215618065112</v>
      </c>
      <c r="Z3526">
        <v>114.5981829828266</v>
      </c>
      <c r="AA3526">
        <v>6262.3180405956891</v>
      </c>
      <c r="AB3526"/>
      <c r="AC3526">
        <v>111.46806073691988</v>
      </c>
      <c r="AD3526">
        <v>236.42894804983567</v>
      </c>
      <c r="AE3526">
        <v>622.48011517809846</v>
      </c>
      <c r="AF3526">
        <v>1272.240046871193</v>
      </c>
      <c r="AG3526">
        <v>0</v>
      </c>
      <c r="AH3526">
        <v>0</v>
      </c>
      <c r="AI3526"/>
      <c r="AJ3526">
        <v>0</v>
      </c>
      <c r="AK3526"/>
      <c r="AL3526">
        <v>13081.759765625</v>
      </c>
      <c r="AM3526">
        <v>9015.6064453125</v>
      </c>
      <c r="AN3526">
        <v>4066.153076171875</v>
      </c>
      <c r="AO3526" s="5" t="s">
        <v>5736</v>
      </c>
    </row>
    <row r="3527" spans="1:41" ht="14.25" x14ac:dyDescent="0.45">
      <c r="A3527">
        <v>2020</v>
      </c>
      <c r="B3527" s="5" t="s">
        <v>1509</v>
      </c>
      <c r="C3527" s="5" t="s">
        <v>5027</v>
      </c>
      <c r="D3527" s="5" t="s">
        <v>83</v>
      </c>
      <c r="E3527" s="5" t="s">
        <v>94</v>
      </c>
      <c r="F3527" s="5" t="s">
        <v>190</v>
      </c>
      <c r="G3527" s="5" t="s">
        <v>86</v>
      </c>
      <c r="H3527" s="5" t="s">
        <v>130</v>
      </c>
      <c r="I3527">
        <v>0</v>
      </c>
      <c r="J3527">
        <v>0</v>
      </c>
      <c r="K3527">
        <v>43.793664461502068</v>
      </c>
      <c r="L3527">
        <v>314.21954251127733</v>
      </c>
      <c r="M3527">
        <v>1094.8416115375517</v>
      </c>
      <c r="N3527">
        <v>575.88668766875219</v>
      </c>
      <c r="O3527">
        <v>156.56235044986988</v>
      </c>
      <c r="P3527"/>
      <c r="Q3527">
        <v>0</v>
      </c>
      <c r="R3527"/>
      <c r="S3527">
        <v>547.42080576877584</v>
      </c>
      <c r="T3527"/>
      <c r="U3527">
        <v>0</v>
      </c>
      <c r="V3527">
        <v>1458.3290265680189</v>
      </c>
      <c r="W3527">
        <v>0</v>
      </c>
      <c r="X3527">
        <v>56.419650299474782</v>
      </c>
      <c r="Y3527">
        <v>15.327782561525725</v>
      </c>
      <c r="Z3527">
        <v>12.651989662927946</v>
      </c>
      <c r="AA3527">
        <v>3023.9009457835223</v>
      </c>
      <c r="AB3527"/>
      <c r="AC3527">
        <v>0</v>
      </c>
      <c r="AD3527">
        <v>0</v>
      </c>
      <c r="AE3527">
        <v>2870.1272846456918</v>
      </c>
      <c r="AF3527">
        <v>1996.0459593599489</v>
      </c>
      <c r="AG3527">
        <v>0</v>
      </c>
      <c r="AH3527">
        <v>1642.2624173063275</v>
      </c>
      <c r="AI3527"/>
      <c r="AJ3527">
        <v>2600.2488274016855</v>
      </c>
      <c r="AK3527"/>
      <c r="AL3527">
        <v>16408.037109375</v>
      </c>
      <c r="AM3527">
        <v>12866.73828125</v>
      </c>
      <c r="AN3527">
        <v>3541.300537109375</v>
      </c>
      <c r="AO3527" s="5" t="s">
        <v>5734</v>
      </c>
    </row>
    <row r="3528" spans="1:41" ht="14.25" x14ac:dyDescent="0.45">
      <c r="A3528">
        <v>2020</v>
      </c>
      <c r="B3528" s="5" t="s">
        <v>4071</v>
      </c>
      <c r="C3528" s="5" t="s">
        <v>5027</v>
      </c>
      <c r="D3528" s="5" t="s">
        <v>83</v>
      </c>
      <c r="E3528" s="5" t="s">
        <v>94</v>
      </c>
      <c r="F3528" s="5" t="s">
        <v>190</v>
      </c>
      <c r="G3528" s="5" t="s">
        <v>86</v>
      </c>
      <c r="H3528" s="5" t="s">
        <v>130</v>
      </c>
      <c r="I3528">
        <v>0</v>
      </c>
      <c r="J3528">
        <v>475.63115754393777</v>
      </c>
      <c r="K3528"/>
      <c r="L3528">
        <v>0</v>
      </c>
      <c r="M3528">
        <v>1182.6504457849264</v>
      </c>
      <c r="N3528">
        <v>436.45464106539447</v>
      </c>
      <c r="O3528">
        <v>436.03807740244241</v>
      </c>
      <c r="P3528">
        <v>0</v>
      </c>
      <c r="Q3528">
        <v>0</v>
      </c>
      <c r="R3528">
        <v>0</v>
      </c>
      <c r="S3528">
        <v>210.82029685731297</v>
      </c>
      <c r="T3528"/>
      <c r="U3528">
        <v>0</v>
      </c>
      <c r="V3528">
        <v>2262.4617223711634</v>
      </c>
      <c r="W3528">
        <v>123.40700303842711</v>
      </c>
      <c r="X3528">
        <v>54.055243244115147</v>
      </c>
      <c r="Y3528">
        <v>39.923006712065693</v>
      </c>
      <c r="Z3528">
        <v>98.725602430741688</v>
      </c>
      <c r="AA3528">
        <v>4267.8255217456035</v>
      </c>
      <c r="AB3528"/>
      <c r="AC3528">
        <v>453.52073616621959</v>
      </c>
      <c r="AD3528">
        <v>357.29148093493109</v>
      </c>
      <c r="AE3528">
        <v>592.35361458445004</v>
      </c>
      <c r="AF3528">
        <v>714.93790426928774</v>
      </c>
      <c r="AG3528">
        <v>0</v>
      </c>
      <c r="AH3528">
        <v>0</v>
      </c>
      <c r="AI3528"/>
      <c r="AJ3528">
        <v>0</v>
      </c>
      <c r="AK3528"/>
      <c r="AL3528">
        <v>11706.095703125</v>
      </c>
      <c r="AM3528">
        <v>9341.833984375</v>
      </c>
      <c r="AN3528">
        <v>2364.262451171875</v>
      </c>
      <c r="AO3528" s="5" t="s">
        <v>5733</v>
      </c>
    </row>
    <row r="3529" spans="1:41" ht="14.25" x14ac:dyDescent="0.45">
      <c r="A3529">
        <v>2020</v>
      </c>
      <c r="B3529" s="5" t="s">
        <v>5028</v>
      </c>
      <c r="C3529" s="5" t="s">
        <v>5027</v>
      </c>
      <c r="D3529" s="5" t="s">
        <v>83</v>
      </c>
      <c r="E3529" s="5" t="s">
        <v>94</v>
      </c>
      <c r="F3529" s="5" t="s">
        <v>190</v>
      </c>
      <c r="G3529" s="5" t="s">
        <v>86</v>
      </c>
      <c r="H3529" s="5" t="s">
        <v>130</v>
      </c>
      <c r="I3529">
        <v>400</v>
      </c>
      <c r="J3529">
        <v>50</v>
      </c>
      <c r="K3529"/>
      <c r="L3529"/>
      <c r="M3529">
        <v>1860</v>
      </c>
      <c r="N3529">
        <v>197.21</v>
      </c>
      <c r="O3529">
        <v>154.67320000000001</v>
      </c>
      <c r="P3529">
        <v>0</v>
      </c>
      <c r="Q3529">
        <v>0</v>
      </c>
      <c r="R3529">
        <v>250.4425</v>
      </c>
      <c r="S3529">
        <v>600</v>
      </c>
      <c r="T3529"/>
      <c r="U3529">
        <v>0</v>
      </c>
      <c r="V3529">
        <v>2180</v>
      </c>
      <c r="W3529">
        <v>620</v>
      </c>
      <c r="X3529">
        <v>0</v>
      </c>
      <c r="Y3529">
        <v>179.2</v>
      </c>
      <c r="Z3529">
        <v>51.886438745568043</v>
      </c>
      <c r="AA3529">
        <v>5198</v>
      </c>
      <c r="AB3529"/>
      <c r="AC3529">
        <v>1105</v>
      </c>
      <c r="AD3529">
        <v>534.37098000000015</v>
      </c>
      <c r="AE3529">
        <v>0</v>
      </c>
      <c r="AF3529">
        <v>0</v>
      </c>
      <c r="AG3529">
        <v>708</v>
      </c>
      <c r="AH3529">
        <v>0</v>
      </c>
      <c r="AI3529"/>
      <c r="AJ3529">
        <v>0</v>
      </c>
      <c r="AK3529"/>
      <c r="AL3529">
        <v>14088.783203125</v>
      </c>
      <c r="AM3529">
        <v>10319.7392578125</v>
      </c>
      <c r="AN3529">
        <v>3769.04443359375</v>
      </c>
      <c r="AO3529" s="5" t="s">
        <v>5735</v>
      </c>
    </row>
    <row r="3530" spans="1:41" ht="14.25" x14ac:dyDescent="0.45">
      <c r="A3530">
        <v>2020</v>
      </c>
      <c r="B3530" s="5" t="s">
        <v>1509</v>
      </c>
      <c r="C3530" s="5" t="s">
        <v>5027</v>
      </c>
      <c r="D3530" s="5" t="s">
        <v>83</v>
      </c>
      <c r="E3530" s="5" t="s">
        <v>94</v>
      </c>
      <c r="F3530" s="5" t="s">
        <v>193</v>
      </c>
      <c r="G3530" s="5" t="s">
        <v>86</v>
      </c>
      <c r="H3530" s="5" t="s">
        <v>130</v>
      </c>
      <c r="I3530">
        <v>131.38099338450621</v>
      </c>
      <c r="J3530">
        <v>198.32654651596434</v>
      </c>
      <c r="K3530"/>
      <c r="L3530"/>
      <c r="M3530">
        <v>2299.1673842288587</v>
      </c>
      <c r="N3530">
        <v>1796.7664655265066</v>
      </c>
      <c r="O3530">
        <v>274.80524449592548</v>
      </c>
      <c r="P3530"/>
      <c r="Q3530">
        <v>0</v>
      </c>
      <c r="R3530"/>
      <c r="S3530">
        <v>328.4524834612655</v>
      </c>
      <c r="T3530"/>
      <c r="U3530">
        <v>54.742080576877584</v>
      </c>
      <c r="V3530">
        <v>144.51909272295683</v>
      </c>
      <c r="W3530">
        <v>87.587328923004137</v>
      </c>
      <c r="X3530">
        <v>61.458508722772706</v>
      </c>
      <c r="Y3530">
        <v>3.8319456403814312</v>
      </c>
      <c r="Z3530">
        <v>409.12698244902151</v>
      </c>
      <c r="AA3530">
        <v>2422.9551826153574</v>
      </c>
      <c r="AB3530">
        <v>186.1230739613838</v>
      </c>
      <c r="AC3530">
        <v>114.95836921144293</v>
      </c>
      <c r="AD3530">
        <v>0</v>
      </c>
      <c r="AE3530"/>
      <c r="AF3530">
        <v>192.48273476081218</v>
      </c>
      <c r="AG3530">
        <v>1196.027185220398</v>
      </c>
      <c r="AH3530">
        <v>437.93664461502067</v>
      </c>
      <c r="AI3530">
        <v>213.49411424982259</v>
      </c>
      <c r="AJ3530">
        <v>0</v>
      </c>
      <c r="AK3530">
        <v>236.48578809211116</v>
      </c>
      <c r="AL3530">
        <v>10790.6279296875</v>
      </c>
      <c r="AM3530">
        <v>6665.1181640625</v>
      </c>
      <c r="AN3530">
        <v>4125.51025390625</v>
      </c>
      <c r="AO3530" s="5" t="s">
        <v>5740</v>
      </c>
    </row>
    <row r="3531" spans="1:41" ht="14.25" x14ac:dyDescent="0.45">
      <c r="A3531">
        <v>2020</v>
      </c>
      <c r="B3531" s="5" t="s">
        <v>4071</v>
      </c>
      <c r="C3531" s="5" t="s">
        <v>5027</v>
      </c>
      <c r="D3531" s="5" t="s">
        <v>83</v>
      </c>
      <c r="E3531" s="5" t="s">
        <v>94</v>
      </c>
      <c r="F3531" s="5" t="s">
        <v>193</v>
      </c>
      <c r="G3531" s="5" t="s">
        <v>86</v>
      </c>
      <c r="H3531" s="5" t="s">
        <v>130</v>
      </c>
      <c r="I3531">
        <v>123.40700303842711</v>
      </c>
      <c r="J3531">
        <v>205.6783383973785</v>
      </c>
      <c r="K3531"/>
      <c r="L3531"/>
      <c r="M3531">
        <v>411.35667679475699</v>
      </c>
      <c r="N3531">
        <v>17.198442282420299</v>
      </c>
      <c r="O3531">
        <v>262.2398814566576</v>
      </c>
      <c r="P3531">
        <v>0</v>
      </c>
      <c r="Q3531">
        <v>0</v>
      </c>
      <c r="R3531">
        <v>0</v>
      </c>
      <c r="S3531">
        <v>0</v>
      </c>
      <c r="T3531"/>
      <c r="U3531">
        <v>0</v>
      </c>
      <c r="V3531">
        <v>164.54267071790281</v>
      </c>
      <c r="W3531">
        <v>82.271335358951404</v>
      </c>
      <c r="X3531">
        <v>58.882935657986117</v>
      </c>
      <c r="Y3531">
        <v>0</v>
      </c>
      <c r="Z3531">
        <v>0</v>
      </c>
      <c r="AA3531">
        <v>3749.5161089842099</v>
      </c>
      <c r="AB3531">
        <v>139.68232995581167</v>
      </c>
      <c r="AC3531">
        <v>0</v>
      </c>
      <c r="AD3531">
        <v>0</v>
      </c>
      <c r="AE3531"/>
      <c r="AF3531">
        <v>316.74464113196291</v>
      </c>
      <c r="AG3531">
        <v>0</v>
      </c>
      <c r="AH3531">
        <v>0</v>
      </c>
      <c r="AI3531">
        <v>264.29666484063137</v>
      </c>
      <c r="AJ3531">
        <v>0</v>
      </c>
      <c r="AK3531">
        <v>233.44491408102459</v>
      </c>
      <c r="AL3531">
        <v>6029.26171875</v>
      </c>
      <c r="AM3531">
        <v>4577.08740234375</v>
      </c>
      <c r="AN3531">
        <v>1452.1748046875</v>
      </c>
      <c r="AO3531" s="5" t="s">
        <v>5737</v>
      </c>
    </row>
    <row r="3532" spans="1:41" ht="14.25" x14ac:dyDescent="0.45">
      <c r="A3532">
        <v>2020</v>
      </c>
      <c r="B3532" s="5" t="s">
        <v>5028</v>
      </c>
      <c r="C3532" s="5" t="s">
        <v>5027</v>
      </c>
      <c r="D3532" s="5" t="s">
        <v>83</v>
      </c>
      <c r="E3532" s="5" t="s">
        <v>94</v>
      </c>
      <c r="F3532" s="5" t="s">
        <v>193</v>
      </c>
      <c r="G3532" s="5" t="s">
        <v>86</v>
      </c>
      <c r="H3532" s="5" t="s">
        <v>130</v>
      </c>
      <c r="I3532">
        <v>236</v>
      </c>
      <c r="J3532">
        <v>975.77700000000004</v>
      </c>
      <c r="K3532"/>
      <c r="L3532"/>
      <c r="M3532">
        <v>800</v>
      </c>
      <c r="N3532">
        <v>198.22</v>
      </c>
      <c r="O3532">
        <v>254.63724000000011</v>
      </c>
      <c r="P3532">
        <v>0</v>
      </c>
      <c r="Q3532">
        <v>0</v>
      </c>
      <c r="R3532">
        <v>0</v>
      </c>
      <c r="S3532">
        <v>100</v>
      </c>
      <c r="T3532">
        <v>200</v>
      </c>
      <c r="U3532">
        <v>0</v>
      </c>
      <c r="V3532">
        <v>160</v>
      </c>
      <c r="W3532">
        <v>80</v>
      </c>
      <c r="X3532">
        <v>50</v>
      </c>
      <c r="Y3532">
        <v>11.6</v>
      </c>
      <c r="Z3532">
        <v>0</v>
      </c>
      <c r="AA3532">
        <v>3252</v>
      </c>
      <c r="AB3532">
        <v>217</v>
      </c>
      <c r="AC3532">
        <v>0</v>
      </c>
      <c r="AD3532">
        <v>205.5273</v>
      </c>
      <c r="AE3532">
        <v>0</v>
      </c>
      <c r="AF3532">
        <v>0</v>
      </c>
      <c r="AG3532">
        <v>2218</v>
      </c>
      <c r="AH3532">
        <v>0</v>
      </c>
      <c r="AI3532">
        <v>257</v>
      </c>
      <c r="AJ3532">
        <v>0</v>
      </c>
      <c r="AK3532">
        <v>227</v>
      </c>
      <c r="AL3532">
        <v>9442.76171875</v>
      </c>
      <c r="AM3532">
        <v>7051.5966796875</v>
      </c>
      <c r="AN3532">
        <v>2391.16455078125</v>
      </c>
      <c r="AO3532" s="5" t="s">
        <v>5738</v>
      </c>
    </row>
    <row r="3533" spans="1:41" ht="14.25" x14ac:dyDescent="0.45">
      <c r="A3533">
        <v>2020</v>
      </c>
      <c r="B3533" s="5" t="s">
        <v>589</v>
      </c>
      <c r="C3533" s="5" t="s">
        <v>5027</v>
      </c>
      <c r="D3533" s="5" t="s">
        <v>83</v>
      </c>
      <c r="E3533" s="5" t="s">
        <v>94</v>
      </c>
      <c r="F3533" s="5" t="s">
        <v>193</v>
      </c>
      <c r="G3533" s="5" t="s">
        <v>86</v>
      </c>
      <c r="H3533" s="5" t="s">
        <v>130</v>
      </c>
      <c r="I3533">
        <v>127.39206941362272</v>
      </c>
      <c r="J3533">
        <v>212.32011568937119</v>
      </c>
      <c r="K3533"/>
      <c r="L3533">
        <v>0</v>
      </c>
      <c r="M3533"/>
      <c r="N3533">
        <v>17.728729660062495</v>
      </c>
      <c r="O3533">
        <v>270.70814750394828</v>
      </c>
      <c r="P3533"/>
      <c r="Q3533">
        <v>0</v>
      </c>
      <c r="R3533"/>
      <c r="S3533">
        <v>318.4801735340568</v>
      </c>
      <c r="T3533">
        <v>0</v>
      </c>
      <c r="U3533">
        <v>53.080028922342798</v>
      </c>
      <c r="V3533">
        <v>101.91365553089818</v>
      </c>
      <c r="W3533">
        <v>84.928046275748486</v>
      </c>
      <c r="X3533">
        <v>0</v>
      </c>
      <c r="Y3533">
        <v>18.047209833596554</v>
      </c>
      <c r="Z3533">
        <v>0</v>
      </c>
      <c r="AA3533">
        <v>2424.3240485108795</v>
      </c>
      <c r="AB3533">
        <v>144.37767866877243</v>
      </c>
      <c r="AC3533">
        <v>0</v>
      </c>
      <c r="AD3533">
        <v>90.934210788398346</v>
      </c>
      <c r="AE3533"/>
      <c r="AF3533">
        <v>0</v>
      </c>
      <c r="AG3533">
        <v>7084.0606599758703</v>
      </c>
      <c r="AH3533">
        <v>0</v>
      </c>
      <c r="AI3533">
        <v>414.02422559427384</v>
      </c>
      <c r="AJ3533">
        <v>0</v>
      </c>
      <c r="AK3533">
        <v>240.98333130743632</v>
      </c>
      <c r="AL3533">
        <v>11603.302734375</v>
      </c>
      <c r="AM3533">
        <v>10038.8662109375</v>
      </c>
      <c r="AN3533">
        <v>1564.435791015625</v>
      </c>
      <c r="AO3533" s="5" t="s">
        <v>5739</v>
      </c>
    </row>
    <row r="3534" spans="1:41" ht="14.25" x14ac:dyDescent="0.45">
      <c r="A3534">
        <v>2020</v>
      </c>
      <c r="B3534" s="5" t="s">
        <v>4071</v>
      </c>
      <c r="C3534" s="5" t="s">
        <v>5027</v>
      </c>
      <c r="D3534" s="5" t="s">
        <v>83</v>
      </c>
      <c r="E3534" s="5" t="s">
        <v>94</v>
      </c>
      <c r="F3534" s="5" t="s">
        <v>196</v>
      </c>
      <c r="G3534" s="5" t="s">
        <v>86</v>
      </c>
      <c r="H3534" s="5" t="s">
        <v>130</v>
      </c>
      <c r="I3534">
        <v>154.25875379803387</v>
      </c>
      <c r="J3534">
        <v>0</v>
      </c>
      <c r="K3534"/>
      <c r="L3534"/>
      <c r="M3534">
        <v>51.419584599344624</v>
      </c>
      <c r="N3534">
        <v>4.5605470735531792</v>
      </c>
      <c r="O3534">
        <v>0</v>
      </c>
      <c r="P3534">
        <v>0</v>
      </c>
      <c r="Q3534">
        <v>0</v>
      </c>
      <c r="R3534">
        <v>0</v>
      </c>
      <c r="S3534">
        <v>41.135667679475702</v>
      </c>
      <c r="T3534"/>
      <c r="U3534">
        <v>0</v>
      </c>
      <c r="V3534">
        <v>192.3092464015489</v>
      </c>
      <c r="W3534">
        <v>0</v>
      </c>
      <c r="X3534">
        <v>0</v>
      </c>
      <c r="Y3534">
        <v>3707.9312683728554</v>
      </c>
      <c r="Z3534">
        <v>125.46378642240089</v>
      </c>
      <c r="AA3534">
        <v>4277.0810469734861</v>
      </c>
      <c r="AB3534"/>
      <c r="AC3534">
        <v>115.08088680217823</v>
      </c>
      <c r="AD3534">
        <v>0</v>
      </c>
      <c r="AE3534"/>
      <c r="AF3534">
        <v>0</v>
      </c>
      <c r="AG3534">
        <v>5470.0154096782817</v>
      </c>
      <c r="AH3534">
        <v>174.82658763777172</v>
      </c>
      <c r="AI3534"/>
      <c r="AJ3534">
        <v>0</v>
      </c>
      <c r="AK3534"/>
      <c r="AL3534">
        <v>14314.0830078125</v>
      </c>
      <c r="AM3534">
        <v>14046.701171875</v>
      </c>
      <c r="AN3534">
        <v>267.3818359375</v>
      </c>
      <c r="AO3534" s="5" t="s">
        <v>5742</v>
      </c>
    </row>
    <row r="3535" spans="1:41" ht="14.25" x14ac:dyDescent="0.45">
      <c r="A3535">
        <v>2020</v>
      </c>
      <c r="B3535" s="5" t="s">
        <v>5028</v>
      </c>
      <c r="C3535" s="5" t="s">
        <v>5027</v>
      </c>
      <c r="D3535" s="5" t="s">
        <v>83</v>
      </c>
      <c r="E3535" s="5" t="s">
        <v>94</v>
      </c>
      <c r="F3535" s="5" t="s">
        <v>196</v>
      </c>
      <c r="G3535" s="5" t="s">
        <v>86</v>
      </c>
      <c r="H3535" s="5" t="s">
        <v>130</v>
      </c>
      <c r="I3535">
        <v>150</v>
      </c>
      <c r="J3535">
        <v>362.34</v>
      </c>
      <c r="K3535"/>
      <c r="L3535"/>
      <c r="M3535">
        <v>0</v>
      </c>
      <c r="N3535">
        <v>52.95</v>
      </c>
      <c r="O3535">
        <v>0</v>
      </c>
      <c r="P3535">
        <v>0</v>
      </c>
      <c r="Q3535">
        <v>0</v>
      </c>
      <c r="R3535">
        <v>0</v>
      </c>
      <c r="S3535">
        <v>100</v>
      </c>
      <c r="T3535"/>
      <c r="U3535">
        <v>0</v>
      </c>
      <c r="V3535">
        <v>187</v>
      </c>
      <c r="W3535">
        <v>0</v>
      </c>
      <c r="X3535">
        <v>0</v>
      </c>
      <c r="Y3535">
        <v>155.815561610657</v>
      </c>
      <c r="Z3535">
        <v>124.425823104</v>
      </c>
      <c r="AA3535">
        <v>5196</v>
      </c>
      <c r="AB3535"/>
      <c r="AC3535">
        <v>0</v>
      </c>
      <c r="AD3535">
        <v>82.210920000000016</v>
      </c>
      <c r="AE3535">
        <v>0</v>
      </c>
      <c r="AF3535">
        <v>0</v>
      </c>
      <c r="AG3535">
        <v>0</v>
      </c>
      <c r="AH3535">
        <v>0</v>
      </c>
      <c r="AI3535"/>
      <c r="AJ3535">
        <v>0</v>
      </c>
      <c r="AK3535"/>
      <c r="AL3535">
        <v>6410.7421875</v>
      </c>
      <c r="AM3535">
        <v>6228.53125</v>
      </c>
      <c r="AN3535">
        <v>182.21092224121094</v>
      </c>
      <c r="AO3535" s="5" t="s">
        <v>5744</v>
      </c>
    </row>
    <row r="3536" spans="1:41" ht="14.25" x14ac:dyDescent="0.45">
      <c r="A3536">
        <v>2020</v>
      </c>
      <c r="B3536" s="5" t="s">
        <v>1509</v>
      </c>
      <c r="C3536" s="5" t="s">
        <v>5027</v>
      </c>
      <c r="D3536" s="5" t="s">
        <v>83</v>
      </c>
      <c r="E3536" s="5" t="s">
        <v>94</v>
      </c>
      <c r="F3536" s="5" t="s">
        <v>196</v>
      </c>
      <c r="G3536" s="5" t="s">
        <v>86</v>
      </c>
      <c r="H3536" s="5" t="s">
        <v>130</v>
      </c>
      <c r="I3536">
        <v>0</v>
      </c>
      <c r="J3536">
        <v>0</v>
      </c>
      <c r="K3536"/>
      <c r="L3536"/>
      <c r="M3536">
        <v>0</v>
      </c>
      <c r="N3536">
        <v>626.73748218990295</v>
      </c>
      <c r="O3536">
        <v>0</v>
      </c>
      <c r="P3536"/>
      <c r="Q3536">
        <v>0</v>
      </c>
      <c r="R3536"/>
      <c r="S3536">
        <v>109.48416115375517</v>
      </c>
      <c r="T3536"/>
      <c r="U3536">
        <v>0</v>
      </c>
      <c r="V3536">
        <v>122.6222604922058</v>
      </c>
      <c r="W3536">
        <v>0</v>
      </c>
      <c r="X3536">
        <v>72.956444352769111</v>
      </c>
      <c r="Y3536">
        <v>206.92506458059728</v>
      </c>
      <c r="Z3536">
        <v>415.83398216130058</v>
      </c>
      <c r="AA3536">
        <v>43.922319479272751</v>
      </c>
      <c r="AB3536"/>
      <c r="AC3536">
        <v>0</v>
      </c>
      <c r="AD3536">
        <v>0</v>
      </c>
      <c r="AE3536"/>
      <c r="AF3536">
        <v>67.368957166284261</v>
      </c>
      <c r="AG3536">
        <v>1909.3651117083307</v>
      </c>
      <c r="AH3536">
        <v>0</v>
      </c>
      <c r="AI3536"/>
      <c r="AJ3536">
        <v>0</v>
      </c>
      <c r="AK3536"/>
      <c r="AL3536">
        <v>3575.215576171875</v>
      </c>
      <c r="AM3536">
        <v>3392.775146484375</v>
      </c>
      <c r="AN3536">
        <v>182.44061279296875</v>
      </c>
      <c r="AO3536" s="5" t="s">
        <v>5741</v>
      </c>
    </row>
    <row r="3537" spans="1:41" ht="14.25" x14ac:dyDescent="0.45">
      <c r="A3537">
        <v>2020</v>
      </c>
      <c r="B3537" s="5" t="s">
        <v>589</v>
      </c>
      <c r="C3537" s="5" t="s">
        <v>5027</v>
      </c>
      <c r="D3537" s="5" t="s">
        <v>83</v>
      </c>
      <c r="E3537" s="5" t="s">
        <v>94</v>
      </c>
      <c r="F3537" s="5" t="s">
        <v>196</v>
      </c>
      <c r="G3537" s="5" t="s">
        <v>86</v>
      </c>
      <c r="H3537" s="5" t="s">
        <v>130</v>
      </c>
      <c r="I3537">
        <v>0</v>
      </c>
      <c r="J3537">
        <v>0</v>
      </c>
      <c r="K3537"/>
      <c r="L3537">
        <v>265.40014461171398</v>
      </c>
      <c r="M3537"/>
      <c r="N3537">
        <v>4.6710425451661672</v>
      </c>
      <c r="O3537">
        <v>0</v>
      </c>
      <c r="P3537"/>
      <c r="Q3537">
        <v>0</v>
      </c>
      <c r="R3537"/>
      <c r="S3537">
        <v>122.08406652138844</v>
      </c>
      <c r="T3537">
        <v>0</v>
      </c>
      <c r="U3537">
        <v>0</v>
      </c>
      <c r="V3537">
        <v>118.89926478604788</v>
      </c>
      <c r="W3537">
        <v>0</v>
      </c>
      <c r="X3537">
        <v>0</v>
      </c>
      <c r="Y3537">
        <v>202.76571048334949</v>
      </c>
      <c r="Z3537">
        <v>0</v>
      </c>
      <c r="AA3537">
        <v>113.84143392645947</v>
      </c>
      <c r="AB3537"/>
      <c r="AC3537">
        <v>113.14008164797369</v>
      </c>
      <c r="AD3537">
        <v>36.373684315359341</v>
      </c>
      <c r="AE3537"/>
      <c r="AF3537">
        <v>0</v>
      </c>
      <c r="AG3537">
        <v>3027.6848497304331</v>
      </c>
      <c r="AH3537">
        <v>0</v>
      </c>
      <c r="AI3537"/>
      <c r="AJ3537">
        <v>764.35241648173633</v>
      </c>
      <c r="AK3537"/>
      <c r="AL3537">
        <v>4769.212890625</v>
      </c>
      <c r="AM3537">
        <v>4610.7548828125</v>
      </c>
      <c r="AN3537">
        <v>158.45774841308594</v>
      </c>
      <c r="AO3537" s="5" t="s">
        <v>5743</v>
      </c>
    </row>
    <row r="3538" spans="1:41" ht="14.25" x14ac:dyDescent="0.45">
      <c r="A3538">
        <v>2020</v>
      </c>
      <c r="B3538" s="5" t="s">
        <v>1509</v>
      </c>
      <c r="C3538" s="5" t="s">
        <v>5027</v>
      </c>
      <c r="D3538" s="5" t="s">
        <v>83</v>
      </c>
      <c r="E3538" s="5" t="s">
        <v>94</v>
      </c>
      <c r="F3538" s="5" t="s">
        <v>199</v>
      </c>
      <c r="G3538" s="5" t="s">
        <v>86</v>
      </c>
      <c r="H3538" s="5" t="s">
        <v>130</v>
      </c>
      <c r="I3538">
        <v>164.22624173063275</v>
      </c>
      <c r="J3538"/>
      <c r="K3538"/>
      <c r="L3538"/>
      <c r="M3538">
        <v>3761.7389220415853</v>
      </c>
      <c r="N3538">
        <v>0</v>
      </c>
      <c r="O3538">
        <v>0</v>
      </c>
      <c r="P3538"/>
      <c r="Q3538">
        <v>0</v>
      </c>
      <c r="R3538"/>
      <c r="S3538">
        <v>0</v>
      </c>
      <c r="T3538"/>
      <c r="U3538">
        <v>109.48416115375517</v>
      </c>
      <c r="V3538">
        <v>295.60723511513896</v>
      </c>
      <c r="W3538">
        <v>0</v>
      </c>
      <c r="X3538">
        <v>0</v>
      </c>
      <c r="Y3538">
        <v>168.60560817678297</v>
      </c>
      <c r="Z3538">
        <v>57.009497554371848</v>
      </c>
      <c r="AA3538">
        <v>259.70833422352325</v>
      </c>
      <c r="AB3538"/>
      <c r="AC3538">
        <v>114.95836921144293</v>
      </c>
      <c r="AD3538">
        <v>0</v>
      </c>
      <c r="AE3538"/>
      <c r="AF3538">
        <v>568.78648407585376</v>
      </c>
      <c r="AG3538">
        <v>341.10947503892464</v>
      </c>
      <c r="AH3538">
        <v>886.58705806493674</v>
      </c>
      <c r="AI3538">
        <v>213.49411424982259</v>
      </c>
      <c r="AJ3538">
        <v>0</v>
      </c>
      <c r="AK3538"/>
      <c r="AL3538">
        <v>6941.3154296875</v>
      </c>
      <c r="AM3538">
        <v>2079.495361328125</v>
      </c>
      <c r="AN3538">
        <v>4861.8203125</v>
      </c>
      <c r="AO3538" s="5" t="s">
        <v>5745</v>
      </c>
    </row>
    <row r="3539" spans="1:41" ht="14.25" x14ac:dyDescent="0.45">
      <c r="A3539">
        <v>2020</v>
      </c>
      <c r="B3539" s="5" t="s">
        <v>4071</v>
      </c>
      <c r="C3539" s="5" t="s">
        <v>5027</v>
      </c>
      <c r="D3539" s="5" t="s">
        <v>83</v>
      </c>
      <c r="E3539" s="5" t="s">
        <v>94</v>
      </c>
      <c r="F3539" s="5" t="s">
        <v>199</v>
      </c>
      <c r="G3539" s="5" t="s">
        <v>86</v>
      </c>
      <c r="H3539" s="5" t="s">
        <v>130</v>
      </c>
      <c r="I3539">
        <v>154.25875379803387</v>
      </c>
      <c r="J3539">
        <v>0</v>
      </c>
      <c r="K3539"/>
      <c r="L3539"/>
      <c r="M3539">
        <v>0</v>
      </c>
      <c r="N3539">
        <v>666.60309328147116</v>
      </c>
      <c r="O3539">
        <v>286.92128206434302</v>
      </c>
      <c r="P3539">
        <v>0</v>
      </c>
      <c r="Q3539">
        <v>0</v>
      </c>
      <c r="R3539">
        <v>0</v>
      </c>
      <c r="S3539">
        <v>0</v>
      </c>
      <c r="T3539"/>
      <c r="U3539">
        <v>46.27762613941016</v>
      </c>
      <c r="V3539">
        <v>822.71335358951399</v>
      </c>
      <c r="W3539">
        <v>0</v>
      </c>
      <c r="X3539">
        <v>0</v>
      </c>
      <c r="Y3539">
        <v>82.686680293009744</v>
      </c>
      <c r="Z3539">
        <v>0</v>
      </c>
      <c r="AA3539">
        <v>8516.1116013434566</v>
      </c>
      <c r="AB3539"/>
      <c r="AC3539"/>
      <c r="AD3539">
        <v>0</v>
      </c>
      <c r="AE3539"/>
      <c r="AF3539">
        <v>0</v>
      </c>
      <c r="AG3539">
        <v>0</v>
      </c>
      <c r="AH3539">
        <v>1100.3791104259749</v>
      </c>
      <c r="AI3539">
        <v>528.59332968126273</v>
      </c>
      <c r="AJ3539">
        <v>0</v>
      </c>
      <c r="AK3539"/>
      <c r="AL3539">
        <v>12204.544921875</v>
      </c>
      <c r="AM3539">
        <v>10288.6513671875</v>
      </c>
      <c r="AN3539">
        <v>1915.893798828125</v>
      </c>
      <c r="AO3539" s="5" t="s">
        <v>5747</v>
      </c>
    </row>
    <row r="3540" spans="1:41" ht="14.25" x14ac:dyDescent="0.45">
      <c r="A3540">
        <v>2020</v>
      </c>
      <c r="B3540" s="5" t="s">
        <v>589</v>
      </c>
      <c r="C3540" s="5" t="s">
        <v>5027</v>
      </c>
      <c r="D3540" s="5" t="s">
        <v>83</v>
      </c>
      <c r="E3540" s="5" t="s">
        <v>94</v>
      </c>
      <c r="F3540" s="5" t="s">
        <v>199</v>
      </c>
      <c r="G3540" s="5" t="s">
        <v>86</v>
      </c>
      <c r="H3540" s="5" t="s">
        <v>130</v>
      </c>
      <c r="I3540">
        <v>159.2400867670284</v>
      </c>
      <c r="J3540"/>
      <c r="K3540"/>
      <c r="L3540">
        <v>106.1600578446856</v>
      </c>
      <c r="M3540">
        <v>0</v>
      </c>
      <c r="N3540">
        <v>0</v>
      </c>
      <c r="O3540">
        <v>296.18656138667285</v>
      </c>
      <c r="P3540">
        <v>0</v>
      </c>
      <c r="Q3540">
        <v>0</v>
      </c>
      <c r="R3540"/>
      <c r="S3540">
        <v>0</v>
      </c>
      <c r="T3540">
        <v>0</v>
      </c>
      <c r="U3540">
        <v>106.1600578446856</v>
      </c>
      <c r="V3540">
        <v>0</v>
      </c>
      <c r="W3540">
        <v>0</v>
      </c>
      <c r="X3540">
        <v>75.302516724540254</v>
      </c>
      <c r="Y3540">
        <v>39.279221402533672</v>
      </c>
      <c r="Z3540">
        <v>0</v>
      </c>
      <c r="AA3540">
        <v>8953.6271086619108</v>
      </c>
      <c r="AB3540"/>
      <c r="AC3540">
        <v>0</v>
      </c>
      <c r="AD3540">
        <v>0</v>
      </c>
      <c r="AE3540"/>
      <c r="AF3540">
        <v>829.51915143982558</v>
      </c>
      <c r="AG3540">
        <v>2394.9709049761072</v>
      </c>
      <c r="AH3540">
        <v>1143.0778628076475</v>
      </c>
      <c r="AI3540"/>
      <c r="AJ3540">
        <v>0</v>
      </c>
      <c r="AK3540"/>
      <c r="AL3540">
        <v>14103.5244140625</v>
      </c>
      <c r="AM3540">
        <v>12588.95703125</v>
      </c>
      <c r="AN3540">
        <v>1514.56689453125</v>
      </c>
      <c r="AO3540" s="5" t="s">
        <v>5746</v>
      </c>
    </row>
    <row r="3541" spans="1:41" ht="14.25" x14ac:dyDescent="0.45">
      <c r="A3541">
        <v>2020</v>
      </c>
      <c r="B3541" s="5" t="s">
        <v>5028</v>
      </c>
      <c r="C3541" s="5" t="s">
        <v>5027</v>
      </c>
      <c r="D3541" s="5" t="s">
        <v>83</v>
      </c>
      <c r="E3541" s="5" t="s">
        <v>94</v>
      </c>
      <c r="F3541" s="5" t="s">
        <v>199</v>
      </c>
      <c r="G3541" s="5" t="s">
        <v>86</v>
      </c>
      <c r="H3541" s="5" t="s">
        <v>130</v>
      </c>
      <c r="I3541">
        <v>805</v>
      </c>
      <c r="J3541">
        <v>146.97248940154029</v>
      </c>
      <c r="K3541"/>
      <c r="L3541"/>
      <c r="M3541">
        <v>0</v>
      </c>
      <c r="N3541">
        <v>59.59</v>
      </c>
      <c r="O3541">
        <v>0</v>
      </c>
      <c r="P3541">
        <v>0</v>
      </c>
      <c r="Q3541">
        <v>0</v>
      </c>
      <c r="R3541">
        <v>0</v>
      </c>
      <c r="S3541">
        <v>65</v>
      </c>
      <c r="T3541"/>
      <c r="U3541">
        <v>45</v>
      </c>
      <c r="V3541">
        <v>0</v>
      </c>
      <c r="W3541">
        <v>0</v>
      </c>
      <c r="X3541">
        <v>155</v>
      </c>
      <c r="Y3541">
        <v>131.4</v>
      </c>
      <c r="Z3541">
        <v>0</v>
      </c>
      <c r="AA3541">
        <v>7633</v>
      </c>
      <c r="AB3541"/>
      <c r="AC3541">
        <v>0</v>
      </c>
      <c r="AD3541">
        <v>0</v>
      </c>
      <c r="AE3541">
        <v>0</v>
      </c>
      <c r="AF3541">
        <v>0</v>
      </c>
      <c r="AG3541">
        <v>0</v>
      </c>
      <c r="AH3541">
        <v>342</v>
      </c>
      <c r="AI3541">
        <v>319</v>
      </c>
      <c r="AJ3541">
        <v>530</v>
      </c>
      <c r="AK3541"/>
      <c r="AL3541">
        <v>10231.962890625</v>
      </c>
      <c r="AM3541">
        <v>9350.962890625</v>
      </c>
      <c r="AN3541">
        <v>881</v>
      </c>
      <c r="AO3541" s="5" t="s">
        <v>5748</v>
      </c>
    </row>
    <row r="3542" spans="1:41" ht="14.25" x14ac:dyDescent="0.45">
      <c r="A3542">
        <v>2020</v>
      </c>
      <c r="B3542" s="5" t="s">
        <v>589</v>
      </c>
      <c r="C3542" s="5" t="s">
        <v>5027</v>
      </c>
      <c r="D3542" s="5" t="s">
        <v>83</v>
      </c>
      <c r="E3542" s="5" t="s">
        <v>94</v>
      </c>
      <c r="F3542" s="5" t="s">
        <v>202</v>
      </c>
      <c r="G3542" s="5" t="s">
        <v>86</v>
      </c>
      <c r="H3542" s="5" t="s">
        <v>130</v>
      </c>
      <c r="I3542">
        <v>0</v>
      </c>
      <c r="J3542">
        <v>0</v>
      </c>
      <c r="K3542"/>
      <c r="L3542">
        <v>0</v>
      </c>
      <c r="M3542">
        <v>0</v>
      </c>
      <c r="N3542">
        <v>0</v>
      </c>
      <c r="O3542">
        <v>0</v>
      </c>
      <c r="P3542">
        <v>0</v>
      </c>
      <c r="Q3542">
        <v>0</v>
      </c>
      <c r="R3542"/>
      <c r="S3542">
        <v>212.32011568937119</v>
      </c>
      <c r="T3542">
        <v>0</v>
      </c>
      <c r="U3542">
        <v>0</v>
      </c>
      <c r="V3542">
        <v>0</v>
      </c>
      <c r="W3542">
        <v>371.56020245639962</v>
      </c>
      <c r="X3542">
        <v>0</v>
      </c>
      <c r="Y3542">
        <v>0</v>
      </c>
      <c r="Z3542">
        <v>795.02327350069675</v>
      </c>
      <c r="AA3542">
        <v>20366.007992626681</v>
      </c>
      <c r="AB3542"/>
      <c r="AC3542">
        <v>192.2824047711868</v>
      </c>
      <c r="AD3542">
        <v>2184.7677482322283</v>
      </c>
      <c r="AE3542">
        <v>318.4801735340568</v>
      </c>
      <c r="AF3542">
        <v>0</v>
      </c>
      <c r="AG3542">
        <v>6173.2073636684681</v>
      </c>
      <c r="AH3542">
        <v>0</v>
      </c>
      <c r="AI3542"/>
      <c r="AJ3542">
        <v>1273.9206941362272</v>
      </c>
      <c r="AK3542"/>
      <c r="AL3542">
        <v>31887.5703125</v>
      </c>
      <c r="AM3542">
        <v>29118.921875</v>
      </c>
      <c r="AN3542">
        <v>2768.64794921875</v>
      </c>
      <c r="AO3542" s="5" t="s">
        <v>5749</v>
      </c>
    </row>
    <row r="3543" spans="1:41" ht="14.25" x14ac:dyDescent="0.45">
      <c r="A3543">
        <v>2020</v>
      </c>
      <c r="B3543" s="5" t="s">
        <v>1509</v>
      </c>
      <c r="C3543" s="5" t="s">
        <v>5027</v>
      </c>
      <c r="D3543" s="5" t="s">
        <v>83</v>
      </c>
      <c r="E3543" s="5" t="s">
        <v>94</v>
      </c>
      <c r="F3543" s="5" t="s">
        <v>202</v>
      </c>
      <c r="G3543" s="5" t="s">
        <v>86</v>
      </c>
      <c r="H3543" s="5" t="s">
        <v>130</v>
      </c>
      <c r="I3543">
        <v>0</v>
      </c>
      <c r="J3543">
        <v>1735.3572820146887</v>
      </c>
      <c r="K3543"/>
      <c r="L3543"/>
      <c r="M3543">
        <v>1532.7782561525723</v>
      </c>
      <c r="N3543">
        <v>0</v>
      </c>
      <c r="O3543">
        <v>0</v>
      </c>
      <c r="P3543"/>
      <c r="Q3543">
        <v>0</v>
      </c>
      <c r="R3543"/>
      <c r="S3543">
        <v>0</v>
      </c>
      <c r="T3543"/>
      <c r="U3543">
        <v>0</v>
      </c>
      <c r="V3543">
        <v>985.3574503837965</v>
      </c>
      <c r="W3543">
        <v>1647.7366253640153</v>
      </c>
      <c r="X3543">
        <v>1451.8964715385441</v>
      </c>
      <c r="Y3543">
        <v>6801.1714186538329</v>
      </c>
      <c r="Z3543">
        <v>995.57100880950816</v>
      </c>
      <c r="AA3543">
        <v>9352.9190576571655</v>
      </c>
      <c r="AB3543"/>
      <c r="AC3543">
        <v>0</v>
      </c>
      <c r="AD3543">
        <v>1128.3788824117278</v>
      </c>
      <c r="AE3543">
        <v>0</v>
      </c>
      <c r="AF3543">
        <v>0</v>
      </c>
      <c r="AG3543">
        <v>5211.9484030245048</v>
      </c>
      <c r="AH3543">
        <v>4501.4609103560952</v>
      </c>
      <c r="AI3543"/>
      <c r="AJ3543">
        <v>0</v>
      </c>
      <c r="AK3543"/>
      <c r="AL3543">
        <v>35344.578125</v>
      </c>
      <c r="AM3543">
        <v>25082.326171875</v>
      </c>
      <c r="AN3543">
        <v>10262.2509765625</v>
      </c>
      <c r="AO3543" s="5" t="s">
        <v>5750</v>
      </c>
    </row>
    <row r="3544" spans="1:41" ht="14.25" x14ac:dyDescent="0.45">
      <c r="A3544">
        <v>2020</v>
      </c>
      <c r="B3544" s="5" t="s">
        <v>4071</v>
      </c>
      <c r="C3544" s="5" t="s">
        <v>5027</v>
      </c>
      <c r="D3544" s="5" t="s">
        <v>83</v>
      </c>
      <c r="E3544" s="5" t="s">
        <v>94</v>
      </c>
      <c r="F3544" s="5" t="s">
        <v>202</v>
      </c>
      <c r="G3544" s="5" t="s">
        <v>86</v>
      </c>
      <c r="H3544" s="5" t="s">
        <v>130</v>
      </c>
      <c r="I3544">
        <v>0</v>
      </c>
      <c r="J3544">
        <v>1452.6032649314857</v>
      </c>
      <c r="K3544"/>
      <c r="L3544"/>
      <c r="M3544">
        <v>0</v>
      </c>
      <c r="N3544">
        <v>1688.811724586802</v>
      </c>
      <c r="O3544">
        <v>0</v>
      </c>
      <c r="P3544">
        <v>0</v>
      </c>
      <c r="Q3544">
        <v>0</v>
      </c>
      <c r="R3544">
        <v>0</v>
      </c>
      <c r="S3544">
        <v>205.6783383973785</v>
      </c>
      <c r="T3544"/>
      <c r="U3544">
        <v>0</v>
      </c>
      <c r="V3544">
        <v>0</v>
      </c>
      <c r="W3544">
        <v>1388.3287841823048</v>
      </c>
      <c r="X3544">
        <v>0</v>
      </c>
      <c r="Y3544">
        <v>0</v>
      </c>
      <c r="Z3544">
        <v>675.65334163538841</v>
      </c>
      <c r="AA3544">
        <v>22801.500594733381</v>
      </c>
      <c r="AB3544"/>
      <c r="AC3544">
        <v>915.45500186250695</v>
      </c>
      <c r="AD3544">
        <v>0</v>
      </c>
      <c r="AE3544"/>
      <c r="AF3544">
        <v>0</v>
      </c>
      <c r="AG3544">
        <v>3260.0016635984493</v>
      </c>
      <c r="AH3544">
        <v>0</v>
      </c>
      <c r="AI3544"/>
      <c r="AJ3544">
        <v>4422.0842755436379</v>
      </c>
      <c r="AK3544"/>
      <c r="AL3544">
        <v>36810.1171875</v>
      </c>
      <c r="AM3544">
        <v>35216.109375</v>
      </c>
      <c r="AN3544">
        <v>1594.007080078125</v>
      </c>
      <c r="AO3544" s="5" t="s">
        <v>5752</v>
      </c>
    </row>
    <row r="3545" spans="1:41" ht="14.25" x14ac:dyDescent="0.45">
      <c r="A3545">
        <v>2020</v>
      </c>
      <c r="B3545" s="5" t="s">
        <v>5028</v>
      </c>
      <c r="C3545" s="5" t="s">
        <v>5027</v>
      </c>
      <c r="D3545" s="5" t="s">
        <v>83</v>
      </c>
      <c r="E3545" s="5" t="s">
        <v>94</v>
      </c>
      <c r="F3545" s="5" t="s">
        <v>202</v>
      </c>
      <c r="G3545" s="5" t="s">
        <v>86</v>
      </c>
      <c r="H3545" s="5" t="s">
        <v>130</v>
      </c>
      <c r="I3545">
        <v>0</v>
      </c>
      <c r="J3545">
        <v>673.66615101368075</v>
      </c>
      <c r="K3545"/>
      <c r="L3545"/>
      <c r="M3545">
        <v>0</v>
      </c>
      <c r="N3545">
        <v>1276.47</v>
      </c>
      <c r="O3545">
        <v>502.57400000000001</v>
      </c>
      <c r="P3545">
        <v>0</v>
      </c>
      <c r="Q3545">
        <v>0</v>
      </c>
      <c r="R3545">
        <v>0</v>
      </c>
      <c r="S3545">
        <v>400</v>
      </c>
      <c r="T3545"/>
      <c r="U3545">
        <v>0</v>
      </c>
      <c r="V3545">
        <v>0</v>
      </c>
      <c r="W3545">
        <v>330</v>
      </c>
      <c r="X3545">
        <v>0</v>
      </c>
      <c r="Y3545">
        <v>17.5</v>
      </c>
      <c r="Z3545">
        <v>0</v>
      </c>
      <c r="AA3545">
        <v>19740</v>
      </c>
      <c r="AB3545"/>
      <c r="AC3545">
        <v>1250</v>
      </c>
      <c r="AD3545">
        <v>1247.9046761807999</v>
      </c>
      <c r="AE3545">
        <v>7030</v>
      </c>
      <c r="AF3545">
        <v>0</v>
      </c>
      <c r="AG3545">
        <v>668</v>
      </c>
      <c r="AH3545">
        <v>4002</v>
      </c>
      <c r="AI3545"/>
      <c r="AJ3545">
        <v>1500</v>
      </c>
      <c r="AK3545"/>
      <c r="AL3545">
        <v>38638.1171875</v>
      </c>
      <c r="AM3545">
        <v>32155.63671875</v>
      </c>
      <c r="AN3545">
        <v>6482.478515625</v>
      </c>
      <c r="AO3545" s="5" t="s">
        <v>5751</v>
      </c>
    </row>
    <row r="3546" spans="1:41" ht="14.25" x14ac:dyDescent="0.45">
      <c r="A3546">
        <v>2020</v>
      </c>
      <c r="B3546" s="5" t="s">
        <v>1509</v>
      </c>
      <c r="C3546" s="5" t="s">
        <v>5027</v>
      </c>
      <c r="D3546" s="5" t="s">
        <v>83</v>
      </c>
      <c r="E3546" s="5" t="s">
        <v>94</v>
      </c>
      <c r="F3546" s="5" t="s">
        <v>236</v>
      </c>
      <c r="G3546" s="5" t="s">
        <v>86</v>
      </c>
      <c r="H3546" s="5" t="s">
        <v>130</v>
      </c>
      <c r="I3546">
        <v>678.8017991532821</v>
      </c>
      <c r="J3546">
        <v>4778.4302301190164</v>
      </c>
      <c r="K3546">
        <v>43.793664461502068</v>
      </c>
      <c r="L3546">
        <v>314.21954251127733</v>
      </c>
      <c r="M3546">
        <v>10735.879987535789</v>
      </c>
      <c r="N3546">
        <v>4549.5047230989812</v>
      </c>
      <c r="O3546">
        <v>648.14623403023063</v>
      </c>
      <c r="P3546">
        <v>789.34524146303193</v>
      </c>
      <c r="Q3546">
        <v>0</v>
      </c>
      <c r="R3546">
        <v>2055.504457401973</v>
      </c>
      <c r="S3546">
        <v>5364.723896534003</v>
      </c>
      <c r="T3546">
        <v>0</v>
      </c>
      <c r="U3546">
        <v>164.22624173063275</v>
      </c>
      <c r="V3546">
        <v>10889.29466835249</v>
      </c>
      <c r="W3546">
        <v>1735.3239542870194</v>
      </c>
      <c r="X3546">
        <v>3023.460966867458</v>
      </c>
      <c r="Y3546">
        <v>20965.154711303097</v>
      </c>
      <c r="Z3546">
        <v>3842.9794541425063</v>
      </c>
      <c r="AA3546">
        <v>34034.300264323952</v>
      </c>
      <c r="AB3546">
        <v>186.1230739613838</v>
      </c>
      <c r="AC3546">
        <v>1023.1294859818421</v>
      </c>
      <c r="AD3546">
        <v>1523.3114912558312</v>
      </c>
      <c r="AE3546">
        <v>5001.4609240339014</v>
      </c>
      <c r="AF3546">
        <v>6108.4395903823543</v>
      </c>
      <c r="AG3546">
        <v>25092.964796985347</v>
      </c>
      <c r="AH3546">
        <v>12024.371006762827</v>
      </c>
      <c r="AI3546">
        <v>426.98822849964517</v>
      </c>
      <c r="AJ3546">
        <v>5268.9252555244675</v>
      </c>
      <c r="AK3546">
        <v>2171.0709156789649</v>
      </c>
      <c r="AL3546">
        <v>163439.875</v>
      </c>
      <c r="AM3546">
        <v>125556.6796875</v>
      </c>
      <c r="AN3546">
        <v>37883.19140625</v>
      </c>
      <c r="AO3546" s="5" t="s">
        <v>5755</v>
      </c>
    </row>
    <row r="3547" spans="1:41" ht="14.25" x14ac:dyDescent="0.45">
      <c r="A3547">
        <v>2020</v>
      </c>
      <c r="B3547" s="5" t="s">
        <v>5028</v>
      </c>
      <c r="C3547" s="5" t="s">
        <v>5027</v>
      </c>
      <c r="D3547" s="5" t="s">
        <v>83</v>
      </c>
      <c r="E3547" s="5" t="s">
        <v>94</v>
      </c>
      <c r="F3547" s="5" t="s">
        <v>236</v>
      </c>
      <c r="G3547" s="5" t="s">
        <v>86</v>
      </c>
      <c r="H3547" s="5" t="s">
        <v>130</v>
      </c>
      <c r="I3547">
        <v>1891</v>
      </c>
      <c r="J3547">
        <v>7182.4309935000001</v>
      </c>
      <c r="K3547">
        <v>0</v>
      </c>
      <c r="L3547">
        <v>0</v>
      </c>
      <c r="M3547">
        <v>6460</v>
      </c>
      <c r="N3547">
        <v>4396.71</v>
      </c>
      <c r="O3547">
        <v>1386.2308399999999</v>
      </c>
      <c r="P3547">
        <v>866.76900000000001</v>
      </c>
      <c r="Q3547">
        <v>0</v>
      </c>
      <c r="R3547">
        <v>2960.3337499999998</v>
      </c>
      <c r="S3547">
        <v>2565</v>
      </c>
      <c r="T3547">
        <v>200</v>
      </c>
      <c r="U3547">
        <v>45</v>
      </c>
      <c r="V3547">
        <v>4927</v>
      </c>
      <c r="W3547">
        <v>3330</v>
      </c>
      <c r="X3547">
        <v>2405</v>
      </c>
      <c r="Y3547">
        <v>10460</v>
      </c>
      <c r="Z3547">
        <v>1895.8789565562679</v>
      </c>
      <c r="AA3547">
        <v>51606</v>
      </c>
      <c r="AB3547">
        <v>217</v>
      </c>
      <c r="AC3547">
        <v>3619</v>
      </c>
      <c r="AD3547">
        <v>4337.5405478680004</v>
      </c>
      <c r="AE3547">
        <v>7030</v>
      </c>
      <c r="AF3547">
        <v>0</v>
      </c>
      <c r="AG3547">
        <v>41031</v>
      </c>
      <c r="AH3547">
        <v>6442</v>
      </c>
      <c r="AI3547">
        <v>576</v>
      </c>
      <c r="AJ3547">
        <v>6630</v>
      </c>
      <c r="AK3547">
        <v>227</v>
      </c>
      <c r="AL3547">
        <v>172686.90625</v>
      </c>
      <c r="AM3547">
        <v>144541.125</v>
      </c>
      <c r="AN3547">
        <v>28145.771484375</v>
      </c>
      <c r="AO3547" s="5" t="s">
        <v>5754</v>
      </c>
    </row>
    <row r="3548" spans="1:41" ht="14.25" x14ac:dyDescent="0.45">
      <c r="A3548">
        <v>2020</v>
      </c>
      <c r="B3548" s="5" t="s">
        <v>4071</v>
      </c>
      <c r="C3548" s="5" t="s">
        <v>5027</v>
      </c>
      <c r="D3548" s="5" t="s">
        <v>83</v>
      </c>
      <c r="E3548" s="5" t="s">
        <v>94</v>
      </c>
      <c r="F3548" s="5" t="s">
        <v>236</v>
      </c>
      <c r="G3548" s="5" t="s">
        <v>86</v>
      </c>
      <c r="H3548" s="5" t="s">
        <v>130</v>
      </c>
      <c r="I3548">
        <v>2848.6449868036921</v>
      </c>
      <c r="J3548">
        <v>14815.782008532164</v>
      </c>
      <c r="K3548">
        <v>0</v>
      </c>
      <c r="L3548">
        <v>0</v>
      </c>
      <c r="M3548">
        <v>5399.0563829311859</v>
      </c>
      <c r="N3548">
        <v>5777.9694537835003</v>
      </c>
      <c r="O3548">
        <v>1191.9059710128083</v>
      </c>
      <c r="P3548">
        <v>557.09931899144749</v>
      </c>
      <c r="Q3548">
        <v>0</v>
      </c>
      <c r="R3548">
        <v>1964.4106157964077</v>
      </c>
      <c r="S3548">
        <v>1090.0951935061062</v>
      </c>
      <c r="T3548">
        <v>0</v>
      </c>
      <c r="U3548">
        <v>46.27762613941016</v>
      </c>
      <c r="V3548">
        <v>5910.1670538486715</v>
      </c>
      <c r="W3548">
        <v>5913.2522289246317</v>
      </c>
      <c r="X3548">
        <v>3345.7772495350714</v>
      </c>
      <c r="Y3548">
        <v>7114.4137251653237</v>
      </c>
      <c r="Z3548">
        <v>1869.6160960321706</v>
      </c>
      <c r="AA3548">
        <v>54726.892280774475</v>
      </c>
      <c r="AB3548">
        <v>139.68232995581167</v>
      </c>
      <c r="AC3548">
        <v>2663.2105388630757</v>
      </c>
      <c r="AD3548">
        <v>8048.1315124353514</v>
      </c>
      <c r="AE3548">
        <v>4209.2071953023515</v>
      </c>
      <c r="AF3548">
        <v>1031.6825454012505</v>
      </c>
      <c r="AG3548">
        <v>44874.899871540045</v>
      </c>
      <c r="AH3548">
        <v>4658.6143647006229</v>
      </c>
      <c r="AI3548">
        <v>792.8899945218941</v>
      </c>
      <c r="AJ3548">
        <v>6067.5109827226661</v>
      </c>
      <c r="AK3548">
        <v>233.44491408102459</v>
      </c>
      <c r="AL3548">
        <v>185290.640625</v>
      </c>
      <c r="AM3548">
        <v>154477.796875</v>
      </c>
      <c r="AN3548">
        <v>30812.849609375</v>
      </c>
      <c r="AO3548" s="5" t="s">
        <v>5753</v>
      </c>
    </row>
    <row r="3549" spans="1:41" ht="14.25" x14ac:dyDescent="0.45">
      <c r="A3549">
        <v>2020</v>
      </c>
      <c r="B3549" s="5" t="s">
        <v>589</v>
      </c>
      <c r="C3549" s="5" t="s">
        <v>5027</v>
      </c>
      <c r="D3549" s="5" t="s">
        <v>83</v>
      </c>
      <c r="E3549" s="5" t="s">
        <v>94</v>
      </c>
      <c r="F3549" s="5" t="s">
        <v>236</v>
      </c>
      <c r="G3549" s="5" t="s">
        <v>86</v>
      </c>
      <c r="H3549" s="5" t="s">
        <v>130</v>
      </c>
      <c r="I3549">
        <v>3312.1938047541908</v>
      </c>
      <c r="J3549">
        <v>9819.8053506334181</v>
      </c>
      <c r="K3549">
        <v>0</v>
      </c>
      <c r="L3549">
        <v>371.56020245639962</v>
      </c>
      <c r="M3549">
        <v>6608.4636008316784</v>
      </c>
      <c r="N3549">
        <v>854.58846564971907</v>
      </c>
      <c r="O3549">
        <v>1260.1198866164182</v>
      </c>
      <c r="P3549">
        <v>488.28318605663139</v>
      </c>
      <c r="Q3549">
        <v>2656.4913116506386</v>
      </c>
      <c r="R3549">
        <v>2296.6611356779058</v>
      </c>
      <c r="S3549">
        <v>5201.8428343895948</v>
      </c>
      <c r="T3549">
        <v>0</v>
      </c>
      <c r="U3549">
        <v>159.2400867670284</v>
      </c>
      <c r="V3549">
        <v>3609.4419667193106</v>
      </c>
      <c r="W3549">
        <v>2919.401590728854</v>
      </c>
      <c r="X3549">
        <v>1260.8016077503648</v>
      </c>
      <c r="Y3549">
        <v>3848.3020968698529</v>
      </c>
      <c r="Z3549">
        <v>2051.1933363819599</v>
      </c>
      <c r="AA3549">
        <v>60224.690552476881</v>
      </c>
      <c r="AB3549">
        <v>144.37767866877243</v>
      </c>
      <c r="AC3549">
        <v>1197.5571105270988</v>
      </c>
      <c r="AD3549">
        <v>5030.4689230821068</v>
      </c>
      <c r="AE3549">
        <v>5086.365639068169</v>
      </c>
      <c r="AF3549">
        <v>2921.9579098470267</v>
      </c>
      <c r="AG3549">
        <v>40008.540999926663</v>
      </c>
      <c r="AH3549">
        <v>4635.7437658978033</v>
      </c>
      <c r="AI3549">
        <v>414.02422559427384</v>
      </c>
      <c r="AJ3549">
        <v>8110.6284193339798</v>
      </c>
      <c r="AK3549">
        <v>2116.831553423031</v>
      </c>
      <c r="AL3549">
        <v>176609.578125</v>
      </c>
      <c r="AM3549">
        <v>147017.5</v>
      </c>
      <c r="AN3549">
        <v>29592.07421875</v>
      </c>
      <c r="AO3549" s="5" t="s">
        <v>5756</v>
      </c>
    </row>
    <row r="3550" spans="1:41" ht="14.25" x14ac:dyDescent="0.45">
      <c r="A3550">
        <v>2020</v>
      </c>
      <c r="B3550" s="5" t="s">
        <v>4071</v>
      </c>
      <c r="C3550" s="5" t="s">
        <v>5027</v>
      </c>
      <c r="D3550" s="5" t="s">
        <v>83</v>
      </c>
      <c r="E3550" s="5" t="s">
        <v>94</v>
      </c>
      <c r="F3550" s="5" t="s">
        <v>237</v>
      </c>
      <c r="G3550" s="5" t="s">
        <v>86</v>
      </c>
      <c r="H3550" s="5" t="s">
        <v>130</v>
      </c>
      <c r="I3550">
        <v>2407.3954110232053</v>
      </c>
      <c r="J3550">
        <v>14815.782008532164</v>
      </c>
      <c r="K3550">
        <v>0</v>
      </c>
      <c r="L3550">
        <v>0</v>
      </c>
      <c r="M3550">
        <v>5399.0563829311859</v>
      </c>
      <c r="N3550">
        <v>5777.9694537835003</v>
      </c>
      <c r="O3550">
        <v>1191.9059710128083</v>
      </c>
      <c r="P3550">
        <v>557.09931899144749</v>
      </c>
      <c r="Q3550">
        <v>0</v>
      </c>
      <c r="R3550">
        <v>1964.4106157964077</v>
      </c>
      <c r="S3550">
        <v>1038.6756089067615</v>
      </c>
      <c r="T3550">
        <v>0</v>
      </c>
      <c r="U3550">
        <v>46.27762613941016</v>
      </c>
      <c r="V3550">
        <v>5620.1605967083678</v>
      </c>
      <c r="W3550">
        <v>5913.2522289246317</v>
      </c>
      <c r="X3550">
        <v>3345.7772495350714</v>
      </c>
      <c r="Y3550">
        <v>5345.5800149478682</v>
      </c>
      <c r="Z3550">
        <v>1869.6160960321706</v>
      </c>
      <c r="AA3550">
        <v>54726.892280774475</v>
      </c>
      <c r="AB3550">
        <v>139.68232995581167</v>
      </c>
      <c r="AC3550">
        <v>2663.2105388630757</v>
      </c>
      <c r="AD3550">
        <v>8048.1315124353514</v>
      </c>
      <c r="AE3550">
        <v>4209.2071953023515</v>
      </c>
      <c r="AF3550">
        <v>1031.6825454012505</v>
      </c>
      <c r="AG3550">
        <v>44874.899871540045</v>
      </c>
      <c r="AH3550">
        <v>4658.6143647006229</v>
      </c>
      <c r="AI3550">
        <v>792.8899945218941</v>
      </c>
      <c r="AJ3550">
        <v>6067.5109827226661</v>
      </c>
      <c r="AK3550">
        <v>233.44491408102459</v>
      </c>
      <c r="AL3550">
        <v>182739.125</v>
      </c>
      <c r="AM3550">
        <v>151977.703125</v>
      </c>
      <c r="AN3550">
        <v>30761.4296875</v>
      </c>
      <c r="AO3550" s="5" t="s">
        <v>5758</v>
      </c>
    </row>
    <row r="3551" spans="1:41" ht="14.25" x14ac:dyDescent="0.45">
      <c r="A3551">
        <v>2020</v>
      </c>
      <c r="B3551" s="5" t="s">
        <v>589</v>
      </c>
      <c r="C3551" s="5" t="s">
        <v>5027</v>
      </c>
      <c r="D3551" s="5" t="s">
        <v>83</v>
      </c>
      <c r="E3551" s="5" t="s">
        <v>94</v>
      </c>
      <c r="F3551" s="5" t="s">
        <v>237</v>
      </c>
      <c r="G3551" s="5" t="s">
        <v>86</v>
      </c>
      <c r="H3551" s="5" t="s">
        <v>130</v>
      </c>
      <c r="I3551">
        <v>2517.554697124931</v>
      </c>
      <c r="J3551">
        <v>9819.8053506334181</v>
      </c>
      <c r="K3551">
        <v>0</v>
      </c>
      <c r="L3551">
        <v>371.56020245639962</v>
      </c>
      <c r="M3551">
        <v>6608.4636008316784</v>
      </c>
      <c r="N3551">
        <v>854.58846564971907</v>
      </c>
      <c r="O3551">
        <v>1260.1198866164182</v>
      </c>
      <c r="P3551">
        <v>488.28318605663139</v>
      </c>
      <c r="Q3551">
        <v>2656.4913116506386</v>
      </c>
      <c r="R3551">
        <v>2296.6611356779058</v>
      </c>
      <c r="S3551">
        <v>5158.7514999843743</v>
      </c>
      <c r="T3551">
        <v>0</v>
      </c>
      <c r="U3551">
        <v>159.2400867670284</v>
      </c>
      <c r="V3551">
        <v>3592.4563574641606</v>
      </c>
      <c r="W3551">
        <v>2919.401590728854</v>
      </c>
      <c r="X3551">
        <v>1260.8016077503648</v>
      </c>
      <c r="Y3551">
        <v>3848.3020968698529</v>
      </c>
      <c r="Z3551">
        <v>2051.1933363819599</v>
      </c>
      <c r="AA3551">
        <v>60224.690552476881</v>
      </c>
      <c r="AB3551">
        <v>144.37767866877243</v>
      </c>
      <c r="AC3551">
        <v>1197.5571105270988</v>
      </c>
      <c r="AD3551">
        <v>5030.4689230821068</v>
      </c>
      <c r="AE3551">
        <v>5086.365639068169</v>
      </c>
      <c r="AF3551">
        <v>2921.9579098470267</v>
      </c>
      <c r="AG3551">
        <v>40008.540999926663</v>
      </c>
      <c r="AH3551">
        <v>4635.7437658978033</v>
      </c>
      <c r="AI3551">
        <v>414.02422559427384</v>
      </c>
      <c r="AJ3551">
        <v>8110.6284193339798</v>
      </c>
      <c r="AK3551">
        <v>2116.831553423031</v>
      </c>
      <c r="AL3551">
        <v>175754.859375</v>
      </c>
      <c r="AM3551">
        <v>146205.875</v>
      </c>
      <c r="AN3551">
        <v>29548.982421875</v>
      </c>
      <c r="AO3551" s="5" t="s">
        <v>5759</v>
      </c>
    </row>
    <row r="3552" spans="1:41" ht="14.25" x14ac:dyDescent="0.45">
      <c r="A3552">
        <v>2020</v>
      </c>
      <c r="B3552" s="5" t="s">
        <v>5028</v>
      </c>
      <c r="C3552" s="5" t="s">
        <v>5027</v>
      </c>
      <c r="D3552" s="5" t="s">
        <v>83</v>
      </c>
      <c r="E3552" s="5" t="s">
        <v>94</v>
      </c>
      <c r="F3552" s="5" t="s">
        <v>237</v>
      </c>
      <c r="G3552" s="5" t="s">
        <v>86</v>
      </c>
      <c r="H3552" s="5" t="s">
        <v>130</v>
      </c>
      <c r="I3552">
        <v>1591</v>
      </c>
      <c r="J3552">
        <v>7182.4309935000001</v>
      </c>
      <c r="K3552">
        <v>0</v>
      </c>
      <c r="L3552">
        <v>0</v>
      </c>
      <c r="M3552">
        <v>6460</v>
      </c>
      <c r="N3552">
        <v>4396.71</v>
      </c>
      <c r="O3552">
        <v>1386.2308399999999</v>
      </c>
      <c r="P3552">
        <v>866.76900000000001</v>
      </c>
      <c r="Q3552">
        <v>0</v>
      </c>
      <c r="R3552">
        <v>2960.3337499999998</v>
      </c>
      <c r="S3552">
        <v>2555</v>
      </c>
      <c r="T3552">
        <v>200</v>
      </c>
      <c r="U3552">
        <v>45</v>
      </c>
      <c r="V3552">
        <v>4764</v>
      </c>
      <c r="W3552">
        <v>3330</v>
      </c>
      <c r="X3552">
        <v>2405</v>
      </c>
      <c r="Y3552">
        <v>8099</v>
      </c>
      <c r="Z3552">
        <v>1895.8789565562679</v>
      </c>
      <c r="AA3552">
        <v>51606</v>
      </c>
      <c r="AB3552">
        <v>217</v>
      </c>
      <c r="AC3552">
        <v>3619</v>
      </c>
      <c r="AD3552">
        <v>4337.5405478680004</v>
      </c>
      <c r="AE3552">
        <v>7030</v>
      </c>
      <c r="AF3552">
        <v>0</v>
      </c>
      <c r="AG3552">
        <v>41031</v>
      </c>
      <c r="AH3552">
        <v>6442</v>
      </c>
      <c r="AI3552">
        <v>576</v>
      </c>
      <c r="AJ3552">
        <v>6630</v>
      </c>
      <c r="AK3552">
        <v>227</v>
      </c>
      <c r="AL3552">
        <v>169852.90625</v>
      </c>
      <c r="AM3552">
        <v>141717.125</v>
      </c>
      <c r="AN3552">
        <v>28135.771484375</v>
      </c>
      <c r="AO3552" s="5" t="s">
        <v>5757</v>
      </c>
    </row>
    <row r="3553" spans="1:41" ht="14.25" x14ac:dyDescent="0.45">
      <c r="A3553">
        <v>2020</v>
      </c>
      <c r="B3553" s="5" t="s">
        <v>1509</v>
      </c>
      <c r="C3553" s="5" t="s">
        <v>5027</v>
      </c>
      <c r="D3553" s="5" t="s">
        <v>83</v>
      </c>
      <c r="E3553" s="5" t="s">
        <v>94</v>
      </c>
      <c r="F3553" s="5" t="s">
        <v>237</v>
      </c>
      <c r="G3553" s="5" t="s">
        <v>86</v>
      </c>
      <c r="H3553" s="5" t="s">
        <v>130</v>
      </c>
      <c r="I3553">
        <v>493.36154681865162</v>
      </c>
      <c r="J3553">
        <v>4778.4302301190164</v>
      </c>
      <c r="K3553">
        <v>43.793664461502068</v>
      </c>
      <c r="L3553">
        <v>228.0750281151056</v>
      </c>
      <c r="M3553">
        <v>10735.879987535789</v>
      </c>
      <c r="N3553">
        <v>4549.5047230989812</v>
      </c>
      <c r="O3553">
        <v>648.14623403023063</v>
      </c>
      <c r="P3553">
        <v>789.34524146303193</v>
      </c>
      <c r="Q3553">
        <v>0</v>
      </c>
      <c r="R3553">
        <v>2055.504457401973</v>
      </c>
      <c r="S3553">
        <v>5319.2299430497833</v>
      </c>
      <c r="T3553">
        <v>0</v>
      </c>
      <c r="U3553">
        <v>164.22624173063275</v>
      </c>
      <c r="V3553">
        <v>10751.344625298758</v>
      </c>
      <c r="W3553">
        <v>1735.3239542870194</v>
      </c>
      <c r="X3553">
        <v>3023.460966867458</v>
      </c>
      <c r="Y3553">
        <v>20965.154711303097</v>
      </c>
      <c r="Z3553">
        <v>3842.9794541425063</v>
      </c>
      <c r="AA3553">
        <v>34034.300264323952</v>
      </c>
      <c r="AB3553">
        <v>186.1230739613838</v>
      </c>
      <c r="AC3553">
        <v>1023.1294859818421</v>
      </c>
      <c r="AD3553">
        <v>1523.3114912558312</v>
      </c>
      <c r="AE3553">
        <v>5001.4609240339014</v>
      </c>
      <c r="AF3553">
        <v>6108.4395903823543</v>
      </c>
      <c r="AG3553">
        <v>25092.964796985347</v>
      </c>
      <c r="AH3553">
        <v>12024.371006762827</v>
      </c>
      <c r="AI3553">
        <v>426.98822849964517</v>
      </c>
      <c r="AJ3553">
        <v>5268.9252555244675</v>
      </c>
      <c r="AK3553">
        <v>2171.0709156789649</v>
      </c>
      <c r="AL3553">
        <v>162984.84375</v>
      </c>
      <c r="AM3553">
        <v>125147.140625</v>
      </c>
      <c r="AN3553">
        <v>37837.69921875</v>
      </c>
      <c r="AO3553" s="5" t="s">
        <v>5760</v>
      </c>
    </row>
    <row r="3554" spans="1:41" ht="14.25" x14ac:dyDescent="0.45">
      <c r="A3554">
        <v>2020</v>
      </c>
      <c r="B3554" s="5" t="s">
        <v>4071</v>
      </c>
      <c r="C3554" s="5" t="s">
        <v>5027</v>
      </c>
      <c r="D3554" s="5" t="s">
        <v>83</v>
      </c>
      <c r="E3554" s="5" t="s">
        <v>94</v>
      </c>
      <c r="F3554" s="5" t="s">
        <v>205</v>
      </c>
      <c r="G3554" s="5" t="s">
        <v>86</v>
      </c>
      <c r="H3554" s="5" t="s">
        <v>130</v>
      </c>
      <c r="I3554">
        <v>2056.783383973785</v>
      </c>
      <c r="J3554">
        <v>12681.869247659362</v>
      </c>
      <c r="K3554"/>
      <c r="L3554"/>
      <c r="M3554">
        <v>3753.6296757521577</v>
      </c>
      <c r="N3554">
        <v>2463.9662492285015</v>
      </c>
      <c r="O3554">
        <v>0</v>
      </c>
      <c r="P3554">
        <v>0</v>
      </c>
      <c r="Q3554">
        <v>0</v>
      </c>
      <c r="R3554">
        <v>1964.4106157964077</v>
      </c>
      <c r="S3554">
        <v>421.64059371462594</v>
      </c>
      <c r="T3554"/>
      <c r="U3554">
        <v>0</v>
      </c>
      <c r="V3554">
        <v>2468.1400607685418</v>
      </c>
      <c r="W3554">
        <v>4319.2451063449489</v>
      </c>
      <c r="X3554">
        <v>3232.839070632971</v>
      </c>
      <c r="Y3554">
        <v>1085.699679341642</v>
      </c>
      <c r="Z3554">
        <v>969.77336554363967</v>
      </c>
      <c r="AA3554">
        <v>7202.8554106761949</v>
      </c>
      <c r="AB3554"/>
      <c r="AC3554">
        <v>1179.1539140321709</v>
      </c>
      <c r="AD3554">
        <v>7690.8400315004201</v>
      </c>
      <c r="AE3554">
        <v>3616.853580717901</v>
      </c>
      <c r="AF3554">
        <v>0</v>
      </c>
      <c r="AG3554">
        <v>27978.424372195397</v>
      </c>
      <c r="AH3554">
        <v>2869.2128206434299</v>
      </c>
      <c r="AI3554"/>
      <c r="AJ3554">
        <v>411.35667679475699</v>
      </c>
      <c r="AK3554">
        <v>0</v>
      </c>
      <c r="AL3554">
        <v>86366.6953125</v>
      </c>
      <c r="AM3554">
        <v>64079.2890625</v>
      </c>
      <c r="AN3554">
        <v>22287.40625</v>
      </c>
      <c r="AO3554" s="5" t="s">
        <v>5762</v>
      </c>
    </row>
    <row r="3555" spans="1:41" ht="14.25" x14ac:dyDescent="0.45">
      <c r="A3555">
        <v>2020</v>
      </c>
      <c r="B3555" s="5" t="s">
        <v>5028</v>
      </c>
      <c r="C3555" s="5" t="s">
        <v>5027</v>
      </c>
      <c r="D3555" s="5" t="s">
        <v>83</v>
      </c>
      <c r="E3555" s="5" t="s">
        <v>94</v>
      </c>
      <c r="F3555" s="5" t="s">
        <v>205</v>
      </c>
      <c r="G3555" s="5" t="s">
        <v>86</v>
      </c>
      <c r="H3555" s="5" t="s">
        <v>130</v>
      </c>
      <c r="I3555">
        <v>0</v>
      </c>
      <c r="J3555">
        <v>3508.7983530847791</v>
      </c>
      <c r="K3555"/>
      <c r="L3555"/>
      <c r="M3555">
        <v>3800</v>
      </c>
      <c r="N3555">
        <v>1970.87</v>
      </c>
      <c r="O3555">
        <v>0</v>
      </c>
      <c r="P3555">
        <v>0</v>
      </c>
      <c r="Q3555">
        <v>0</v>
      </c>
      <c r="R3555">
        <v>2709.8912500000001</v>
      </c>
      <c r="S3555">
        <v>1100</v>
      </c>
      <c r="T3555"/>
      <c r="U3555">
        <v>0</v>
      </c>
      <c r="V3555">
        <v>2400</v>
      </c>
      <c r="W3555">
        <v>2300</v>
      </c>
      <c r="X3555">
        <v>2200</v>
      </c>
      <c r="Y3555">
        <v>7374.8200913241999</v>
      </c>
      <c r="Z3555">
        <v>1719.5666947067</v>
      </c>
      <c r="AA3555">
        <v>5864</v>
      </c>
      <c r="AB3555"/>
      <c r="AC3555">
        <v>0</v>
      </c>
      <c r="AD3555">
        <v>2267.5266716872002</v>
      </c>
      <c r="AE3555">
        <v>0</v>
      </c>
      <c r="AF3555">
        <v>0</v>
      </c>
      <c r="AG3555">
        <v>21608</v>
      </c>
      <c r="AH3555">
        <v>1598</v>
      </c>
      <c r="AI3555"/>
      <c r="AJ3555">
        <v>2700</v>
      </c>
      <c r="AK3555"/>
      <c r="AL3555">
        <v>63121.47265625</v>
      </c>
      <c r="AM3555">
        <v>49855.9453125</v>
      </c>
      <c r="AN3555">
        <v>13265.5263671875</v>
      </c>
      <c r="AO3555" s="5" t="s">
        <v>5761</v>
      </c>
    </row>
    <row r="3556" spans="1:41" ht="14.25" x14ac:dyDescent="0.45">
      <c r="A3556">
        <v>2020</v>
      </c>
      <c r="B3556" s="5" t="s">
        <v>589</v>
      </c>
      <c r="C3556" s="5" t="s">
        <v>5027</v>
      </c>
      <c r="D3556" s="5" t="s">
        <v>83</v>
      </c>
      <c r="E3556" s="5" t="s">
        <v>94</v>
      </c>
      <c r="F3556" s="5" t="s">
        <v>205</v>
      </c>
      <c r="G3556" s="5" t="s">
        <v>86</v>
      </c>
      <c r="H3556" s="5" t="s">
        <v>130</v>
      </c>
      <c r="I3556">
        <v>2654.0014461171399</v>
      </c>
      <c r="J3556">
        <v>9607.4852349440462</v>
      </c>
      <c r="K3556"/>
      <c r="L3556">
        <v>0</v>
      </c>
      <c r="M3556">
        <v>2972.481619651197</v>
      </c>
      <c r="N3556">
        <v>225.16548268857815</v>
      </c>
      <c r="O3556">
        <v>0</v>
      </c>
      <c r="P3556">
        <v>0</v>
      </c>
      <c r="Q3556">
        <v>2656.4913116506386</v>
      </c>
      <c r="R3556">
        <v>2296.6611356779058</v>
      </c>
      <c r="S3556">
        <v>3184.801735340568</v>
      </c>
      <c r="T3556">
        <v>0</v>
      </c>
      <c r="U3556">
        <v>0</v>
      </c>
      <c r="V3556">
        <v>3057.4096659269453</v>
      </c>
      <c r="W3556">
        <v>2335.5212725830834</v>
      </c>
      <c r="X3556">
        <v>1125.9065547876833</v>
      </c>
      <c r="Y3556">
        <v>382.17620824086816</v>
      </c>
      <c r="Z3556">
        <v>1141.5718798984362</v>
      </c>
      <c r="AA3556">
        <v>16076.310819862138</v>
      </c>
      <c r="AB3556"/>
      <c r="AC3556">
        <v>780.66656337101836</v>
      </c>
      <c r="AD3556">
        <v>2481.9643316962852</v>
      </c>
      <c r="AE3556">
        <v>4145.4053503560144</v>
      </c>
      <c r="AF3556">
        <v>0</v>
      </c>
      <c r="AG3556">
        <v>14019.497238969181</v>
      </c>
      <c r="AH3556">
        <v>2961.8656138667284</v>
      </c>
      <c r="AI3556"/>
      <c r="AJ3556">
        <v>4379.102386093281</v>
      </c>
      <c r="AK3556">
        <v>1875.8482221155946</v>
      </c>
      <c r="AL3556">
        <v>78360.34375</v>
      </c>
      <c r="AM3556">
        <v>61421.9453125</v>
      </c>
      <c r="AN3556">
        <v>16938.388671875</v>
      </c>
      <c r="AO3556" s="5" t="s">
        <v>5763</v>
      </c>
    </row>
    <row r="3557" spans="1:41" ht="14.25" x14ac:dyDescent="0.45">
      <c r="A3557">
        <v>2020</v>
      </c>
      <c r="B3557" s="5" t="s">
        <v>1509</v>
      </c>
      <c r="C3557" s="5" t="s">
        <v>5027</v>
      </c>
      <c r="D3557" s="5" t="s">
        <v>83</v>
      </c>
      <c r="E3557" s="5" t="s">
        <v>94</v>
      </c>
      <c r="F3557" s="5" t="s">
        <v>205</v>
      </c>
      <c r="G3557" s="5" t="s">
        <v>86</v>
      </c>
      <c r="H3557" s="5" t="s">
        <v>130</v>
      </c>
      <c r="I3557">
        <v>0</v>
      </c>
      <c r="J3557">
        <v>2844.7464015883643</v>
      </c>
      <c r="K3557"/>
      <c r="L3557"/>
      <c r="M3557">
        <v>164.22624173063275</v>
      </c>
      <c r="N3557">
        <v>227.64800763545773</v>
      </c>
      <c r="O3557">
        <v>0</v>
      </c>
      <c r="P3557"/>
      <c r="Q3557">
        <v>0</v>
      </c>
      <c r="R3557">
        <v>2055.504457401973</v>
      </c>
      <c r="S3557">
        <v>3831.9456403814311</v>
      </c>
      <c r="T3557"/>
      <c r="U3557">
        <v>0</v>
      </c>
      <c r="V3557">
        <v>7882.859603070372</v>
      </c>
      <c r="W3557">
        <v>0</v>
      </c>
      <c r="X3557">
        <v>1380.7298919538971</v>
      </c>
      <c r="Y3557">
        <v>10424.004347636988</v>
      </c>
      <c r="Z3557">
        <v>1493.3565132142619</v>
      </c>
      <c r="AA3557">
        <v>16985.371153167758</v>
      </c>
      <c r="AB3557"/>
      <c r="AC3557">
        <v>793.21274755895615</v>
      </c>
      <c r="AD3557">
        <v>394.93260884410358</v>
      </c>
      <c r="AE3557">
        <v>2131.3336393882096</v>
      </c>
      <c r="AF3557">
        <v>2850.6693018076285</v>
      </c>
      <c r="AG3557">
        <v>11007.101811862407</v>
      </c>
      <c r="AH3557">
        <v>2945.1239350360142</v>
      </c>
      <c r="AI3557"/>
      <c r="AJ3557">
        <v>232.65384245172973</v>
      </c>
      <c r="AK3557">
        <v>1934.5851275868538</v>
      </c>
      <c r="AL3557">
        <v>69580.0078125</v>
      </c>
      <c r="AM3557">
        <v>58928.45703125</v>
      </c>
      <c r="AN3557">
        <v>10651.54296875</v>
      </c>
      <c r="AO3557" s="5" t="s">
        <v>5764</v>
      </c>
    </row>
    <row r="3558" spans="1:41" ht="14.25" x14ac:dyDescent="0.45">
      <c r="A3558">
        <v>2020</v>
      </c>
      <c r="B3558" s="5" t="s">
        <v>5028</v>
      </c>
      <c r="C3558" s="5" t="s">
        <v>174</v>
      </c>
      <c r="D3558" s="5" t="s">
        <v>83</v>
      </c>
      <c r="E3558" s="5" t="s">
        <v>108</v>
      </c>
      <c r="F3558" s="5" t="s">
        <v>177</v>
      </c>
      <c r="G3558" s="5" t="s">
        <v>86</v>
      </c>
      <c r="H3558" s="5" t="s">
        <v>130</v>
      </c>
      <c r="I3558">
        <v>6588</v>
      </c>
      <c r="J3558">
        <v>49850.457467955282</v>
      </c>
      <c r="K3558">
        <v>890</v>
      </c>
      <c r="L3558">
        <v>977</v>
      </c>
      <c r="M3558">
        <v>11550</v>
      </c>
      <c r="N3558">
        <v>8601.3480434570301</v>
      </c>
      <c r="O3558">
        <v>7943.83295</v>
      </c>
      <c r="P3558">
        <v>6690.6549999999997</v>
      </c>
      <c r="Q3558">
        <v>4761.0430879026944</v>
      </c>
      <c r="R3558">
        <v>3849.719334997018</v>
      </c>
      <c r="S3558">
        <v>5140</v>
      </c>
      <c r="T3558">
        <v>6363</v>
      </c>
      <c r="U3558">
        <v>695</v>
      </c>
      <c r="V3558">
        <v>4513</v>
      </c>
      <c r="W3558">
        <v>3005</v>
      </c>
      <c r="X3558">
        <v>11025.5</v>
      </c>
      <c r="Y3558">
        <v>31880.5</v>
      </c>
      <c r="Z3558">
        <v>6814.2820501240894</v>
      </c>
      <c r="AA3558">
        <v>78081</v>
      </c>
      <c r="AB3558">
        <v>1002</v>
      </c>
      <c r="AC3558">
        <v>7598.3184199999996</v>
      </c>
      <c r="AD3558">
        <v>13044.28942476</v>
      </c>
      <c r="AE3558">
        <v>6244.3638609999989</v>
      </c>
      <c r="AF3558">
        <v>21450.088858499999</v>
      </c>
      <c r="AG3558">
        <v>91120</v>
      </c>
      <c r="AH3558">
        <v>12449</v>
      </c>
      <c r="AI3558">
        <v>597</v>
      </c>
      <c r="AJ3558">
        <v>17149</v>
      </c>
      <c r="AK3558">
        <v>1496</v>
      </c>
      <c r="AL3558">
        <v>421369.40625</v>
      </c>
      <c r="AM3558">
        <v>346863.75</v>
      </c>
      <c r="AN3558">
        <v>74505.625</v>
      </c>
      <c r="AO3558" s="5" t="s">
        <v>5765</v>
      </c>
    </row>
    <row r="3559" spans="1:41" ht="14.25" x14ac:dyDescent="0.45">
      <c r="A3559">
        <v>2020</v>
      </c>
      <c r="B3559" s="5" t="s">
        <v>589</v>
      </c>
      <c r="C3559" s="5" t="s">
        <v>174</v>
      </c>
      <c r="D3559" s="5" t="s">
        <v>83</v>
      </c>
      <c r="E3559" s="5" t="s">
        <v>108</v>
      </c>
      <c r="F3559" s="5" t="s">
        <v>177</v>
      </c>
      <c r="G3559" s="5" t="s">
        <v>86</v>
      </c>
      <c r="H3559" s="5" t="s">
        <v>130</v>
      </c>
      <c r="I3559">
        <v>5294.2020847144713</v>
      </c>
      <c r="J3559">
        <v>22325.990965026605</v>
      </c>
      <c r="K3559">
        <v>644.39155111724165</v>
      </c>
      <c r="L3559">
        <v>939.51651192546763</v>
      </c>
      <c r="M3559">
        <v>4456.5992283199012</v>
      </c>
      <c r="N3559">
        <v>5666.0807673444051</v>
      </c>
      <c r="O3559">
        <v>7608.4913457286175</v>
      </c>
      <c r="P3559">
        <v>6482.7582024170924</v>
      </c>
      <c r="Q3559">
        <v>1267.9924415499954</v>
      </c>
      <c r="R3559">
        <v>4332.495192751112</v>
      </c>
      <c r="S3559">
        <v>6076.7534556131232</v>
      </c>
      <c r="T3559">
        <v>6502.3035429869933</v>
      </c>
      <c r="U3559">
        <v>776.03002284465174</v>
      </c>
      <c r="V3559">
        <v>1518.0888271790041</v>
      </c>
      <c r="W3559">
        <v>1289.8447028129301</v>
      </c>
      <c r="X3559">
        <v>10102.981640816952</v>
      </c>
      <c r="Y3559">
        <v>19597.146678128964</v>
      </c>
      <c r="Z3559">
        <v>9060.2879466630566</v>
      </c>
      <c r="AA3559">
        <v>85418.472103639928</v>
      </c>
      <c r="AB3559">
        <v>667.74676384307247</v>
      </c>
      <c r="AC3559">
        <v>8345.5270701499849</v>
      </c>
      <c r="AD3559">
        <v>8085.8802524629145</v>
      </c>
      <c r="AE3559">
        <v>8238.7560866508175</v>
      </c>
      <c r="AF3559">
        <v>19039.91300510673</v>
      </c>
      <c r="AG3559">
        <v>78714.498090099034</v>
      </c>
      <c r="AH3559">
        <v>12755.130950038974</v>
      </c>
      <c r="AI3559">
        <v>782.39962631533285</v>
      </c>
      <c r="AJ3559">
        <v>19099.256006837386</v>
      </c>
      <c r="AK3559">
        <v>660.84636008316784</v>
      </c>
      <c r="AL3559">
        <v>355750.375</v>
      </c>
      <c r="AM3559">
        <v>296117</v>
      </c>
      <c r="AN3559">
        <v>59633.3671875</v>
      </c>
      <c r="AO3559" s="5" t="s">
        <v>1011</v>
      </c>
    </row>
    <row r="3560" spans="1:41" ht="14.25" x14ac:dyDescent="0.45">
      <c r="A3560">
        <v>2020</v>
      </c>
      <c r="B3560" s="5" t="s">
        <v>1509</v>
      </c>
      <c r="C3560" s="5" t="s">
        <v>174</v>
      </c>
      <c r="D3560" s="5" t="s">
        <v>83</v>
      </c>
      <c r="E3560" s="5" t="s">
        <v>108</v>
      </c>
      <c r="F3560" s="5" t="s">
        <v>177</v>
      </c>
      <c r="G3560" s="5" t="s">
        <v>86</v>
      </c>
      <c r="H3560" s="5" t="s">
        <v>130</v>
      </c>
      <c r="I3560">
        <v>3987.4131492197635</v>
      </c>
      <c r="J3560">
        <v>8375.3300593691747</v>
      </c>
      <c r="K3560">
        <v>552.89501382646358</v>
      </c>
      <c r="L3560">
        <v>1634.5985260255648</v>
      </c>
      <c r="M3560">
        <v>2564.9401854295993</v>
      </c>
      <c r="N3560">
        <v>3455.320016528352</v>
      </c>
      <c r="O3560">
        <v>8140.9164819461439</v>
      </c>
      <c r="P3560">
        <v>8873.454891339039</v>
      </c>
      <c r="Q3560">
        <v>2719.7974631556208</v>
      </c>
      <c r="R3560">
        <v>2893.3121126188298</v>
      </c>
      <c r="S3560">
        <v>4067.8127961545069</v>
      </c>
      <c r="T3560">
        <v>6705.9048706675039</v>
      </c>
      <c r="U3560">
        <v>1425.4837782218924</v>
      </c>
      <c r="V3560">
        <v>1168.1959995105676</v>
      </c>
      <c r="W3560">
        <v>1187.9031485182436</v>
      </c>
      <c r="X3560">
        <v>7934.9251144061318</v>
      </c>
      <c r="Y3560">
        <v>19241.84132277247</v>
      </c>
      <c r="Z3560">
        <v>10528.388342421222</v>
      </c>
      <c r="AA3560">
        <v>68895.17682716508</v>
      </c>
      <c r="AB3560">
        <v>430.2727533342578</v>
      </c>
      <c r="AC3560">
        <v>9035.4979032809897</v>
      </c>
      <c r="AD3560">
        <v>7311.4968402824898</v>
      </c>
      <c r="AE3560">
        <v>8963.0789327625735</v>
      </c>
      <c r="AF3560">
        <v>16403.85986315331</v>
      </c>
      <c r="AG3560">
        <v>61271.256039251755</v>
      </c>
      <c r="AH3560">
        <v>14918.515643260525</v>
      </c>
      <c r="AI3560">
        <v>806.89826770317563</v>
      </c>
      <c r="AJ3560">
        <v>18956.705328282213</v>
      </c>
      <c r="AK3560">
        <v>679.34921995905086</v>
      </c>
      <c r="AL3560">
        <v>303130.5625</v>
      </c>
      <c r="AM3560">
        <v>247828.703125</v>
      </c>
      <c r="AN3560">
        <v>55301.828125</v>
      </c>
      <c r="AO3560" s="5" t="s">
        <v>2772</v>
      </c>
    </row>
    <row r="3561" spans="1:41" ht="14.25" x14ac:dyDescent="0.45">
      <c r="A3561">
        <v>2020</v>
      </c>
      <c r="B3561" s="5" t="s">
        <v>4071</v>
      </c>
      <c r="C3561" s="5" t="s">
        <v>174</v>
      </c>
      <c r="D3561" s="5" t="s">
        <v>83</v>
      </c>
      <c r="E3561" s="5" t="s">
        <v>108</v>
      </c>
      <c r="F3561" s="5" t="s">
        <v>177</v>
      </c>
      <c r="G3561" s="5" t="s">
        <v>86</v>
      </c>
      <c r="H3561" s="5" t="s">
        <v>130</v>
      </c>
      <c r="I3561">
        <v>6038.7160153470331</v>
      </c>
      <c r="J3561">
        <v>32976.150897328698</v>
      </c>
      <c r="K3561">
        <v>668.91737605287415</v>
      </c>
      <c r="L3561">
        <v>910.12664740839989</v>
      </c>
      <c r="M3561">
        <v>8720.7615480488494</v>
      </c>
      <c r="N3561">
        <v>7512.9864310677813</v>
      </c>
      <c r="O3561">
        <v>7233.7071614358019</v>
      </c>
      <c r="P3561">
        <v>7615.2404791629388</v>
      </c>
      <c r="Q3561">
        <v>3530.2809575088195</v>
      </c>
      <c r="R3561">
        <v>3573.3273118866937</v>
      </c>
      <c r="S3561">
        <v>6719.5007119012989</v>
      </c>
      <c r="T3561">
        <v>6273.189321120044</v>
      </c>
      <c r="U3561">
        <v>695.19278378313936</v>
      </c>
      <c r="V3561">
        <v>6667.0633391510246</v>
      </c>
      <c r="W3561">
        <v>1228.9280719243366</v>
      </c>
      <c r="X3561">
        <v>9900.948875764394</v>
      </c>
      <c r="Y3561">
        <v>26445.092359442941</v>
      </c>
      <c r="Z3561">
        <v>6420.24933307417</v>
      </c>
      <c r="AA3561">
        <v>91148.412444182264</v>
      </c>
      <c r="AB3561">
        <v>646.36988820606155</v>
      </c>
      <c r="AC3561">
        <v>8254.8988569409212</v>
      </c>
      <c r="AD3561">
        <v>9294.367458681374</v>
      </c>
      <c r="AE3561">
        <v>9703.9040055883179</v>
      </c>
      <c r="AF3561">
        <v>18794.836953137226</v>
      </c>
      <c r="AG3561">
        <v>87895.609522427723</v>
      </c>
      <c r="AH3561">
        <v>12484.675140720876</v>
      </c>
      <c r="AI3561">
        <v>557.38829705689579</v>
      </c>
      <c r="AJ3561">
        <v>19463.341162543929</v>
      </c>
      <c r="AK3561">
        <v>1169.8366750188527</v>
      </c>
      <c r="AL3561">
        <v>402544.0625</v>
      </c>
      <c r="AM3561">
        <v>337645.46875</v>
      </c>
      <c r="AN3561">
        <v>64898.58984375</v>
      </c>
      <c r="AO3561" s="5" t="s">
        <v>4499</v>
      </c>
    </row>
    <row r="3562" spans="1:41" ht="14.25" x14ac:dyDescent="0.45">
      <c r="A3562">
        <v>2020</v>
      </c>
      <c r="B3562" s="5" t="s">
        <v>4071</v>
      </c>
      <c r="C3562" s="5" t="s">
        <v>174</v>
      </c>
      <c r="D3562" s="5" t="s">
        <v>83</v>
      </c>
      <c r="E3562" s="5" t="s">
        <v>108</v>
      </c>
      <c r="F3562" s="5" t="s">
        <v>181</v>
      </c>
      <c r="G3562" s="5" t="s">
        <v>86</v>
      </c>
      <c r="H3562" s="5" t="s">
        <v>130</v>
      </c>
      <c r="I3562">
        <v>5103.3306330426958</v>
      </c>
      <c r="J3562">
        <v>32976.150897328698</v>
      </c>
      <c r="K3562">
        <v>668.91737605287415</v>
      </c>
      <c r="L3562">
        <v>910.12664740839989</v>
      </c>
      <c r="M3562">
        <v>8720.7615480488494</v>
      </c>
      <c r="N3562">
        <v>7409.1188701771052</v>
      </c>
      <c r="O3562">
        <v>7233.7071614358019</v>
      </c>
      <c r="P3562">
        <v>7615.2404791629388</v>
      </c>
      <c r="Q3562">
        <v>3530.2809575088195</v>
      </c>
      <c r="R3562">
        <v>3573.3273118866937</v>
      </c>
      <c r="S3562">
        <v>6719.5007119012989</v>
      </c>
      <c r="T3562">
        <v>6273.189321120044</v>
      </c>
      <c r="U3562">
        <v>695.19278378313936</v>
      </c>
      <c r="V3562">
        <v>6466.5269592135801</v>
      </c>
      <c r="W3562">
        <v>1228.9280719243366</v>
      </c>
      <c r="X3562">
        <v>9900.948875764394</v>
      </c>
      <c r="Y3562">
        <v>26445.092359442941</v>
      </c>
      <c r="Z3562">
        <v>6420.24933307417</v>
      </c>
      <c r="AA3562">
        <v>91148.412444182264</v>
      </c>
      <c r="AB3562">
        <v>646.36988820606155</v>
      </c>
      <c r="AC3562">
        <v>8254.8988569409212</v>
      </c>
      <c r="AD3562">
        <v>9294.367458681374</v>
      </c>
      <c r="AE3562">
        <v>9703.9040055883179</v>
      </c>
      <c r="AF3562">
        <v>18794.836953137226</v>
      </c>
      <c r="AG3562">
        <v>87895.609522427723</v>
      </c>
      <c r="AH3562">
        <v>12289.280719243365</v>
      </c>
      <c r="AI3562">
        <v>557.38829705689579</v>
      </c>
      <c r="AJ3562">
        <v>19183.570061931405</v>
      </c>
      <c r="AK3562">
        <v>1169.8366750188527</v>
      </c>
      <c r="AL3562">
        <v>400829.0625</v>
      </c>
      <c r="AM3562">
        <v>336125.875</v>
      </c>
      <c r="AN3562">
        <v>64703.1953125</v>
      </c>
      <c r="AO3562" s="5" t="s">
        <v>4500</v>
      </c>
    </row>
    <row r="3563" spans="1:41" ht="14.25" x14ac:dyDescent="0.45">
      <c r="A3563">
        <v>2020</v>
      </c>
      <c r="B3563" s="5" t="s">
        <v>5028</v>
      </c>
      <c r="C3563" s="5" t="s">
        <v>174</v>
      </c>
      <c r="D3563" s="5" t="s">
        <v>83</v>
      </c>
      <c r="E3563" s="5" t="s">
        <v>108</v>
      </c>
      <c r="F3563" s="5" t="s">
        <v>181</v>
      </c>
      <c r="G3563" s="5" t="s">
        <v>86</v>
      </c>
      <c r="H3563" s="5" t="s">
        <v>130</v>
      </c>
      <c r="I3563">
        <v>6388</v>
      </c>
      <c r="J3563">
        <v>49850.457467955282</v>
      </c>
      <c r="K3563">
        <v>890</v>
      </c>
      <c r="L3563">
        <v>977</v>
      </c>
      <c r="M3563">
        <v>11550</v>
      </c>
      <c r="N3563">
        <v>8553.3480434570301</v>
      </c>
      <c r="O3563">
        <v>7943.83295</v>
      </c>
      <c r="P3563">
        <v>6690.6549999999997</v>
      </c>
      <c r="Q3563">
        <v>4761.0430879026944</v>
      </c>
      <c r="R3563">
        <v>3849.719334997018</v>
      </c>
      <c r="S3563">
        <v>5140</v>
      </c>
      <c r="T3563">
        <v>6363</v>
      </c>
      <c r="U3563">
        <v>695</v>
      </c>
      <c r="V3563">
        <v>4312</v>
      </c>
      <c r="W3563">
        <v>3005</v>
      </c>
      <c r="X3563">
        <v>11025.5</v>
      </c>
      <c r="Y3563">
        <v>31880.5</v>
      </c>
      <c r="Z3563">
        <v>6814.2820501240894</v>
      </c>
      <c r="AA3563">
        <v>78081</v>
      </c>
      <c r="AB3563">
        <v>1002</v>
      </c>
      <c r="AC3563">
        <v>7598.3184199999996</v>
      </c>
      <c r="AD3563">
        <v>13044.28942476</v>
      </c>
      <c r="AE3563">
        <v>6244.3638609999989</v>
      </c>
      <c r="AF3563">
        <v>21450.088858499999</v>
      </c>
      <c r="AG3563">
        <v>91120</v>
      </c>
      <c r="AH3563">
        <v>12254</v>
      </c>
      <c r="AI3563">
        <v>597</v>
      </c>
      <c r="AJ3563">
        <v>17149</v>
      </c>
      <c r="AK3563">
        <v>1496</v>
      </c>
      <c r="AL3563">
        <v>420725.40625</v>
      </c>
      <c r="AM3563">
        <v>346414.75</v>
      </c>
      <c r="AN3563">
        <v>74310.625</v>
      </c>
      <c r="AO3563" s="5" t="s">
        <v>5766</v>
      </c>
    </row>
    <row r="3564" spans="1:41" ht="14.25" x14ac:dyDescent="0.45">
      <c r="A3564">
        <v>2020</v>
      </c>
      <c r="B3564" s="5" t="s">
        <v>589</v>
      </c>
      <c r="C3564" s="5" t="s">
        <v>174</v>
      </c>
      <c r="D3564" s="5" t="s">
        <v>83</v>
      </c>
      <c r="E3564" s="5" t="s">
        <v>108</v>
      </c>
      <c r="F3564" s="5" t="s">
        <v>181</v>
      </c>
      <c r="G3564" s="5" t="s">
        <v>86</v>
      </c>
      <c r="H3564" s="5" t="s">
        <v>130</v>
      </c>
      <c r="I3564">
        <v>4024.0529726160362</v>
      </c>
      <c r="J3564">
        <v>22325.990965026605</v>
      </c>
      <c r="K3564">
        <v>644.39155111724165</v>
      </c>
      <c r="L3564">
        <v>939.51651192546763</v>
      </c>
      <c r="M3564">
        <v>4456.5992283199012</v>
      </c>
      <c r="N3564">
        <v>5666.0807673444051</v>
      </c>
      <c r="O3564">
        <v>7608.4913457286175</v>
      </c>
      <c r="P3564">
        <v>6482.7582024170924</v>
      </c>
      <c r="Q3564">
        <v>1267.9924415499954</v>
      </c>
      <c r="R3564">
        <v>4332.495192751112</v>
      </c>
      <c r="S3564">
        <v>6076.7534556131232</v>
      </c>
      <c r="T3564">
        <v>6502.3035429869933</v>
      </c>
      <c r="U3564">
        <v>776.03002284465174</v>
      </c>
      <c r="V3564">
        <v>1444.8383872661711</v>
      </c>
      <c r="W3564">
        <v>1289.8447028129301</v>
      </c>
      <c r="X3564">
        <v>8236.6878239073794</v>
      </c>
      <c r="Y3564">
        <v>19597.146678128964</v>
      </c>
      <c r="Z3564">
        <v>9060.2879466630566</v>
      </c>
      <c r="AA3564">
        <v>85418.472103639928</v>
      </c>
      <c r="AB3564">
        <v>667.74676384307247</v>
      </c>
      <c r="AC3564">
        <v>8345.5270701499849</v>
      </c>
      <c r="AD3564">
        <v>8085.8802524629145</v>
      </c>
      <c r="AE3564">
        <v>8238.7560866508175</v>
      </c>
      <c r="AF3564">
        <v>19039.91300510673</v>
      </c>
      <c r="AG3564">
        <v>78714.498090099034</v>
      </c>
      <c r="AH3564">
        <v>12564.361326092074</v>
      </c>
      <c r="AI3564">
        <v>782.39962631533285</v>
      </c>
      <c r="AJ3564">
        <v>19099.256006837386</v>
      </c>
      <c r="AK3564">
        <v>660.84636008316784</v>
      </c>
      <c r="AL3564">
        <v>352349.90625</v>
      </c>
      <c r="AM3564">
        <v>294773.59375</v>
      </c>
      <c r="AN3564">
        <v>57576.30078125</v>
      </c>
      <c r="AO3564" s="5" t="s">
        <v>1012</v>
      </c>
    </row>
    <row r="3565" spans="1:41" ht="14.25" x14ac:dyDescent="0.45">
      <c r="A3565">
        <v>2020</v>
      </c>
      <c r="B3565" s="5" t="s">
        <v>1509</v>
      </c>
      <c r="C3565" s="5" t="s">
        <v>174</v>
      </c>
      <c r="D3565" s="5" t="s">
        <v>83</v>
      </c>
      <c r="E3565" s="5" t="s">
        <v>108</v>
      </c>
      <c r="F3565" s="5" t="s">
        <v>181</v>
      </c>
      <c r="G3565" s="5" t="s">
        <v>86</v>
      </c>
      <c r="H3565" s="5" t="s">
        <v>130</v>
      </c>
      <c r="I3565">
        <v>2898.1012153444021</v>
      </c>
      <c r="J3565">
        <v>8375.3300593691747</v>
      </c>
      <c r="K3565">
        <v>552.89501382646358</v>
      </c>
      <c r="L3565">
        <v>1608.3449597333979</v>
      </c>
      <c r="M3565">
        <v>2564.9401854295993</v>
      </c>
      <c r="N3565">
        <v>3455.320016528352</v>
      </c>
      <c r="O3565">
        <v>8140.9164819461439</v>
      </c>
      <c r="P3565">
        <v>8873.454891339039</v>
      </c>
      <c r="Q3565">
        <v>2719.7974631556208</v>
      </c>
      <c r="R3565">
        <v>2893.3121126188298</v>
      </c>
      <c r="S3565">
        <v>4067.8127961545069</v>
      </c>
      <c r="T3565">
        <v>6705.9048706675039</v>
      </c>
      <c r="U3565">
        <v>1425.4837782218924</v>
      </c>
      <c r="V3565">
        <v>1110.1693940990774</v>
      </c>
      <c r="W3565">
        <v>1187.9031485182436</v>
      </c>
      <c r="X3565">
        <v>7934.9251144061318</v>
      </c>
      <c r="Y3565">
        <v>19241.84132277247</v>
      </c>
      <c r="Z3565">
        <v>10528.388342421222</v>
      </c>
      <c r="AA3565">
        <v>68895.17682716508</v>
      </c>
      <c r="AB3565">
        <v>430.2727533342578</v>
      </c>
      <c r="AC3565">
        <v>9035.4979032809897</v>
      </c>
      <c r="AD3565">
        <v>7311.4968402824898</v>
      </c>
      <c r="AE3565">
        <v>8963.0789327625735</v>
      </c>
      <c r="AF3565">
        <v>16403.85986315331</v>
      </c>
      <c r="AG3565">
        <v>61271.256039251755</v>
      </c>
      <c r="AH3565">
        <v>14283.507464775081</v>
      </c>
      <c r="AI3565">
        <v>806.89826770317563</v>
      </c>
      <c r="AJ3565">
        <v>18956.705328282213</v>
      </c>
      <c r="AK3565">
        <v>679.34921995905086</v>
      </c>
      <c r="AL3565">
        <v>301321.9375</v>
      </c>
      <c r="AM3565">
        <v>246655.109375</v>
      </c>
      <c r="AN3565">
        <v>54666.8203125</v>
      </c>
      <c r="AO3565" s="5" t="s">
        <v>2773</v>
      </c>
    </row>
    <row r="3566" spans="1:41" ht="14.25" x14ac:dyDescent="0.45">
      <c r="A3566">
        <v>2020</v>
      </c>
      <c r="B3566" s="5" t="s">
        <v>4071</v>
      </c>
      <c r="C3566" s="5" t="s">
        <v>174</v>
      </c>
      <c r="D3566" s="5" t="s">
        <v>83</v>
      </c>
      <c r="E3566" s="5" t="s">
        <v>108</v>
      </c>
      <c r="F3566" s="5" t="s">
        <v>184</v>
      </c>
      <c r="G3566" s="5" t="s">
        <v>86</v>
      </c>
      <c r="H3566" s="5" t="s">
        <v>130</v>
      </c>
      <c r="I3566">
        <v>935.38538230433835</v>
      </c>
      <c r="J3566"/>
      <c r="K3566"/>
      <c r="L3566"/>
      <c r="M3566"/>
      <c r="N3566">
        <v>103.86756089067615</v>
      </c>
      <c r="O3566">
        <v>0</v>
      </c>
      <c r="P3566"/>
      <c r="Q3566">
        <v>0</v>
      </c>
      <c r="R3566"/>
      <c r="S3566">
        <v>0</v>
      </c>
      <c r="T3566"/>
      <c r="U3566"/>
      <c r="V3566">
        <v>200.53637993744405</v>
      </c>
      <c r="W3566"/>
      <c r="X3566">
        <v>0</v>
      </c>
      <c r="Y3566">
        <v>0</v>
      </c>
      <c r="Z3566">
        <v>0</v>
      </c>
      <c r="AA3566">
        <v>0</v>
      </c>
      <c r="AB3566"/>
      <c r="AC3566"/>
      <c r="AD3566">
        <v>0</v>
      </c>
      <c r="AE3566"/>
      <c r="AF3566">
        <v>0</v>
      </c>
      <c r="AG3566"/>
      <c r="AH3566">
        <v>195.39442147750958</v>
      </c>
      <c r="AI3566">
        <v>0</v>
      </c>
      <c r="AJ3566">
        <v>279.77110061252284</v>
      </c>
      <c r="AK3566"/>
      <c r="AL3566">
        <v>1714.954833984375</v>
      </c>
      <c r="AM3566">
        <v>1519.5604248046875</v>
      </c>
      <c r="AN3566">
        <v>195.39442443847656</v>
      </c>
      <c r="AO3566" s="5" t="s">
        <v>4501</v>
      </c>
    </row>
    <row r="3567" spans="1:41" ht="14.25" x14ac:dyDescent="0.45">
      <c r="A3567">
        <v>2020</v>
      </c>
      <c r="B3567" s="5" t="s">
        <v>5028</v>
      </c>
      <c r="C3567" s="5" t="s">
        <v>174</v>
      </c>
      <c r="D3567" s="5" t="s">
        <v>83</v>
      </c>
      <c r="E3567" s="5" t="s">
        <v>108</v>
      </c>
      <c r="F3567" s="5" t="s">
        <v>184</v>
      </c>
      <c r="G3567" s="5" t="s">
        <v>86</v>
      </c>
      <c r="H3567" s="5" t="s">
        <v>130</v>
      </c>
      <c r="I3567">
        <v>200</v>
      </c>
      <c r="J3567"/>
      <c r="K3567"/>
      <c r="L3567"/>
      <c r="M3567">
        <v>0</v>
      </c>
      <c r="N3567">
        <v>48</v>
      </c>
      <c r="O3567">
        <v>0</v>
      </c>
      <c r="P3567"/>
      <c r="Q3567">
        <v>0</v>
      </c>
      <c r="R3567">
        <v>0</v>
      </c>
      <c r="S3567">
        <v>0</v>
      </c>
      <c r="T3567"/>
      <c r="U3567"/>
      <c r="V3567">
        <v>201</v>
      </c>
      <c r="W3567"/>
      <c r="X3567">
        <v>0</v>
      </c>
      <c r="Y3567"/>
      <c r="Z3567"/>
      <c r="AA3567">
        <v>0</v>
      </c>
      <c r="AB3567">
        <v>0</v>
      </c>
      <c r="AC3567"/>
      <c r="AD3567"/>
      <c r="AE3567"/>
      <c r="AF3567">
        <v>0</v>
      </c>
      <c r="AG3567"/>
      <c r="AH3567">
        <v>195</v>
      </c>
      <c r="AI3567">
        <v>0</v>
      </c>
      <c r="AJ3567"/>
      <c r="AK3567"/>
      <c r="AL3567">
        <v>644</v>
      </c>
      <c r="AM3567">
        <v>449</v>
      </c>
      <c r="AN3567">
        <v>195</v>
      </c>
      <c r="AO3567" s="5" t="s">
        <v>5767</v>
      </c>
    </row>
    <row r="3568" spans="1:41" ht="14.25" x14ac:dyDescent="0.45">
      <c r="A3568">
        <v>2020</v>
      </c>
      <c r="B3568" s="5" t="s">
        <v>1509</v>
      </c>
      <c r="C3568" s="5" t="s">
        <v>174</v>
      </c>
      <c r="D3568" s="5" t="s">
        <v>83</v>
      </c>
      <c r="E3568" s="5" t="s">
        <v>108</v>
      </c>
      <c r="F3568" s="5" t="s">
        <v>184</v>
      </c>
      <c r="G3568" s="5" t="s">
        <v>86</v>
      </c>
      <c r="H3568" s="5" t="s">
        <v>130</v>
      </c>
      <c r="I3568">
        <v>1089.3119338753613</v>
      </c>
      <c r="J3568"/>
      <c r="K3568"/>
      <c r="L3568">
        <v>26.253566292166621</v>
      </c>
      <c r="M3568"/>
      <c r="N3568">
        <v>0</v>
      </c>
      <c r="O3568">
        <v>0</v>
      </c>
      <c r="P3568"/>
      <c r="Q3568"/>
      <c r="R3568"/>
      <c r="S3568">
        <v>0</v>
      </c>
      <c r="T3568"/>
      <c r="U3568"/>
      <c r="V3568">
        <v>58.026605411490237</v>
      </c>
      <c r="W3568"/>
      <c r="X3568"/>
      <c r="Y3568">
        <v>0</v>
      </c>
      <c r="Z3568"/>
      <c r="AA3568">
        <v>0</v>
      </c>
      <c r="AB3568"/>
      <c r="AC3568"/>
      <c r="AD3568">
        <v>0</v>
      </c>
      <c r="AE3568"/>
      <c r="AF3568"/>
      <c r="AG3568"/>
      <c r="AH3568">
        <v>635.00817848544443</v>
      </c>
      <c r="AI3568">
        <v>0</v>
      </c>
      <c r="AJ3568">
        <v>0</v>
      </c>
      <c r="AK3568"/>
      <c r="AL3568">
        <v>1808.6002197265625</v>
      </c>
      <c r="AM3568">
        <v>1173.592041015625</v>
      </c>
      <c r="AN3568">
        <v>635.0081787109375</v>
      </c>
      <c r="AO3568" s="5" t="s">
        <v>2774</v>
      </c>
    </row>
    <row r="3569" spans="1:41" ht="14.25" x14ac:dyDescent="0.45">
      <c r="A3569">
        <v>2020</v>
      </c>
      <c r="B3569" s="5" t="s">
        <v>589</v>
      </c>
      <c r="C3569" s="5" t="s">
        <v>174</v>
      </c>
      <c r="D3569" s="5" t="s">
        <v>83</v>
      </c>
      <c r="E3569" s="5" t="s">
        <v>108</v>
      </c>
      <c r="F3569" s="5" t="s">
        <v>184</v>
      </c>
      <c r="G3569" s="5" t="s">
        <v>86</v>
      </c>
      <c r="H3569" s="5" t="s">
        <v>130</v>
      </c>
      <c r="I3569">
        <v>1270.1491120984363</v>
      </c>
      <c r="J3569"/>
      <c r="K3569"/>
      <c r="L3569"/>
      <c r="M3569">
        <v>0</v>
      </c>
      <c r="N3569">
        <v>0</v>
      </c>
      <c r="O3569">
        <v>0</v>
      </c>
      <c r="P3569">
        <v>0</v>
      </c>
      <c r="Q3569">
        <v>0</v>
      </c>
      <c r="R3569"/>
      <c r="S3569">
        <v>0</v>
      </c>
      <c r="T3569"/>
      <c r="U3569"/>
      <c r="V3569">
        <v>73.250439912833059</v>
      </c>
      <c r="W3569"/>
      <c r="X3569">
        <v>1866.2938169095728</v>
      </c>
      <c r="Y3569">
        <v>0</v>
      </c>
      <c r="Z3569">
        <v>0</v>
      </c>
      <c r="AA3569"/>
      <c r="AB3569"/>
      <c r="AC3569"/>
      <c r="AD3569">
        <v>0</v>
      </c>
      <c r="AE3569"/>
      <c r="AF3569">
        <v>0</v>
      </c>
      <c r="AG3569"/>
      <c r="AH3569">
        <v>190.76962394690003</v>
      </c>
      <c r="AI3569">
        <v>0</v>
      </c>
      <c r="AJ3569">
        <v>0</v>
      </c>
      <c r="AK3569"/>
      <c r="AL3569">
        <v>3400.462890625</v>
      </c>
      <c r="AM3569">
        <v>1343.399658203125</v>
      </c>
      <c r="AN3569">
        <v>2057.0634765625</v>
      </c>
      <c r="AO3569" s="5" t="s">
        <v>1013</v>
      </c>
    </row>
    <row r="3570" spans="1:41" ht="14.25" x14ac:dyDescent="0.45">
      <c r="A3570">
        <v>2020</v>
      </c>
      <c r="B3570" s="5" t="s">
        <v>5028</v>
      </c>
      <c r="C3570" s="5" t="s">
        <v>174</v>
      </c>
      <c r="D3570" s="5" t="s">
        <v>83</v>
      </c>
      <c r="E3570" s="5" t="s">
        <v>108</v>
      </c>
      <c r="F3570" s="5" t="s">
        <v>187</v>
      </c>
      <c r="G3570" s="5" t="s">
        <v>86</v>
      </c>
      <c r="H3570" s="5" t="s">
        <v>130</v>
      </c>
      <c r="I3570">
        <v>350</v>
      </c>
      <c r="J3570">
        <v>1352.0189520983049</v>
      </c>
      <c r="K3570">
        <v>0</v>
      </c>
      <c r="L3570"/>
      <c r="M3570">
        <v>410.95022624434392</v>
      </c>
      <c r="N3570">
        <v>4417.3725603027342</v>
      </c>
      <c r="O3570">
        <v>221.68299999999999</v>
      </c>
      <c r="P3570">
        <v>491.62299999999999</v>
      </c>
      <c r="Q3570">
        <v>83.508963565101936</v>
      </c>
      <c r="R3570">
        <v>28.112625000000001</v>
      </c>
      <c r="S3570">
        <v>200</v>
      </c>
      <c r="T3570">
        <v>0</v>
      </c>
      <c r="U3570">
        <v>250</v>
      </c>
      <c r="V3570">
        <v>1100</v>
      </c>
      <c r="W3570">
        <v>0</v>
      </c>
      <c r="X3570">
        <v>260</v>
      </c>
      <c r="Y3570">
        <v>575.65</v>
      </c>
      <c r="Z3570">
        <v>4.9999999825929873</v>
      </c>
      <c r="AA3570">
        <v>6767</v>
      </c>
      <c r="AB3570"/>
      <c r="AC3570">
        <v>0</v>
      </c>
      <c r="AD3570">
        <v>0</v>
      </c>
      <c r="AE3570">
        <v>196.4357885</v>
      </c>
      <c r="AF3570">
        <v>13814.131439999999</v>
      </c>
      <c r="AG3570">
        <v>4854</v>
      </c>
      <c r="AH3570">
        <v>699</v>
      </c>
      <c r="AI3570"/>
      <c r="AJ3570">
        <v>200</v>
      </c>
      <c r="AK3570"/>
      <c r="AL3570">
        <v>36276.484375</v>
      </c>
      <c r="AM3570">
        <v>34484.8515625</v>
      </c>
      <c r="AN3570">
        <v>1791.63330078125</v>
      </c>
      <c r="AO3570" s="5" t="s">
        <v>5768</v>
      </c>
    </row>
    <row r="3571" spans="1:41" ht="14.25" x14ac:dyDescent="0.45">
      <c r="A3571">
        <v>2020</v>
      </c>
      <c r="B3571" s="5" t="s">
        <v>1509</v>
      </c>
      <c r="C3571" s="5" t="s">
        <v>174</v>
      </c>
      <c r="D3571" s="5" t="s">
        <v>83</v>
      </c>
      <c r="E3571" s="5" t="s">
        <v>108</v>
      </c>
      <c r="F3571" s="5" t="s">
        <v>187</v>
      </c>
      <c r="G3571" s="5" t="s">
        <v>86</v>
      </c>
      <c r="H3571" s="5" t="s">
        <v>130</v>
      </c>
      <c r="I3571">
        <v>1423.2940949988172</v>
      </c>
      <c r="J3571">
        <v>184.44368825984685</v>
      </c>
      <c r="K3571">
        <v>0</v>
      </c>
      <c r="L3571"/>
      <c r="M3571">
        <v>314.21954251127733</v>
      </c>
      <c r="N3571">
        <v>1831.3195573024709</v>
      </c>
      <c r="O3571">
        <v>240.86515453826138</v>
      </c>
      <c r="P3571">
        <v>388.60073425872349</v>
      </c>
      <c r="Q3571">
        <v>227.73483066156163</v>
      </c>
      <c r="R3571">
        <v>817.00323592796644</v>
      </c>
      <c r="S3571">
        <v>1347.6083008811531</v>
      </c>
      <c r="T3571">
        <v>492.67872519189825</v>
      </c>
      <c r="U3571">
        <v>1151.7733753375044</v>
      </c>
      <c r="V3571">
        <v>394.14298015351864</v>
      </c>
      <c r="W3571">
        <v>0</v>
      </c>
      <c r="X3571">
        <v>240.86515453826138</v>
      </c>
      <c r="Y3571">
        <v>164.22624173063275</v>
      </c>
      <c r="Z3571">
        <v>0</v>
      </c>
      <c r="AA3571">
        <v>8037.054561919932</v>
      </c>
      <c r="AB3571"/>
      <c r="AC3571">
        <v>0</v>
      </c>
      <c r="AD3571">
        <v>307.2877538158171</v>
      </c>
      <c r="AE3571">
        <v>204.80983058710675</v>
      </c>
      <c r="AF3571">
        <v>6833.1370840088321</v>
      </c>
      <c r="AG3571">
        <v>5858.9738691900639</v>
      </c>
      <c r="AH3571">
        <v>751.98235531069497</v>
      </c>
      <c r="AI3571"/>
      <c r="AJ3571">
        <v>1697.0044978832052</v>
      </c>
      <c r="AK3571"/>
      <c r="AL3571">
        <v>32909.02734375</v>
      </c>
      <c r="AM3571">
        <v>29213.51953125</v>
      </c>
      <c r="AN3571">
        <v>3695.50732421875</v>
      </c>
      <c r="AO3571" s="5" t="s">
        <v>2775</v>
      </c>
    </row>
    <row r="3572" spans="1:41" ht="14.25" x14ac:dyDescent="0.45">
      <c r="A3572">
        <v>2020</v>
      </c>
      <c r="B3572" s="5" t="s">
        <v>589</v>
      </c>
      <c r="C3572" s="5" t="s">
        <v>174</v>
      </c>
      <c r="D3572" s="5" t="s">
        <v>83</v>
      </c>
      <c r="E3572" s="5" t="s">
        <v>108</v>
      </c>
      <c r="F3572" s="5" t="s">
        <v>187</v>
      </c>
      <c r="G3572" s="5" t="s">
        <v>86</v>
      </c>
      <c r="H3572" s="5" t="s">
        <v>130</v>
      </c>
      <c r="I3572">
        <v>318.4801735340568</v>
      </c>
      <c r="J3572">
        <v>316.88777266638652</v>
      </c>
      <c r="K3572">
        <v>0</v>
      </c>
      <c r="L3572">
        <v>37.156020245639958</v>
      </c>
      <c r="M3572">
        <v>265.40014461171398</v>
      </c>
      <c r="N3572">
        <v>3725.7933901170859</v>
      </c>
      <c r="O3572">
        <v>236.73692899364889</v>
      </c>
      <c r="P3572">
        <v>318.51414475256706</v>
      </c>
      <c r="Q3572">
        <v>86.167598790808754</v>
      </c>
      <c r="R3572">
        <v>753.80372127066198</v>
      </c>
      <c r="S3572">
        <v>425.48278995258465</v>
      </c>
      <c r="T3572">
        <v>477.7202603010852</v>
      </c>
      <c r="U3572">
        <v>584.94191872421766</v>
      </c>
      <c r="V3572">
        <v>382.17620824086816</v>
      </c>
      <c r="W3572">
        <v>0</v>
      </c>
      <c r="X3572">
        <v>217.33555149305715</v>
      </c>
      <c r="Y3572">
        <v>318.4801735340568</v>
      </c>
      <c r="Z3572">
        <v>0</v>
      </c>
      <c r="AA3572">
        <v>6845.1421417935126</v>
      </c>
      <c r="AB3572">
        <v>0</v>
      </c>
      <c r="AC3572">
        <v>529.47328850036945</v>
      </c>
      <c r="AD3572">
        <v>324.10100612458632</v>
      </c>
      <c r="AE3572">
        <v>434.06724451535047</v>
      </c>
      <c r="AF3572">
        <v>7603.7332431217201</v>
      </c>
      <c r="AG3572">
        <v>5519.2614073452041</v>
      </c>
      <c r="AH3572">
        <v>812.99798633950081</v>
      </c>
      <c r="AI3572"/>
      <c r="AJ3572">
        <v>1263.3046883517586</v>
      </c>
      <c r="AK3572"/>
      <c r="AL3572">
        <v>31797.15625</v>
      </c>
      <c r="AM3572">
        <v>29037.3828125</v>
      </c>
      <c r="AN3572">
        <v>2759.774658203125</v>
      </c>
      <c r="AO3572" s="5" t="s">
        <v>1014</v>
      </c>
    </row>
    <row r="3573" spans="1:41" ht="14.25" x14ac:dyDescent="0.45">
      <c r="A3573">
        <v>2020</v>
      </c>
      <c r="B3573" s="5" t="s">
        <v>4071</v>
      </c>
      <c r="C3573" s="5" t="s">
        <v>174</v>
      </c>
      <c r="D3573" s="5" t="s">
        <v>83</v>
      </c>
      <c r="E3573" s="5" t="s">
        <v>108</v>
      </c>
      <c r="F3573" s="5" t="s">
        <v>187</v>
      </c>
      <c r="G3573" s="5" t="s">
        <v>86</v>
      </c>
      <c r="H3573" s="5" t="s">
        <v>130</v>
      </c>
      <c r="I3573">
        <v>308.51750759606773</v>
      </c>
      <c r="J3573">
        <v>654.05711610366359</v>
      </c>
      <c r="K3573"/>
      <c r="L3573">
        <v>0</v>
      </c>
      <c r="M3573">
        <v>452.49234447423271</v>
      </c>
      <c r="N3573">
        <v>3548.2731034397198</v>
      </c>
      <c r="O3573">
        <v>229.33134731307703</v>
      </c>
      <c r="P3573">
        <v>168.65623748585037</v>
      </c>
      <c r="Q3573">
        <v>84.724193996993023</v>
      </c>
      <c r="R3573">
        <v>750.1758196092693</v>
      </c>
      <c r="S3573">
        <v>581.91494750738786</v>
      </c>
      <c r="T3573">
        <v>1234.0700303842709</v>
      </c>
      <c r="U3573">
        <v>484.37248692582637</v>
      </c>
      <c r="V3573">
        <v>1953.9442147750958</v>
      </c>
      <c r="W3573">
        <v>35.993709219541238</v>
      </c>
      <c r="X3573">
        <v>214.74761946057001</v>
      </c>
      <c r="Y3573">
        <v>421.64059371462594</v>
      </c>
      <c r="Z3573">
        <v>15.425875379803388</v>
      </c>
      <c r="AA3573">
        <v>7106.1865916294273</v>
      </c>
      <c r="AB3573">
        <v>0</v>
      </c>
      <c r="AC3573">
        <v>538.55587419738572</v>
      </c>
      <c r="AD3573">
        <v>313.9625098459785</v>
      </c>
      <c r="AE3573">
        <v>268.41023160857895</v>
      </c>
      <c r="AF3573">
        <v>5754.0075853898406</v>
      </c>
      <c r="AG3573">
        <v>3490.3614026035134</v>
      </c>
      <c r="AH3573">
        <v>1221.7293300804283</v>
      </c>
      <c r="AI3573"/>
      <c r="AJ3573">
        <v>617.03501519213546</v>
      </c>
      <c r="AK3573"/>
      <c r="AL3573">
        <v>30448.587890625</v>
      </c>
      <c r="AM3573">
        <v>26164.34375</v>
      </c>
      <c r="AN3573">
        <v>4284.24169921875</v>
      </c>
      <c r="AO3573" s="5" t="s">
        <v>4502</v>
      </c>
    </row>
    <row r="3574" spans="1:41" ht="14.25" x14ac:dyDescent="0.45">
      <c r="A3574">
        <v>2020</v>
      </c>
      <c r="B3574" s="5" t="s">
        <v>589</v>
      </c>
      <c r="C3574" s="5" t="s">
        <v>174</v>
      </c>
      <c r="D3574" s="5" t="s">
        <v>83</v>
      </c>
      <c r="E3574" s="5" t="s">
        <v>108</v>
      </c>
      <c r="F3574" s="5" t="s">
        <v>190</v>
      </c>
      <c r="G3574" s="5" t="s">
        <v>86</v>
      </c>
      <c r="H3574" s="5" t="s">
        <v>130</v>
      </c>
      <c r="I3574">
        <v>3290.9617931852536</v>
      </c>
      <c r="J3574">
        <v>5467.2429790013084</v>
      </c>
      <c r="K3574">
        <v>345.02018799522818</v>
      </c>
      <c r="L3574">
        <v>605.11232971470793</v>
      </c>
      <c r="M3574">
        <v>1942.7290585577466</v>
      </c>
      <c r="N3574">
        <v>887.28576346588216</v>
      </c>
      <c r="O3574">
        <v>4006.4805830584346</v>
      </c>
      <c r="P3574">
        <v>1194.4280428221266</v>
      </c>
      <c r="Q3574">
        <v>104.0090224673054</v>
      </c>
      <c r="R3574">
        <v>1155.595330017836</v>
      </c>
      <c r="S3574">
        <v>3786.8810864353882</v>
      </c>
      <c r="T3574">
        <v>2945.9416051900253</v>
      </c>
      <c r="U3574">
        <v>0</v>
      </c>
      <c r="V3574">
        <v>764.35241648173633</v>
      </c>
      <c r="W3574">
        <v>849.28046275748477</v>
      </c>
      <c r="X3574">
        <v>5927.3332225379227</v>
      </c>
      <c r="Y3574">
        <v>2691.1574663627798</v>
      </c>
      <c r="Z3574">
        <v>4964.2730922881692</v>
      </c>
      <c r="AA3574">
        <v>34467.596400766684</v>
      </c>
      <c r="AB3574">
        <v>417.2090273296144</v>
      </c>
      <c r="AC3574">
        <v>5641.7636064864255</v>
      </c>
      <c r="AD3574">
        <v>3626.8960296294722</v>
      </c>
      <c r="AE3574">
        <v>1582.7999112788973</v>
      </c>
      <c r="AF3574">
        <v>5238.0872259458656</v>
      </c>
      <c r="AG3574">
        <v>26623.880906868701</v>
      </c>
      <c r="AH3574">
        <v>8471.6745594355543</v>
      </c>
      <c r="AI3574">
        <v>207.01211279713692</v>
      </c>
      <c r="AJ3574">
        <v>6562.8147759584635</v>
      </c>
      <c r="AK3574">
        <v>339.18138481377048</v>
      </c>
      <c r="AL3574">
        <v>134107.015625</v>
      </c>
      <c r="AM3574">
        <v>101241.359375</v>
      </c>
      <c r="AN3574">
        <v>32865.63671875</v>
      </c>
      <c r="AO3574" s="5" t="s">
        <v>1015</v>
      </c>
    </row>
    <row r="3575" spans="1:41" ht="14.25" x14ac:dyDescent="0.45">
      <c r="A3575">
        <v>2020</v>
      </c>
      <c r="B3575" s="5" t="s">
        <v>5028</v>
      </c>
      <c r="C3575" s="5" t="s">
        <v>174</v>
      </c>
      <c r="D3575" s="5" t="s">
        <v>83</v>
      </c>
      <c r="E3575" s="5" t="s">
        <v>108</v>
      </c>
      <c r="F3575" s="5" t="s">
        <v>190</v>
      </c>
      <c r="G3575" s="5" t="s">
        <v>86</v>
      </c>
      <c r="H3575" s="5" t="s">
        <v>130</v>
      </c>
      <c r="I3575">
        <v>3336</v>
      </c>
      <c r="J3575">
        <v>21879.986791919771</v>
      </c>
      <c r="K3575">
        <v>555</v>
      </c>
      <c r="L3575">
        <v>772</v>
      </c>
      <c r="M3575">
        <v>7721.5384615384619</v>
      </c>
      <c r="N3575">
        <v>3144.5633867187498</v>
      </c>
      <c r="O3575">
        <v>3994.3290999999999</v>
      </c>
      <c r="P3575">
        <v>3418.3139999999999</v>
      </c>
      <c r="Q3575">
        <v>116.39835617126241</v>
      </c>
      <c r="R3575">
        <v>1323.188666449731</v>
      </c>
      <c r="S3575">
        <v>3700</v>
      </c>
      <c r="T3575">
        <v>3783</v>
      </c>
      <c r="U3575">
        <v>0</v>
      </c>
      <c r="V3575">
        <v>1460</v>
      </c>
      <c r="W3575">
        <v>1845</v>
      </c>
      <c r="X3575">
        <v>5100</v>
      </c>
      <c r="Y3575">
        <v>4109.7</v>
      </c>
      <c r="Z3575">
        <v>4591.0697519825926</v>
      </c>
      <c r="AA3575">
        <v>35983</v>
      </c>
      <c r="AB3575">
        <v>660</v>
      </c>
      <c r="AC3575">
        <v>3521.76352</v>
      </c>
      <c r="AD3575">
        <v>4808.3224032689996</v>
      </c>
      <c r="AE3575">
        <v>2186.7596005</v>
      </c>
      <c r="AF3575">
        <v>3295.445220900001</v>
      </c>
      <c r="AG3575">
        <v>22634</v>
      </c>
      <c r="AH3575">
        <v>7921</v>
      </c>
      <c r="AI3575"/>
      <c r="AJ3575">
        <v>6709</v>
      </c>
      <c r="AK3575">
        <v>418</v>
      </c>
      <c r="AL3575">
        <v>158987.375</v>
      </c>
      <c r="AM3575">
        <v>118481.1875</v>
      </c>
      <c r="AN3575">
        <v>40506.1875</v>
      </c>
      <c r="AO3575" s="5" t="s">
        <v>5769</v>
      </c>
    </row>
    <row r="3576" spans="1:41" ht="14.25" x14ac:dyDescent="0.45">
      <c r="A3576">
        <v>2020</v>
      </c>
      <c r="B3576" s="5" t="s">
        <v>4071</v>
      </c>
      <c r="C3576" s="5" t="s">
        <v>174</v>
      </c>
      <c r="D3576" s="5" t="s">
        <v>83</v>
      </c>
      <c r="E3576" s="5" t="s">
        <v>108</v>
      </c>
      <c r="F3576" s="5" t="s">
        <v>190</v>
      </c>
      <c r="G3576" s="5" t="s">
        <v>86</v>
      </c>
      <c r="H3576" s="5" t="s">
        <v>130</v>
      </c>
      <c r="I3576">
        <v>3743.3457588322885</v>
      </c>
      <c r="J3576">
        <v>17816.886063672911</v>
      </c>
      <c r="K3576">
        <v>386.21249992567749</v>
      </c>
      <c r="L3576">
        <v>853.56510434912082</v>
      </c>
      <c r="M3576">
        <v>5368.2046321715789</v>
      </c>
      <c r="N3576">
        <v>3013.1876575215952</v>
      </c>
      <c r="O3576">
        <v>3881.1502455585323</v>
      </c>
      <c r="P3576">
        <v>3110.8848682603498</v>
      </c>
      <c r="Q3576">
        <v>204.5335072722844</v>
      </c>
      <c r="R3576">
        <v>1366.1522052022672</v>
      </c>
      <c r="S3576">
        <v>5196.0988598870163</v>
      </c>
      <c r="T3576">
        <v>2313.8813069705084</v>
      </c>
      <c r="U3576">
        <v>0</v>
      </c>
      <c r="V3576">
        <v>1234.0700303842709</v>
      </c>
      <c r="W3576">
        <v>786.7196443699728</v>
      </c>
      <c r="X3576">
        <v>6176.9698068086491</v>
      </c>
      <c r="Y3576">
        <v>2025.9316332141782</v>
      </c>
      <c r="Z3576">
        <v>4284.2797888173945</v>
      </c>
      <c r="AA3576">
        <v>39557.086432275821</v>
      </c>
      <c r="AB3576">
        <v>404.15793495084876</v>
      </c>
      <c r="AC3576">
        <v>5078.8793919719637</v>
      </c>
      <c r="AD3576">
        <v>4569.3718408586801</v>
      </c>
      <c r="AE3576">
        <v>4378.891824480188</v>
      </c>
      <c r="AF3576">
        <v>6805.4848608924603</v>
      </c>
      <c r="AG3576">
        <v>30825.012575615117</v>
      </c>
      <c r="AH3576">
        <v>7993.6886218141153</v>
      </c>
      <c r="AI3576"/>
      <c r="AJ3576">
        <v>6787.3851671134908</v>
      </c>
      <c r="AK3576">
        <v>328.57114558981215</v>
      </c>
      <c r="AL3576">
        <v>168490.625</v>
      </c>
      <c r="AM3576">
        <v>131085.578125</v>
      </c>
      <c r="AN3576">
        <v>37405.0234375</v>
      </c>
      <c r="AO3576" s="5" t="s">
        <v>4503</v>
      </c>
    </row>
    <row r="3577" spans="1:41" ht="14.25" x14ac:dyDescent="0.45">
      <c r="A3577">
        <v>2020</v>
      </c>
      <c r="B3577" s="5" t="s">
        <v>1509</v>
      </c>
      <c r="C3577" s="5" t="s">
        <v>174</v>
      </c>
      <c r="D3577" s="5" t="s">
        <v>83</v>
      </c>
      <c r="E3577" s="5" t="s">
        <v>108</v>
      </c>
      <c r="F3577" s="5" t="s">
        <v>190</v>
      </c>
      <c r="G3577" s="5" t="s">
        <v>86</v>
      </c>
      <c r="H3577" s="5" t="s">
        <v>130</v>
      </c>
      <c r="I3577">
        <v>1313.809933845062</v>
      </c>
      <c r="J3577">
        <v>3445.9237457148811</v>
      </c>
      <c r="K3577">
        <v>361.29773180739204</v>
      </c>
      <c r="L3577">
        <v>1264.5420613258723</v>
      </c>
      <c r="M3577">
        <v>667.71652783646437</v>
      </c>
      <c r="N3577">
        <v>518.29801890187696</v>
      </c>
      <c r="O3577">
        <v>3926.1020189736605</v>
      </c>
      <c r="P3577">
        <v>2489.473453844947</v>
      </c>
      <c r="Q3577">
        <v>102.87327731895252</v>
      </c>
      <c r="R3577">
        <v>612.67700190063442</v>
      </c>
      <c r="S3577">
        <v>1347.6083008811531</v>
      </c>
      <c r="T3577">
        <v>3038.1854720167062</v>
      </c>
      <c r="U3577">
        <v>0</v>
      </c>
      <c r="V3577">
        <v>390.85845531890595</v>
      </c>
      <c r="W3577">
        <v>957.98641009535777</v>
      </c>
      <c r="X3577">
        <v>6569.04966922531</v>
      </c>
      <c r="Y3577">
        <v>2556.4551629401831</v>
      </c>
      <c r="Z3577">
        <v>4704.9586559013305</v>
      </c>
      <c r="AA3577">
        <v>30316.448660922539</v>
      </c>
      <c r="AB3577">
        <v>204.73538135752216</v>
      </c>
      <c r="AC3577">
        <v>5770.1054258299555</v>
      </c>
      <c r="AD3577">
        <v>3448.980042307307</v>
      </c>
      <c r="AE3577">
        <v>2928.0993669449276</v>
      </c>
      <c r="AF3577">
        <v>5340.9146827756358</v>
      </c>
      <c r="AG3577">
        <v>22167.664756322341</v>
      </c>
      <c r="AH3577">
        <v>8466.8652657968487</v>
      </c>
      <c r="AI3577">
        <v>213.49411424982259</v>
      </c>
      <c r="AJ3577">
        <v>6210.011865956264</v>
      </c>
      <c r="AK3577">
        <v>349.80189488624779</v>
      </c>
      <c r="AL3577">
        <v>119684.9375</v>
      </c>
      <c r="AM3577">
        <v>90133.1171875</v>
      </c>
      <c r="AN3577">
        <v>29551.82421875</v>
      </c>
      <c r="AO3577" s="5" t="s">
        <v>2776</v>
      </c>
    </row>
    <row r="3578" spans="1:41" ht="14.25" x14ac:dyDescent="0.45">
      <c r="A3578">
        <v>2020</v>
      </c>
      <c r="B3578" s="5" t="s">
        <v>5028</v>
      </c>
      <c r="C3578" s="5" t="s">
        <v>174</v>
      </c>
      <c r="D3578" s="5" t="s">
        <v>83</v>
      </c>
      <c r="E3578" s="5" t="s">
        <v>108</v>
      </c>
      <c r="F3578" s="5" t="s">
        <v>193</v>
      </c>
      <c r="G3578" s="5" t="s">
        <v>86</v>
      </c>
      <c r="H3578" s="5" t="s">
        <v>130</v>
      </c>
      <c r="I3578">
        <v>1130</v>
      </c>
      <c r="J3578">
        <v>3592.524924796619</v>
      </c>
      <c r="K3578">
        <v>51</v>
      </c>
      <c r="L3578">
        <v>37.5</v>
      </c>
      <c r="M3578">
        <v>789.45701357466066</v>
      </c>
      <c r="N3578">
        <v>576.39858935546874</v>
      </c>
      <c r="O3578">
        <v>413.22710000000012</v>
      </c>
      <c r="P3578">
        <v>1289.42</v>
      </c>
      <c r="Q3578">
        <v>1092.890982841157</v>
      </c>
      <c r="R3578">
        <v>662.76949636163079</v>
      </c>
      <c r="S3578">
        <v>100</v>
      </c>
      <c r="T3578">
        <v>700</v>
      </c>
      <c r="U3578">
        <v>0</v>
      </c>
      <c r="V3578">
        <v>253</v>
      </c>
      <c r="W3578">
        <v>230</v>
      </c>
      <c r="X3578">
        <v>385</v>
      </c>
      <c r="Y3578">
        <v>3647.6750000000002</v>
      </c>
      <c r="Z3578">
        <v>4.9999999825929873</v>
      </c>
      <c r="AA3578">
        <v>6965</v>
      </c>
      <c r="AB3578">
        <v>300</v>
      </c>
      <c r="AC3578">
        <v>249.99975000000001</v>
      </c>
      <c r="AD3578">
        <v>1498.625196728</v>
      </c>
      <c r="AE3578">
        <v>466.3914165000001</v>
      </c>
      <c r="AF3578">
        <v>0</v>
      </c>
      <c r="AG3578">
        <v>8775</v>
      </c>
      <c r="AH3578">
        <v>582</v>
      </c>
      <c r="AI3578">
        <v>513</v>
      </c>
      <c r="AJ3578">
        <v>2100</v>
      </c>
      <c r="AK3578">
        <v>60</v>
      </c>
      <c r="AL3578">
        <v>36465.87890625</v>
      </c>
      <c r="AM3578">
        <v>30843.5703125</v>
      </c>
      <c r="AN3578">
        <v>5622.30908203125</v>
      </c>
      <c r="AO3578" s="5" t="s">
        <v>5770</v>
      </c>
    </row>
    <row r="3579" spans="1:41" ht="14.25" x14ac:dyDescent="0.45">
      <c r="A3579">
        <v>2020</v>
      </c>
      <c r="B3579" s="5" t="s">
        <v>4071</v>
      </c>
      <c r="C3579" s="5" t="s">
        <v>174</v>
      </c>
      <c r="D3579" s="5" t="s">
        <v>83</v>
      </c>
      <c r="E3579" s="5" t="s">
        <v>108</v>
      </c>
      <c r="F3579" s="5" t="s">
        <v>193</v>
      </c>
      <c r="G3579" s="5" t="s">
        <v>86</v>
      </c>
      <c r="H3579" s="5" t="s">
        <v>130</v>
      </c>
      <c r="I3579">
        <v>935.83643970807213</v>
      </c>
      <c r="J3579">
        <v>4591.7689047214753</v>
      </c>
      <c r="K3579">
        <v>52.447976291331521</v>
      </c>
      <c r="L3579">
        <v>0</v>
      </c>
      <c r="M3579">
        <v>832.99727050938293</v>
      </c>
      <c r="N3579">
        <v>569.13821520699378</v>
      </c>
      <c r="O3579">
        <v>424.72576879058659</v>
      </c>
      <c r="P3579">
        <v>1523.0480958325877</v>
      </c>
      <c r="Q3579">
        <v>1101.8081121355463</v>
      </c>
      <c r="R3579">
        <v>897.19532819366884</v>
      </c>
      <c r="S3579">
        <v>90.236983630759198</v>
      </c>
      <c r="T3579">
        <v>411.35667679475699</v>
      </c>
      <c r="U3579">
        <v>0</v>
      </c>
      <c r="V3579">
        <v>260.18309807268383</v>
      </c>
      <c r="W3579">
        <v>154.25875379803387</v>
      </c>
      <c r="X3579">
        <v>419.73398349111415</v>
      </c>
      <c r="Y3579">
        <v>3707.3520496127476</v>
      </c>
      <c r="Z3579">
        <v>15.425875379803388</v>
      </c>
      <c r="AA3579">
        <v>7359.1709478582025</v>
      </c>
      <c r="AB3579">
        <v>216.50216095554055</v>
      </c>
      <c r="AC3579">
        <v>391.27501512740599</v>
      </c>
      <c r="AD3579">
        <v>1509.1745879957557</v>
      </c>
      <c r="AE3579">
        <v>191.28085470956202</v>
      </c>
      <c r="AF3579">
        <v>1085.9816267381584</v>
      </c>
      <c r="AG3579">
        <v>10838.22004184986</v>
      </c>
      <c r="AH3579">
        <v>860.76384619302905</v>
      </c>
      <c r="AI3579">
        <v>527.5649379892759</v>
      </c>
      <c r="AJ3579">
        <v>2159.6225531724745</v>
      </c>
      <c r="AK3579">
        <v>0</v>
      </c>
      <c r="AL3579">
        <v>41127.0703125</v>
      </c>
      <c r="AM3579">
        <v>35627.30859375</v>
      </c>
      <c r="AN3579">
        <v>5499.7626953125</v>
      </c>
      <c r="AO3579" s="5" t="s">
        <v>4504</v>
      </c>
    </row>
    <row r="3580" spans="1:41" ht="14.25" x14ac:dyDescent="0.45">
      <c r="A3580">
        <v>2020</v>
      </c>
      <c r="B3580" s="5" t="s">
        <v>589</v>
      </c>
      <c r="C3580" s="5" t="s">
        <v>174</v>
      </c>
      <c r="D3580" s="5" t="s">
        <v>83</v>
      </c>
      <c r="E3580" s="5" t="s">
        <v>108</v>
      </c>
      <c r="F3580" s="5" t="s">
        <v>193</v>
      </c>
      <c r="G3580" s="5" t="s">
        <v>86</v>
      </c>
      <c r="H3580" s="5" t="s">
        <v>130</v>
      </c>
      <c r="I3580">
        <v>435.25623716321098</v>
      </c>
      <c r="J3580">
        <v>1714.4849341916724</v>
      </c>
      <c r="K3580">
        <v>53.080028922342798</v>
      </c>
      <c r="L3580">
        <v>31.84801735340568</v>
      </c>
      <c r="M3580">
        <v>424.64023137874239</v>
      </c>
      <c r="N3580">
        <v>682.92765211486244</v>
      </c>
      <c r="O3580">
        <v>438.44103889855154</v>
      </c>
      <c r="P3580">
        <v>2299.273982432594</v>
      </c>
      <c r="Q3580">
        <v>771.12140144596162</v>
      </c>
      <c r="R3580">
        <v>605.06029458869011</v>
      </c>
      <c r="S3580">
        <v>77.60632396285682</v>
      </c>
      <c r="T3580">
        <v>610.42033260694222</v>
      </c>
      <c r="U3580">
        <v>0</v>
      </c>
      <c r="V3580">
        <v>161.36328792392212</v>
      </c>
      <c r="W3580">
        <v>159.2400867670284</v>
      </c>
      <c r="X3580">
        <v>503.82332391572351</v>
      </c>
      <c r="Y3580">
        <v>3253.8057729396137</v>
      </c>
      <c r="Z3580">
        <v>0</v>
      </c>
      <c r="AA3580">
        <v>9285.2342561553469</v>
      </c>
      <c r="AB3580">
        <v>223.99772205228663</v>
      </c>
      <c r="AC3580">
        <v>384.67627760311052</v>
      </c>
      <c r="AD3580">
        <v>1557.9089446922624</v>
      </c>
      <c r="AE3580">
        <v>895.4494719141386</v>
      </c>
      <c r="AF3580">
        <v>1118.4527884581917</v>
      </c>
      <c r="AG3580">
        <v>11737.055995308439</v>
      </c>
      <c r="AH3580">
        <v>858.24688321894087</v>
      </c>
      <c r="AI3580">
        <v>544.60109674323712</v>
      </c>
      <c r="AJ3580">
        <v>2654.0014461171399</v>
      </c>
      <c r="AK3580">
        <v>0</v>
      </c>
      <c r="AL3580">
        <v>41482.015625</v>
      </c>
      <c r="AM3580">
        <v>36030.0078125</v>
      </c>
      <c r="AN3580">
        <v>5452.005859375</v>
      </c>
      <c r="AO3580" s="5" t="s">
        <v>1016</v>
      </c>
    </row>
    <row r="3581" spans="1:41" ht="14.25" x14ac:dyDescent="0.45">
      <c r="A3581">
        <v>2020</v>
      </c>
      <c r="B3581" s="5" t="s">
        <v>1509</v>
      </c>
      <c r="C3581" s="5" t="s">
        <v>174</v>
      </c>
      <c r="D3581" s="5" t="s">
        <v>83</v>
      </c>
      <c r="E3581" s="5" t="s">
        <v>108</v>
      </c>
      <c r="F3581" s="5" t="s">
        <v>193</v>
      </c>
      <c r="G3581" s="5" t="s">
        <v>86</v>
      </c>
      <c r="H3581" s="5" t="s">
        <v>130</v>
      </c>
      <c r="I3581">
        <v>350.34931569201655</v>
      </c>
      <c r="J3581">
        <v>713.97556745747181</v>
      </c>
      <c r="K3581">
        <v>54.742080576877584</v>
      </c>
      <c r="L3581">
        <v>271.5207196613128</v>
      </c>
      <c r="M3581">
        <v>1305.1880561542039</v>
      </c>
      <c r="N3581">
        <v>967.48963528350362</v>
      </c>
      <c r="O3581">
        <v>445.60053589578354</v>
      </c>
      <c r="P3581">
        <v>2920.5773934132185</v>
      </c>
      <c r="Q3581">
        <v>707.73877948682627</v>
      </c>
      <c r="R3581">
        <v>597.76171926405539</v>
      </c>
      <c r="S3581">
        <v>51.289962504320584</v>
      </c>
      <c r="T3581">
        <v>629.53392663409227</v>
      </c>
      <c r="U3581"/>
      <c r="V3581">
        <v>166.41592495370784</v>
      </c>
      <c r="W3581">
        <v>131.38099338450621</v>
      </c>
      <c r="X3581">
        <v>558.36922188415144</v>
      </c>
      <c r="Y3581">
        <v>2808.2687335938199</v>
      </c>
      <c r="Z3581">
        <v>0</v>
      </c>
      <c r="AA3581">
        <v>8465.6752753748478</v>
      </c>
      <c r="AB3581">
        <v>225.53737197673564</v>
      </c>
      <c r="AC3581">
        <v>142.54837782218922</v>
      </c>
      <c r="AD3581">
        <v>1463.0820116493394</v>
      </c>
      <c r="AE3581">
        <v>907.0149640286154</v>
      </c>
      <c r="AF3581">
        <v>1491.7411943962943</v>
      </c>
      <c r="AG3581">
        <v>8613.4574217386671</v>
      </c>
      <c r="AH3581">
        <v>682.65643531368642</v>
      </c>
      <c r="AI3581">
        <v>593.40415345335305</v>
      </c>
      <c r="AJ3581">
        <v>2748.0524449592549</v>
      </c>
      <c r="AK3581">
        <v>0</v>
      </c>
      <c r="AL3581">
        <v>38013.37109375</v>
      </c>
      <c r="AM3581">
        <v>31872.587890625</v>
      </c>
      <c r="AN3581">
        <v>6140.78466796875</v>
      </c>
      <c r="AO3581" s="5" t="s">
        <v>2777</v>
      </c>
    </row>
    <row r="3582" spans="1:41" ht="14.25" x14ac:dyDescent="0.45">
      <c r="A3582">
        <v>2020</v>
      </c>
      <c r="B3582" s="5" t="s">
        <v>589</v>
      </c>
      <c r="C3582" s="5" t="s">
        <v>174</v>
      </c>
      <c r="D3582" s="5" t="s">
        <v>83</v>
      </c>
      <c r="E3582" s="5" t="s">
        <v>108</v>
      </c>
      <c r="F3582" s="5" t="s">
        <v>196</v>
      </c>
      <c r="G3582" s="5" t="s">
        <v>86</v>
      </c>
      <c r="H3582" s="5" t="s">
        <v>130</v>
      </c>
      <c r="I3582">
        <v>394.91541518223045</v>
      </c>
      <c r="J3582">
        <v>1551.5292454000801</v>
      </c>
      <c r="K3582">
        <v>76.43524164817363</v>
      </c>
      <c r="L3582">
        <v>84.928046275748486</v>
      </c>
      <c r="M3582">
        <v>464.98105335972292</v>
      </c>
      <c r="N3582">
        <v>370.07396164657405</v>
      </c>
      <c r="O3582">
        <v>479.84346145797895</v>
      </c>
      <c r="P3582">
        <v>430.98945211831722</v>
      </c>
      <c r="Q3582">
        <v>104.0090224673054</v>
      </c>
      <c r="R3582">
        <v>145.41989376915788</v>
      </c>
      <c r="S3582">
        <v>650.87063632415902</v>
      </c>
      <c r="T3582">
        <v>875.82047721865626</v>
      </c>
      <c r="U3582">
        <v>31.84801735340568</v>
      </c>
      <c r="V3582">
        <v>0</v>
      </c>
      <c r="W3582">
        <v>217.62811858160549</v>
      </c>
      <c r="X3582">
        <v>67.176443188763116</v>
      </c>
      <c r="Y3582">
        <v>6512.9195487714615</v>
      </c>
      <c r="Z3582">
        <v>0</v>
      </c>
      <c r="AA3582">
        <v>11055.541333563491</v>
      </c>
      <c r="AB3582">
        <v>26.540014461171399</v>
      </c>
      <c r="AC3582">
        <v>76.369560420385127</v>
      </c>
      <c r="AD3582">
        <v>1316.9990119180195</v>
      </c>
      <c r="AE3582">
        <v>459.82167454847121</v>
      </c>
      <c r="AF3582">
        <v>1356.1240060055575</v>
      </c>
      <c r="AG3582">
        <v>9418.5203319805059</v>
      </c>
      <c r="AH3582">
        <v>1605.1242861919957</v>
      </c>
      <c r="AI3582">
        <v>30.786416774958823</v>
      </c>
      <c r="AJ3582">
        <v>3742.1420390251674</v>
      </c>
      <c r="AK3582">
        <v>91.297649746429613</v>
      </c>
      <c r="AL3582">
        <v>41638.6484375</v>
      </c>
      <c r="AM3582">
        <v>35735.1484375</v>
      </c>
      <c r="AN3582">
        <v>5903.50341796875</v>
      </c>
      <c r="AO3582" s="5" t="s">
        <v>1017</v>
      </c>
    </row>
    <row r="3583" spans="1:41" ht="14.25" x14ac:dyDescent="0.45">
      <c r="A3583">
        <v>2020</v>
      </c>
      <c r="B3583" s="5" t="s">
        <v>1509</v>
      </c>
      <c r="C3583" s="5" t="s">
        <v>174</v>
      </c>
      <c r="D3583" s="5" t="s">
        <v>83</v>
      </c>
      <c r="E3583" s="5" t="s">
        <v>108</v>
      </c>
      <c r="F3583" s="5" t="s">
        <v>196</v>
      </c>
      <c r="G3583" s="5" t="s">
        <v>86</v>
      </c>
      <c r="H3583" s="5" t="s">
        <v>130</v>
      </c>
      <c r="I3583">
        <v>407.28107949196925</v>
      </c>
      <c r="J3583">
        <v>158.66123721277151</v>
      </c>
      <c r="K3583"/>
      <c r="L3583">
        <v>98.535745038379659</v>
      </c>
      <c r="M3583">
        <v>0</v>
      </c>
      <c r="N3583">
        <v>138.21280504050051</v>
      </c>
      <c r="O3583">
        <v>487.75193793997926</v>
      </c>
      <c r="P3583">
        <v>561.04231008603199</v>
      </c>
      <c r="Q3583">
        <v>456.72072609095966</v>
      </c>
      <c r="R3583">
        <v>117.69983804976269</v>
      </c>
      <c r="S3583">
        <v>642.50443273459848</v>
      </c>
      <c r="T3583">
        <v>903.24432951848019</v>
      </c>
      <c r="U3583">
        <v>32.845248346126553</v>
      </c>
      <c r="V3583">
        <v>0</v>
      </c>
      <c r="W3583">
        <v>43.793664461502068</v>
      </c>
      <c r="X3583">
        <v>74.449229584553535</v>
      </c>
      <c r="Y3583">
        <v>5589.1664268992017</v>
      </c>
      <c r="Z3583">
        <v>0</v>
      </c>
      <c r="AA3583">
        <v>5035.4001981031051</v>
      </c>
      <c r="AB3583"/>
      <c r="AC3583">
        <v>51.73126614514932</v>
      </c>
      <c r="AD3583">
        <v>1252.0892653743813</v>
      </c>
      <c r="AE3583">
        <v>204.80983058710675</v>
      </c>
      <c r="AF3583">
        <v>765.11887067422833</v>
      </c>
      <c r="AG3583">
        <v>5176.4340748175828</v>
      </c>
      <c r="AH3583">
        <v>1382.9779094288583</v>
      </c>
      <c r="AI3583"/>
      <c r="AJ3583">
        <v>4497.061919390494</v>
      </c>
      <c r="AK3583">
        <v>94.156378592229444</v>
      </c>
      <c r="AL3583">
        <v>28171.689453125</v>
      </c>
      <c r="AM3583">
        <v>23290.72265625</v>
      </c>
      <c r="AN3583">
        <v>4880.96728515625</v>
      </c>
      <c r="AO3583" s="5" t="s">
        <v>2778</v>
      </c>
    </row>
    <row r="3584" spans="1:41" ht="14.25" x14ac:dyDescent="0.45">
      <c r="A3584">
        <v>2020</v>
      </c>
      <c r="B3584" s="5" t="s">
        <v>4071</v>
      </c>
      <c r="C3584" s="5" t="s">
        <v>174</v>
      </c>
      <c r="D3584" s="5" t="s">
        <v>83</v>
      </c>
      <c r="E3584" s="5" t="s">
        <v>108</v>
      </c>
      <c r="F3584" s="5" t="s">
        <v>196</v>
      </c>
      <c r="G3584" s="5" t="s">
        <v>86</v>
      </c>
      <c r="H3584" s="5" t="s">
        <v>130</v>
      </c>
      <c r="I3584">
        <v>433.98129401846865</v>
      </c>
      <c r="J3584">
        <v>1189.0778938598444</v>
      </c>
      <c r="K3584">
        <v>43.809486078641619</v>
      </c>
      <c r="L3584">
        <v>56.561543059279089</v>
      </c>
      <c r="M3584">
        <v>1419.1805349419117</v>
      </c>
      <c r="N3584">
        <v>382.38745489947206</v>
      </c>
      <c r="O3584">
        <v>464.83304477807542</v>
      </c>
      <c r="P3584">
        <v>284.86449868036925</v>
      </c>
      <c r="Q3584">
        <v>0</v>
      </c>
      <c r="R3584">
        <v>121.49997158964234</v>
      </c>
      <c r="S3584">
        <v>213.64604345257027</v>
      </c>
      <c r="T3584">
        <v>462.77626139410165</v>
      </c>
      <c r="U3584">
        <v>179.9685460977062</v>
      </c>
      <c r="V3584">
        <v>0</v>
      </c>
      <c r="W3584">
        <v>169.68462917783725</v>
      </c>
      <c r="X3584">
        <v>174.913100446626</v>
      </c>
      <c r="Y3584">
        <v>5198.5200029937414</v>
      </c>
      <c r="Z3584">
        <v>15.425875379803388</v>
      </c>
      <c r="AA3584">
        <v>9022.0803138010087</v>
      </c>
      <c r="AB3584">
        <v>25.709792299672312</v>
      </c>
      <c r="AC3584">
        <v>77.679597305980678</v>
      </c>
      <c r="AD3584">
        <v>1627.7781169015529</v>
      </c>
      <c r="AE3584">
        <v>273.55219006851343</v>
      </c>
      <c r="AF3584">
        <v>438.91757414000574</v>
      </c>
      <c r="AG3584">
        <v>9190.7365512868582</v>
      </c>
      <c r="AH3584">
        <v>1553.8998465921945</v>
      </c>
      <c r="AI3584">
        <v>29.823359067619883</v>
      </c>
      <c r="AJ3584">
        <v>3117.0552184122712</v>
      </c>
      <c r="AK3584">
        <v>88.441685510872759</v>
      </c>
      <c r="AL3584">
        <v>36256.8046875</v>
      </c>
      <c r="AM3584">
        <v>29982.30859375</v>
      </c>
      <c r="AN3584">
        <v>6274.49609375</v>
      </c>
      <c r="AO3584" s="5" t="s">
        <v>4505</v>
      </c>
    </row>
    <row r="3585" spans="1:41" ht="14.25" x14ac:dyDescent="0.45">
      <c r="A3585">
        <v>2020</v>
      </c>
      <c r="B3585" s="5" t="s">
        <v>5028</v>
      </c>
      <c r="C3585" s="5" t="s">
        <v>174</v>
      </c>
      <c r="D3585" s="5" t="s">
        <v>83</v>
      </c>
      <c r="E3585" s="5" t="s">
        <v>108</v>
      </c>
      <c r="F3585" s="5" t="s">
        <v>196</v>
      </c>
      <c r="G3585" s="5" t="s">
        <v>86</v>
      </c>
      <c r="H3585" s="5" t="s">
        <v>130</v>
      </c>
      <c r="I3585">
        <v>522</v>
      </c>
      <c r="J3585">
        <v>3612.8237799526491</v>
      </c>
      <c r="K3585">
        <v>43</v>
      </c>
      <c r="L3585">
        <v>167.5</v>
      </c>
      <c r="M3585">
        <v>1957.420814479638</v>
      </c>
      <c r="N3585">
        <v>383.06850708007812</v>
      </c>
      <c r="O3585">
        <v>452.31615000000011</v>
      </c>
      <c r="P3585">
        <v>362.077</v>
      </c>
      <c r="Q3585">
        <v>0</v>
      </c>
      <c r="R3585">
        <v>239.25972422539209</v>
      </c>
      <c r="S3585">
        <v>500</v>
      </c>
      <c r="T3585"/>
      <c r="U3585">
        <v>415</v>
      </c>
      <c r="V3585">
        <v>0</v>
      </c>
      <c r="W3585">
        <v>280</v>
      </c>
      <c r="X3585">
        <v>235</v>
      </c>
      <c r="Y3585">
        <v>5099.7250000000004</v>
      </c>
      <c r="Z3585">
        <v>4.9999999825929873</v>
      </c>
      <c r="AA3585">
        <v>8616</v>
      </c>
      <c r="AB3585">
        <v>42</v>
      </c>
      <c r="AC3585">
        <v>77.045729999999992</v>
      </c>
      <c r="AD3585">
        <v>4550.7768624229993</v>
      </c>
      <c r="AE3585">
        <v>1058.5623685</v>
      </c>
      <c r="AF3585">
        <v>1707.0221976</v>
      </c>
      <c r="AG3585">
        <v>15378</v>
      </c>
      <c r="AH3585">
        <v>1966</v>
      </c>
      <c r="AI3585">
        <v>84</v>
      </c>
      <c r="AJ3585">
        <v>3178</v>
      </c>
      <c r="AK3585">
        <v>136</v>
      </c>
      <c r="AL3585">
        <v>51067.59765625</v>
      </c>
      <c r="AM3585">
        <v>40821.08203125</v>
      </c>
      <c r="AN3585">
        <v>10246.513671875</v>
      </c>
      <c r="AO3585" s="5" t="s">
        <v>5771</v>
      </c>
    </row>
    <row r="3586" spans="1:41" ht="14.25" x14ac:dyDescent="0.45">
      <c r="A3586">
        <v>2020</v>
      </c>
      <c r="B3586" s="5" t="s">
        <v>589</v>
      </c>
      <c r="C3586" s="5" t="s">
        <v>174</v>
      </c>
      <c r="D3586" s="5" t="s">
        <v>83</v>
      </c>
      <c r="E3586" s="5" t="s">
        <v>108</v>
      </c>
      <c r="F3586" s="5" t="s">
        <v>199</v>
      </c>
      <c r="G3586" s="5" t="s">
        <v>86</v>
      </c>
      <c r="H3586" s="5" t="s">
        <v>130</v>
      </c>
      <c r="I3586">
        <v>536.10829211566227</v>
      </c>
      <c r="J3586">
        <v>0</v>
      </c>
      <c r="K3586">
        <v>58.388031814577083</v>
      </c>
      <c r="L3586">
        <v>21.232011568937121</v>
      </c>
      <c r="M3586">
        <v>881.12848011089045</v>
      </c>
      <c r="N3586">
        <v>0</v>
      </c>
      <c r="O3586">
        <v>94.482451481770184</v>
      </c>
      <c r="P3586">
        <v>348.37484582312032</v>
      </c>
      <c r="Q3586">
        <v>73.7272482557335</v>
      </c>
      <c r="R3586">
        <v>206.65497329530839</v>
      </c>
      <c r="S3586">
        <v>42.464023137874243</v>
      </c>
      <c r="T3586"/>
      <c r="U3586">
        <v>159.2400867670284</v>
      </c>
      <c r="V3586">
        <v>0</v>
      </c>
      <c r="W3586">
        <v>0</v>
      </c>
      <c r="X3586">
        <v>24.697221760574681</v>
      </c>
      <c r="Y3586">
        <v>4235.7863080029556</v>
      </c>
      <c r="Z3586">
        <v>0</v>
      </c>
      <c r="AA3586">
        <v>2483.487161207006</v>
      </c>
      <c r="AB3586">
        <v>0</v>
      </c>
      <c r="AC3586">
        <v>127.84830287821605</v>
      </c>
      <c r="AD3586">
        <v>0</v>
      </c>
      <c r="AE3586"/>
      <c r="AF3586">
        <v>279.61319711454792</v>
      </c>
      <c r="AG3586">
        <v>6909.9581651105855</v>
      </c>
      <c r="AH3586">
        <v>793.57077052864724</v>
      </c>
      <c r="AI3586"/>
      <c r="AJ3586">
        <v>3220.8961550077611</v>
      </c>
      <c r="AK3586">
        <v>105.09845726623874</v>
      </c>
      <c r="AL3586">
        <v>20602.755859375</v>
      </c>
      <c r="AM3586">
        <v>18602.92578125</v>
      </c>
      <c r="AN3586">
        <v>1999.82958984375</v>
      </c>
      <c r="AO3586" s="5" t="s">
        <v>1018</v>
      </c>
    </row>
    <row r="3587" spans="1:41" ht="14.25" x14ac:dyDescent="0.45">
      <c r="A3587">
        <v>2020</v>
      </c>
      <c r="B3587" s="5" t="s">
        <v>1509</v>
      </c>
      <c r="C3587" s="5" t="s">
        <v>174</v>
      </c>
      <c r="D3587" s="5" t="s">
        <v>83</v>
      </c>
      <c r="E3587" s="5" t="s">
        <v>108</v>
      </c>
      <c r="F3587" s="5" t="s">
        <v>199</v>
      </c>
      <c r="G3587" s="5" t="s">
        <v>86</v>
      </c>
      <c r="H3587" s="5" t="s">
        <v>130</v>
      </c>
      <c r="I3587">
        <v>328.4524834612655</v>
      </c>
      <c r="J3587">
        <v>0</v>
      </c>
      <c r="K3587">
        <v>21.896832230751034</v>
      </c>
      <c r="L3587"/>
      <c r="M3587">
        <v>277.81605892765373</v>
      </c>
      <c r="N3587">
        <v>0</v>
      </c>
      <c r="O3587">
        <v>96.346061815304552</v>
      </c>
      <c r="P3587">
        <v>418.96016662268624</v>
      </c>
      <c r="Q3587">
        <v>1095.4493854871564</v>
      </c>
      <c r="R3587">
        <v>748.17031747641147</v>
      </c>
      <c r="S3587">
        <v>43.793664461502068</v>
      </c>
      <c r="T3587">
        <v>0</v>
      </c>
      <c r="U3587">
        <v>240.86515453826138</v>
      </c>
      <c r="V3587">
        <v>0</v>
      </c>
      <c r="W3587">
        <v>0</v>
      </c>
      <c r="X3587">
        <v>27.371040288438792</v>
      </c>
      <c r="Y3587">
        <v>4839.1999229959783</v>
      </c>
      <c r="Z3587">
        <v>0</v>
      </c>
      <c r="AA3587">
        <v>1367.6127640885138</v>
      </c>
      <c r="AB3587"/>
      <c r="AC3587">
        <v>769.64628187061044</v>
      </c>
      <c r="AD3587">
        <v>0</v>
      </c>
      <c r="AE3587"/>
      <c r="AF3587">
        <v>0</v>
      </c>
      <c r="AG3587">
        <v>6435.8371839183383</v>
      </c>
      <c r="AH3587">
        <v>670.3889253476674</v>
      </c>
      <c r="AI3587">
        <v>0</v>
      </c>
      <c r="AJ3587">
        <v>930.61536980691892</v>
      </c>
      <c r="AK3587">
        <v>108.38931954221762</v>
      </c>
      <c r="AL3587">
        <v>18420.810546875</v>
      </c>
      <c r="AM3587">
        <v>17174.80859375</v>
      </c>
      <c r="AN3587">
        <v>1246.0018310546875</v>
      </c>
      <c r="AO3587" s="5" t="s">
        <v>2779</v>
      </c>
    </row>
    <row r="3588" spans="1:41" ht="14.25" x14ac:dyDescent="0.45">
      <c r="A3588">
        <v>2020</v>
      </c>
      <c r="B3588" s="5" t="s">
        <v>4071</v>
      </c>
      <c r="C3588" s="5" t="s">
        <v>174</v>
      </c>
      <c r="D3588" s="5" t="s">
        <v>83</v>
      </c>
      <c r="E3588" s="5" t="s">
        <v>108</v>
      </c>
      <c r="F3588" s="5" t="s">
        <v>199</v>
      </c>
      <c r="G3588" s="5" t="s">
        <v>86</v>
      </c>
      <c r="H3588" s="5" t="s">
        <v>130</v>
      </c>
      <c r="I3588">
        <v>411.35667679475699</v>
      </c>
      <c r="J3588">
        <v>478.97343054289519</v>
      </c>
      <c r="K3588">
        <v>88.750203018468824</v>
      </c>
      <c r="L3588"/>
      <c r="M3588">
        <v>77.129376899016933</v>
      </c>
      <c r="N3588">
        <v>0</v>
      </c>
      <c r="O3588">
        <v>125.46378642240089</v>
      </c>
      <c r="P3588">
        <v>1043.8175673666958</v>
      </c>
      <c r="Q3588">
        <v>248.89505950475888</v>
      </c>
      <c r="R3588">
        <v>19.315017535947689</v>
      </c>
      <c r="S3588">
        <v>41.135667679475702</v>
      </c>
      <c r="T3588"/>
      <c r="U3588">
        <v>30.851750759606777</v>
      </c>
      <c r="V3588">
        <v>0</v>
      </c>
      <c r="W3588">
        <v>20.567833839737851</v>
      </c>
      <c r="X3588">
        <v>20.164542980135145</v>
      </c>
      <c r="Y3588">
        <v>11019.216979639554</v>
      </c>
      <c r="Z3588"/>
      <c r="AA3588">
        <v>5096.7092254870395</v>
      </c>
      <c r="AB3588">
        <v>0</v>
      </c>
      <c r="AC3588">
        <v>183.84448239738637</v>
      </c>
      <c r="AD3588">
        <v>0</v>
      </c>
      <c r="AE3588"/>
      <c r="AF3588">
        <v>289.59510046350897</v>
      </c>
      <c r="AG3588">
        <v>2439.3450933929089</v>
      </c>
      <c r="AH3588">
        <v>421.64059371462594</v>
      </c>
      <c r="AI3588"/>
      <c r="AJ3588">
        <v>3542.8093788948445</v>
      </c>
      <c r="AK3588">
        <v>101.81076722278544</v>
      </c>
      <c r="AL3588">
        <v>25701.392578125</v>
      </c>
      <c r="AM3588">
        <v>24804.73046875</v>
      </c>
      <c r="AN3588">
        <v>896.66278076171875</v>
      </c>
      <c r="AO3588" s="5" t="s">
        <v>4506</v>
      </c>
    </row>
    <row r="3589" spans="1:41" ht="14.25" x14ac:dyDescent="0.45">
      <c r="A3589">
        <v>2020</v>
      </c>
      <c r="B3589" s="5" t="s">
        <v>5028</v>
      </c>
      <c r="C3589" s="5" t="s">
        <v>174</v>
      </c>
      <c r="D3589" s="5" t="s">
        <v>83</v>
      </c>
      <c r="E3589" s="5" t="s">
        <v>108</v>
      </c>
      <c r="F3589" s="5" t="s">
        <v>199</v>
      </c>
      <c r="G3589" s="5" t="s">
        <v>86</v>
      </c>
      <c r="H3589" s="5" t="s">
        <v>130</v>
      </c>
      <c r="I3589">
        <v>450</v>
      </c>
      <c r="J3589">
        <v>1759.7905211778091</v>
      </c>
      <c r="K3589">
        <v>75</v>
      </c>
      <c r="L3589"/>
      <c r="M3589">
        <v>562.48868778280541</v>
      </c>
      <c r="N3589">
        <v>14.214</v>
      </c>
      <c r="O3589">
        <v>122.3464</v>
      </c>
      <c r="P3589">
        <v>290</v>
      </c>
      <c r="Q3589">
        <v>246.5763016242704</v>
      </c>
      <c r="R3589">
        <v>865.44705642888971</v>
      </c>
      <c r="S3589">
        <v>40</v>
      </c>
      <c r="T3589">
        <v>430</v>
      </c>
      <c r="U3589">
        <v>30</v>
      </c>
      <c r="V3589">
        <v>0</v>
      </c>
      <c r="W3589">
        <v>20</v>
      </c>
      <c r="X3589">
        <v>740.2</v>
      </c>
      <c r="Y3589">
        <v>11054.8</v>
      </c>
      <c r="Z3589">
        <v>0</v>
      </c>
      <c r="AA3589">
        <v>816</v>
      </c>
      <c r="AB3589"/>
      <c r="AC3589">
        <v>80.599310000000003</v>
      </c>
      <c r="AD3589">
        <v>256.50817830000011</v>
      </c>
      <c r="AE3589"/>
      <c r="AF3589">
        <v>0</v>
      </c>
      <c r="AG3589">
        <v>4624</v>
      </c>
      <c r="AH3589">
        <v>459</v>
      </c>
      <c r="AI3589"/>
      <c r="AJ3589">
        <v>3812</v>
      </c>
      <c r="AK3589">
        <v>99</v>
      </c>
      <c r="AL3589">
        <v>26847.970703125</v>
      </c>
      <c r="AM3589">
        <v>24043.427734375</v>
      </c>
      <c r="AN3589">
        <v>2804.543212890625</v>
      </c>
      <c r="AO3589" s="5" t="s">
        <v>5772</v>
      </c>
    </row>
    <row r="3590" spans="1:41" ht="14.25" x14ac:dyDescent="0.45">
      <c r="A3590">
        <v>2020</v>
      </c>
      <c r="B3590" s="5" t="s">
        <v>589</v>
      </c>
      <c r="C3590" s="5" t="s">
        <v>174</v>
      </c>
      <c r="D3590" s="5" t="s">
        <v>83</v>
      </c>
      <c r="E3590" s="5" t="s">
        <v>108</v>
      </c>
      <c r="F3590" s="5" t="s">
        <v>202</v>
      </c>
      <c r="G3590" s="5" t="s">
        <v>86</v>
      </c>
      <c r="H3590" s="5" t="s">
        <v>130</v>
      </c>
      <c r="I3590">
        <v>0</v>
      </c>
      <c r="J3590">
        <v>3344.0418221075965</v>
      </c>
      <c r="K3590">
        <v>100.85205495245133</v>
      </c>
      <c r="L3590">
        <v>159.2400867670284</v>
      </c>
      <c r="M3590">
        <v>53.080028922342798</v>
      </c>
      <c r="N3590">
        <v>0</v>
      </c>
      <c r="O3590">
        <v>1180.4998432329039</v>
      </c>
      <c r="P3590">
        <v>49.767835117588611</v>
      </c>
      <c r="Q3590">
        <v>0</v>
      </c>
      <c r="R3590"/>
      <c r="S3590">
        <v>966.05652638663901</v>
      </c>
      <c r="T3590">
        <v>636.96034706811361</v>
      </c>
      <c r="U3590">
        <v>0</v>
      </c>
      <c r="V3590">
        <v>210.19691453247748</v>
      </c>
      <c r="W3590">
        <v>63.696034706811361</v>
      </c>
      <c r="X3590">
        <v>0</v>
      </c>
      <c r="Y3590">
        <v>445.87224294767952</v>
      </c>
      <c r="Z3590">
        <v>2343.5336588156269</v>
      </c>
      <c r="AA3590">
        <v>7648.7928752885882</v>
      </c>
      <c r="AB3590"/>
      <c r="AC3590">
        <v>1455.2849403663081</v>
      </c>
      <c r="AD3590">
        <v>104.16504877940145</v>
      </c>
      <c r="AE3590">
        <v>1188.773745821203</v>
      </c>
      <c r="AF3590">
        <v>167.76791826872878</v>
      </c>
      <c r="AG3590">
        <v>5651.9614796510614</v>
      </c>
      <c r="AH3590">
        <v>79.327743052005076</v>
      </c>
      <c r="AI3590"/>
      <c r="AJ3590">
        <v>318.4801735340568</v>
      </c>
      <c r="AK3590">
        <v>87.051247432642199</v>
      </c>
      <c r="AL3590">
        <v>26255.40234375</v>
      </c>
      <c r="AM3590">
        <v>22983.712890625</v>
      </c>
      <c r="AN3590">
        <v>3271.68896484375</v>
      </c>
      <c r="AO3590" s="5" t="s">
        <v>1019</v>
      </c>
    </row>
    <row r="3591" spans="1:41" ht="14.25" x14ac:dyDescent="0.45">
      <c r="A3591">
        <v>2020</v>
      </c>
      <c r="B3591" s="5" t="s">
        <v>4071</v>
      </c>
      <c r="C3591" s="5" t="s">
        <v>174</v>
      </c>
      <c r="D3591" s="5" t="s">
        <v>83</v>
      </c>
      <c r="E3591" s="5" t="s">
        <v>108</v>
      </c>
      <c r="F3591" s="5" t="s">
        <v>202</v>
      </c>
      <c r="G3591" s="5" t="s">
        <v>86</v>
      </c>
      <c r="H3591" s="5" t="s">
        <v>130</v>
      </c>
      <c r="I3591">
        <v>0</v>
      </c>
      <c r="J3591">
        <v>6318.1814576444713</v>
      </c>
      <c r="K3591">
        <v>97.697210738754791</v>
      </c>
      <c r="L3591"/>
      <c r="M3591">
        <v>154.25875379803387</v>
      </c>
      <c r="N3591">
        <v>0</v>
      </c>
      <c r="O3591">
        <v>1403.7546595621084</v>
      </c>
      <c r="P3591">
        <v>464.83304477807542</v>
      </c>
      <c r="Q3591">
        <v>0</v>
      </c>
      <c r="R3591">
        <v>0</v>
      </c>
      <c r="S3591">
        <v>473.06120670566253</v>
      </c>
      <c r="T3591">
        <v>1234.0700303842709</v>
      </c>
      <c r="U3591">
        <v>0</v>
      </c>
      <c r="V3591">
        <v>339.3692583556745</v>
      </c>
      <c r="W3591">
        <v>61.703501519213553</v>
      </c>
      <c r="X3591">
        <v>0</v>
      </c>
      <c r="Y3591">
        <v>596.46718135239769</v>
      </c>
      <c r="Z3591">
        <v>1932.3479892433711</v>
      </c>
      <c r="AA3591">
        <v>6731.852015746198</v>
      </c>
      <c r="AB3591"/>
      <c r="AC3591">
        <v>1593.1667723085761</v>
      </c>
      <c r="AD3591">
        <v>201.81313562746595</v>
      </c>
      <c r="AE3591">
        <v>897.78594710455718</v>
      </c>
      <c r="AF3591">
        <v>343.89418180041685</v>
      </c>
      <c r="AG3591">
        <v>4876.6334034018446</v>
      </c>
      <c r="AH3591">
        <v>79.186160282990727</v>
      </c>
      <c r="AI3591"/>
      <c r="AJ3591">
        <v>257.09792299672313</v>
      </c>
      <c r="AK3591">
        <v>248.91192512850745</v>
      </c>
      <c r="AL3591">
        <v>28306.08203125</v>
      </c>
      <c r="AM3591">
        <v>24351.626953125</v>
      </c>
      <c r="AN3591">
        <v>3954.456787109375</v>
      </c>
      <c r="AO3591" s="5" t="s">
        <v>4507</v>
      </c>
    </row>
    <row r="3592" spans="1:41" ht="14.25" x14ac:dyDescent="0.45">
      <c r="A3592">
        <v>2020</v>
      </c>
      <c r="B3592" s="5" t="s">
        <v>1509</v>
      </c>
      <c r="C3592" s="5" t="s">
        <v>174</v>
      </c>
      <c r="D3592" s="5" t="s">
        <v>83</v>
      </c>
      <c r="E3592" s="5" t="s">
        <v>108</v>
      </c>
      <c r="F3592" s="5" t="s">
        <v>202</v>
      </c>
      <c r="G3592" s="5" t="s">
        <v>86</v>
      </c>
      <c r="H3592" s="5" t="s">
        <v>130</v>
      </c>
      <c r="I3592">
        <v>0</v>
      </c>
      <c r="J3592">
        <v>3388.9048635915406</v>
      </c>
      <c r="K3592">
        <v>104.00995309606741</v>
      </c>
      <c r="L3592"/>
      <c r="M3592">
        <v>0</v>
      </c>
      <c r="N3592">
        <v>0</v>
      </c>
      <c r="O3592">
        <v>1038.8353538465522</v>
      </c>
      <c r="P3592">
        <v>819.70467382699485</v>
      </c>
      <c r="Q3592">
        <v>0</v>
      </c>
      <c r="R3592"/>
      <c r="S3592">
        <v>503.6271413072738</v>
      </c>
      <c r="T3592">
        <v>656.904966922531</v>
      </c>
      <c r="U3592">
        <v>0</v>
      </c>
      <c r="V3592">
        <v>216.77863908443524</v>
      </c>
      <c r="W3592">
        <v>54.742080576877584</v>
      </c>
      <c r="X3592">
        <v>0</v>
      </c>
      <c r="Y3592">
        <v>459.83347684577171</v>
      </c>
      <c r="Z3592">
        <v>2214.0981910123905</v>
      </c>
      <c r="AA3592">
        <v>8567.4008039534037</v>
      </c>
      <c r="AB3592"/>
      <c r="AC3592">
        <v>2301.4665516130872</v>
      </c>
      <c r="AD3592">
        <v>98.73315221102601</v>
      </c>
      <c r="AE3592">
        <v>895.49066122557122</v>
      </c>
      <c r="AF3592">
        <v>0</v>
      </c>
      <c r="AG3592">
        <v>3826.1920421196937</v>
      </c>
      <c r="AH3592">
        <v>72.592972689674269</v>
      </c>
      <c r="AI3592"/>
      <c r="AJ3592">
        <v>547.42080576877584</v>
      </c>
      <c r="AK3592">
        <v>89.777012146079244</v>
      </c>
      <c r="AL3592">
        <v>25856.51171875</v>
      </c>
      <c r="AM3592">
        <v>23237.2890625</v>
      </c>
      <c r="AN3592">
        <v>2619.222900390625</v>
      </c>
      <c r="AO3592" s="5" t="s">
        <v>2780</v>
      </c>
    </row>
    <row r="3593" spans="1:41" ht="14.25" x14ac:dyDescent="0.45">
      <c r="A3593">
        <v>2020</v>
      </c>
      <c r="B3593" s="5" t="s">
        <v>5028</v>
      </c>
      <c r="C3593" s="5" t="s">
        <v>174</v>
      </c>
      <c r="D3593" s="5" t="s">
        <v>83</v>
      </c>
      <c r="E3593" s="5" t="s">
        <v>108</v>
      </c>
      <c r="F3593" s="5" t="s">
        <v>202</v>
      </c>
      <c r="G3593" s="5" t="s">
        <v>86</v>
      </c>
      <c r="H3593" s="5" t="s">
        <v>130</v>
      </c>
      <c r="I3593">
        <v>200</v>
      </c>
      <c r="J3593">
        <v>16777.319194612941</v>
      </c>
      <c r="K3593">
        <v>161</v>
      </c>
      <c r="L3593"/>
      <c r="M3593">
        <v>54.072398190045249</v>
      </c>
      <c r="N3593">
        <v>0</v>
      </c>
      <c r="O3593">
        <v>1315.7221999999999</v>
      </c>
      <c r="P3593">
        <v>431.56599999999997</v>
      </c>
      <c r="Q3593">
        <v>0</v>
      </c>
      <c r="R3593">
        <v>5.5656799868908022</v>
      </c>
      <c r="S3593">
        <v>500</v>
      </c>
      <c r="T3593">
        <v>1100</v>
      </c>
      <c r="U3593">
        <v>0</v>
      </c>
      <c r="V3593">
        <v>100</v>
      </c>
      <c r="W3593">
        <v>100</v>
      </c>
      <c r="X3593">
        <v>500</v>
      </c>
      <c r="Y3593">
        <v>3205.9749999999999</v>
      </c>
      <c r="Z3593">
        <v>2032.6714320000001</v>
      </c>
      <c r="AA3593">
        <v>6439</v>
      </c>
      <c r="AB3593"/>
      <c r="AC3593">
        <v>2408.9101099999998</v>
      </c>
      <c r="AD3593">
        <v>198.93946494400001</v>
      </c>
      <c r="AE3593">
        <v>1762.4359985000001</v>
      </c>
      <c r="AF3593">
        <v>652.5</v>
      </c>
      <c r="AG3593">
        <v>17430</v>
      </c>
      <c r="AH3593">
        <v>218</v>
      </c>
      <c r="AI3593"/>
      <c r="AJ3593">
        <v>250</v>
      </c>
      <c r="AK3593">
        <v>242</v>
      </c>
      <c r="AL3593">
        <v>56085.6796875</v>
      </c>
      <c r="AM3593">
        <v>51695.9453125</v>
      </c>
      <c r="AN3593">
        <v>4389.73388671875</v>
      </c>
      <c r="AO3593" s="5" t="s">
        <v>5773</v>
      </c>
    </row>
    <row r="3594" spans="1:41" ht="14.25" x14ac:dyDescent="0.45">
      <c r="A3594">
        <v>2020</v>
      </c>
      <c r="B3594" s="5" t="s">
        <v>5028</v>
      </c>
      <c r="C3594" s="5" t="s">
        <v>174</v>
      </c>
      <c r="D3594" s="5" t="s">
        <v>83</v>
      </c>
      <c r="E3594" s="5" t="s">
        <v>108</v>
      </c>
      <c r="F3594" s="5" t="s">
        <v>205</v>
      </c>
      <c r="G3594" s="5" t="s">
        <v>86</v>
      </c>
      <c r="H3594" s="5" t="s">
        <v>130</v>
      </c>
      <c r="I3594">
        <v>600</v>
      </c>
      <c r="J3594">
        <v>875.9933033971987</v>
      </c>
      <c r="K3594">
        <v>5</v>
      </c>
      <c r="L3594"/>
      <c r="M3594">
        <v>54.072398190045249</v>
      </c>
      <c r="N3594">
        <v>65.730999999999995</v>
      </c>
      <c r="O3594">
        <v>1424.2090000000001</v>
      </c>
      <c r="P3594">
        <v>407.65499999999997</v>
      </c>
      <c r="Q3594">
        <v>3221.668483700902</v>
      </c>
      <c r="R3594">
        <v>725.37608654448343</v>
      </c>
      <c r="S3594">
        <v>100</v>
      </c>
      <c r="T3594">
        <v>350</v>
      </c>
      <c r="U3594">
        <v>0</v>
      </c>
      <c r="V3594">
        <v>1600</v>
      </c>
      <c r="W3594">
        <v>530</v>
      </c>
      <c r="X3594">
        <v>3805.3</v>
      </c>
      <c r="Y3594">
        <v>4186.9750000000004</v>
      </c>
      <c r="Z3594">
        <v>175.54086619371611</v>
      </c>
      <c r="AA3594">
        <v>12495</v>
      </c>
      <c r="AB3594"/>
      <c r="AC3594">
        <v>1260</v>
      </c>
      <c r="AD3594">
        <v>1731.1173190960001</v>
      </c>
      <c r="AE3594">
        <v>573.77868850000004</v>
      </c>
      <c r="AF3594">
        <v>1980.99</v>
      </c>
      <c r="AG3594">
        <v>17425</v>
      </c>
      <c r="AH3594">
        <v>604</v>
      </c>
      <c r="AI3594"/>
      <c r="AJ3594">
        <v>900</v>
      </c>
      <c r="AK3594">
        <v>541</v>
      </c>
      <c r="AL3594">
        <v>55638.40625</v>
      </c>
      <c r="AM3594">
        <v>46493.7109375</v>
      </c>
      <c r="AN3594">
        <v>9144.6982421875</v>
      </c>
      <c r="AO3594" s="5" t="s">
        <v>5774</v>
      </c>
    </row>
    <row r="3595" spans="1:41" ht="14.25" x14ac:dyDescent="0.45">
      <c r="A3595">
        <v>2020</v>
      </c>
      <c r="B3595" s="5" t="s">
        <v>4071</v>
      </c>
      <c r="C3595" s="5" t="s">
        <v>174</v>
      </c>
      <c r="D3595" s="5" t="s">
        <v>83</v>
      </c>
      <c r="E3595" s="5" t="s">
        <v>108</v>
      </c>
      <c r="F3595" s="5" t="s">
        <v>205</v>
      </c>
      <c r="G3595" s="5" t="s">
        <v>86</v>
      </c>
      <c r="H3595" s="5" t="s">
        <v>130</v>
      </c>
      <c r="I3595">
        <v>205.6783383973785</v>
      </c>
      <c r="J3595">
        <v>1927.2060307834365</v>
      </c>
      <c r="K3595"/>
      <c r="L3595">
        <v>0</v>
      </c>
      <c r="M3595">
        <v>416.49863525469146</v>
      </c>
      <c r="N3595">
        <v>0</v>
      </c>
      <c r="O3595">
        <v>704.44830901102137</v>
      </c>
      <c r="P3595">
        <v>1019.1361667590105</v>
      </c>
      <c r="Q3595">
        <v>1890.320084599236</v>
      </c>
      <c r="R3595">
        <v>418.98896975589906</v>
      </c>
      <c r="S3595">
        <v>123.40700303842711</v>
      </c>
      <c r="T3595">
        <v>617.03501519213546</v>
      </c>
      <c r="U3595">
        <v>0</v>
      </c>
      <c r="V3595">
        <v>2879.4967375632991</v>
      </c>
      <c r="W3595">
        <v>0</v>
      </c>
      <c r="X3595">
        <v>2894.4198225773007</v>
      </c>
      <c r="Y3595">
        <v>3475.9639189156965</v>
      </c>
      <c r="Z3595">
        <v>157.34392887399454</v>
      </c>
      <c r="AA3595">
        <v>16275.32691738456</v>
      </c>
      <c r="AB3595"/>
      <c r="AC3595">
        <v>391.49772363222263</v>
      </c>
      <c r="AD3595">
        <v>1072.2672674519413</v>
      </c>
      <c r="AE3595">
        <v>3693.9829576169177</v>
      </c>
      <c r="AF3595">
        <v>4076.9560237128367</v>
      </c>
      <c r="AG3595">
        <v>26235.300454277614</v>
      </c>
      <c r="AH3595">
        <v>353.76674204349104</v>
      </c>
      <c r="AI3595"/>
      <c r="AJ3595">
        <v>2982.3359067619881</v>
      </c>
      <c r="AK3595">
        <v>402.10115156687499</v>
      </c>
      <c r="AL3595">
        <v>72213.4765625</v>
      </c>
      <c r="AM3595">
        <v>65629.53125</v>
      </c>
      <c r="AN3595">
        <v>6583.943359375</v>
      </c>
      <c r="AO3595" s="5" t="s">
        <v>4508</v>
      </c>
    </row>
    <row r="3596" spans="1:41" ht="14.25" x14ac:dyDescent="0.45">
      <c r="A3596">
        <v>2020</v>
      </c>
      <c r="B3596" s="5" t="s">
        <v>1509</v>
      </c>
      <c r="C3596" s="5" t="s">
        <v>174</v>
      </c>
      <c r="D3596" s="5" t="s">
        <v>83</v>
      </c>
      <c r="E3596" s="5" t="s">
        <v>108</v>
      </c>
      <c r="F3596" s="5" t="s">
        <v>205</v>
      </c>
      <c r="G3596" s="5" t="s">
        <v>86</v>
      </c>
      <c r="H3596" s="5" t="s">
        <v>130</v>
      </c>
      <c r="I3596">
        <v>164.22624173063275</v>
      </c>
      <c r="J3596">
        <v>483.42095713266315</v>
      </c>
      <c r="K3596">
        <v>10.948416115375517</v>
      </c>
      <c r="L3596"/>
      <c r="M3596">
        <v>0</v>
      </c>
      <c r="N3596">
        <v>0</v>
      </c>
      <c r="O3596">
        <v>1905.4154189366034</v>
      </c>
      <c r="P3596">
        <v>1275.0961592864364</v>
      </c>
      <c r="Q3596">
        <v>129.28046411016447</v>
      </c>
      <c r="R3596"/>
      <c r="S3596">
        <v>131.38099338450621</v>
      </c>
      <c r="T3596">
        <v>985.3574503837965</v>
      </c>
      <c r="U3596">
        <v>0</v>
      </c>
      <c r="V3596">
        <v>0</v>
      </c>
      <c r="W3596">
        <v>0</v>
      </c>
      <c r="X3596">
        <v>464.82079888541648</v>
      </c>
      <c r="Y3596">
        <v>2824.6913577668834</v>
      </c>
      <c r="Z3596">
        <v>3609.3314955075007</v>
      </c>
      <c r="AA3596">
        <v>7105.5845628027309</v>
      </c>
      <c r="AB3596"/>
      <c r="AC3596">
        <v>0</v>
      </c>
      <c r="AD3596">
        <v>741.32461492462016</v>
      </c>
      <c r="AE3596">
        <v>3822.854279389247</v>
      </c>
      <c r="AF3596">
        <v>1972.9480312983246</v>
      </c>
      <c r="AG3596">
        <v>9192.6966911450654</v>
      </c>
      <c r="AH3596">
        <v>2891.0517793730983</v>
      </c>
      <c r="AI3596"/>
      <c r="AJ3596">
        <v>2326.5384245172972</v>
      </c>
      <c r="AK3596">
        <v>37.224614792276761</v>
      </c>
      <c r="AL3596">
        <v>40074.19140625</v>
      </c>
      <c r="AM3596">
        <v>32906.66796875</v>
      </c>
      <c r="AN3596">
        <v>7167.52392578125</v>
      </c>
      <c r="AO3596" s="5" t="s">
        <v>2781</v>
      </c>
    </row>
    <row r="3597" spans="1:41" ht="14.25" x14ac:dyDescent="0.45">
      <c r="A3597">
        <v>2020</v>
      </c>
      <c r="B3597" s="5" t="s">
        <v>589</v>
      </c>
      <c r="C3597" s="5" t="s">
        <v>174</v>
      </c>
      <c r="D3597" s="5" t="s">
        <v>83</v>
      </c>
      <c r="E3597" s="5" t="s">
        <v>108</v>
      </c>
      <c r="F3597" s="5" t="s">
        <v>205</v>
      </c>
      <c r="G3597" s="5" t="s">
        <v>86</v>
      </c>
      <c r="H3597" s="5" t="s">
        <v>130</v>
      </c>
      <c r="I3597">
        <v>318.4801735340568</v>
      </c>
      <c r="J3597">
        <v>9931.8042116595607</v>
      </c>
      <c r="K3597">
        <v>10.616005784468561</v>
      </c>
      <c r="L3597">
        <v>0</v>
      </c>
      <c r="M3597">
        <v>424.64023137874239</v>
      </c>
      <c r="N3597">
        <v>0</v>
      </c>
      <c r="O3597">
        <v>1172.0070386053289</v>
      </c>
      <c r="P3597">
        <v>1841.4098993507785</v>
      </c>
      <c r="Q3597">
        <v>128.95814812288074</v>
      </c>
      <c r="R3597">
        <v>1465.9609798094577</v>
      </c>
      <c r="S3597">
        <v>127.39206941362272</v>
      </c>
      <c r="T3597">
        <v>955.44052060217041</v>
      </c>
      <c r="U3597">
        <v>0</v>
      </c>
      <c r="V3597">
        <v>0</v>
      </c>
      <c r="W3597">
        <v>0</v>
      </c>
      <c r="X3597">
        <v>3362.6158779209113</v>
      </c>
      <c r="Y3597">
        <v>2139.125165570415</v>
      </c>
      <c r="Z3597">
        <v>1752.48119555926</v>
      </c>
      <c r="AA3597">
        <v>13632.677934865307</v>
      </c>
      <c r="AB3597"/>
      <c r="AC3597">
        <v>130.11109389516974</v>
      </c>
      <c r="AD3597">
        <v>1155.8102113191721</v>
      </c>
      <c r="AE3597">
        <v>3677.8440385727567</v>
      </c>
      <c r="AF3597">
        <v>3276.1346261921199</v>
      </c>
      <c r="AG3597">
        <v>12853.859803834534</v>
      </c>
      <c r="AH3597">
        <v>134.18872127233334</v>
      </c>
      <c r="AI3597"/>
      <c r="AJ3597">
        <v>1337.6167288430386</v>
      </c>
      <c r="AK3597">
        <v>38.217620824086815</v>
      </c>
      <c r="AL3597">
        <v>59867.38671875</v>
      </c>
      <c r="AM3597">
        <v>52486.4609375</v>
      </c>
      <c r="AN3597">
        <v>7380.9287109375</v>
      </c>
      <c r="AO3597" s="5" t="s">
        <v>1020</v>
      </c>
    </row>
    <row r="3598" spans="1:41" ht="14.25" x14ac:dyDescent="0.45">
      <c r="A3598">
        <v>2020</v>
      </c>
      <c r="B3598" s="5" t="s">
        <v>4071</v>
      </c>
      <c r="C3598" s="5" t="s">
        <v>268</v>
      </c>
      <c r="D3598" s="5" t="s">
        <v>81</v>
      </c>
      <c r="E3598" s="5" t="s">
        <v>97</v>
      </c>
      <c r="F3598" s="5" t="s">
        <v>98</v>
      </c>
      <c r="G3598" s="5" t="s">
        <v>82</v>
      </c>
      <c r="H3598" s="5" t="s">
        <v>99</v>
      </c>
      <c r="I3598">
        <v>896.63136286634028</v>
      </c>
      <c r="J3598">
        <v>1381.0028815133171</v>
      </c>
      <c r="K3598">
        <v>53.6</v>
      </c>
      <c r="L3598">
        <v>112</v>
      </c>
      <c r="M3598">
        <v>614</v>
      </c>
      <c r="N3598">
        <v>633.41557163440291</v>
      </c>
      <c r="O3598">
        <v>314.5</v>
      </c>
      <c r="P3598">
        <v>450</v>
      </c>
      <c r="Q3598">
        <v>276.16860236155168</v>
      </c>
      <c r="R3598">
        <v>637</v>
      </c>
      <c r="S3598">
        <v>667.91105223880595</v>
      </c>
      <c r="T3598">
        <v>395.3</v>
      </c>
      <c r="U3598">
        <v>141.49929520000001</v>
      </c>
      <c r="V3598">
        <v>656.92299578044242</v>
      </c>
      <c r="W3598">
        <v>298</v>
      </c>
      <c r="X3598">
        <v>1162.9641837920001</v>
      </c>
      <c r="Y3598">
        <v>3336</v>
      </c>
      <c r="Z3598">
        <v>454</v>
      </c>
      <c r="AA3598">
        <v>5185.2710954092308</v>
      </c>
      <c r="AB3598">
        <v>79</v>
      </c>
      <c r="AC3598">
        <v>444.91672084123587</v>
      </c>
      <c r="AD3598">
        <v>740.17071774999988</v>
      </c>
      <c r="AE3598">
        <v>358</v>
      </c>
      <c r="AF3598">
        <v>1654</v>
      </c>
      <c r="AG3598">
        <v>8680</v>
      </c>
      <c r="AH3598">
        <v>1232</v>
      </c>
      <c r="AI3598">
        <v>420.36270674999992</v>
      </c>
      <c r="AJ3598">
        <v>2418.2330745789468</v>
      </c>
      <c r="AK3598">
        <v>261.70349888291958</v>
      </c>
      <c r="AL3598">
        <v>33954.57421875</v>
      </c>
      <c r="AM3598">
        <v>27715.060546875</v>
      </c>
      <c r="AN3598">
        <v>6239.51220703125</v>
      </c>
      <c r="AO3598" s="5" t="s">
        <v>4509</v>
      </c>
    </row>
    <row r="3599" spans="1:41" ht="14.25" x14ac:dyDescent="0.45">
      <c r="A3599">
        <v>2020</v>
      </c>
      <c r="B3599" s="5" t="s">
        <v>1509</v>
      </c>
      <c r="C3599" s="5" t="s">
        <v>268</v>
      </c>
      <c r="D3599" s="5" t="s">
        <v>81</v>
      </c>
      <c r="E3599" s="5" t="s">
        <v>97</v>
      </c>
      <c r="F3599" s="5" t="s">
        <v>98</v>
      </c>
      <c r="G3599" s="5" t="s">
        <v>82</v>
      </c>
      <c r="H3599" s="5" t="s">
        <v>99</v>
      </c>
      <c r="I3599">
        <v>859.51509342147892</v>
      </c>
      <c r="J3599">
        <v>1382.9788177242719</v>
      </c>
      <c r="K3599">
        <v>58.7</v>
      </c>
      <c r="L3599">
        <v>113</v>
      </c>
      <c r="M3599">
        <v>718</v>
      </c>
      <c r="N3599">
        <v>670</v>
      </c>
      <c r="O3599">
        <v>314.88315475175142</v>
      </c>
      <c r="P3599">
        <v>448</v>
      </c>
      <c r="Q3599">
        <v>281.29306006449781</v>
      </c>
      <c r="R3599">
        <v>537.23278974999994</v>
      </c>
      <c r="S3599">
        <v>730</v>
      </c>
      <c r="T3599">
        <v>404.08150536098782</v>
      </c>
      <c r="U3599">
        <v>148.7578053213721</v>
      </c>
      <c r="V3599">
        <v>659</v>
      </c>
      <c r="W3599">
        <v>300.84789200000012</v>
      </c>
      <c r="X3599">
        <v>1104</v>
      </c>
      <c r="Y3599">
        <v>3424.36</v>
      </c>
      <c r="Z3599">
        <v>471.3</v>
      </c>
      <c r="AA3599">
        <v>5107.3494265477266</v>
      </c>
      <c r="AB3599">
        <v>78.932174141699988</v>
      </c>
      <c r="AC3599">
        <v>365.23047438342309</v>
      </c>
      <c r="AD3599">
        <v>775</v>
      </c>
      <c r="AE3599">
        <v>387</v>
      </c>
      <c r="AF3599">
        <v>2073.4596463261441</v>
      </c>
      <c r="AG3599">
        <v>8812.2999999999993</v>
      </c>
      <c r="AH3599">
        <v>1279.2429455257411</v>
      </c>
      <c r="AI3599">
        <v>399.07269503499992</v>
      </c>
      <c r="AJ3599">
        <v>2240.5587853619832</v>
      </c>
      <c r="AK3599">
        <v>317.13675515467509</v>
      </c>
      <c r="AL3599">
        <v>34461.23046875</v>
      </c>
      <c r="AM3599">
        <v>27981.3359375</v>
      </c>
      <c r="AN3599">
        <v>6479.89697265625</v>
      </c>
      <c r="AO3599" s="5" t="s">
        <v>2848</v>
      </c>
    </row>
    <row r="3600" spans="1:41" ht="14.25" x14ac:dyDescent="0.45">
      <c r="A3600">
        <v>2020</v>
      </c>
      <c r="B3600" s="5" t="s">
        <v>5028</v>
      </c>
      <c r="C3600" s="5" t="s">
        <v>268</v>
      </c>
      <c r="D3600" s="5" t="s">
        <v>81</v>
      </c>
      <c r="E3600" s="5" t="s">
        <v>97</v>
      </c>
      <c r="F3600" s="5" t="s">
        <v>98</v>
      </c>
      <c r="G3600" s="5" t="s">
        <v>82</v>
      </c>
      <c r="H3600" s="5" t="s">
        <v>99</v>
      </c>
      <c r="I3600">
        <v>896.47553194488364</v>
      </c>
      <c r="J3600">
        <v>1443</v>
      </c>
      <c r="K3600">
        <v>53.7</v>
      </c>
      <c r="L3600">
        <v>113</v>
      </c>
      <c r="M3600">
        <v>620.45612866440001</v>
      </c>
      <c r="N3600">
        <v>646.9947496989638</v>
      </c>
      <c r="O3600">
        <v>310.60000000000002</v>
      </c>
      <c r="P3600">
        <v>433</v>
      </c>
      <c r="Q3600">
        <v>275.45431217422492</v>
      </c>
      <c r="R3600">
        <v>574</v>
      </c>
      <c r="S3600">
        <v>660.76296397606041</v>
      </c>
      <c r="T3600">
        <v>394</v>
      </c>
      <c r="U3600">
        <v>142.41847999999999</v>
      </c>
      <c r="V3600">
        <v>677</v>
      </c>
      <c r="W3600">
        <v>270.2</v>
      </c>
      <c r="X3600">
        <v>1162.9641837920001</v>
      </c>
      <c r="Y3600">
        <v>3401.7857909090908</v>
      </c>
      <c r="Z3600">
        <v>458</v>
      </c>
      <c r="AA3600">
        <v>5208.4467370950324</v>
      </c>
      <c r="AB3600">
        <v>82</v>
      </c>
      <c r="AC3600">
        <v>417.17379599999992</v>
      </c>
      <c r="AD3600">
        <v>773.71424999999999</v>
      </c>
      <c r="AE3600">
        <v>420</v>
      </c>
      <c r="AF3600">
        <v>1668</v>
      </c>
      <c r="AG3600">
        <v>8732</v>
      </c>
      <c r="AH3600">
        <v>1259</v>
      </c>
      <c r="AI3600">
        <v>420.36270674999992</v>
      </c>
      <c r="AJ3600">
        <v>2418.2330745789468</v>
      </c>
      <c r="AK3600">
        <v>251.92682232650839</v>
      </c>
      <c r="AL3600">
        <v>34184.671875</v>
      </c>
      <c r="AM3600">
        <v>27924.982421875</v>
      </c>
      <c r="AN3600">
        <v>6259.68701171875</v>
      </c>
      <c r="AO3600" s="5" t="s">
        <v>5775</v>
      </c>
    </row>
    <row r="3601" spans="1:41" ht="14.25" x14ac:dyDescent="0.45">
      <c r="A3601">
        <v>2020</v>
      </c>
      <c r="B3601" s="5" t="s">
        <v>589</v>
      </c>
      <c r="C3601" s="5" t="s">
        <v>268</v>
      </c>
      <c r="D3601" s="5" t="s">
        <v>81</v>
      </c>
      <c r="E3601" s="5" t="s">
        <v>97</v>
      </c>
      <c r="F3601" s="5" t="s">
        <v>98</v>
      </c>
      <c r="G3601" s="5" t="s">
        <v>82</v>
      </c>
      <c r="H3601" s="5" t="s">
        <v>99</v>
      </c>
      <c r="I3601">
        <v>896.794028069722</v>
      </c>
      <c r="J3601">
        <v>1390.0710166748679</v>
      </c>
      <c r="K3601">
        <v>57</v>
      </c>
      <c r="L3601">
        <v>113</v>
      </c>
      <c r="M3601">
        <v>627.2635546235</v>
      </c>
      <c r="N3601">
        <v>743.16601156870058</v>
      </c>
      <c r="O3601">
        <v>315.5</v>
      </c>
      <c r="P3601">
        <v>445</v>
      </c>
      <c r="Q3601">
        <v>274.73021701062493</v>
      </c>
      <c r="R3601">
        <v>542.5</v>
      </c>
      <c r="S3601">
        <v>735.06430634233857</v>
      </c>
      <c r="T3601">
        <v>398</v>
      </c>
      <c r="U3601">
        <v>138.729894742</v>
      </c>
      <c r="V3601">
        <v>658.00000000000011</v>
      </c>
      <c r="W3601">
        <v>301</v>
      </c>
      <c r="X3601">
        <v>1109</v>
      </c>
      <c r="Y3601">
        <v>3422.2682553333339</v>
      </c>
      <c r="Z3601">
        <v>467.9844517389057</v>
      </c>
      <c r="AA3601">
        <v>5438.9660070030368</v>
      </c>
      <c r="AB3601">
        <v>79.729468829999988</v>
      </c>
      <c r="AC3601">
        <v>394.71979173232933</v>
      </c>
      <c r="AD3601">
        <v>783.72759136374975</v>
      </c>
      <c r="AE3601">
        <v>375</v>
      </c>
      <c r="AF3601">
        <v>1978.3238752805539</v>
      </c>
      <c r="AG3601">
        <v>8812.3086547550647</v>
      </c>
      <c r="AH3601">
        <v>1231.9278097127681</v>
      </c>
      <c r="AI3601">
        <v>420.29996604749988</v>
      </c>
      <c r="AJ3601">
        <v>2478.5343799715279</v>
      </c>
      <c r="AK3601">
        <v>282.81795292492791</v>
      </c>
      <c r="AL3601">
        <v>34911.4296875</v>
      </c>
      <c r="AM3601">
        <v>28570.09765625</v>
      </c>
      <c r="AN3601">
        <v>6341.33056640625</v>
      </c>
      <c r="AO3601" s="5" t="s">
        <v>1045</v>
      </c>
    </row>
    <row r="3602" spans="1:41" ht="14.25" x14ac:dyDescent="0.45">
      <c r="A3602">
        <v>2020</v>
      </c>
      <c r="B3602" s="5" t="s">
        <v>589</v>
      </c>
      <c r="C3602" s="5" t="s">
        <v>268</v>
      </c>
      <c r="D3602" s="5" t="s">
        <v>81</v>
      </c>
      <c r="E3602" s="5" t="s">
        <v>97</v>
      </c>
      <c r="F3602" s="5" t="s">
        <v>8</v>
      </c>
      <c r="G3602" s="5" t="s">
        <v>82</v>
      </c>
      <c r="H3602" s="5" t="s">
        <v>100</v>
      </c>
      <c r="I3602">
        <v>0.66985496994003246</v>
      </c>
      <c r="J3602">
        <v>0.55200000000000016</v>
      </c>
      <c r="K3602">
        <v>0.61385370896872582</v>
      </c>
      <c r="L3602">
        <v>0.61426397042835401</v>
      </c>
      <c r="M3602">
        <v>0.50098950947322141</v>
      </c>
      <c r="N3602">
        <v>0.45221145732854079</v>
      </c>
      <c r="O3602">
        <v>0.53755196619641521</v>
      </c>
      <c r="P3602">
        <v>0.50296125502961253</v>
      </c>
      <c r="Q3602">
        <v>0.48542111257482312</v>
      </c>
      <c r="R3602">
        <v>0.70147130205252572</v>
      </c>
      <c r="S3602">
        <v>0.69205319996454229</v>
      </c>
      <c r="T3602">
        <v>0.63102486047691531</v>
      </c>
      <c r="U3602">
        <v>0.47557795721063528</v>
      </c>
      <c r="V3602">
        <v>0.62909677764775185</v>
      </c>
      <c r="W3602">
        <v>0.55420533215495649</v>
      </c>
      <c r="X3602">
        <v>0.67881058185512988</v>
      </c>
      <c r="Y3602">
        <v>0.61089897132343929</v>
      </c>
      <c r="Z3602">
        <v>0.7418322738315738</v>
      </c>
      <c r="AA3602">
        <v>0.6541406750321821</v>
      </c>
      <c r="AB3602">
        <v>0.65271677753907908</v>
      </c>
      <c r="AC3602">
        <v>0.66622924805671913</v>
      </c>
      <c r="AD3602">
        <v>0.64746123957255697</v>
      </c>
      <c r="AE3602">
        <v>0.60893626142364421</v>
      </c>
      <c r="AF3602">
        <v>0.6522266258813505</v>
      </c>
      <c r="AG3602">
        <v>0.5449465371725033</v>
      </c>
      <c r="AH3602">
        <v>0.53370409300198773</v>
      </c>
      <c r="AI3602">
        <v>0.62059635172091365</v>
      </c>
      <c r="AJ3602">
        <v>0.50888078167018325</v>
      </c>
      <c r="AK3602">
        <v>0.65853281200537728</v>
      </c>
      <c r="AL3602">
        <v>0.59973961114883423</v>
      </c>
      <c r="AM3602">
        <v>0.59240877628326416</v>
      </c>
      <c r="AN3602">
        <v>0.61012506484985352</v>
      </c>
      <c r="AO3602" s="5" t="s">
        <v>1046</v>
      </c>
    </row>
    <row r="3603" spans="1:41" ht="14.25" x14ac:dyDescent="0.45">
      <c r="A3603">
        <v>2020</v>
      </c>
      <c r="B3603" s="5" t="s">
        <v>1509</v>
      </c>
      <c r="C3603" s="5" t="s">
        <v>268</v>
      </c>
      <c r="D3603" s="5" t="s">
        <v>81</v>
      </c>
      <c r="E3603" s="5" t="s">
        <v>97</v>
      </c>
      <c r="F3603" s="5" t="s">
        <v>8</v>
      </c>
      <c r="G3603" s="5" t="s">
        <v>82</v>
      </c>
      <c r="H3603" s="5" t="s">
        <v>100</v>
      </c>
      <c r="I3603">
        <v>0.64580381142941401</v>
      </c>
      <c r="J3603">
        <v>0.55400000000000005</v>
      </c>
      <c r="K3603">
        <v>0.62045492981566042</v>
      </c>
      <c r="L3603">
        <v>0.59444900364034248</v>
      </c>
      <c r="M3603">
        <v>0.56998240834238312</v>
      </c>
      <c r="N3603">
        <v>0.42024185859802299</v>
      </c>
      <c r="O3603">
        <v>0.52861125898427241</v>
      </c>
      <c r="P3603">
        <v>0.50635200506352007</v>
      </c>
      <c r="Q3603">
        <v>0.54558197735908731</v>
      </c>
      <c r="R3603">
        <v>0.7023883457847071</v>
      </c>
      <c r="S3603">
        <v>0.72463768115942029</v>
      </c>
      <c r="T3603">
        <v>0.63189076337178307</v>
      </c>
      <c r="U3603">
        <v>0.48715417673918893</v>
      </c>
      <c r="V3603">
        <v>0.58772117579908678</v>
      </c>
      <c r="W3603">
        <v>0.541693480546793</v>
      </c>
      <c r="X3603">
        <v>0.6567347434094527</v>
      </c>
      <c r="Y3603">
        <v>0.61657519842127251</v>
      </c>
      <c r="Z3603">
        <v>0.80226312759854612</v>
      </c>
      <c r="AA3603">
        <v>0.62180871904658419</v>
      </c>
      <c r="AB3603">
        <v>0.64683644620989811</v>
      </c>
      <c r="AC3603">
        <v>0.59931506849315075</v>
      </c>
      <c r="AD3603">
        <v>0.58589615652121319</v>
      </c>
      <c r="AE3603">
        <v>0.60517920810658665</v>
      </c>
      <c r="AF3603">
        <v>0.6683026078964226</v>
      </c>
      <c r="AG3603">
        <v>0.58711936479205273</v>
      </c>
      <c r="AH3603">
        <v>0.56107468495151824</v>
      </c>
      <c r="AI3603">
        <v>0.62188314154192614</v>
      </c>
      <c r="AJ3603">
        <v>0.47452977892469211</v>
      </c>
      <c r="AK3603">
        <v>0.70415428354456966</v>
      </c>
      <c r="AL3603">
        <v>0.60043567419052124</v>
      </c>
      <c r="AM3603">
        <v>0.58934032917022705</v>
      </c>
      <c r="AN3603">
        <v>0.61615413427352905</v>
      </c>
      <c r="AO3603" s="5" t="s">
        <v>2849</v>
      </c>
    </row>
    <row r="3604" spans="1:41" ht="14.25" x14ac:dyDescent="0.45">
      <c r="A3604">
        <v>2020</v>
      </c>
      <c r="B3604" s="5" t="s">
        <v>5028</v>
      </c>
      <c r="C3604" s="5" t="s">
        <v>268</v>
      </c>
      <c r="D3604" s="5" t="s">
        <v>81</v>
      </c>
      <c r="E3604" s="5" t="s">
        <v>97</v>
      </c>
      <c r="F3604" s="5" t="s">
        <v>8</v>
      </c>
      <c r="G3604" s="5" t="s">
        <v>82</v>
      </c>
      <c r="H3604" s="5" t="s">
        <v>100</v>
      </c>
      <c r="I3604">
        <v>0.59026939379981602</v>
      </c>
      <c r="J3604">
        <v>0.53468519061017927</v>
      </c>
      <c r="K3604">
        <v>0.55728518057285181</v>
      </c>
      <c r="L3604">
        <v>0.61309616820320512</v>
      </c>
      <c r="M3604">
        <v>0.57119617088709673</v>
      </c>
      <c r="N3604">
        <v>0.39919997437806048</v>
      </c>
      <c r="O3604">
        <v>0.57188098394461628</v>
      </c>
      <c r="P3604">
        <v>0.46941333090495951</v>
      </c>
      <c r="Q3604">
        <v>0.491951217440043</v>
      </c>
      <c r="R3604">
        <v>0.69707568250267171</v>
      </c>
      <c r="S3604">
        <v>0.64449880462185816</v>
      </c>
      <c r="T3604">
        <v>0.61017617537729485</v>
      </c>
      <c r="U3604">
        <v>0.47817109857641688</v>
      </c>
      <c r="V3604">
        <v>0.5990938373862873</v>
      </c>
      <c r="W3604">
        <v>0.46036938594697741</v>
      </c>
      <c r="X3604">
        <v>0.73631984730674638</v>
      </c>
      <c r="Y3604">
        <v>0.60366433010329379</v>
      </c>
      <c r="Z3604">
        <v>0.82989055591795313</v>
      </c>
      <c r="AA3604">
        <v>0.65091151487117749</v>
      </c>
      <c r="AB3604">
        <v>0.6686236138290933</v>
      </c>
      <c r="AC3604">
        <v>0.58235357165363466</v>
      </c>
      <c r="AD3604">
        <v>0.64237028807245677</v>
      </c>
      <c r="AE3604">
        <v>0.57077625570776247</v>
      </c>
      <c r="AF3604">
        <v>0.53788406470087446</v>
      </c>
      <c r="AG3604">
        <v>0.53707093371122661</v>
      </c>
      <c r="AH3604">
        <v>0.51146427468759648</v>
      </c>
      <c r="AI3604">
        <v>0.57680170748551107</v>
      </c>
      <c r="AJ3604">
        <v>0.47188718623481779</v>
      </c>
      <c r="AK3604">
        <v>0.66682403567949178</v>
      </c>
      <c r="AL3604">
        <v>0.58190357685089111</v>
      </c>
      <c r="AM3604">
        <v>0.56808203458786011</v>
      </c>
      <c r="AN3604">
        <v>0.60148411989212036</v>
      </c>
      <c r="AO3604" s="5" t="s">
        <v>5776</v>
      </c>
    </row>
    <row r="3605" spans="1:41" ht="14.25" x14ac:dyDescent="0.45">
      <c r="A3605">
        <v>2020</v>
      </c>
      <c r="B3605" s="5" t="s">
        <v>4071</v>
      </c>
      <c r="C3605" s="5" t="s">
        <v>268</v>
      </c>
      <c r="D3605" s="5" t="s">
        <v>81</v>
      </c>
      <c r="E3605" s="5" t="s">
        <v>97</v>
      </c>
      <c r="F3605" s="5" t="s">
        <v>8</v>
      </c>
      <c r="G3605" s="5" t="s">
        <v>82</v>
      </c>
      <c r="H3605" s="5" t="s">
        <v>100</v>
      </c>
      <c r="I3605">
        <v>0.67119910905506419</v>
      </c>
      <c r="J3605">
        <v>0.53</v>
      </c>
      <c r="K3605">
        <v>0.58273537725592517</v>
      </c>
      <c r="L3605">
        <v>0.59856685991825287</v>
      </c>
      <c r="M3605">
        <v>0.50435708156740289</v>
      </c>
      <c r="N3605">
        <v>0.39623853245160168</v>
      </c>
      <c r="O3605">
        <v>0.55233579206181949</v>
      </c>
      <c r="P3605">
        <v>0.49</v>
      </c>
      <c r="Q3605">
        <v>0.51540160943146518</v>
      </c>
      <c r="R3605">
        <v>0.6815712200484616</v>
      </c>
      <c r="S3605">
        <v>0.67470359015042991</v>
      </c>
      <c r="T3605">
        <v>0.6267440385591071</v>
      </c>
      <c r="U3605">
        <v>0.47508492882084352</v>
      </c>
      <c r="V3605">
        <v>0.67101384964945376</v>
      </c>
      <c r="W3605">
        <v>0.54868169097068786</v>
      </c>
      <c r="X3605">
        <v>0.74411866312804409</v>
      </c>
      <c r="Y3605">
        <v>0.59783660566439434</v>
      </c>
      <c r="Z3605">
        <v>0.78524975785249762</v>
      </c>
      <c r="AA3605">
        <v>0.63887001014153977</v>
      </c>
      <c r="AB3605">
        <v>0.64416177429876065</v>
      </c>
      <c r="AC3605">
        <v>0.66188045555474251</v>
      </c>
      <c r="AD3605">
        <v>0.6176813587660358</v>
      </c>
      <c r="AE3605">
        <v>0.59228376679240291</v>
      </c>
      <c r="AF3605">
        <v>0.53946510110893664</v>
      </c>
      <c r="AG3605">
        <v>0.52649712003649085</v>
      </c>
      <c r="AH3605">
        <v>0.50647965070006007</v>
      </c>
      <c r="AI3605">
        <v>0.62068899186895388</v>
      </c>
      <c r="AJ3605">
        <v>0.48345709973269418</v>
      </c>
      <c r="AK3605">
        <v>0.65455248331004878</v>
      </c>
      <c r="AL3605">
        <v>0.59075367450714111</v>
      </c>
      <c r="AM3605">
        <v>0.57968330383300781</v>
      </c>
      <c r="AN3605">
        <v>0.60643666982650757</v>
      </c>
      <c r="AO3605" s="5" t="s">
        <v>4510</v>
      </c>
    </row>
    <row r="3606" spans="1:41" ht="14.25" x14ac:dyDescent="0.45">
      <c r="A3606">
        <v>2020</v>
      </c>
      <c r="B3606" s="5" t="s">
        <v>4071</v>
      </c>
      <c r="C3606" s="5" t="s">
        <v>268</v>
      </c>
      <c r="D3606" s="5" t="s">
        <v>81</v>
      </c>
      <c r="E3606" s="5" t="s">
        <v>97</v>
      </c>
      <c r="F3606" s="5" t="s">
        <v>34</v>
      </c>
      <c r="G3606" s="5" t="s">
        <v>82</v>
      </c>
      <c r="H3606" s="5" t="s">
        <v>100</v>
      </c>
      <c r="I3606">
        <v>1.8004914939824399E-2</v>
      </c>
      <c r="J3606">
        <v>0.06</v>
      </c>
      <c r="K3606">
        <v>6.5298507462686603E-2</v>
      </c>
      <c r="L3606">
        <v>7.9999999999999905E-2</v>
      </c>
      <c r="M3606">
        <v>4.4000000000000102E-2</v>
      </c>
      <c r="N3606">
        <v>7.2077398608624998E-2</v>
      </c>
      <c r="O3606">
        <v>9.47535771065183E-2</v>
      </c>
      <c r="P3606">
        <v>6.7000000000000004E-2</v>
      </c>
      <c r="Q3606">
        <v>5.2039186395943501E-2</v>
      </c>
      <c r="R3606">
        <v>4.7095761381475698E-2</v>
      </c>
      <c r="S3606">
        <v>5.4860997045134703E-2</v>
      </c>
      <c r="T3606">
        <v>4.9835567923096402E-2</v>
      </c>
      <c r="U3606">
        <v>3.8291369332559E-2</v>
      </c>
      <c r="V3606">
        <v>6.7495534757488707E-2</v>
      </c>
      <c r="W3606">
        <v>6.0402684563758399E-2</v>
      </c>
      <c r="X3606">
        <v>4.1872126820982902E-2</v>
      </c>
      <c r="Y3606">
        <v>4.4364508393285401E-2</v>
      </c>
      <c r="Z3606">
        <v>4.9559471365638798E-2</v>
      </c>
      <c r="AA3606">
        <v>5.80000000000001E-2</v>
      </c>
      <c r="AB3606">
        <v>1</v>
      </c>
      <c r="AC3606">
        <v>7.3946070593366303E-2</v>
      </c>
      <c r="AD3606">
        <v>1.2390003454713E-2</v>
      </c>
      <c r="AE3606">
        <v>9.2178770949720698E-2</v>
      </c>
      <c r="AF3606">
        <v>4.5949214026602202E-2</v>
      </c>
      <c r="AG3606">
        <v>3.8709677419354799E-2</v>
      </c>
      <c r="AH3606">
        <v>4.7077922077922101E-2</v>
      </c>
      <c r="AI3606">
        <v>5.9701492537313397E-2</v>
      </c>
      <c r="AJ3606">
        <v>0.05</v>
      </c>
      <c r="AK3606">
        <v>0.05</v>
      </c>
      <c r="AL3606">
        <v>8.7410502135753632E-2</v>
      </c>
      <c r="AM3606">
        <v>5.6159526109695435E-2</v>
      </c>
      <c r="AN3606">
        <v>0.13168272376060486</v>
      </c>
      <c r="AO3606" s="5" t="s">
        <v>4511</v>
      </c>
    </row>
    <row r="3607" spans="1:41" ht="14.25" x14ac:dyDescent="0.45">
      <c r="A3607">
        <v>2020</v>
      </c>
      <c r="B3607" s="5" t="s">
        <v>589</v>
      </c>
      <c r="C3607" s="5" t="s">
        <v>268</v>
      </c>
      <c r="D3607" s="5" t="s">
        <v>81</v>
      </c>
      <c r="E3607" s="5" t="s">
        <v>97</v>
      </c>
      <c r="F3607" s="5" t="s">
        <v>34</v>
      </c>
      <c r="G3607" s="5" t="s">
        <v>82</v>
      </c>
      <c r="H3607" s="5" t="s">
        <v>100</v>
      </c>
      <c r="I3607">
        <v>3.5797936634096403E-2</v>
      </c>
      <c r="J3607">
        <v>5.6999999999999898E-2</v>
      </c>
      <c r="K3607">
        <v>6.3157894736842093E-2</v>
      </c>
      <c r="L3607">
        <v>7.9999999999999905E-2</v>
      </c>
      <c r="M3607">
        <v>4.0624434032713701E-2</v>
      </c>
      <c r="N3607">
        <v>7.9721271975177505E-2</v>
      </c>
      <c r="O3607">
        <v>9.5087163232963595E-2</v>
      </c>
      <c r="P3607">
        <v>6.7415730337078705E-2</v>
      </c>
      <c r="Q3607">
        <v>5.1470588235294101E-2</v>
      </c>
      <c r="R3607">
        <v>4.7004608294930902E-2</v>
      </c>
      <c r="S3607">
        <v>5.4999999999999903E-2</v>
      </c>
      <c r="T3607">
        <v>1</v>
      </c>
      <c r="U3607">
        <v>3.8303079894079002E-2</v>
      </c>
      <c r="V3607">
        <v>6.4437689969605E-2</v>
      </c>
      <c r="W3607">
        <v>6.3122923588039906E-2</v>
      </c>
      <c r="X3607">
        <v>3.96753832281335E-2</v>
      </c>
      <c r="Y3607">
        <v>4.1000000000000002E-2</v>
      </c>
      <c r="Z3607">
        <v>4.86549726851805E-2</v>
      </c>
      <c r="AA3607">
        <v>6.0000000000000102E-2</v>
      </c>
      <c r="AB3607">
        <v>1</v>
      </c>
      <c r="AC3607">
        <v>9.1799288475010093E-2</v>
      </c>
      <c r="AD3607">
        <v>6.3450096579118404E-2</v>
      </c>
      <c r="AE3607">
        <v>9.3335119999999897E-2</v>
      </c>
      <c r="AF3607">
        <v>5.5000000000000097E-2</v>
      </c>
      <c r="AG3607">
        <v>4.0634304307114802E-2</v>
      </c>
      <c r="AH3607">
        <v>4.7146139125874197E-2</v>
      </c>
      <c r="AI3607">
        <v>6.0606060606060698E-2</v>
      </c>
      <c r="AJ3607">
        <v>4.76190476190477E-2</v>
      </c>
      <c r="AK3607">
        <v>0.05</v>
      </c>
      <c r="AL3607">
        <v>0.12334702908992767</v>
      </c>
      <c r="AM3607">
        <v>5.8776095509529114E-2</v>
      </c>
      <c r="AN3607">
        <v>0.21482248604297638</v>
      </c>
      <c r="AO3607" s="5" t="s">
        <v>1047</v>
      </c>
    </row>
    <row r="3608" spans="1:41" ht="14.25" x14ac:dyDescent="0.45">
      <c r="A3608">
        <v>2020</v>
      </c>
      <c r="B3608" s="5" t="s">
        <v>1509</v>
      </c>
      <c r="C3608" s="5" t="s">
        <v>268</v>
      </c>
      <c r="D3608" s="5" t="s">
        <v>81</v>
      </c>
      <c r="E3608" s="5" t="s">
        <v>97</v>
      </c>
      <c r="F3608" s="5" t="s">
        <v>34</v>
      </c>
      <c r="G3608" s="5" t="s">
        <v>82</v>
      </c>
      <c r="H3608" s="5" t="s">
        <v>100</v>
      </c>
      <c r="I3608">
        <v>4.8110225513331398E-2</v>
      </c>
      <c r="J3608">
        <v>5.7000000000000002E-2</v>
      </c>
      <c r="K3608">
        <v>6.4735945485519697E-2</v>
      </c>
      <c r="L3608">
        <v>7.9999999999999905E-2</v>
      </c>
      <c r="M3608">
        <v>5.4317548746518098E-2</v>
      </c>
      <c r="N3608">
        <v>8.2089552238805999E-2</v>
      </c>
      <c r="O3608">
        <v>9.5022624434389094E-2</v>
      </c>
      <c r="P3608">
        <v>6.6964285714285698E-2</v>
      </c>
      <c r="Q3608">
        <v>5.4945054945055E-2</v>
      </c>
      <c r="R3608">
        <v>4.6805134427684199E-2</v>
      </c>
      <c r="S3608">
        <v>5.3000000000000103E-2</v>
      </c>
      <c r="T3608">
        <v>6.4999999999999905E-2</v>
      </c>
      <c r="U3608">
        <v>3.5108274635753299E-2</v>
      </c>
      <c r="V3608">
        <v>5.6145675265553897E-2</v>
      </c>
      <c r="W3608">
        <v>6.0000000000000102E-2</v>
      </c>
      <c r="X3608">
        <v>3.5326086956521702E-2</v>
      </c>
      <c r="Y3608">
        <v>4.0696655725449497E-2</v>
      </c>
      <c r="Z3608">
        <v>5.2832590706556402E-2</v>
      </c>
      <c r="AA3608">
        <v>6.0000000000000102E-2</v>
      </c>
      <c r="AB3608">
        <v>7.1354605431101406E-2</v>
      </c>
      <c r="AC3608">
        <v>8.6904761904761499E-2</v>
      </c>
      <c r="AD3608">
        <v>5.67741935483871E-2</v>
      </c>
      <c r="AE3608">
        <v>8.9173126614987094E-2</v>
      </c>
      <c r="AF3608">
        <v>5.5E-2</v>
      </c>
      <c r="AG3608">
        <v>4.0636383237066198E-2</v>
      </c>
      <c r="AH3608">
        <v>4.7518640812318297E-2</v>
      </c>
      <c r="AI3608">
        <v>6.11702127659575E-2</v>
      </c>
      <c r="AJ3608">
        <v>4.7999999999999897E-2</v>
      </c>
      <c r="AK3608">
        <v>5.00000000000001E-2</v>
      </c>
      <c r="AL3608">
        <v>5.9125214815139771E-2</v>
      </c>
      <c r="AM3608">
        <v>5.8847751468420029E-2</v>
      </c>
      <c r="AN3608">
        <v>5.9518322348594666E-2</v>
      </c>
      <c r="AO3608" s="5" t="s">
        <v>2850</v>
      </c>
    </row>
    <row r="3609" spans="1:41" ht="14.25" x14ac:dyDescent="0.45">
      <c r="A3609">
        <v>2020</v>
      </c>
      <c r="B3609" s="5" t="s">
        <v>5028</v>
      </c>
      <c r="C3609" s="5" t="s">
        <v>268</v>
      </c>
      <c r="D3609" s="5" t="s">
        <v>81</v>
      </c>
      <c r="E3609" s="5" t="s">
        <v>97</v>
      </c>
      <c r="F3609" s="5" t="s">
        <v>34</v>
      </c>
      <c r="G3609" s="5" t="s">
        <v>82</v>
      </c>
      <c r="H3609" s="5" t="s">
        <v>100</v>
      </c>
      <c r="I3609">
        <v>1.78342184807266E-2</v>
      </c>
      <c r="J3609">
        <v>6.2004898762699802E-2</v>
      </c>
      <c r="K3609">
        <v>6.5176908752327706E-2</v>
      </c>
      <c r="L3609">
        <v>7.9646017699115002E-2</v>
      </c>
      <c r="M3609">
        <v>4.5000000000000102E-2</v>
      </c>
      <c r="N3609">
        <v>6.6417523843289403E-2</v>
      </c>
      <c r="O3609">
        <v>9.5943335479716702E-2</v>
      </c>
      <c r="P3609">
        <v>6.6535796766743593E-2</v>
      </c>
      <c r="Q3609">
        <v>5.2044020973368001E-2</v>
      </c>
      <c r="R3609">
        <v>4.7038327526132399E-2</v>
      </c>
      <c r="S3609">
        <v>5.5000000000000097E-2</v>
      </c>
      <c r="T3609">
        <v>4.5685279187817299E-2</v>
      </c>
      <c r="U3609">
        <v>3.6792685893010602E-2</v>
      </c>
      <c r="V3609">
        <v>7.2378138847858195E-2</v>
      </c>
      <c r="W3609">
        <v>5.2553663952627602E-2</v>
      </c>
      <c r="X3609">
        <v>4.1872126820982902E-2</v>
      </c>
      <c r="Y3609">
        <v>5.2906695634838498E-2</v>
      </c>
      <c r="Z3609">
        <v>5.0218340611353697E-2</v>
      </c>
      <c r="AA3609">
        <v>6.0000000000000102E-2</v>
      </c>
      <c r="AB3609">
        <v>1</v>
      </c>
      <c r="AC3609">
        <v>6.8459657701711502E-2</v>
      </c>
      <c r="AD3609">
        <v>6.4771005574732601E-2</v>
      </c>
      <c r="AE3609">
        <v>9.5238095238095205E-2</v>
      </c>
      <c r="AF3609">
        <v>4.9760191846522799E-2</v>
      </c>
      <c r="AG3609">
        <v>3.71049015116812E-2</v>
      </c>
      <c r="AH3609">
        <v>4.6862589356632199E-2</v>
      </c>
      <c r="AI3609">
        <v>5.9701492537313397E-2</v>
      </c>
      <c r="AJ3609">
        <v>0.05</v>
      </c>
      <c r="AK3609">
        <v>0.05</v>
      </c>
      <c r="AL3609">
        <v>8.9205026626586914E-2</v>
      </c>
      <c r="AM3609">
        <v>5.672820657491684E-2</v>
      </c>
      <c r="AN3609">
        <v>0.13521386682987213</v>
      </c>
      <c r="AO3609" s="5" t="s">
        <v>5777</v>
      </c>
    </row>
    <row r="3610" spans="1:41" ht="14.25" x14ac:dyDescent="0.45">
      <c r="A3610">
        <v>2020</v>
      </c>
      <c r="B3610" s="5" t="s">
        <v>4071</v>
      </c>
      <c r="C3610" s="5" t="s">
        <v>268</v>
      </c>
      <c r="D3610" s="5" t="s">
        <v>81</v>
      </c>
      <c r="E3610" s="5" t="s">
        <v>97</v>
      </c>
      <c r="F3610" s="5" t="s">
        <v>101</v>
      </c>
      <c r="G3610" s="5" t="s">
        <v>82</v>
      </c>
      <c r="H3610" s="5" t="s">
        <v>99</v>
      </c>
      <c r="I3610">
        <v>880.48759144555299</v>
      </c>
      <c r="J3610">
        <v>1298.1427086225181</v>
      </c>
      <c r="K3610">
        <v>50.1</v>
      </c>
      <c r="L3610">
        <v>103.04</v>
      </c>
      <c r="M3610">
        <v>586.98399999999992</v>
      </c>
      <c r="N3610">
        <v>587.76062499279999</v>
      </c>
      <c r="O3610">
        <v>284.7</v>
      </c>
      <c r="P3610">
        <v>420</v>
      </c>
      <c r="Q3610">
        <v>261.79701298655169</v>
      </c>
      <c r="R3610">
        <v>607</v>
      </c>
      <c r="S3610">
        <v>631.26878597552002</v>
      </c>
      <c r="T3610">
        <v>375.6</v>
      </c>
      <c r="U3610">
        <v>136.08109342719999</v>
      </c>
      <c r="V3610">
        <v>612.58362688574994</v>
      </c>
      <c r="W3610">
        <v>280</v>
      </c>
      <c r="X3610">
        <v>1114.2683999999999</v>
      </c>
      <c r="Y3610">
        <v>3188</v>
      </c>
      <c r="Z3610">
        <v>431.5</v>
      </c>
      <c r="AA3610">
        <v>4884.5253718754948</v>
      </c>
      <c r="AB3610"/>
      <c r="AC3610">
        <v>412.01687759374079</v>
      </c>
      <c r="AD3610">
        <v>731</v>
      </c>
      <c r="AE3610">
        <v>325</v>
      </c>
      <c r="AF3610">
        <v>1578</v>
      </c>
      <c r="AG3610">
        <v>8344</v>
      </c>
      <c r="AH3610">
        <v>1174</v>
      </c>
      <c r="AI3610">
        <v>395.26642574999988</v>
      </c>
      <c r="AJ3610">
        <v>2297.3214208499999</v>
      </c>
      <c r="AK3610">
        <v>248.61832393877361</v>
      </c>
      <c r="AL3610">
        <v>32239.0625</v>
      </c>
      <c r="AM3610">
        <v>26367.255859375</v>
      </c>
      <c r="AN3610">
        <v>5871.8056640625</v>
      </c>
      <c r="AO3610" s="5" t="s">
        <v>4512</v>
      </c>
    </row>
    <row r="3611" spans="1:41" ht="14.25" x14ac:dyDescent="0.45">
      <c r="A3611">
        <v>2020</v>
      </c>
      <c r="B3611" s="5" t="s">
        <v>1509</v>
      </c>
      <c r="C3611" s="5" t="s">
        <v>268</v>
      </c>
      <c r="D3611" s="5" t="s">
        <v>81</v>
      </c>
      <c r="E3611" s="5" t="s">
        <v>97</v>
      </c>
      <c r="F3611" s="5" t="s">
        <v>101</v>
      </c>
      <c r="G3611" s="5" t="s">
        <v>82</v>
      </c>
      <c r="H3611" s="5" t="s">
        <v>99</v>
      </c>
      <c r="I3611">
        <v>818.16362844485946</v>
      </c>
      <c r="J3611">
        <v>1304.149025113989</v>
      </c>
      <c r="K3611">
        <v>54.9</v>
      </c>
      <c r="L3611">
        <v>103.96</v>
      </c>
      <c r="M3611">
        <v>679</v>
      </c>
      <c r="N3611">
        <v>615</v>
      </c>
      <c r="O3611">
        <v>284.96213099706011</v>
      </c>
      <c r="P3611">
        <v>418</v>
      </c>
      <c r="Q3611">
        <v>265.83739742359131</v>
      </c>
      <c r="R3611">
        <v>512.08753680679138</v>
      </c>
      <c r="S3611">
        <v>691.31</v>
      </c>
      <c r="T3611">
        <v>377.8162075125237</v>
      </c>
      <c r="U3611">
        <v>143.5351754379374</v>
      </c>
      <c r="V3611">
        <v>622</v>
      </c>
      <c r="W3611">
        <v>282.79701848000002</v>
      </c>
      <c r="X3611">
        <v>1065</v>
      </c>
      <c r="Y3611">
        <v>3285</v>
      </c>
      <c r="Z3611">
        <v>446.4</v>
      </c>
      <c r="AA3611">
        <v>4800.9084609548627</v>
      </c>
      <c r="AB3611">
        <v>73.3</v>
      </c>
      <c r="AC3611">
        <v>333.4902069667686</v>
      </c>
      <c r="AD3611">
        <v>731</v>
      </c>
      <c r="AE3611">
        <v>352.49</v>
      </c>
      <c r="AF3611">
        <v>1959.4193657782059</v>
      </c>
      <c r="AG3611">
        <v>8454.2000000000007</v>
      </c>
      <c r="AH3611">
        <v>1218.4550594856109</v>
      </c>
      <c r="AI3611">
        <v>374.6613333706249</v>
      </c>
      <c r="AJ3611">
        <v>2133.0119636646082</v>
      </c>
      <c r="AK3611">
        <v>301.27991739694141</v>
      </c>
      <c r="AL3611">
        <v>32702.134765625</v>
      </c>
      <c r="AM3611">
        <v>26567.65234375</v>
      </c>
      <c r="AN3611">
        <v>6134.48193359375</v>
      </c>
      <c r="AO3611" s="5" t="s">
        <v>2851</v>
      </c>
    </row>
    <row r="3612" spans="1:41" ht="14.25" x14ac:dyDescent="0.45">
      <c r="A3612">
        <v>2020</v>
      </c>
      <c r="B3612" s="5" t="s">
        <v>589</v>
      </c>
      <c r="C3612" s="5" t="s">
        <v>268</v>
      </c>
      <c r="D3612" s="5" t="s">
        <v>81</v>
      </c>
      <c r="E3612" s="5" t="s">
        <v>97</v>
      </c>
      <c r="F3612" s="5" t="s">
        <v>101</v>
      </c>
      <c r="G3612" s="5" t="s">
        <v>82</v>
      </c>
      <c r="H3612" s="5" t="s">
        <v>99</v>
      </c>
      <c r="I3612">
        <v>864.69065227904605</v>
      </c>
      <c r="J3612">
        <v>1310.8369687244001</v>
      </c>
      <c r="K3612">
        <v>53.4</v>
      </c>
      <c r="L3612">
        <v>103.96</v>
      </c>
      <c r="M3612">
        <v>601.78132772757215</v>
      </c>
      <c r="N3612">
        <v>683.91987183772426</v>
      </c>
      <c r="O3612">
        <v>285.5</v>
      </c>
      <c r="P3612">
        <v>415</v>
      </c>
      <c r="Q3612">
        <v>260.58969113507811</v>
      </c>
      <c r="R3612">
        <v>517</v>
      </c>
      <c r="S3612">
        <v>694.63576949351</v>
      </c>
      <c r="T3612"/>
      <c r="U3612">
        <v>133.4161125</v>
      </c>
      <c r="V3612">
        <v>615.6</v>
      </c>
      <c r="W3612">
        <v>282</v>
      </c>
      <c r="X3612">
        <v>1065</v>
      </c>
      <c r="Y3612">
        <v>3281.9552568646668</v>
      </c>
      <c r="Z3612">
        <v>445.21468102246013</v>
      </c>
      <c r="AA3612">
        <v>5112.628046582854</v>
      </c>
      <c r="AB3612"/>
      <c r="AC3612">
        <v>358.48479570429731</v>
      </c>
      <c r="AD3612">
        <v>734</v>
      </c>
      <c r="AE3612">
        <v>339.99932999999999</v>
      </c>
      <c r="AF3612">
        <v>1869.5160621401239</v>
      </c>
      <c r="AG3612">
        <v>8454.226623229526</v>
      </c>
      <c r="AH3612">
        <v>1173.847169803016</v>
      </c>
      <c r="AI3612">
        <v>394.82724083249991</v>
      </c>
      <c r="AJ3612">
        <v>2360.5089333062169</v>
      </c>
      <c r="AK3612">
        <v>268.67705527868151</v>
      </c>
      <c r="AL3612">
        <v>32681.21875</v>
      </c>
      <c r="AM3612">
        <v>27127.546875</v>
      </c>
      <c r="AN3612">
        <v>5553.6689453125</v>
      </c>
      <c r="AO3612" s="5" t="s">
        <v>1048</v>
      </c>
    </row>
    <row r="3613" spans="1:41" ht="14.25" x14ac:dyDescent="0.45">
      <c r="A3613">
        <v>2020</v>
      </c>
      <c r="B3613" s="5" t="s">
        <v>5028</v>
      </c>
      <c r="C3613" s="5" t="s">
        <v>268</v>
      </c>
      <c r="D3613" s="5" t="s">
        <v>81</v>
      </c>
      <c r="E3613" s="5" t="s">
        <v>97</v>
      </c>
      <c r="F3613" s="5" t="s">
        <v>101</v>
      </c>
      <c r="G3613" s="5" t="s">
        <v>82</v>
      </c>
      <c r="H3613" s="5" t="s">
        <v>99</v>
      </c>
      <c r="I3613">
        <v>880.48759144555299</v>
      </c>
      <c r="J3613">
        <v>1353.5269310854239</v>
      </c>
      <c r="K3613">
        <v>50.2</v>
      </c>
      <c r="L3613">
        <v>104</v>
      </c>
      <c r="M3613">
        <v>592.53560287450193</v>
      </c>
      <c r="N3613">
        <v>604.02296048434982</v>
      </c>
      <c r="O3613">
        <v>280.8</v>
      </c>
      <c r="P3613">
        <v>404.19</v>
      </c>
      <c r="Q3613">
        <v>261.11856217422491</v>
      </c>
      <c r="R3613">
        <v>547</v>
      </c>
      <c r="S3613">
        <v>624.42100095737703</v>
      </c>
      <c r="T3613">
        <v>376</v>
      </c>
      <c r="U3613">
        <v>137.17852160000001</v>
      </c>
      <c r="V3613">
        <v>628</v>
      </c>
      <c r="W3613">
        <v>256</v>
      </c>
      <c r="X3613">
        <v>1114.2683999999999</v>
      </c>
      <c r="Y3613">
        <v>3221.8085454545449</v>
      </c>
      <c r="Z3613">
        <v>435</v>
      </c>
      <c r="AA3613">
        <v>4895.9399328693289</v>
      </c>
      <c r="AB3613"/>
      <c r="AC3613">
        <v>388.6142207237163</v>
      </c>
      <c r="AD3613">
        <v>723.59999999999991</v>
      </c>
      <c r="AE3613">
        <v>380</v>
      </c>
      <c r="AF3613">
        <v>1585</v>
      </c>
      <c r="AG3613">
        <v>8408</v>
      </c>
      <c r="AH3613">
        <v>1200</v>
      </c>
      <c r="AI3613">
        <v>395.26642574999988</v>
      </c>
      <c r="AJ3613">
        <v>2297.3214208499999</v>
      </c>
      <c r="AK3613">
        <v>239.33048121018291</v>
      </c>
      <c r="AL3613">
        <v>32383.62890625</v>
      </c>
      <c r="AM3613">
        <v>26531.208984375</v>
      </c>
      <c r="AN3613">
        <v>5852.42236328125</v>
      </c>
      <c r="AO3613" s="5" t="s">
        <v>5778</v>
      </c>
    </row>
    <row r="3614" spans="1:41" ht="14.25" x14ac:dyDescent="0.45">
      <c r="A3614">
        <v>2020</v>
      </c>
      <c r="B3614" s="5" t="s">
        <v>1509</v>
      </c>
      <c r="C3614" s="5" t="s">
        <v>268</v>
      </c>
      <c r="D3614" s="5" t="s">
        <v>81</v>
      </c>
      <c r="E3614" s="5" t="s">
        <v>102</v>
      </c>
      <c r="F3614" s="5" t="s">
        <v>103</v>
      </c>
      <c r="G3614" s="5" t="s">
        <v>82</v>
      </c>
      <c r="H3614" s="5" t="s">
        <v>104</v>
      </c>
      <c r="I3614">
        <v>145.26812000000001</v>
      </c>
      <c r="J3614">
        <v>227.84368757081489</v>
      </c>
      <c r="K3614">
        <v>8.3000000000000007</v>
      </c>
      <c r="L3614">
        <v>21.7</v>
      </c>
      <c r="M3614">
        <v>134.80000000000001</v>
      </c>
      <c r="N3614">
        <v>181</v>
      </c>
      <c r="O3614">
        <v>62</v>
      </c>
      <c r="P3614">
        <v>101</v>
      </c>
      <c r="Q3614">
        <v>61.37898692584001</v>
      </c>
      <c r="R3614">
        <v>83.313441920612505</v>
      </c>
      <c r="S3614">
        <v>111</v>
      </c>
      <c r="T3614">
        <v>71</v>
      </c>
      <c r="U3614">
        <v>34.858542606356217</v>
      </c>
      <c r="V3614">
        <v>125</v>
      </c>
      <c r="W3614">
        <v>63.4</v>
      </c>
      <c r="X3614">
        <v>181.9</v>
      </c>
      <c r="Y3614">
        <v>633</v>
      </c>
      <c r="Z3614">
        <v>59.624000000000002</v>
      </c>
      <c r="AA3614">
        <v>799.13204406871432</v>
      </c>
      <c r="AB3614">
        <v>13.930139860069991</v>
      </c>
      <c r="AC3614">
        <v>60.871745730570517</v>
      </c>
      <c r="AD3614">
        <v>80</v>
      </c>
      <c r="AE3614">
        <v>48</v>
      </c>
      <c r="AF3614">
        <v>319.17534491339319</v>
      </c>
      <c r="AG3614">
        <v>1703.3</v>
      </c>
      <c r="AH3614">
        <v>257.58</v>
      </c>
      <c r="AI3614">
        <v>73.255312264137473</v>
      </c>
      <c r="AJ3614">
        <v>464</v>
      </c>
      <c r="AK3614">
        <v>24.913201306766631</v>
      </c>
      <c r="AL3614">
        <v>6150.54443359375</v>
      </c>
      <c r="AM3614">
        <v>5068.4658203125</v>
      </c>
      <c r="AN3614">
        <v>1082.0787353515625</v>
      </c>
      <c r="AO3614" s="5" t="s">
        <v>2852</v>
      </c>
    </row>
    <row r="3615" spans="1:41" ht="14.25" x14ac:dyDescent="0.45">
      <c r="A3615">
        <v>2020</v>
      </c>
      <c r="B3615" s="5" t="s">
        <v>589</v>
      </c>
      <c r="C3615" s="5" t="s">
        <v>268</v>
      </c>
      <c r="D3615" s="5" t="s">
        <v>81</v>
      </c>
      <c r="E3615" s="5" t="s">
        <v>102</v>
      </c>
      <c r="F3615" s="5" t="s">
        <v>103</v>
      </c>
      <c r="G3615" s="5" t="s">
        <v>82</v>
      </c>
      <c r="H3615" s="5" t="s">
        <v>104</v>
      </c>
      <c r="I3615">
        <v>146.166</v>
      </c>
      <c r="J3615">
        <v>228.91664241753699</v>
      </c>
      <c r="K3615">
        <v>6.6</v>
      </c>
      <c r="L3615">
        <v>21</v>
      </c>
      <c r="M3615">
        <v>138.72</v>
      </c>
      <c r="N3615">
        <v>186.5275895253038</v>
      </c>
      <c r="O3615">
        <v>61</v>
      </c>
      <c r="P3615">
        <v>101</v>
      </c>
      <c r="Q3615">
        <v>67.233933448840787</v>
      </c>
      <c r="R3615">
        <v>84.284757427831337</v>
      </c>
      <c r="S3615">
        <v>117.25</v>
      </c>
      <c r="T3615">
        <v>69</v>
      </c>
      <c r="U3615">
        <v>33.299999999999997</v>
      </c>
      <c r="V3615">
        <v>129.4</v>
      </c>
      <c r="W3615">
        <v>62</v>
      </c>
      <c r="X3615">
        <v>181.5</v>
      </c>
      <c r="Y3615">
        <v>640</v>
      </c>
      <c r="Z3615">
        <v>64.695024124999975</v>
      </c>
      <c r="AA3615">
        <v>815.52816666612375</v>
      </c>
      <c r="AB3615">
        <v>13.944083944014</v>
      </c>
      <c r="AC3615">
        <v>59.036040769660389</v>
      </c>
      <c r="AD3615">
        <v>84.411657853367799</v>
      </c>
      <c r="AE3615">
        <v>45.3</v>
      </c>
      <c r="AF3615">
        <v>311.25397041528311</v>
      </c>
      <c r="AG3615">
        <v>1839</v>
      </c>
      <c r="AH3615">
        <v>257.5</v>
      </c>
      <c r="AI3615">
        <v>77.311843754626224</v>
      </c>
      <c r="AJ3615">
        <v>481</v>
      </c>
      <c r="AK3615">
        <v>23.624885809956108</v>
      </c>
      <c r="AL3615">
        <v>6346.5048828125</v>
      </c>
      <c r="AM3615">
        <v>5253.64208984375</v>
      </c>
      <c r="AN3615">
        <v>1092.862548828125</v>
      </c>
      <c r="AO3615" s="5" t="s">
        <v>1049</v>
      </c>
    </row>
    <row r="3616" spans="1:41" ht="14.25" x14ac:dyDescent="0.45">
      <c r="A3616">
        <v>2020</v>
      </c>
      <c r="B3616" s="5" t="s">
        <v>4071</v>
      </c>
      <c r="C3616" s="5" t="s">
        <v>268</v>
      </c>
      <c r="D3616" s="5" t="s">
        <v>81</v>
      </c>
      <c r="E3616" s="5" t="s">
        <v>102</v>
      </c>
      <c r="F3616" s="5" t="s">
        <v>103</v>
      </c>
      <c r="G3616" s="5" t="s">
        <v>82</v>
      </c>
      <c r="H3616" s="5" t="s">
        <v>104</v>
      </c>
      <c r="I3616">
        <v>145.99195862177791</v>
      </c>
      <c r="J3616">
        <v>242.51425320822719</v>
      </c>
      <c r="K3616">
        <v>6.5</v>
      </c>
      <c r="L3616">
        <v>21.36</v>
      </c>
      <c r="M3616">
        <v>134.77162697327199</v>
      </c>
      <c r="N3616">
        <v>180.92831562418729</v>
      </c>
      <c r="O3616">
        <v>59</v>
      </c>
      <c r="P3616">
        <v>104</v>
      </c>
      <c r="Q3616">
        <v>59.23602040018973</v>
      </c>
      <c r="R3616">
        <v>78.69009024764658</v>
      </c>
      <c r="S3616">
        <v>109.006</v>
      </c>
      <c r="T3616">
        <v>71</v>
      </c>
      <c r="U3616">
        <v>34</v>
      </c>
      <c r="V3616">
        <v>131.30155944000001</v>
      </c>
      <c r="W3616">
        <v>62</v>
      </c>
      <c r="X3616">
        <v>173.41034642422611</v>
      </c>
      <c r="Y3616">
        <v>636</v>
      </c>
      <c r="Z3616">
        <v>59</v>
      </c>
      <c r="AA3616">
        <v>781.3666759598724</v>
      </c>
      <c r="AB3616">
        <v>14</v>
      </c>
      <c r="AC3616">
        <v>68.4643817968294</v>
      </c>
      <c r="AD3616">
        <v>81.776818778231984</v>
      </c>
      <c r="AE3616">
        <v>44</v>
      </c>
      <c r="AF3616">
        <v>315</v>
      </c>
      <c r="AG3616">
        <v>1868</v>
      </c>
      <c r="AH3616">
        <v>277.68</v>
      </c>
      <c r="AI3616">
        <v>77.311843754626224</v>
      </c>
      <c r="AJ3616">
        <v>521</v>
      </c>
      <c r="AK3616">
        <v>19.081609193088291</v>
      </c>
      <c r="AL3616">
        <v>6376.39208984375</v>
      </c>
      <c r="AM3616">
        <v>5290.853515625</v>
      </c>
      <c r="AN3616">
        <v>1085.538330078125</v>
      </c>
      <c r="AO3616" s="5" t="s">
        <v>4513</v>
      </c>
    </row>
    <row r="3617" spans="1:41" ht="14.25" x14ac:dyDescent="0.45">
      <c r="A3617">
        <v>2020</v>
      </c>
      <c r="B3617" s="5" t="s">
        <v>5028</v>
      </c>
      <c r="C3617" s="5" t="s">
        <v>268</v>
      </c>
      <c r="D3617" s="5" t="s">
        <v>81</v>
      </c>
      <c r="E3617" s="5" t="s">
        <v>102</v>
      </c>
      <c r="F3617" s="5" t="s">
        <v>103</v>
      </c>
      <c r="G3617" s="5" t="s">
        <v>82</v>
      </c>
      <c r="H3617" s="5" t="s">
        <v>104</v>
      </c>
      <c r="I3617">
        <v>166.87</v>
      </c>
      <c r="J3617">
        <v>239.81502540909489</v>
      </c>
      <c r="K3617">
        <v>8</v>
      </c>
      <c r="L3617">
        <v>21.04</v>
      </c>
      <c r="M3617">
        <v>119</v>
      </c>
      <c r="N3617">
        <v>183.57266152200799</v>
      </c>
      <c r="O3617">
        <v>57</v>
      </c>
      <c r="P3617">
        <v>105.3</v>
      </c>
      <c r="Q3617">
        <v>65.930037133640354</v>
      </c>
      <c r="R3617">
        <v>63</v>
      </c>
      <c r="S3617">
        <v>113.04600000000001</v>
      </c>
      <c r="T3617">
        <v>71.711774999999989</v>
      </c>
      <c r="U3617">
        <v>34</v>
      </c>
      <c r="V3617">
        <v>129</v>
      </c>
      <c r="W3617">
        <v>67</v>
      </c>
      <c r="X3617">
        <v>176.7</v>
      </c>
      <c r="Y3617">
        <v>640.59080239765717</v>
      </c>
      <c r="Z3617">
        <v>56</v>
      </c>
      <c r="AA3617">
        <v>746.3572819391934</v>
      </c>
      <c r="AB3617">
        <v>14</v>
      </c>
      <c r="AC3617">
        <v>64.520820000000001</v>
      </c>
      <c r="AD3617">
        <v>86.878310399999989</v>
      </c>
      <c r="AE3617">
        <v>59</v>
      </c>
      <c r="AF3617">
        <v>301</v>
      </c>
      <c r="AG3617">
        <v>1842</v>
      </c>
      <c r="AH3617">
        <v>281</v>
      </c>
      <c r="AI3617">
        <v>83.194293180545799</v>
      </c>
      <c r="AJ3617">
        <v>527</v>
      </c>
      <c r="AK3617">
        <v>17.673973997923959</v>
      </c>
      <c r="AL3617">
        <v>6340.20068359375</v>
      </c>
      <c r="AM3617">
        <v>5244.99658203125</v>
      </c>
      <c r="AN3617">
        <v>1095.204345703125</v>
      </c>
      <c r="AO3617" s="5" t="s">
        <v>5779</v>
      </c>
    </row>
    <row r="3618" spans="1:41" ht="14.25" x14ac:dyDescent="0.45">
      <c r="A3618">
        <v>2020</v>
      </c>
      <c r="B3618" s="5" t="s">
        <v>589</v>
      </c>
      <c r="C3618" s="5" t="s">
        <v>268</v>
      </c>
      <c r="D3618" s="5" t="s">
        <v>81</v>
      </c>
      <c r="E3618" s="5" t="s">
        <v>102</v>
      </c>
      <c r="F3618" s="5" t="s">
        <v>102</v>
      </c>
      <c r="G3618" s="5" t="s">
        <v>82</v>
      </c>
      <c r="H3618" s="5" t="s">
        <v>104</v>
      </c>
      <c r="I3618">
        <v>152.82972000000001</v>
      </c>
      <c r="J3618">
        <v>287.47084422665341</v>
      </c>
      <c r="K3618">
        <v>10.6</v>
      </c>
      <c r="L3618">
        <v>21</v>
      </c>
      <c r="M3618">
        <v>142.928</v>
      </c>
      <c r="N3618">
        <v>187.6031695253038</v>
      </c>
      <c r="O3618">
        <v>67</v>
      </c>
      <c r="P3618">
        <v>101</v>
      </c>
      <c r="Q3618">
        <v>67.233933448840787</v>
      </c>
      <c r="R3618">
        <v>88.284757427831337</v>
      </c>
      <c r="S3618">
        <v>121.25</v>
      </c>
      <c r="T3618">
        <v>72</v>
      </c>
      <c r="U3618">
        <v>33.299999999999997</v>
      </c>
      <c r="V3618">
        <v>136.4</v>
      </c>
      <c r="W3618">
        <v>62</v>
      </c>
      <c r="X3618">
        <v>186.5</v>
      </c>
      <c r="Y3618">
        <v>640.5</v>
      </c>
      <c r="Z3618">
        <v>72.014772749999977</v>
      </c>
      <c r="AA3618">
        <v>949.16361904761959</v>
      </c>
      <c r="AB3618">
        <v>13.944083944014</v>
      </c>
      <c r="AC3618">
        <v>67.633381583255343</v>
      </c>
      <c r="AD3618">
        <v>140.18065785336779</v>
      </c>
      <c r="AE3618">
        <v>70.3</v>
      </c>
      <c r="AF3618">
        <v>346.25397041528311</v>
      </c>
      <c r="AG3618">
        <v>1846</v>
      </c>
      <c r="AH3618">
        <v>260.5</v>
      </c>
      <c r="AI3618">
        <v>77.311843754626224</v>
      </c>
      <c r="AJ3618">
        <v>556</v>
      </c>
      <c r="AK3618">
        <v>49.025885809956108</v>
      </c>
      <c r="AL3618">
        <v>6826.228515625</v>
      </c>
      <c r="AM3618">
        <v>5622.98828125</v>
      </c>
      <c r="AN3618">
        <v>1203.2406005859375</v>
      </c>
      <c r="AO3618" s="5" t="s">
        <v>1050</v>
      </c>
    </row>
    <row r="3619" spans="1:41" ht="14.25" x14ac:dyDescent="0.45">
      <c r="A3619">
        <v>2020</v>
      </c>
      <c r="B3619" s="5" t="s">
        <v>1509</v>
      </c>
      <c r="C3619" s="5" t="s">
        <v>268</v>
      </c>
      <c r="D3619" s="5" t="s">
        <v>81</v>
      </c>
      <c r="E3619" s="5" t="s">
        <v>102</v>
      </c>
      <c r="F3619" s="5" t="s">
        <v>102</v>
      </c>
      <c r="G3619" s="5" t="s">
        <v>82</v>
      </c>
      <c r="H3619" s="5" t="s">
        <v>104</v>
      </c>
      <c r="I3619">
        <v>151.93183999999999</v>
      </c>
      <c r="J3619">
        <v>284.9716502901835</v>
      </c>
      <c r="K3619">
        <v>10.8</v>
      </c>
      <c r="L3619">
        <v>21.7</v>
      </c>
      <c r="M3619">
        <v>143.80000000000001</v>
      </c>
      <c r="N3619">
        <v>182</v>
      </c>
      <c r="O3619">
        <v>68</v>
      </c>
      <c r="P3619">
        <v>101</v>
      </c>
      <c r="Q3619">
        <v>61.37898692584001</v>
      </c>
      <c r="R3619">
        <v>87.313441920612505</v>
      </c>
      <c r="S3619">
        <v>115</v>
      </c>
      <c r="T3619">
        <v>73</v>
      </c>
      <c r="U3619">
        <v>34.858542606356217</v>
      </c>
      <c r="V3619">
        <v>150</v>
      </c>
      <c r="W3619">
        <v>63.4</v>
      </c>
      <c r="X3619">
        <v>191.9</v>
      </c>
      <c r="Y3619">
        <v>635</v>
      </c>
      <c r="Z3619">
        <v>67.061999999999998</v>
      </c>
      <c r="AA3619">
        <v>937.63683042138382</v>
      </c>
      <c r="AB3619">
        <v>13.930139860069991</v>
      </c>
      <c r="AC3619">
        <v>69.567709406366305</v>
      </c>
      <c r="AD3619">
        <v>153</v>
      </c>
      <c r="AE3619">
        <v>73</v>
      </c>
      <c r="AF3619">
        <v>354.17534491339319</v>
      </c>
      <c r="AG3619">
        <v>1713.4</v>
      </c>
      <c r="AH3619">
        <v>260.27247999999997</v>
      </c>
      <c r="AI3619">
        <v>73.255312264137473</v>
      </c>
      <c r="AJ3619">
        <v>539</v>
      </c>
      <c r="AK3619">
        <v>51.413201306766631</v>
      </c>
      <c r="AL3619">
        <v>6681.767578125</v>
      </c>
      <c r="AM3619">
        <v>5463.99609375</v>
      </c>
      <c r="AN3619">
        <v>1217.771240234375</v>
      </c>
      <c r="AO3619" s="5" t="s">
        <v>2853</v>
      </c>
    </row>
    <row r="3620" spans="1:41" ht="14.25" x14ac:dyDescent="0.45">
      <c r="A3620">
        <v>2020</v>
      </c>
      <c r="B3620" s="5" t="s">
        <v>5028</v>
      </c>
      <c r="C3620" s="5" t="s">
        <v>268</v>
      </c>
      <c r="D3620" s="5" t="s">
        <v>81</v>
      </c>
      <c r="E3620" s="5" t="s">
        <v>102</v>
      </c>
      <c r="F3620" s="5" t="s">
        <v>102</v>
      </c>
      <c r="G3620" s="5" t="s">
        <v>82</v>
      </c>
      <c r="H3620" s="5" t="s">
        <v>104</v>
      </c>
      <c r="I3620">
        <v>173.37404000000001</v>
      </c>
      <c r="J3620">
        <v>308.00000000000011</v>
      </c>
      <c r="K3620">
        <v>11</v>
      </c>
      <c r="L3620">
        <v>21.04</v>
      </c>
      <c r="M3620">
        <v>124</v>
      </c>
      <c r="N3620">
        <v>185.03566152200801</v>
      </c>
      <c r="O3620">
        <v>62</v>
      </c>
      <c r="P3620">
        <v>105.3</v>
      </c>
      <c r="Q3620">
        <v>65.930037133640354</v>
      </c>
      <c r="R3620">
        <v>94</v>
      </c>
      <c r="S3620">
        <v>117.036</v>
      </c>
      <c r="T3620">
        <v>73.711774999999989</v>
      </c>
      <c r="U3620">
        <v>34</v>
      </c>
      <c r="V3620">
        <v>145</v>
      </c>
      <c r="W3620">
        <v>67</v>
      </c>
      <c r="X3620">
        <v>180.3</v>
      </c>
      <c r="Y3620">
        <v>643.29080239765722</v>
      </c>
      <c r="Z3620">
        <v>63</v>
      </c>
      <c r="AA3620"/>
      <c r="AB3620">
        <v>14</v>
      </c>
      <c r="AC3620">
        <v>81.776058000000006</v>
      </c>
      <c r="AD3620">
        <v>139.4963104</v>
      </c>
      <c r="AE3620">
        <v>84</v>
      </c>
      <c r="AF3620">
        <v>354</v>
      </c>
      <c r="AG3620">
        <v>1856</v>
      </c>
      <c r="AH3620">
        <v>281</v>
      </c>
      <c r="AI3620">
        <v>83.194293180545799</v>
      </c>
      <c r="AJ3620">
        <v>585</v>
      </c>
      <c r="AK3620">
        <v>43.127973997923959</v>
      </c>
      <c r="AL3620">
        <v>5994.61328125</v>
      </c>
      <c r="AM3620">
        <v>4798.74658203125</v>
      </c>
      <c r="AN3620">
        <v>1195.866455078125</v>
      </c>
      <c r="AO3620" s="5" t="s">
        <v>5780</v>
      </c>
    </row>
    <row r="3621" spans="1:41" ht="14.25" x14ac:dyDescent="0.45">
      <c r="A3621">
        <v>2020</v>
      </c>
      <c r="B3621" s="5" t="s">
        <v>4071</v>
      </c>
      <c r="C3621" s="5" t="s">
        <v>268</v>
      </c>
      <c r="D3621" s="5" t="s">
        <v>81</v>
      </c>
      <c r="E3621" s="5" t="s">
        <v>102</v>
      </c>
      <c r="F3621" s="5" t="s">
        <v>102</v>
      </c>
      <c r="G3621" s="5" t="s">
        <v>82</v>
      </c>
      <c r="H3621" s="5" t="s">
        <v>104</v>
      </c>
      <c r="I3621">
        <v>152.49599862177789</v>
      </c>
      <c r="J3621">
        <v>297.45043540822718</v>
      </c>
      <c r="K3621">
        <v>10.5</v>
      </c>
      <c r="L3621">
        <v>21.36</v>
      </c>
      <c r="M3621">
        <v>138.97162697327201</v>
      </c>
      <c r="N3621">
        <v>182.50631562418729</v>
      </c>
      <c r="O3621">
        <v>65</v>
      </c>
      <c r="P3621">
        <v>104</v>
      </c>
      <c r="Q3621">
        <v>59.23602040018973</v>
      </c>
      <c r="R3621">
        <v>106.69009024764659</v>
      </c>
      <c r="S3621">
        <v>113.006</v>
      </c>
      <c r="T3621">
        <v>72</v>
      </c>
      <c r="U3621">
        <v>34</v>
      </c>
      <c r="V3621">
        <v>131.75806520707999</v>
      </c>
      <c r="W3621">
        <v>62</v>
      </c>
      <c r="X3621">
        <v>178.41034642422611</v>
      </c>
      <c r="Y3621">
        <v>637</v>
      </c>
      <c r="Z3621">
        <v>66</v>
      </c>
      <c r="AA3621"/>
      <c r="AB3621">
        <v>14</v>
      </c>
      <c r="AC3621">
        <v>76.735276859231291</v>
      </c>
      <c r="AD3621">
        <v>138.792818778232</v>
      </c>
      <c r="AE3621">
        <v>69</v>
      </c>
      <c r="AF3621">
        <v>350</v>
      </c>
      <c r="AG3621">
        <v>1882</v>
      </c>
      <c r="AH3621">
        <v>277.68</v>
      </c>
      <c r="AI3621">
        <v>77.311843754626224</v>
      </c>
      <c r="AJ3621">
        <v>571</v>
      </c>
      <c r="AK3621">
        <v>45.641609193088293</v>
      </c>
      <c r="AL3621">
        <v>5934.546875</v>
      </c>
      <c r="AM3621">
        <v>4741.232421875</v>
      </c>
      <c r="AN3621">
        <v>1193.3143310546875</v>
      </c>
      <c r="AO3621" s="5" t="s">
        <v>4514</v>
      </c>
    </row>
    <row r="3622" spans="1:41" ht="14.25" x14ac:dyDescent="0.45">
      <c r="A3622">
        <v>2020</v>
      </c>
      <c r="B3622" s="5" t="s">
        <v>4071</v>
      </c>
      <c r="C3622" s="5" t="s">
        <v>268</v>
      </c>
      <c r="D3622" s="5" t="s">
        <v>81</v>
      </c>
      <c r="E3622" s="5" t="s">
        <v>102</v>
      </c>
      <c r="F3622" s="5" t="s">
        <v>4073</v>
      </c>
      <c r="G3622" s="5" t="s">
        <v>82</v>
      </c>
      <c r="H3622" s="5" t="s">
        <v>104</v>
      </c>
      <c r="I3622"/>
      <c r="J3622"/>
      <c r="K3622"/>
      <c r="L3622"/>
      <c r="M3622"/>
      <c r="N3622"/>
      <c r="O3622"/>
      <c r="P3622"/>
      <c r="Q3622"/>
      <c r="R3622"/>
      <c r="S3622"/>
      <c r="T3622"/>
      <c r="U3622"/>
      <c r="V3622"/>
      <c r="W3622"/>
      <c r="X3622"/>
      <c r="Y3622"/>
      <c r="Z3622"/>
      <c r="AA3622">
        <v>926.52012887932301</v>
      </c>
      <c r="AB3622"/>
      <c r="AC3622"/>
      <c r="AD3622"/>
      <c r="AE3622"/>
      <c r="AF3622"/>
      <c r="AG3622"/>
      <c r="AH3622"/>
      <c r="AI3622"/>
      <c r="AJ3622"/>
      <c r="AK3622"/>
      <c r="AL3622">
        <v>926.5201416015625</v>
      </c>
      <c r="AM3622">
        <v>926.5201416015625</v>
      </c>
      <c r="AN3622">
        <v>0</v>
      </c>
      <c r="AO3622" s="5" t="s">
        <v>4515</v>
      </c>
    </row>
    <row r="3623" spans="1:41" ht="14.25" x14ac:dyDescent="0.45">
      <c r="A3623">
        <v>2020</v>
      </c>
      <c r="B3623" s="5" t="s">
        <v>5028</v>
      </c>
      <c r="C3623" s="5" t="s">
        <v>268</v>
      </c>
      <c r="D3623" s="5" t="s">
        <v>81</v>
      </c>
      <c r="E3623" s="5" t="s">
        <v>102</v>
      </c>
      <c r="F3623" s="5" t="s">
        <v>5033</v>
      </c>
      <c r="G3623" s="5" t="s">
        <v>82</v>
      </c>
      <c r="H3623" s="5" t="s">
        <v>104</v>
      </c>
      <c r="I3623"/>
      <c r="J3623"/>
      <c r="K3623"/>
      <c r="L3623"/>
      <c r="M3623"/>
      <c r="N3623"/>
      <c r="O3623"/>
      <c r="P3623"/>
      <c r="Q3623"/>
      <c r="R3623"/>
      <c r="S3623"/>
      <c r="T3623"/>
      <c r="U3623"/>
      <c r="V3623"/>
      <c r="W3623"/>
      <c r="X3623"/>
      <c r="Y3623"/>
      <c r="Z3623"/>
      <c r="AA3623">
        <v>913.44450320279748</v>
      </c>
      <c r="AB3623"/>
      <c r="AC3623"/>
      <c r="AD3623"/>
      <c r="AE3623"/>
      <c r="AF3623"/>
      <c r="AG3623"/>
      <c r="AH3623"/>
      <c r="AI3623"/>
      <c r="AJ3623"/>
      <c r="AK3623"/>
      <c r="AL3623">
        <v>913.44451904296875</v>
      </c>
      <c r="AM3623">
        <v>913.44451904296875</v>
      </c>
      <c r="AN3623">
        <v>0</v>
      </c>
      <c r="AO3623" s="5" t="s">
        <v>5781</v>
      </c>
    </row>
    <row r="3624" spans="1:41" ht="14.25" x14ac:dyDescent="0.45">
      <c r="A3624">
        <v>2020</v>
      </c>
      <c r="B3624" s="5" t="s">
        <v>1507</v>
      </c>
      <c r="C3624" s="5" t="s">
        <v>277</v>
      </c>
      <c r="D3624" s="5" t="s">
        <v>107</v>
      </c>
      <c r="E3624" s="5" t="s">
        <v>108</v>
      </c>
      <c r="F3624" s="5" t="s">
        <v>108</v>
      </c>
      <c r="G3624" s="5" t="s">
        <v>86</v>
      </c>
      <c r="H3624" s="5" t="s">
        <v>130</v>
      </c>
      <c r="I3624">
        <v>782.21488498645169</v>
      </c>
      <c r="J3624">
        <v>1514.5389095832713</v>
      </c>
      <c r="K3624">
        <v>417.42357446433459</v>
      </c>
      <c r="L3624">
        <v>518.82853021466781</v>
      </c>
      <c r="M3624">
        <v>1263.817489346317</v>
      </c>
      <c r="N3624">
        <v>729.68645407647182</v>
      </c>
      <c r="O3624">
        <v>504.3421079646202</v>
      </c>
      <c r="P3624">
        <v>1298.4126609301925</v>
      </c>
      <c r="Q3624">
        <v>126.08552699115505</v>
      </c>
      <c r="R3624">
        <v>1152.2575372469901</v>
      </c>
      <c r="S3624">
        <v>183.49468183393628</v>
      </c>
      <c r="T3624">
        <v>1234.0285620410921</v>
      </c>
      <c r="U3624">
        <v>384.71222272726141</v>
      </c>
      <c r="V3624">
        <v>1696.521005727797</v>
      </c>
      <c r="W3624">
        <v>777.97452824329719</v>
      </c>
      <c r="X3624">
        <v>2270.6125541556094</v>
      </c>
      <c r="Y3624">
        <v>2939.1341142874358</v>
      </c>
      <c r="Z3624">
        <v>714.66349766901499</v>
      </c>
      <c r="AA3624">
        <v>11262.185130402962</v>
      </c>
      <c r="AB3624">
        <v>185.64081846357297</v>
      </c>
      <c r="AC3624">
        <v>121.68380076377022</v>
      </c>
      <c r="AD3624">
        <v>987.3730791969482</v>
      </c>
      <c r="AE3624">
        <v>1632.7738801903727</v>
      </c>
      <c r="AF3624">
        <v>2402.4476185057297</v>
      </c>
      <c r="AG3624">
        <v>11984.616863461526</v>
      </c>
      <c r="AH3624">
        <v>1816.2577240343292</v>
      </c>
      <c r="AI3624">
        <v>232.85582431557998</v>
      </c>
      <c r="AJ3624">
        <v>789.21601887833083</v>
      </c>
      <c r="AK3624">
        <v>348.74720231596081</v>
      </c>
      <c r="AL3624">
        <v>50272.546875</v>
      </c>
      <c r="AM3624">
        <v>40049.9765625</v>
      </c>
      <c r="AN3624">
        <v>10222.5673828125</v>
      </c>
      <c r="AO3624" s="5" t="s">
        <v>2854</v>
      </c>
    </row>
    <row r="3625" spans="1:41" ht="14.25" x14ac:dyDescent="0.45">
      <c r="A3625">
        <v>2020</v>
      </c>
      <c r="B3625" s="5" t="s">
        <v>4071</v>
      </c>
      <c r="C3625" s="5" t="s">
        <v>277</v>
      </c>
      <c r="D3625" s="5" t="s">
        <v>107</v>
      </c>
      <c r="E3625" s="5" t="s">
        <v>108</v>
      </c>
      <c r="F3625" s="5" t="s">
        <v>108</v>
      </c>
      <c r="G3625" s="5" t="s">
        <v>86</v>
      </c>
      <c r="H3625" s="5" t="s">
        <v>130</v>
      </c>
      <c r="I3625">
        <v>285.64573868927295</v>
      </c>
      <c r="J3625">
        <v>459.28530681018765</v>
      </c>
      <c r="K3625">
        <v>378.10569791725919</v>
      </c>
      <c r="L3625">
        <v>478.31504516626484</v>
      </c>
      <c r="M3625">
        <v>633.0885360715165</v>
      </c>
      <c r="N3625">
        <v>874.58135471508524</v>
      </c>
      <c r="O3625">
        <v>2170.1213774312023</v>
      </c>
      <c r="P3625">
        <v>470.90365126169161</v>
      </c>
      <c r="Q3625">
        <v>108.32383816714494</v>
      </c>
      <c r="R3625">
        <v>692.83775726933823</v>
      </c>
      <c r="S3625">
        <v>51.431725286695148</v>
      </c>
      <c r="T3625">
        <v>617.18070344034174</v>
      </c>
      <c r="U3625">
        <v>346.20443301895148</v>
      </c>
      <c r="V3625">
        <v>2448.1501236466888</v>
      </c>
      <c r="W3625">
        <v>633.63885553208422</v>
      </c>
      <c r="X3625">
        <v>1521.3504339804424</v>
      </c>
      <c r="Y3625">
        <v>2905.8924786982757</v>
      </c>
      <c r="Z3625">
        <v>355.90753898393041</v>
      </c>
      <c r="AA3625">
        <v>13117.147217118731</v>
      </c>
      <c r="AB3625">
        <v>184.16672190659796</v>
      </c>
      <c r="AC3625">
        <v>195.44055608944154</v>
      </c>
      <c r="AD3625">
        <v>1251.062119423681</v>
      </c>
      <c r="AE3625">
        <v>1118.6400249856194</v>
      </c>
      <c r="AF3625">
        <v>1440.7651579917333</v>
      </c>
      <c r="AG3625">
        <v>17179.224880261914</v>
      </c>
      <c r="AH3625">
        <v>1668.4451683003906</v>
      </c>
      <c r="AI3625">
        <v>443.34147197131216</v>
      </c>
      <c r="AJ3625">
        <v>847.17280496512581</v>
      </c>
      <c r="AK3625">
        <v>298.30400666283185</v>
      </c>
      <c r="AL3625">
        <v>53174.67578125</v>
      </c>
      <c r="AM3625">
        <v>43324.4375</v>
      </c>
      <c r="AN3625">
        <v>9850.236328125</v>
      </c>
      <c r="AO3625" s="5" t="s">
        <v>4516</v>
      </c>
    </row>
    <row r="3626" spans="1:41" ht="14.25" x14ac:dyDescent="0.45">
      <c r="A3626">
        <v>2020</v>
      </c>
      <c r="B3626" s="5" t="s">
        <v>1509</v>
      </c>
      <c r="C3626" s="5" t="s">
        <v>277</v>
      </c>
      <c r="D3626" s="5" t="s">
        <v>107</v>
      </c>
      <c r="E3626" s="5" t="s">
        <v>108</v>
      </c>
      <c r="F3626" s="5" t="s">
        <v>108</v>
      </c>
      <c r="G3626" s="5" t="s">
        <v>86</v>
      </c>
      <c r="H3626" s="5" t="s">
        <v>130</v>
      </c>
      <c r="I3626">
        <v>568.33662976181711</v>
      </c>
      <c r="J3626">
        <v>315.479418871387</v>
      </c>
      <c r="K3626">
        <v>424.52888863940035</v>
      </c>
      <c r="L3626">
        <v>418.40957965865698</v>
      </c>
      <c r="M3626">
        <v>1111.0319185010419</v>
      </c>
      <c r="N3626">
        <v>810.76051323860986</v>
      </c>
      <c r="O3626">
        <v>2128.2090747194552</v>
      </c>
      <c r="P3626">
        <v>1644.9448494036637</v>
      </c>
      <c r="Q3626">
        <v>107.4284960192557</v>
      </c>
      <c r="R3626">
        <v>858.32096478321557</v>
      </c>
      <c r="S3626">
        <v>179.78211724329211</v>
      </c>
      <c r="T3626">
        <v>225.73505232594124</v>
      </c>
      <c r="U3626">
        <v>348.96104137449419</v>
      </c>
      <c r="V3626">
        <v>2021.1161661741251</v>
      </c>
      <c r="W3626">
        <v>860.92199165686191</v>
      </c>
      <c r="X3626">
        <v>1857.3270119283259</v>
      </c>
      <c r="Y3626">
        <v>2404.3407898902578</v>
      </c>
      <c r="Z3626">
        <v>505.73051164818315</v>
      </c>
      <c r="AA3626">
        <v>11363.304826316262</v>
      </c>
      <c r="AB3626">
        <v>181.6379723366876</v>
      </c>
      <c r="AC3626">
        <v>317.07900373225232</v>
      </c>
      <c r="AD3626">
        <v>1197.1754451996128</v>
      </c>
      <c r="AE3626">
        <v>1186.4214378061097</v>
      </c>
      <c r="AF3626">
        <v>2226.7249019294045</v>
      </c>
      <c r="AG3626">
        <v>15320.79299209849</v>
      </c>
      <c r="AH3626">
        <v>2395.9248300185386</v>
      </c>
      <c r="AI3626">
        <v>288.73088088201786</v>
      </c>
      <c r="AJ3626">
        <v>964.15164963112341</v>
      </c>
      <c r="AK3626">
        <v>320.22879516005617</v>
      </c>
      <c r="AL3626">
        <v>52553.54296875</v>
      </c>
      <c r="AM3626">
        <v>41382.3046875</v>
      </c>
      <c r="AN3626">
        <v>11171.2333984375</v>
      </c>
      <c r="AO3626" s="5" t="s">
        <v>2856</v>
      </c>
    </row>
    <row r="3627" spans="1:41" ht="14.25" x14ac:dyDescent="0.45">
      <c r="A3627">
        <v>2020</v>
      </c>
      <c r="B3627" s="5" t="s">
        <v>5028</v>
      </c>
      <c r="C3627" s="5" t="s">
        <v>277</v>
      </c>
      <c r="D3627" s="5" t="s">
        <v>107</v>
      </c>
      <c r="E3627" s="5" t="s">
        <v>108</v>
      </c>
      <c r="F3627" s="5" t="s">
        <v>108</v>
      </c>
      <c r="G3627" s="5" t="s">
        <v>86</v>
      </c>
      <c r="H3627" s="5" t="s">
        <v>130</v>
      </c>
      <c r="I3627">
        <v>295.33829965192751</v>
      </c>
      <c r="J3627">
        <v>621.5</v>
      </c>
      <c r="K3627">
        <v>59</v>
      </c>
      <c r="L3627">
        <v>465</v>
      </c>
      <c r="M3627">
        <v>570</v>
      </c>
      <c r="N3627">
        <v>1281.3620000000001</v>
      </c>
      <c r="O3627">
        <v>2212.5661</v>
      </c>
      <c r="P3627">
        <v>340.91300000000001</v>
      </c>
      <c r="Q3627">
        <v>211.3245292290467</v>
      </c>
      <c r="R3627">
        <v>714.19227750620507</v>
      </c>
      <c r="S3627">
        <v>500</v>
      </c>
      <c r="T3627">
        <v>700</v>
      </c>
      <c r="U3627">
        <v>330</v>
      </c>
      <c r="V3627">
        <v>2104</v>
      </c>
      <c r="W3627">
        <v>460</v>
      </c>
      <c r="X3627">
        <v>2305.85</v>
      </c>
      <c r="Y3627">
        <v>3180</v>
      </c>
      <c r="Z3627">
        <v>225.616617048362</v>
      </c>
      <c r="AA3627">
        <v>10284</v>
      </c>
      <c r="AB3627">
        <v>560</v>
      </c>
      <c r="AC3627">
        <v>189.8</v>
      </c>
      <c r="AD3627">
        <v>1321.6556865174191</v>
      </c>
      <c r="AE3627">
        <v>1120</v>
      </c>
      <c r="AF3627">
        <v>2089.8000000000002</v>
      </c>
      <c r="AG3627">
        <v>14824</v>
      </c>
      <c r="AH3627">
        <v>827.47675685056197</v>
      </c>
      <c r="AI3627">
        <v>534</v>
      </c>
      <c r="AJ3627">
        <v>1583</v>
      </c>
      <c r="AK3627">
        <v>320</v>
      </c>
      <c r="AL3627">
        <v>50230.3984375</v>
      </c>
      <c r="AM3627">
        <v>39859.84765625</v>
      </c>
      <c r="AN3627">
        <v>10370.548828125</v>
      </c>
      <c r="AO3627" s="5" t="s">
        <v>5782</v>
      </c>
    </row>
    <row r="3628" spans="1:41" ht="14.25" x14ac:dyDescent="0.45">
      <c r="A3628">
        <v>2020</v>
      </c>
      <c r="B3628" s="5" t="s">
        <v>589</v>
      </c>
      <c r="C3628" s="5" t="s">
        <v>277</v>
      </c>
      <c r="D3628" s="5" t="s">
        <v>107</v>
      </c>
      <c r="E3628" s="5" t="s">
        <v>108</v>
      </c>
      <c r="F3628" s="5" t="s">
        <v>108</v>
      </c>
      <c r="G3628" s="5" t="s">
        <v>86</v>
      </c>
      <c r="H3628" s="5" t="s">
        <v>130</v>
      </c>
      <c r="I3628">
        <v>354.88299560845877</v>
      </c>
      <c r="J3628">
        <v>311.29642473273736</v>
      </c>
      <c r="K3628">
        <v>449.08024747892711</v>
      </c>
      <c r="L3628">
        <v>486.45881935817084</v>
      </c>
      <c r="M3628">
        <v>570.31805102169005</v>
      </c>
      <c r="N3628">
        <v>1038.7002450780003</v>
      </c>
      <c r="O3628">
        <v>2120.1602297870472</v>
      </c>
      <c r="P3628">
        <v>1186.1109947055975</v>
      </c>
      <c r="Q3628">
        <v>108.47240553004991</v>
      </c>
      <c r="R3628">
        <v>641.65233688646174</v>
      </c>
      <c r="S3628">
        <v>187.56759695965562</v>
      </c>
      <c r="T3628">
        <v>627.29758132541531</v>
      </c>
      <c r="U3628">
        <v>343.96817376010273</v>
      </c>
      <c r="V3628">
        <v>2538.4642124301809</v>
      </c>
      <c r="W3628">
        <v>805.03189603428302</v>
      </c>
      <c r="X3628">
        <v>1397.0696133113422</v>
      </c>
      <c r="Y3628">
        <v>3011.0283903619934</v>
      </c>
      <c r="Z3628">
        <v>1036.3477955083524</v>
      </c>
      <c r="AA3628">
        <v>13248.299129839821</v>
      </c>
      <c r="AB3628">
        <v>187.1437784287489</v>
      </c>
      <c r="AC3628">
        <v>198.64423408638152</v>
      </c>
      <c r="AD3628">
        <v>1252.7767032419542</v>
      </c>
      <c r="AE3628">
        <v>895.99004532646825</v>
      </c>
      <c r="AF3628">
        <v>2643.5118675641661</v>
      </c>
      <c r="AG3628">
        <v>18600.905412947515</v>
      </c>
      <c r="AH3628">
        <v>2118.1890255391049</v>
      </c>
      <c r="AI3628">
        <v>417.15289158140121</v>
      </c>
      <c r="AJ3628">
        <v>1226.3667714911869</v>
      </c>
      <c r="AK3628">
        <v>287.51139144081537</v>
      </c>
      <c r="AL3628">
        <v>58290.3984375</v>
      </c>
      <c r="AM3628">
        <v>47871.1015625</v>
      </c>
      <c r="AN3628">
        <v>10419.2998046875</v>
      </c>
      <c r="AO3628" s="5" t="s">
        <v>1051</v>
      </c>
    </row>
    <row r="3629" spans="1:41" ht="14.25" x14ac:dyDescent="0.45">
      <c r="A3629">
        <v>2020</v>
      </c>
      <c r="B3629" s="5" t="s">
        <v>1508</v>
      </c>
      <c r="C3629" s="5" t="s">
        <v>277</v>
      </c>
      <c r="D3629" s="5" t="s">
        <v>107</v>
      </c>
      <c r="E3629" s="5" t="s">
        <v>108</v>
      </c>
      <c r="F3629" s="5" t="s">
        <v>108</v>
      </c>
      <c r="G3629" s="5" t="s">
        <v>86</v>
      </c>
      <c r="H3629" s="5" t="s">
        <v>130</v>
      </c>
      <c r="I3629">
        <v>563.77061019265091</v>
      </c>
      <c r="J3629">
        <v>198.64102796014242</v>
      </c>
      <c r="K3629">
        <v>367.50834227377402</v>
      </c>
      <c r="L3629">
        <v>584.43303714024228</v>
      </c>
      <c r="M3629">
        <v>1234.4134542036168</v>
      </c>
      <c r="N3629">
        <v>753.20846132512384</v>
      </c>
      <c r="O3629">
        <v>468.59946221154564</v>
      </c>
      <c r="P3629">
        <v>1194.6611583846061</v>
      </c>
      <c r="Q3629">
        <v>111.75210130758884</v>
      </c>
      <c r="R3629">
        <v>1001.1513045516995</v>
      </c>
      <c r="S3629">
        <v>182.81652413014211</v>
      </c>
      <c r="T3629">
        <v>1263.6389992221457</v>
      </c>
      <c r="U3629">
        <v>360.52237303639436</v>
      </c>
      <c r="V3629">
        <v>1949.1631563001595</v>
      </c>
      <c r="W3629">
        <v>766.60765952810164</v>
      </c>
      <c r="X3629">
        <v>2300.8760110836565</v>
      </c>
      <c r="Y3629">
        <v>2590.4599484053983</v>
      </c>
      <c r="Z3629">
        <v>490.71314469793322</v>
      </c>
      <c r="AA3629">
        <v>11217.138654689876</v>
      </c>
      <c r="AB3629">
        <v>182.17462238785933</v>
      </c>
      <c r="AC3629">
        <v>318.01581480423999</v>
      </c>
      <c r="AD3629">
        <v>887.33740172939451</v>
      </c>
      <c r="AE3629">
        <v>647.61498710134958</v>
      </c>
      <c r="AF3629">
        <v>2143.2344016797974</v>
      </c>
      <c r="AG3629">
        <v>10616.673658464726</v>
      </c>
      <c r="AH3629">
        <v>1436.1236165509697</v>
      </c>
      <c r="AI3629">
        <v>335.91736729322037</v>
      </c>
      <c r="AJ3629">
        <v>739.03864493591311</v>
      </c>
      <c r="AK3629">
        <v>302.22032731396314</v>
      </c>
      <c r="AL3629">
        <v>45208.42578125</v>
      </c>
      <c r="AM3629">
        <v>35480.19140625</v>
      </c>
      <c r="AN3629">
        <v>9728.2333984375</v>
      </c>
      <c r="AO3629" s="5" t="s">
        <v>2855</v>
      </c>
    </row>
    <row r="3630" spans="1:41" ht="14.25" x14ac:dyDescent="0.45">
      <c r="A3630">
        <v>2020</v>
      </c>
      <c r="B3630" s="5" t="s">
        <v>589</v>
      </c>
      <c r="C3630" s="5" t="s">
        <v>277</v>
      </c>
      <c r="D3630" s="5" t="s">
        <v>107</v>
      </c>
      <c r="E3630" s="5" t="s">
        <v>108</v>
      </c>
      <c r="F3630" s="5" t="s">
        <v>108</v>
      </c>
      <c r="G3630" s="5" t="s">
        <v>87</v>
      </c>
      <c r="H3630" s="5" t="s">
        <v>130</v>
      </c>
      <c r="I3630">
        <v>360.26908518880578</v>
      </c>
      <c r="J3630">
        <v>322.76099999999991</v>
      </c>
      <c r="K3630">
        <v>453.13685294211592</v>
      </c>
      <c r="L3630">
        <v>501.17601237480011</v>
      </c>
      <c r="M3630">
        <v>578.79999999999995</v>
      </c>
      <c r="N3630">
        <v>1078.5604894999999</v>
      </c>
      <c r="O3630">
        <v>2152.7100553131809</v>
      </c>
      <c r="P3630">
        <v>1331</v>
      </c>
      <c r="Q3630">
        <v>110.08098136537799</v>
      </c>
      <c r="R3630">
        <v>640.499724846351</v>
      </c>
      <c r="S3630">
        <v>189.08258962292939</v>
      </c>
      <c r="T3630">
        <v>582.73824560000003</v>
      </c>
      <c r="U3630">
        <v>338.96902899999998</v>
      </c>
      <c r="V3630">
        <v>60</v>
      </c>
      <c r="W3630">
        <v>819.53584096999975</v>
      </c>
      <c r="X3630">
        <v>1446.426504</v>
      </c>
      <c r="Y3630">
        <v>3086.1215999999999</v>
      </c>
      <c r="Z3630">
        <v>1052.9526294539589</v>
      </c>
      <c r="AA3630">
        <v>13691.183601945981</v>
      </c>
      <c r="AB3630">
        <v>179</v>
      </c>
      <c r="AC3630">
        <v>201.68798000000001</v>
      </c>
      <c r="AD3630">
        <v>1272.849259210536</v>
      </c>
      <c r="AE3630">
        <v>996.47431200000005</v>
      </c>
      <c r="AF3630">
        <v>2723.4879577253491</v>
      </c>
      <c r="AG3630">
        <v>19333.631621301382</v>
      </c>
      <c r="AH3630">
        <v>2197.3254566233181</v>
      </c>
      <c r="AI3630">
        <v>423.4219920000001</v>
      </c>
      <c r="AJ3630">
        <v>1269.6929236799999</v>
      </c>
      <c r="AK3630">
        <v>291.83219999999989</v>
      </c>
      <c r="AL3630">
        <v>57685.40625</v>
      </c>
      <c r="AM3630">
        <v>47098.546875</v>
      </c>
      <c r="AN3630">
        <v>10586.8583984375</v>
      </c>
      <c r="AO3630" s="5" t="s">
        <v>1052</v>
      </c>
    </row>
    <row r="3631" spans="1:41" ht="14.25" x14ac:dyDescent="0.45">
      <c r="A3631">
        <v>2020</v>
      </c>
      <c r="B3631" s="5" t="s">
        <v>1509</v>
      </c>
      <c r="C3631" s="5" t="s">
        <v>277</v>
      </c>
      <c r="D3631" s="5" t="s">
        <v>107</v>
      </c>
      <c r="E3631" s="5" t="s">
        <v>108</v>
      </c>
      <c r="F3631" s="5" t="s">
        <v>108</v>
      </c>
      <c r="G3631" s="5" t="s">
        <v>87</v>
      </c>
      <c r="H3631" s="5" t="s">
        <v>130</v>
      </c>
      <c r="I3631">
        <v>597.64867965837391</v>
      </c>
      <c r="J3631">
        <v>331.75</v>
      </c>
      <c r="K3631">
        <v>445.09515528214968</v>
      </c>
      <c r="L3631">
        <v>436.80867521785962</v>
      </c>
      <c r="M3631">
        <v>1164.01527373824</v>
      </c>
      <c r="N3631">
        <v>835.85844368063988</v>
      </c>
      <c r="O3631">
        <v>2217.6006784045449</v>
      </c>
      <c r="P3631">
        <v>1566.7178799999999</v>
      </c>
      <c r="Q3631">
        <v>112.02976739759499</v>
      </c>
      <c r="R3631">
        <v>923.15374846304837</v>
      </c>
      <c r="S3631">
        <v>185.34514481565591</v>
      </c>
      <c r="T3631">
        <v>231.6160608351405</v>
      </c>
      <c r="U3631">
        <v>366.95876124873558</v>
      </c>
      <c r="V3631">
        <v>2122</v>
      </c>
      <c r="W3631">
        <v>889.31305955490052</v>
      </c>
      <c r="X3631">
        <v>1914.8224910399999</v>
      </c>
      <c r="Y3631">
        <v>2563.2656999999999</v>
      </c>
      <c r="Z3631">
        <v>527.53892404263331</v>
      </c>
      <c r="AA3631">
        <v>11983.1799325501</v>
      </c>
      <c r="AB3631">
        <v>173</v>
      </c>
      <c r="AC3631">
        <v>325.41861</v>
      </c>
      <c r="AD3631">
        <v>1248.4516830225821</v>
      </c>
      <c r="AE3631">
        <v>1255.3991833196169</v>
      </c>
      <c r="AF3631">
        <v>2309.6053744003839</v>
      </c>
      <c r="AG3631">
        <v>16751.294992208321</v>
      </c>
      <c r="AH3631">
        <v>2525.6763150423931</v>
      </c>
      <c r="AI3631">
        <v>297.66884399999998</v>
      </c>
      <c r="AJ3631">
        <v>1016.650450456202</v>
      </c>
      <c r="AK3631">
        <v>339.29824534950501</v>
      </c>
      <c r="AL3631">
        <v>55657.1796875</v>
      </c>
      <c r="AM3631">
        <v>44025.28125</v>
      </c>
      <c r="AN3631">
        <v>11631.9033203125</v>
      </c>
      <c r="AO3631" s="5" t="s">
        <v>2857</v>
      </c>
    </row>
    <row r="3632" spans="1:41" ht="14.25" x14ac:dyDescent="0.45">
      <c r="A3632">
        <v>2020</v>
      </c>
      <c r="B3632" s="5" t="s">
        <v>1507</v>
      </c>
      <c r="C3632" s="5" t="s">
        <v>277</v>
      </c>
      <c r="D3632" s="5" t="s">
        <v>107</v>
      </c>
      <c r="E3632" s="5" t="s">
        <v>108</v>
      </c>
      <c r="F3632" s="5" t="s">
        <v>108</v>
      </c>
      <c r="G3632" s="5" t="s">
        <v>87</v>
      </c>
      <c r="H3632" s="5" t="s">
        <v>130</v>
      </c>
      <c r="I3632">
        <v>828.35411207854543</v>
      </c>
      <c r="J3632">
        <v>1381.026995469266</v>
      </c>
      <c r="K3632">
        <v>471</v>
      </c>
      <c r="L3632">
        <v>555.38952030842688</v>
      </c>
      <c r="M3632">
        <v>1354.4245903806291</v>
      </c>
      <c r="N3632">
        <v>789.48</v>
      </c>
      <c r="O3632">
        <v>558.68230422405964</v>
      </c>
      <c r="P3632">
        <v>1409.65</v>
      </c>
      <c r="Q3632">
        <v>136.80050958000001</v>
      </c>
      <c r="R3632">
        <v>1232.8353451686551</v>
      </c>
      <c r="S3632">
        <v>198.30757451440419</v>
      </c>
      <c r="T3632">
        <v>1366.9886167184441</v>
      </c>
      <c r="U3632">
        <v>315.2</v>
      </c>
      <c r="V3632">
        <v>1833</v>
      </c>
      <c r="W3632">
        <v>816.45989093440653</v>
      </c>
      <c r="X3632">
        <v>2601.8399541366912</v>
      </c>
      <c r="Y3632">
        <v>3696</v>
      </c>
      <c r="Z3632">
        <v>743.52240000000006</v>
      </c>
      <c r="AA3632">
        <v>12230.052279569871</v>
      </c>
      <c r="AB3632">
        <v>173</v>
      </c>
      <c r="AC3632">
        <v>134.33498591928051</v>
      </c>
      <c r="AD3632">
        <v>1062.7617</v>
      </c>
      <c r="AE3632">
        <v>1771.2137651730529</v>
      </c>
      <c r="AF3632">
        <v>2571.7441364605538</v>
      </c>
      <c r="AG3632">
        <v>13003.80124202859</v>
      </c>
      <c r="AH3632">
        <v>1959.1654012500001</v>
      </c>
      <c r="AI3632">
        <v>244.377244980288</v>
      </c>
      <c r="AJ3632">
        <v>859.43242922902368</v>
      </c>
      <c r="AK3632">
        <v>355</v>
      </c>
      <c r="AL3632">
        <v>54653.84375</v>
      </c>
      <c r="AM3632">
        <v>43491.83984375</v>
      </c>
      <c r="AN3632">
        <v>11162.005859375</v>
      </c>
      <c r="AO3632" s="5" t="s">
        <v>2859</v>
      </c>
    </row>
    <row r="3633" spans="1:41" ht="14.25" x14ac:dyDescent="0.45">
      <c r="A3633">
        <v>2020</v>
      </c>
      <c r="B3633" s="5" t="s">
        <v>4071</v>
      </c>
      <c r="C3633" s="5" t="s">
        <v>277</v>
      </c>
      <c r="D3633" s="5" t="s">
        <v>107</v>
      </c>
      <c r="E3633" s="5" t="s">
        <v>108</v>
      </c>
      <c r="F3633" s="5" t="s">
        <v>108</v>
      </c>
      <c r="G3633" s="5" t="s">
        <v>87</v>
      </c>
      <c r="H3633" s="5" t="s">
        <v>130</v>
      </c>
      <c r="I3633">
        <v>294.69120603405298</v>
      </c>
      <c r="J3633">
        <v>473.82891656999999</v>
      </c>
      <c r="K3633">
        <v>382.05479390315998</v>
      </c>
      <c r="L3633">
        <v>497.13150000000007</v>
      </c>
      <c r="M3633">
        <v>640.35857505500076</v>
      </c>
      <c r="N3633">
        <v>885.45203310824991</v>
      </c>
      <c r="O3633">
        <v>2190.6414679168502</v>
      </c>
      <c r="P3633">
        <v>473.49225001187989</v>
      </c>
      <c r="Q3633">
        <v>109.6702579149246</v>
      </c>
      <c r="R3633">
        <v>693.90903620673498</v>
      </c>
      <c r="S3633">
        <v>52</v>
      </c>
      <c r="T3633">
        <v>636.72479999999996</v>
      </c>
      <c r="U3633">
        <v>343.33200000000011</v>
      </c>
      <c r="V3633">
        <v>2498</v>
      </c>
      <c r="W3633">
        <v>642.14365599999985</v>
      </c>
      <c r="X3633">
        <v>2021.4972</v>
      </c>
      <c r="Y3633">
        <v>2930.5288606607292</v>
      </c>
      <c r="Z3633">
        <v>361</v>
      </c>
      <c r="AA3633">
        <v>13471</v>
      </c>
      <c r="AB3633">
        <v>179.04</v>
      </c>
      <c r="AC3633">
        <v>197.67599999999999</v>
      </c>
      <c r="AD3633">
        <v>1266.612295375644</v>
      </c>
      <c r="AE3633">
        <v>1131.4349999999999</v>
      </c>
      <c r="AF3633">
        <v>1486.3894835913809</v>
      </c>
      <c r="AG3633">
        <v>17735</v>
      </c>
      <c r="AH3633">
        <v>1696</v>
      </c>
      <c r="AI3633">
        <v>448.41239999999999</v>
      </c>
      <c r="AJ3633">
        <v>874</v>
      </c>
      <c r="AK3633">
        <v>301.71600000000012</v>
      </c>
      <c r="AL3633">
        <v>54913.73828125</v>
      </c>
      <c r="AM3633">
        <v>44456.53515625</v>
      </c>
      <c r="AN3633">
        <v>10457.2001953125</v>
      </c>
      <c r="AO3633" s="5" t="s">
        <v>4517</v>
      </c>
    </row>
    <row r="3634" spans="1:41" ht="14.25" x14ac:dyDescent="0.45">
      <c r="A3634">
        <v>2020</v>
      </c>
      <c r="B3634" s="5" t="s">
        <v>1508</v>
      </c>
      <c r="C3634" s="5" t="s">
        <v>277</v>
      </c>
      <c r="D3634" s="5" t="s">
        <v>107</v>
      </c>
      <c r="E3634" s="5" t="s">
        <v>108</v>
      </c>
      <c r="F3634" s="5" t="s">
        <v>108</v>
      </c>
      <c r="G3634" s="5" t="s">
        <v>87</v>
      </c>
      <c r="H3634" s="5" t="s">
        <v>130</v>
      </c>
      <c r="I3634">
        <v>594.86463094780447</v>
      </c>
      <c r="J3634">
        <v>216</v>
      </c>
      <c r="K3634">
        <v>397.96035486231148</v>
      </c>
      <c r="L3634">
        <v>623.82000000000005</v>
      </c>
      <c r="M3634">
        <v>1318.777090767773</v>
      </c>
      <c r="N3634">
        <v>812.62224903311812</v>
      </c>
      <c r="O3634">
        <v>516</v>
      </c>
      <c r="P3634">
        <v>1409.65</v>
      </c>
      <c r="Q3634">
        <v>127.2641522672853</v>
      </c>
      <c r="R3634">
        <v>1106.6749340203521</v>
      </c>
      <c r="S3634">
        <v>208.19286341503721</v>
      </c>
      <c r="T3634">
        <v>1475.1063916134181</v>
      </c>
      <c r="U3634">
        <v>385.55956066635031</v>
      </c>
      <c r="V3634">
        <v>2085</v>
      </c>
      <c r="W3634">
        <v>803.77082472960024</v>
      </c>
      <c r="X3634">
        <v>2609.525941249301</v>
      </c>
      <c r="Y3634">
        <v>2958.15</v>
      </c>
      <c r="Z3634">
        <v>558.73400000000004</v>
      </c>
      <c r="AA3634">
        <v>12156.2705384337</v>
      </c>
      <c r="AB3634">
        <v>173</v>
      </c>
      <c r="AC3634">
        <v>356.34281691606321</v>
      </c>
      <c r="AD3634">
        <v>1061.0319889206619</v>
      </c>
      <c r="AE3634">
        <v>679.00969396799997</v>
      </c>
      <c r="AF3634">
        <v>2287.5812782692701</v>
      </c>
      <c r="AG3634">
        <v>11837</v>
      </c>
      <c r="AH3634">
        <v>1687.419117406334</v>
      </c>
      <c r="AI3634">
        <v>352.20177622080001</v>
      </c>
      <c r="AJ3634">
        <v>864.22041858563864</v>
      </c>
      <c r="AK3634">
        <v>354.91619339941178</v>
      </c>
      <c r="AL3634">
        <v>50016.66796875</v>
      </c>
      <c r="AM3634">
        <v>39058.765625</v>
      </c>
      <c r="AN3634">
        <v>10957.90234375</v>
      </c>
      <c r="AO3634" s="5" t="s">
        <v>2858</v>
      </c>
    </row>
    <row r="3635" spans="1:41" ht="14.25" x14ac:dyDescent="0.45">
      <c r="A3635">
        <v>2020</v>
      </c>
      <c r="B3635" s="5" t="s">
        <v>5028</v>
      </c>
      <c r="C3635" s="5" t="s">
        <v>277</v>
      </c>
      <c r="D3635" s="5" t="s">
        <v>107</v>
      </c>
      <c r="E3635" s="5" t="s">
        <v>108</v>
      </c>
      <c r="F3635" s="5" t="s">
        <v>108</v>
      </c>
      <c r="G3635" s="5" t="s">
        <v>87</v>
      </c>
      <c r="H3635" s="5" t="s">
        <v>130</v>
      </c>
      <c r="I3635">
        <v>307.26996695786539</v>
      </c>
      <c r="J3635">
        <v>657.90907182617889</v>
      </c>
      <c r="K3635">
        <v>60</v>
      </c>
      <c r="L3635">
        <v>484.59261689999988</v>
      </c>
      <c r="M3635">
        <v>581.4</v>
      </c>
      <c r="N3635">
        <v>1305.7078779999999</v>
      </c>
      <c r="O3635">
        <v>2256.8174220000001</v>
      </c>
      <c r="P3635">
        <v>348.07217300000002</v>
      </c>
      <c r="Q3635">
        <v>215.76234434285669</v>
      </c>
      <c r="R3635">
        <v>724.90516166879809</v>
      </c>
      <c r="S3635">
        <v>507.49999999999989</v>
      </c>
      <c r="T3635">
        <v>728.59346327623848</v>
      </c>
      <c r="U3635">
        <v>343.33200000000011</v>
      </c>
      <c r="V3635">
        <v>2156</v>
      </c>
      <c r="W3635">
        <v>469.2</v>
      </c>
      <c r="X3635">
        <v>2418.8366500000002</v>
      </c>
      <c r="Y3635">
        <v>3256.059458568544</v>
      </c>
      <c r="Z3635">
        <v>229.90333277228089</v>
      </c>
      <c r="AA3635">
        <v>10880</v>
      </c>
      <c r="AB3635">
        <v>577</v>
      </c>
      <c r="AC3635">
        <v>193.596</v>
      </c>
      <c r="AD3635">
        <v>1349.410455934285</v>
      </c>
      <c r="AE3635">
        <v>1142.4000000000001</v>
      </c>
      <c r="AF3635">
        <v>2177.8530124680001</v>
      </c>
      <c r="AG3635">
        <v>15862</v>
      </c>
      <c r="AH3635">
        <v>861.75105098850133</v>
      </c>
      <c r="AI3635">
        <v>544.68000000000006</v>
      </c>
      <c r="AJ3635">
        <v>1679.8922640000001</v>
      </c>
      <c r="AK3635">
        <v>326</v>
      </c>
      <c r="AL3635">
        <v>52646.44140625</v>
      </c>
      <c r="AM3635">
        <v>41965.25390625</v>
      </c>
      <c r="AN3635">
        <v>10681.1884765625</v>
      </c>
      <c r="AO3635" s="5" t="s">
        <v>5783</v>
      </c>
    </row>
    <row r="3636" spans="1:41" ht="14.25" x14ac:dyDescent="0.45">
      <c r="A3636">
        <v>2020</v>
      </c>
      <c r="B3636" s="5" t="s">
        <v>1507</v>
      </c>
      <c r="C3636" s="5" t="s">
        <v>277</v>
      </c>
      <c r="D3636" s="5" t="s">
        <v>107</v>
      </c>
      <c r="E3636" s="5" t="s">
        <v>30</v>
      </c>
      <c r="F3636" s="5" t="s">
        <v>30</v>
      </c>
      <c r="G3636" s="5" t="s">
        <v>86</v>
      </c>
      <c r="H3636" s="5" t="s">
        <v>130</v>
      </c>
      <c r="I3636">
        <v>4830.6817956425066</v>
      </c>
      <c r="J3636">
        <v>324.06663107513896</v>
      </c>
      <c r="K3636"/>
      <c r="L3636">
        <v>1277.8151146272544</v>
      </c>
      <c r="M3636">
        <v>4652.3180467282264</v>
      </c>
      <c r="N3636">
        <v>3004.5912814913545</v>
      </c>
      <c r="O3636">
        <v>3308.269614584945</v>
      </c>
      <c r="P3636">
        <v>297.23992320468045</v>
      </c>
      <c r="Q3636">
        <v>2825.9300663367239</v>
      </c>
      <c r="R3636">
        <v>3826.471916563828</v>
      </c>
      <c r="S3636">
        <v>10404.470380478633</v>
      </c>
      <c r="T3636">
        <v>3487.4720231596079</v>
      </c>
      <c r="U3636">
        <v>1518.3439247230747</v>
      </c>
      <c r="V3636">
        <v>2761.0047740275913</v>
      </c>
      <c r="W3636">
        <v>879.91601815103957</v>
      </c>
      <c r="X3636">
        <v>4380.9293479117359</v>
      </c>
      <c r="Y3636">
        <v>20388.297981548476</v>
      </c>
      <c r="Z3636">
        <v>1603.4323699034544</v>
      </c>
      <c r="AA3636">
        <v>24591.881630024887</v>
      </c>
      <c r="AB3636">
        <v>650.27939877991457</v>
      </c>
      <c r="AC3636">
        <v>4214.2628023885418</v>
      </c>
      <c r="AD3636">
        <v>3726.6071405434559</v>
      </c>
      <c r="AE3636">
        <v>5165.4115302573164</v>
      </c>
      <c r="AF3636">
        <v>19785.732117963293</v>
      </c>
      <c r="AG3636">
        <v>31199.678764994605</v>
      </c>
      <c r="AH3636">
        <v>7976.3614408305284</v>
      </c>
      <c r="AI3636">
        <v>1779.1472659688093</v>
      </c>
      <c r="AJ3636">
        <v>18039.665224187549</v>
      </c>
      <c r="AK3636">
        <v>1831.7276133949078</v>
      </c>
      <c r="AL3636">
        <v>188732.015625</v>
      </c>
      <c r="AM3636">
        <v>145654.515625</v>
      </c>
      <c r="AN3636">
        <v>43077.5</v>
      </c>
      <c r="AO3636" s="5" t="s">
        <v>2860</v>
      </c>
    </row>
    <row r="3637" spans="1:41" ht="14.25" x14ac:dyDescent="0.45">
      <c r="A3637">
        <v>2020</v>
      </c>
      <c r="B3637" s="5" t="s">
        <v>1509</v>
      </c>
      <c r="C3637" s="5" t="s">
        <v>277</v>
      </c>
      <c r="D3637" s="5" t="s">
        <v>107</v>
      </c>
      <c r="E3637" s="5" t="s">
        <v>30</v>
      </c>
      <c r="F3637" s="5" t="s">
        <v>30</v>
      </c>
      <c r="G3637" s="5" t="s">
        <v>86</v>
      </c>
      <c r="H3637" s="5" t="s">
        <v>130</v>
      </c>
      <c r="I3637">
        <v>5811.3651842980689</v>
      </c>
      <c r="J3637">
        <v>3088.7568736571666</v>
      </c>
      <c r="K3637">
        <v>1526.1426122240823</v>
      </c>
      <c r="L3637">
        <v>1860.7403911109809</v>
      </c>
      <c r="M3637">
        <v>4885.288640667507</v>
      </c>
      <c r="N3637">
        <v>4204.8392648781464</v>
      </c>
      <c r="O3637">
        <v>3319.3982468167842</v>
      </c>
      <c r="P3637">
        <v>341.22740467874837</v>
      </c>
      <c r="Q3637">
        <v>3441.8537380859893</v>
      </c>
      <c r="R3637">
        <v>3233.7613467421511</v>
      </c>
      <c r="S3637">
        <v>5450.3489573185116</v>
      </c>
      <c r="T3637">
        <v>3674.7566657711363</v>
      </c>
      <c r="U3637">
        <v>1091.9276949719947</v>
      </c>
      <c r="V3637">
        <v>2722.4697240984447</v>
      </c>
      <c r="W3637">
        <v>981.6849949988607</v>
      </c>
      <c r="X3637">
        <v>5778.7333451060213</v>
      </c>
      <c r="Y3637">
        <v>14750.473256405341</v>
      </c>
      <c r="Z3637">
        <v>1875.1752168598164</v>
      </c>
      <c r="AA3637">
        <v>29500.300063637311</v>
      </c>
      <c r="AB3637">
        <v>636.25786841637387</v>
      </c>
      <c r="AC3637">
        <v>3976.0867123643698</v>
      </c>
      <c r="AD3637">
        <v>3745.2510977863376</v>
      </c>
      <c r="AE3637">
        <v>3573.2534447593539</v>
      </c>
      <c r="AF3637">
        <v>22486.361003091552</v>
      </c>
      <c r="AG3637">
        <v>28170.395845789979</v>
      </c>
      <c r="AH3637">
        <v>8512.8856456101894</v>
      </c>
      <c r="AI3637">
        <v>1740.784729099584</v>
      </c>
      <c r="AJ3637">
        <v>12049.776549561704</v>
      </c>
      <c r="AK3637">
        <v>1714.1740231453566</v>
      </c>
      <c r="AL3637">
        <v>184144.453125</v>
      </c>
      <c r="AM3637">
        <v>142178.765625</v>
      </c>
      <c r="AN3637">
        <v>41965.70703125</v>
      </c>
      <c r="AO3637" s="5" t="s">
        <v>2862</v>
      </c>
    </row>
    <row r="3638" spans="1:41" ht="14.25" x14ac:dyDescent="0.45">
      <c r="A3638">
        <v>2020</v>
      </c>
      <c r="B3638" s="5" t="s">
        <v>5028</v>
      </c>
      <c r="C3638" s="5" t="s">
        <v>277</v>
      </c>
      <c r="D3638" s="5" t="s">
        <v>107</v>
      </c>
      <c r="E3638" s="5" t="s">
        <v>30</v>
      </c>
      <c r="F3638" s="5" t="s">
        <v>30</v>
      </c>
      <c r="G3638" s="5" t="s">
        <v>86</v>
      </c>
      <c r="H3638" s="5" t="s">
        <v>130</v>
      </c>
      <c r="I3638">
        <v>7504.3339349017479</v>
      </c>
      <c r="J3638">
        <v>12093.32076024157</v>
      </c>
      <c r="K3638">
        <v>1702</v>
      </c>
      <c r="L3638">
        <v>1650</v>
      </c>
      <c r="M3638">
        <v>5693.64</v>
      </c>
      <c r="N3638">
        <v>4740.3999999999996</v>
      </c>
      <c r="O3638">
        <v>3671.7607225500001</v>
      </c>
      <c r="P3638">
        <v>4625</v>
      </c>
      <c r="Q3638">
        <v>2308.120431741756</v>
      </c>
      <c r="R3638">
        <v>3500</v>
      </c>
      <c r="S3638">
        <v>6762</v>
      </c>
      <c r="T3638">
        <v>4000</v>
      </c>
      <c r="U3638">
        <v>1150</v>
      </c>
      <c r="V3638">
        <v>2527</v>
      </c>
      <c r="W3638">
        <v>1931.88</v>
      </c>
      <c r="X3638">
        <v>10836</v>
      </c>
      <c r="Y3638">
        <v>15327</v>
      </c>
      <c r="Z3638">
        <v>1879.364</v>
      </c>
      <c r="AA3638">
        <v>31670</v>
      </c>
      <c r="AB3638">
        <v>176</v>
      </c>
      <c r="AC3638">
        <v>5937.8156472945111</v>
      </c>
      <c r="AD3638">
        <v>4157.5230000000001</v>
      </c>
      <c r="AE3638">
        <v>4446</v>
      </c>
      <c r="AF3638">
        <v>20230</v>
      </c>
      <c r="AG3638">
        <v>39834</v>
      </c>
      <c r="AH3638">
        <v>7413</v>
      </c>
      <c r="AI3638">
        <v>2624</v>
      </c>
      <c r="AJ3638">
        <v>11923</v>
      </c>
      <c r="AK3638">
        <v>1466</v>
      </c>
      <c r="AL3638">
        <v>221779.15625</v>
      </c>
      <c r="AM3638">
        <v>171345.34375</v>
      </c>
      <c r="AN3638">
        <v>50433.8046875</v>
      </c>
      <c r="AO3638" s="5" t="s">
        <v>5784</v>
      </c>
    </row>
    <row r="3639" spans="1:41" ht="14.25" x14ac:dyDescent="0.45">
      <c r="A3639">
        <v>2020</v>
      </c>
      <c r="B3639" s="5" t="s">
        <v>4071</v>
      </c>
      <c r="C3639" s="5" t="s">
        <v>277</v>
      </c>
      <c r="D3639" s="5" t="s">
        <v>107</v>
      </c>
      <c r="E3639" s="5" t="s">
        <v>30</v>
      </c>
      <c r="F3639" s="5" t="s">
        <v>30</v>
      </c>
      <c r="G3639" s="5" t="s">
        <v>86</v>
      </c>
      <c r="H3639" s="5" t="s">
        <v>130</v>
      </c>
      <c r="I3639">
        <v>11615.487659043245</v>
      </c>
      <c r="J3639">
        <v>4190.4452545648728</v>
      </c>
      <c r="K3639">
        <v>1701.6752060081244</v>
      </c>
      <c r="L3639">
        <v>1971.8923474918918</v>
      </c>
      <c r="M3639">
        <v>5859.0128931301515</v>
      </c>
      <c r="N3639">
        <v>5363.582083532242</v>
      </c>
      <c r="O3639">
        <v>3772.3174946849767</v>
      </c>
      <c r="P3639">
        <v>4081.2896343882958</v>
      </c>
      <c r="Q3639">
        <v>2399.8577908714938</v>
      </c>
      <c r="R3639">
        <v>3600.2207700686604</v>
      </c>
      <c r="S3639">
        <v>4480.731906976881</v>
      </c>
      <c r="T3639">
        <v>3908.8111217888309</v>
      </c>
      <c r="U3639">
        <v>1182.9296815939883</v>
      </c>
      <c r="V3639">
        <v>3136.3066079826699</v>
      </c>
      <c r="W3639">
        <v>2242.4232224999082</v>
      </c>
      <c r="X3639">
        <v>5995.91053392292</v>
      </c>
      <c r="Y3639">
        <v>16634.048592222945</v>
      </c>
      <c r="Z3639">
        <v>1676.6742443462617</v>
      </c>
      <c r="AA3639">
        <v>35133.011543341454</v>
      </c>
      <c r="AB3639">
        <v>623.35251047474515</v>
      </c>
      <c r="AC3639">
        <v>6019.7577791231524</v>
      </c>
      <c r="AD3639">
        <v>4029.4390902762457</v>
      </c>
      <c r="AE3639">
        <v>4676.172463066323</v>
      </c>
      <c r="AF3639">
        <v>20747.352253751673</v>
      </c>
      <c r="AG3639">
        <v>39589.056222180719</v>
      </c>
      <c r="AH3639">
        <v>11396.24168902591</v>
      </c>
      <c r="AI3639">
        <v>2260.9386436031186</v>
      </c>
      <c r="AJ3639">
        <v>11632.632531334637</v>
      </c>
      <c r="AK3639">
        <v>1588.5232726362374</v>
      </c>
      <c r="AL3639">
        <v>221510.078125</v>
      </c>
      <c r="AM3639">
        <v>173650.703125</v>
      </c>
      <c r="AN3639">
        <v>47859.375</v>
      </c>
      <c r="AO3639" s="5" t="s">
        <v>4518</v>
      </c>
    </row>
    <row r="3640" spans="1:41" ht="14.25" x14ac:dyDescent="0.45">
      <c r="A3640">
        <v>2020</v>
      </c>
      <c r="B3640" s="5" t="s">
        <v>589</v>
      </c>
      <c r="C3640" s="5" t="s">
        <v>277</v>
      </c>
      <c r="D3640" s="5" t="s">
        <v>107</v>
      </c>
      <c r="E3640" s="5" t="s">
        <v>30</v>
      </c>
      <c r="F3640" s="5" t="s">
        <v>30</v>
      </c>
      <c r="G3640" s="5" t="s">
        <v>86</v>
      </c>
      <c r="H3640" s="5" t="s">
        <v>130</v>
      </c>
      <c r="I3640">
        <v>11955.40068904249</v>
      </c>
      <c r="J3640">
        <v>2741.7707752673577</v>
      </c>
      <c r="K3640">
        <v>1711.1361260338447</v>
      </c>
      <c r="L3640">
        <v>2397.8454646346263</v>
      </c>
      <c r="M3640">
        <v>6036.3907302746775</v>
      </c>
      <c r="N3640">
        <v>4260.0824243777824</v>
      </c>
      <c r="O3640">
        <v>3653.9457128272911</v>
      </c>
      <c r="P3640">
        <v>289.60238337856674</v>
      </c>
      <c r="Q3640">
        <v>2573.4970313206563</v>
      </c>
      <c r="R3640">
        <v>3659.2358910649227</v>
      </c>
      <c r="S3640">
        <v>4557.1913424236509</v>
      </c>
      <c r="T3640">
        <v>3972.8846817276303</v>
      </c>
      <c r="U3640">
        <v>1202.3203642070459</v>
      </c>
      <c r="V3640">
        <v>3027.7563258640048</v>
      </c>
      <c r="W3640">
        <v>977.5387308987722</v>
      </c>
      <c r="X3640">
        <v>5974.7019633102063</v>
      </c>
      <c r="Y3640">
        <v>16699.707110851432</v>
      </c>
      <c r="Z3640">
        <v>1454.6184059201591</v>
      </c>
      <c r="AA3640">
        <v>31614.382683992088</v>
      </c>
      <c r="AB3640">
        <v>633.57055713866953</v>
      </c>
      <c r="AC3640">
        <v>5827.0801464964215</v>
      </c>
      <c r="AD3640">
        <v>3197.6870586611844</v>
      </c>
      <c r="AE3640">
        <v>3748.1030484193566</v>
      </c>
      <c r="AF3640">
        <v>23209.108183289471</v>
      </c>
      <c r="AG3640">
        <v>29847.582980074982</v>
      </c>
      <c r="AH3640">
        <v>14284.760041169067</v>
      </c>
      <c r="AI3640">
        <v>2055.445074809611</v>
      </c>
      <c r="AJ3640">
        <v>11834.697988259451</v>
      </c>
      <c r="AK3640">
        <v>1770.0709225934488</v>
      </c>
      <c r="AL3640">
        <v>205168.109375</v>
      </c>
      <c r="AM3640">
        <v>156342.78125</v>
      </c>
      <c r="AN3640">
        <v>48825.32421875</v>
      </c>
      <c r="AO3640" s="5" t="s">
        <v>1053</v>
      </c>
    </row>
    <row r="3641" spans="1:41" ht="14.25" x14ac:dyDescent="0.45">
      <c r="A3641">
        <v>2020</v>
      </c>
      <c r="B3641" s="5" t="s">
        <v>1508</v>
      </c>
      <c r="C3641" s="5" t="s">
        <v>277</v>
      </c>
      <c r="D3641" s="5" t="s">
        <v>107</v>
      </c>
      <c r="E3641" s="5" t="s">
        <v>30</v>
      </c>
      <c r="F3641" s="5" t="s">
        <v>30</v>
      </c>
      <c r="G3641" s="5" t="s">
        <v>86</v>
      </c>
      <c r="H3641" s="5" t="s">
        <v>130</v>
      </c>
      <c r="I3641">
        <v>5484.3392894688177</v>
      </c>
      <c r="J3641">
        <v>5139.033133482013</v>
      </c>
      <c r="K3641">
        <v>1160.8900075391946</v>
      </c>
      <c r="L3641">
        <v>1253.9563653906059</v>
      </c>
      <c r="M3641">
        <v>4780.0242144871982</v>
      </c>
      <c r="N3641">
        <v>4298.8184444591579</v>
      </c>
      <c r="O3641">
        <v>3379.1812904198878</v>
      </c>
      <c r="P3641">
        <v>291.69000232044527</v>
      </c>
      <c r="Q3641">
        <v>2230.3228336270868</v>
      </c>
      <c r="R3641">
        <v>2846.8891574850491</v>
      </c>
      <c r="S3641">
        <v>3794.0758662609715</v>
      </c>
      <c r="T3641">
        <v>3580.3104977960793</v>
      </c>
      <c r="U3641">
        <v>1500.5081296263368</v>
      </c>
      <c r="V3641">
        <v>2778.9527657893686</v>
      </c>
      <c r="W3641">
        <v>712.33436451151056</v>
      </c>
      <c r="X3641">
        <v>5652.637562054404</v>
      </c>
      <c r="Y3641">
        <v>15263.706078104167</v>
      </c>
      <c r="Z3641">
        <v>1586.9199765231444</v>
      </c>
      <c r="AA3641">
        <v>22331.552077064029</v>
      </c>
      <c r="AB3641">
        <v>638.13769460718356</v>
      </c>
      <c r="AC3641">
        <v>4212.1299974071517</v>
      </c>
      <c r="AD3641">
        <v>3323.3705679542427</v>
      </c>
      <c r="AE3641">
        <v>3745.3262016464619</v>
      </c>
      <c r="AF3641">
        <v>21117.567965007678</v>
      </c>
      <c r="AG3641">
        <v>32574.507334948208</v>
      </c>
      <c r="AH3641">
        <v>9231.3040707265391</v>
      </c>
      <c r="AI3641">
        <v>1745.9278839252645</v>
      </c>
      <c r="AJ3641">
        <v>15685.855120864744</v>
      </c>
      <c r="AK3641">
        <v>1830.5153204259702</v>
      </c>
      <c r="AL3641">
        <v>182170.78125</v>
      </c>
      <c r="AM3641">
        <v>142342.078125</v>
      </c>
      <c r="AN3641">
        <v>39828.7109375</v>
      </c>
      <c r="AO3641" s="5" t="s">
        <v>2861</v>
      </c>
    </row>
    <row r="3642" spans="1:41" ht="14.25" x14ac:dyDescent="0.45">
      <c r="A3642">
        <v>2020</v>
      </c>
      <c r="B3642" s="5" t="s">
        <v>4071</v>
      </c>
      <c r="C3642" s="5" t="s">
        <v>277</v>
      </c>
      <c r="D3642" s="5" t="s">
        <v>107</v>
      </c>
      <c r="E3642" s="5" t="s">
        <v>30</v>
      </c>
      <c r="F3642" s="5" t="s">
        <v>30</v>
      </c>
      <c r="G3642" s="5" t="s">
        <v>87</v>
      </c>
      <c r="H3642" s="5" t="s">
        <v>130</v>
      </c>
      <c r="I3642">
        <v>11979.358685615131</v>
      </c>
      <c r="J3642">
        <v>4073.7941719883329</v>
      </c>
      <c r="K3642">
        <v>1719.4482222900001</v>
      </c>
      <c r="L3642">
        <v>2049.4647</v>
      </c>
      <c r="M3642">
        <v>5926.0281276131991</v>
      </c>
      <c r="N3642">
        <v>5430.2491529261624</v>
      </c>
      <c r="O3642">
        <v>3807.9875254660001</v>
      </c>
      <c r="P3642">
        <v>4367.431012901252</v>
      </c>
      <c r="Q3642">
        <v>2429.68701384</v>
      </c>
      <c r="R3642">
        <v>3605.787499999999</v>
      </c>
      <c r="S3642">
        <v>4527</v>
      </c>
      <c r="T3642">
        <v>4032.5904</v>
      </c>
      <c r="U3642">
        <v>1173.115</v>
      </c>
      <c r="V3642">
        <v>3201</v>
      </c>
      <c r="W3642">
        <v>2272.5213799999992</v>
      </c>
      <c r="X3642">
        <v>5475.6252000000004</v>
      </c>
      <c r="Y3642">
        <v>16853</v>
      </c>
      <c r="Z3642">
        <v>1698</v>
      </c>
      <c r="AA3642">
        <v>36097</v>
      </c>
      <c r="AB3642">
        <v>606</v>
      </c>
      <c r="AC3642">
        <v>6088.6116099999999</v>
      </c>
      <c r="AD3642">
        <v>4079.5233234000002</v>
      </c>
      <c r="AE3642">
        <v>4729.6584000000003</v>
      </c>
      <c r="AF3642">
        <v>21404.353118399998</v>
      </c>
      <c r="AG3642">
        <v>40870</v>
      </c>
      <c r="AH3642">
        <v>11585</v>
      </c>
      <c r="AI3642">
        <v>2286.7991999999999</v>
      </c>
      <c r="AJ3642">
        <v>12001</v>
      </c>
      <c r="AK3642">
        <v>1574.740410495526</v>
      </c>
      <c r="AL3642">
        <v>225944.765625</v>
      </c>
      <c r="AM3642">
        <v>178051.5</v>
      </c>
      <c r="AN3642">
        <v>47893.26953125</v>
      </c>
      <c r="AO3642" s="5" t="s">
        <v>4519</v>
      </c>
    </row>
    <row r="3643" spans="1:41" ht="14.25" x14ac:dyDescent="0.45">
      <c r="A3643">
        <v>2020</v>
      </c>
      <c r="B3643" s="5" t="s">
        <v>1507</v>
      </c>
      <c r="C3643" s="5" t="s">
        <v>277</v>
      </c>
      <c r="D3643" s="5" t="s">
        <v>107</v>
      </c>
      <c r="E3643" s="5" t="s">
        <v>30</v>
      </c>
      <c r="F3643" s="5" t="s">
        <v>30</v>
      </c>
      <c r="G3643" s="5" t="s">
        <v>87</v>
      </c>
      <c r="H3643" s="5" t="s">
        <v>130</v>
      </c>
      <c r="I3643">
        <v>5115.6213035152732</v>
      </c>
      <c r="J3643">
        <v>315</v>
      </c>
      <c r="K3643"/>
      <c r="L3643">
        <v>1367.8606364651009</v>
      </c>
      <c r="M3643">
        <v>4985.857544999998</v>
      </c>
      <c r="N3643">
        <v>3250.8</v>
      </c>
      <c r="O3643">
        <v>3664.7181785590979</v>
      </c>
      <c r="P3643">
        <v>325</v>
      </c>
      <c r="Q3643">
        <v>3066.0828592914272</v>
      </c>
      <c r="R3643">
        <v>4094.058553356148</v>
      </c>
      <c r="S3643">
        <v>11244.387382992179</v>
      </c>
      <c r="T3643">
        <v>3863.2286994216911</v>
      </c>
      <c r="U3643">
        <v>1244</v>
      </c>
      <c r="V3643">
        <v>2984</v>
      </c>
      <c r="W3643">
        <v>923.44429043615639</v>
      </c>
      <c r="X3643">
        <v>5021.1067057567452</v>
      </c>
      <c r="Y3643">
        <v>22406</v>
      </c>
      <c r="Z3643">
        <v>1770.9851447168021</v>
      </c>
      <c r="AA3643">
        <v>26705.29693001389</v>
      </c>
      <c r="AB3643">
        <v>606</v>
      </c>
      <c r="AC3643">
        <v>4652.4100222514417</v>
      </c>
      <c r="AD3643">
        <v>4011.1437341772148</v>
      </c>
      <c r="AE3643">
        <v>5603.3772441954034</v>
      </c>
      <c r="AF3643">
        <v>21180</v>
      </c>
      <c r="AG3643">
        <v>33851.303846096023</v>
      </c>
      <c r="AH3643">
        <v>8479.2095016848034</v>
      </c>
      <c r="AI3643">
        <v>1867.1772911397129</v>
      </c>
      <c r="AJ3643">
        <v>19644.651065416339</v>
      </c>
      <c r="AK3643">
        <v>1961</v>
      </c>
      <c r="AL3643">
        <v>204203.703125</v>
      </c>
      <c r="AM3643">
        <v>157576.4375</v>
      </c>
      <c r="AN3643">
        <v>46627.2734375</v>
      </c>
      <c r="AO3643" s="5" t="s">
        <v>2863</v>
      </c>
    </row>
    <row r="3644" spans="1:41" ht="14.25" x14ac:dyDescent="0.45">
      <c r="A3644">
        <v>2020</v>
      </c>
      <c r="B3644" s="5" t="s">
        <v>1508</v>
      </c>
      <c r="C3644" s="5" t="s">
        <v>277</v>
      </c>
      <c r="D3644" s="5" t="s">
        <v>107</v>
      </c>
      <c r="E3644" s="5" t="s">
        <v>30</v>
      </c>
      <c r="F3644" s="5" t="s">
        <v>30</v>
      </c>
      <c r="G3644" s="5" t="s">
        <v>87</v>
      </c>
      <c r="H3644" s="5" t="s">
        <v>130</v>
      </c>
      <c r="I3644">
        <v>5786.8207537593626</v>
      </c>
      <c r="J3644">
        <v>5562.0240445392992</v>
      </c>
      <c r="K3644">
        <v>1257.0822107005481</v>
      </c>
      <c r="L3644">
        <v>1338.4648199999999</v>
      </c>
      <c r="M3644">
        <v>5106.7058657812777</v>
      </c>
      <c r="N3644">
        <v>4637.9132629174701</v>
      </c>
      <c r="O3644">
        <v>3721</v>
      </c>
      <c r="P3644">
        <v>325</v>
      </c>
      <c r="Q3644">
        <v>2521.4038665865969</v>
      </c>
      <c r="R3644">
        <v>3146.9577637256389</v>
      </c>
      <c r="S3644">
        <v>3978</v>
      </c>
      <c r="T3644">
        <v>3784.1259684388292</v>
      </c>
      <c r="U3644">
        <v>1604.713877706045</v>
      </c>
      <c r="V3644">
        <v>2972</v>
      </c>
      <c r="W3644">
        <v>746.86650013267217</v>
      </c>
      <c r="X3644">
        <v>6409.6263568046998</v>
      </c>
      <c r="Y3644">
        <v>16644</v>
      </c>
      <c r="Z3644">
        <v>1693.6959999999999</v>
      </c>
      <c r="AA3644">
        <v>24201.215385566338</v>
      </c>
      <c r="AB3644">
        <v>606</v>
      </c>
      <c r="AC3644">
        <v>4697.6204800000014</v>
      </c>
      <c r="AD3644">
        <v>3757.106044828754</v>
      </c>
      <c r="AE3644">
        <v>3926.8899711122758</v>
      </c>
      <c r="AF3644">
        <v>22539.836557992949</v>
      </c>
      <c r="AG3644">
        <v>36472</v>
      </c>
      <c r="AH3644">
        <v>10749.584068353</v>
      </c>
      <c r="AI3644">
        <v>1830.5659717055998</v>
      </c>
      <c r="AJ3644">
        <v>18342.797594303</v>
      </c>
      <c r="AK3644">
        <v>1959.0018606876411</v>
      </c>
      <c r="AL3644">
        <v>200319</v>
      </c>
      <c r="AM3644">
        <v>156413.359375</v>
      </c>
      <c r="AN3644">
        <v>43905.6640625</v>
      </c>
      <c r="AO3644" s="5" t="s">
        <v>2865</v>
      </c>
    </row>
    <row r="3645" spans="1:41" ht="14.25" x14ac:dyDescent="0.45">
      <c r="A3645">
        <v>2020</v>
      </c>
      <c r="B3645" s="5" t="s">
        <v>589</v>
      </c>
      <c r="C3645" s="5" t="s">
        <v>277</v>
      </c>
      <c r="D3645" s="5" t="s">
        <v>107</v>
      </c>
      <c r="E3645" s="5" t="s">
        <v>30</v>
      </c>
      <c r="F3645" s="5" t="s">
        <v>30</v>
      </c>
      <c r="G3645" s="5" t="s">
        <v>87</v>
      </c>
      <c r="H3645" s="5" t="s">
        <v>130</v>
      </c>
      <c r="I3645">
        <v>12430.081861371869</v>
      </c>
      <c r="J3645">
        <v>2842.746035248646</v>
      </c>
      <c r="K3645">
        <v>2104.2351796212179</v>
      </c>
      <c r="L3645">
        <v>2470.3892301554929</v>
      </c>
      <c r="M3645">
        <v>6127.1074445003214</v>
      </c>
      <c r="N3645">
        <v>4423.5635898999999</v>
      </c>
      <c r="O3645">
        <v>3710.0430274375358</v>
      </c>
      <c r="P3645">
        <v>308</v>
      </c>
      <c r="Q3645">
        <v>2611.660333006856</v>
      </c>
      <c r="R3645">
        <v>3652.6627374999989</v>
      </c>
      <c r="S3645">
        <v>4594</v>
      </c>
      <c r="T3645">
        <v>3902.2650374999998</v>
      </c>
      <c r="U3645">
        <v>1184.8461500000001</v>
      </c>
      <c r="V3645">
        <v>71</v>
      </c>
      <c r="W3645">
        <v>995.15066403499964</v>
      </c>
      <c r="X3645">
        <v>6185.7814320000007</v>
      </c>
      <c r="Y3645">
        <v>17109</v>
      </c>
      <c r="Z3645">
        <v>1477.9249611029011</v>
      </c>
      <c r="AA3645">
        <v>32671.23677890193</v>
      </c>
      <c r="AB3645">
        <v>606</v>
      </c>
      <c r="AC3645">
        <v>5916.36625</v>
      </c>
      <c r="AD3645">
        <v>3248.9218495771429</v>
      </c>
      <c r="AE3645">
        <v>3804.4306799999999</v>
      </c>
      <c r="AF3645">
        <v>23911.270239530881</v>
      </c>
      <c r="AG3645">
        <v>31023.337913503889</v>
      </c>
      <c r="AH3645">
        <v>14789.424471021341</v>
      </c>
      <c r="AI3645">
        <v>2086.3349280000002</v>
      </c>
      <c r="AJ3645">
        <v>12252.80449445946</v>
      </c>
      <c r="AK3645">
        <v>1744.3451681407571</v>
      </c>
      <c r="AL3645">
        <v>208254.921875</v>
      </c>
      <c r="AM3645">
        <v>158161.3125</v>
      </c>
      <c r="AN3645">
        <v>50093.609375</v>
      </c>
      <c r="AO3645" s="5" t="s">
        <v>1054</v>
      </c>
    </row>
    <row r="3646" spans="1:41" ht="14.25" x14ac:dyDescent="0.45">
      <c r="A3646">
        <v>2020</v>
      </c>
      <c r="B3646" s="5" t="s">
        <v>1509</v>
      </c>
      <c r="C3646" s="5" t="s">
        <v>277</v>
      </c>
      <c r="D3646" s="5" t="s">
        <v>107</v>
      </c>
      <c r="E3646" s="5" t="s">
        <v>30</v>
      </c>
      <c r="F3646" s="5" t="s">
        <v>30</v>
      </c>
      <c r="G3646" s="5" t="s">
        <v>87</v>
      </c>
      <c r="H3646" s="5" t="s">
        <v>130</v>
      </c>
      <c r="I3646">
        <v>6211</v>
      </c>
      <c r="J3646">
        <v>3223.286355216163</v>
      </c>
      <c r="K3646">
        <v>1600.076463930752</v>
      </c>
      <c r="L3646">
        <v>1942.5643787329871</v>
      </c>
      <c r="M3646">
        <v>5118.2603304763361</v>
      </c>
      <c r="N3646">
        <v>4335.0044143478399</v>
      </c>
      <c r="O3646">
        <v>3458.8236144073921</v>
      </c>
      <c r="P3646">
        <v>325</v>
      </c>
      <c r="Q3646">
        <v>3589.271822489281</v>
      </c>
      <c r="R3646">
        <v>3478.0216624836989</v>
      </c>
      <c r="S3646">
        <v>5619</v>
      </c>
      <c r="T3646">
        <v>3770.4940135953102</v>
      </c>
      <c r="U3646">
        <v>1148.2440353280001</v>
      </c>
      <c r="V3646">
        <v>2857</v>
      </c>
      <c r="W3646">
        <v>1014.058526651665</v>
      </c>
      <c r="X3646">
        <v>5957.6200140672008</v>
      </c>
      <c r="Y3646">
        <v>15479</v>
      </c>
      <c r="Z3646">
        <v>1956.0376396308991</v>
      </c>
      <c r="AA3646">
        <v>31109.559158185901</v>
      </c>
      <c r="AB3646">
        <v>606</v>
      </c>
      <c r="AC3646">
        <v>4163.8505343877123</v>
      </c>
      <c r="AD3646">
        <v>3905.6639986413229</v>
      </c>
      <c r="AE3646">
        <v>3781</v>
      </c>
      <c r="AF3646">
        <v>23323.32125016761</v>
      </c>
      <c r="AG3646">
        <v>30800.664894009049</v>
      </c>
      <c r="AH3646">
        <v>8951.9390441433516</v>
      </c>
      <c r="AI3646">
        <v>1794.67252128</v>
      </c>
      <c r="AJ3646">
        <v>12705.89617483453</v>
      </c>
      <c r="AK3646">
        <v>1780.1622080040199</v>
      </c>
      <c r="AL3646">
        <v>194005.484375</v>
      </c>
      <c r="AM3646">
        <v>150428.71875</v>
      </c>
      <c r="AN3646">
        <v>43576.76953125</v>
      </c>
      <c r="AO3646" s="5" t="s">
        <v>2864</v>
      </c>
    </row>
    <row r="3647" spans="1:41" ht="14.25" x14ac:dyDescent="0.45">
      <c r="A3647">
        <v>2020</v>
      </c>
      <c r="B3647" s="5" t="s">
        <v>5028</v>
      </c>
      <c r="C3647" s="5" t="s">
        <v>277</v>
      </c>
      <c r="D3647" s="5" t="s">
        <v>107</v>
      </c>
      <c r="E3647" s="5" t="s">
        <v>30</v>
      </c>
      <c r="F3647" s="5" t="s">
        <v>30</v>
      </c>
      <c r="G3647" s="5" t="s">
        <v>87</v>
      </c>
      <c r="H3647" s="5" t="s">
        <v>130</v>
      </c>
      <c r="I3647">
        <v>7807.5090258717782</v>
      </c>
      <c r="J3647">
        <v>12674.451570083749</v>
      </c>
      <c r="K3647">
        <v>1730.0830000000001</v>
      </c>
      <c r="L3647">
        <v>1719.522189</v>
      </c>
      <c r="M3647">
        <v>5807.5128000000004</v>
      </c>
      <c r="N3647">
        <v>4830.467599999999</v>
      </c>
      <c r="O3647">
        <v>3745.1959370009999</v>
      </c>
      <c r="P3647">
        <v>4722.125</v>
      </c>
      <c r="Q3647">
        <v>2356.590960808333</v>
      </c>
      <c r="R3647">
        <v>3552.5</v>
      </c>
      <c r="S3647">
        <v>6863.4299999999994</v>
      </c>
      <c r="T3647">
        <v>4163.3912187213627</v>
      </c>
      <c r="U3647">
        <v>1161.5</v>
      </c>
      <c r="V3647">
        <v>2589</v>
      </c>
      <c r="W3647">
        <v>1970.5175999999999</v>
      </c>
      <c r="X3647">
        <v>11366.964</v>
      </c>
      <c r="Y3647">
        <v>15895</v>
      </c>
      <c r="Z3647">
        <v>1915.0719160000001</v>
      </c>
      <c r="AA3647">
        <v>33571</v>
      </c>
      <c r="AB3647">
        <v>181</v>
      </c>
      <c r="AC3647">
        <v>6056.5719602404024</v>
      </c>
      <c r="AD3647">
        <v>4244.8309829999998</v>
      </c>
      <c r="AE3647">
        <v>4534.92</v>
      </c>
      <c r="AF3647">
        <v>21082.3841718</v>
      </c>
      <c r="AG3647">
        <v>42622</v>
      </c>
      <c r="AH3647">
        <v>7750.337831249999</v>
      </c>
      <c r="AI3647">
        <v>2676.48</v>
      </c>
      <c r="AJ3647">
        <v>12652.782983999999</v>
      </c>
      <c r="AK3647">
        <v>1480</v>
      </c>
      <c r="AL3647">
        <v>231723.15625</v>
      </c>
      <c r="AM3647">
        <v>179743.390625</v>
      </c>
      <c r="AN3647">
        <v>51979.7421875</v>
      </c>
      <c r="AO3647" s="5" t="s">
        <v>5785</v>
      </c>
    </row>
    <row r="3648" spans="1:41" ht="14.25" x14ac:dyDescent="0.45">
      <c r="A3648">
        <v>2020</v>
      </c>
      <c r="B3648" s="5" t="s">
        <v>589</v>
      </c>
      <c r="C3648" s="5" t="s">
        <v>277</v>
      </c>
      <c r="D3648" s="5" t="s">
        <v>107</v>
      </c>
      <c r="E3648" s="5" t="s">
        <v>216</v>
      </c>
      <c r="F3648" s="5" t="s">
        <v>283</v>
      </c>
      <c r="G3648" s="5" t="s">
        <v>86</v>
      </c>
      <c r="H3648" s="5" t="s">
        <v>130</v>
      </c>
      <c r="I3648">
        <v>0</v>
      </c>
      <c r="J3648"/>
      <c r="K3648"/>
      <c r="L3648">
        <v>0</v>
      </c>
      <c r="M3648">
        <v>0</v>
      </c>
      <c r="N3648">
        <v>0</v>
      </c>
      <c r="O3648"/>
      <c r="P3648"/>
      <c r="Q3648">
        <v>0</v>
      </c>
      <c r="R3648"/>
      <c r="S3648"/>
      <c r="T3648"/>
      <c r="U3648"/>
      <c r="V3648">
        <v>0</v>
      </c>
      <c r="W3648"/>
      <c r="X3648">
        <v>0</v>
      </c>
      <c r="Y3648"/>
      <c r="Z3648"/>
      <c r="AA3648"/>
      <c r="AB3648"/>
      <c r="AC3648">
        <v>1703.4809478795469</v>
      </c>
      <c r="AD3648"/>
      <c r="AE3648"/>
      <c r="AF3648">
        <v>0</v>
      </c>
      <c r="AG3648"/>
      <c r="AH3648">
        <v>0</v>
      </c>
      <c r="AI3648"/>
      <c r="AJ3648">
        <v>0</v>
      </c>
      <c r="AK3648"/>
      <c r="AL3648">
        <v>1703.48095703125</v>
      </c>
      <c r="AM3648">
        <v>1703.48095703125</v>
      </c>
      <c r="AN3648">
        <v>0</v>
      </c>
      <c r="AO3648" s="5" t="s">
        <v>1055</v>
      </c>
    </row>
    <row r="3649" spans="1:41" ht="14.25" x14ac:dyDescent="0.45">
      <c r="A3649">
        <v>2020</v>
      </c>
      <c r="B3649" s="5" t="s">
        <v>4071</v>
      </c>
      <c r="C3649" s="5" t="s">
        <v>277</v>
      </c>
      <c r="D3649" s="5" t="s">
        <v>107</v>
      </c>
      <c r="E3649" s="5" t="s">
        <v>216</v>
      </c>
      <c r="F3649" s="5" t="s">
        <v>283</v>
      </c>
      <c r="G3649" s="5" t="s">
        <v>86</v>
      </c>
      <c r="H3649" s="5" t="s">
        <v>130</v>
      </c>
      <c r="I3649"/>
      <c r="J3649"/>
      <c r="K3649"/>
      <c r="L3649"/>
      <c r="M3649"/>
      <c r="N3649">
        <v>0</v>
      </c>
      <c r="O3649"/>
      <c r="P3649"/>
      <c r="Q3649">
        <v>0</v>
      </c>
      <c r="R3649"/>
      <c r="S3649"/>
      <c r="T3649"/>
      <c r="U3649"/>
      <c r="V3649">
        <v>0</v>
      </c>
      <c r="W3649"/>
      <c r="X3649">
        <v>0</v>
      </c>
      <c r="Y3649">
        <v>0</v>
      </c>
      <c r="Z3649"/>
      <c r="AA3649"/>
      <c r="AB3649"/>
      <c r="AC3649">
        <v>1759.8080736458735</v>
      </c>
      <c r="AD3649"/>
      <c r="AE3649"/>
      <c r="AF3649">
        <v>0</v>
      </c>
      <c r="AG3649"/>
      <c r="AH3649">
        <v>0</v>
      </c>
      <c r="AI3649"/>
      <c r="AJ3649"/>
      <c r="AK3649"/>
      <c r="AL3649">
        <v>1759.80810546875</v>
      </c>
      <c r="AM3649">
        <v>1759.80810546875</v>
      </c>
      <c r="AN3649">
        <v>0</v>
      </c>
      <c r="AO3649" s="5" t="s">
        <v>4520</v>
      </c>
    </row>
    <row r="3650" spans="1:41" ht="14.25" x14ac:dyDescent="0.45">
      <c r="A3650">
        <v>2020</v>
      </c>
      <c r="B3650" s="5" t="s">
        <v>5028</v>
      </c>
      <c r="C3650" s="5" t="s">
        <v>277</v>
      </c>
      <c r="D3650" s="5" t="s">
        <v>107</v>
      </c>
      <c r="E3650" s="5" t="s">
        <v>216</v>
      </c>
      <c r="F3650" s="5" t="s">
        <v>283</v>
      </c>
      <c r="G3650" s="5" t="s">
        <v>86</v>
      </c>
      <c r="H3650" s="5" t="s">
        <v>130</v>
      </c>
      <c r="I3650"/>
      <c r="J3650"/>
      <c r="K3650"/>
      <c r="L3650"/>
      <c r="M3650"/>
      <c r="N3650">
        <v>0</v>
      </c>
      <c r="O3650"/>
      <c r="P3650"/>
      <c r="Q3650">
        <v>0</v>
      </c>
      <c r="R3650"/>
      <c r="S3650"/>
      <c r="T3650"/>
      <c r="U3650"/>
      <c r="V3650">
        <v>0</v>
      </c>
      <c r="W3650"/>
      <c r="X3650">
        <v>0</v>
      </c>
      <c r="Y3650"/>
      <c r="Z3650"/>
      <c r="AA3650"/>
      <c r="AB3650"/>
      <c r="AC3650">
        <v>2157.7735375000002</v>
      </c>
      <c r="AD3650"/>
      <c r="AE3650"/>
      <c r="AF3650">
        <v>0</v>
      </c>
      <c r="AG3650"/>
      <c r="AH3650">
        <v>0</v>
      </c>
      <c r="AI3650"/>
      <c r="AJ3650"/>
      <c r="AK3650"/>
      <c r="AL3650">
        <v>2157.7734375</v>
      </c>
      <c r="AM3650">
        <v>2157.7734375</v>
      </c>
      <c r="AN3650">
        <v>0</v>
      </c>
      <c r="AO3650" s="5" t="s">
        <v>5786</v>
      </c>
    </row>
    <row r="3651" spans="1:41" ht="14.25" x14ac:dyDescent="0.45">
      <c r="A3651">
        <v>2020</v>
      </c>
      <c r="B3651" s="5" t="s">
        <v>1509</v>
      </c>
      <c r="C3651" s="5" t="s">
        <v>277</v>
      </c>
      <c r="D3651" s="5" t="s">
        <v>107</v>
      </c>
      <c r="E3651" s="5" t="s">
        <v>216</v>
      </c>
      <c r="F3651" s="5" t="s">
        <v>283</v>
      </c>
      <c r="G3651" s="5" t="s">
        <v>86</v>
      </c>
      <c r="H3651" s="5" t="s">
        <v>130</v>
      </c>
      <c r="I3651"/>
      <c r="J3651"/>
      <c r="K3651"/>
      <c r="L3651"/>
      <c r="M3651"/>
      <c r="N3651">
        <v>0</v>
      </c>
      <c r="O3651"/>
      <c r="P3651"/>
      <c r="Q3651">
        <v>0</v>
      </c>
      <c r="R3651"/>
      <c r="S3651"/>
      <c r="T3651"/>
      <c r="U3651"/>
      <c r="V3651">
        <v>0</v>
      </c>
      <c r="W3651"/>
      <c r="X3651"/>
      <c r="Y3651">
        <v>0</v>
      </c>
      <c r="Z3651"/>
      <c r="AA3651"/>
      <c r="AB3651">
        <v>0</v>
      </c>
      <c r="AC3651">
        <v>1218.9692825600828</v>
      </c>
      <c r="AD3651"/>
      <c r="AE3651"/>
      <c r="AF3651"/>
      <c r="AG3651"/>
      <c r="AH3651">
        <v>0</v>
      </c>
      <c r="AI3651"/>
      <c r="AJ3651">
        <v>0</v>
      </c>
      <c r="AK3651"/>
      <c r="AL3651">
        <v>1218.96923828125</v>
      </c>
      <c r="AM3651">
        <v>1218.96923828125</v>
      </c>
      <c r="AN3651">
        <v>0</v>
      </c>
      <c r="AO3651" s="5" t="s">
        <v>2866</v>
      </c>
    </row>
    <row r="3652" spans="1:41" ht="14.25" x14ac:dyDescent="0.45">
      <c r="A3652">
        <v>2020</v>
      </c>
      <c r="B3652" s="5" t="s">
        <v>1507</v>
      </c>
      <c r="C3652" s="5" t="s">
        <v>277</v>
      </c>
      <c r="D3652" s="5" t="s">
        <v>107</v>
      </c>
      <c r="E3652" s="5" t="s">
        <v>216</v>
      </c>
      <c r="F3652" s="5" t="s">
        <v>283</v>
      </c>
      <c r="G3652" s="5" t="s">
        <v>86</v>
      </c>
      <c r="H3652" s="5" t="s">
        <v>130</v>
      </c>
      <c r="I3652"/>
      <c r="J3652"/>
      <c r="K3652"/>
      <c r="L3652"/>
      <c r="M3652"/>
      <c r="N3652"/>
      <c r="O3652"/>
      <c r="P3652"/>
      <c r="Q3652">
        <v>0</v>
      </c>
      <c r="R3652"/>
      <c r="S3652">
        <v>0</v>
      </c>
      <c r="T3652">
        <v>0</v>
      </c>
      <c r="U3652"/>
      <c r="V3652"/>
      <c r="W3652"/>
      <c r="X3652"/>
      <c r="Y3652"/>
      <c r="Z3652"/>
      <c r="AA3652">
        <v>0</v>
      </c>
      <c r="AB3652">
        <v>0</v>
      </c>
      <c r="AC3652">
        <v>1274.9070994940967</v>
      </c>
      <c r="AD3652"/>
      <c r="AE3652"/>
      <c r="AF3652"/>
      <c r="AG3652"/>
      <c r="AH3652"/>
      <c r="AI3652">
        <v>0</v>
      </c>
      <c r="AJ3652"/>
      <c r="AK3652"/>
      <c r="AL3652">
        <v>1274.9071044921875</v>
      </c>
      <c r="AM3652">
        <v>1274.9071044921875</v>
      </c>
      <c r="AN3652">
        <v>0</v>
      </c>
      <c r="AO3652" s="5" t="s">
        <v>2867</v>
      </c>
    </row>
    <row r="3653" spans="1:41" ht="14.25" x14ac:dyDescent="0.45">
      <c r="A3653">
        <v>2020</v>
      </c>
      <c r="B3653" s="5" t="s">
        <v>1508</v>
      </c>
      <c r="C3653" s="5" t="s">
        <v>277</v>
      </c>
      <c r="D3653" s="5" t="s">
        <v>107</v>
      </c>
      <c r="E3653" s="5" t="s">
        <v>216</v>
      </c>
      <c r="F3653" s="5" t="s">
        <v>283</v>
      </c>
      <c r="G3653" s="5" t="s">
        <v>86</v>
      </c>
      <c r="H3653" s="5" t="s">
        <v>130</v>
      </c>
      <c r="I3653"/>
      <c r="J3653"/>
      <c r="K3653"/>
      <c r="L3653"/>
      <c r="M3653"/>
      <c r="N3653"/>
      <c r="O3653"/>
      <c r="P3653"/>
      <c r="Q3653">
        <v>0</v>
      </c>
      <c r="R3653"/>
      <c r="S3653"/>
      <c r="T3653"/>
      <c r="U3653"/>
      <c r="V3653">
        <v>0</v>
      </c>
      <c r="W3653"/>
      <c r="X3653"/>
      <c r="Y3653"/>
      <c r="Z3653"/>
      <c r="AA3653">
        <v>0</v>
      </c>
      <c r="AB3653">
        <v>0</v>
      </c>
      <c r="AC3653">
        <v>947.72924941660915</v>
      </c>
      <c r="AD3653"/>
      <c r="AE3653"/>
      <c r="AF3653"/>
      <c r="AG3653">
        <v>0</v>
      </c>
      <c r="AH3653">
        <v>0</v>
      </c>
      <c r="AI3653">
        <v>0</v>
      </c>
      <c r="AJ3653"/>
      <c r="AK3653"/>
      <c r="AL3653">
        <v>947.729248046875</v>
      </c>
      <c r="AM3653">
        <v>947.729248046875</v>
      </c>
      <c r="AN3653">
        <v>0</v>
      </c>
      <c r="AO3653" s="5" t="s">
        <v>2868</v>
      </c>
    </row>
    <row r="3654" spans="1:41" ht="14.25" x14ac:dyDescent="0.45">
      <c r="A3654">
        <v>2020</v>
      </c>
      <c r="B3654" s="5" t="s">
        <v>4071</v>
      </c>
      <c r="C3654" s="5" t="s">
        <v>277</v>
      </c>
      <c r="D3654" s="5" t="s">
        <v>107</v>
      </c>
      <c r="E3654" s="5" t="s">
        <v>216</v>
      </c>
      <c r="F3654" s="5" t="s">
        <v>217</v>
      </c>
      <c r="G3654" s="5" t="s">
        <v>86</v>
      </c>
      <c r="H3654" s="5" t="s">
        <v>130</v>
      </c>
      <c r="I3654"/>
      <c r="J3654"/>
      <c r="K3654"/>
      <c r="L3654"/>
      <c r="M3654"/>
      <c r="N3654">
        <v>0</v>
      </c>
      <c r="O3654"/>
      <c r="P3654"/>
      <c r="Q3654">
        <v>128.57931321673786</v>
      </c>
      <c r="R3654"/>
      <c r="S3654"/>
      <c r="T3654"/>
      <c r="U3654"/>
      <c r="V3654">
        <v>58.632166826832467</v>
      </c>
      <c r="W3654"/>
      <c r="X3654">
        <v>0</v>
      </c>
      <c r="Y3654">
        <v>0</v>
      </c>
      <c r="Z3654"/>
      <c r="AA3654"/>
      <c r="AB3654"/>
      <c r="AC3654">
        <v>593.67140060462441</v>
      </c>
      <c r="AD3654">
        <v>128.57931321673786</v>
      </c>
      <c r="AE3654"/>
      <c r="AF3654">
        <v>0</v>
      </c>
      <c r="AG3654"/>
      <c r="AH3654">
        <v>829.07941162152576</v>
      </c>
      <c r="AI3654"/>
      <c r="AJ3654"/>
      <c r="AK3654"/>
      <c r="AL3654">
        <v>1738.5416259765625</v>
      </c>
      <c r="AM3654">
        <v>780.88287353515625</v>
      </c>
      <c r="AN3654">
        <v>957.65875244140625</v>
      </c>
      <c r="AO3654" s="5" t="s">
        <v>4521</v>
      </c>
    </row>
    <row r="3655" spans="1:41" ht="14.25" x14ac:dyDescent="0.45">
      <c r="A3655">
        <v>2020</v>
      </c>
      <c r="B3655" s="5" t="s">
        <v>1507</v>
      </c>
      <c r="C3655" s="5" t="s">
        <v>277</v>
      </c>
      <c r="D3655" s="5" t="s">
        <v>107</v>
      </c>
      <c r="E3655" s="5" t="s">
        <v>216</v>
      </c>
      <c r="F3655" s="5" t="s">
        <v>217</v>
      </c>
      <c r="G3655" s="5" t="s">
        <v>86</v>
      </c>
      <c r="H3655" s="5" t="s">
        <v>130</v>
      </c>
      <c r="I3655"/>
      <c r="J3655"/>
      <c r="K3655"/>
      <c r="L3655"/>
      <c r="M3655"/>
      <c r="N3655"/>
      <c r="O3655">
        <v>0</v>
      </c>
      <c r="P3655">
        <v>21.461366296366819</v>
      </c>
      <c r="Q3655">
        <v>107.3068314818341</v>
      </c>
      <c r="R3655"/>
      <c r="S3655">
        <v>189.93309172284634</v>
      </c>
      <c r="T3655"/>
      <c r="U3655"/>
      <c r="V3655"/>
      <c r="W3655"/>
      <c r="X3655"/>
      <c r="Y3655"/>
      <c r="Z3655"/>
      <c r="AA3655">
        <v>200.2345475451024</v>
      </c>
      <c r="AB3655">
        <v>0</v>
      </c>
      <c r="AC3655">
        <v>371.74187592737155</v>
      </c>
      <c r="AD3655"/>
      <c r="AE3655"/>
      <c r="AF3655"/>
      <c r="AG3655"/>
      <c r="AH3655"/>
      <c r="AI3655">
        <v>0</v>
      </c>
      <c r="AJ3655"/>
      <c r="AK3655"/>
      <c r="AL3655">
        <v>890.677734375</v>
      </c>
      <c r="AM3655">
        <v>700.74462890625</v>
      </c>
      <c r="AN3655">
        <v>189.93309020996094</v>
      </c>
      <c r="AO3655" s="5" t="s">
        <v>2870</v>
      </c>
    </row>
    <row r="3656" spans="1:41" ht="14.25" x14ac:dyDescent="0.45">
      <c r="A3656">
        <v>2020</v>
      </c>
      <c r="B3656" s="5" t="s">
        <v>5028</v>
      </c>
      <c r="C3656" s="5" t="s">
        <v>277</v>
      </c>
      <c r="D3656" s="5" t="s">
        <v>107</v>
      </c>
      <c r="E3656" s="5" t="s">
        <v>216</v>
      </c>
      <c r="F3656" s="5" t="s">
        <v>217</v>
      </c>
      <c r="G3656" s="5" t="s">
        <v>86</v>
      </c>
      <c r="H3656" s="5" t="s">
        <v>130</v>
      </c>
      <c r="I3656"/>
      <c r="J3656"/>
      <c r="K3656"/>
      <c r="L3656"/>
      <c r="M3656"/>
      <c r="N3656">
        <v>0</v>
      </c>
      <c r="O3656"/>
      <c r="P3656"/>
      <c r="Q3656">
        <v>125</v>
      </c>
      <c r="R3656"/>
      <c r="S3656"/>
      <c r="T3656"/>
      <c r="U3656"/>
      <c r="V3656">
        <v>32</v>
      </c>
      <c r="W3656"/>
      <c r="X3656">
        <v>0</v>
      </c>
      <c r="Y3656"/>
      <c r="Z3656"/>
      <c r="AA3656"/>
      <c r="AB3656"/>
      <c r="AC3656">
        <v>0</v>
      </c>
      <c r="AD3656">
        <v>125</v>
      </c>
      <c r="AE3656"/>
      <c r="AF3656">
        <v>0</v>
      </c>
      <c r="AG3656"/>
      <c r="AH3656">
        <v>198</v>
      </c>
      <c r="AI3656"/>
      <c r="AJ3656"/>
      <c r="AK3656"/>
      <c r="AL3656">
        <v>480</v>
      </c>
      <c r="AM3656">
        <v>157</v>
      </c>
      <c r="AN3656">
        <v>323</v>
      </c>
      <c r="AO3656" s="5" t="s">
        <v>5787</v>
      </c>
    </row>
    <row r="3657" spans="1:41" ht="14.25" x14ac:dyDescent="0.45">
      <c r="A3657">
        <v>2020</v>
      </c>
      <c r="B3657" s="5" t="s">
        <v>1508</v>
      </c>
      <c r="C3657" s="5" t="s">
        <v>277</v>
      </c>
      <c r="D3657" s="5" t="s">
        <v>107</v>
      </c>
      <c r="E3657" s="5" t="s">
        <v>216</v>
      </c>
      <c r="F3657" s="5" t="s">
        <v>217</v>
      </c>
      <c r="G3657" s="5" t="s">
        <v>86</v>
      </c>
      <c r="H3657" s="5" t="s">
        <v>130</v>
      </c>
      <c r="I3657"/>
      <c r="J3657"/>
      <c r="K3657"/>
      <c r="L3657"/>
      <c r="M3657"/>
      <c r="N3657"/>
      <c r="O3657"/>
      <c r="P3657">
        <v>21.06064998703576</v>
      </c>
      <c r="Q3657">
        <v>131.62906241897349</v>
      </c>
      <c r="R3657"/>
      <c r="S3657"/>
      <c r="T3657"/>
      <c r="U3657"/>
      <c r="V3657">
        <v>0</v>
      </c>
      <c r="W3657"/>
      <c r="X3657"/>
      <c r="Y3657"/>
      <c r="Z3657"/>
      <c r="AA3657">
        <v>187.37660293465714</v>
      </c>
      <c r="AB3657">
        <v>0</v>
      </c>
      <c r="AC3657">
        <v>421.21299974071519</v>
      </c>
      <c r="AD3657">
        <v>131.62906241897349</v>
      </c>
      <c r="AE3657"/>
      <c r="AF3657"/>
      <c r="AG3657">
        <v>0</v>
      </c>
      <c r="AH3657">
        <v>1397.2839028152782</v>
      </c>
      <c r="AI3657">
        <v>0</v>
      </c>
      <c r="AJ3657"/>
      <c r="AK3657"/>
      <c r="AL3657">
        <v>2290.1923828125</v>
      </c>
      <c r="AM3657">
        <v>761.279296875</v>
      </c>
      <c r="AN3657">
        <v>1528.9129638671875</v>
      </c>
      <c r="AO3657" s="5" t="s">
        <v>2871</v>
      </c>
    </row>
    <row r="3658" spans="1:41" ht="14.25" x14ac:dyDescent="0.45">
      <c r="A3658">
        <v>2020</v>
      </c>
      <c r="B3658" s="5" t="s">
        <v>1509</v>
      </c>
      <c r="C3658" s="5" t="s">
        <v>277</v>
      </c>
      <c r="D3658" s="5" t="s">
        <v>107</v>
      </c>
      <c r="E3658" s="5" t="s">
        <v>216</v>
      </c>
      <c r="F3658" s="5" t="s">
        <v>217</v>
      </c>
      <c r="G3658" s="5" t="s">
        <v>86</v>
      </c>
      <c r="H3658" s="5" t="s">
        <v>130</v>
      </c>
      <c r="I3658"/>
      <c r="J3658"/>
      <c r="K3658"/>
      <c r="L3658"/>
      <c r="M3658"/>
      <c r="N3658">
        <v>0</v>
      </c>
      <c r="O3658">
        <v>0</v>
      </c>
      <c r="P3658"/>
      <c r="Q3658">
        <v>131.24130949182629</v>
      </c>
      <c r="R3658"/>
      <c r="S3658"/>
      <c r="T3658"/>
      <c r="U3658"/>
      <c r="V3658">
        <v>0</v>
      </c>
      <c r="W3658"/>
      <c r="X3658"/>
      <c r="Y3658">
        <v>0</v>
      </c>
      <c r="Z3658"/>
      <c r="AA3658">
        <v>182.26793062224837</v>
      </c>
      <c r="AB3658">
        <v>0</v>
      </c>
      <c r="AC3658">
        <v>363.27594467337519</v>
      </c>
      <c r="AD3658">
        <v>131.24130949182629</v>
      </c>
      <c r="AE3658"/>
      <c r="AF3658"/>
      <c r="AG3658"/>
      <c r="AH3658">
        <v>831.83891747347309</v>
      </c>
      <c r="AI3658"/>
      <c r="AJ3658">
        <v>0</v>
      </c>
      <c r="AK3658"/>
      <c r="AL3658">
        <v>1639.865478515625</v>
      </c>
      <c r="AM3658">
        <v>676.78521728515625</v>
      </c>
      <c r="AN3658">
        <v>963.0802001953125</v>
      </c>
      <c r="AO3658" s="5" t="s">
        <v>2869</v>
      </c>
    </row>
    <row r="3659" spans="1:41" ht="14.25" x14ac:dyDescent="0.45">
      <c r="A3659">
        <v>2020</v>
      </c>
      <c r="B3659" s="5" t="s">
        <v>589</v>
      </c>
      <c r="C3659" s="5" t="s">
        <v>277</v>
      </c>
      <c r="D3659" s="5" t="s">
        <v>107</v>
      </c>
      <c r="E3659" s="5" t="s">
        <v>216</v>
      </c>
      <c r="F3659" s="5" t="s">
        <v>217</v>
      </c>
      <c r="G3659" s="5" t="s">
        <v>86</v>
      </c>
      <c r="H3659" s="5" t="s">
        <v>130</v>
      </c>
      <c r="I3659">
        <v>0</v>
      </c>
      <c r="J3659"/>
      <c r="K3659"/>
      <c r="L3659"/>
      <c r="M3659">
        <v>0</v>
      </c>
      <c r="N3659">
        <v>0</v>
      </c>
      <c r="O3659">
        <v>0</v>
      </c>
      <c r="P3659">
        <v>20.909919377513845</v>
      </c>
      <c r="Q3659">
        <v>130.68699610946152</v>
      </c>
      <c r="R3659"/>
      <c r="S3659"/>
      <c r="T3659"/>
      <c r="U3659"/>
      <c r="V3659">
        <v>59.593270225914459</v>
      </c>
      <c r="W3659"/>
      <c r="X3659">
        <v>0</v>
      </c>
      <c r="Y3659"/>
      <c r="Z3659"/>
      <c r="AA3659"/>
      <c r="AB3659"/>
      <c r="AC3659">
        <v>658.66246039168607</v>
      </c>
      <c r="AD3659">
        <v>130.68699610946152</v>
      </c>
      <c r="AE3659"/>
      <c r="AF3659"/>
      <c r="AG3659"/>
      <c r="AH3659">
        <v>831.80451351496095</v>
      </c>
      <c r="AI3659"/>
      <c r="AJ3659">
        <v>0</v>
      </c>
      <c r="AK3659"/>
      <c r="AL3659">
        <v>1832.34423828125</v>
      </c>
      <c r="AM3659">
        <v>869.8526611328125</v>
      </c>
      <c r="AN3659">
        <v>962.49151611328125</v>
      </c>
      <c r="AO3659" s="5" t="s">
        <v>1056</v>
      </c>
    </row>
    <row r="3660" spans="1:41" ht="14.25" x14ac:dyDescent="0.45">
      <c r="A3660">
        <v>2020</v>
      </c>
      <c r="B3660" s="5" t="s">
        <v>4071</v>
      </c>
      <c r="C3660" s="5" t="s">
        <v>277</v>
      </c>
      <c r="D3660" s="5" t="s">
        <v>107</v>
      </c>
      <c r="E3660" s="5" t="s">
        <v>216</v>
      </c>
      <c r="F3660" s="5" t="s">
        <v>284</v>
      </c>
      <c r="G3660" s="5" t="s">
        <v>86</v>
      </c>
      <c r="H3660" s="5" t="s">
        <v>130</v>
      </c>
      <c r="I3660">
        <v>44.94803627015321</v>
      </c>
      <c r="J3660"/>
      <c r="K3660">
        <v>105.949354090592</v>
      </c>
      <c r="L3660"/>
      <c r="M3660">
        <v>244.81501236466889</v>
      </c>
      <c r="N3660">
        <v>0</v>
      </c>
      <c r="O3660">
        <v>182.35529654200056</v>
      </c>
      <c r="P3660"/>
      <c r="Q3660">
        <v>109.11240519572375</v>
      </c>
      <c r="R3660"/>
      <c r="S3660">
        <v>409.39653328209334</v>
      </c>
      <c r="T3660">
        <v>257.15862643347572</v>
      </c>
      <c r="U3660"/>
      <c r="V3660">
        <v>285.960392594025</v>
      </c>
      <c r="W3660">
        <v>86.405298481647847</v>
      </c>
      <c r="X3660">
        <v>102.8634505733903</v>
      </c>
      <c r="Y3660">
        <v>1412.3151763726487</v>
      </c>
      <c r="Z3660">
        <v>144.00883080274642</v>
      </c>
      <c r="AA3660"/>
      <c r="AB3660"/>
      <c r="AC3660">
        <v>157.50451551797522</v>
      </c>
      <c r="AD3660">
        <v>311.67625523737257</v>
      </c>
      <c r="AE3660">
        <v>238.19338346090805</v>
      </c>
      <c r="AF3660">
        <v>1542.9517586008544</v>
      </c>
      <c r="AG3660">
        <v>2702.2228465629628</v>
      </c>
      <c r="AH3660">
        <v>484.4868522006683</v>
      </c>
      <c r="AI3660"/>
      <c r="AJ3660">
        <v>1036.4897739834603</v>
      </c>
      <c r="AK3660">
        <v>164.58152091742446</v>
      </c>
      <c r="AL3660">
        <v>10023.3955078125</v>
      </c>
      <c r="AM3660">
        <v>7673.70703125</v>
      </c>
      <c r="AN3660">
        <v>2349.688232421875</v>
      </c>
      <c r="AO3660" s="5" t="s">
        <v>4522</v>
      </c>
    </row>
    <row r="3661" spans="1:41" ht="14.25" x14ac:dyDescent="0.45">
      <c r="A3661">
        <v>2020</v>
      </c>
      <c r="B3661" s="5" t="s">
        <v>589</v>
      </c>
      <c r="C3661" s="5" t="s">
        <v>277</v>
      </c>
      <c r="D3661" s="5" t="s">
        <v>107</v>
      </c>
      <c r="E3661" s="5" t="s">
        <v>216</v>
      </c>
      <c r="F3661" s="5" t="s">
        <v>284</v>
      </c>
      <c r="G3661" s="5" t="s">
        <v>86</v>
      </c>
      <c r="H3661" s="5" t="s">
        <v>130</v>
      </c>
      <c r="I3661">
        <v>37.170585877301455</v>
      </c>
      <c r="J3661"/>
      <c r="K3661">
        <v>85.348017923198256</v>
      </c>
      <c r="L3661"/>
      <c r="M3661">
        <v>248.82804059241474</v>
      </c>
      <c r="N3661">
        <v>21.955415346389536</v>
      </c>
      <c r="O3661">
        <v>134.64315285568713</v>
      </c>
      <c r="P3661">
        <v>318.87627050708613</v>
      </c>
      <c r="Q3661">
        <v>92.00364526106091</v>
      </c>
      <c r="R3661"/>
      <c r="S3661">
        <v>418.02486525631667</v>
      </c>
      <c r="T3661">
        <v>261.37399221892304</v>
      </c>
      <c r="U3661"/>
      <c r="V3661">
        <v>281.23841562756121</v>
      </c>
      <c r="W3661">
        <v>87.821661385558144</v>
      </c>
      <c r="X3661">
        <v>104.54959688756922</v>
      </c>
      <c r="Y3661">
        <v>1369.5997192271568</v>
      </c>
      <c r="Z3661">
        <v>176.10679862393303</v>
      </c>
      <c r="AA3661"/>
      <c r="AB3661"/>
      <c r="AC3661">
        <v>163.16010090274054</v>
      </c>
      <c r="AD3661">
        <v>316.78527856933476</v>
      </c>
      <c r="AE3661">
        <v>271.82895190767999</v>
      </c>
      <c r="AF3661"/>
      <c r="AG3661">
        <v>2609.7119855196156</v>
      </c>
      <c r="AH3661">
        <v>485.70189763193792</v>
      </c>
      <c r="AI3661"/>
      <c r="AJ3661">
        <v>1340.6603813092365</v>
      </c>
      <c r="AK3661">
        <v>209.09919377513845</v>
      </c>
      <c r="AL3661">
        <v>9034.48828125</v>
      </c>
      <c r="AM3661">
        <v>6682.31201171875</v>
      </c>
      <c r="AN3661">
        <v>2352.175537109375</v>
      </c>
      <c r="AO3661" s="5" t="s">
        <v>1057</v>
      </c>
    </row>
    <row r="3662" spans="1:41" ht="14.25" x14ac:dyDescent="0.45">
      <c r="A3662">
        <v>2020</v>
      </c>
      <c r="B3662" s="5" t="s">
        <v>1508</v>
      </c>
      <c r="C3662" s="5" t="s">
        <v>277</v>
      </c>
      <c r="D3662" s="5" t="s">
        <v>107</v>
      </c>
      <c r="E3662" s="5" t="s">
        <v>216</v>
      </c>
      <c r="F3662" s="5" t="s">
        <v>284</v>
      </c>
      <c r="G3662" s="5" t="s">
        <v>86</v>
      </c>
      <c r="H3662" s="5" t="s">
        <v>130</v>
      </c>
      <c r="I3662">
        <v>207.87877462118857</v>
      </c>
      <c r="J3662"/>
      <c r="K3662"/>
      <c r="L3662"/>
      <c r="M3662">
        <v>269.5763198340577</v>
      </c>
      <c r="N3662"/>
      <c r="O3662">
        <v>200.07617487683973</v>
      </c>
      <c r="P3662">
        <v>352.76588728284895</v>
      </c>
      <c r="Q3662">
        <v>140.05858757628457</v>
      </c>
      <c r="R3662"/>
      <c r="S3662">
        <v>526.51624967589396</v>
      </c>
      <c r="T3662"/>
      <c r="U3662"/>
      <c r="V3662">
        <v>249.56870234637375</v>
      </c>
      <c r="W3662"/>
      <c r="X3662">
        <v>113.7275099299931</v>
      </c>
      <c r="Y3662">
        <v>2127.1256486906118</v>
      </c>
      <c r="Z3662"/>
      <c r="AA3662">
        <v>1420.5408416255621</v>
      </c>
      <c r="AB3662">
        <v>40.015234975367946</v>
      </c>
      <c r="AC3662">
        <v>210.6064998703576</v>
      </c>
      <c r="AD3662">
        <v>350.65982228414538</v>
      </c>
      <c r="AE3662">
        <v>265.10196288944309</v>
      </c>
      <c r="AF3662"/>
      <c r="AG3662">
        <v>3069.589735610462</v>
      </c>
      <c r="AH3662">
        <v>530.01547667123998</v>
      </c>
      <c r="AI3662">
        <v>0</v>
      </c>
      <c r="AJ3662">
        <v>2574.4731706486718</v>
      </c>
      <c r="AK3662">
        <v>226.13918203977119</v>
      </c>
      <c r="AL3662">
        <v>12874.4365234375</v>
      </c>
      <c r="AM3662">
        <v>10617.7099609375</v>
      </c>
      <c r="AN3662">
        <v>2256.72607421875</v>
      </c>
      <c r="AO3662" s="5" t="s">
        <v>2873</v>
      </c>
    </row>
    <row r="3663" spans="1:41" ht="14.25" x14ac:dyDescent="0.45">
      <c r="A3663">
        <v>2020</v>
      </c>
      <c r="B3663" s="5" t="s">
        <v>1509</v>
      </c>
      <c r="C3663" s="5" t="s">
        <v>277</v>
      </c>
      <c r="D3663" s="5" t="s">
        <v>107</v>
      </c>
      <c r="E3663" s="5" t="s">
        <v>216</v>
      </c>
      <c r="F3663" s="5" t="s">
        <v>284</v>
      </c>
      <c r="G3663" s="5" t="s">
        <v>86</v>
      </c>
      <c r="H3663" s="5" t="s">
        <v>130</v>
      </c>
      <c r="I3663">
        <v>107.96545872699419</v>
      </c>
      <c r="J3663"/>
      <c r="K3663">
        <v>85.71002447244598</v>
      </c>
      <c r="L3663"/>
      <c r="M3663">
        <v>268.78220183926027</v>
      </c>
      <c r="N3663">
        <v>0</v>
      </c>
      <c r="O3663">
        <v>105.13058848580847</v>
      </c>
      <c r="P3663"/>
      <c r="Q3663">
        <v>100.79332568972259</v>
      </c>
      <c r="R3663"/>
      <c r="S3663"/>
      <c r="T3663">
        <v>241.48400946496039</v>
      </c>
      <c r="U3663"/>
      <c r="V3663">
        <v>199.48679042757598</v>
      </c>
      <c r="W3663">
        <v>100.79332568972259</v>
      </c>
      <c r="X3663">
        <v>125.99165711215325</v>
      </c>
      <c r="Y3663">
        <v>1305.0635815867208</v>
      </c>
      <c r="Z3663">
        <v>176.38831995701455</v>
      </c>
      <c r="AA3663">
        <v>961.29825132563053</v>
      </c>
      <c r="AB3663">
        <v>39.897358085515194</v>
      </c>
      <c r="AC3663">
        <v>222.27028175535702</v>
      </c>
      <c r="AD3663">
        <v>311.25083966033935</v>
      </c>
      <c r="AE3663">
        <v>264.32102545652526</v>
      </c>
      <c r="AF3663"/>
      <c r="AG3663">
        <v>2658.1863222659813</v>
      </c>
      <c r="AH3663">
        <v>485.72198656829727</v>
      </c>
      <c r="AI3663"/>
      <c r="AJ3663">
        <v>1469.4925545509807</v>
      </c>
      <c r="AK3663">
        <v>209.98609518692209</v>
      </c>
      <c r="AL3663">
        <v>9440.0146484375</v>
      </c>
      <c r="AM3663">
        <v>7465.26611328125</v>
      </c>
      <c r="AN3663">
        <v>1974.748046875</v>
      </c>
      <c r="AO3663" s="5" t="s">
        <v>2872</v>
      </c>
    </row>
    <row r="3664" spans="1:41" ht="14.25" x14ac:dyDescent="0.45">
      <c r="A3664">
        <v>2020</v>
      </c>
      <c r="B3664" s="5" t="s">
        <v>1507</v>
      </c>
      <c r="C3664" s="5" t="s">
        <v>277</v>
      </c>
      <c r="D3664" s="5" t="s">
        <v>107</v>
      </c>
      <c r="E3664" s="5" t="s">
        <v>216</v>
      </c>
      <c r="F3664" s="5" t="s">
        <v>284</v>
      </c>
      <c r="G3664" s="5" t="s">
        <v>86</v>
      </c>
      <c r="H3664" s="5" t="s">
        <v>130</v>
      </c>
      <c r="I3664">
        <v>211.72030149587937</v>
      </c>
      <c r="J3664"/>
      <c r="K3664"/>
      <c r="L3664"/>
      <c r="M3664">
        <v>274.70548859349526</v>
      </c>
      <c r="N3664"/>
      <c r="O3664">
        <v>203.88297981548476</v>
      </c>
      <c r="P3664">
        <v>359.47788546414421</v>
      </c>
      <c r="Q3664">
        <v>142.85221941019162</v>
      </c>
      <c r="R3664"/>
      <c r="S3664">
        <v>1024.7802406515157</v>
      </c>
      <c r="T3664"/>
      <c r="U3664"/>
      <c r="V3664">
        <v>312.26287961213723</v>
      </c>
      <c r="W3664">
        <v>145.29344982640336</v>
      </c>
      <c r="X3664">
        <v>146.66915778066337</v>
      </c>
      <c r="Y3664">
        <v>3189.1590316401093</v>
      </c>
      <c r="Z3664">
        <v>251857.36750259064</v>
      </c>
      <c r="AA3664">
        <v>1376.0102300620708</v>
      </c>
      <c r="AB3664">
        <v>34.338186074186908</v>
      </c>
      <c r="AC3664">
        <v>203.9366332312257</v>
      </c>
      <c r="AD3664">
        <v>382.10567701871855</v>
      </c>
      <c r="AE3664">
        <v>270.14599905313548</v>
      </c>
      <c r="AF3664"/>
      <c r="AG3664">
        <v>5265.5462208135987</v>
      </c>
      <c r="AH3664">
        <v>662.64542087078814</v>
      </c>
      <c r="AI3664">
        <v>0</v>
      </c>
      <c r="AJ3664">
        <v>3144.4410425217206</v>
      </c>
      <c r="AK3664"/>
      <c r="AL3664">
        <v>269207.34375</v>
      </c>
      <c r="AM3664">
        <v>266332.90625</v>
      </c>
      <c r="AN3664">
        <v>2874.420654296875</v>
      </c>
      <c r="AO3664" s="5" t="s">
        <v>2874</v>
      </c>
    </row>
    <row r="3665" spans="1:41" ht="14.25" x14ac:dyDescent="0.45">
      <c r="A3665">
        <v>2020</v>
      </c>
      <c r="B3665" s="5" t="s">
        <v>5028</v>
      </c>
      <c r="C3665" s="5" t="s">
        <v>277</v>
      </c>
      <c r="D3665" s="5" t="s">
        <v>107</v>
      </c>
      <c r="E3665" s="5" t="s">
        <v>216</v>
      </c>
      <c r="F3665" s="5" t="s">
        <v>284</v>
      </c>
      <c r="G3665" s="5" t="s">
        <v>86</v>
      </c>
      <c r="H3665" s="5" t="s">
        <v>130</v>
      </c>
      <c r="I3665">
        <v>213.8</v>
      </c>
      <c r="J3665"/>
      <c r="K3665">
        <v>166</v>
      </c>
      <c r="L3665"/>
      <c r="M3665">
        <v>280</v>
      </c>
      <c r="N3665">
        <v>173</v>
      </c>
      <c r="O3665">
        <v>255.042</v>
      </c>
      <c r="P3665"/>
      <c r="Q3665">
        <v>108.926</v>
      </c>
      <c r="R3665"/>
      <c r="S3665">
        <v>700</v>
      </c>
      <c r="T3665">
        <v>315</v>
      </c>
      <c r="U3665"/>
      <c r="V3665">
        <v>278</v>
      </c>
      <c r="W3665">
        <v>93.84</v>
      </c>
      <c r="X3665">
        <v>0</v>
      </c>
      <c r="Y3665">
        <v>1686</v>
      </c>
      <c r="Z3665">
        <v>612.43100000000004</v>
      </c>
      <c r="AA3665"/>
      <c r="AB3665"/>
      <c r="AC3665">
        <v>196.86</v>
      </c>
      <c r="AD3665">
        <v>1185</v>
      </c>
      <c r="AE3665">
        <v>251</v>
      </c>
      <c r="AF3665">
        <v>1500</v>
      </c>
      <c r="AG3665">
        <v>2854</v>
      </c>
      <c r="AH3665">
        <v>384</v>
      </c>
      <c r="AI3665"/>
      <c r="AJ3665">
        <v>1007.636598039215</v>
      </c>
      <c r="AK3665">
        <v>160</v>
      </c>
      <c r="AL3665">
        <v>12420.5361328125</v>
      </c>
      <c r="AM3665">
        <v>8881.6533203125</v>
      </c>
      <c r="AN3665">
        <v>3538.8818359375</v>
      </c>
      <c r="AO3665" s="5" t="s">
        <v>5788</v>
      </c>
    </row>
    <row r="3666" spans="1:41" ht="14.25" x14ac:dyDescent="0.45">
      <c r="A3666">
        <v>2020</v>
      </c>
      <c r="B3666" s="5" t="s">
        <v>1507</v>
      </c>
      <c r="C3666" s="5" t="s">
        <v>277</v>
      </c>
      <c r="D3666" s="5" t="s">
        <v>107</v>
      </c>
      <c r="E3666" s="5" t="s">
        <v>216</v>
      </c>
      <c r="F3666" s="5" t="s">
        <v>285</v>
      </c>
      <c r="G3666" s="5" t="s">
        <v>86</v>
      </c>
      <c r="H3666" s="5" t="s">
        <v>130</v>
      </c>
      <c r="I3666"/>
      <c r="J3666"/>
      <c r="K3666"/>
      <c r="L3666"/>
      <c r="M3666"/>
      <c r="N3666"/>
      <c r="O3666"/>
      <c r="P3666">
        <v>21.461366296366819</v>
      </c>
      <c r="Q3666">
        <v>0</v>
      </c>
      <c r="R3666"/>
      <c r="S3666">
        <v>0</v>
      </c>
      <c r="T3666"/>
      <c r="U3666"/>
      <c r="V3666"/>
      <c r="W3666"/>
      <c r="X3666">
        <v>107.82264984640474</v>
      </c>
      <c r="Y3666"/>
      <c r="Z3666"/>
      <c r="AA3666">
        <v>615.94121270572771</v>
      </c>
      <c r="AB3666">
        <v>0</v>
      </c>
      <c r="AC3666"/>
      <c r="AD3666"/>
      <c r="AE3666"/>
      <c r="AF3666"/>
      <c r="AG3666"/>
      <c r="AH3666">
        <v>133.59700519488345</v>
      </c>
      <c r="AI3666">
        <v>0</v>
      </c>
      <c r="AJ3666"/>
      <c r="AK3666"/>
      <c r="AL3666">
        <v>878.82220458984375</v>
      </c>
      <c r="AM3666">
        <v>637.402587890625</v>
      </c>
      <c r="AN3666">
        <v>241.41964721679688</v>
      </c>
      <c r="AO3666" s="5" t="s">
        <v>2876</v>
      </c>
    </row>
    <row r="3667" spans="1:41" ht="14.25" x14ac:dyDescent="0.45">
      <c r="A3667">
        <v>2020</v>
      </c>
      <c r="B3667" s="5" t="s">
        <v>4071</v>
      </c>
      <c r="C3667" s="5" t="s">
        <v>277</v>
      </c>
      <c r="D3667" s="5" t="s">
        <v>107</v>
      </c>
      <c r="E3667" s="5" t="s">
        <v>216</v>
      </c>
      <c r="F3667" s="5" t="s">
        <v>285</v>
      </c>
      <c r="G3667" s="5" t="s">
        <v>86</v>
      </c>
      <c r="H3667" s="5" t="s">
        <v>130</v>
      </c>
      <c r="I3667"/>
      <c r="J3667"/>
      <c r="K3667"/>
      <c r="L3667"/>
      <c r="M3667"/>
      <c r="N3667">
        <v>0</v>
      </c>
      <c r="O3667"/>
      <c r="P3667"/>
      <c r="Q3667">
        <v>0</v>
      </c>
      <c r="R3667"/>
      <c r="S3667"/>
      <c r="T3667"/>
      <c r="U3667"/>
      <c r="V3667">
        <v>0</v>
      </c>
      <c r="W3667"/>
      <c r="X3667">
        <v>51.431725286695148</v>
      </c>
      <c r="Y3667">
        <v>0</v>
      </c>
      <c r="Z3667"/>
      <c r="AA3667"/>
      <c r="AB3667"/>
      <c r="AC3667">
        <v>0</v>
      </c>
      <c r="AD3667"/>
      <c r="AE3667"/>
      <c r="AF3667">
        <v>0</v>
      </c>
      <c r="AG3667">
        <v>0</v>
      </c>
      <c r="AH3667">
        <v>1131.4979563072932</v>
      </c>
      <c r="AI3667"/>
      <c r="AJ3667"/>
      <c r="AK3667"/>
      <c r="AL3667">
        <v>1182.9296875</v>
      </c>
      <c r="AM3667">
        <v>0</v>
      </c>
      <c r="AN3667">
        <v>1182.9296875</v>
      </c>
      <c r="AO3667" s="5" t="s">
        <v>4523</v>
      </c>
    </row>
    <row r="3668" spans="1:41" ht="14.25" x14ac:dyDescent="0.45">
      <c r="A3668">
        <v>2020</v>
      </c>
      <c r="B3668" s="5" t="s">
        <v>1508</v>
      </c>
      <c r="C3668" s="5" t="s">
        <v>277</v>
      </c>
      <c r="D3668" s="5" t="s">
        <v>107</v>
      </c>
      <c r="E3668" s="5" t="s">
        <v>216</v>
      </c>
      <c r="F3668" s="5" t="s">
        <v>285</v>
      </c>
      <c r="G3668" s="5" t="s">
        <v>86</v>
      </c>
      <c r="H3668" s="5" t="s">
        <v>130</v>
      </c>
      <c r="I3668"/>
      <c r="J3668"/>
      <c r="K3668"/>
      <c r="L3668"/>
      <c r="M3668">
        <v>12.636389992221456</v>
      </c>
      <c r="N3668"/>
      <c r="O3668"/>
      <c r="P3668">
        <v>21.06064998703576</v>
      </c>
      <c r="Q3668">
        <v>0</v>
      </c>
      <c r="R3668"/>
      <c r="S3668"/>
      <c r="T3668"/>
      <c r="U3668"/>
      <c r="V3668">
        <v>0</v>
      </c>
      <c r="W3668"/>
      <c r="X3668">
        <v>108.46234743323416</v>
      </c>
      <c r="Y3668"/>
      <c r="Z3668"/>
      <c r="AA3668">
        <v>509.66772968626537</v>
      </c>
      <c r="AB3668">
        <v>0</v>
      </c>
      <c r="AC3668"/>
      <c r="AD3668"/>
      <c r="AE3668"/>
      <c r="AF3668"/>
      <c r="AG3668">
        <v>0</v>
      </c>
      <c r="AH3668">
        <v>142.15938741249138</v>
      </c>
      <c r="AI3668">
        <v>0</v>
      </c>
      <c r="AJ3668"/>
      <c r="AK3668"/>
      <c r="AL3668">
        <v>793.98651123046875</v>
      </c>
      <c r="AM3668">
        <v>530.7283935546875</v>
      </c>
      <c r="AN3668">
        <v>263.25811767578125</v>
      </c>
      <c r="AO3668" s="5" t="s">
        <v>2877</v>
      </c>
    </row>
    <row r="3669" spans="1:41" ht="14.25" x14ac:dyDescent="0.45">
      <c r="A3669">
        <v>2020</v>
      </c>
      <c r="B3669" s="5" t="s">
        <v>1509</v>
      </c>
      <c r="C3669" s="5" t="s">
        <v>277</v>
      </c>
      <c r="D3669" s="5" t="s">
        <v>107</v>
      </c>
      <c r="E3669" s="5" t="s">
        <v>216</v>
      </c>
      <c r="F3669" s="5" t="s">
        <v>285</v>
      </c>
      <c r="G3669" s="5" t="s">
        <v>86</v>
      </c>
      <c r="H3669" s="5" t="s">
        <v>130</v>
      </c>
      <c r="I3669"/>
      <c r="J3669"/>
      <c r="K3669"/>
      <c r="L3669"/>
      <c r="M3669">
        <v>12.599165711215324</v>
      </c>
      <c r="N3669">
        <v>0</v>
      </c>
      <c r="O3669">
        <v>0</v>
      </c>
      <c r="P3669"/>
      <c r="Q3669">
        <v>0</v>
      </c>
      <c r="R3669"/>
      <c r="S3669"/>
      <c r="T3669"/>
      <c r="U3669"/>
      <c r="V3669">
        <v>0</v>
      </c>
      <c r="W3669"/>
      <c r="X3669">
        <v>52.496523796730521</v>
      </c>
      <c r="Y3669">
        <v>0</v>
      </c>
      <c r="Z3669"/>
      <c r="AA3669">
        <v>516.30901166940362</v>
      </c>
      <c r="AB3669">
        <v>0</v>
      </c>
      <c r="AC3669"/>
      <c r="AD3669"/>
      <c r="AE3669"/>
      <c r="AF3669">
        <v>629.95828556076629</v>
      </c>
      <c r="AG3669"/>
      <c r="AH3669">
        <v>10.499304759346105</v>
      </c>
      <c r="AI3669"/>
      <c r="AJ3669">
        <v>0</v>
      </c>
      <c r="AK3669"/>
      <c r="AL3669">
        <v>1221.8623046875</v>
      </c>
      <c r="AM3669">
        <v>1146.267333984375</v>
      </c>
      <c r="AN3669">
        <v>75.594993591308594</v>
      </c>
      <c r="AO3669" s="5" t="s">
        <v>2875</v>
      </c>
    </row>
    <row r="3670" spans="1:41" ht="14.25" x14ac:dyDescent="0.45">
      <c r="A3670">
        <v>2020</v>
      </c>
      <c r="B3670" s="5" t="s">
        <v>5028</v>
      </c>
      <c r="C3670" s="5" t="s">
        <v>277</v>
      </c>
      <c r="D3670" s="5" t="s">
        <v>107</v>
      </c>
      <c r="E3670" s="5" t="s">
        <v>216</v>
      </c>
      <c r="F3670" s="5" t="s">
        <v>285</v>
      </c>
      <c r="G3670" s="5" t="s">
        <v>86</v>
      </c>
      <c r="H3670" s="5" t="s">
        <v>130</v>
      </c>
      <c r="I3670"/>
      <c r="J3670"/>
      <c r="K3670"/>
      <c r="L3670"/>
      <c r="M3670"/>
      <c r="N3670">
        <v>350</v>
      </c>
      <c r="O3670"/>
      <c r="P3670"/>
      <c r="Q3670">
        <v>0</v>
      </c>
      <c r="R3670"/>
      <c r="S3670"/>
      <c r="T3670"/>
      <c r="U3670"/>
      <c r="V3670">
        <v>0</v>
      </c>
      <c r="W3670"/>
      <c r="X3670">
        <v>0</v>
      </c>
      <c r="Y3670"/>
      <c r="Z3670"/>
      <c r="AA3670"/>
      <c r="AB3670"/>
      <c r="AC3670">
        <v>0</v>
      </c>
      <c r="AD3670"/>
      <c r="AE3670"/>
      <c r="AF3670">
        <v>0</v>
      </c>
      <c r="AG3670">
        <v>0</v>
      </c>
      <c r="AH3670">
        <v>455</v>
      </c>
      <c r="AI3670"/>
      <c r="AJ3670"/>
      <c r="AK3670"/>
      <c r="AL3670">
        <v>805</v>
      </c>
      <c r="AM3670">
        <v>350</v>
      </c>
      <c r="AN3670">
        <v>455</v>
      </c>
      <c r="AO3670" s="5" t="s">
        <v>5789</v>
      </c>
    </row>
    <row r="3671" spans="1:41" ht="14.25" x14ac:dyDescent="0.45">
      <c r="A3671">
        <v>2020</v>
      </c>
      <c r="B3671" s="5" t="s">
        <v>589</v>
      </c>
      <c r="C3671" s="5" t="s">
        <v>277</v>
      </c>
      <c r="D3671" s="5" t="s">
        <v>107</v>
      </c>
      <c r="E3671" s="5" t="s">
        <v>216</v>
      </c>
      <c r="F3671" s="5" t="s">
        <v>285</v>
      </c>
      <c r="G3671" s="5" t="s">
        <v>86</v>
      </c>
      <c r="H3671" s="5" t="s">
        <v>130</v>
      </c>
      <c r="I3671">
        <v>0</v>
      </c>
      <c r="J3671"/>
      <c r="K3671"/>
      <c r="L3671"/>
      <c r="M3671">
        <v>0</v>
      </c>
      <c r="N3671">
        <v>0</v>
      </c>
      <c r="O3671">
        <v>0</v>
      </c>
      <c r="P3671">
        <v>20.909919377513845</v>
      </c>
      <c r="Q3671">
        <v>0</v>
      </c>
      <c r="R3671"/>
      <c r="S3671"/>
      <c r="T3671"/>
      <c r="U3671"/>
      <c r="V3671">
        <v>0</v>
      </c>
      <c r="W3671"/>
      <c r="X3671">
        <v>47.047318599406147</v>
      </c>
      <c r="Y3671"/>
      <c r="Z3671"/>
      <c r="AA3671"/>
      <c r="AB3671"/>
      <c r="AC3671">
        <v>0</v>
      </c>
      <c r="AD3671"/>
      <c r="AE3671"/>
      <c r="AF3671"/>
      <c r="AG3671"/>
      <c r="AH3671">
        <v>10.498870519449701</v>
      </c>
      <c r="AI3671"/>
      <c r="AJ3671">
        <v>0</v>
      </c>
      <c r="AK3671"/>
      <c r="AL3671">
        <v>78.456108093261719</v>
      </c>
      <c r="AM3671">
        <v>20.909919738769531</v>
      </c>
      <c r="AN3671">
        <v>57.546188354492188</v>
      </c>
      <c r="AO3671" s="5" t="s">
        <v>1058</v>
      </c>
    </row>
    <row r="3672" spans="1:41" ht="14.25" x14ac:dyDescent="0.45">
      <c r="A3672">
        <v>2020</v>
      </c>
      <c r="B3672" s="5" t="s">
        <v>589</v>
      </c>
      <c r="C3672" s="5" t="s">
        <v>277</v>
      </c>
      <c r="D3672" s="5" t="s">
        <v>107</v>
      </c>
      <c r="E3672" s="5" t="s">
        <v>286</v>
      </c>
      <c r="F3672" s="5" t="s">
        <v>286</v>
      </c>
      <c r="G3672" s="5" t="s">
        <v>86</v>
      </c>
      <c r="H3672" s="5" t="s">
        <v>130</v>
      </c>
      <c r="I3672">
        <v>5267.9882370803916</v>
      </c>
      <c r="J3672">
        <v>13743.211906102046</v>
      </c>
      <c r="K3672">
        <v>1094.2645878562714</v>
      </c>
      <c r="L3672">
        <v>1330.8013638221801</v>
      </c>
      <c r="M3672">
        <v>4145.9142645765578</v>
      </c>
      <c r="N3672">
        <v>3112.6505985367107</v>
      </c>
      <c r="O3672">
        <v>6022.9973996466379</v>
      </c>
      <c r="P3672">
        <v>4666.0234171889606</v>
      </c>
      <c r="Q3672">
        <v>1672.8970856174856</v>
      </c>
      <c r="R3672">
        <v>3002.8197683061876</v>
      </c>
      <c r="S3672">
        <v>4556.0628368271909</v>
      </c>
      <c r="T3672">
        <v>6272.9758132541529</v>
      </c>
      <c r="U3672">
        <v>742.46635993285531</v>
      </c>
      <c r="V3672">
        <v>6454.8921118385233</v>
      </c>
      <c r="W3672">
        <v>2012.5797400857075</v>
      </c>
      <c r="X3672">
        <v>6020.8267854664864</v>
      </c>
      <c r="Y3672">
        <v>28149.978961978013</v>
      </c>
      <c r="Z3672">
        <v>4673.5153433693913</v>
      </c>
      <c r="AA3672">
        <v>43326.497582163662</v>
      </c>
      <c r="AB3672">
        <v>740.21114596399013</v>
      </c>
      <c r="AC3672">
        <v>3734.0250583649372</v>
      </c>
      <c r="AD3672">
        <v>9233.1726436055797</v>
      </c>
      <c r="AE3672">
        <v>5935.2806153073043</v>
      </c>
      <c r="AF3672">
        <v>7603.7257716982222</v>
      </c>
      <c r="AG3672">
        <v>45823.169199445998</v>
      </c>
      <c r="AH3672">
        <v>8749.7494382592322</v>
      </c>
      <c r="AI3672">
        <v>2889.7508579724131</v>
      </c>
      <c r="AJ3672">
        <v>14837.054883908948</v>
      </c>
      <c r="AK3672">
        <v>4654.4581826010972</v>
      </c>
      <c r="AL3672">
        <v>250469.96875</v>
      </c>
      <c r="AM3672">
        <v>194077</v>
      </c>
      <c r="AN3672">
        <v>56392.9609375</v>
      </c>
      <c r="AO3672" s="5" t="s">
        <v>1059</v>
      </c>
    </row>
    <row r="3673" spans="1:41" ht="14.25" x14ac:dyDescent="0.45">
      <c r="A3673">
        <v>2020</v>
      </c>
      <c r="B3673" s="5" t="s">
        <v>1507</v>
      </c>
      <c r="C3673" s="5" t="s">
        <v>277</v>
      </c>
      <c r="D3673" s="5" t="s">
        <v>107</v>
      </c>
      <c r="E3673" s="5" t="s">
        <v>286</v>
      </c>
      <c r="F3673" s="5" t="s">
        <v>286</v>
      </c>
      <c r="G3673" s="5" t="s">
        <v>86</v>
      </c>
      <c r="H3673" s="5" t="s">
        <v>130</v>
      </c>
      <c r="I3673">
        <v>5247.1561010252399</v>
      </c>
      <c r="J3673">
        <v>12491.660272899755</v>
      </c>
      <c r="K3673">
        <v>938.93477546604834</v>
      </c>
      <c r="L3673">
        <v>1509.2705847919965</v>
      </c>
      <c r="M3673">
        <v>3658.7330965835799</v>
      </c>
      <c r="N3673">
        <v>2315.6814233779796</v>
      </c>
      <c r="O3673">
        <v>4192.477905995258</v>
      </c>
      <c r="P3673">
        <v>5038.0557380721102</v>
      </c>
      <c r="Q3673">
        <v>1481.1175644844225</v>
      </c>
      <c r="R3673">
        <v>2937.7425432007544</v>
      </c>
      <c r="S3673">
        <v>3644.1399971230858</v>
      </c>
      <c r="T3673">
        <v>5655.0700190926564</v>
      </c>
      <c r="U3673">
        <v>821.41918114037742</v>
      </c>
      <c r="V3673">
        <v>4413.529978847836</v>
      </c>
      <c r="W3673">
        <v>1825.2140887239607</v>
      </c>
      <c r="X3673">
        <v>6611.1738875957981</v>
      </c>
      <c r="Y3673">
        <v>28097.220755203438</v>
      </c>
      <c r="Z3673">
        <v>3413.4303094371426</v>
      </c>
      <c r="AA3673">
        <v>46436.562097165377</v>
      </c>
      <c r="AB3673">
        <v>862.74692511394608</v>
      </c>
      <c r="AC3673">
        <v>3408.5231680334782</v>
      </c>
      <c r="AD3673">
        <v>8031.0063852149997</v>
      </c>
      <c r="AE3673">
        <v>5518.295444003933</v>
      </c>
      <c r="AF3673">
        <v>8427.9412423386475</v>
      </c>
      <c r="AG3673">
        <v>37288.971471588018</v>
      </c>
      <c r="AH3673">
        <v>8088.8399278456072</v>
      </c>
      <c r="AI3673">
        <v>2268.4664175259727</v>
      </c>
      <c r="AJ3673">
        <v>15122.471328531872</v>
      </c>
      <c r="AK3673">
        <v>5379.2914621843429</v>
      </c>
      <c r="AL3673">
        <v>235125.140625</v>
      </c>
      <c r="AM3673">
        <v>183969.046875</v>
      </c>
      <c r="AN3673">
        <v>51156.09375</v>
      </c>
      <c r="AO3673" s="5" t="s">
        <v>2879</v>
      </c>
    </row>
    <row r="3674" spans="1:41" ht="14.25" x14ac:dyDescent="0.45">
      <c r="A3674">
        <v>2020</v>
      </c>
      <c r="B3674" s="5" t="s">
        <v>4071</v>
      </c>
      <c r="C3674" s="5" t="s">
        <v>277</v>
      </c>
      <c r="D3674" s="5" t="s">
        <v>107</v>
      </c>
      <c r="E3674" s="5" t="s">
        <v>286</v>
      </c>
      <c r="F3674" s="5" t="s">
        <v>286</v>
      </c>
      <c r="G3674" s="5" t="s">
        <v>86</v>
      </c>
      <c r="H3674" s="5" t="s">
        <v>130</v>
      </c>
      <c r="I3674">
        <v>5183.7816987727419</v>
      </c>
      <c r="J3674">
        <v>21004.738118119662</v>
      </c>
      <c r="K3674">
        <v>1156.9308549086438</v>
      </c>
      <c r="L3674">
        <v>1309.4517257992584</v>
      </c>
      <c r="M3674">
        <v>4439.2079326899466</v>
      </c>
      <c r="N3674">
        <v>3220.2374940159466</v>
      </c>
      <c r="O3674">
        <v>6058.1422769774399</v>
      </c>
      <c r="P3674">
        <v>5434.5835403023593</v>
      </c>
      <c r="Q3674">
        <v>1586.3370357032684</v>
      </c>
      <c r="R3674">
        <v>3064.1103469987911</v>
      </c>
      <c r="S3674">
        <v>5309.8113185984066</v>
      </c>
      <c r="T3674">
        <v>5657.4897815364657</v>
      </c>
      <c r="U3674">
        <v>759.76136482522622</v>
      </c>
      <c r="V3674">
        <v>6542.1154564676226</v>
      </c>
      <c r="W3674">
        <v>2046.9826664104669</v>
      </c>
      <c r="X3674">
        <v>6400.1638946763442</v>
      </c>
      <c r="Y3674">
        <v>26852.503772183536</v>
      </c>
      <c r="Z3674">
        <v>4268.8331987956972</v>
      </c>
      <c r="AA3674">
        <v>44117.105316421359</v>
      </c>
      <c r="AB3674">
        <v>788.81865706710084</v>
      </c>
      <c r="AC3674">
        <v>3757.4989859953739</v>
      </c>
      <c r="AD3674">
        <v>9577.4906863425895</v>
      </c>
      <c r="AE3674">
        <v>6242.26849804619</v>
      </c>
      <c r="AF3674">
        <v>8696.224234843241</v>
      </c>
      <c r="AG3674">
        <v>46538.510942918969</v>
      </c>
      <c r="AH3674">
        <v>6878.4789398426092</v>
      </c>
      <c r="AI3674">
        <v>3000.5268532257946</v>
      </c>
      <c r="AJ3674">
        <v>15324.716300341697</v>
      </c>
      <c r="AK3674">
        <v>4745.6403069219359</v>
      </c>
      <c r="AL3674">
        <v>259962.453125</v>
      </c>
      <c r="AM3674">
        <v>203902.78125</v>
      </c>
      <c r="AN3674">
        <v>56059.6875</v>
      </c>
      <c r="AO3674" s="5" t="s">
        <v>4524</v>
      </c>
    </row>
    <row r="3675" spans="1:41" ht="14.25" x14ac:dyDescent="0.45">
      <c r="A3675">
        <v>2020</v>
      </c>
      <c r="B3675" s="5" t="s">
        <v>1509</v>
      </c>
      <c r="C3675" s="5" t="s">
        <v>277</v>
      </c>
      <c r="D3675" s="5" t="s">
        <v>107</v>
      </c>
      <c r="E3675" s="5" t="s">
        <v>286</v>
      </c>
      <c r="F3675" s="5" t="s">
        <v>286</v>
      </c>
      <c r="G3675" s="5" t="s">
        <v>86</v>
      </c>
      <c r="H3675" s="5" t="s">
        <v>130</v>
      </c>
      <c r="I3675">
        <v>5085.7040254880285</v>
      </c>
      <c r="J3675">
        <v>11596.478080956635</v>
      </c>
      <c r="K3675">
        <v>1030.0670512464985</v>
      </c>
      <c r="L3675">
        <v>1491.6764129845494</v>
      </c>
      <c r="M3675">
        <v>4251.7446431935905</v>
      </c>
      <c r="N3675">
        <v>2799.9818914147932</v>
      </c>
      <c r="O3675">
        <v>6040.9440320964068</v>
      </c>
      <c r="P3675">
        <v>5869.687275898631</v>
      </c>
      <c r="Q3675">
        <v>1620.1428279857384</v>
      </c>
      <c r="R3675">
        <v>3213.6695984333223</v>
      </c>
      <c r="S3675">
        <v>3957.8923219484664</v>
      </c>
      <c r="T3675">
        <v>6546.3165174522956</v>
      </c>
      <c r="U3675">
        <v>787.45810427240292</v>
      </c>
      <c r="V3675">
        <v>5957.3055204529792</v>
      </c>
      <c r="W3675">
        <v>2007.7820491297555</v>
      </c>
      <c r="X3675">
        <v>7601.4966457665796</v>
      </c>
      <c r="Y3675">
        <v>27250.945502882812</v>
      </c>
      <c r="Z3675">
        <v>4179.0357083016133</v>
      </c>
      <c r="AA3675">
        <v>47070.042316862091</v>
      </c>
      <c r="AB3675">
        <v>870.39236454979198</v>
      </c>
      <c r="AC3675">
        <v>3650.8801968179073</v>
      </c>
      <c r="AD3675">
        <v>9014.1214815358235</v>
      </c>
      <c r="AE3675">
        <v>5936.3069109342869</v>
      </c>
      <c r="AF3675">
        <v>7811.3985864475362</v>
      </c>
      <c r="AG3675">
        <v>43090.879138009732</v>
      </c>
      <c r="AH3675">
        <v>8583.249256071671</v>
      </c>
      <c r="AI3675">
        <v>2244.7513575481971</v>
      </c>
      <c r="AJ3675">
        <v>16359.003436745486</v>
      </c>
      <c r="AK3675">
        <v>4917.8092955854263</v>
      </c>
      <c r="AL3675">
        <v>250837.171875</v>
      </c>
      <c r="AM3675">
        <v>193770.59375</v>
      </c>
      <c r="AN3675">
        <v>57066.56640625</v>
      </c>
      <c r="AO3675" s="5" t="s">
        <v>2878</v>
      </c>
    </row>
    <row r="3676" spans="1:41" ht="14.25" x14ac:dyDescent="0.45">
      <c r="A3676">
        <v>2020</v>
      </c>
      <c r="B3676" s="5" t="s">
        <v>5028</v>
      </c>
      <c r="C3676" s="5" t="s">
        <v>277</v>
      </c>
      <c r="D3676" s="5" t="s">
        <v>107</v>
      </c>
      <c r="E3676" s="5" t="s">
        <v>286</v>
      </c>
      <c r="F3676" s="5" t="s">
        <v>286</v>
      </c>
      <c r="G3676" s="5" t="s">
        <v>86</v>
      </c>
      <c r="H3676" s="5" t="s">
        <v>130</v>
      </c>
      <c r="I3676">
        <v>5304.2291204701578</v>
      </c>
      <c r="J3676">
        <v>16366.71795270551</v>
      </c>
      <c r="K3676">
        <v>872</v>
      </c>
      <c r="L3676">
        <v>1320</v>
      </c>
      <c r="M3676">
        <v>4920</v>
      </c>
      <c r="N3676">
        <v>3893.5189999999998</v>
      </c>
      <c r="O3676">
        <v>6093.7181326</v>
      </c>
      <c r="P3676">
        <v>4589.3149599999997</v>
      </c>
      <c r="Q3676">
        <v>1754.6927756033519</v>
      </c>
      <c r="R3676">
        <v>2965.5064987516921</v>
      </c>
      <c r="S3676">
        <v>5612</v>
      </c>
      <c r="T3676">
        <v>6100</v>
      </c>
      <c r="U3676">
        <v>724.2</v>
      </c>
      <c r="V3676">
        <v>6254</v>
      </c>
      <c r="W3676">
        <v>2309</v>
      </c>
      <c r="X3676">
        <v>9122.65</v>
      </c>
      <c r="Y3676">
        <v>28540</v>
      </c>
      <c r="Z3676">
        <v>5066.9786129618979</v>
      </c>
      <c r="AA3676">
        <v>42874</v>
      </c>
      <c r="AB3676">
        <v>1667</v>
      </c>
      <c r="AC3676">
        <v>3537.8550000000009</v>
      </c>
      <c r="AD3676">
        <v>10497.4632901648</v>
      </c>
      <c r="AE3676">
        <v>6019</v>
      </c>
      <c r="AF3676">
        <v>10134.719999999999</v>
      </c>
      <c r="AG3676">
        <v>48804</v>
      </c>
      <c r="AH3676">
        <v>8313.4567870934698</v>
      </c>
      <c r="AI3676">
        <v>3309</v>
      </c>
      <c r="AJ3676">
        <v>14470</v>
      </c>
      <c r="AK3676">
        <v>4781</v>
      </c>
      <c r="AL3676">
        <v>266216.03125</v>
      </c>
      <c r="AM3676">
        <v>202618.734375</v>
      </c>
      <c r="AN3676">
        <v>63597.2890625</v>
      </c>
      <c r="AO3676" s="5" t="s">
        <v>5790</v>
      </c>
    </row>
    <row r="3677" spans="1:41" ht="14.25" x14ac:dyDescent="0.45">
      <c r="A3677">
        <v>2020</v>
      </c>
      <c r="B3677" s="5" t="s">
        <v>1508</v>
      </c>
      <c r="C3677" s="5" t="s">
        <v>277</v>
      </c>
      <c r="D3677" s="5" t="s">
        <v>107</v>
      </c>
      <c r="E3677" s="5" t="s">
        <v>286</v>
      </c>
      <c r="F3677" s="5" t="s">
        <v>286</v>
      </c>
      <c r="G3677" s="5" t="s">
        <v>86</v>
      </c>
      <c r="H3677" s="5" t="s">
        <v>130</v>
      </c>
      <c r="I3677">
        <v>5176.8008166206237</v>
      </c>
      <c r="J3677">
        <v>10591.817340420177</v>
      </c>
      <c r="K3677">
        <v>885.7056352047889</v>
      </c>
      <c r="L3677">
        <v>1699.5944539537859</v>
      </c>
      <c r="M3677">
        <v>4116.6648378650707</v>
      </c>
      <c r="N3677">
        <v>2447.3351226125242</v>
      </c>
      <c r="O3677">
        <v>4393.2515872956592</v>
      </c>
      <c r="P3677">
        <v>4699.6587718270448</v>
      </c>
      <c r="Q3677">
        <v>1689.9810128870167</v>
      </c>
      <c r="R3677">
        <v>2816.25387416691</v>
      </c>
      <c r="S3677">
        <v>3658.0233157899593</v>
      </c>
      <c r="T3677">
        <v>6107.5884962403707</v>
      </c>
      <c r="U3677">
        <v>789.78465211103469</v>
      </c>
      <c r="V3677">
        <v>4959.7830719469212</v>
      </c>
      <c r="W3677">
        <v>1793.6987032583584</v>
      </c>
      <c r="X3677">
        <v>8307.3938346192535</v>
      </c>
      <c r="Y3677">
        <v>28084.376757712187</v>
      </c>
      <c r="Z3677">
        <v>3581.3635302954308</v>
      </c>
      <c r="AA3677">
        <v>46464.580438569923</v>
      </c>
      <c r="AB3677">
        <v>871.9109094632804</v>
      </c>
      <c r="AC3677">
        <v>3695.091040225424</v>
      </c>
      <c r="AD3677">
        <v>8520.0132105604171</v>
      </c>
      <c r="AE3677">
        <v>5699.0118864918768</v>
      </c>
      <c r="AF3677">
        <v>7517.9863032484955</v>
      </c>
      <c r="AG3677">
        <v>37382.653726988472</v>
      </c>
      <c r="AH3677">
        <v>8324.7920200871704</v>
      </c>
      <c r="AI3677">
        <v>2214.5273461368101</v>
      </c>
      <c r="AJ3677">
        <v>14760.494480613228</v>
      </c>
      <c r="AK3677">
        <v>4949.4016900519227</v>
      </c>
      <c r="AL3677">
        <v>236199.5625</v>
      </c>
      <c r="AM3677">
        <v>182056.578125</v>
      </c>
      <c r="AN3677">
        <v>54142.97265625</v>
      </c>
      <c r="AO3677" s="5" t="s">
        <v>2880</v>
      </c>
    </row>
    <row r="3678" spans="1:41" ht="14.25" x14ac:dyDescent="0.45">
      <c r="A3678">
        <v>2020</v>
      </c>
      <c r="B3678" s="5" t="s">
        <v>4071</v>
      </c>
      <c r="C3678" s="5" t="s">
        <v>277</v>
      </c>
      <c r="D3678" s="5" t="s">
        <v>107</v>
      </c>
      <c r="E3678" s="5" t="s">
        <v>286</v>
      </c>
      <c r="F3678" s="5" t="s">
        <v>286</v>
      </c>
      <c r="G3678" s="5" t="s">
        <v>87</v>
      </c>
      <c r="H3678" s="5" t="s">
        <v>130</v>
      </c>
      <c r="I3678">
        <v>5347.9351298509664</v>
      </c>
      <c r="J3678">
        <v>21669.868723796189</v>
      </c>
      <c r="K3678">
        <v>1169.014330561751</v>
      </c>
      <c r="L3678">
        <v>1360.9643000000001</v>
      </c>
      <c r="M3678">
        <v>4489.9782663558262</v>
      </c>
      <c r="N3678">
        <v>3260.2636916456249</v>
      </c>
      <c r="O3678">
        <v>6115.4264588629967</v>
      </c>
      <c r="P3678">
        <v>5464.4579235706306</v>
      </c>
      <c r="Q3678">
        <v>1606.0545378490961</v>
      </c>
      <c r="R3678">
        <v>3068.8481327822001</v>
      </c>
      <c r="S3678">
        <v>5365</v>
      </c>
      <c r="T3678">
        <v>5836.6440000000002</v>
      </c>
      <c r="U3678">
        <v>753.4576800000001</v>
      </c>
      <c r="V3678">
        <v>6676</v>
      </c>
      <c r="W3678">
        <v>2074.45759</v>
      </c>
      <c r="X3678">
        <v>7217.2548000000006</v>
      </c>
      <c r="Y3678">
        <v>27050.46388082231</v>
      </c>
      <c r="Z3678">
        <v>4324</v>
      </c>
      <c r="AA3678">
        <v>45294</v>
      </c>
      <c r="AB3678">
        <v>766.86</v>
      </c>
      <c r="AC3678">
        <v>3800.4771599999999</v>
      </c>
      <c r="AD3678">
        <v>9696.5348673138124</v>
      </c>
      <c r="AE3678">
        <v>6313.6674000000003</v>
      </c>
      <c r="AF3678">
        <v>8971.6052459520015</v>
      </c>
      <c r="AG3678">
        <v>48043</v>
      </c>
      <c r="AH3678">
        <v>6993</v>
      </c>
      <c r="AI3678">
        <v>3034.8467999999998</v>
      </c>
      <c r="AJ3678">
        <v>15810</v>
      </c>
      <c r="AK3678">
        <v>4799.9208152160008</v>
      </c>
      <c r="AL3678">
        <v>266374</v>
      </c>
      <c r="AM3678">
        <v>208815.0625</v>
      </c>
      <c r="AN3678">
        <v>57558.9375</v>
      </c>
      <c r="AO3678" s="5" t="s">
        <v>4525</v>
      </c>
    </row>
    <row r="3679" spans="1:41" ht="14.25" x14ac:dyDescent="0.45">
      <c r="A3679">
        <v>2020</v>
      </c>
      <c r="B3679" s="5" t="s">
        <v>1508</v>
      </c>
      <c r="C3679" s="5" t="s">
        <v>277</v>
      </c>
      <c r="D3679" s="5" t="s">
        <v>107</v>
      </c>
      <c r="E3679" s="5" t="s">
        <v>286</v>
      </c>
      <c r="F3679" s="5" t="s">
        <v>286</v>
      </c>
      <c r="G3679" s="5" t="s">
        <v>87</v>
      </c>
      <c r="H3679" s="5" t="s">
        <v>130</v>
      </c>
      <c r="I3679">
        <v>5462.3204040682413</v>
      </c>
      <c r="J3679">
        <v>11517.422</v>
      </c>
      <c r="K3679">
        <v>959.09585809366808</v>
      </c>
      <c r="L3679">
        <v>1814.136</v>
      </c>
      <c r="M3679">
        <v>4398.0104559441843</v>
      </c>
      <c r="N3679">
        <v>2640.3832054359782</v>
      </c>
      <c r="O3679">
        <v>4838</v>
      </c>
      <c r="P3679">
        <v>5469.6749999999993</v>
      </c>
      <c r="Q3679">
        <v>1924.563372288635</v>
      </c>
      <c r="R3679">
        <v>3113.0934517173991</v>
      </c>
      <c r="S3679">
        <v>4165.7850797509764</v>
      </c>
      <c r="T3679">
        <v>7129.6808927981883</v>
      </c>
      <c r="U3679">
        <v>844.63280579321213</v>
      </c>
      <c r="V3679">
        <v>5306</v>
      </c>
      <c r="W3679">
        <v>1880.6525973427681</v>
      </c>
      <c r="X3679">
        <v>9446.924431470703</v>
      </c>
      <c r="Y3679">
        <v>32070.674999999999</v>
      </c>
      <c r="Z3679">
        <v>4077.799</v>
      </c>
      <c r="AA3679">
        <v>50354.731955632298</v>
      </c>
      <c r="AB3679">
        <v>828</v>
      </c>
      <c r="AC3679">
        <v>4140.4203462200849</v>
      </c>
      <c r="AD3679">
        <v>10187.789385201761</v>
      </c>
      <c r="AE3679">
        <v>5975.2853069183993</v>
      </c>
      <c r="AF3679">
        <v>8024.3228198076804</v>
      </c>
      <c r="AG3679">
        <v>41702</v>
      </c>
      <c r="AH3679">
        <v>9781.4791437407039</v>
      </c>
      <c r="AI3679">
        <v>2321.8819291295999</v>
      </c>
      <c r="AJ3679">
        <v>17260.695101638099</v>
      </c>
      <c r="AK3679">
        <v>5812.3913207630376</v>
      </c>
      <c r="AL3679">
        <v>263447.84375</v>
      </c>
      <c r="AM3679">
        <v>201698.15625</v>
      </c>
      <c r="AN3679">
        <v>61749.69140625</v>
      </c>
      <c r="AO3679" s="5" t="s">
        <v>2881</v>
      </c>
    </row>
    <row r="3680" spans="1:41" ht="14.25" x14ac:dyDescent="0.45">
      <c r="A3680">
        <v>2020</v>
      </c>
      <c r="B3680" s="5" t="s">
        <v>589</v>
      </c>
      <c r="C3680" s="5" t="s">
        <v>277</v>
      </c>
      <c r="D3680" s="5" t="s">
        <v>107</v>
      </c>
      <c r="E3680" s="5" t="s">
        <v>286</v>
      </c>
      <c r="F3680" s="5" t="s">
        <v>286</v>
      </c>
      <c r="G3680" s="5" t="s">
        <v>87</v>
      </c>
      <c r="H3680" s="5" t="s">
        <v>130</v>
      </c>
      <c r="I3680">
        <v>5347.940945167973</v>
      </c>
      <c r="J3680">
        <v>14249.353560143591</v>
      </c>
      <c r="K3680">
        <v>1104.1492348212439</v>
      </c>
      <c r="L3680">
        <v>1371.0630668868</v>
      </c>
      <c r="M3680">
        <v>4208.1288000000004</v>
      </c>
      <c r="N3680">
        <v>3232.0989324000002</v>
      </c>
      <c r="O3680">
        <v>6115.4656535778731</v>
      </c>
      <c r="P3680">
        <v>5164.5</v>
      </c>
      <c r="Q3680">
        <v>1697.7050707798469</v>
      </c>
      <c r="R3680">
        <v>2997.4257472448339</v>
      </c>
      <c r="S3680">
        <v>4592.8623794085906</v>
      </c>
      <c r="T3680">
        <v>6217.6089597500004</v>
      </c>
      <c r="U3680">
        <v>731.67554527045127</v>
      </c>
      <c r="V3680">
        <v>151</v>
      </c>
      <c r="W3680">
        <v>2048.8396024250001</v>
      </c>
      <c r="X3680">
        <v>6233.5357920000006</v>
      </c>
      <c r="Y3680">
        <v>28793.77275</v>
      </c>
      <c r="Z3680">
        <v>4748.3965237561624</v>
      </c>
      <c r="AA3680">
        <v>44774.882225492358</v>
      </c>
      <c r="AB3680">
        <v>708</v>
      </c>
      <c r="AC3680">
        <v>3791.2400699999998</v>
      </c>
      <c r="AD3680">
        <v>9381.1107192233212</v>
      </c>
      <c r="AE3680">
        <v>6088.1502960000007</v>
      </c>
      <c r="AF3680">
        <v>7833.7668263043397</v>
      </c>
      <c r="AG3680">
        <v>47628.23386037891</v>
      </c>
      <c r="AH3680">
        <v>9076.6437498982486</v>
      </c>
      <c r="AI3680">
        <v>2933.1789119999999</v>
      </c>
      <c r="AJ3680">
        <v>15361.231266437941</v>
      </c>
      <c r="AK3680">
        <v>4724.406794560321</v>
      </c>
      <c r="AL3680">
        <v>251306.359375</v>
      </c>
      <c r="AM3680">
        <v>193962.4375</v>
      </c>
      <c r="AN3680">
        <v>57343.9296875</v>
      </c>
      <c r="AO3680" s="5" t="s">
        <v>1060</v>
      </c>
    </row>
    <row r="3681" spans="1:41" ht="14.25" x14ac:dyDescent="0.45">
      <c r="A3681">
        <v>2020</v>
      </c>
      <c r="B3681" s="5" t="s">
        <v>1509</v>
      </c>
      <c r="C3681" s="5" t="s">
        <v>277</v>
      </c>
      <c r="D3681" s="5" t="s">
        <v>107</v>
      </c>
      <c r="E3681" s="5" t="s">
        <v>286</v>
      </c>
      <c r="F3681" s="5" t="s">
        <v>286</v>
      </c>
      <c r="G3681" s="5" t="s">
        <v>87</v>
      </c>
      <c r="H3681" s="5" t="s">
        <v>130</v>
      </c>
      <c r="I3681">
        <v>5347.9999999999991</v>
      </c>
      <c r="J3681">
        <v>12194.556516936351</v>
      </c>
      <c r="K3681">
        <v>1079.968563729529</v>
      </c>
      <c r="L3681">
        <v>1557.271222951141</v>
      </c>
      <c r="M3681">
        <v>4454.503621632397</v>
      </c>
      <c r="N3681">
        <v>2886.6582275241599</v>
      </c>
      <c r="O3681">
        <v>6294.6830473161181</v>
      </c>
      <c r="P3681">
        <v>5590.5485271999996</v>
      </c>
      <c r="Q3681">
        <v>1689.5351875501531</v>
      </c>
      <c r="R3681">
        <v>3456.4122954456279</v>
      </c>
      <c r="S3681">
        <v>4080.3620339145909</v>
      </c>
      <c r="T3681">
        <v>6716.8657642190738</v>
      </c>
      <c r="U3681">
        <v>828.07137822863933</v>
      </c>
      <c r="V3681">
        <v>6252</v>
      </c>
      <c r="W3681">
        <v>2073.9937117817949</v>
      </c>
      <c r="X3681">
        <v>7836.8088384000002</v>
      </c>
      <c r="Y3681">
        <v>29052.210149999999</v>
      </c>
      <c r="Z3681">
        <v>4359.2465756284701</v>
      </c>
      <c r="AA3681">
        <v>49637.741408593232</v>
      </c>
      <c r="AB3681">
        <v>829</v>
      </c>
      <c r="AC3681">
        <v>3746.9031399999999</v>
      </c>
      <c r="AD3681">
        <v>9400.2054416652391</v>
      </c>
      <c r="AE3681">
        <v>6281.4398075124909</v>
      </c>
      <c r="AF3681">
        <v>8102.1450567200654</v>
      </c>
      <c r="AG3681">
        <v>47114.273281198359</v>
      </c>
      <c r="AH3681">
        <v>9048.0757495207909</v>
      </c>
      <c r="AI3681">
        <v>2314.2399580799997</v>
      </c>
      <c r="AJ3681">
        <v>17249.763789072898</v>
      </c>
      <c r="AK3681">
        <v>5210.6621583534397</v>
      </c>
      <c r="AL3681">
        <v>264686.125</v>
      </c>
      <c r="AM3681">
        <v>205346.78125</v>
      </c>
      <c r="AN3681">
        <v>59339.37109375</v>
      </c>
      <c r="AO3681" s="5" t="s">
        <v>2882</v>
      </c>
    </row>
    <row r="3682" spans="1:41" ht="14.25" x14ac:dyDescent="0.45">
      <c r="A3682">
        <v>2020</v>
      </c>
      <c r="B3682" s="5" t="s">
        <v>1507</v>
      </c>
      <c r="C3682" s="5" t="s">
        <v>277</v>
      </c>
      <c r="D3682" s="5" t="s">
        <v>107</v>
      </c>
      <c r="E3682" s="5" t="s">
        <v>286</v>
      </c>
      <c r="F3682" s="5" t="s">
        <v>286</v>
      </c>
      <c r="G3682" s="5" t="s">
        <v>87</v>
      </c>
      <c r="H3682" s="5" t="s">
        <v>130</v>
      </c>
      <c r="I3682">
        <v>5556.6614960000024</v>
      </c>
      <c r="J3682">
        <v>11390.476630179321</v>
      </c>
      <c r="K3682">
        <v>1059</v>
      </c>
      <c r="L3682">
        <v>1615.626391548712</v>
      </c>
      <c r="M3682">
        <v>3921.039325239426</v>
      </c>
      <c r="N3682">
        <v>2505.4380000000001</v>
      </c>
      <c r="O3682">
        <v>4644.1952395817043</v>
      </c>
      <c r="P3682">
        <v>5469.6749999999993</v>
      </c>
      <c r="Q3682">
        <v>1606.9856898291839</v>
      </c>
      <c r="R3682">
        <v>3143.1799968232349</v>
      </c>
      <c r="S3682">
        <v>3938.318848250975</v>
      </c>
      <c r="T3682">
        <v>6264.3739218314804</v>
      </c>
      <c r="U3682">
        <v>673</v>
      </c>
      <c r="V3682">
        <v>4768</v>
      </c>
      <c r="W3682">
        <v>1915.504996258014</v>
      </c>
      <c r="X3682">
        <v>7576.5067518144351</v>
      </c>
      <c r="Y3682">
        <v>34796</v>
      </c>
      <c r="Z3682">
        <v>3551.2683999999999</v>
      </c>
      <c r="AA3682">
        <v>50427.299458848902</v>
      </c>
      <c r="AB3682">
        <v>804</v>
      </c>
      <c r="AC3682">
        <v>3762.8994895732062</v>
      </c>
      <c r="AD3682">
        <v>8644.1955715500007</v>
      </c>
      <c r="AE3682">
        <v>5986.181533950009</v>
      </c>
      <c r="AF3682">
        <v>9021.8443496801701</v>
      </c>
      <c r="AG3682">
        <v>40459.658061361733</v>
      </c>
      <c r="AH3682">
        <v>8725.28998125</v>
      </c>
      <c r="AI3682">
        <v>2380.7073543240958</v>
      </c>
      <c r="AJ3682">
        <v>16467.914942094008</v>
      </c>
      <c r="AK3682">
        <v>5468</v>
      </c>
      <c r="AL3682">
        <v>256543.265625</v>
      </c>
      <c r="AM3682">
        <v>201202.109375</v>
      </c>
      <c r="AN3682">
        <v>55341.1328125</v>
      </c>
      <c r="AO3682" s="5" t="s">
        <v>2883</v>
      </c>
    </row>
    <row r="3683" spans="1:41" ht="14.25" x14ac:dyDescent="0.45">
      <c r="A3683">
        <v>2020</v>
      </c>
      <c r="B3683" s="5" t="s">
        <v>5028</v>
      </c>
      <c r="C3683" s="5" t="s">
        <v>277</v>
      </c>
      <c r="D3683" s="5" t="s">
        <v>107</v>
      </c>
      <c r="E3683" s="5" t="s">
        <v>286</v>
      </c>
      <c r="F3683" s="5" t="s">
        <v>286</v>
      </c>
      <c r="G3683" s="5" t="s">
        <v>87</v>
      </c>
      <c r="H3683" s="5" t="s">
        <v>130</v>
      </c>
      <c r="I3683">
        <v>5518.519976937152</v>
      </c>
      <c r="J3683">
        <v>17325.522473218571</v>
      </c>
      <c r="K3683">
        <v>886</v>
      </c>
      <c r="L3683">
        <v>1375.6177511999999</v>
      </c>
      <c r="M3683">
        <v>5018.3999999999996</v>
      </c>
      <c r="N3683">
        <v>3967.4958609999999</v>
      </c>
      <c r="O3683">
        <v>6215.5924952519999</v>
      </c>
      <c r="P3683">
        <v>4685.6905741599994</v>
      </c>
      <c r="Q3683">
        <v>1791.5413238910221</v>
      </c>
      <c r="R3683">
        <v>3009.9890962329669</v>
      </c>
      <c r="S3683">
        <v>5696.18</v>
      </c>
      <c r="T3683">
        <v>6349.1716085500784</v>
      </c>
      <c r="U3683">
        <v>753.4576800000001</v>
      </c>
      <c r="V3683">
        <v>6408</v>
      </c>
      <c r="W3683">
        <v>2355.1799999999998</v>
      </c>
      <c r="X3683">
        <v>9569.6598499999982</v>
      </c>
      <c r="Y3683">
        <v>29222.621681618311</v>
      </c>
      <c r="Z3683">
        <v>5163.2512066081736</v>
      </c>
      <c r="AA3683">
        <v>45294</v>
      </c>
      <c r="AB3683">
        <v>1717</v>
      </c>
      <c r="AC3683">
        <v>3610.3063750000001</v>
      </c>
      <c r="AD3683">
        <v>10717.910019258259</v>
      </c>
      <c r="AE3683">
        <v>6139.3799999999992</v>
      </c>
      <c r="AF3683">
        <v>10561.7429813952</v>
      </c>
      <c r="AG3683">
        <v>52221</v>
      </c>
      <c r="AH3683">
        <v>8657.802245579076</v>
      </c>
      <c r="AI3683">
        <v>3375.18</v>
      </c>
      <c r="AJ3683">
        <v>15355.679760000001</v>
      </c>
      <c r="AK3683">
        <v>4877</v>
      </c>
      <c r="AL3683">
        <v>277838.90625</v>
      </c>
      <c r="AM3683">
        <v>212403.828125</v>
      </c>
      <c r="AN3683">
        <v>65435.07421875</v>
      </c>
      <c r="AO3683" s="5" t="s">
        <v>5791</v>
      </c>
    </row>
    <row r="3684" spans="1:41" ht="14.25" x14ac:dyDescent="0.45">
      <c r="A3684">
        <v>2020</v>
      </c>
      <c r="B3684" s="5" t="s">
        <v>1507</v>
      </c>
      <c r="C3684" s="5" t="s">
        <v>277</v>
      </c>
      <c r="D3684" s="5" t="s">
        <v>107</v>
      </c>
      <c r="E3684" s="5" t="s">
        <v>110</v>
      </c>
      <c r="F3684" s="5" t="s">
        <v>110</v>
      </c>
      <c r="G3684" s="5" t="s">
        <v>86</v>
      </c>
      <c r="H3684" s="5" t="s">
        <v>130</v>
      </c>
      <c r="I3684">
        <v>11262.288784423261</v>
      </c>
      <c r="J3684">
        <v>924.98488737340983</v>
      </c>
      <c r="K3684">
        <v>0</v>
      </c>
      <c r="L3684">
        <v>1451.3302611333802</v>
      </c>
      <c r="M3684">
        <v>6955.2417609113309</v>
      </c>
      <c r="N3684">
        <v>6760.3303833555474</v>
      </c>
      <c r="O3684">
        <v>5533.8132995181841</v>
      </c>
      <c r="P3684">
        <v>2341.43506293362</v>
      </c>
      <c r="Q3684">
        <v>4314.9787495584769</v>
      </c>
      <c r="R3684">
        <v>6219.4114303149317</v>
      </c>
      <c r="S3684">
        <v>12537.730190337496</v>
      </c>
      <c r="T3684">
        <v>6255.9882753909278</v>
      </c>
      <c r="U3684">
        <v>1796.6256086755354</v>
      </c>
      <c r="V3684">
        <v>6016.6940411864371</v>
      </c>
      <c r="W3684">
        <v>2065.656506025306</v>
      </c>
      <c r="X3684">
        <v>9343.6622252696361</v>
      </c>
      <c r="Y3684">
        <v>38093.925176051103</v>
      </c>
      <c r="Z3684">
        <v>3041.5533413650219</v>
      </c>
      <c r="AA3684">
        <v>41831.275617183681</v>
      </c>
      <c r="AB3684">
        <v>1491.564957597494</v>
      </c>
      <c r="AC3684">
        <v>7216.164906006592</v>
      </c>
      <c r="AD3684">
        <v>5907.2789118310939</v>
      </c>
      <c r="AE3684">
        <v>9056.1121215847197</v>
      </c>
      <c r="AF3684">
        <v>28273.605679049902</v>
      </c>
      <c r="AG3684">
        <v>76447.444405224349</v>
      </c>
      <c r="AH3684">
        <v>15367.163623605169</v>
      </c>
      <c r="AI3684">
        <v>3002.4451448617178</v>
      </c>
      <c r="AJ3684">
        <v>22893.283962562091</v>
      </c>
      <c r="AK3684">
        <v>3566.8790784561652</v>
      </c>
      <c r="AL3684">
        <v>339968.84375</v>
      </c>
      <c r="AM3684">
        <v>267941.4375</v>
      </c>
      <c r="AN3684">
        <v>72027.4296875</v>
      </c>
      <c r="AO3684" s="5" t="s">
        <v>2885</v>
      </c>
    </row>
    <row r="3685" spans="1:41" ht="14.25" x14ac:dyDescent="0.45">
      <c r="A3685">
        <v>2020</v>
      </c>
      <c r="B3685" s="5" t="s">
        <v>1509</v>
      </c>
      <c r="C3685" s="5" t="s">
        <v>277</v>
      </c>
      <c r="D3685" s="5" t="s">
        <v>107</v>
      </c>
      <c r="E3685" s="5" t="s">
        <v>110</v>
      </c>
      <c r="F3685" s="5" t="s">
        <v>110</v>
      </c>
      <c r="G3685" s="5" t="s">
        <v>86</v>
      </c>
      <c r="H3685" s="5" t="s">
        <v>130</v>
      </c>
      <c r="I3685">
        <v>8971.6559168612457</v>
      </c>
      <c r="J3685">
        <v>7254.9870753342739</v>
      </c>
      <c r="K3685">
        <v>1714.7046660634635</v>
      </c>
      <c r="L3685">
        <v>2254.4771700035253</v>
      </c>
      <c r="M3685">
        <v>6837.4530164922653</v>
      </c>
      <c r="N3685">
        <v>7932.5470743420929</v>
      </c>
      <c r="O3685">
        <v>4849.8758619865939</v>
      </c>
      <c r="P3685">
        <v>2749.7679164727447</v>
      </c>
      <c r="Q3685">
        <v>4780.848972793965</v>
      </c>
      <c r="R3685">
        <v>5681.1492861457282</v>
      </c>
      <c r="S3685">
        <v>9159.5738038723448</v>
      </c>
      <c r="T3685">
        <v>5695.8728319452612</v>
      </c>
      <c r="U3685">
        <v>1362.2847925251569</v>
      </c>
      <c r="V3685">
        <v>5282.2002244270252</v>
      </c>
      <c r="W3685">
        <v>3013.3004659323319</v>
      </c>
      <c r="X3685">
        <v>8546.0141019173552</v>
      </c>
      <c r="Y3685">
        <v>32393.504974010535</v>
      </c>
      <c r="Z3685">
        <v>2751.1497845685067</v>
      </c>
      <c r="AA3685">
        <v>40195.699473436463</v>
      </c>
      <c r="AB3685">
        <v>1459.4033615491085</v>
      </c>
      <c r="AC3685">
        <v>7245.5702144247462</v>
      </c>
      <c r="AD3685">
        <v>5494.9843843323124</v>
      </c>
      <c r="AE3685">
        <v>8307.9796437131645</v>
      </c>
      <c r="AF3685">
        <v>29513.545678521899</v>
      </c>
      <c r="AG3685">
        <v>72060.906014673266</v>
      </c>
      <c r="AH3685">
        <v>12430.194821623516</v>
      </c>
      <c r="AI3685">
        <v>2958.7040811837319</v>
      </c>
      <c r="AJ3685">
        <v>16633.350455025742</v>
      </c>
      <c r="AK3685">
        <v>4083.6812696355319</v>
      </c>
      <c r="AL3685">
        <v>321615.375</v>
      </c>
      <c r="AM3685">
        <v>255371.625</v>
      </c>
      <c r="AN3685">
        <v>66243.765625</v>
      </c>
      <c r="AO3685" s="5" t="s">
        <v>2884</v>
      </c>
    </row>
    <row r="3686" spans="1:41" ht="14.25" x14ac:dyDescent="0.45">
      <c r="A3686">
        <v>2020</v>
      </c>
      <c r="B3686" s="5" t="s">
        <v>1508</v>
      </c>
      <c r="C3686" s="5" t="s">
        <v>277</v>
      </c>
      <c r="D3686" s="5" t="s">
        <v>107</v>
      </c>
      <c r="E3686" s="5" t="s">
        <v>110</v>
      </c>
      <c r="F3686" s="5" t="s">
        <v>110</v>
      </c>
      <c r="G3686" s="5" t="s">
        <v>86</v>
      </c>
      <c r="H3686" s="5" t="s">
        <v>130</v>
      </c>
      <c r="I3686">
        <v>10036.052487004179</v>
      </c>
      <c r="J3686">
        <v>10268.319854091664</v>
      </c>
      <c r="K3686">
        <v>1895.2758689216655</v>
      </c>
      <c r="L3686">
        <v>1424.2317205357901</v>
      </c>
      <c r="M3686">
        <v>6690.0614006062233</v>
      </c>
      <c r="N3686">
        <v>7036.7029427738071</v>
      </c>
      <c r="O3686">
        <v>6915.2644232431912</v>
      </c>
      <c r="P3686">
        <v>2281.9214260953245</v>
      </c>
      <c r="Q3686">
        <v>3169.627823048882</v>
      </c>
      <c r="R3686">
        <v>5460.9317687134308</v>
      </c>
      <c r="S3686">
        <v>6497.0449474534271</v>
      </c>
      <c r="T3686">
        <v>6423.4982460459069</v>
      </c>
      <c r="U3686">
        <v>1785.142814201125</v>
      </c>
      <c r="V3686">
        <v>5693.7467239951175</v>
      </c>
      <c r="W3686">
        <v>2826.79203223492</v>
      </c>
      <c r="X3686">
        <v>8575.5695189930084</v>
      </c>
      <c r="Y3686">
        <v>32004.816752798892</v>
      </c>
      <c r="Z3686">
        <v>3719.3107877105153</v>
      </c>
      <c r="AA3686">
        <v>35198.692270922154</v>
      </c>
      <c r="AB3686">
        <v>1463.7151740989852</v>
      </c>
      <c r="AC3686">
        <v>6754.1504508423677</v>
      </c>
      <c r="AD3686">
        <v>5062.9802568833966</v>
      </c>
      <c r="AE3686">
        <v>8550.8146501814208</v>
      </c>
      <c r="AF3686">
        <v>28585.674450410559</v>
      </c>
      <c r="AG3686">
        <v>78210.829791855998</v>
      </c>
      <c r="AH3686">
        <v>15536.107315572612</v>
      </c>
      <c r="AI3686">
        <v>2946.3849331863025</v>
      </c>
      <c r="AJ3686">
        <v>20644.833730413495</v>
      </c>
      <c r="AK3686">
        <v>4182.5644988481263</v>
      </c>
      <c r="AL3686">
        <v>329841.0625</v>
      </c>
      <c r="AM3686">
        <v>260825.796875</v>
      </c>
      <c r="AN3686">
        <v>69015.2578125</v>
      </c>
      <c r="AO3686" s="5" t="s">
        <v>2886</v>
      </c>
    </row>
    <row r="3687" spans="1:41" ht="14.25" x14ac:dyDescent="0.45">
      <c r="A3687">
        <v>2020</v>
      </c>
      <c r="B3687" s="5" t="s">
        <v>4071</v>
      </c>
      <c r="C3687" s="5" t="s">
        <v>277</v>
      </c>
      <c r="D3687" s="5" t="s">
        <v>107</v>
      </c>
      <c r="E3687" s="5" t="s">
        <v>110</v>
      </c>
      <c r="F3687" s="5" t="s">
        <v>110</v>
      </c>
      <c r="G3687" s="5" t="s">
        <v>86</v>
      </c>
      <c r="H3687" s="5" t="s">
        <v>130</v>
      </c>
      <c r="I3687">
        <v>10267.657661405829</v>
      </c>
      <c r="J3687">
        <v>9218.9795600427224</v>
      </c>
      <c r="K3687">
        <v>1900.3518462526047</v>
      </c>
      <c r="L3687">
        <v>2216.7073598565607</v>
      </c>
      <c r="M3687">
        <v>8817.2041989726131</v>
      </c>
      <c r="N3687">
        <v>8903.5690019138801</v>
      </c>
      <c r="O3687">
        <v>5533.4375794417947</v>
      </c>
      <c r="P3687">
        <v>6589.0549599999131</v>
      </c>
      <c r="Q3687">
        <v>3535.4425120700676</v>
      </c>
      <c r="R3687">
        <v>6053.514066244019</v>
      </c>
      <c r="S3687">
        <v>7529.6045819721694</v>
      </c>
      <c r="T3687">
        <v>6994.7146389905402</v>
      </c>
      <c r="U3687">
        <v>1440.0883080274641</v>
      </c>
      <c r="V3687">
        <v>5167.8597568071282</v>
      </c>
      <c r="W3687">
        <v>3785.3749811007629</v>
      </c>
      <c r="X3687">
        <v>9050.9550159526116</v>
      </c>
      <c r="Y3687">
        <v>34061.17438836673</v>
      </c>
      <c r="Z3687">
        <v>2489.2955038760451</v>
      </c>
      <c r="AA3687">
        <v>52239.203373696262</v>
      </c>
      <c r="AB3687">
        <v>1429.801962970125</v>
      </c>
      <c r="AC3687">
        <v>8452.7575051569638</v>
      </c>
      <c r="AD3687">
        <v>6227.4746765847249</v>
      </c>
      <c r="AE3687">
        <v>9731.936824727467</v>
      </c>
      <c r="AF3687">
        <v>29639.07464821668</v>
      </c>
      <c r="AG3687">
        <v>74764.24178025726</v>
      </c>
      <c r="AH3687">
        <v>15374.999957204647</v>
      </c>
      <c r="AI3687">
        <v>3391.4079654046777</v>
      </c>
      <c r="AJ3687">
        <v>16486.913317679431</v>
      </c>
      <c r="AK3687">
        <v>3913.1662798139628</v>
      </c>
      <c r="AL3687">
        <v>355205.90625</v>
      </c>
      <c r="AM3687">
        <v>281257.46875</v>
      </c>
      <c r="AN3687">
        <v>73948.484375</v>
      </c>
      <c r="AO3687" s="5" t="s">
        <v>4526</v>
      </c>
    </row>
    <row r="3688" spans="1:41" ht="14.25" x14ac:dyDescent="0.45">
      <c r="A3688">
        <v>2020</v>
      </c>
      <c r="B3688" s="5" t="s">
        <v>589</v>
      </c>
      <c r="C3688" s="5" t="s">
        <v>277</v>
      </c>
      <c r="D3688" s="5" t="s">
        <v>107</v>
      </c>
      <c r="E3688" s="5" t="s">
        <v>110</v>
      </c>
      <c r="F3688" s="5" t="s">
        <v>110</v>
      </c>
      <c r="G3688" s="5" t="s">
        <v>86</v>
      </c>
      <c r="H3688" s="5" t="s">
        <v>130</v>
      </c>
      <c r="I3688">
        <v>18414.351237280727</v>
      </c>
      <c r="J3688">
        <v>6031.8957055881883</v>
      </c>
      <c r="K3688">
        <v>1879.3302900267215</v>
      </c>
      <c r="L3688">
        <v>2685.8791440416535</v>
      </c>
      <c r="M3688">
        <v>8385.6938467962918</v>
      </c>
      <c r="N3688">
        <v>8780.0751466180627</v>
      </c>
      <c r="O3688">
        <v>5324.6871615492682</v>
      </c>
      <c r="P3688">
        <v>2234.2248854873542</v>
      </c>
      <c r="Q3688">
        <v>3339.5189230157725</v>
      </c>
      <c r="R3688">
        <v>5718.862949750036</v>
      </c>
      <c r="S3688">
        <v>7659.1367772862432</v>
      </c>
      <c r="T3688">
        <v>6482.0750070292916</v>
      </c>
      <c r="U3688">
        <v>1463.6943564259691</v>
      </c>
      <c r="V3688">
        <v>5215.9793887208289</v>
      </c>
      <c r="W3688">
        <v>3000.5734306732365</v>
      </c>
      <c r="X3688">
        <v>8970.7654113726057</v>
      </c>
      <c r="Y3688">
        <v>34599.643593972156</v>
      </c>
      <c r="Z3688">
        <v>2438.5994829791439</v>
      </c>
      <c r="AA3688">
        <v>47812.08929498669</v>
      </c>
      <c r="AB3688">
        <v>1453.2393967372122</v>
      </c>
      <c r="AC3688">
        <v>8047.5630329688729</v>
      </c>
      <c r="AD3688">
        <v>5068.8812423879253</v>
      </c>
      <c r="AE3688">
        <v>8980.8103726421959</v>
      </c>
      <c r="AF3688">
        <v>30413.620904811865</v>
      </c>
      <c r="AG3688">
        <v>73902.976381615343</v>
      </c>
      <c r="AH3688">
        <v>17993.590257329564</v>
      </c>
      <c r="AI3688">
        <v>3268.220398705414</v>
      </c>
      <c r="AJ3688">
        <v>16393.980993221456</v>
      </c>
      <c r="AK3688">
        <v>4120.8738360902871</v>
      </c>
      <c r="AL3688">
        <v>350080.8125</v>
      </c>
      <c r="AM3688">
        <v>276473.78125</v>
      </c>
      <c r="AN3688">
        <v>73607.0703125</v>
      </c>
      <c r="AO3688" s="5" t="s">
        <v>1061</v>
      </c>
    </row>
    <row r="3689" spans="1:41" ht="14.25" x14ac:dyDescent="0.45">
      <c r="A3689">
        <v>2020</v>
      </c>
      <c r="B3689" s="5" t="s">
        <v>5028</v>
      </c>
      <c r="C3689" s="5" t="s">
        <v>277</v>
      </c>
      <c r="D3689" s="5" t="s">
        <v>107</v>
      </c>
      <c r="E3689" s="5" t="s">
        <v>110</v>
      </c>
      <c r="F3689" s="5" t="s">
        <v>110</v>
      </c>
      <c r="G3689" s="5" t="s">
        <v>86</v>
      </c>
      <c r="H3689" s="5" t="s">
        <v>130</v>
      </c>
      <c r="I3689">
        <v>11742.91857016124</v>
      </c>
      <c r="J3689">
        <v>26250.33624695196</v>
      </c>
      <c r="K3689">
        <v>1806.8707999999999</v>
      </c>
      <c r="L3689">
        <v>1888</v>
      </c>
      <c r="M3689">
        <v>9410.64</v>
      </c>
      <c r="N3689">
        <v>8615.7999999999993</v>
      </c>
      <c r="O3689">
        <v>5655.4402716590894</v>
      </c>
      <c r="P3689">
        <v>7736</v>
      </c>
      <c r="Q3689">
        <v>3601.404109175644</v>
      </c>
      <c r="R3689">
        <v>5885</v>
      </c>
      <c r="S3689">
        <v>10939</v>
      </c>
      <c r="T3689">
        <v>8000</v>
      </c>
      <c r="U3689">
        <v>1400</v>
      </c>
      <c r="V3689">
        <v>4572</v>
      </c>
      <c r="W3689">
        <v>3377.22</v>
      </c>
      <c r="X3689">
        <v>13981.35</v>
      </c>
      <c r="Y3689">
        <v>33540</v>
      </c>
      <c r="Z3689">
        <v>3512.7179999999998</v>
      </c>
      <c r="AA3689">
        <v>49605</v>
      </c>
      <c r="AB3689">
        <v>740</v>
      </c>
      <c r="AC3689">
        <v>8466.8421570984319</v>
      </c>
      <c r="AD3689">
        <v>7031.7820000000002</v>
      </c>
      <c r="AE3689">
        <v>9766</v>
      </c>
      <c r="AF3689">
        <v>28900</v>
      </c>
      <c r="AG3689">
        <v>76542</v>
      </c>
      <c r="AH3689">
        <v>15590</v>
      </c>
      <c r="AI3689">
        <v>3991</v>
      </c>
      <c r="AJ3689">
        <v>16621</v>
      </c>
      <c r="AK3689">
        <v>3766</v>
      </c>
      <c r="AL3689">
        <v>382934.3125</v>
      </c>
      <c r="AM3689">
        <v>298645</v>
      </c>
      <c r="AN3689">
        <v>84289.3046875</v>
      </c>
      <c r="AO3689" s="5" t="s">
        <v>5792</v>
      </c>
    </row>
    <row r="3690" spans="1:41" ht="14.25" x14ac:dyDescent="0.45">
      <c r="A3690">
        <v>2020</v>
      </c>
      <c r="B3690" s="5" t="s">
        <v>5028</v>
      </c>
      <c r="C3690" s="5" t="s">
        <v>277</v>
      </c>
      <c r="D3690" s="5" t="s">
        <v>107</v>
      </c>
      <c r="E3690" s="5" t="s">
        <v>110</v>
      </c>
      <c r="F3690" s="5" t="s">
        <v>110</v>
      </c>
      <c r="G3690" s="5" t="s">
        <v>87</v>
      </c>
      <c r="H3690" s="5" t="s">
        <v>130</v>
      </c>
      <c r="I3690">
        <v>12217.33248039576</v>
      </c>
      <c r="J3690">
        <v>27511.766375554289</v>
      </c>
      <c r="K3690">
        <v>1836.6841681999999</v>
      </c>
      <c r="L3690">
        <v>1967.5502380800001</v>
      </c>
      <c r="M3690">
        <v>9598.8528000000006</v>
      </c>
      <c r="N3690">
        <v>8779.5001999999986</v>
      </c>
      <c r="O3690">
        <v>5768.5490770922706</v>
      </c>
      <c r="P3690">
        <v>7898.4560000000001</v>
      </c>
      <c r="Q3690">
        <v>3677.0335954683319</v>
      </c>
      <c r="R3690">
        <v>5973.2749999999996</v>
      </c>
      <c r="S3690">
        <v>11103.084999999999</v>
      </c>
      <c r="T3690">
        <v>8326.7824374427255</v>
      </c>
      <c r="U3690">
        <v>1414</v>
      </c>
      <c r="V3690">
        <v>4684</v>
      </c>
      <c r="W3690">
        <v>3444.7644</v>
      </c>
      <c r="X3690">
        <v>14666.43615</v>
      </c>
      <c r="Y3690">
        <v>34883</v>
      </c>
      <c r="Z3690">
        <v>3579.4596419999989</v>
      </c>
      <c r="AA3690">
        <v>52336</v>
      </c>
      <c r="AB3690">
        <v>762</v>
      </c>
      <c r="AC3690">
        <v>8636.1790002404014</v>
      </c>
      <c r="AD3690">
        <v>7179.4494219999997</v>
      </c>
      <c r="AE3690">
        <v>9961.32</v>
      </c>
      <c r="AF3690">
        <v>30117.691673999991</v>
      </c>
      <c r="AG3690">
        <v>81900</v>
      </c>
      <c r="AH3690">
        <v>16299.4424375</v>
      </c>
      <c r="AI3690">
        <v>4070.82</v>
      </c>
      <c r="AJ3690">
        <v>17638.338167999998</v>
      </c>
      <c r="AK3690">
        <v>3806</v>
      </c>
      <c r="AL3690">
        <v>400037.75</v>
      </c>
      <c r="AM3690">
        <v>313174.90625</v>
      </c>
      <c r="AN3690">
        <v>86862.8671875</v>
      </c>
      <c r="AO3690" s="5" t="s">
        <v>5793</v>
      </c>
    </row>
    <row r="3691" spans="1:41" ht="14.25" x14ac:dyDescent="0.45">
      <c r="A3691">
        <v>2020</v>
      </c>
      <c r="B3691" s="5" t="s">
        <v>1507</v>
      </c>
      <c r="C3691" s="5" t="s">
        <v>277</v>
      </c>
      <c r="D3691" s="5" t="s">
        <v>107</v>
      </c>
      <c r="E3691" s="5" t="s">
        <v>110</v>
      </c>
      <c r="F3691" s="5" t="s">
        <v>110</v>
      </c>
      <c r="G3691" s="5" t="s">
        <v>87</v>
      </c>
      <c r="H3691" s="5" t="s">
        <v>130</v>
      </c>
      <c r="I3691">
        <v>11926.598950050249</v>
      </c>
      <c r="J3691">
        <v>900</v>
      </c>
      <c r="K3691">
        <v>0</v>
      </c>
      <c r="L3691">
        <v>1553.60310892399</v>
      </c>
      <c r="M3691">
        <v>7453.8851949999971</v>
      </c>
      <c r="N3691">
        <v>7314.3</v>
      </c>
      <c r="O3691">
        <v>6130.0524316669707</v>
      </c>
      <c r="P3691">
        <v>2619</v>
      </c>
      <c r="Q3691">
        <v>4681.6736690792441</v>
      </c>
      <c r="R3691">
        <v>6654.3372376262714</v>
      </c>
      <c r="S3691">
        <v>13549.85789839941</v>
      </c>
      <c r="T3691">
        <v>6930.0379438856789</v>
      </c>
      <c r="U3691">
        <v>1472</v>
      </c>
      <c r="V3691">
        <v>6503</v>
      </c>
      <c r="W3691">
        <v>2167.8417793775629</v>
      </c>
      <c r="X3691">
        <v>10709.034848505529</v>
      </c>
      <c r="Y3691">
        <v>41325</v>
      </c>
      <c r="Z3691">
        <v>3359.3844589438709</v>
      </c>
      <c r="AA3691">
        <v>45426.236720098022</v>
      </c>
      <c r="AB3691">
        <v>1390</v>
      </c>
      <c r="AC3691">
        <v>7966.4129896920749</v>
      </c>
      <c r="AD3691">
        <v>6358.3157278481012</v>
      </c>
      <c r="AE3691">
        <v>9823.963160674266</v>
      </c>
      <c r="AF3691">
        <v>30266</v>
      </c>
      <c r="AG3691">
        <v>82944.625433845562</v>
      </c>
      <c r="AH3691">
        <v>16332.3687723283</v>
      </c>
      <c r="AI3691">
        <v>3151.0024491006729</v>
      </c>
      <c r="AJ3691">
        <v>24930.095409033769</v>
      </c>
      <c r="AK3691">
        <v>3818</v>
      </c>
      <c r="AL3691">
        <v>367656.625</v>
      </c>
      <c r="AM3691">
        <v>289666.25</v>
      </c>
      <c r="AN3691">
        <v>77990.390625</v>
      </c>
      <c r="AO3691" s="5" t="s">
        <v>2888</v>
      </c>
    </row>
    <row r="3692" spans="1:41" ht="14.25" x14ac:dyDescent="0.45">
      <c r="A3692">
        <v>2020</v>
      </c>
      <c r="B3692" s="5" t="s">
        <v>589</v>
      </c>
      <c r="C3692" s="5" t="s">
        <v>277</v>
      </c>
      <c r="D3692" s="5" t="s">
        <v>107</v>
      </c>
      <c r="E3692" s="5" t="s">
        <v>110</v>
      </c>
      <c r="F3692" s="5" t="s">
        <v>110</v>
      </c>
      <c r="G3692" s="5" t="s">
        <v>87</v>
      </c>
      <c r="H3692" s="5" t="s">
        <v>130</v>
      </c>
      <c r="I3692">
        <v>19339.091513319388</v>
      </c>
      <c r="J3692">
        <v>6254.0412775470204</v>
      </c>
      <c r="K3692">
        <v>2273.9486653129679</v>
      </c>
      <c r="L3692">
        <v>2767.1370022800002</v>
      </c>
      <c r="M3692">
        <v>8511.7166021603971</v>
      </c>
      <c r="N3692">
        <v>9117.011566000001</v>
      </c>
      <c r="O3692">
        <v>5406.4345859442074</v>
      </c>
      <c r="P3692">
        <v>2468</v>
      </c>
      <c r="Q3692">
        <v>3389.0418354554349</v>
      </c>
      <c r="R3692">
        <v>5708.5900497499988</v>
      </c>
      <c r="S3692">
        <v>7721</v>
      </c>
      <c r="T3692">
        <v>6347.6844609999998</v>
      </c>
      <c r="U3692">
        <v>1442.4213999999999</v>
      </c>
      <c r="V3692">
        <v>122</v>
      </c>
      <c r="W3692">
        <v>3054.6335890699988</v>
      </c>
      <c r="X3692">
        <v>9287.6924160000017</v>
      </c>
      <c r="Y3692">
        <v>35473</v>
      </c>
      <c r="Z3692">
        <v>2477.6718288172988</v>
      </c>
      <c r="AA3692">
        <v>49410.425180987957</v>
      </c>
      <c r="AB3692">
        <v>1390</v>
      </c>
      <c r="AC3692">
        <v>8170.87273</v>
      </c>
      <c r="AD3692">
        <v>5150.0971543478354</v>
      </c>
      <c r="AE3692">
        <v>9115.7767199999998</v>
      </c>
      <c r="AF3692">
        <v>31333.746332450879</v>
      </c>
      <c r="AG3692">
        <v>76814.159814249404</v>
      </c>
      <c r="AH3692">
        <v>18629.283467578789</v>
      </c>
      <c r="AI3692">
        <v>3317.3362080000002</v>
      </c>
      <c r="AJ3692">
        <v>16973.161815798008</v>
      </c>
      <c r="AK3692">
        <v>4074.7527319957571</v>
      </c>
      <c r="AL3692">
        <v>355540.75</v>
      </c>
      <c r="AM3692">
        <v>280376.15625</v>
      </c>
      <c r="AN3692">
        <v>75164.578125</v>
      </c>
      <c r="AO3692" s="5" t="s">
        <v>1062</v>
      </c>
    </row>
    <row r="3693" spans="1:41" ht="14.25" x14ac:dyDescent="0.45">
      <c r="A3693">
        <v>2020</v>
      </c>
      <c r="B3693" s="5" t="s">
        <v>1508</v>
      </c>
      <c r="C3693" s="5" t="s">
        <v>277</v>
      </c>
      <c r="D3693" s="5" t="s">
        <v>107</v>
      </c>
      <c r="E3693" s="5" t="s">
        <v>110</v>
      </c>
      <c r="F3693" s="5" t="s">
        <v>110</v>
      </c>
      <c r="G3693" s="5" t="s">
        <v>87</v>
      </c>
      <c r="H3693" s="5" t="s">
        <v>130</v>
      </c>
      <c r="I3693">
        <v>10589.577659634369</v>
      </c>
      <c r="J3693">
        <v>11086.65128229967</v>
      </c>
      <c r="K3693">
        <v>2052.3198267868702</v>
      </c>
      <c r="L3693">
        <v>1520.2156199999999</v>
      </c>
      <c r="M3693">
        <v>7147.2809056842507</v>
      </c>
      <c r="N3693">
        <v>7591.7646504857157</v>
      </c>
      <c r="O3693">
        <v>7615</v>
      </c>
      <c r="P3693">
        <v>2619</v>
      </c>
      <c r="Q3693">
        <v>3583.2982239970052</v>
      </c>
      <c r="R3693">
        <v>6036.5264244816208</v>
      </c>
      <c r="S3693">
        <v>6812</v>
      </c>
      <c r="T3693">
        <v>6789.1671786696634</v>
      </c>
      <c r="U3693">
        <v>1909.1155796331041</v>
      </c>
      <c r="V3693">
        <v>6089</v>
      </c>
      <c r="W3693">
        <v>2963.8276305341769</v>
      </c>
      <c r="X3693">
        <v>9723.9909352283994</v>
      </c>
      <c r="Y3693">
        <v>34590</v>
      </c>
      <c r="Z3693">
        <v>3969.0239999999999</v>
      </c>
      <c r="AA3693">
        <v>38145.630451443772</v>
      </c>
      <c r="AB3693">
        <v>1390</v>
      </c>
      <c r="AC3693">
        <v>7546.0031291237647</v>
      </c>
      <c r="AD3693">
        <v>5723.7534421852488</v>
      </c>
      <c r="AE3693">
        <v>8965.3361247616467</v>
      </c>
      <c r="AF3693">
        <v>30510.920153300649</v>
      </c>
      <c r="AG3693">
        <v>87569</v>
      </c>
      <c r="AH3693">
        <v>18091.34336862525</v>
      </c>
      <c r="AI3693">
        <v>3089.2180873536004</v>
      </c>
      <c r="AJ3693">
        <v>24141.75086835416</v>
      </c>
      <c r="AK3693">
        <v>4535.2232292666531</v>
      </c>
      <c r="AL3693">
        <v>362395.9375</v>
      </c>
      <c r="AM3693">
        <v>286462.8125</v>
      </c>
      <c r="AN3693">
        <v>75933.1328125</v>
      </c>
      <c r="AO3693" s="5" t="s">
        <v>2889</v>
      </c>
    </row>
    <row r="3694" spans="1:41" ht="14.25" x14ac:dyDescent="0.45">
      <c r="A3694">
        <v>2020</v>
      </c>
      <c r="B3694" s="5" t="s">
        <v>4071</v>
      </c>
      <c r="C3694" s="5" t="s">
        <v>277</v>
      </c>
      <c r="D3694" s="5" t="s">
        <v>107</v>
      </c>
      <c r="E3694" s="5" t="s">
        <v>110</v>
      </c>
      <c r="F3694" s="5" t="s">
        <v>110</v>
      </c>
      <c r="G3694" s="5" t="s">
        <v>87</v>
      </c>
      <c r="H3694" s="5" t="s">
        <v>130</v>
      </c>
      <c r="I3694">
        <v>10588.847315288989</v>
      </c>
      <c r="J3694">
        <v>8962.3471783743335</v>
      </c>
      <c r="K3694">
        <v>1920.1999254780001</v>
      </c>
      <c r="L3694">
        <v>2303.9105</v>
      </c>
      <c r="M3694">
        <v>8918.0551473587984</v>
      </c>
      <c r="N3694">
        <v>9014.236619796824</v>
      </c>
      <c r="O3694">
        <v>5585.7602932806094</v>
      </c>
      <c r="P3694">
        <v>6890.4028609233483</v>
      </c>
      <c r="Q3694">
        <v>3579.3865755000002</v>
      </c>
      <c r="R3694">
        <v>6062.8741249999994</v>
      </c>
      <c r="S3694">
        <v>7608</v>
      </c>
      <c r="T3694">
        <v>7216.2143999999989</v>
      </c>
      <c r="U3694">
        <v>1428.14</v>
      </c>
      <c r="V3694">
        <v>5275</v>
      </c>
      <c r="W3694">
        <v>3836.1828799999989</v>
      </c>
      <c r="X3694">
        <v>8634.2796000000017</v>
      </c>
      <c r="Y3694">
        <v>34468</v>
      </c>
      <c r="Z3694">
        <v>2520</v>
      </c>
      <c r="AA3694">
        <v>53624</v>
      </c>
      <c r="AB3694">
        <v>1390</v>
      </c>
      <c r="AC3694">
        <v>8549.4399200000007</v>
      </c>
      <c r="AD3694">
        <v>6304.8795675600004</v>
      </c>
      <c r="AE3694">
        <v>9843.2504606896</v>
      </c>
      <c r="AF3694">
        <v>30577.647312000008</v>
      </c>
      <c r="AG3694">
        <v>77182</v>
      </c>
      <c r="AH3694">
        <v>15630</v>
      </c>
      <c r="AI3694">
        <v>3430.1988000000001</v>
      </c>
      <c r="AJ3694">
        <v>17009</v>
      </c>
      <c r="AK3694">
        <v>3889.0290385955259</v>
      </c>
      <c r="AL3694">
        <v>362241.28125</v>
      </c>
      <c r="AM3694">
        <v>287878.5</v>
      </c>
      <c r="AN3694">
        <v>74362.8046875</v>
      </c>
      <c r="AO3694" s="5" t="s">
        <v>4527</v>
      </c>
    </row>
    <row r="3695" spans="1:41" ht="14.25" x14ac:dyDescent="0.45">
      <c r="A3695">
        <v>2020</v>
      </c>
      <c r="B3695" s="5" t="s">
        <v>1509</v>
      </c>
      <c r="C3695" s="5" t="s">
        <v>277</v>
      </c>
      <c r="D3695" s="5" t="s">
        <v>107</v>
      </c>
      <c r="E3695" s="5" t="s">
        <v>110</v>
      </c>
      <c r="F3695" s="5" t="s">
        <v>110</v>
      </c>
      <c r="G3695" s="5" t="s">
        <v>87</v>
      </c>
      <c r="H3695" s="5" t="s">
        <v>130</v>
      </c>
      <c r="I3695">
        <v>9620</v>
      </c>
      <c r="J3695">
        <v>7570.9749273681973</v>
      </c>
      <c r="K3695">
        <v>1797.7733907593281</v>
      </c>
      <c r="L3695">
        <v>2353.6152942328399</v>
      </c>
      <c r="M3695">
        <v>7163.5203382837208</v>
      </c>
      <c r="N3695">
        <v>8178.1072754731194</v>
      </c>
      <c r="O3695">
        <v>5053.5861957721681</v>
      </c>
      <c r="P3695">
        <v>2619</v>
      </c>
      <c r="Q3695">
        <v>4985.6175803591013</v>
      </c>
      <c r="R3695">
        <v>6110.2716515938901</v>
      </c>
      <c r="S3695">
        <v>9443</v>
      </c>
      <c r="T3695">
        <v>5844.2657210727302</v>
      </c>
      <c r="U3695">
        <v>1432.544842152</v>
      </c>
      <c r="V3695">
        <v>5544</v>
      </c>
      <c r="W3695">
        <v>3112.6716272623289</v>
      </c>
      <c r="X3695">
        <v>8810.5648095360011</v>
      </c>
      <c r="Y3695">
        <v>33802</v>
      </c>
      <c r="Z3695">
        <v>2869.7865044793489</v>
      </c>
      <c r="AA3695">
        <v>42388.399032418303</v>
      </c>
      <c r="AB3695">
        <v>1390</v>
      </c>
      <c r="AC3695">
        <v>7587.7297432821761</v>
      </c>
      <c r="AD3695">
        <v>5730.340135449931</v>
      </c>
      <c r="AE3695">
        <v>8791</v>
      </c>
      <c r="AF3695">
        <v>30612.063330168159</v>
      </c>
      <c r="AG3695">
        <v>78789.230732387368</v>
      </c>
      <c r="AH3695">
        <v>13071.284048950019</v>
      </c>
      <c r="AI3695">
        <v>3050.2938268799999</v>
      </c>
      <c r="AJ3695">
        <v>17539.049214060411</v>
      </c>
      <c r="AK3695">
        <v>4275.1602630115622</v>
      </c>
      <c r="AL3695">
        <v>339535.84375</v>
      </c>
      <c r="AM3695">
        <v>270793.40625</v>
      </c>
      <c r="AN3695">
        <v>68742.4609375</v>
      </c>
      <c r="AO3695" s="5" t="s">
        <v>2887</v>
      </c>
    </row>
    <row r="3696" spans="1:41" ht="14.25" x14ac:dyDescent="0.45">
      <c r="A3696">
        <v>2020</v>
      </c>
      <c r="B3696" s="5" t="s">
        <v>5028</v>
      </c>
      <c r="C3696" s="5" t="s">
        <v>277</v>
      </c>
      <c r="D3696" s="5" t="s">
        <v>107</v>
      </c>
      <c r="E3696" s="5" t="s">
        <v>4072</v>
      </c>
      <c r="F3696" s="5" t="s">
        <v>4072</v>
      </c>
      <c r="G3696" s="5" t="s">
        <v>86</v>
      </c>
      <c r="H3696" s="5" t="s">
        <v>130</v>
      </c>
      <c r="I3696"/>
      <c r="J3696"/>
      <c r="K3696"/>
      <c r="L3696"/>
      <c r="M3696"/>
      <c r="N3696"/>
      <c r="O3696">
        <v>1509.7365423000001</v>
      </c>
      <c r="P3696"/>
      <c r="Q3696"/>
      <c r="R3696"/>
      <c r="S3696"/>
      <c r="T3696"/>
      <c r="U3696"/>
      <c r="V3696"/>
      <c r="W3696"/>
      <c r="X3696"/>
      <c r="Y3696"/>
      <c r="Z3696"/>
      <c r="AA3696"/>
      <c r="AB3696"/>
      <c r="AC3696"/>
      <c r="AD3696"/>
      <c r="AE3696"/>
      <c r="AF3696"/>
      <c r="AG3696"/>
      <c r="AH3696"/>
      <c r="AI3696"/>
      <c r="AJ3696"/>
      <c r="AK3696"/>
      <c r="AL3696">
        <v>1509.736572265625</v>
      </c>
      <c r="AM3696">
        <v>0</v>
      </c>
      <c r="AN3696">
        <v>1509.736572265625</v>
      </c>
      <c r="AO3696" s="5" t="s">
        <v>5794</v>
      </c>
    </row>
    <row r="3697" spans="1:41" ht="14.25" x14ac:dyDescent="0.45">
      <c r="A3697">
        <v>2020</v>
      </c>
      <c r="B3697" s="5" t="s">
        <v>4071</v>
      </c>
      <c r="C3697" s="5" t="s">
        <v>277</v>
      </c>
      <c r="D3697" s="5" t="s">
        <v>107</v>
      </c>
      <c r="E3697" s="5" t="s">
        <v>4072</v>
      </c>
      <c r="F3697" s="5" t="s">
        <v>4072</v>
      </c>
      <c r="G3697" s="5" t="s">
        <v>86</v>
      </c>
      <c r="H3697" s="5" t="s">
        <v>130</v>
      </c>
      <c r="I3697"/>
      <c r="J3697"/>
      <c r="K3697"/>
      <c r="L3697"/>
      <c r="M3697"/>
      <c r="N3697"/>
      <c r="O3697">
        <v>1537.1664950297827</v>
      </c>
      <c r="P3697"/>
      <c r="Q3697"/>
      <c r="R3697"/>
      <c r="S3697"/>
      <c r="T3697"/>
      <c r="U3697"/>
      <c r="V3697"/>
      <c r="W3697"/>
      <c r="X3697"/>
      <c r="Y3697"/>
      <c r="Z3697"/>
      <c r="AA3697"/>
      <c r="AB3697"/>
      <c r="AC3697"/>
      <c r="AD3697"/>
      <c r="AE3697"/>
      <c r="AF3697"/>
      <c r="AG3697"/>
      <c r="AH3697"/>
      <c r="AI3697"/>
      <c r="AJ3697"/>
      <c r="AK3697"/>
      <c r="AL3697">
        <v>1537.16650390625</v>
      </c>
      <c r="AM3697">
        <v>0</v>
      </c>
      <c r="AN3697">
        <v>1537.16650390625</v>
      </c>
      <c r="AO3697" s="5" t="s">
        <v>4528</v>
      </c>
    </row>
    <row r="3698" spans="1:41" ht="14.25" x14ac:dyDescent="0.45">
      <c r="A3698">
        <v>2020</v>
      </c>
      <c r="B3698" s="5" t="s">
        <v>5028</v>
      </c>
      <c r="C3698" s="5" t="s">
        <v>277</v>
      </c>
      <c r="D3698" s="5" t="s">
        <v>107</v>
      </c>
      <c r="E3698" s="5" t="s">
        <v>4072</v>
      </c>
      <c r="F3698" s="5" t="s">
        <v>4072</v>
      </c>
      <c r="G3698" s="5" t="s">
        <v>87</v>
      </c>
      <c r="H3698" s="5" t="s">
        <v>130</v>
      </c>
      <c r="I3698"/>
      <c r="J3698"/>
      <c r="K3698"/>
      <c r="L3698"/>
      <c r="M3698"/>
      <c r="N3698"/>
      <c r="O3698">
        <v>1539.931273146</v>
      </c>
      <c r="P3698"/>
      <c r="Q3698"/>
      <c r="R3698"/>
      <c r="S3698"/>
      <c r="T3698"/>
      <c r="U3698"/>
      <c r="V3698"/>
      <c r="W3698"/>
      <c r="X3698"/>
      <c r="Y3698"/>
      <c r="Z3698"/>
      <c r="AA3698"/>
      <c r="AB3698"/>
      <c r="AC3698"/>
      <c r="AD3698"/>
      <c r="AE3698"/>
      <c r="AF3698"/>
      <c r="AG3698"/>
      <c r="AH3698"/>
      <c r="AI3698"/>
      <c r="AJ3698"/>
      <c r="AK3698"/>
      <c r="AL3698">
        <v>1539.9312744140625</v>
      </c>
      <c r="AM3698">
        <v>0</v>
      </c>
      <c r="AN3698">
        <v>1539.9312744140625</v>
      </c>
      <c r="AO3698" s="5" t="s">
        <v>5795</v>
      </c>
    </row>
    <row r="3699" spans="1:41" ht="14.25" x14ac:dyDescent="0.45">
      <c r="A3699">
        <v>2020</v>
      </c>
      <c r="B3699" s="5" t="s">
        <v>4071</v>
      </c>
      <c r="C3699" s="5" t="s">
        <v>277</v>
      </c>
      <c r="D3699" s="5" t="s">
        <v>107</v>
      </c>
      <c r="E3699" s="5" t="s">
        <v>4072</v>
      </c>
      <c r="F3699" s="5" t="s">
        <v>4072</v>
      </c>
      <c r="G3699" s="5" t="s">
        <v>87</v>
      </c>
      <c r="H3699" s="5" t="s">
        <v>130</v>
      </c>
      <c r="I3699"/>
      <c r="J3699"/>
      <c r="K3699"/>
      <c r="L3699"/>
      <c r="M3699"/>
      <c r="N3699"/>
      <c r="O3699">
        <v>1551.7015325154989</v>
      </c>
      <c r="P3699"/>
      <c r="Q3699"/>
      <c r="R3699"/>
      <c r="S3699"/>
      <c r="T3699"/>
      <c r="U3699"/>
      <c r="V3699"/>
      <c r="W3699"/>
      <c r="X3699"/>
      <c r="Y3699"/>
      <c r="Z3699"/>
      <c r="AA3699"/>
      <c r="AB3699"/>
      <c r="AC3699"/>
      <c r="AD3699"/>
      <c r="AE3699"/>
      <c r="AF3699"/>
      <c r="AG3699"/>
      <c r="AH3699"/>
      <c r="AI3699"/>
      <c r="AJ3699"/>
      <c r="AK3699"/>
      <c r="AL3699">
        <v>1551.7015380859375</v>
      </c>
      <c r="AM3699">
        <v>0</v>
      </c>
      <c r="AN3699">
        <v>1551.7015380859375</v>
      </c>
      <c r="AO3699" s="5" t="s">
        <v>4529</v>
      </c>
    </row>
    <row r="3700" spans="1:41" ht="14.25" x14ac:dyDescent="0.45">
      <c r="A3700">
        <v>2020</v>
      </c>
      <c r="B3700" s="5" t="s">
        <v>1507</v>
      </c>
      <c r="C3700" s="5" t="s">
        <v>277</v>
      </c>
      <c r="D3700" s="5" t="s">
        <v>107</v>
      </c>
      <c r="E3700" s="5" t="s">
        <v>291</v>
      </c>
      <c r="F3700" s="5" t="s">
        <v>291</v>
      </c>
      <c r="G3700" s="5" t="s">
        <v>86</v>
      </c>
      <c r="H3700" s="5" t="s">
        <v>130</v>
      </c>
      <c r="I3700">
        <v>2888.9954915002813</v>
      </c>
      <c r="J3700">
        <v>4171.0105130619086</v>
      </c>
      <c r="K3700">
        <v>198.51763824139306</v>
      </c>
      <c r="L3700">
        <v>212.4675263340315</v>
      </c>
      <c r="M3700">
        <v>120.17738325259592</v>
      </c>
      <c r="N3700">
        <v>561.21472864999225</v>
      </c>
      <c r="O3700">
        <v>1598.871789079328</v>
      </c>
      <c r="P3700">
        <v>863.81999342876441</v>
      </c>
      <c r="Q3700">
        <v>733.82313243009651</v>
      </c>
      <c r="R3700">
        <v>580.06444518572948</v>
      </c>
      <c r="S3700">
        <v>1558.095193116231</v>
      </c>
      <c r="T3700">
        <v>1845.6775014875464</v>
      </c>
      <c r="U3700">
        <v>257.28850428587157</v>
      </c>
      <c r="V3700">
        <v>829.48180735457754</v>
      </c>
      <c r="W3700">
        <v>499.51330054793766</v>
      </c>
      <c r="X3700">
        <v>1432.5462002824852</v>
      </c>
      <c r="Y3700">
        <v>14790.100583141193</v>
      </c>
      <c r="Z3700">
        <v>404.54675468651453</v>
      </c>
      <c r="AA3700">
        <v>15626.845589311844</v>
      </c>
      <c r="AB3700">
        <v>182.42161351911795</v>
      </c>
      <c r="AC3700">
        <v>1129.7520754803049</v>
      </c>
      <c r="AD3700">
        <v>2936.2572288660913</v>
      </c>
      <c r="AE3700">
        <v>1572.2987545584924</v>
      </c>
      <c r="AF3700">
        <v>2465.9457617039798</v>
      </c>
      <c r="AG3700">
        <v>12852.710112204706</v>
      </c>
      <c r="AH3700">
        <v>2237.8453400943163</v>
      </c>
      <c r="AI3700">
        <v>884.20829141031288</v>
      </c>
      <c r="AJ3700">
        <v>8361.1569469767692</v>
      </c>
      <c r="AK3700">
        <v>3989.6679944945913</v>
      </c>
      <c r="AL3700">
        <v>85785.328125</v>
      </c>
      <c r="AM3700">
        <v>68301.5234375</v>
      </c>
      <c r="AN3700">
        <v>17483.798828125</v>
      </c>
      <c r="AO3700" s="5" t="s">
        <v>2892</v>
      </c>
    </row>
    <row r="3701" spans="1:41" ht="14.25" x14ac:dyDescent="0.45">
      <c r="A3701">
        <v>2020</v>
      </c>
      <c r="B3701" s="5" t="s">
        <v>1509</v>
      </c>
      <c r="C3701" s="5" t="s">
        <v>277</v>
      </c>
      <c r="D3701" s="5" t="s">
        <v>107</v>
      </c>
      <c r="E3701" s="5" t="s">
        <v>291</v>
      </c>
      <c r="F3701" s="5" t="s">
        <v>291</v>
      </c>
      <c r="G3701" s="5" t="s">
        <v>86</v>
      </c>
      <c r="H3701" s="5" t="s">
        <v>130</v>
      </c>
      <c r="I3701">
        <v>2663.2561532291006</v>
      </c>
      <c r="J3701">
        <v>4360.9904659673393</v>
      </c>
      <c r="K3701">
        <v>232.07579245620553</v>
      </c>
      <c r="L3701">
        <v>204.57863968568245</v>
      </c>
      <c r="M3701">
        <v>601.70726027234514</v>
      </c>
      <c r="N3701">
        <v>629.69895273321038</v>
      </c>
      <c r="O3701">
        <v>1759.5795345492895</v>
      </c>
      <c r="P3701">
        <v>783.45957340624045</v>
      </c>
      <c r="Q3701">
        <v>786.91664327660669</v>
      </c>
      <c r="R3701">
        <v>879.6484743637667</v>
      </c>
      <c r="S3701">
        <v>1784.7268930509867</v>
      </c>
      <c r="T3701">
        <v>2834.8122850234481</v>
      </c>
      <c r="U3701">
        <v>234.39057837622045</v>
      </c>
      <c r="V3701">
        <v>2209.0537213664202</v>
      </c>
      <c r="W3701">
        <v>599.00633513021387</v>
      </c>
      <c r="X3701">
        <v>2371.7929451362847</v>
      </c>
      <c r="Y3701">
        <v>14284.304125090375</v>
      </c>
      <c r="Z3701">
        <v>908.71847744890624</v>
      </c>
      <c r="AA3701">
        <v>15983.694841893785</v>
      </c>
      <c r="AB3701">
        <v>180.58804186075298</v>
      </c>
      <c r="AC3701">
        <v>1114.9820683625671</v>
      </c>
      <c r="AD3701">
        <v>3480.309094357664</v>
      </c>
      <c r="AE3701">
        <v>1532.1981912370829</v>
      </c>
      <c r="AF3701">
        <v>2285.412456640302</v>
      </c>
      <c r="AG3701">
        <v>15159.466472902572</v>
      </c>
      <c r="AH3701">
        <v>2290.3352548817766</v>
      </c>
      <c r="AI3701">
        <v>763.29945600446172</v>
      </c>
      <c r="AJ3701">
        <v>9733.3535736760077</v>
      </c>
      <c r="AK3701">
        <v>3499.1011972863239</v>
      </c>
      <c r="AL3701">
        <v>94151.453125</v>
      </c>
      <c r="AM3701">
        <v>73754.125</v>
      </c>
      <c r="AN3701">
        <v>20397.333984375</v>
      </c>
      <c r="AO3701" s="5" t="s">
        <v>2891</v>
      </c>
    </row>
    <row r="3702" spans="1:41" ht="14.25" x14ac:dyDescent="0.45">
      <c r="A3702">
        <v>2020</v>
      </c>
      <c r="B3702" s="5" t="s">
        <v>589</v>
      </c>
      <c r="C3702" s="5" t="s">
        <v>277</v>
      </c>
      <c r="D3702" s="5" t="s">
        <v>107</v>
      </c>
      <c r="E3702" s="5" t="s">
        <v>291</v>
      </c>
      <c r="F3702" s="5" t="s">
        <v>291</v>
      </c>
      <c r="G3702" s="5" t="s">
        <v>86</v>
      </c>
      <c r="H3702" s="5" t="s">
        <v>130</v>
      </c>
      <c r="I3702">
        <v>3035.3001213194607</v>
      </c>
      <c r="J3702">
        <v>5797.2368950415366</v>
      </c>
      <c r="K3702">
        <v>226.11098561468313</v>
      </c>
      <c r="L3702">
        <v>196.13504376107986</v>
      </c>
      <c r="M3702">
        <v>1066.4058882532061</v>
      </c>
      <c r="N3702">
        <v>618.30631599308435</v>
      </c>
      <c r="O3702">
        <v>1585.0775625297026</v>
      </c>
      <c r="P3702">
        <v>798.90947164054694</v>
      </c>
      <c r="Q3702">
        <v>831.57423409190096</v>
      </c>
      <c r="R3702">
        <v>852.15793150184322</v>
      </c>
      <c r="S3702">
        <v>2081.3536757939801</v>
      </c>
      <c r="T3702">
        <v>2509.1903253016612</v>
      </c>
      <c r="U3702">
        <v>240.46407284140921</v>
      </c>
      <c r="V3702">
        <v>1801.3895543728177</v>
      </c>
      <c r="W3702">
        <v>608.47865388565288</v>
      </c>
      <c r="X3702">
        <v>1529.2941034926794</v>
      </c>
      <c r="Y3702">
        <v>12833.463017949121</v>
      </c>
      <c r="Z3702">
        <v>1479.6744970983452</v>
      </c>
      <c r="AA3702">
        <v>12845.939795665945</v>
      </c>
      <c r="AB3702">
        <v>254.05552043679322</v>
      </c>
      <c r="AC3702">
        <v>1117.2299251256998</v>
      </c>
      <c r="AD3702">
        <v>3601.6182942368337</v>
      </c>
      <c r="AE3702">
        <v>1864.1193125053592</v>
      </c>
      <c r="AF3702">
        <v>1421.1388778315943</v>
      </c>
      <c r="AG3702">
        <v>12831.914958629604</v>
      </c>
      <c r="AH3702">
        <v>2693.75734822812</v>
      </c>
      <c r="AI3702">
        <v>760.07556937262825</v>
      </c>
      <c r="AJ3702">
        <v>7796.685029500034</v>
      </c>
      <c r="AK3702">
        <v>3220.8322484201544</v>
      </c>
      <c r="AL3702">
        <v>86497.90625</v>
      </c>
      <c r="AM3702">
        <v>66361.640625</v>
      </c>
      <c r="AN3702">
        <v>20136.25</v>
      </c>
      <c r="AO3702" s="5" t="s">
        <v>1063</v>
      </c>
    </row>
    <row r="3703" spans="1:41" ht="14.25" x14ac:dyDescent="0.45">
      <c r="A3703">
        <v>2020</v>
      </c>
      <c r="B3703" s="5" t="s">
        <v>5028</v>
      </c>
      <c r="C3703" s="5" t="s">
        <v>277</v>
      </c>
      <c r="D3703" s="5" t="s">
        <v>107</v>
      </c>
      <c r="E3703" s="5" t="s">
        <v>291</v>
      </c>
      <c r="F3703" s="5" t="s">
        <v>291</v>
      </c>
      <c r="G3703" s="5" t="s">
        <v>86</v>
      </c>
      <c r="H3703" s="5" t="s">
        <v>130</v>
      </c>
      <c r="I3703">
        <v>3042.1414472385118</v>
      </c>
      <c r="J3703">
        <v>6825.2913297681635</v>
      </c>
      <c r="K3703">
        <v>362</v>
      </c>
      <c r="L3703">
        <v>188</v>
      </c>
      <c r="M3703">
        <v>1350</v>
      </c>
      <c r="N3703">
        <v>1178.673</v>
      </c>
      <c r="O3703"/>
      <c r="P3703">
        <v>1032.3429599999999</v>
      </c>
      <c r="Q3703">
        <v>1049.6982465452861</v>
      </c>
      <c r="R3703">
        <v>778.50324712871338</v>
      </c>
      <c r="S3703">
        <v>2511</v>
      </c>
      <c r="T3703">
        <v>2600</v>
      </c>
      <c r="U3703">
        <v>234</v>
      </c>
      <c r="V3703">
        <v>1816</v>
      </c>
      <c r="W3703">
        <v>891</v>
      </c>
      <c r="X3703">
        <v>2740.05</v>
      </c>
      <c r="Y3703">
        <v>13125</v>
      </c>
      <c r="Z3703">
        <v>1856.2105654782019</v>
      </c>
      <c r="AA3703">
        <v>15866</v>
      </c>
      <c r="AB3703">
        <v>310</v>
      </c>
      <c r="AC3703">
        <v>1199.0925</v>
      </c>
      <c r="AD3703">
        <v>4513.2647522545531</v>
      </c>
      <c r="AE3703">
        <v>1891</v>
      </c>
      <c r="AF3703">
        <v>3537.27</v>
      </c>
      <c r="AG3703">
        <v>15191</v>
      </c>
      <c r="AH3703">
        <v>3591.2979078839312</v>
      </c>
      <c r="AI3703">
        <v>1082</v>
      </c>
      <c r="AJ3703">
        <v>7337</v>
      </c>
      <c r="AK3703">
        <v>3274</v>
      </c>
      <c r="AL3703">
        <v>99371.8359375</v>
      </c>
      <c r="AM3703">
        <v>76147.21875</v>
      </c>
      <c r="AN3703">
        <v>23224.61328125</v>
      </c>
      <c r="AO3703" s="5" t="s">
        <v>5796</v>
      </c>
    </row>
    <row r="3704" spans="1:41" ht="14.25" x14ac:dyDescent="0.45">
      <c r="A3704">
        <v>2020</v>
      </c>
      <c r="B3704" s="5" t="s">
        <v>1508</v>
      </c>
      <c r="C3704" s="5" t="s">
        <v>277</v>
      </c>
      <c r="D3704" s="5" t="s">
        <v>107</v>
      </c>
      <c r="E3704" s="5" t="s">
        <v>291</v>
      </c>
      <c r="F3704" s="5" t="s">
        <v>291</v>
      </c>
      <c r="G3704" s="5" t="s">
        <v>86</v>
      </c>
      <c r="H3704" s="5" t="s">
        <v>130</v>
      </c>
      <c r="I3704">
        <v>2708.6197685149532</v>
      </c>
      <c r="J3704">
        <v>3570.3168192234994</v>
      </c>
      <c r="K3704">
        <v>198.60192937774721</v>
      </c>
      <c r="L3704">
        <v>239.03837735285586</v>
      </c>
      <c r="M3704">
        <v>148.52798520097855</v>
      </c>
      <c r="N3704">
        <v>640.25397230732005</v>
      </c>
      <c r="O3704">
        <v>1764.8824689135965</v>
      </c>
      <c r="P3704">
        <v>804.66846618467264</v>
      </c>
      <c r="Q3704">
        <v>823.22051212509143</v>
      </c>
      <c r="R3704">
        <v>724.28732736863094</v>
      </c>
      <c r="S3704">
        <v>1737.8697261770126</v>
      </c>
      <c r="T3704">
        <v>1895.4584988332183</v>
      </c>
      <c r="U3704">
        <v>240.34824869092955</v>
      </c>
      <c r="V3704">
        <v>1200.4570492610383</v>
      </c>
      <c r="W3704">
        <v>493.1087936339585</v>
      </c>
      <c r="X3704">
        <v>2702.1018405696859</v>
      </c>
      <c r="Y3704">
        <v>14747.720153421791</v>
      </c>
      <c r="Z3704">
        <v>449.64487722321348</v>
      </c>
      <c r="AA3704">
        <v>15778.096600960078</v>
      </c>
      <c r="AB3704">
        <v>181.12158988850754</v>
      </c>
      <c r="AC3704">
        <v>1138.3281317992828</v>
      </c>
      <c r="AD3704">
        <v>2992.7873100394636</v>
      </c>
      <c r="AE3704">
        <v>2122.9135186932044</v>
      </c>
      <c r="AF3704">
        <v>2166.5666579966842</v>
      </c>
      <c r="AG3704">
        <v>14546.590946045599</v>
      </c>
      <c r="AH3704">
        <v>2921.1325829484854</v>
      </c>
      <c r="AI3704">
        <v>748.70610703912121</v>
      </c>
      <c r="AJ3704">
        <v>8459.7080835432025</v>
      </c>
      <c r="AK3704">
        <v>3564.9360570021536</v>
      </c>
      <c r="AL3704">
        <v>89710.0234375</v>
      </c>
      <c r="AM3704">
        <v>70360.78125</v>
      </c>
      <c r="AN3704">
        <v>19349.236328125</v>
      </c>
      <c r="AO3704" s="5" t="s">
        <v>2890</v>
      </c>
    </row>
    <row r="3705" spans="1:41" ht="14.25" x14ac:dyDescent="0.45">
      <c r="A3705">
        <v>2020</v>
      </c>
      <c r="B3705" s="5" t="s">
        <v>4071</v>
      </c>
      <c r="C3705" s="5" t="s">
        <v>277</v>
      </c>
      <c r="D3705" s="5" t="s">
        <v>107</v>
      </c>
      <c r="E3705" s="5" t="s">
        <v>291</v>
      </c>
      <c r="F3705" s="5" t="s">
        <v>291</v>
      </c>
      <c r="G3705" s="5" t="s">
        <v>86</v>
      </c>
      <c r="H3705" s="5" t="s">
        <v>130</v>
      </c>
      <c r="I3705">
        <v>2965.8437248107202</v>
      </c>
      <c r="J3705">
        <v>10680.969280193025</v>
      </c>
      <c r="K3705">
        <v>311.62496686259061</v>
      </c>
      <c r="L3705">
        <v>193.38328707797373</v>
      </c>
      <c r="M3705">
        <v>1028.8062311368922</v>
      </c>
      <c r="N3705">
        <v>838.39891096209703</v>
      </c>
      <c r="O3705"/>
      <c r="P3705">
        <v>1005.9594430419496</v>
      </c>
      <c r="Q3705">
        <v>1033.6957358017689</v>
      </c>
      <c r="R3705">
        <v>858.25947500392022</v>
      </c>
      <c r="S3705">
        <v>2582.9012438978302</v>
      </c>
      <c r="T3705">
        <v>2468.722813761367</v>
      </c>
      <c r="U3705">
        <v>245.49041614071106</v>
      </c>
      <c r="V3705">
        <v>1941.0333123198748</v>
      </c>
      <c r="W3705">
        <v>686.09921532451324</v>
      </c>
      <c r="X3705">
        <v>1511.0640889231033</v>
      </c>
      <c r="Y3705">
        <v>13433.966644884771</v>
      </c>
      <c r="Z3705">
        <v>1545.0090276123221</v>
      </c>
      <c r="AA3705">
        <v>13821.761853546453</v>
      </c>
      <c r="AB3705">
        <v>250.36963869563198</v>
      </c>
      <c r="AC3705">
        <v>1217.203783325042</v>
      </c>
      <c r="AD3705">
        <v>5279.2611083067786</v>
      </c>
      <c r="AE3705">
        <v>2105.6148332372991</v>
      </c>
      <c r="AF3705">
        <v>3173.7639844540263</v>
      </c>
      <c r="AG3705">
        <v>14065.548231405388</v>
      </c>
      <c r="AH3705">
        <v>1506.9495509001677</v>
      </c>
      <c r="AI3705">
        <v>815.70716304698499</v>
      </c>
      <c r="AJ3705">
        <v>8974.7974841786036</v>
      </c>
      <c r="AK3705">
        <v>3319.7059685479903</v>
      </c>
      <c r="AL3705">
        <v>97861.9140625</v>
      </c>
      <c r="AM3705">
        <v>78100.6953125</v>
      </c>
      <c r="AN3705">
        <v>19761.2109375</v>
      </c>
      <c r="AO3705" s="5" t="s">
        <v>4530</v>
      </c>
    </row>
    <row r="3706" spans="1:41" ht="14.25" x14ac:dyDescent="0.45">
      <c r="A3706">
        <v>2020</v>
      </c>
      <c r="B3706" s="5" t="s">
        <v>1507</v>
      </c>
      <c r="C3706" s="5" t="s">
        <v>277</v>
      </c>
      <c r="D3706" s="5" t="s">
        <v>107</v>
      </c>
      <c r="E3706" s="5" t="s">
        <v>291</v>
      </c>
      <c r="F3706" s="5" t="s">
        <v>291</v>
      </c>
      <c r="G3706" s="5" t="s">
        <v>87</v>
      </c>
      <c r="H3706" s="5" t="s">
        <v>130</v>
      </c>
      <c r="I3706">
        <v>3059.4039324655482</v>
      </c>
      <c r="J3706">
        <v>3803.3213148083191</v>
      </c>
      <c r="K3706">
        <v>224</v>
      </c>
      <c r="L3706">
        <v>227.43976219455749</v>
      </c>
      <c r="M3706">
        <v>128.7932826195522</v>
      </c>
      <c r="N3706">
        <v>607.20299999999997</v>
      </c>
      <c r="O3706">
        <v>1771.1417729656359</v>
      </c>
      <c r="P3706">
        <v>937.82500000000005</v>
      </c>
      <c r="Q3706">
        <v>796.18478705388009</v>
      </c>
      <c r="R3706">
        <v>620.62857250576951</v>
      </c>
      <c r="S3706">
        <v>1683.8748432451171</v>
      </c>
      <c r="T3706">
        <v>2044.5394963093249</v>
      </c>
      <c r="U3706">
        <v>210.8</v>
      </c>
      <c r="V3706">
        <v>896</v>
      </c>
      <c r="W3706">
        <v>524.22355755857416</v>
      </c>
      <c r="X3706">
        <v>1641.821907727375</v>
      </c>
      <c r="Y3706">
        <v>18181</v>
      </c>
      <c r="Z3706">
        <v>420.88279999999997</v>
      </c>
      <c r="AA3706">
        <v>16969.809704700841</v>
      </c>
      <c r="AB3706">
        <v>170</v>
      </c>
      <c r="AC3706">
        <v>1247.209802778538</v>
      </c>
      <c r="AD3706">
        <v>3160.4484565500002</v>
      </c>
      <c r="AE3706">
        <v>1705.6110652099289</v>
      </c>
      <c r="AF3706">
        <v>2639.7168889935738</v>
      </c>
      <c r="AG3706">
        <v>13945.99577286529</v>
      </c>
      <c r="AH3706">
        <v>2413.9245799999999</v>
      </c>
      <c r="AI3706">
        <v>927.95783347353608</v>
      </c>
      <c r="AJ3706">
        <v>9105.0476095482973</v>
      </c>
      <c r="AK3706">
        <v>4077</v>
      </c>
      <c r="AL3706">
        <v>94141.8046875</v>
      </c>
      <c r="AM3706">
        <v>75374.078125</v>
      </c>
      <c r="AN3706">
        <v>18767.7265625</v>
      </c>
      <c r="AO3706" s="5" t="s">
        <v>2894</v>
      </c>
    </row>
    <row r="3707" spans="1:41" ht="14.25" x14ac:dyDescent="0.45">
      <c r="A3707">
        <v>2020</v>
      </c>
      <c r="B3707" s="5" t="s">
        <v>589</v>
      </c>
      <c r="C3707" s="5" t="s">
        <v>277</v>
      </c>
      <c r="D3707" s="5" t="s">
        <v>107</v>
      </c>
      <c r="E3707" s="5" t="s">
        <v>291</v>
      </c>
      <c r="F3707" s="5" t="s">
        <v>291</v>
      </c>
      <c r="G3707" s="5" t="s">
        <v>87</v>
      </c>
      <c r="H3707" s="5" t="s">
        <v>130</v>
      </c>
      <c r="I3707">
        <v>3081.3671308943631</v>
      </c>
      <c r="J3707">
        <v>6010.7403388488856</v>
      </c>
      <c r="K3707">
        <v>228.15347816402331</v>
      </c>
      <c r="L3707">
        <v>202.06886011200001</v>
      </c>
      <c r="M3707">
        <v>1082.4000000000001</v>
      </c>
      <c r="N3707">
        <v>642.03389379999999</v>
      </c>
      <c r="O3707">
        <v>1609.412514851166</v>
      </c>
      <c r="P3707">
        <v>885.50000000000011</v>
      </c>
      <c r="Q3707">
        <v>843.9059438175708</v>
      </c>
      <c r="R3707">
        <v>850.62718434257795</v>
      </c>
      <c r="S3707">
        <v>2098.164871328911</v>
      </c>
      <c r="T3707">
        <v>2528.6677442999999</v>
      </c>
      <c r="U3707">
        <v>236.96923000000001</v>
      </c>
      <c r="V3707">
        <v>42</v>
      </c>
      <c r="W3707">
        <v>619.44137590199978</v>
      </c>
      <c r="X3707">
        <v>1583.322336</v>
      </c>
      <c r="Y3707">
        <v>13114.23830000001</v>
      </c>
      <c r="Z3707">
        <v>1503.38251232678</v>
      </c>
      <c r="AA3707">
        <v>13275.37358255083</v>
      </c>
      <c r="AB3707">
        <v>243</v>
      </c>
      <c r="AC3707">
        <v>1134.3488299999999</v>
      </c>
      <c r="AD3707">
        <v>3659.3250544291759</v>
      </c>
      <c r="AE3707">
        <v>1873.0321200000001</v>
      </c>
      <c r="AF3707">
        <v>1464.133627512726</v>
      </c>
      <c r="AG3707">
        <v>13337.389298981399</v>
      </c>
      <c r="AH3707">
        <v>2794.3972534374252</v>
      </c>
      <c r="AI3707">
        <v>771.49821600000007</v>
      </c>
      <c r="AJ3707">
        <v>8072.1331009979394</v>
      </c>
      <c r="AK3707">
        <v>3269.2358941920011</v>
      </c>
      <c r="AL3707">
        <v>87056.265625</v>
      </c>
      <c r="AM3707">
        <v>66569.2421875</v>
      </c>
      <c r="AN3707">
        <v>20487.01953125</v>
      </c>
      <c r="AO3707" s="5" t="s">
        <v>1064</v>
      </c>
    </row>
    <row r="3708" spans="1:41" ht="14.25" x14ac:dyDescent="0.45">
      <c r="A3708">
        <v>2020</v>
      </c>
      <c r="B3708" s="5" t="s">
        <v>1509</v>
      </c>
      <c r="C3708" s="5" t="s">
        <v>277</v>
      </c>
      <c r="D3708" s="5" t="s">
        <v>107</v>
      </c>
      <c r="E3708" s="5" t="s">
        <v>291</v>
      </c>
      <c r="F3708" s="5" t="s">
        <v>291</v>
      </c>
      <c r="G3708" s="5" t="s">
        <v>87</v>
      </c>
      <c r="H3708" s="5" t="s">
        <v>130</v>
      </c>
      <c r="I3708">
        <v>2800.6140027196038</v>
      </c>
      <c r="J3708">
        <v>4585.9048183249997</v>
      </c>
      <c r="K3708">
        <v>243.31868488757519</v>
      </c>
      <c r="L3708">
        <v>213.5747576618036</v>
      </c>
      <c r="M3708">
        <v>630.40172799098855</v>
      </c>
      <c r="N3708">
        <v>649.19193525648006</v>
      </c>
      <c r="O3708">
        <v>1833.4875158060461</v>
      </c>
      <c r="P3708">
        <v>746.2013831999999</v>
      </c>
      <c r="Q3708">
        <v>820.62108075843173</v>
      </c>
      <c r="R3708">
        <v>946.09221929445823</v>
      </c>
      <c r="S3708">
        <v>1839.9519903377541</v>
      </c>
      <c r="T3708">
        <v>2908.6668104878099</v>
      </c>
      <c r="U3708">
        <v>246.47930883782371</v>
      </c>
      <c r="V3708">
        <v>2318</v>
      </c>
      <c r="W3708">
        <v>618.7600755350885</v>
      </c>
      <c r="X3708">
        <v>2445.2142494400009</v>
      </c>
      <c r="Y3708">
        <v>15228.48465</v>
      </c>
      <c r="Z3708">
        <v>947.90477697051574</v>
      </c>
      <c r="AA3708">
        <v>16855.61499976744</v>
      </c>
      <c r="AB3708">
        <v>172</v>
      </c>
      <c r="AC3708">
        <v>1144.3075699999999</v>
      </c>
      <c r="AD3708">
        <v>3629.3742606499532</v>
      </c>
      <c r="AE3708">
        <v>1621.2791649481121</v>
      </c>
      <c r="AF3708">
        <v>2370.4773265904628</v>
      </c>
      <c r="AG3708">
        <v>16574.905420564701</v>
      </c>
      <c r="AH3708">
        <v>2414.3685287141202</v>
      </c>
      <c r="AI3708">
        <v>786.92818032000002</v>
      </c>
      <c r="AJ3708">
        <v>10263.3421816092</v>
      </c>
      <c r="AK3708">
        <v>3707.470766163292</v>
      </c>
      <c r="AL3708">
        <v>99562.9375</v>
      </c>
      <c r="AM3708">
        <v>78332.9921875</v>
      </c>
      <c r="AN3708">
        <v>21229.943359375</v>
      </c>
      <c r="AO3708" s="5" t="s">
        <v>2895</v>
      </c>
    </row>
    <row r="3709" spans="1:41" ht="14.25" x14ac:dyDescent="0.45">
      <c r="A3709">
        <v>2020</v>
      </c>
      <c r="B3709" s="5" t="s">
        <v>5028</v>
      </c>
      <c r="C3709" s="5" t="s">
        <v>277</v>
      </c>
      <c r="D3709" s="5" t="s">
        <v>107</v>
      </c>
      <c r="E3709" s="5" t="s">
        <v>291</v>
      </c>
      <c r="F3709" s="5" t="s">
        <v>291</v>
      </c>
      <c r="G3709" s="5" t="s">
        <v>87</v>
      </c>
      <c r="H3709" s="5" t="s">
        <v>130</v>
      </c>
      <c r="I3709">
        <v>3165.0439617069478</v>
      </c>
      <c r="J3709">
        <v>7225.1344870652256</v>
      </c>
      <c r="K3709">
        <v>368</v>
      </c>
      <c r="L3709">
        <v>195.92131608</v>
      </c>
      <c r="M3709">
        <v>1377</v>
      </c>
      <c r="N3709">
        <v>1201.067787</v>
      </c>
      <c r="O3709"/>
      <c r="P3709">
        <v>1054.0221621600001</v>
      </c>
      <c r="Q3709">
        <v>1071.7419097227371</v>
      </c>
      <c r="R3709">
        <v>790.18079583564406</v>
      </c>
      <c r="S3709">
        <v>2548.665</v>
      </c>
      <c r="T3709">
        <v>2706.2042921688858</v>
      </c>
      <c r="U3709">
        <v>243.45359999999999</v>
      </c>
      <c r="V3709">
        <v>1861</v>
      </c>
      <c r="W3709">
        <v>908.82</v>
      </c>
      <c r="X3709">
        <v>2874.3124499999999</v>
      </c>
      <c r="Y3709">
        <v>13438.924652110731</v>
      </c>
      <c r="Z3709">
        <v>1891.4785662222871</v>
      </c>
      <c r="AA3709">
        <v>16786</v>
      </c>
      <c r="AB3709">
        <v>319</v>
      </c>
      <c r="AC3709">
        <v>1224.2841125</v>
      </c>
      <c r="AD3709">
        <v>4608.0433120519001</v>
      </c>
      <c r="AE3709">
        <v>1928.82</v>
      </c>
      <c r="AF3709">
        <v>3686.311668778199</v>
      </c>
      <c r="AG3709">
        <v>16255</v>
      </c>
      <c r="AH3709">
        <v>3740.0503650529599</v>
      </c>
      <c r="AI3709">
        <v>1103.6400000000001</v>
      </c>
      <c r="AJ3709">
        <v>7786.0830959999994</v>
      </c>
      <c r="AK3709">
        <v>3340</v>
      </c>
      <c r="AL3709">
        <v>103698.2109375</v>
      </c>
      <c r="AM3709">
        <v>79804.4765625</v>
      </c>
      <c r="AN3709">
        <v>23893.734375</v>
      </c>
      <c r="AO3709" s="5" t="s">
        <v>5797</v>
      </c>
    </row>
    <row r="3710" spans="1:41" ht="14.25" x14ac:dyDescent="0.45">
      <c r="A3710">
        <v>2020</v>
      </c>
      <c r="B3710" s="5" t="s">
        <v>4071</v>
      </c>
      <c r="C3710" s="5" t="s">
        <v>277</v>
      </c>
      <c r="D3710" s="5" t="s">
        <v>107</v>
      </c>
      <c r="E3710" s="5" t="s">
        <v>291</v>
      </c>
      <c r="F3710" s="5" t="s">
        <v>291</v>
      </c>
      <c r="G3710" s="5" t="s">
        <v>87</v>
      </c>
      <c r="H3710" s="5" t="s">
        <v>130</v>
      </c>
      <c r="I3710">
        <v>3059.7623062171779</v>
      </c>
      <c r="J3710">
        <v>11019.190091449829</v>
      </c>
      <c r="K3710">
        <v>314.87970994771808</v>
      </c>
      <c r="L3710">
        <v>200.99080000000001</v>
      </c>
      <c r="M3710">
        <v>1040.565845146979</v>
      </c>
      <c r="N3710">
        <v>848.81985679762488</v>
      </c>
      <c r="O3710"/>
      <c r="P3710">
        <v>1011.489290495928</v>
      </c>
      <c r="Q3710">
        <v>1046.5441390288729</v>
      </c>
      <c r="R3710">
        <v>859.58653215221511</v>
      </c>
      <c r="S3710">
        <v>2610</v>
      </c>
      <c r="T3710">
        <v>2546.8991999999998</v>
      </c>
      <c r="U3710">
        <v>243.45359999999999</v>
      </c>
      <c r="V3710">
        <v>1981</v>
      </c>
      <c r="W3710">
        <v>695.30814699999985</v>
      </c>
      <c r="X3710">
        <v>1742.67</v>
      </c>
      <c r="Y3710">
        <v>13525.634424118931</v>
      </c>
      <c r="Z3710">
        <v>1565</v>
      </c>
      <c r="AA3710">
        <v>14195</v>
      </c>
      <c r="AB3710">
        <v>243.4</v>
      </c>
      <c r="AC3710">
        <v>1231.1261300000001</v>
      </c>
      <c r="AD3710">
        <v>5344.8801034437611</v>
      </c>
      <c r="AE3710">
        <v>2129.6988000000001</v>
      </c>
      <c r="AF3710">
        <v>3274.2667212116271</v>
      </c>
      <c r="AG3710">
        <v>14520</v>
      </c>
      <c r="AH3710">
        <v>1532</v>
      </c>
      <c r="AI3710">
        <v>825.03719999999998</v>
      </c>
      <c r="AJ3710">
        <v>9259</v>
      </c>
      <c r="AK3710">
        <v>3357.6766775999999</v>
      </c>
      <c r="AL3710">
        <v>100223.875</v>
      </c>
      <c r="AM3710">
        <v>79970.5625</v>
      </c>
      <c r="AN3710">
        <v>20253.31640625</v>
      </c>
      <c r="AO3710" s="5" t="s">
        <v>4531</v>
      </c>
    </row>
    <row r="3711" spans="1:41" ht="14.25" x14ac:dyDescent="0.45">
      <c r="A3711">
        <v>2020</v>
      </c>
      <c r="B3711" s="5" t="s">
        <v>1508</v>
      </c>
      <c r="C3711" s="5" t="s">
        <v>277</v>
      </c>
      <c r="D3711" s="5" t="s">
        <v>107</v>
      </c>
      <c r="E3711" s="5" t="s">
        <v>291</v>
      </c>
      <c r="F3711" s="5" t="s">
        <v>291</v>
      </c>
      <c r="G3711" s="5" t="s">
        <v>87</v>
      </c>
      <c r="H3711" s="5" t="s">
        <v>130</v>
      </c>
      <c r="I3711">
        <v>2858.010101706042</v>
      </c>
      <c r="J3711">
        <v>3882.3220000000001</v>
      </c>
      <c r="K3711">
        <v>215.058231882613</v>
      </c>
      <c r="L3711">
        <v>255.148</v>
      </c>
      <c r="M3711">
        <v>158.67884747522831</v>
      </c>
      <c r="N3711">
        <v>690.7578043048303</v>
      </c>
      <c r="O3711">
        <v>1944</v>
      </c>
      <c r="P3711">
        <v>937.82500000000005</v>
      </c>
      <c r="Q3711">
        <v>937.48984921794715</v>
      </c>
      <c r="R3711">
        <v>800.62886257375385</v>
      </c>
      <c r="S3711">
        <v>1979.099407215153</v>
      </c>
      <c r="T3711">
        <v>2212.659587420128</v>
      </c>
      <c r="U3711">
        <v>257.03970711090022</v>
      </c>
      <c r="V3711">
        <v>1284</v>
      </c>
      <c r="W3711">
        <v>517.01343811848005</v>
      </c>
      <c r="X3711">
        <v>3063.961378374901</v>
      </c>
      <c r="Y3711">
        <v>16841.012500000001</v>
      </c>
      <c r="Z3711">
        <v>511.97300000000001</v>
      </c>
      <c r="AA3711">
        <v>17099.085316434011</v>
      </c>
      <c r="AB3711">
        <v>172</v>
      </c>
      <c r="AC3711">
        <v>1275.5184936631269</v>
      </c>
      <c r="AD3711">
        <v>3578.6196612459312</v>
      </c>
      <c r="AE3711">
        <v>2225.8268992511998</v>
      </c>
      <c r="AF3711">
        <v>2312.4849624805988</v>
      </c>
      <c r="AG3711">
        <v>16219</v>
      </c>
      <c r="AH3711">
        <v>3432.277631353104</v>
      </c>
      <c r="AI3711">
        <v>785.00145107520007</v>
      </c>
      <c r="AJ3711">
        <v>9892.652449461566</v>
      </c>
      <c r="AK3711">
        <v>4186.5269166659918</v>
      </c>
      <c r="AL3711">
        <v>100525.6796875</v>
      </c>
      <c r="AM3711">
        <v>78280.78125</v>
      </c>
      <c r="AN3711">
        <v>22244.8984375</v>
      </c>
      <c r="AO3711" s="5" t="s">
        <v>2893</v>
      </c>
    </row>
    <row r="3712" spans="1:41" ht="14.25" x14ac:dyDescent="0.45">
      <c r="A3712">
        <v>2020</v>
      </c>
      <c r="B3712" s="5" t="s">
        <v>4071</v>
      </c>
      <c r="C3712" s="5" t="s">
        <v>277</v>
      </c>
      <c r="D3712" s="5" t="s">
        <v>107</v>
      </c>
      <c r="E3712" s="5" t="s">
        <v>112</v>
      </c>
      <c r="F3712" s="5" t="s">
        <v>112</v>
      </c>
      <c r="G3712" s="5" t="s">
        <v>86</v>
      </c>
      <c r="H3712" s="5" t="s">
        <v>130</v>
      </c>
      <c r="I3712">
        <v>1328.4310118302446</v>
      </c>
      <c r="J3712">
        <v>3282.2513289252088</v>
      </c>
      <c r="K3712">
        <v>325.50110299443622</v>
      </c>
      <c r="L3712">
        <v>265.38770247934696</v>
      </c>
      <c r="M3712">
        <v>1748.678659747635</v>
      </c>
      <c r="N3712">
        <v>875.61513882231338</v>
      </c>
      <c r="O3712">
        <v>1306.7903811965436</v>
      </c>
      <c r="P3712">
        <v>2321.079200069159</v>
      </c>
      <c r="Q3712">
        <v>442.83300649500285</v>
      </c>
      <c r="R3712">
        <v>879.90766533115561</v>
      </c>
      <c r="S3712">
        <v>1626.2711535653004</v>
      </c>
      <c r="T3712">
        <v>822.90760458712236</v>
      </c>
      <c r="U3712">
        <v>131.1380428102089</v>
      </c>
      <c r="V3712">
        <v>1114.0111697098168</v>
      </c>
      <c r="W3712">
        <v>315.79079326030819</v>
      </c>
      <c r="X3712">
        <v>1333.1103194311381</v>
      </c>
      <c r="Y3712">
        <v>6907.2807060031582</v>
      </c>
      <c r="Z3712">
        <v>1229.218234352014</v>
      </c>
      <c r="AA3712">
        <v>7589.2653833047352</v>
      </c>
      <c r="AB3712">
        <v>89.511774688964223</v>
      </c>
      <c r="AC3712">
        <v>1198.3591991799969</v>
      </c>
      <c r="AD3712">
        <v>1667.5598842993757</v>
      </c>
      <c r="AE3712">
        <v>1234.3614068806835</v>
      </c>
      <c r="AF3712">
        <v>2542.6599357119703</v>
      </c>
      <c r="AG3712">
        <v>10237.999235569536</v>
      </c>
      <c r="AH3712">
        <v>2336.0289625216933</v>
      </c>
      <c r="AI3712">
        <v>709.75780895639298</v>
      </c>
      <c r="AJ3712">
        <v>4009.0465919173466</v>
      </c>
      <c r="AK3712">
        <v>510.44962827077222</v>
      </c>
      <c r="AL3712">
        <v>58381.203125</v>
      </c>
      <c r="AM3712">
        <v>45588.84375</v>
      </c>
      <c r="AN3712">
        <v>12792.3583984375</v>
      </c>
      <c r="AO3712" s="5" t="s">
        <v>4532</v>
      </c>
    </row>
    <row r="3713" spans="1:41" ht="14.25" x14ac:dyDescent="0.45">
      <c r="A3713">
        <v>2020</v>
      </c>
      <c r="B3713" s="5" t="s">
        <v>1508</v>
      </c>
      <c r="C3713" s="5" t="s">
        <v>277</v>
      </c>
      <c r="D3713" s="5" t="s">
        <v>107</v>
      </c>
      <c r="E3713" s="5" t="s">
        <v>112</v>
      </c>
      <c r="F3713" s="5" t="s">
        <v>112</v>
      </c>
      <c r="G3713" s="5" t="s">
        <v>86</v>
      </c>
      <c r="H3713" s="5" t="s">
        <v>130</v>
      </c>
      <c r="I3713">
        <v>1796.0656471724205</v>
      </c>
      <c r="J3713">
        <v>3061.9226971911758</v>
      </c>
      <c r="K3713">
        <v>257.46644609151218</v>
      </c>
      <c r="L3713">
        <v>320.12187980294357</v>
      </c>
      <c r="M3713">
        <v>1636.7944120547695</v>
      </c>
      <c r="N3713">
        <v>753.45437321853194</v>
      </c>
      <c r="O3713">
        <v>1118.3205143115988</v>
      </c>
      <c r="P3713">
        <v>1515.5412215870829</v>
      </c>
      <c r="Q3713">
        <v>753.47696376020428</v>
      </c>
      <c r="R3713">
        <v>590.37376210663535</v>
      </c>
      <c r="S3713">
        <v>1019.9441142120251</v>
      </c>
      <c r="T3713">
        <v>1053.0324993517879</v>
      </c>
      <c r="U3713">
        <v>152.05789290639819</v>
      </c>
      <c r="V3713">
        <v>781.35011451902665</v>
      </c>
      <c r="W3713">
        <v>270.72412525835114</v>
      </c>
      <c r="X3713">
        <v>1619.5639840030499</v>
      </c>
      <c r="Y3713">
        <v>7660.8114327842577</v>
      </c>
      <c r="Z3713">
        <v>1745.9278839252645</v>
      </c>
      <c r="AA3713">
        <v>9304.3658074905943</v>
      </c>
      <c r="AB3713">
        <v>114.78054242934489</v>
      </c>
      <c r="AC3713">
        <v>1328.9270141819563</v>
      </c>
      <c r="AD3713">
        <v>3161.464040225379</v>
      </c>
      <c r="AE3713">
        <v>1579.5487490276819</v>
      </c>
      <c r="AF3713">
        <v>2281.5613498442008</v>
      </c>
      <c r="AG3713">
        <v>7710.303960253792</v>
      </c>
      <c r="AH3713">
        <v>2893.4426712488926</v>
      </c>
      <c r="AI3713">
        <v>602.33458962922271</v>
      </c>
      <c r="AJ3713">
        <v>4229.9782768457162</v>
      </c>
      <c r="AK3713">
        <v>538.88053607028291</v>
      </c>
      <c r="AL3713">
        <v>59852.53515625</v>
      </c>
      <c r="AM3713">
        <v>45565.7890625</v>
      </c>
      <c r="AN3713">
        <v>14286.7490234375</v>
      </c>
      <c r="AO3713" s="5" t="s">
        <v>2896</v>
      </c>
    </row>
    <row r="3714" spans="1:41" ht="14.25" x14ac:dyDescent="0.45">
      <c r="A3714">
        <v>2020</v>
      </c>
      <c r="B3714" s="5" t="s">
        <v>1509</v>
      </c>
      <c r="C3714" s="5" t="s">
        <v>277</v>
      </c>
      <c r="D3714" s="5" t="s">
        <v>107</v>
      </c>
      <c r="E3714" s="5" t="s">
        <v>112</v>
      </c>
      <c r="F3714" s="5" t="s">
        <v>112</v>
      </c>
      <c r="G3714" s="5" t="s">
        <v>86</v>
      </c>
      <c r="H3714" s="5" t="s">
        <v>130</v>
      </c>
      <c r="I3714">
        <v>1378.6340523804281</v>
      </c>
      <c r="J3714">
        <v>3030.9798094009702</v>
      </c>
      <c r="K3714">
        <v>300.86177760096632</v>
      </c>
      <c r="L3714">
        <v>285.7932755408026</v>
      </c>
      <c r="M3714">
        <v>1427.9735459191618</v>
      </c>
      <c r="N3714">
        <v>888.89213953575984</v>
      </c>
      <c r="O3714">
        <v>1114.8413776787918</v>
      </c>
      <c r="P3714">
        <v>2043.8075827988885</v>
      </c>
      <c r="Q3714">
        <v>724.32550309832243</v>
      </c>
      <c r="R3714">
        <v>857.01434728739741</v>
      </c>
      <c r="S3714">
        <v>1061.4709310632902</v>
      </c>
      <c r="T3714">
        <v>944.93742834114937</v>
      </c>
      <c r="U3714">
        <v>151.60996072495774</v>
      </c>
      <c r="V3714">
        <v>826.29528456053833</v>
      </c>
      <c r="W3714">
        <v>239.17416241790426</v>
      </c>
      <c r="X3714">
        <v>1533.9484253404657</v>
      </c>
      <c r="Y3714">
        <v>7186.7741077724086</v>
      </c>
      <c r="Z3714">
        <v>1744.0542965960826</v>
      </c>
      <c r="AA3714">
        <v>9425.6073799948081</v>
      </c>
      <c r="AB3714">
        <v>115.49235235280715</v>
      </c>
      <c r="AC3714">
        <v>1325.0122606294783</v>
      </c>
      <c r="AD3714">
        <v>2968.4326046825022</v>
      </c>
      <c r="AE3714">
        <v>1574.8957139019155</v>
      </c>
      <c r="AF3714">
        <v>2370.4668837575441</v>
      </c>
      <c r="AG3714">
        <v>8977.1072896327205</v>
      </c>
      <c r="AH3714">
        <v>2542.6322911774319</v>
      </c>
      <c r="AI3714">
        <v>666.70585221847762</v>
      </c>
      <c r="AJ3714">
        <v>3902.3872783579714</v>
      </c>
      <c r="AK3714">
        <v>521.01754137501007</v>
      </c>
      <c r="AL3714">
        <v>60131.14453125</v>
      </c>
      <c r="AM3714">
        <v>46693.65625</v>
      </c>
      <c r="AN3714">
        <v>13437.4873046875</v>
      </c>
      <c r="AO3714" s="5" t="s">
        <v>2897</v>
      </c>
    </row>
    <row r="3715" spans="1:41" ht="14.25" x14ac:dyDescent="0.45">
      <c r="A3715">
        <v>2020</v>
      </c>
      <c r="B3715" s="5" t="s">
        <v>589</v>
      </c>
      <c r="C3715" s="5" t="s">
        <v>277</v>
      </c>
      <c r="D3715" s="5" t="s">
        <v>107</v>
      </c>
      <c r="E3715" s="5" t="s">
        <v>112</v>
      </c>
      <c r="F3715" s="5" t="s">
        <v>112</v>
      </c>
      <c r="G3715" s="5" t="s">
        <v>86</v>
      </c>
      <c r="H3715" s="5" t="s">
        <v>130</v>
      </c>
      <c r="I3715">
        <v>1361.9282174706686</v>
      </c>
      <c r="J3715">
        <v>3319.8103972895847</v>
      </c>
      <c r="K3715">
        <v>277.17992573590203</v>
      </c>
      <c r="L3715">
        <v>269.73795996992857</v>
      </c>
      <c r="M3715">
        <v>1359.1447595384</v>
      </c>
      <c r="N3715">
        <v>1115.5441987903637</v>
      </c>
      <c r="O3715">
        <v>1189.6899844945176</v>
      </c>
      <c r="P3715">
        <v>1504.6945263413982</v>
      </c>
      <c r="Q3715">
        <v>731.36395480911972</v>
      </c>
      <c r="R3715">
        <v>869.15768663788481</v>
      </c>
      <c r="S3715">
        <v>1106.864171293216</v>
      </c>
      <c r="T3715">
        <v>836.39677510055378</v>
      </c>
      <c r="U3715">
        <v>125.45951626508307</v>
      </c>
      <c r="V3715">
        <v>1078.9518398797143</v>
      </c>
      <c r="W3715">
        <v>285.42039950306395</v>
      </c>
      <c r="X3715">
        <v>1146.9705776195096</v>
      </c>
      <c r="Y3715">
        <v>8761.2562191782999</v>
      </c>
      <c r="Z3715">
        <v>1028.3574043769456</v>
      </c>
      <c r="AA3715">
        <v>7677.4161315312303</v>
      </c>
      <c r="AB3715">
        <v>90.958149292185226</v>
      </c>
      <c r="AC3715">
        <v>1308.6002569231046</v>
      </c>
      <c r="AD3715">
        <v>2997.2784597128348</v>
      </c>
      <c r="AE3715">
        <v>1254.5951626508306</v>
      </c>
      <c r="AF3715">
        <v>2508.0235093843066</v>
      </c>
      <c r="AG3715">
        <v>9873.695929775171</v>
      </c>
      <c r="AH3715">
        <v>2561.4651237454459</v>
      </c>
      <c r="AI3715">
        <v>663.8899402360646</v>
      </c>
      <c r="AJ3715">
        <v>4302.2159119234739</v>
      </c>
      <c r="AK3715">
        <v>518.8169614147123</v>
      </c>
      <c r="AL3715">
        <v>60124.87890625</v>
      </c>
      <c r="AM3715">
        <v>47090.80859375</v>
      </c>
      <c r="AN3715">
        <v>13034.0751953125</v>
      </c>
      <c r="AO3715" s="5" t="s">
        <v>1065</v>
      </c>
    </row>
    <row r="3716" spans="1:41" ht="14.25" x14ac:dyDescent="0.45">
      <c r="A3716">
        <v>2020</v>
      </c>
      <c r="B3716" s="5" t="s">
        <v>1507</v>
      </c>
      <c r="C3716" s="5" t="s">
        <v>277</v>
      </c>
      <c r="D3716" s="5" t="s">
        <v>107</v>
      </c>
      <c r="E3716" s="5" t="s">
        <v>112</v>
      </c>
      <c r="F3716" s="5" t="s">
        <v>112</v>
      </c>
      <c r="G3716" s="5" t="s">
        <v>86</v>
      </c>
      <c r="H3716" s="5" t="s">
        <v>130</v>
      </c>
      <c r="I3716">
        <v>1455.5709123926629</v>
      </c>
      <c r="J3716">
        <v>5137.499111444793</v>
      </c>
      <c r="K3716">
        <v>261.8286688156752</v>
      </c>
      <c r="L3716">
        <v>284.36310342686033</v>
      </c>
      <c r="M3716">
        <v>1327.0938728787723</v>
      </c>
      <c r="N3716">
        <v>724.32111250238006</v>
      </c>
      <c r="O3716">
        <v>1031.2186505404256</v>
      </c>
      <c r="P3716">
        <v>1588.1411059311445</v>
      </c>
      <c r="Q3716">
        <v>619.81391625390711</v>
      </c>
      <c r="R3716">
        <v>750.0962134243166</v>
      </c>
      <c r="S3716">
        <v>862.74692511394608</v>
      </c>
      <c r="T3716">
        <v>1030.1455822256073</v>
      </c>
      <c r="U3716">
        <v>155.00778009632677</v>
      </c>
      <c r="V3716">
        <v>782.2668015025705</v>
      </c>
      <c r="W3716">
        <v>279.45918122814055</v>
      </c>
      <c r="X3716">
        <v>1371.3813063378398</v>
      </c>
      <c r="Y3716">
        <v>7406.3175088761891</v>
      </c>
      <c r="Z3716">
        <v>1382.111989486023</v>
      </c>
      <c r="AA3716">
        <v>9341.7308522917137</v>
      </c>
      <c r="AB3716">
        <v>93.356943389195663</v>
      </c>
      <c r="AC3716">
        <v>1383.9630323290846</v>
      </c>
      <c r="AD3716">
        <v>2760.6753420549421</v>
      </c>
      <c r="AE3716">
        <v>1116.420274737002</v>
      </c>
      <c r="AF3716">
        <v>2557.4442390544864</v>
      </c>
      <c r="AG3716">
        <v>7443.3250290613196</v>
      </c>
      <c r="AH3716">
        <v>2800.7083016758697</v>
      </c>
      <c r="AI3716">
        <v>613.79507607609105</v>
      </c>
      <c r="AJ3716">
        <v>4549.9077769030982</v>
      </c>
      <c r="AK3716">
        <v>519.36506437207697</v>
      </c>
      <c r="AL3716">
        <v>59630.07421875</v>
      </c>
      <c r="AM3716">
        <v>46678.296875</v>
      </c>
      <c r="AN3716">
        <v>12951.7744140625</v>
      </c>
      <c r="AO3716" s="5" t="s">
        <v>2898</v>
      </c>
    </row>
    <row r="3717" spans="1:41" ht="14.25" x14ac:dyDescent="0.45">
      <c r="A3717">
        <v>2020</v>
      </c>
      <c r="B3717" s="5" t="s">
        <v>5028</v>
      </c>
      <c r="C3717" s="5" t="s">
        <v>277</v>
      </c>
      <c r="D3717" s="5" t="s">
        <v>107</v>
      </c>
      <c r="E3717" s="5" t="s">
        <v>112</v>
      </c>
      <c r="F3717" s="5" t="s">
        <v>112</v>
      </c>
      <c r="G3717" s="5" t="s">
        <v>86</v>
      </c>
      <c r="H3717" s="5" t="s">
        <v>130</v>
      </c>
      <c r="I3717">
        <v>1380.4364170245469</v>
      </c>
      <c r="J3717">
        <v>3850.1512999999991</v>
      </c>
      <c r="K3717">
        <v>236</v>
      </c>
      <c r="L3717">
        <v>305</v>
      </c>
      <c r="M3717">
        <v>1900</v>
      </c>
      <c r="N3717">
        <v>1100.759</v>
      </c>
      <c r="O3717">
        <v>1356.4154903000001</v>
      </c>
      <c r="P3717">
        <v>1858.481</v>
      </c>
      <c r="Q3717">
        <v>491.97722830973282</v>
      </c>
      <c r="R3717">
        <v>843.83556661677369</v>
      </c>
      <c r="S3717">
        <v>1581</v>
      </c>
      <c r="T3717">
        <v>900</v>
      </c>
      <c r="U3717">
        <v>125</v>
      </c>
      <c r="V3717">
        <v>1318</v>
      </c>
      <c r="W3717">
        <v>388</v>
      </c>
      <c r="X3717">
        <v>1776.75</v>
      </c>
      <c r="Y3717">
        <v>8675</v>
      </c>
      <c r="Z3717">
        <v>1792.8767446193351</v>
      </c>
      <c r="AA3717">
        <v>7389</v>
      </c>
      <c r="AB3717">
        <v>495</v>
      </c>
      <c r="AC3717">
        <v>1164.9000000000001</v>
      </c>
      <c r="AD3717">
        <v>3177.232068602621</v>
      </c>
      <c r="AE3717">
        <v>1258</v>
      </c>
      <c r="AF3717">
        <v>3039.93</v>
      </c>
      <c r="AG3717">
        <v>12489</v>
      </c>
      <c r="AH3717">
        <v>2551.25</v>
      </c>
      <c r="AI3717">
        <v>690</v>
      </c>
      <c r="AJ3717">
        <v>3898</v>
      </c>
      <c r="AK3717">
        <v>507</v>
      </c>
      <c r="AL3717">
        <v>66538.9921875</v>
      </c>
      <c r="AM3717">
        <v>50980.34765625</v>
      </c>
      <c r="AN3717">
        <v>15558.6484375</v>
      </c>
      <c r="AO3717" s="5" t="s">
        <v>5798</v>
      </c>
    </row>
    <row r="3718" spans="1:41" ht="14.25" x14ac:dyDescent="0.45">
      <c r="A3718">
        <v>2020</v>
      </c>
      <c r="B3718" s="5" t="s">
        <v>1509</v>
      </c>
      <c r="C3718" s="5" t="s">
        <v>277</v>
      </c>
      <c r="D3718" s="5" t="s">
        <v>107</v>
      </c>
      <c r="E3718" s="5" t="s">
        <v>112</v>
      </c>
      <c r="F3718" s="5" t="s">
        <v>112</v>
      </c>
      <c r="G3718" s="5" t="s">
        <v>87</v>
      </c>
      <c r="H3718" s="5" t="s">
        <v>130</v>
      </c>
      <c r="I3718">
        <v>1449.737317622021</v>
      </c>
      <c r="J3718">
        <v>3187.3</v>
      </c>
      <c r="K3718">
        <v>315.43700135213209</v>
      </c>
      <c r="L3718">
        <v>298.36071673357492</v>
      </c>
      <c r="M3718">
        <v>1496.0713461649291</v>
      </c>
      <c r="N3718">
        <v>916.40871529920003</v>
      </c>
      <c r="O3718">
        <v>1161.668289465332</v>
      </c>
      <c r="P3718">
        <v>1946.612304</v>
      </c>
      <c r="Q3718">
        <v>755.34909860142034</v>
      </c>
      <c r="R3718">
        <v>921.74843636120943</v>
      </c>
      <c r="S3718">
        <v>1094.3162003665591</v>
      </c>
      <c r="T3718">
        <v>969.55560349593691</v>
      </c>
      <c r="U3718">
        <v>159.42926798208001</v>
      </c>
      <c r="V3718">
        <v>867</v>
      </c>
      <c r="W3718">
        <v>247.06153194786009</v>
      </c>
      <c r="X3718">
        <v>1581.43338576</v>
      </c>
      <c r="Y3718">
        <v>7661.8138500000014</v>
      </c>
      <c r="Z3718">
        <v>1819.262444932878</v>
      </c>
      <c r="AA3718">
        <v>9939.7799262123172</v>
      </c>
      <c r="AB3718">
        <v>110</v>
      </c>
      <c r="AC3718">
        <v>1359.8618200000001</v>
      </c>
      <c r="AD3718">
        <v>3095.573582063455</v>
      </c>
      <c r="AE3718">
        <v>1666.4590929021469</v>
      </c>
      <c r="AF3718">
        <v>2458.6975471557948</v>
      </c>
      <c r="AG3718">
        <v>9815.2995385354516</v>
      </c>
      <c r="AH3718">
        <v>2680.3287295282648</v>
      </c>
      <c r="AI3718">
        <v>687.34442160000003</v>
      </c>
      <c r="AJ3718">
        <v>4114.8752749788546</v>
      </c>
      <c r="AK3718">
        <v>552.0438519480922</v>
      </c>
      <c r="AL3718">
        <v>63328.83203125</v>
      </c>
      <c r="AM3718">
        <v>49337.99609375</v>
      </c>
      <c r="AN3718">
        <v>13990.8349609375</v>
      </c>
      <c r="AO3718" s="5" t="s">
        <v>2899</v>
      </c>
    </row>
    <row r="3719" spans="1:41" ht="14.25" x14ac:dyDescent="0.45">
      <c r="A3719">
        <v>2020</v>
      </c>
      <c r="B3719" s="5" t="s">
        <v>1507</v>
      </c>
      <c r="C3719" s="5" t="s">
        <v>277</v>
      </c>
      <c r="D3719" s="5" t="s">
        <v>107</v>
      </c>
      <c r="E3719" s="5" t="s">
        <v>112</v>
      </c>
      <c r="F3719" s="5" t="s">
        <v>112</v>
      </c>
      <c r="G3719" s="5" t="s">
        <v>87</v>
      </c>
      <c r="H3719" s="5" t="s">
        <v>130</v>
      </c>
      <c r="I3719">
        <v>1541.4282876031771</v>
      </c>
      <c r="J3719">
        <v>4684.6105552064246</v>
      </c>
      <c r="K3719">
        <v>295</v>
      </c>
      <c r="L3719">
        <v>304.40170192705921</v>
      </c>
      <c r="M3719">
        <v>1422.2374593820241</v>
      </c>
      <c r="N3719">
        <v>783.67500000000007</v>
      </c>
      <c r="O3719">
        <v>1142.327009275152</v>
      </c>
      <c r="P3719">
        <v>1724.2</v>
      </c>
      <c r="Q3719">
        <v>672.48685564250411</v>
      </c>
      <c r="R3719">
        <v>802.55072698079141</v>
      </c>
      <c r="S3719">
        <v>932.39350824316375</v>
      </c>
      <c r="T3719">
        <v>1141.1383235214839</v>
      </c>
      <c r="U3719">
        <v>127</v>
      </c>
      <c r="V3719">
        <v>845</v>
      </c>
      <c r="W3719">
        <v>293.28365433937591</v>
      </c>
      <c r="X3719">
        <v>1571.6177525700939</v>
      </c>
      <c r="Y3719">
        <v>9194</v>
      </c>
      <c r="Z3719">
        <v>1437.9232</v>
      </c>
      <c r="AA3719">
        <v>10144.55502039067</v>
      </c>
      <c r="AB3719">
        <v>87</v>
      </c>
      <c r="AC3719">
        <v>1527.850488674791</v>
      </c>
      <c r="AD3719">
        <v>2971.4604150000009</v>
      </c>
      <c r="AE3719">
        <v>1211.079490138527</v>
      </c>
      <c r="AF3719">
        <v>2737.663113006397</v>
      </c>
      <c r="AG3719">
        <v>8075.8902255493422</v>
      </c>
      <c r="AH3719">
        <v>3021.0749999999998</v>
      </c>
      <c r="AI3719">
        <v>644.16490381900803</v>
      </c>
      <c r="AJ3719">
        <v>4954.7122713365652</v>
      </c>
      <c r="AK3719">
        <v>520</v>
      </c>
      <c r="AL3719">
        <v>64810.7265625</v>
      </c>
      <c r="AM3719">
        <v>50769.02734375</v>
      </c>
      <c r="AN3719">
        <v>14041.6982421875</v>
      </c>
      <c r="AO3719" s="5" t="s">
        <v>2901</v>
      </c>
    </row>
    <row r="3720" spans="1:41" ht="14.25" x14ac:dyDescent="0.45">
      <c r="A3720">
        <v>2020</v>
      </c>
      <c r="B3720" s="5" t="s">
        <v>1508</v>
      </c>
      <c r="C3720" s="5" t="s">
        <v>277</v>
      </c>
      <c r="D3720" s="5" t="s">
        <v>107</v>
      </c>
      <c r="E3720" s="5" t="s">
        <v>112</v>
      </c>
      <c r="F3720" s="5" t="s">
        <v>112</v>
      </c>
      <c r="G3720" s="5" t="s">
        <v>87</v>
      </c>
      <c r="H3720" s="5" t="s">
        <v>130</v>
      </c>
      <c r="I3720">
        <v>1895.125267346154</v>
      </c>
      <c r="J3720">
        <v>3329.5</v>
      </c>
      <c r="K3720">
        <v>278.8003059135678</v>
      </c>
      <c r="L3720">
        <v>341.69600000000003</v>
      </c>
      <c r="M3720">
        <v>1748.6580088412429</v>
      </c>
      <c r="N3720">
        <v>812.88755868661531</v>
      </c>
      <c r="O3720">
        <v>1231</v>
      </c>
      <c r="P3720">
        <v>1724.2</v>
      </c>
      <c r="Q3720">
        <v>858.06536005921816</v>
      </c>
      <c r="R3720">
        <v>652.60050229797082</v>
      </c>
      <c r="S3720">
        <v>1161.5201999462181</v>
      </c>
      <c r="T3720">
        <v>1229.255326344515</v>
      </c>
      <c r="U3720">
        <v>162.6178533417216</v>
      </c>
      <c r="V3720">
        <v>836</v>
      </c>
      <c r="W3720">
        <v>283.84813369468799</v>
      </c>
      <c r="X3720">
        <v>1839.7679559141</v>
      </c>
      <c r="Y3720">
        <v>8748.1874999999982</v>
      </c>
      <c r="Z3720">
        <v>1987.942</v>
      </c>
      <c r="AA3720">
        <v>10083.354715163319</v>
      </c>
      <c r="AB3720">
        <v>109</v>
      </c>
      <c r="AC3720">
        <v>1489.08819519229</v>
      </c>
      <c r="AD3720">
        <v>3780.3145364591091</v>
      </c>
      <c r="AE3720">
        <v>1656.1212048</v>
      </c>
      <c r="AF3720">
        <v>2435.2245489507231</v>
      </c>
      <c r="AG3720">
        <v>8597</v>
      </c>
      <c r="AH3720">
        <v>3399.7424889581889</v>
      </c>
      <c r="AI3720">
        <v>631.53421943040007</v>
      </c>
      <c r="AJ3720">
        <v>4946.4715033146431</v>
      </c>
      <c r="AK3720">
        <v>632.84104765200152</v>
      </c>
      <c r="AL3720">
        <v>66882.3671875</v>
      </c>
      <c r="AM3720">
        <v>50556.08203125</v>
      </c>
      <c r="AN3720">
        <v>16326.2822265625</v>
      </c>
      <c r="AO3720" s="5" t="s">
        <v>2900</v>
      </c>
    </row>
    <row r="3721" spans="1:41" ht="14.25" x14ac:dyDescent="0.45">
      <c r="A3721">
        <v>2020</v>
      </c>
      <c r="B3721" s="5" t="s">
        <v>4071</v>
      </c>
      <c r="C3721" s="5" t="s">
        <v>277</v>
      </c>
      <c r="D3721" s="5" t="s">
        <v>107</v>
      </c>
      <c r="E3721" s="5" t="s">
        <v>112</v>
      </c>
      <c r="F3721" s="5" t="s">
        <v>112</v>
      </c>
      <c r="G3721" s="5" t="s">
        <v>87</v>
      </c>
      <c r="H3721" s="5" t="s">
        <v>130</v>
      </c>
      <c r="I3721">
        <v>1370.4980820146</v>
      </c>
      <c r="J3721">
        <v>3386.1862507563601</v>
      </c>
      <c r="K3721">
        <v>328.90077431999998</v>
      </c>
      <c r="L3721">
        <v>275.82780000000002</v>
      </c>
      <c r="M3721">
        <v>1768.653846153846</v>
      </c>
      <c r="N3721">
        <v>886.49866671712482</v>
      </c>
      <c r="O3721">
        <v>1319.147043430648</v>
      </c>
      <c r="P3721">
        <v>2333.8383763895999</v>
      </c>
      <c r="Q3721">
        <v>448.33723451167901</v>
      </c>
      <c r="R3721">
        <v>881.26819532368722</v>
      </c>
      <c r="S3721">
        <v>1643</v>
      </c>
      <c r="T3721">
        <v>848.96639999999991</v>
      </c>
      <c r="U3721">
        <v>130.05000000000001</v>
      </c>
      <c r="V3721">
        <v>1137</v>
      </c>
      <c r="W3721">
        <v>320.02938699999987</v>
      </c>
      <c r="X3721">
        <v>1216.2275999999999</v>
      </c>
      <c r="Y3721">
        <v>6958.3700981255397</v>
      </c>
      <c r="Z3721">
        <v>1245</v>
      </c>
      <c r="AA3721">
        <v>7788</v>
      </c>
      <c r="AB3721">
        <v>87.02</v>
      </c>
      <c r="AC3721">
        <v>1212.066</v>
      </c>
      <c r="AD3721">
        <v>1688.2869522911999</v>
      </c>
      <c r="AE3721">
        <v>1248.48</v>
      </c>
      <c r="AF3721">
        <v>2623.1776690515262</v>
      </c>
      <c r="AG3721">
        <v>10569</v>
      </c>
      <c r="AH3721">
        <v>2375</v>
      </c>
      <c r="AI3721">
        <v>717.87600000000009</v>
      </c>
      <c r="AJ3721">
        <v>4136</v>
      </c>
      <c r="AK3721">
        <v>516.28813761600009</v>
      </c>
      <c r="AL3721">
        <v>59458.98828125</v>
      </c>
      <c r="AM3721">
        <v>46629.59765625</v>
      </c>
      <c r="AN3721">
        <v>12829.3955078125</v>
      </c>
      <c r="AO3721" s="5" t="s">
        <v>4533</v>
      </c>
    </row>
    <row r="3722" spans="1:41" ht="14.25" x14ac:dyDescent="0.45">
      <c r="A3722">
        <v>2020</v>
      </c>
      <c r="B3722" s="5" t="s">
        <v>589</v>
      </c>
      <c r="C3722" s="5" t="s">
        <v>277</v>
      </c>
      <c r="D3722" s="5" t="s">
        <v>107</v>
      </c>
      <c r="E3722" s="5" t="s">
        <v>112</v>
      </c>
      <c r="F3722" s="5" t="s">
        <v>112</v>
      </c>
      <c r="G3722" s="5" t="s">
        <v>87</v>
      </c>
      <c r="H3722" s="5" t="s">
        <v>130</v>
      </c>
      <c r="I3722">
        <v>1382.598318523897</v>
      </c>
      <c r="J3722">
        <v>3442.0739799999992</v>
      </c>
      <c r="K3722">
        <v>279.68373125248581</v>
      </c>
      <c r="L3722">
        <v>277.89853896000011</v>
      </c>
      <c r="M3722">
        <v>1379.6</v>
      </c>
      <c r="N3722">
        <v>1158.353339</v>
      </c>
      <c r="O3722">
        <v>1207.9547367907981</v>
      </c>
      <c r="P3722">
        <v>1628</v>
      </c>
      <c r="Q3722">
        <v>742.20961070461874</v>
      </c>
      <c r="R3722">
        <v>867.59640250193866</v>
      </c>
      <c r="S3722">
        <v>1115.804367392815</v>
      </c>
      <c r="T3722">
        <v>806.46810775000006</v>
      </c>
      <c r="U3722">
        <v>123.63612000000001</v>
      </c>
      <c r="V3722">
        <v>25</v>
      </c>
      <c r="W3722">
        <v>290.56270725299993</v>
      </c>
      <c r="X3722">
        <v>1187.4917519999999</v>
      </c>
      <c r="Y3722">
        <v>8960.7905499999979</v>
      </c>
      <c r="Z3722">
        <v>1044.8342126554239</v>
      </c>
      <c r="AA3722">
        <v>7934.0685785532023</v>
      </c>
      <c r="AB3722">
        <v>87</v>
      </c>
      <c r="AC3722">
        <v>1328.6514299999999</v>
      </c>
      <c r="AD3722">
        <v>3045.3022132519282</v>
      </c>
      <c r="AE3722">
        <v>1273.4495999999999</v>
      </c>
      <c r="AF3722">
        <v>2583.9005715507469</v>
      </c>
      <c r="AG3722">
        <v>10262.64021073621</v>
      </c>
      <c r="AH3722">
        <v>2657.1625359196519</v>
      </c>
      <c r="AI3722">
        <v>673.8670800000001</v>
      </c>
      <c r="AJ3722">
        <v>4454.2083383999998</v>
      </c>
      <c r="AK3722">
        <v>526.61390036832006</v>
      </c>
      <c r="AL3722">
        <v>60747.421875</v>
      </c>
      <c r="AM3722">
        <v>47489.91015625</v>
      </c>
      <c r="AN3722">
        <v>13257.5107421875</v>
      </c>
      <c r="AO3722" s="5" t="s">
        <v>1066</v>
      </c>
    </row>
    <row r="3723" spans="1:41" ht="14.25" x14ac:dyDescent="0.45">
      <c r="A3723">
        <v>2020</v>
      </c>
      <c r="B3723" s="5" t="s">
        <v>5028</v>
      </c>
      <c r="C3723" s="5" t="s">
        <v>277</v>
      </c>
      <c r="D3723" s="5" t="s">
        <v>107</v>
      </c>
      <c r="E3723" s="5" t="s">
        <v>112</v>
      </c>
      <c r="F3723" s="5" t="s">
        <v>112</v>
      </c>
      <c r="G3723" s="5" t="s">
        <v>87</v>
      </c>
      <c r="H3723" s="5" t="s">
        <v>130</v>
      </c>
      <c r="I3723">
        <v>1436.2060482723391</v>
      </c>
      <c r="J3723">
        <v>4075.7030863609898</v>
      </c>
      <c r="K3723">
        <v>240</v>
      </c>
      <c r="L3723">
        <v>317.85107129999989</v>
      </c>
      <c r="M3723">
        <v>1938</v>
      </c>
      <c r="N3723">
        <v>1121.673421</v>
      </c>
      <c r="O3723">
        <v>1383.5438001059999</v>
      </c>
      <c r="P3723">
        <v>1897.5091010000001</v>
      </c>
      <c r="Q3723">
        <v>502.30875010423722</v>
      </c>
      <c r="R3723">
        <v>856.49310011602518</v>
      </c>
      <c r="S3723">
        <v>1604.7149999999999</v>
      </c>
      <c r="T3723">
        <v>936.76302421230662</v>
      </c>
      <c r="U3723">
        <v>130.05000000000001</v>
      </c>
      <c r="V3723">
        <v>1350</v>
      </c>
      <c r="W3723">
        <v>395.76</v>
      </c>
      <c r="X3723">
        <v>1863.8107500000001</v>
      </c>
      <c r="Y3723">
        <v>8882.4892462522384</v>
      </c>
      <c r="Z3723">
        <v>1826.9414027671021</v>
      </c>
      <c r="AA3723">
        <v>7788</v>
      </c>
      <c r="AB3723">
        <v>510</v>
      </c>
      <c r="AC3723">
        <v>1188.1980000000001</v>
      </c>
      <c r="AD3723">
        <v>3243.9539420432761</v>
      </c>
      <c r="AE3723">
        <v>1283.1600000000001</v>
      </c>
      <c r="AF3723">
        <v>3168.0164169738</v>
      </c>
      <c r="AG3723">
        <v>13363</v>
      </c>
      <c r="AH3723">
        <v>2656.9234128124999</v>
      </c>
      <c r="AI3723">
        <v>703.80000000000007</v>
      </c>
      <c r="AJ3723">
        <v>4136.5887839999996</v>
      </c>
      <c r="AK3723">
        <v>517</v>
      </c>
      <c r="AL3723">
        <v>69318.453125</v>
      </c>
      <c r="AM3723">
        <v>53324.1875</v>
      </c>
      <c r="AN3723">
        <v>15994.2705078125</v>
      </c>
      <c r="AO3723" s="5" t="s">
        <v>5799</v>
      </c>
    </row>
    <row r="3724" spans="1:41" ht="14.25" x14ac:dyDescent="0.45">
      <c r="A3724">
        <v>2020</v>
      </c>
      <c r="B3724" s="5" t="s">
        <v>1507</v>
      </c>
      <c r="C3724" s="5" t="s">
        <v>277</v>
      </c>
      <c r="D3724" s="5" t="s">
        <v>107</v>
      </c>
      <c r="E3724" s="5" t="s">
        <v>113</v>
      </c>
      <c r="F3724" s="5" t="s">
        <v>113</v>
      </c>
      <c r="G3724" s="5" t="s">
        <v>86</v>
      </c>
      <c r="H3724" s="5" t="s">
        <v>130</v>
      </c>
      <c r="I3724">
        <v>6431.6069887807525</v>
      </c>
      <c r="J3724">
        <v>600.91825629827088</v>
      </c>
      <c r="K3724">
        <v>0</v>
      </c>
      <c r="L3724">
        <v>173.51514650612572</v>
      </c>
      <c r="M3724">
        <v>2302.9237141831045</v>
      </c>
      <c r="N3724">
        <v>3755.7391018641933</v>
      </c>
      <c r="O3724">
        <v>2225.5436849332391</v>
      </c>
      <c r="P3724">
        <v>2044.1951397289395</v>
      </c>
      <c r="Q3724">
        <v>1489.0486832217537</v>
      </c>
      <c r="R3724">
        <v>2392.9395137511033</v>
      </c>
      <c r="S3724">
        <v>2133.2598098588619</v>
      </c>
      <c r="T3724">
        <v>2768.5162522313194</v>
      </c>
      <c r="U3724">
        <v>278.28168395246075</v>
      </c>
      <c r="V3724">
        <v>3255.6892671588462</v>
      </c>
      <c r="W3724">
        <v>1185.7404878742666</v>
      </c>
      <c r="X3724">
        <v>4962.7328773579002</v>
      </c>
      <c r="Y3724">
        <v>17705.627194502624</v>
      </c>
      <c r="Z3724">
        <v>1438.1209714615673</v>
      </c>
      <c r="AA3724">
        <v>17239.393987158797</v>
      </c>
      <c r="AB3724">
        <v>841.28555881757927</v>
      </c>
      <c r="AC3724">
        <v>3001.9021036180507</v>
      </c>
      <c r="AD3724">
        <v>2180.6717712876384</v>
      </c>
      <c r="AE3724">
        <v>3890.7005913274024</v>
      </c>
      <c r="AF3724">
        <v>8487.8735610866115</v>
      </c>
      <c r="AG3724">
        <v>45247.765640229736</v>
      </c>
      <c r="AH3724">
        <v>7390.8021827746406</v>
      </c>
      <c r="AI3724">
        <v>1223.2978788929086</v>
      </c>
      <c r="AJ3724">
        <v>4853.6187383745337</v>
      </c>
      <c r="AK3724">
        <v>1735.1514650612573</v>
      </c>
      <c r="AL3724">
        <v>151236.875</v>
      </c>
      <c r="AM3724">
        <v>122286.9375</v>
      </c>
      <c r="AN3724">
        <v>28949.927734375</v>
      </c>
      <c r="AO3724" s="5" t="s">
        <v>2902</v>
      </c>
    </row>
    <row r="3725" spans="1:41" ht="14.25" x14ac:dyDescent="0.45">
      <c r="A3725">
        <v>2020</v>
      </c>
      <c r="B3725" s="5" t="s">
        <v>4071</v>
      </c>
      <c r="C3725" s="5" t="s">
        <v>277</v>
      </c>
      <c r="D3725" s="5" t="s">
        <v>107</v>
      </c>
      <c r="E3725" s="5" t="s">
        <v>113</v>
      </c>
      <c r="F3725" s="5" t="s">
        <v>113</v>
      </c>
      <c r="G3725" s="5" t="s">
        <v>86</v>
      </c>
      <c r="H3725" s="5" t="s">
        <v>130</v>
      </c>
      <c r="I3725">
        <v>-1347.8299976374153</v>
      </c>
      <c r="J3725">
        <v>5028.5343054778477</v>
      </c>
      <c r="K3725">
        <v>198.67664024448041</v>
      </c>
      <c r="L3725">
        <v>244.81501236466889</v>
      </c>
      <c r="M3725">
        <v>2958.1913058424625</v>
      </c>
      <c r="N3725">
        <v>3539.9869183816395</v>
      </c>
      <c r="O3725">
        <v>1761.1200847568175</v>
      </c>
      <c r="P3725">
        <v>2507.7653256116159</v>
      </c>
      <c r="Q3725">
        <v>1135.584721198574</v>
      </c>
      <c r="R3725">
        <v>2453.2932961753586</v>
      </c>
      <c r="S3725">
        <v>3048.8726749952884</v>
      </c>
      <c r="T3725">
        <v>3085.9035172017088</v>
      </c>
      <c r="U3725">
        <v>257.15862643347572</v>
      </c>
      <c r="V3725">
        <v>2031.5531488244583</v>
      </c>
      <c r="W3725">
        <v>1542.9517586008544</v>
      </c>
      <c r="X3725">
        <v>3055.0444820296916</v>
      </c>
      <c r="Y3725">
        <v>17427.125796143784</v>
      </c>
      <c r="Z3725">
        <v>812.62125952978329</v>
      </c>
      <c r="AA3725">
        <v>17106.191830354805</v>
      </c>
      <c r="AB3725">
        <v>806.44945249537989</v>
      </c>
      <c r="AC3725">
        <v>2432.9997260338114</v>
      </c>
      <c r="AD3725">
        <v>2198.0355863084787</v>
      </c>
      <c r="AE3725">
        <v>5055.7643616611449</v>
      </c>
      <c r="AF3725">
        <v>8891.722394465005</v>
      </c>
      <c r="AG3725">
        <v>35175.18555807654</v>
      </c>
      <c r="AH3725">
        <v>3978.7582681787367</v>
      </c>
      <c r="AI3725">
        <v>1130.4693218015593</v>
      </c>
      <c r="AJ3725">
        <v>4854.2807863447943</v>
      </c>
      <c r="AK3725">
        <v>2324.6430071777249</v>
      </c>
      <c r="AL3725">
        <v>133695.875</v>
      </c>
      <c r="AM3725">
        <v>107606.75</v>
      </c>
      <c r="AN3725">
        <v>26089.115234375</v>
      </c>
      <c r="AO3725" s="5" t="s">
        <v>4534</v>
      </c>
    </row>
    <row r="3726" spans="1:41" ht="14.25" x14ac:dyDescent="0.45">
      <c r="A3726">
        <v>2020</v>
      </c>
      <c r="B3726" s="5" t="s">
        <v>5028</v>
      </c>
      <c r="C3726" s="5" t="s">
        <v>277</v>
      </c>
      <c r="D3726" s="5" t="s">
        <v>107</v>
      </c>
      <c r="E3726" s="5" t="s">
        <v>113</v>
      </c>
      <c r="F3726" s="5" t="s">
        <v>113</v>
      </c>
      <c r="G3726" s="5" t="s">
        <v>86</v>
      </c>
      <c r="H3726" s="5" t="s">
        <v>130</v>
      </c>
      <c r="I3726">
        <v>4238.5846352594936</v>
      </c>
      <c r="J3726">
        <v>14157.01548671039</v>
      </c>
      <c r="K3726">
        <v>104.8708</v>
      </c>
      <c r="L3726">
        <v>238</v>
      </c>
      <c r="M3726">
        <v>3717</v>
      </c>
      <c r="N3726">
        <v>3875.4</v>
      </c>
      <c r="O3726">
        <v>1983.6795491090891</v>
      </c>
      <c r="P3726">
        <v>3111</v>
      </c>
      <c r="Q3726">
        <v>1293.283677433888</v>
      </c>
      <c r="R3726">
        <v>2385</v>
      </c>
      <c r="S3726">
        <v>4177</v>
      </c>
      <c r="T3726">
        <v>4000</v>
      </c>
      <c r="U3726">
        <v>250</v>
      </c>
      <c r="V3726">
        <v>2045</v>
      </c>
      <c r="W3726">
        <v>1445.34</v>
      </c>
      <c r="X3726">
        <v>3145.35</v>
      </c>
      <c r="Y3726">
        <v>18213</v>
      </c>
      <c r="Z3726">
        <v>1633.354</v>
      </c>
      <c r="AA3726">
        <v>17935</v>
      </c>
      <c r="AB3726">
        <v>564</v>
      </c>
      <c r="AC3726">
        <v>2529.0265098039199</v>
      </c>
      <c r="AD3726">
        <v>2874.259</v>
      </c>
      <c r="AE3726">
        <v>5320</v>
      </c>
      <c r="AF3726">
        <v>8670</v>
      </c>
      <c r="AG3726">
        <v>36708</v>
      </c>
      <c r="AH3726">
        <v>8177</v>
      </c>
      <c r="AI3726">
        <v>1367</v>
      </c>
      <c r="AJ3726">
        <v>4698</v>
      </c>
      <c r="AK3726">
        <v>2300</v>
      </c>
      <c r="AL3726">
        <v>161155.15625</v>
      </c>
      <c r="AM3726">
        <v>127299.6640625</v>
      </c>
      <c r="AN3726">
        <v>33855.5</v>
      </c>
      <c r="AO3726" s="5" t="s">
        <v>5800</v>
      </c>
    </row>
    <row r="3727" spans="1:41" ht="14.25" x14ac:dyDescent="0.45">
      <c r="A3727">
        <v>2020</v>
      </c>
      <c r="B3727" s="5" t="s">
        <v>1508</v>
      </c>
      <c r="C3727" s="5" t="s">
        <v>277</v>
      </c>
      <c r="D3727" s="5" t="s">
        <v>107</v>
      </c>
      <c r="E3727" s="5" t="s">
        <v>113</v>
      </c>
      <c r="F3727" s="5" t="s">
        <v>113</v>
      </c>
      <c r="G3727" s="5" t="s">
        <v>86</v>
      </c>
      <c r="H3727" s="5" t="s">
        <v>130</v>
      </c>
      <c r="I3727">
        <v>4551.7131975353595</v>
      </c>
      <c r="J3727">
        <v>5129.2867206096516</v>
      </c>
      <c r="K3727">
        <v>734.38586138247069</v>
      </c>
      <c r="L3727">
        <v>170.27535514518411</v>
      </c>
      <c r="M3727">
        <v>1910.0371861190256</v>
      </c>
      <c r="N3727">
        <v>2737.8844983146487</v>
      </c>
      <c r="O3727">
        <v>3536.0831328233039</v>
      </c>
      <c r="P3727">
        <v>1990.2314237748792</v>
      </c>
      <c r="Q3727">
        <v>939.30498942179486</v>
      </c>
      <c r="R3727">
        <v>2614.0426112283817</v>
      </c>
      <c r="S3727">
        <v>2702.9690811924561</v>
      </c>
      <c r="T3727">
        <v>2843.1877482498276</v>
      </c>
      <c r="U3727">
        <v>284.63468457478831</v>
      </c>
      <c r="V3727">
        <v>2914.7939582057493</v>
      </c>
      <c r="W3727">
        <v>2114.4576677234099</v>
      </c>
      <c r="X3727">
        <v>2922.9319569386039</v>
      </c>
      <c r="Y3727">
        <v>16741.110674694726</v>
      </c>
      <c r="Z3727">
        <v>2132.3908111873707</v>
      </c>
      <c r="AA3727">
        <v>12867.140193858117</v>
      </c>
      <c r="AB3727">
        <v>825.5774794918018</v>
      </c>
      <c r="AC3727">
        <v>2542.020453435216</v>
      </c>
      <c r="AD3727">
        <v>1739.6096889291537</v>
      </c>
      <c r="AE3727">
        <v>4805.4884485349585</v>
      </c>
      <c r="AF3727">
        <v>7468.10648540288</v>
      </c>
      <c r="AG3727">
        <v>45636.322456907787</v>
      </c>
      <c r="AH3727">
        <v>6304.8032448460717</v>
      </c>
      <c r="AI3727">
        <v>1200.4570492610383</v>
      </c>
      <c r="AJ3727">
        <v>4958.9786095487507</v>
      </c>
      <c r="AK3727">
        <v>2352.0491784221563</v>
      </c>
      <c r="AL3727">
        <v>147670.28125</v>
      </c>
      <c r="AM3727">
        <v>118483.71875</v>
      </c>
      <c r="AN3727">
        <v>29186.548828125</v>
      </c>
      <c r="AO3727" s="5" t="s">
        <v>2903</v>
      </c>
    </row>
    <row r="3728" spans="1:41" ht="14.25" x14ac:dyDescent="0.45">
      <c r="A3728">
        <v>2020</v>
      </c>
      <c r="B3728" s="5" t="s">
        <v>589</v>
      </c>
      <c r="C3728" s="5" t="s">
        <v>277</v>
      </c>
      <c r="D3728" s="5" t="s">
        <v>107</v>
      </c>
      <c r="E3728" s="5" t="s">
        <v>113</v>
      </c>
      <c r="F3728" s="5" t="s">
        <v>113</v>
      </c>
      <c r="G3728" s="5" t="s">
        <v>86</v>
      </c>
      <c r="H3728" s="5" t="s">
        <v>130</v>
      </c>
      <c r="I3728">
        <v>6458.9505482382383</v>
      </c>
      <c r="J3728">
        <v>3290.1249303208301</v>
      </c>
      <c r="K3728">
        <v>168.19416399287698</v>
      </c>
      <c r="L3728">
        <v>288.03367940702685</v>
      </c>
      <c r="M3728">
        <v>2349.3031165216139</v>
      </c>
      <c r="N3728">
        <v>4519.9927222402803</v>
      </c>
      <c r="O3728">
        <v>1670.7414487219773</v>
      </c>
      <c r="P3728">
        <v>1944.6225021087876</v>
      </c>
      <c r="Q3728">
        <v>766.02189169511712</v>
      </c>
      <c r="R3728">
        <v>2059.6270586851138</v>
      </c>
      <c r="S3728">
        <v>3101.9454348625932</v>
      </c>
      <c r="T3728">
        <v>2509.1903253016612</v>
      </c>
      <c r="U3728">
        <v>261.37399221892304</v>
      </c>
      <c r="V3728">
        <v>2188.2230628568236</v>
      </c>
      <c r="W3728">
        <v>2023.0346997744643</v>
      </c>
      <c r="X3728">
        <v>2996.0634480624008</v>
      </c>
      <c r="Y3728">
        <v>17899.936483120728</v>
      </c>
      <c r="Z3728">
        <v>983.98107705898428</v>
      </c>
      <c r="AA3728">
        <v>16197.706610994608</v>
      </c>
      <c r="AB3728">
        <v>819.66883959854272</v>
      </c>
      <c r="AC3728">
        <v>2220.4828864724523</v>
      </c>
      <c r="AD3728">
        <v>1871.1941837267411</v>
      </c>
      <c r="AE3728">
        <v>5232.7073242228398</v>
      </c>
      <c r="AF3728">
        <v>7204.5127215223947</v>
      </c>
      <c r="AG3728">
        <v>44055.393401540379</v>
      </c>
      <c r="AH3728">
        <v>3708.8302161604988</v>
      </c>
      <c r="AI3728">
        <v>1212.775323895803</v>
      </c>
      <c r="AJ3728">
        <v>4559.2830049620025</v>
      </c>
      <c r="AK3728">
        <v>2350.8029134968383</v>
      </c>
      <c r="AL3728">
        <v>144912.71875</v>
      </c>
      <c r="AM3728">
        <v>120130.96875</v>
      </c>
      <c r="AN3728">
        <v>24781.744140625</v>
      </c>
      <c r="AO3728" s="5" t="s">
        <v>1067</v>
      </c>
    </row>
    <row r="3729" spans="1:41" ht="14.25" x14ac:dyDescent="0.45">
      <c r="A3729">
        <v>2020</v>
      </c>
      <c r="B3729" s="5" t="s">
        <v>1509</v>
      </c>
      <c r="C3729" s="5" t="s">
        <v>277</v>
      </c>
      <c r="D3729" s="5" t="s">
        <v>107</v>
      </c>
      <c r="E3729" s="5" t="s">
        <v>113</v>
      </c>
      <c r="F3729" s="5" t="s">
        <v>113</v>
      </c>
      <c r="G3729" s="5" t="s">
        <v>86</v>
      </c>
      <c r="H3729" s="5" t="s">
        <v>130</v>
      </c>
      <c r="I3729">
        <v>3160.2907325631772</v>
      </c>
      <c r="J3729">
        <v>4166.2302016771082</v>
      </c>
      <c r="K3729">
        <v>188.56205383938115</v>
      </c>
      <c r="L3729">
        <v>393.73677889254458</v>
      </c>
      <c r="M3729">
        <v>1952.1643758247576</v>
      </c>
      <c r="N3729">
        <v>3727.7078094639464</v>
      </c>
      <c r="O3729">
        <v>1530.47761516981</v>
      </c>
      <c r="P3729">
        <v>2408.5405117939963</v>
      </c>
      <c r="Q3729">
        <v>1338.9952347079754</v>
      </c>
      <c r="R3729">
        <v>2447.3879394035766</v>
      </c>
      <c r="S3729">
        <v>3709.2248465538323</v>
      </c>
      <c r="T3729">
        <v>2021.1161661741251</v>
      </c>
      <c r="U3729">
        <v>270.35709755316219</v>
      </c>
      <c r="V3729">
        <v>2559.7305003285801</v>
      </c>
      <c r="W3729">
        <v>2031.6154709334712</v>
      </c>
      <c r="X3729">
        <v>2767.280756811334</v>
      </c>
      <c r="Y3729">
        <v>17643.031717605194</v>
      </c>
      <c r="Z3729">
        <v>875.97456770869076</v>
      </c>
      <c r="AA3729">
        <v>10695.399409799151</v>
      </c>
      <c r="AB3729">
        <v>823.1454931327346</v>
      </c>
      <c r="AC3729">
        <v>3269.4835020603768</v>
      </c>
      <c r="AD3729">
        <v>1749.7332865459746</v>
      </c>
      <c r="AE3729">
        <v>4734.726198953811</v>
      </c>
      <c r="AF3729">
        <v>7027.1846754303469</v>
      </c>
      <c r="AG3729">
        <v>43890.510168883295</v>
      </c>
      <c r="AH3729">
        <v>3917.3091760133275</v>
      </c>
      <c r="AI3729">
        <v>1217.9193520841482</v>
      </c>
      <c r="AJ3729">
        <v>4583.573905464038</v>
      </c>
      <c r="AK3729">
        <v>2369.507246490175</v>
      </c>
      <c r="AL3729">
        <v>137470.90625</v>
      </c>
      <c r="AM3729">
        <v>113192.8515625</v>
      </c>
      <c r="AN3729">
        <v>24278.0546875</v>
      </c>
      <c r="AO3729" s="5" t="s">
        <v>2904</v>
      </c>
    </row>
    <row r="3730" spans="1:41" ht="14.25" x14ac:dyDescent="0.45">
      <c r="A3730">
        <v>2020</v>
      </c>
      <c r="B3730" s="5" t="s">
        <v>1509</v>
      </c>
      <c r="C3730" s="5" t="s">
        <v>277</v>
      </c>
      <c r="D3730" s="5" t="s">
        <v>107</v>
      </c>
      <c r="E3730" s="5" t="s">
        <v>113</v>
      </c>
      <c r="F3730" s="5" t="s">
        <v>113</v>
      </c>
      <c r="G3730" s="5" t="s">
        <v>87</v>
      </c>
      <c r="H3730" s="5" t="s">
        <v>130</v>
      </c>
      <c r="I3730">
        <v>3409</v>
      </c>
      <c r="J3730">
        <v>4347.6885721520339</v>
      </c>
      <c r="K3730">
        <v>197.69692682857649</v>
      </c>
      <c r="L3730">
        <v>411.05091549985309</v>
      </c>
      <c r="M3730">
        <v>2045.2600078073849</v>
      </c>
      <c r="N3730">
        <v>3843.10286112528</v>
      </c>
      <c r="O3730">
        <v>1594.7625813647769</v>
      </c>
      <c r="P3730">
        <v>2294</v>
      </c>
      <c r="Q3730">
        <v>1396.345757869821</v>
      </c>
      <c r="R3730">
        <v>2632.2499891101911</v>
      </c>
      <c r="S3730">
        <v>3824</v>
      </c>
      <c r="T3730">
        <v>2073.7717074774209</v>
      </c>
      <c r="U3730">
        <v>284.30080682400001</v>
      </c>
      <c r="V3730">
        <v>2687</v>
      </c>
      <c r="W3730">
        <v>2098.6131006106639</v>
      </c>
      <c r="X3730">
        <v>2852.9447954687998</v>
      </c>
      <c r="Y3730">
        <v>18323</v>
      </c>
      <c r="Z3730">
        <v>913.74886484845058</v>
      </c>
      <c r="AA3730">
        <v>11278.839874232401</v>
      </c>
      <c r="AB3730">
        <v>784</v>
      </c>
      <c r="AC3730">
        <v>3423.8792088944642</v>
      </c>
      <c r="AD3730">
        <v>1824.6761368086079</v>
      </c>
      <c r="AE3730">
        <v>5010</v>
      </c>
      <c r="AF3730">
        <v>7288.7420800005511</v>
      </c>
      <c r="AG3730">
        <v>47988.565838378308</v>
      </c>
      <c r="AH3730">
        <v>4119.3450048066679</v>
      </c>
      <c r="AI3730">
        <v>1255.6213056000001</v>
      </c>
      <c r="AJ3730">
        <v>4833.1530392258792</v>
      </c>
      <c r="AK3730">
        <v>2494.9980550075429</v>
      </c>
      <c r="AL3730">
        <v>145530.375</v>
      </c>
      <c r="AM3730">
        <v>120364.6640625</v>
      </c>
      <c r="AN3730">
        <v>25165.689453125</v>
      </c>
      <c r="AO3730" s="5" t="s">
        <v>2905</v>
      </c>
    </row>
    <row r="3731" spans="1:41" ht="14.25" x14ac:dyDescent="0.45">
      <c r="A3731">
        <v>2020</v>
      </c>
      <c r="B3731" s="5" t="s">
        <v>4071</v>
      </c>
      <c r="C3731" s="5" t="s">
        <v>277</v>
      </c>
      <c r="D3731" s="5" t="s">
        <v>107</v>
      </c>
      <c r="E3731" s="5" t="s">
        <v>113</v>
      </c>
      <c r="F3731" s="5" t="s">
        <v>113</v>
      </c>
      <c r="G3731" s="5" t="s">
        <v>87</v>
      </c>
      <c r="H3731" s="5" t="s">
        <v>130</v>
      </c>
      <c r="I3731">
        <v>-1390.5113703261441</v>
      </c>
      <c r="J3731">
        <v>4888.5530063859997</v>
      </c>
      <c r="K3731">
        <v>200.75170318799999</v>
      </c>
      <c r="L3731">
        <v>254.44580000000011</v>
      </c>
      <c r="M3731">
        <v>2992.0270197455989</v>
      </c>
      <c r="N3731">
        <v>3583.987466870662</v>
      </c>
      <c r="O3731">
        <v>1777.77276781461</v>
      </c>
      <c r="P3731">
        <v>2522.9718480220959</v>
      </c>
      <c r="Q3731">
        <v>1149.69956166</v>
      </c>
      <c r="R3731">
        <v>2457.0866249999999</v>
      </c>
      <c r="S3731">
        <v>3081</v>
      </c>
      <c r="T3731">
        <v>3183.6239999999998</v>
      </c>
      <c r="U3731">
        <v>255.02500000000001</v>
      </c>
      <c r="V3731">
        <v>2074</v>
      </c>
      <c r="W3731">
        <v>1563.6614999999999</v>
      </c>
      <c r="X3731">
        <v>3158.6543999999999</v>
      </c>
      <c r="Y3731">
        <v>17615</v>
      </c>
      <c r="Z3731">
        <v>822</v>
      </c>
      <c r="AA3731">
        <v>17527</v>
      </c>
      <c r="AB3731">
        <v>784</v>
      </c>
      <c r="AC3731">
        <v>2460.8283099999999</v>
      </c>
      <c r="AD3731">
        <v>2225.3562441600002</v>
      </c>
      <c r="AE3731">
        <v>5113.5920606895988</v>
      </c>
      <c r="AF3731">
        <v>9173.2941936000025</v>
      </c>
      <c r="AG3731">
        <v>36313</v>
      </c>
      <c r="AH3731">
        <v>4045</v>
      </c>
      <c r="AI3731">
        <v>1143.3996</v>
      </c>
      <c r="AJ3731">
        <v>5008</v>
      </c>
      <c r="AK3731">
        <v>2314.2886281000001</v>
      </c>
      <c r="AL3731">
        <v>136297.5</v>
      </c>
      <c r="AM3731">
        <v>109827.9765625</v>
      </c>
      <c r="AN3731">
        <v>26469.537109375</v>
      </c>
      <c r="AO3731" s="5" t="s">
        <v>4535</v>
      </c>
    </row>
    <row r="3732" spans="1:41" ht="14.25" x14ac:dyDescent="0.45">
      <c r="A3732">
        <v>2020</v>
      </c>
      <c r="B3732" s="5" t="s">
        <v>589</v>
      </c>
      <c r="C3732" s="5" t="s">
        <v>277</v>
      </c>
      <c r="D3732" s="5" t="s">
        <v>107</v>
      </c>
      <c r="E3732" s="5" t="s">
        <v>113</v>
      </c>
      <c r="F3732" s="5" t="s">
        <v>113</v>
      </c>
      <c r="G3732" s="5" t="s">
        <v>87</v>
      </c>
      <c r="H3732" s="5" t="s">
        <v>130</v>
      </c>
      <c r="I3732">
        <v>6909.0096519475264</v>
      </c>
      <c r="J3732">
        <v>3411.295242298374</v>
      </c>
      <c r="K3732">
        <v>169.71348569175001</v>
      </c>
      <c r="L3732">
        <v>296.74777212450732</v>
      </c>
      <c r="M3732">
        <v>2384.6091576600761</v>
      </c>
      <c r="N3732">
        <v>4693.4479761000002</v>
      </c>
      <c r="O3732">
        <v>1696.3915585066709</v>
      </c>
      <c r="P3732">
        <v>2160</v>
      </c>
      <c r="Q3732">
        <v>777.38150244857979</v>
      </c>
      <c r="R3732">
        <v>2055.927312249999</v>
      </c>
      <c r="S3732">
        <v>3127</v>
      </c>
      <c r="T3732">
        <v>2445.4194235</v>
      </c>
      <c r="U3732">
        <v>257.57524999999998</v>
      </c>
      <c r="V3732">
        <v>51</v>
      </c>
      <c r="W3732">
        <v>2059.482925034999</v>
      </c>
      <c r="X3732">
        <v>3101.9109840000001</v>
      </c>
      <c r="Y3732">
        <v>18364</v>
      </c>
      <c r="Z3732">
        <v>999.74686771439781</v>
      </c>
      <c r="AA3732">
        <v>16739.188402086031</v>
      </c>
      <c r="AB3732">
        <v>784</v>
      </c>
      <c r="AC3732">
        <v>2254.50648</v>
      </c>
      <c r="AD3732">
        <v>1901.1753047706929</v>
      </c>
      <c r="AE3732">
        <v>5311.3460399999994</v>
      </c>
      <c r="AF3732">
        <v>7422.4760929200011</v>
      </c>
      <c r="AG3732">
        <v>45790.821900745512</v>
      </c>
      <c r="AH3732">
        <v>3839.858996557452</v>
      </c>
      <c r="AI3732">
        <v>1231.00128</v>
      </c>
      <c r="AJ3732">
        <v>4720.3573213385462</v>
      </c>
      <c r="AK3732">
        <v>2330.4075638549998</v>
      </c>
      <c r="AL3732">
        <v>147285.796875</v>
      </c>
      <c r="AM3732">
        <v>122214.828125</v>
      </c>
      <c r="AN3732">
        <v>25070.97265625</v>
      </c>
      <c r="AO3732" s="5" t="s">
        <v>1068</v>
      </c>
    </row>
    <row r="3733" spans="1:41" ht="14.25" x14ac:dyDescent="0.45">
      <c r="A3733">
        <v>2020</v>
      </c>
      <c r="B3733" s="5" t="s">
        <v>1507</v>
      </c>
      <c r="C3733" s="5" t="s">
        <v>277</v>
      </c>
      <c r="D3733" s="5" t="s">
        <v>107</v>
      </c>
      <c r="E3733" s="5" t="s">
        <v>113</v>
      </c>
      <c r="F3733" s="5" t="s">
        <v>113</v>
      </c>
      <c r="G3733" s="5" t="s">
        <v>87</v>
      </c>
      <c r="H3733" s="5" t="s">
        <v>130</v>
      </c>
      <c r="I3733">
        <v>6810.9776465349732</v>
      </c>
      <c r="J3733">
        <v>585</v>
      </c>
      <c r="K3733"/>
      <c r="L3733">
        <v>185.74247245888861</v>
      </c>
      <c r="M3733">
        <v>2468.0276499999991</v>
      </c>
      <c r="N3733">
        <v>4063.5</v>
      </c>
      <c r="O3733">
        <v>2465.3342531078729</v>
      </c>
      <c r="P3733">
        <v>2294</v>
      </c>
      <c r="Q3733">
        <v>1615.590809787818</v>
      </c>
      <c r="R3733">
        <v>2560.2786842701221</v>
      </c>
      <c r="S3733">
        <v>2305.4705154072258</v>
      </c>
      <c r="T3733">
        <v>3066.8092444639879</v>
      </c>
      <c r="U3733">
        <v>228</v>
      </c>
      <c r="V3733">
        <v>3519</v>
      </c>
      <c r="W3733">
        <v>1244.397488941406</v>
      </c>
      <c r="X3733">
        <v>5687.9281427487804</v>
      </c>
      <c r="Y3733">
        <v>18919</v>
      </c>
      <c r="Z3733">
        <v>1588.3993142270699</v>
      </c>
      <c r="AA3733">
        <v>18720.939790084121</v>
      </c>
      <c r="AB3733">
        <v>784</v>
      </c>
      <c r="AC3733">
        <v>3314.0029674406342</v>
      </c>
      <c r="AD3733">
        <v>2347.171993670886</v>
      </c>
      <c r="AE3733">
        <v>4220.5859164788644</v>
      </c>
      <c r="AF3733">
        <v>9086</v>
      </c>
      <c r="AG3733">
        <v>49093.321587749539</v>
      </c>
      <c r="AH3733">
        <v>7853.1592706434967</v>
      </c>
      <c r="AI3733">
        <v>1283.82515796096</v>
      </c>
      <c r="AJ3733">
        <v>5285.4443436174224</v>
      </c>
      <c r="AK3733">
        <v>1857</v>
      </c>
      <c r="AL3733">
        <v>163452.90625</v>
      </c>
      <c r="AM3733">
        <v>132089.78125</v>
      </c>
      <c r="AN3733">
        <v>31363.123046875</v>
      </c>
      <c r="AO3733" s="5" t="s">
        <v>2906</v>
      </c>
    </row>
    <row r="3734" spans="1:41" ht="14.25" x14ac:dyDescent="0.45">
      <c r="A3734">
        <v>2020</v>
      </c>
      <c r="B3734" s="5" t="s">
        <v>5028</v>
      </c>
      <c r="C3734" s="5" t="s">
        <v>277</v>
      </c>
      <c r="D3734" s="5" t="s">
        <v>107</v>
      </c>
      <c r="E3734" s="5" t="s">
        <v>113</v>
      </c>
      <c r="F3734" s="5" t="s">
        <v>113</v>
      </c>
      <c r="G3734" s="5" t="s">
        <v>87</v>
      </c>
      <c r="H3734" s="5" t="s">
        <v>130</v>
      </c>
      <c r="I3734">
        <v>4409.8234545239784</v>
      </c>
      <c r="J3734">
        <v>14837.31480547054</v>
      </c>
      <c r="K3734">
        <v>106.6011682</v>
      </c>
      <c r="L3734">
        <v>248.02804907999999</v>
      </c>
      <c r="M3734">
        <v>3791.34</v>
      </c>
      <c r="N3734">
        <v>3949.0326</v>
      </c>
      <c r="O3734">
        <v>2023.3531400912709</v>
      </c>
      <c r="P3734">
        <v>3176.3310000000001</v>
      </c>
      <c r="Q3734">
        <v>1320.4426346599989</v>
      </c>
      <c r="R3734">
        <v>2420.7750000000001</v>
      </c>
      <c r="S3734">
        <v>4239.6549999999997</v>
      </c>
      <c r="T3734">
        <v>4163.3912187213627</v>
      </c>
      <c r="U3734">
        <v>252.5</v>
      </c>
      <c r="V3734">
        <v>2095</v>
      </c>
      <c r="W3734">
        <v>1474.2467999999999</v>
      </c>
      <c r="X3734">
        <v>3299.4721500000001</v>
      </c>
      <c r="Y3734">
        <v>18988</v>
      </c>
      <c r="Z3734">
        <v>1664.3877259999999</v>
      </c>
      <c r="AA3734">
        <v>18765</v>
      </c>
      <c r="AB3734">
        <v>581</v>
      </c>
      <c r="AC3734">
        <v>2579.607039999999</v>
      </c>
      <c r="AD3734">
        <v>2934.6184389999999</v>
      </c>
      <c r="AE3734">
        <v>5426.4000000000005</v>
      </c>
      <c r="AF3734">
        <v>9035.3075021999994</v>
      </c>
      <c r="AG3734">
        <v>39278</v>
      </c>
      <c r="AH3734">
        <v>8549.1046062499991</v>
      </c>
      <c r="AI3734">
        <v>1394.34</v>
      </c>
      <c r="AJ3734">
        <v>4985.5551839999998</v>
      </c>
      <c r="AK3734">
        <v>2326</v>
      </c>
      <c r="AL3734">
        <v>168314.640625</v>
      </c>
      <c r="AM3734">
        <v>133431.515625</v>
      </c>
      <c r="AN3734">
        <v>34883.125</v>
      </c>
      <c r="AO3734" s="5" t="s">
        <v>5801</v>
      </c>
    </row>
    <row r="3735" spans="1:41" ht="14.25" x14ac:dyDescent="0.45">
      <c r="A3735">
        <v>2020</v>
      </c>
      <c r="B3735" s="5" t="s">
        <v>1508</v>
      </c>
      <c r="C3735" s="5" t="s">
        <v>277</v>
      </c>
      <c r="D3735" s="5" t="s">
        <v>107</v>
      </c>
      <c r="E3735" s="5" t="s">
        <v>113</v>
      </c>
      <c r="F3735" s="5" t="s">
        <v>113</v>
      </c>
      <c r="G3735" s="5" t="s">
        <v>87</v>
      </c>
      <c r="H3735" s="5" t="s">
        <v>130</v>
      </c>
      <c r="I3735">
        <v>4802.7569058750114</v>
      </c>
      <c r="J3735">
        <v>5524.6272377603682</v>
      </c>
      <c r="K3735">
        <v>795.23761608632265</v>
      </c>
      <c r="L3735">
        <v>181.7508</v>
      </c>
      <c r="M3735">
        <v>2040.5750399029739</v>
      </c>
      <c r="N3735">
        <v>2953.8513875682461</v>
      </c>
      <c r="O3735">
        <v>3894</v>
      </c>
      <c r="P3735">
        <v>2294</v>
      </c>
      <c r="Q3735">
        <v>1061.894357410408</v>
      </c>
      <c r="R3735">
        <v>2889.5686607559819</v>
      </c>
      <c r="S3735">
        <v>2834</v>
      </c>
      <c r="T3735">
        <v>3005.0412102308351</v>
      </c>
      <c r="U3735">
        <v>304.40170192705921</v>
      </c>
      <c r="V3735">
        <v>3117</v>
      </c>
      <c r="W3735">
        <v>2216.9611304015039</v>
      </c>
      <c r="X3735">
        <v>3314.3645784237001</v>
      </c>
      <c r="Y3735">
        <v>17946</v>
      </c>
      <c r="Z3735">
        <v>2275.328</v>
      </c>
      <c r="AA3735">
        <v>13944.415065877431</v>
      </c>
      <c r="AB3735">
        <v>784</v>
      </c>
      <c r="AC3735">
        <v>2848.3826491237642</v>
      </c>
      <c r="AD3735">
        <v>1966.647397356496</v>
      </c>
      <c r="AE3735">
        <v>5038.44615364937</v>
      </c>
      <c r="AF3735">
        <v>7971.0835953076994</v>
      </c>
      <c r="AG3735">
        <v>51097</v>
      </c>
      <c r="AH3735">
        <v>7341.7593002722488</v>
      </c>
      <c r="AI3735">
        <v>1258.6521156480001</v>
      </c>
      <c r="AJ3735">
        <v>5798.953274051165</v>
      </c>
      <c r="AK3735">
        <v>2576.221368579013</v>
      </c>
      <c r="AL3735">
        <v>162076.9375</v>
      </c>
      <c r="AM3735">
        <v>130049.4609375</v>
      </c>
      <c r="AN3735">
        <v>32027.458984375</v>
      </c>
      <c r="AO3735" s="5" t="s">
        <v>2907</v>
      </c>
    </row>
    <row r="3736" spans="1:41" ht="14.25" x14ac:dyDescent="0.45">
      <c r="A3736">
        <v>2020</v>
      </c>
      <c r="B3736" s="5" t="s">
        <v>1508</v>
      </c>
      <c r="C3736" s="5" t="s">
        <v>277</v>
      </c>
      <c r="D3736" s="5" t="s">
        <v>107</v>
      </c>
      <c r="E3736" s="5" t="s">
        <v>114</v>
      </c>
      <c r="F3736" s="5" t="s">
        <v>115</v>
      </c>
      <c r="G3736" s="5" t="s">
        <v>86</v>
      </c>
      <c r="H3736" s="5" t="s">
        <v>130</v>
      </c>
      <c r="I3736">
        <v>15212.853303624797</v>
      </c>
      <c r="J3736">
        <v>20860.137194511841</v>
      </c>
      <c r="K3736">
        <v>2780.9815041264546</v>
      </c>
      <c r="L3736">
        <v>3123.8261744895758</v>
      </c>
      <c r="M3736">
        <v>10806.72623847129</v>
      </c>
      <c r="N3736">
        <v>9484.0380653863303</v>
      </c>
      <c r="O3736">
        <v>11308.516010538851</v>
      </c>
      <c r="P3736">
        <v>6981.5801979223697</v>
      </c>
      <c r="Q3736">
        <v>4859.6088359358992</v>
      </c>
      <c r="R3736">
        <v>8277.1856428803421</v>
      </c>
      <c r="S3736">
        <v>10155.068263243385</v>
      </c>
      <c r="T3736">
        <v>12531.086742286278</v>
      </c>
      <c r="U3736">
        <v>2574.92746631216</v>
      </c>
      <c r="V3736">
        <v>10653.529795942039</v>
      </c>
      <c r="W3736">
        <v>4620.4907354932784</v>
      </c>
      <c r="X3736">
        <v>16882.963353612264</v>
      </c>
      <c r="Y3736">
        <v>60089.193510511075</v>
      </c>
      <c r="Z3736">
        <v>7300.6743180059457</v>
      </c>
      <c r="AA3736">
        <v>81663.27270949207</v>
      </c>
      <c r="AB3736">
        <v>2335.6260835622656</v>
      </c>
      <c r="AC3736">
        <v>10449.241491067793</v>
      </c>
      <c r="AD3736">
        <v>13582.993467443814</v>
      </c>
      <c r="AE3736">
        <v>14249.826536673301</v>
      </c>
      <c r="AF3736">
        <v>36103.66075365906</v>
      </c>
      <c r="AG3736">
        <v>115593.48351884447</v>
      </c>
      <c r="AH3736">
        <v>23860.899335659782</v>
      </c>
      <c r="AI3736">
        <v>5160.9122793231127</v>
      </c>
      <c r="AJ3736">
        <v>35405.328211026725</v>
      </c>
      <c r="AK3736">
        <v>9131.966188900049</v>
      </c>
      <c r="AL3736">
        <v>566040.5625</v>
      </c>
      <c r="AM3736">
        <v>442882.375</v>
      </c>
      <c r="AN3736">
        <v>123158.234375</v>
      </c>
      <c r="AO3736" s="5" t="s">
        <v>2909</v>
      </c>
    </row>
    <row r="3737" spans="1:41" ht="14.25" x14ac:dyDescent="0.45">
      <c r="A3737">
        <v>2020</v>
      </c>
      <c r="B3737" s="5" t="s">
        <v>5028</v>
      </c>
      <c r="C3737" s="5" t="s">
        <v>277</v>
      </c>
      <c r="D3737" s="5" t="s">
        <v>107</v>
      </c>
      <c r="E3737" s="5" t="s">
        <v>114</v>
      </c>
      <c r="F3737" s="5" t="s">
        <v>115</v>
      </c>
      <c r="G3737" s="5" t="s">
        <v>86</v>
      </c>
      <c r="H3737" s="5" t="s">
        <v>130</v>
      </c>
      <c r="I3737">
        <v>17047.147690631398</v>
      </c>
      <c r="J3737">
        <v>42617.054199657468</v>
      </c>
      <c r="K3737">
        <v>2678.8708000000001</v>
      </c>
      <c r="L3737">
        <v>3208</v>
      </c>
      <c r="M3737">
        <v>14330.64</v>
      </c>
      <c r="N3737">
        <v>12509.319</v>
      </c>
      <c r="O3737">
        <v>11749.158404259089</v>
      </c>
      <c r="P3737">
        <v>12325.31496</v>
      </c>
      <c r="Q3737">
        <v>5356.0968847789954</v>
      </c>
      <c r="R3737">
        <v>8850.5064987516926</v>
      </c>
      <c r="S3737">
        <v>16551</v>
      </c>
      <c r="T3737">
        <v>14100</v>
      </c>
      <c r="U3737">
        <v>2124.1999999999998</v>
      </c>
      <c r="V3737">
        <v>10826</v>
      </c>
      <c r="W3737">
        <v>5686.22</v>
      </c>
      <c r="X3737">
        <v>23104</v>
      </c>
      <c r="Y3737">
        <v>62080</v>
      </c>
      <c r="Z3737">
        <v>8579.6966129618977</v>
      </c>
      <c r="AA3737">
        <v>92479</v>
      </c>
      <c r="AB3737">
        <v>2407</v>
      </c>
      <c r="AC3737">
        <v>12004.69715709843</v>
      </c>
      <c r="AD3737">
        <v>17529.245290164799</v>
      </c>
      <c r="AE3737">
        <v>15785</v>
      </c>
      <c r="AF3737">
        <v>39034.720000000001</v>
      </c>
      <c r="AG3737">
        <v>125346</v>
      </c>
      <c r="AH3737">
        <v>23903.45678709347</v>
      </c>
      <c r="AI3737">
        <v>7300</v>
      </c>
      <c r="AJ3737">
        <v>31091</v>
      </c>
      <c r="AK3737">
        <v>8547</v>
      </c>
      <c r="AL3737">
        <v>649150.3125</v>
      </c>
      <c r="AM3737">
        <v>501263.75</v>
      </c>
      <c r="AN3737">
        <v>147886.59375</v>
      </c>
      <c r="AO3737" s="5" t="s">
        <v>5802</v>
      </c>
    </row>
    <row r="3738" spans="1:41" ht="14.25" x14ac:dyDescent="0.45">
      <c r="A3738">
        <v>2020</v>
      </c>
      <c r="B3738" s="5" t="s">
        <v>1509</v>
      </c>
      <c r="C3738" s="5" t="s">
        <v>277</v>
      </c>
      <c r="D3738" s="5" t="s">
        <v>107</v>
      </c>
      <c r="E3738" s="5" t="s">
        <v>114</v>
      </c>
      <c r="F3738" s="5" t="s">
        <v>115</v>
      </c>
      <c r="G3738" s="5" t="s">
        <v>86</v>
      </c>
      <c r="H3738" s="5" t="s">
        <v>130</v>
      </c>
      <c r="I3738">
        <v>14057.359942349276</v>
      </c>
      <c r="J3738">
        <v>18851.465156290906</v>
      </c>
      <c r="K3738">
        <v>2744.7717173099622</v>
      </c>
      <c r="L3738">
        <v>3746.1535829880745</v>
      </c>
      <c r="M3738">
        <v>11089.197659685855</v>
      </c>
      <c r="N3738">
        <v>10732.528965756886</v>
      </c>
      <c r="O3738">
        <v>10890.819894083003</v>
      </c>
      <c r="P3738">
        <v>8619.4551923713771</v>
      </c>
      <c r="Q3738">
        <v>6400.9918007797032</v>
      </c>
      <c r="R3738">
        <v>8894.8188845790501</v>
      </c>
      <c r="S3738">
        <v>13117.466125820814</v>
      </c>
      <c r="T3738">
        <v>12242.189349397557</v>
      </c>
      <c r="U3738">
        <v>2149.7428967975598</v>
      </c>
      <c r="V3738">
        <v>11239.505744880003</v>
      </c>
      <c r="W3738">
        <v>5021.0825150620876</v>
      </c>
      <c r="X3738">
        <v>16147.510747683935</v>
      </c>
      <c r="Y3738">
        <v>59644.450476893348</v>
      </c>
      <c r="Z3738">
        <v>6930.1854928701214</v>
      </c>
      <c r="AA3738">
        <v>87265.741790298562</v>
      </c>
      <c r="AB3738">
        <v>2329.7957260989006</v>
      </c>
      <c r="AC3738">
        <v>10896.450411242653</v>
      </c>
      <c r="AD3738">
        <v>14509.105865868134</v>
      </c>
      <c r="AE3738">
        <v>14244.286554647455</v>
      </c>
      <c r="AF3738">
        <v>37324.944264969439</v>
      </c>
      <c r="AG3738">
        <v>115151.78515268302</v>
      </c>
      <c r="AH3738">
        <v>21013.444077695181</v>
      </c>
      <c r="AI3738">
        <v>5203.4554387319295</v>
      </c>
      <c r="AJ3738">
        <v>32992.353891771229</v>
      </c>
      <c r="AK3738">
        <v>9001.4905652209582</v>
      </c>
      <c r="AL3738">
        <v>572452.5</v>
      </c>
      <c r="AM3738">
        <v>449142.1875</v>
      </c>
      <c r="AN3738">
        <v>123310.328125</v>
      </c>
      <c r="AO3738" s="5" t="s">
        <v>2910</v>
      </c>
    </row>
    <row r="3739" spans="1:41" ht="14.25" x14ac:dyDescent="0.45">
      <c r="A3739">
        <v>2020</v>
      </c>
      <c r="B3739" s="5" t="s">
        <v>589</v>
      </c>
      <c r="C3739" s="5" t="s">
        <v>277</v>
      </c>
      <c r="D3739" s="5" t="s">
        <v>107</v>
      </c>
      <c r="E3739" s="5" t="s">
        <v>114</v>
      </c>
      <c r="F3739" s="5" t="s">
        <v>115</v>
      </c>
      <c r="G3739" s="5" t="s">
        <v>86</v>
      </c>
      <c r="H3739" s="5" t="s">
        <v>130</v>
      </c>
      <c r="I3739">
        <v>23682.339474361124</v>
      </c>
      <c r="J3739">
        <v>19775.10761169023</v>
      </c>
      <c r="K3739">
        <v>2973.5948778829929</v>
      </c>
      <c r="L3739">
        <v>4016.6805078638331</v>
      </c>
      <c r="M3739">
        <v>12531.608111372847</v>
      </c>
      <c r="N3739">
        <v>11892.725745154774</v>
      </c>
      <c r="O3739">
        <v>11347.684561195907</v>
      </c>
      <c r="P3739">
        <v>6900.2483026763148</v>
      </c>
      <c r="Q3739">
        <v>5012.4160086332595</v>
      </c>
      <c r="R3739">
        <v>8721.6827180562232</v>
      </c>
      <c r="S3739">
        <v>12215.199614113435</v>
      </c>
      <c r="T3739">
        <v>12755.050820283444</v>
      </c>
      <c r="U3739">
        <v>2206.1607163588242</v>
      </c>
      <c r="V3739">
        <v>11670.871500559351</v>
      </c>
      <c r="W3739">
        <v>5013.1531707589438</v>
      </c>
      <c r="X3739">
        <v>14991.592196839094</v>
      </c>
      <c r="Y3739">
        <v>62749.622555950169</v>
      </c>
      <c r="Z3739">
        <v>7112.1148263485338</v>
      </c>
      <c r="AA3739">
        <v>91138.586877150345</v>
      </c>
      <c r="AB3739">
        <v>2193.4505427012023</v>
      </c>
      <c r="AC3739">
        <v>11781.58809133381</v>
      </c>
      <c r="AD3739">
        <v>14302.053885993506</v>
      </c>
      <c r="AE3739">
        <v>14916.090987949501</v>
      </c>
      <c r="AF3739">
        <v>38017.346676510082</v>
      </c>
      <c r="AG3739">
        <v>119726.1455810613</v>
      </c>
      <c r="AH3739">
        <v>26743.339695588798</v>
      </c>
      <c r="AI3739">
        <v>6157.9712566778271</v>
      </c>
      <c r="AJ3739">
        <v>31231.035877130395</v>
      </c>
      <c r="AK3739">
        <v>8775.3320186913843</v>
      </c>
      <c r="AL3739">
        <v>600550.8125</v>
      </c>
      <c r="AM3739">
        <v>470550.78125</v>
      </c>
      <c r="AN3739">
        <v>130000.0234375</v>
      </c>
      <c r="AO3739" s="5" t="s">
        <v>1069</v>
      </c>
    </row>
    <row r="3740" spans="1:41" ht="14.25" x14ac:dyDescent="0.45">
      <c r="A3740">
        <v>2020</v>
      </c>
      <c r="B3740" s="5" t="s">
        <v>4071</v>
      </c>
      <c r="C3740" s="5" t="s">
        <v>277</v>
      </c>
      <c r="D3740" s="5" t="s">
        <v>107</v>
      </c>
      <c r="E3740" s="5" t="s">
        <v>114</v>
      </c>
      <c r="F3740" s="5" t="s">
        <v>115</v>
      </c>
      <c r="G3740" s="5" t="s">
        <v>86</v>
      </c>
      <c r="H3740" s="5" t="s">
        <v>130</v>
      </c>
      <c r="I3740">
        <v>15451.439360178569</v>
      </c>
      <c r="J3740">
        <v>30223.717678162393</v>
      </c>
      <c r="K3740">
        <v>3057.282701161249</v>
      </c>
      <c r="L3740">
        <v>3526.1590856558191</v>
      </c>
      <c r="M3740">
        <v>13256.412131662561</v>
      </c>
      <c r="N3740">
        <v>12123.806495929828</v>
      </c>
      <c r="O3740">
        <v>11591.579856419236</v>
      </c>
      <c r="P3740">
        <v>12023.63850030227</v>
      </c>
      <c r="Q3740">
        <v>5121.7795477733353</v>
      </c>
      <c r="R3740">
        <v>9117.6244132428092</v>
      </c>
      <c r="S3740">
        <v>12839.415900570577</v>
      </c>
      <c r="T3740">
        <v>12652.204420527005</v>
      </c>
      <c r="U3740">
        <v>2199.8496728526902</v>
      </c>
      <c r="V3740">
        <v>11709.975213274751</v>
      </c>
      <c r="W3740">
        <v>5832.3576475112295</v>
      </c>
      <c r="X3740">
        <v>15451.118910628955</v>
      </c>
      <c r="Y3740">
        <v>60913.678160550262</v>
      </c>
      <c r="Z3740">
        <v>6758.1287026717418</v>
      </c>
      <c r="AA3740">
        <v>96356.308690117614</v>
      </c>
      <c r="AB3740">
        <v>2218.6206200372258</v>
      </c>
      <c r="AC3740">
        <v>12210.256491152337</v>
      </c>
      <c r="AD3740">
        <v>15804.965362927313</v>
      </c>
      <c r="AE3740">
        <v>15974.205322773658</v>
      </c>
      <c r="AF3740">
        <v>38335.298883059921</v>
      </c>
      <c r="AG3740">
        <v>121302.75272317624</v>
      </c>
      <c r="AH3740">
        <v>22253.478897047255</v>
      </c>
      <c r="AI3740">
        <v>6391.9348186304724</v>
      </c>
      <c r="AJ3740">
        <v>31811.629618021128</v>
      </c>
      <c r="AK3740">
        <v>8658.8065867359001</v>
      </c>
      <c r="AL3740">
        <v>615168.5</v>
      </c>
      <c r="AM3740">
        <v>485160.25</v>
      </c>
      <c r="AN3740">
        <v>130008.1796875</v>
      </c>
      <c r="AO3740" s="5" t="s">
        <v>4536</v>
      </c>
    </row>
    <row r="3741" spans="1:41" ht="14.25" x14ac:dyDescent="0.45">
      <c r="A3741">
        <v>2020</v>
      </c>
      <c r="B3741" s="5" t="s">
        <v>1507</v>
      </c>
      <c r="C3741" s="5" t="s">
        <v>277</v>
      </c>
      <c r="D3741" s="5" t="s">
        <v>107</v>
      </c>
      <c r="E3741" s="5" t="s">
        <v>114</v>
      </c>
      <c r="F3741" s="5" t="s">
        <v>115</v>
      </c>
      <c r="G3741" s="5" t="s">
        <v>86</v>
      </c>
      <c r="H3741" s="5" t="s">
        <v>130</v>
      </c>
      <c r="I3741">
        <v>16509.444885448502</v>
      </c>
      <c r="J3741">
        <v>13416.645160273165</v>
      </c>
      <c r="K3741">
        <v>938.93477546604834</v>
      </c>
      <c r="L3741">
        <v>2960.6008459253767</v>
      </c>
      <c r="M3741">
        <v>10613.97485749491</v>
      </c>
      <c r="N3741">
        <v>9076.0118067335279</v>
      </c>
      <c r="O3741">
        <v>9726.291205513442</v>
      </c>
      <c r="P3741">
        <v>7379.4908010057306</v>
      </c>
      <c r="Q3741">
        <v>5796.0963140429003</v>
      </c>
      <c r="R3741">
        <v>9157.1539735156857</v>
      </c>
      <c r="S3741">
        <v>16181.870187460581</v>
      </c>
      <c r="T3741">
        <v>11911.058294483584</v>
      </c>
      <c r="U3741">
        <v>2618.0447898159132</v>
      </c>
      <c r="V3741">
        <v>10430.224020034273</v>
      </c>
      <c r="W3741">
        <v>3890.8705947492667</v>
      </c>
      <c r="X3741">
        <v>15954.836112865434</v>
      </c>
      <c r="Y3741">
        <v>66191.145931254534</v>
      </c>
      <c r="Z3741">
        <v>6454.9836508021644</v>
      </c>
      <c r="AA3741">
        <v>88267.837714349051</v>
      </c>
      <c r="AB3741">
        <v>2354.3118827114399</v>
      </c>
      <c r="AC3741">
        <v>10624.68807404007</v>
      </c>
      <c r="AD3741">
        <v>13938.285297046097</v>
      </c>
      <c r="AE3741">
        <v>14574.407565588654</v>
      </c>
      <c r="AF3741">
        <v>36701.546921388552</v>
      </c>
      <c r="AG3741">
        <v>113736.41587681236</v>
      </c>
      <c r="AH3741">
        <v>23456.003551450776</v>
      </c>
      <c r="AI3741">
        <v>5270.9115623876905</v>
      </c>
      <c r="AJ3741">
        <v>38015.755291093963</v>
      </c>
      <c r="AK3741">
        <v>8946.1705406405072</v>
      </c>
      <c r="AL3741">
        <v>575094</v>
      </c>
      <c r="AM3741">
        <v>451910.5</v>
      </c>
      <c r="AN3741">
        <v>123183.5234375</v>
      </c>
      <c r="AO3741" s="5" t="s">
        <v>2908</v>
      </c>
    </row>
    <row r="3742" spans="1:41" ht="14.25" x14ac:dyDescent="0.45">
      <c r="A3742">
        <v>2020</v>
      </c>
      <c r="B3742" s="5" t="s">
        <v>589</v>
      </c>
      <c r="C3742" s="5" t="s">
        <v>277</v>
      </c>
      <c r="D3742" s="5" t="s">
        <v>107</v>
      </c>
      <c r="E3742" s="5" t="s">
        <v>114</v>
      </c>
      <c r="F3742" s="5" t="s">
        <v>115</v>
      </c>
      <c r="G3742" s="5" t="s">
        <v>87</v>
      </c>
      <c r="H3742" s="5" t="s">
        <v>130</v>
      </c>
      <c r="I3742">
        <v>24687.032458487371</v>
      </c>
      <c r="J3742">
        <v>20503.394837690608</v>
      </c>
      <c r="K3742">
        <v>3378.0979001342121</v>
      </c>
      <c r="L3742">
        <v>4138.2000691667999</v>
      </c>
      <c r="M3742">
        <v>12719.845402160399</v>
      </c>
      <c r="N3742">
        <v>12349.110498399999</v>
      </c>
      <c r="O3742">
        <v>11521.90023952208</v>
      </c>
      <c r="P3742">
        <v>7632.5</v>
      </c>
      <c r="Q3742">
        <v>5086.746906235282</v>
      </c>
      <c r="R3742">
        <v>8706.0157969948323</v>
      </c>
      <c r="S3742">
        <v>12313.862379408591</v>
      </c>
      <c r="T3742">
        <v>12565.29342075</v>
      </c>
      <c r="U3742">
        <v>2174.0969452704512</v>
      </c>
      <c r="V3742">
        <v>273</v>
      </c>
      <c r="W3742">
        <v>5103.4731914949989</v>
      </c>
      <c r="X3742">
        <v>15521.228208</v>
      </c>
      <c r="Y3742">
        <v>64266.772749999996</v>
      </c>
      <c r="Z3742">
        <v>7226.0683525734612</v>
      </c>
      <c r="AA3742">
        <v>94185.307406480322</v>
      </c>
      <c r="AB3742">
        <v>2098</v>
      </c>
      <c r="AC3742">
        <v>11962.112800000001</v>
      </c>
      <c r="AD3742">
        <v>14531.20787357116</v>
      </c>
      <c r="AE3742">
        <v>15203.927016</v>
      </c>
      <c r="AF3742">
        <v>39167.513158755217</v>
      </c>
      <c r="AG3742">
        <v>124442.3936746283</v>
      </c>
      <c r="AH3742">
        <v>27705.927217477041</v>
      </c>
      <c r="AI3742">
        <v>6250.51512</v>
      </c>
      <c r="AJ3742">
        <v>32334.393082235951</v>
      </c>
      <c r="AK3742">
        <v>8799.1595265560791</v>
      </c>
      <c r="AL3742">
        <v>606847.125</v>
      </c>
      <c r="AM3742">
        <v>474338.59375</v>
      </c>
      <c r="AN3742">
        <v>132508.515625</v>
      </c>
      <c r="AO3742" s="5" t="s">
        <v>1070</v>
      </c>
    </row>
    <row r="3743" spans="1:41" ht="14.25" x14ac:dyDescent="0.45">
      <c r="A3743">
        <v>2020</v>
      </c>
      <c r="B3743" s="5" t="s">
        <v>5028</v>
      </c>
      <c r="C3743" s="5" t="s">
        <v>277</v>
      </c>
      <c r="D3743" s="5" t="s">
        <v>107</v>
      </c>
      <c r="E3743" s="5" t="s">
        <v>114</v>
      </c>
      <c r="F3743" s="5" t="s">
        <v>115</v>
      </c>
      <c r="G3743" s="5" t="s">
        <v>87</v>
      </c>
      <c r="H3743" s="5" t="s">
        <v>130</v>
      </c>
      <c r="I3743">
        <v>17735.852457332909</v>
      </c>
      <c r="J3743">
        <v>44837.288848772849</v>
      </c>
      <c r="K3743">
        <v>2722.6841681999999</v>
      </c>
      <c r="L3743">
        <v>3343.1679892799998</v>
      </c>
      <c r="M3743">
        <v>14617.2528</v>
      </c>
      <c r="N3743">
        <v>12746.996061</v>
      </c>
      <c r="O3743">
        <v>11984.14157234427</v>
      </c>
      <c r="P3743">
        <v>12584.14657416</v>
      </c>
      <c r="Q3743">
        <v>5468.5749193593547</v>
      </c>
      <c r="R3743">
        <v>8983.2640962329679</v>
      </c>
      <c r="S3743">
        <v>16799.264999999999</v>
      </c>
      <c r="T3743">
        <v>14675.954045992799</v>
      </c>
      <c r="U3743">
        <v>2167.45768</v>
      </c>
      <c r="V3743">
        <v>11092</v>
      </c>
      <c r="W3743">
        <v>5799.9444000000003</v>
      </c>
      <c r="X3743">
        <v>24236.096000000001</v>
      </c>
      <c r="Y3743">
        <v>64105.621681618322</v>
      </c>
      <c r="Z3743">
        <v>8742.7108486081725</v>
      </c>
      <c r="AA3743">
        <v>97630</v>
      </c>
      <c r="AB3743">
        <v>2479</v>
      </c>
      <c r="AC3743">
        <v>12246.4853752404</v>
      </c>
      <c r="AD3743">
        <v>17897.359441258261</v>
      </c>
      <c r="AE3743">
        <v>16100.7</v>
      </c>
      <c r="AF3743">
        <v>40679.434655395191</v>
      </c>
      <c r="AG3743">
        <v>134121</v>
      </c>
      <c r="AH3743">
        <v>24957.244683079069</v>
      </c>
      <c r="AI3743">
        <v>7446</v>
      </c>
      <c r="AJ3743">
        <v>32994.017928000001</v>
      </c>
      <c r="AK3743">
        <v>8683</v>
      </c>
      <c r="AL3743">
        <v>677876.625</v>
      </c>
      <c r="AM3743">
        <v>525578.6875</v>
      </c>
      <c r="AN3743">
        <v>152297.9375</v>
      </c>
      <c r="AO3743" s="5" t="s">
        <v>5803</v>
      </c>
    </row>
    <row r="3744" spans="1:41" ht="14.25" x14ac:dyDescent="0.45">
      <c r="A3744">
        <v>2020</v>
      </c>
      <c r="B3744" s="5" t="s">
        <v>4071</v>
      </c>
      <c r="C3744" s="5" t="s">
        <v>277</v>
      </c>
      <c r="D3744" s="5" t="s">
        <v>107</v>
      </c>
      <c r="E3744" s="5" t="s">
        <v>114</v>
      </c>
      <c r="F3744" s="5" t="s">
        <v>115</v>
      </c>
      <c r="G3744" s="5" t="s">
        <v>87</v>
      </c>
      <c r="H3744" s="5" t="s">
        <v>130</v>
      </c>
      <c r="I3744">
        <v>15936.78244513995</v>
      </c>
      <c r="J3744">
        <v>30632.215902170519</v>
      </c>
      <c r="K3744">
        <v>3089.2142560397519</v>
      </c>
      <c r="L3744">
        <v>3664.874800000001</v>
      </c>
      <c r="M3744">
        <v>13408.03341371462</v>
      </c>
      <c r="N3744">
        <v>12274.500311442451</v>
      </c>
      <c r="O3744">
        <v>11701.186752143611</v>
      </c>
      <c r="P3744">
        <v>12354.86078449398</v>
      </c>
      <c r="Q3744">
        <v>5185.4411133490967</v>
      </c>
      <c r="R3744">
        <v>9131.7222577821976</v>
      </c>
      <c r="S3744">
        <v>12973</v>
      </c>
      <c r="T3744">
        <v>13052.858399999999</v>
      </c>
      <c r="U3744">
        <v>2181.5976799999999</v>
      </c>
      <c r="V3744">
        <v>11951</v>
      </c>
      <c r="W3744">
        <v>5910.6404699999994</v>
      </c>
      <c r="X3744">
        <v>15851.5344</v>
      </c>
      <c r="Y3744">
        <v>61518.46388082231</v>
      </c>
      <c r="Z3744">
        <v>6844</v>
      </c>
      <c r="AA3744">
        <v>98918</v>
      </c>
      <c r="AB3744">
        <v>2156.86</v>
      </c>
      <c r="AC3744">
        <v>12349.917079999999</v>
      </c>
      <c r="AD3744">
        <v>16001.41443487381</v>
      </c>
      <c r="AE3744">
        <v>16156.9178606896</v>
      </c>
      <c r="AF3744">
        <v>39549.252557952008</v>
      </c>
      <c r="AG3744">
        <v>125226</v>
      </c>
      <c r="AH3744">
        <v>22623</v>
      </c>
      <c r="AI3744">
        <v>6465.0456000000004</v>
      </c>
      <c r="AJ3744">
        <v>32819</v>
      </c>
      <c r="AK3744">
        <v>8688.9498538115258</v>
      </c>
      <c r="AL3744">
        <v>628616.25</v>
      </c>
      <c r="AM3744">
        <v>496694.5</v>
      </c>
      <c r="AN3744">
        <v>131921.734375</v>
      </c>
      <c r="AO3744" s="5" t="s">
        <v>4537</v>
      </c>
    </row>
    <row r="3745" spans="1:41" ht="14.25" x14ac:dyDescent="0.45">
      <c r="A3745">
        <v>2020</v>
      </c>
      <c r="B3745" s="5" t="s">
        <v>1507</v>
      </c>
      <c r="C3745" s="5" t="s">
        <v>277</v>
      </c>
      <c r="D3745" s="5" t="s">
        <v>107</v>
      </c>
      <c r="E3745" s="5" t="s">
        <v>114</v>
      </c>
      <c r="F3745" s="5" t="s">
        <v>115</v>
      </c>
      <c r="G3745" s="5" t="s">
        <v>87</v>
      </c>
      <c r="H3745" s="5" t="s">
        <v>130</v>
      </c>
      <c r="I3745">
        <v>17483.260446050252</v>
      </c>
      <c r="J3745">
        <v>12290.476630179321</v>
      </c>
      <c r="K3745">
        <v>1059</v>
      </c>
      <c r="L3745">
        <v>3169.2295004727021</v>
      </c>
      <c r="M3745">
        <v>11374.92452023942</v>
      </c>
      <c r="N3745">
        <v>9819.7380000000012</v>
      </c>
      <c r="O3745">
        <v>10774.24767124868</v>
      </c>
      <c r="P3745">
        <v>8088.6749999999993</v>
      </c>
      <c r="Q3745">
        <v>6288.6593589084277</v>
      </c>
      <c r="R3745">
        <v>9797.5172344495058</v>
      </c>
      <c r="S3745">
        <v>17488.176746650381</v>
      </c>
      <c r="T3745">
        <v>13194.41186571716</v>
      </c>
      <c r="U3745">
        <v>2145</v>
      </c>
      <c r="V3745">
        <v>11271</v>
      </c>
      <c r="W3745">
        <v>4083.3467756355772</v>
      </c>
      <c r="X3745">
        <v>18285.541600319961</v>
      </c>
      <c r="Y3745">
        <v>76121</v>
      </c>
      <c r="Z3745">
        <v>6910.6528589438713</v>
      </c>
      <c r="AA3745">
        <v>95853.536178946903</v>
      </c>
      <c r="AB3745">
        <v>2194</v>
      </c>
      <c r="AC3745">
        <v>11729.31247926528</v>
      </c>
      <c r="AD3745">
        <v>15002.5112993981</v>
      </c>
      <c r="AE3745">
        <v>15810.14469462428</v>
      </c>
      <c r="AF3745">
        <v>39287.84434968017</v>
      </c>
      <c r="AG3745">
        <v>123404.2834952073</v>
      </c>
      <c r="AH3745">
        <v>25057.6587535783</v>
      </c>
      <c r="AI3745">
        <v>5531.7098034247683</v>
      </c>
      <c r="AJ3745">
        <v>41398.01035112777</v>
      </c>
      <c r="AK3745">
        <v>9286</v>
      </c>
      <c r="AL3745">
        <v>624199.875</v>
      </c>
      <c r="AM3745">
        <v>490868.34375</v>
      </c>
      <c r="AN3745">
        <v>133331.53125</v>
      </c>
      <c r="AO3745" s="5" t="s">
        <v>2911</v>
      </c>
    </row>
    <row r="3746" spans="1:41" ht="14.25" x14ac:dyDescent="0.45">
      <c r="A3746">
        <v>2020</v>
      </c>
      <c r="B3746" s="5" t="s">
        <v>1508</v>
      </c>
      <c r="C3746" s="5" t="s">
        <v>277</v>
      </c>
      <c r="D3746" s="5" t="s">
        <v>107</v>
      </c>
      <c r="E3746" s="5" t="s">
        <v>114</v>
      </c>
      <c r="F3746" s="5" t="s">
        <v>115</v>
      </c>
      <c r="G3746" s="5" t="s">
        <v>87</v>
      </c>
      <c r="H3746" s="5" t="s">
        <v>130</v>
      </c>
      <c r="I3746">
        <v>16051.898063702611</v>
      </c>
      <c r="J3746">
        <v>22604.073282299669</v>
      </c>
      <c r="K3746">
        <v>3011.4156848805378</v>
      </c>
      <c r="L3746">
        <v>3334.3516200000008</v>
      </c>
      <c r="M3746">
        <v>11545.29136162844</v>
      </c>
      <c r="N3746">
        <v>10232.14785592169</v>
      </c>
      <c r="O3746">
        <v>12453</v>
      </c>
      <c r="P3746">
        <v>8088.6749999999993</v>
      </c>
      <c r="Q3746">
        <v>5507.8615962856402</v>
      </c>
      <c r="R3746">
        <v>9149.6198761990199</v>
      </c>
      <c r="S3746">
        <v>10977.78507975098</v>
      </c>
      <c r="T3746">
        <v>13918.84807146785</v>
      </c>
      <c r="U3746">
        <v>2753.748385426316</v>
      </c>
      <c r="V3746">
        <v>11395</v>
      </c>
      <c r="W3746">
        <v>4844.4802278769448</v>
      </c>
      <c r="X3746">
        <v>19170.915366699101</v>
      </c>
      <c r="Y3746">
        <v>66660.675000000003</v>
      </c>
      <c r="Z3746">
        <v>8046.8230000000003</v>
      </c>
      <c r="AA3746">
        <v>88500.362407076056</v>
      </c>
      <c r="AB3746">
        <v>2218</v>
      </c>
      <c r="AC3746">
        <v>11686.42347534385</v>
      </c>
      <c r="AD3746">
        <v>15911.542827387009</v>
      </c>
      <c r="AE3746">
        <v>14940.621431680051</v>
      </c>
      <c r="AF3746">
        <v>38535.242973108332</v>
      </c>
      <c r="AG3746">
        <v>129271</v>
      </c>
      <c r="AH3746">
        <v>27872.82251236595</v>
      </c>
      <c r="AI3746">
        <v>5411.1000164832003</v>
      </c>
      <c r="AJ3746">
        <v>41402.445969992259</v>
      </c>
      <c r="AK3746">
        <v>10347.61455002969</v>
      </c>
      <c r="AL3746">
        <v>625843.875</v>
      </c>
      <c r="AM3746">
        <v>488160.96875</v>
      </c>
      <c r="AN3746">
        <v>137682.8125</v>
      </c>
      <c r="AO3746" s="5" t="s">
        <v>2912</v>
      </c>
    </row>
    <row r="3747" spans="1:41" ht="14.25" x14ac:dyDescent="0.45">
      <c r="A3747">
        <v>2020</v>
      </c>
      <c r="B3747" s="5" t="s">
        <v>1509</v>
      </c>
      <c r="C3747" s="5" t="s">
        <v>277</v>
      </c>
      <c r="D3747" s="5" t="s">
        <v>107</v>
      </c>
      <c r="E3747" s="5" t="s">
        <v>114</v>
      </c>
      <c r="F3747" s="5" t="s">
        <v>115</v>
      </c>
      <c r="G3747" s="5" t="s">
        <v>87</v>
      </c>
      <c r="H3747" s="5" t="s">
        <v>130</v>
      </c>
      <c r="I3747">
        <v>14968</v>
      </c>
      <c r="J3747">
        <v>19765.531444304539</v>
      </c>
      <c r="K3747">
        <v>2877.7419544888571</v>
      </c>
      <c r="L3747">
        <v>3910.8865171839811</v>
      </c>
      <c r="M3747">
        <v>11618.02395991612</v>
      </c>
      <c r="N3747">
        <v>11064.765502997279</v>
      </c>
      <c r="O3747">
        <v>11348.269243088291</v>
      </c>
      <c r="P3747">
        <v>8209.5485272000005</v>
      </c>
      <c r="Q3747">
        <v>6675.1527679092542</v>
      </c>
      <c r="R3747">
        <v>9566.6839470395171</v>
      </c>
      <c r="S3747">
        <v>13523.362033914589</v>
      </c>
      <c r="T3747">
        <v>12561.1314852918</v>
      </c>
      <c r="U3747">
        <v>2260.6162203806389</v>
      </c>
      <c r="V3747">
        <v>11796</v>
      </c>
      <c r="W3747">
        <v>5186.6653390441243</v>
      </c>
      <c r="X3747">
        <v>16647.373647936001</v>
      </c>
      <c r="Y3747">
        <v>62854.210149999999</v>
      </c>
      <c r="Z3747">
        <v>7229.0330801078198</v>
      </c>
      <c r="AA3747">
        <v>92026.140441011521</v>
      </c>
      <c r="AB3747">
        <v>2219</v>
      </c>
      <c r="AC3747">
        <v>11334.63288328218</v>
      </c>
      <c r="AD3747">
        <v>15130.54557711517</v>
      </c>
      <c r="AE3747">
        <v>15072.43980751249</v>
      </c>
      <c r="AF3747">
        <v>38714.208386888233</v>
      </c>
      <c r="AG3747">
        <v>125903.5040135857</v>
      </c>
      <c r="AH3747">
        <v>22119.35979847081</v>
      </c>
      <c r="AI3747">
        <v>5364.53378496</v>
      </c>
      <c r="AJ3747">
        <v>34788.813003133313</v>
      </c>
      <c r="AK3747">
        <v>9485.8224213650028</v>
      </c>
      <c r="AL3747">
        <v>604222</v>
      </c>
      <c r="AM3747">
        <v>476140.1875</v>
      </c>
      <c r="AN3747">
        <v>128081.828125</v>
      </c>
      <c r="AO3747" s="5" t="s">
        <v>2913</v>
      </c>
    </row>
    <row r="3748" spans="1:41" ht="14.25" x14ac:dyDescent="0.45">
      <c r="A3748">
        <v>2020</v>
      </c>
      <c r="B3748" s="5" t="s">
        <v>1508</v>
      </c>
      <c r="C3748" s="5" t="s">
        <v>277</v>
      </c>
      <c r="D3748" s="5" t="s">
        <v>107</v>
      </c>
      <c r="E3748" s="5" t="s">
        <v>29</v>
      </c>
      <c r="F3748" s="5" t="s">
        <v>29</v>
      </c>
      <c r="G3748" s="5" t="s">
        <v>86</v>
      </c>
      <c r="H3748" s="5" t="s">
        <v>130</v>
      </c>
      <c r="I3748">
        <v>108.34479074059814</v>
      </c>
      <c r="J3748">
        <v>3760.9367960453633</v>
      </c>
      <c r="K3748">
        <v>62.128917461755492</v>
      </c>
      <c r="L3748">
        <v>556.0011596577441</v>
      </c>
      <c r="M3748">
        <v>1096.9289864057055</v>
      </c>
      <c r="N3748">
        <v>300.41831576154846</v>
      </c>
      <c r="O3748">
        <v>1041.4491418589182</v>
      </c>
      <c r="P3748">
        <v>1184.7879256706835</v>
      </c>
      <c r="Q3748">
        <v>1.5314356941322989</v>
      </c>
      <c r="R3748">
        <v>500.44148013994476</v>
      </c>
      <c r="S3748">
        <v>717.39295127077901</v>
      </c>
      <c r="T3748">
        <v>1895.4584988332183</v>
      </c>
      <c r="U3748">
        <v>36.856137477312579</v>
      </c>
      <c r="V3748">
        <v>1028.8127518666968</v>
      </c>
      <c r="W3748">
        <v>263.25812483794698</v>
      </c>
      <c r="X3748">
        <v>1684.8519989628608</v>
      </c>
      <c r="Y3748">
        <v>3085.3852231007386</v>
      </c>
      <c r="Z3748">
        <v>895.07762444901982</v>
      </c>
      <c r="AA3748">
        <v>10164.979375429377</v>
      </c>
      <c r="AB3748">
        <v>393.83415475756868</v>
      </c>
      <c r="AC3748">
        <v>909.82007943994483</v>
      </c>
      <c r="AD3748">
        <v>1478.4244585661806</v>
      </c>
      <c r="AE3748">
        <v>1348.9346316696403</v>
      </c>
      <c r="AF3748">
        <v>926.62389372781263</v>
      </c>
      <c r="AG3748">
        <v>4509.0851622243563</v>
      </c>
      <c r="AH3748">
        <v>1074.0931493388237</v>
      </c>
      <c r="AI3748">
        <v>527.5692821752458</v>
      </c>
      <c r="AJ3748">
        <v>1331.7694752883967</v>
      </c>
      <c r="AK3748">
        <v>543.36476966552254</v>
      </c>
      <c r="AL3748">
        <v>41428.5625</v>
      </c>
      <c r="AM3748">
        <v>30649.806640625</v>
      </c>
      <c r="AN3748">
        <v>10778.7548828125</v>
      </c>
      <c r="AO3748" s="5" t="s">
        <v>2916</v>
      </c>
    </row>
    <row r="3749" spans="1:41" ht="14.25" x14ac:dyDescent="0.45">
      <c r="A3749">
        <v>2020</v>
      </c>
      <c r="B3749" s="5" t="s">
        <v>5028</v>
      </c>
      <c r="C3749" s="5" t="s">
        <v>277</v>
      </c>
      <c r="D3749" s="5" t="s">
        <v>107</v>
      </c>
      <c r="E3749" s="5" t="s">
        <v>29</v>
      </c>
      <c r="F3749" s="5" t="s">
        <v>29</v>
      </c>
      <c r="G3749" s="5" t="s">
        <v>86</v>
      </c>
      <c r="H3749" s="5" t="s">
        <v>130</v>
      </c>
      <c r="I3749">
        <v>586.31295655517113</v>
      </c>
      <c r="J3749">
        <v>5069.7753229373457</v>
      </c>
      <c r="K3749">
        <v>215</v>
      </c>
      <c r="L3749">
        <v>362</v>
      </c>
      <c r="M3749">
        <v>1100</v>
      </c>
      <c r="N3749">
        <v>332.72500000000002</v>
      </c>
      <c r="O3749">
        <v>1015</v>
      </c>
      <c r="P3749">
        <v>1357.578</v>
      </c>
      <c r="Q3749">
        <v>1.6927715192863431</v>
      </c>
      <c r="R3749">
        <v>628.97540750000007</v>
      </c>
      <c r="S3749">
        <v>1020</v>
      </c>
      <c r="T3749">
        <v>1900</v>
      </c>
      <c r="U3749">
        <v>35.200000000000003</v>
      </c>
      <c r="V3749">
        <v>1016</v>
      </c>
      <c r="W3749">
        <v>570</v>
      </c>
      <c r="X3749">
        <v>2300</v>
      </c>
      <c r="Y3749">
        <v>3560</v>
      </c>
      <c r="Z3749">
        <v>1192.2746858160001</v>
      </c>
      <c r="AA3749">
        <v>9335</v>
      </c>
      <c r="AB3749">
        <v>302</v>
      </c>
      <c r="AC3749">
        <v>984.0625</v>
      </c>
      <c r="AD3749">
        <v>1485.3107827902049</v>
      </c>
      <c r="AE3749">
        <v>1750</v>
      </c>
      <c r="AF3749">
        <v>1467.72</v>
      </c>
      <c r="AG3749">
        <v>6300</v>
      </c>
      <c r="AH3749">
        <v>1343.432122358977</v>
      </c>
      <c r="AI3749">
        <v>1003</v>
      </c>
      <c r="AJ3749">
        <v>1652</v>
      </c>
      <c r="AK3749">
        <v>680</v>
      </c>
      <c r="AL3749">
        <v>48565.0625</v>
      </c>
      <c r="AM3749">
        <v>35631.3203125</v>
      </c>
      <c r="AN3749">
        <v>12933.7421875</v>
      </c>
      <c r="AO3749" s="5" t="s">
        <v>5804</v>
      </c>
    </row>
    <row r="3750" spans="1:41" ht="14.25" x14ac:dyDescent="0.45">
      <c r="A3750">
        <v>2020</v>
      </c>
      <c r="B3750" s="5" t="s">
        <v>4071</v>
      </c>
      <c r="C3750" s="5" t="s">
        <v>277</v>
      </c>
      <c r="D3750" s="5" t="s">
        <v>107</v>
      </c>
      <c r="E3750" s="5" t="s">
        <v>29</v>
      </c>
      <c r="F3750" s="5" t="s">
        <v>29</v>
      </c>
      <c r="G3750" s="5" t="s">
        <v>86</v>
      </c>
      <c r="H3750" s="5" t="s">
        <v>130</v>
      </c>
      <c r="I3750">
        <v>603.86122344250498</v>
      </c>
      <c r="J3750">
        <v>6582.2322021912451</v>
      </c>
      <c r="K3750">
        <v>141.69908713435774</v>
      </c>
      <c r="L3750">
        <v>372.36569107567283</v>
      </c>
      <c r="M3750">
        <v>1028.6345057339029</v>
      </c>
      <c r="N3750">
        <v>631.64208951645037</v>
      </c>
      <c r="O3750">
        <v>1044.0640233199115</v>
      </c>
      <c r="P3750">
        <v>1636.6412459295584</v>
      </c>
      <c r="Q3750">
        <v>1.484455239351379</v>
      </c>
      <c r="R3750">
        <v>633.10544939437705</v>
      </c>
      <c r="S3750">
        <v>1049.207195848581</v>
      </c>
      <c r="T3750">
        <v>1748.678659747635</v>
      </c>
      <c r="U3750">
        <v>36.928472855354819</v>
      </c>
      <c r="V3750">
        <v>1038.9208507912419</v>
      </c>
      <c r="W3750">
        <v>411.45380229356118</v>
      </c>
      <c r="X3750">
        <v>2034.6390523416599</v>
      </c>
      <c r="Y3750">
        <v>3605.3639425973297</v>
      </c>
      <c r="Z3750">
        <v>1138.6983978474304</v>
      </c>
      <c r="AA3750">
        <v>9588.9308624514433</v>
      </c>
      <c r="AB3750">
        <v>264.77052177590656</v>
      </c>
      <c r="AC3750">
        <v>1146.4954474008935</v>
      </c>
      <c r="AD3750">
        <v>1379.6075743127551</v>
      </c>
      <c r="AE3750">
        <v>1783.6522329425877</v>
      </c>
      <c r="AF3750">
        <v>1539.0351566855109</v>
      </c>
      <c r="AG3750">
        <v>5055.7385956821327</v>
      </c>
      <c r="AH3750">
        <v>1367.0552581203569</v>
      </c>
      <c r="AI3750">
        <v>1031.7204092511047</v>
      </c>
      <c r="AJ3750">
        <v>1493.6994192806169</v>
      </c>
      <c r="AK3750">
        <v>617.18070344034174</v>
      </c>
      <c r="AL3750">
        <v>49007.50390625</v>
      </c>
      <c r="AM3750">
        <v>36888.796875</v>
      </c>
      <c r="AN3750">
        <v>12118.7119140625</v>
      </c>
      <c r="AO3750" s="5" t="s">
        <v>4538</v>
      </c>
    </row>
    <row r="3751" spans="1:41" ht="14.25" x14ac:dyDescent="0.45">
      <c r="A3751">
        <v>2020</v>
      </c>
      <c r="B3751" s="5" t="s">
        <v>589</v>
      </c>
      <c r="C3751" s="5" t="s">
        <v>277</v>
      </c>
      <c r="D3751" s="5" t="s">
        <v>107</v>
      </c>
      <c r="E3751" s="5" t="s">
        <v>29</v>
      </c>
      <c r="F3751" s="5" t="s">
        <v>29</v>
      </c>
      <c r="G3751" s="5" t="s">
        <v>86</v>
      </c>
      <c r="H3751" s="5" t="s">
        <v>130</v>
      </c>
      <c r="I3751">
        <v>515.87690268180461</v>
      </c>
      <c r="J3751">
        <v>4314.8681890381858</v>
      </c>
      <c r="K3751">
        <v>141.89342902675918</v>
      </c>
      <c r="L3751">
        <v>378.4695407330006</v>
      </c>
      <c r="M3751">
        <v>1150.0455657632615</v>
      </c>
      <c r="N3751">
        <v>340.09983867526267</v>
      </c>
      <c r="O3751">
        <v>1128.0696228353702</v>
      </c>
      <c r="P3751">
        <v>1176.3084245014188</v>
      </c>
      <c r="Q3751">
        <v>1.486491186415225</v>
      </c>
      <c r="R3751">
        <v>639.85181327999703</v>
      </c>
      <c r="S3751">
        <v>1180.2773927803389</v>
      </c>
      <c r="T3751">
        <v>2300.091131526523</v>
      </c>
      <c r="U3751">
        <v>32.574597066260374</v>
      </c>
      <c r="V3751">
        <v>1036.086505155811</v>
      </c>
      <c r="W3751">
        <v>313.64879066270765</v>
      </c>
      <c r="X3751">
        <v>1947.4924910429563</v>
      </c>
      <c r="Y3751">
        <v>3544.2313344885965</v>
      </c>
      <c r="Z3751">
        <v>1129.1356463857476</v>
      </c>
      <c r="AA3751">
        <v>9554.8425251266599</v>
      </c>
      <c r="AB3751">
        <v>208.05369780626276</v>
      </c>
      <c r="AC3751">
        <v>1109.5506422297512</v>
      </c>
      <c r="AD3751">
        <v>1381.4991864139586</v>
      </c>
      <c r="AE3751">
        <v>1920.5760948246466</v>
      </c>
      <c r="AF3751">
        <v>1031.0515169181551</v>
      </c>
      <c r="AG3751">
        <v>4516.6528980936946</v>
      </c>
      <c r="AH3751">
        <v>1376.3379407465607</v>
      </c>
      <c r="AI3751">
        <v>1048.6324567823192</v>
      </c>
      <c r="AJ3751">
        <v>1511.787170994251</v>
      </c>
      <c r="AK3751">
        <v>627.29758132541531</v>
      </c>
      <c r="AL3751">
        <v>45556.78515625</v>
      </c>
      <c r="AM3751">
        <v>32753.44921875</v>
      </c>
      <c r="AN3751">
        <v>12803.33984375</v>
      </c>
      <c r="AO3751" s="5" t="s">
        <v>1071</v>
      </c>
    </row>
    <row r="3752" spans="1:41" ht="14.25" x14ac:dyDescent="0.45">
      <c r="A3752">
        <v>2020</v>
      </c>
      <c r="B3752" s="5" t="s">
        <v>1507</v>
      </c>
      <c r="C3752" s="5" t="s">
        <v>277</v>
      </c>
      <c r="D3752" s="5" t="s">
        <v>107</v>
      </c>
      <c r="E3752" s="5" t="s">
        <v>29</v>
      </c>
      <c r="F3752" s="5" t="s">
        <v>29</v>
      </c>
      <c r="G3752" s="5" t="s">
        <v>86</v>
      </c>
      <c r="H3752" s="5" t="s">
        <v>130</v>
      </c>
      <c r="I3752">
        <v>120.37481214584504</v>
      </c>
      <c r="J3752">
        <v>1668.6117388097784</v>
      </c>
      <c r="K3752">
        <v>61.164893944645428</v>
      </c>
      <c r="L3752">
        <v>493.6114248164368</v>
      </c>
      <c r="M3752">
        <v>947.64435110589545</v>
      </c>
      <c r="N3752">
        <v>300.45912814913544</v>
      </c>
      <c r="O3752">
        <v>1058.0453584108841</v>
      </c>
      <c r="P3752">
        <v>1287.681977782009</v>
      </c>
      <c r="Q3752">
        <v>1.3949888092638432</v>
      </c>
      <c r="R3752">
        <v>455.32434734371839</v>
      </c>
      <c r="S3752">
        <v>1039.8031970589723</v>
      </c>
      <c r="T3752">
        <v>1545.2183733384109</v>
      </c>
      <c r="U3752">
        <v>24.410674030917598</v>
      </c>
      <c r="V3752">
        <v>1105.260364262891</v>
      </c>
      <c r="W3752">
        <v>268.26707870458523</v>
      </c>
      <c r="X3752">
        <v>1536.6338268198642</v>
      </c>
      <c r="Y3752">
        <v>2961.6685488986209</v>
      </c>
      <c r="Z3752">
        <v>912.10806759558977</v>
      </c>
      <c r="AA3752">
        <v>10205.800525158851</v>
      </c>
      <c r="AB3752">
        <v>401.32754974205949</v>
      </c>
      <c r="AC3752">
        <v>773.12425946031829</v>
      </c>
      <c r="AD3752">
        <v>1346.7007350970177</v>
      </c>
      <c r="AE3752">
        <v>1196.8025345180661</v>
      </c>
      <c r="AF3752">
        <v>1002.1036230744525</v>
      </c>
      <c r="AG3752">
        <v>5008.3194668604765</v>
      </c>
      <c r="AH3752">
        <v>1234.0285620410921</v>
      </c>
      <c r="AI3752">
        <v>537.60722572398879</v>
      </c>
      <c r="AJ3752">
        <v>1422.1905857736781</v>
      </c>
      <c r="AK3752">
        <v>521.51120100171363</v>
      </c>
      <c r="AL3752">
        <v>39437.19921875</v>
      </c>
      <c r="AM3752">
        <v>28939.25</v>
      </c>
      <c r="AN3752">
        <v>10497.9521484375</v>
      </c>
      <c r="AO3752" s="5" t="s">
        <v>2915</v>
      </c>
    </row>
    <row r="3753" spans="1:41" ht="14.25" x14ac:dyDescent="0.45">
      <c r="A3753">
        <v>2020</v>
      </c>
      <c r="B3753" s="5" t="s">
        <v>1509</v>
      </c>
      <c r="C3753" s="5" t="s">
        <v>277</v>
      </c>
      <c r="D3753" s="5" t="s">
        <v>107</v>
      </c>
      <c r="E3753" s="5" t="s">
        <v>29</v>
      </c>
      <c r="F3753" s="5" t="s">
        <v>29</v>
      </c>
      <c r="G3753" s="5" t="s">
        <v>86</v>
      </c>
      <c r="H3753" s="5" t="s">
        <v>130</v>
      </c>
      <c r="I3753">
        <v>475.47719011668175</v>
      </c>
      <c r="J3753">
        <v>3889.0283867169405</v>
      </c>
      <c r="K3753">
        <v>72.600592549926432</v>
      </c>
      <c r="L3753">
        <v>582.89491809940671</v>
      </c>
      <c r="M3753">
        <v>1111.0319185010419</v>
      </c>
      <c r="N3753">
        <v>470.63028590721319</v>
      </c>
      <c r="O3753">
        <v>1038.3140451488698</v>
      </c>
      <c r="P3753">
        <v>1397.4752702898381</v>
      </c>
      <c r="Q3753">
        <v>1.4721855915533069</v>
      </c>
      <c r="R3753">
        <v>618.68581199894186</v>
      </c>
      <c r="S3753">
        <v>931.91238059089733</v>
      </c>
      <c r="T3753">
        <v>2540.831751761757</v>
      </c>
      <c r="U3753">
        <v>52.496523796730521</v>
      </c>
      <c r="V3753">
        <v>900.84034835189573</v>
      </c>
      <c r="W3753">
        <v>308.67955992477545</v>
      </c>
      <c r="X3753">
        <v>1838.4282633615028</v>
      </c>
      <c r="Y3753">
        <v>3375.5264801297726</v>
      </c>
      <c r="Z3753">
        <v>1020.5324226084414</v>
      </c>
      <c r="AA3753">
        <v>10297.435268657238</v>
      </c>
      <c r="AB3753">
        <v>392.67399799954427</v>
      </c>
      <c r="AC3753">
        <v>893.80686409360976</v>
      </c>
      <c r="AD3753">
        <v>1368.2043372960429</v>
      </c>
      <c r="AE3753">
        <v>1642.7915679891789</v>
      </c>
      <c r="AF3753">
        <v>928.79434412028627</v>
      </c>
      <c r="AG3753">
        <v>3633.512383375959</v>
      </c>
      <c r="AH3753">
        <v>1354.3568799939255</v>
      </c>
      <c r="AI3753">
        <v>526.01516844323976</v>
      </c>
      <c r="AJ3753">
        <v>1759.110935080379</v>
      </c>
      <c r="AK3753">
        <v>577.46176176403571</v>
      </c>
      <c r="AL3753">
        <v>44001.01953125</v>
      </c>
      <c r="AM3753">
        <v>31940.509765625</v>
      </c>
      <c r="AN3753">
        <v>12060.5107421875</v>
      </c>
      <c r="AO3753" s="5" t="s">
        <v>2914</v>
      </c>
    </row>
    <row r="3754" spans="1:41" ht="14.25" x14ac:dyDescent="0.45">
      <c r="A3754">
        <v>2020</v>
      </c>
      <c r="B3754" s="5" t="s">
        <v>4071</v>
      </c>
      <c r="C3754" s="5" t="s">
        <v>277</v>
      </c>
      <c r="D3754" s="5" t="s">
        <v>107</v>
      </c>
      <c r="E3754" s="5" t="s">
        <v>29</v>
      </c>
      <c r="F3754" s="5" t="s">
        <v>29</v>
      </c>
      <c r="G3754" s="5" t="s">
        <v>87</v>
      </c>
      <c r="H3754" s="5" t="s">
        <v>130</v>
      </c>
      <c r="I3754">
        <v>622.98353558513406</v>
      </c>
      <c r="J3754">
        <v>6790.6634650199994</v>
      </c>
      <c r="K3754">
        <v>143.17905239087321</v>
      </c>
      <c r="L3754">
        <v>387.01420000000007</v>
      </c>
      <c r="M3754">
        <v>1040.4000000000001</v>
      </c>
      <c r="N3754">
        <v>639.49313502262487</v>
      </c>
      <c r="O3754">
        <v>1053.9364149999999</v>
      </c>
      <c r="P3754">
        <v>1645.638006673224</v>
      </c>
      <c r="Q3754">
        <v>1.5029063936196909</v>
      </c>
      <c r="R3754">
        <v>634.08436909956231</v>
      </c>
      <c r="S3754">
        <v>1060</v>
      </c>
      <c r="T3754">
        <v>1804.0536</v>
      </c>
      <c r="U3754">
        <v>36.622079999999997</v>
      </c>
      <c r="V3754">
        <v>1060</v>
      </c>
      <c r="W3754">
        <v>416.9763999999999</v>
      </c>
      <c r="X3754">
        <v>2236.86</v>
      </c>
      <c r="Y3754">
        <v>3635.930497917117</v>
      </c>
      <c r="Z3754">
        <v>1153</v>
      </c>
      <c r="AA3754">
        <v>9840</v>
      </c>
      <c r="AB3754">
        <v>257.39999999999998</v>
      </c>
      <c r="AC3754">
        <v>1159.6090300000001</v>
      </c>
      <c r="AD3754">
        <v>1396.7555162032079</v>
      </c>
      <c r="AE3754">
        <v>1804.0536</v>
      </c>
      <c r="AF3754">
        <v>1587.7713720974659</v>
      </c>
      <c r="AG3754">
        <v>5219</v>
      </c>
      <c r="AH3754">
        <v>1390</v>
      </c>
      <c r="AI3754">
        <v>1043.5211999999999</v>
      </c>
      <c r="AJ3754">
        <v>1541</v>
      </c>
      <c r="AK3754">
        <v>624.24</v>
      </c>
      <c r="AL3754">
        <v>50225.6796875</v>
      </c>
      <c r="AM3754">
        <v>37758.3671875</v>
      </c>
      <c r="AN3754">
        <v>12467.3232421875</v>
      </c>
      <c r="AO3754" s="5" t="s">
        <v>4539</v>
      </c>
    </row>
    <row r="3755" spans="1:41" ht="14.25" x14ac:dyDescent="0.45">
      <c r="A3755">
        <v>2020</v>
      </c>
      <c r="B3755" s="5" t="s">
        <v>5028</v>
      </c>
      <c r="C3755" s="5" t="s">
        <v>277</v>
      </c>
      <c r="D3755" s="5" t="s">
        <v>107</v>
      </c>
      <c r="E3755" s="5" t="s">
        <v>29</v>
      </c>
      <c r="F3755" s="5" t="s">
        <v>29</v>
      </c>
      <c r="G3755" s="5" t="s">
        <v>87</v>
      </c>
      <c r="H3755" s="5" t="s">
        <v>130</v>
      </c>
      <c r="I3755">
        <v>610</v>
      </c>
      <c r="J3755">
        <v>5366.7758279661712</v>
      </c>
      <c r="K3755">
        <v>218</v>
      </c>
      <c r="L3755">
        <v>377.25274691999988</v>
      </c>
      <c r="M3755">
        <v>1122</v>
      </c>
      <c r="N3755">
        <v>339.04677500000003</v>
      </c>
      <c r="O3755">
        <v>1035.3</v>
      </c>
      <c r="P3755">
        <v>1386.0871380000001</v>
      </c>
      <c r="Q3755">
        <v>1.728319721191357</v>
      </c>
      <c r="R3755">
        <v>638.41003861249999</v>
      </c>
      <c r="S3755">
        <v>1035.3</v>
      </c>
      <c r="T3755">
        <v>1977.6108288926471</v>
      </c>
      <c r="U3755">
        <v>36.622079999999997</v>
      </c>
      <c r="V3755">
        <v>1041</v>
      </c>
      <c r="W3755">
        <v>581.4</v>
      </c>
      <c r="X3755">
        <v>2412.6999999999998</v>
      </c>
      <c r="Y3755">
        <v>3645.148324686797</v>
      </c>
      <c r="Z3755">
        <v>1214.9279048465039</v>
      </c>
      <c r="AA3755">
        <v>9840</v>
      </c>
      <c r="AB3755">
        <v>311</v>
      </c>
      <c r="AC3755">
        <v>1004.2282625</v>
      </c>
      <c r="AD3755">
        <v>1516.5023092288</v>
      </c>
      <c r="AE3755">
        <v>1785</v>
      </c>
      <c r="AF3755">
        <v>1529.5618831751999</v>
      </c>
      <c r="AG3755">
        <v>6741</v>
      </c>
      <c r="AH3755">
        <v>1399.077416725117</v>
      </c>
      <c r="AI3755">
        <v>1023.06</v>
      </c>
      <c r="AJ3755">
        <v>1753.115616</v>
      </c>
      <c r="AK3755">
        <v>694</v>
      </c>
      <c r="AL3755">
        <v>50635.859375</v>
      </c>
      <c r="AM3755">
        <v>37309.90625</v>
      </c>
      <c r="AN3755">
        <v>13325.94921875</v>
      </c>
      <c r="AO3755" s="5" t="s">
        <v>5805</v>
      </c>
    </row>
    <row r="3756" spans="1:41" ht="14.25" x14ac:dyDescent="0.45">
      <c r="A3756">
        <v>2020</v>
      </c>
      <c r="B3756" s="5" t="s">
        <v>1507</v>
      </c>
      <c r="C3756" s="5" t="s">
        <v>277</v>
      </c>
      <c r="D3756" s="5" t="s">
        <v>107</v>
      </c>
      <c r="E3756" s="5" t="s">
        <v>29</v>
      </c>
      <c r="F3756" s="5" t="s">
        <v>29</v>
      </c>
      <c r="G3756" s="5" t="s">
        <v>87</v>
      </c>
      <c r="H3756" s="5" t="s">
        <v>130</v>
      </c>
      <c r="I3756">
        <v>127.4751638527312</v>
      </c>
      <c r="J3756">
        <v>1521.5177646953121</v>
      </c>
      <c r="K3756">
        <v>69</v>
      </c>
      <c r="L3756">
        <v>528.3954071186688</v>
      </c>
      <c r="M3756">
        <v>1015.58399285722</v>
      </c>
      <c r="N3756">
        <v>325.08</v>
      </c>
      <c r="O3756">
        <v>1172.0441531168569</v>
      </c>
      <c r="P3756">
        <v>1398</v>
      </c>
      <c r="Q3756">
        <v>1.5135375527999999</v>
      </c>
      <c r="R3756">
        <v>487.16535216802021</v>
      </c>
      <c r="S3756">
        <v>1123.7429222482911</v>
      </c>
      <c r="T3756">
        <v>1711.7074852822259</v>
      </c>
      <c r="U3756">
        <v>20</v>
      </c>
      <c r="V3756">
        <v>1194</v>
      </c>
      <c r="W3756">
        <v>281.53789342565739</v>
      </c>
      <c r="X3756">
        <v>1761.2271373802751</v>
      </c>
      <c r="Y3756">
        <v>3725</v>
      </c>
      <c r="Z3756">
        <v>948.94</v>
      </c>
      <c r="AA3756">
        <v>11082.8824541875</v>
      </c>
      <c r="AB3756">
        <v>374</v>
      </c>
      <c r="AC3756">
        <v>853.50421220059627</v>
      </c>
      <c r="AD3756">
        <v>1449.5250000000001</v>
      </c>
      <c r="AE3756">
        <v>1298.2772134285001</v>
      </c>
      <c r="AF3756">
        <v>1072.720211219646</v>
      </c>
      <c r="AG3756">
        <v>5433.9708209185119</v>
      </c>
      <c r="AH3756">
        <v>1331.125</v>
      </c>
      <c r="AI3756">
        <v>564.20737205126397</v>
      </c>
      <c r="AJ3756">
        <v>1548.7226319801191</v>
      </c>
      <c r="AK3756">
        <v>516</v>
      </c>
      <c r="AL3756">
        <v>42936.8671875</v>
      </c>
      <c r="AM3756">
        <v>31567.166015625</v>
      </c>
      <c r="AN3756">
        <v>11369.701171875</v>
      </c>
      <c r="AO3756" s="5" t="s">
        <v>2919</v>
      </c>
    </row>
    <row r="3757" spans="1:41" ht="14.25" x14ac:dyDescent="0.45">
      <c r="A3757">
        <v>2020</v>
      </c>
      <c r="B3757" s="5" t="s">
        <v>589</v>
      </c>
      <c r="C3757" s="5" t="s">
        <v>277</v>
      </c>
      <c r="D3757" s="5" t="s">
        <v>107</v>
      </c>
      <c r="E3757" s="5" t="s">
        <v>29</v>
      </c>
      <c r="F3757" s="5" t="s">
        <v>29</v>
      </c>
      <c r="G3757" s="5" t="s">
        <v>87</v>
      </c>
      <c r="H3757" s="5" t="s">
        <v>130</v>
      </c>
      <c r="I3757">
        <v>523.7064105609079</v>
      </c>
      <c r="J3757">
        <v>4473.778241294699</v>
      </c>
      <c r="K3757">
        <v>143.17517246261929</v>
      </c>
      <c r="L3757">
        <v>389.91965543999999</v>
      </c>
      <c r="M3757">
        <v>1167.3288</v>
      </c>
      <c r="N3757">
        <v>353.15121010000001</v>
      </c>
      <c r="O3757">
        <v>1145.388346622728</v>
      </c>
      <c r="P3757">
        <v>1320</v>
      </c>
      <c r="Q3757">
        <v>1.508534892279509</v>
      </c>
      <c r="R3757">
        <v>638.70243555396576</v>
      </c>
      <c r="S3757">
        <v>1189.810551063935</v>
      </c>
      <c r="T3757">
        <v>2299.7348621000001</v>
      </c>
      <c r="U3757">
        <v>32.101166270451259</v>
      </c>
      <c r="V3757">
        <v>24</v>
      </c>
      <c r="W3757">
        <v>319.29967829999993</v>
      </c>
      <c r="X3757">
        <v>2016.2952</v>
      </c>
      <c r="Y3757">
        <v>3632.6223</v>
      </c>
      <c r="Z3757">
        <v>1147.2271693199989</v>
      </c>
      <c r="AA3757">
        <v>9874.2564624423467</v>
      </c>
      <c r="AB3757">
        <v>199</v>
      </c>
      <c r="AC3757">
        <v>1126.5518300000001</v>
      </c>
      <c r="AD3757">
        <v>1403.63419233168</v>
      </c>
      <c r="AE3757">
        <v>1945.194264</v>
      </c>
      <c r="AF3757">
        <v>1062.244669515519</v>
      </c>
      <c r="AG3757">
        <v>4694.5727293599211</v>
      </c>
      <c r="AH3757">
        <v>1427.7585039178559</v>
      </c>
      <c r="AI3757">
        <v>1064.3916240000001</v>
      </c>
      <c r="AJ3757">
        <v>1565.1969033600001</v>
      </c>
      <c r="AK3757">
        <v>636.72479999999996</v>
      </c>
      <c r="AL3757">
        <v>45817.27734375</v>
      </c>
      <c r="AM3757">
        <v>32804.734375</v>
      </c>
      <c r="AN3757">
        <v>13012.541015625</v>
      </c>
      <c r="AO3757" s="5" t="s">
        <v>1072</v>
      </c>
    </row>
    <row r="3758" spans="1:41" ht="14.25" x14ac:dyDescent="0.45">
      <c r="A3758">
        <v>2020</v>
      </c>
      <c r="B3758" s="5" t="s">
        <v>1509</v>
      </c>
      <c r="C3758" s="5" t="s">
        <v>277</v>
      </c>
      <c r="D3758" s="5" t="s">
        <v>107</v>
      </c>
      <c r="E3758" s="5" t="s">
        <v>29</v>
      </c>
      <c r="F3758" s="5" t="s">
        <v>29</v>
      </c>
      <c r="G3758" s="5" t="s">
        <v>87</v>
      </c>
      <c r="H3758" s="5" t="s">
        <v>130</v>
      </c>
      <c r="I3758">
        <v>500</v>
      </c>
      <c r="J3758">
        <v>4089.6016986113468</v>
      </c>
      <c r="K3758">
        <v>76.117722207671974</v>
      </c>
      <c r="L3758">
        <v>608.52707333790272</v>
      </c>
      <c r="M3758">
        <v>1164.01527373824</v>
      </c>
      <c r="N3758">
        <v>485.19913328784003</v>
      </c>
      <c r="O3758">
        <v>1081.926563640196</v>
      </c>
      <c r="P3758">
        <v>1331.0169599999999</v>
      </c>
      <c r="Q3758">
        <v>1.5352407927059279</v>
      </c>
      <c r="R3758">
        <v>665.41789132691201</v>
      </c>
      <c r="S3758">
        <v>960.74869839462337</v>
      </c>
      <c r="T3758">
        <v>2607.027289400186</v>
      </c>
      <c r="U3758">
        <v>55.204040160000012</v>
      </c>
      <c r="V3758">
        <v>945</v>
      </c>
      <c r="W3758">
        <v>318.85904474394579</v>
      </c>
      <c r="X3758">
        <v>1895.3387121599999</v>
      </c>
      <c r="Y3758">
        <v>3598.645950000001</v>
      </c>
      <c r="Z3758">
        <v>1064.540429682444</v>
      </c>
      <c r="AA3758">
        <v>10859.166550063361</v>
      </c>
      <c r="AB3758">
        <v>374</v>
      </c>
      <c r="AC3758">
        <v>917.31513999999993</v>
      </c>
      <c r="AD3758">
        <v>1426.80591592925</v>
      </c>
      <c r="AE3758">
        <v>1738.302366342615</v>
      </c>
      <c r="AF3758">
        <v>963.36480857342235</v>
      </c>
      <c r="AG3758">
        <v>3972.7733298898802</v>
      </c>
      <c r="AH3758">
        <v>1427.7021762360141</v>
      </c>
      <c r="AI3758">
        <v>542.29851216000009</v>
      </c>
      <c r="AJ3758">
        <v>1854.895882028648</v>
      </c>
      <c r="AK3758">
        <v>611.84929489254978</v>
      </c>
      <c r="AL3758">
        <v>46137.1875</v>
      </c>
      <c r="AM3758">
        <v>33650.50390625</v>
      </c>
      <c r="AN3758">
        <v>12486.689453125</v>
      </c>
      <c r="AO3758" s="5" t="s">
        <v>2918</v>
      </c>
    </row>
    <row r="3759" spans="1:41" ht="14.25" x14ac:dyDescent="0.45">
      <c r="A3759">
        <v>2020</v>
      </c>
      <c r="B3759" s="5" t="s">
        <v>1508</v>
      </c>
      <c r="C3759" s="5" t="s">
        <v>277</v>
      </c>
      <c r="D3759" s="5" t="s">
        <v>107</v>
      </c>
      <c r="E3759" s="5" t="s">
        <v>29</v>
      </c>
      <c r="F3759" s="5" t="s">
        <v>29</v>
      </c>
      <c r="G3759" s="5" t="s">
        <v>87</v>
      </c>
      <c r="H3759" s="5" t="s">
        <v>130</v>
      </c>
      <c r="I3759">
        <v>114.3204040682417</v>
      </c>
      <c r="J3759">
        <v>4089.6000000000008</v>
      </c>
      <c r="K3759">
        <v>67.276965435175867</v>
      </c>
      <c r="L3759">
        <v>593.47200000000009</v>
      </c>
      <c r="M3759">
        <v>1171.89650885994</v>
      </c>
      <c r="N3759">
        <v>324.11559341141452</v>
      </c>
      <c r="O3759">
        <v>1147</v>
      </c>
      <c r="P3759">
        <v>1398</v>
      </c>
      <c r="Q3759">
        <v>1.744010744184312</v>
      </c>
      <c r="R3759">
        <v>553.18915282532225</v>
      </c>
      <c r="S3759">
        <v>816.97260917456879</v>
      </c>
      <c r="T3759">
        <v>2212.659587420128</v>
      </c>
      <c r="U3759">
        <v>39.415684674240012</v>
      </c>
      <c r="V3759">
        <v>1101</v>
      </c>
      <c r="W3759">
        <v>276.0202008</v>
      </c>
      <c r="X3759">
        <v>1933.6691559323999</v>
      </c>
      <c r="Y3759">
        <v>3523.3249999999998</v>
      </c>
      <c r="Z3759">
        <v>1019.15</v>
      </c>
      <c r="AA3759">
        <v>11016.021385601271</v>
      </c>
      <c r="AB3759">
        <v>374</v>
      </c>
      <c r="AC3759">
        <v>1019.470840448604</v>
      </c>
      <c r="AD3759">
        <v>1767.823198576059</v>
      </c>
      <c r="AE3759">
        <v>1414.3275088992</v>
      </c>
      <c r="AF3759">
        <v>989.03203010708683</v>
      </c>
      <c r="AG3759">
        <v>5049</v>
      </c>
      <c r="AH3759">
        <v>1262.039906023077</v>
      </c>
      <c r="AI3759">
        <v>553.14448240319996</v>
      </c>
      <c r="AJ3759">
        <v>1557.3507302762489</v>
      </c>
      <c r="AK3759">
        <v>638.10716304563232</v>
      </c>
      <c r="AL3759">
        <v>46023.14453125</v>
      </c>
      <c r="AM3759">
        <v>33802.53515625</v>
      </c>
      <c r="AN3759">
        <v>12220.609375</v>
      </c>
      <c r="AO3759" s="5" t="s">
        <v>2917</v>
      </c>
    </row>
    <row r="3760" spans="1:41" ht="14.25" x14ac:dyDescent="0.45">
      <c r="A3760">
        <v>2020</v>
      </c>
      <c r="B3760" s="5" t="s">
        <v>4071</v>
      </c>
      <c r="C3760" s="5" t="s">
        <v>305</v>
      </c>
      <c r="D3760" s="5" t="s">
        <v>7</v>
      </c>
      <c r="E3760" s="5" t="s">
        <v>1</v>
      </c>
      <c r="F3760" s="5" t="s">
        <v>116</v>
      </c>
      <c r="G3760" s="5" t="s">
        <v>82</v>
      </c>
      <c r="H3760" s="5" t="s">
        <v>303</v>
      </c>
      <c r="I3760">
        <v>46.246499999999997</v>
      </c>
      <c r="J3760">
        <v>134.89669055671149</v>
      </c>
      <c r="K3760">
        <v>160</v>
      </c>
      <c r="L3760">
        <v>72.685533011074227</v>
      </c>
      <c r="M3760">
        <v>60</v>
      </c>
      <c r="N3760">
        <v>94</v>
      </c>
      <c r="O3760">
        <v>40</v>
      </c>
      <c r="P3760">
        <v>15</v>
      </c>
      <c r="Q3760">
        <v>2.6823959384098339</v>
      </c>
      <c r="R3760">
        <v>25</v>
      </c>
      <c r="S3760">
        <v>90</v>
      </c>
      <c r="T3760">
        <v>65</v>
      </c>
      <c r="U3760">
        <v>15</v>
      </c>
      <c r="V3760">
        <v>75</v>
      </c>
      <c r="W3760">
        <v>100</v>
      </c>
      <c r="X3760">
        <v>85</v>
      </c>
      <c r="Y3760">
        <v>15.5</v>
      </c>
      <c r="Z3760">
        <v>74</v>
      </c>
      <c r="AA3760">
        <v>75.446484363661966</v>
      </c>
      <c r="AB3760">
        <v>72.2</v>
      </c>
      <c r="AC3760">
        <v>39.5</v>
      </c>
      <c r="AD3760">
        <v>37.020000000000003</v>
      </c>
      <c r="AE3760">
        <v>200</v>
      </c>
      <c r="AF3760">
        <v>32.645755796883002</v>
      </c>
      <c r="AG3760">
        <v>10.199999999999999</v>
      </c>
      <c r="AH3760">
        <v>42.9</v>
      </c>
      <c r="AI3760">
        <v>35</v>
      </c>
      <c r="AJ3760">
        <v>5.3</v>
      </c>
      <c r="AK3760">
        <v>49</v>
      </c>
      <c r="AL3760">
        <v>61.007701873779297</v>
      </c>
      <c r="AM3760">
        <v>54.888431549072266</v>
      </c>
      <c r="AN3760">
        <v>69.676673889160156</v>
      </c>
      <c r="AO3760" s="5" t="s">
        <v>4540</v>
      </c>
    </row>
    <row r="3761" spans="1:41" ht="14.25" x14ac:dyDescent="0.45">
      <c r="A3761">
        <v>2020</v>
      </c>
      <c r="B3761" s="5" t="s">
        <v>5028</v>
      </c>
      <c r="C3761" s="5" t="s">
        <v>305</v>
      </c>
      <c r="D3761" s="5" t="s">
        <v>7</v>
      </c>
      <c r="E3761" s="5" t="s">
        <v>1</v>
      </c>
      <c r="F3761" s="5" t="s">
        <v>116</v>
      </c>
      <c r="G3761" s="5" t="s">
        <v>82</v>
      </c>
      <c r="H3761" s="5" t="s">
        <v>303</v>
      </c>
      <c r="I3761">
        <v>46.246499999999997</v>
      </c>
      <c r="J3761">
        <v>115.9607301436349</v>
      </c>
      <c r="K3761">
        <v>180</v>
      </c>
      <c r="L3761">
        <v>56.761551933882622</v>
      </c>
      <c r="M3761">
        <v>90</v>
      </c>
      <c r="N3761">
        <v>85</v>
      </c>
      <c r="O3761">
        <v>40</v>
      </c>
      <c r="P3761">
        <v>15</v>
      </c>
      <c r="Q3761">
        <v>3.631308671189561</v>
      </c>
      <c r="R3761">
        <v>25</v>
      </c>
      <c r="S3761">
        <v>95</v>
      </c>
      <c r="T3761">
        <v>65</v>
      </c>
      <c r="U3761">
        <v>15</v>
      </c>
      <c r="V3761">
        <v>75</v>
      </c>
      <c r="W3761">
        <v>100</v>
      </c>
      <c r="X3761">
        <v>100</v>
      </c>
      <c r="Y3761">
        <v>15.5</v>
      </c>
      <c r="Z3761">
        <v>96.5</v>
      </c>
      <c r="AA3761">
        <v>84.943945473229448</v>
      </c>
      <c r="AB3761">
        <v>80</v>
      </c>
      <c r="AC3761">
        <v>62.19</v>
      </c>
      <c r="AD3761">
        <v>50</v>
      </c>
      <c r="AE3761">
        <v>220</v>
      </c>
      <c r="AF3761">
        <v>41.303759011546227</v>
      </c>
      <c r="AG3761">
        <v>9.59</v>
      </c>
      <c r="AH3761">
        <v>42.9</v>
      </c>
      <c r="AI3761">
        <v>40</v>
      </c>
      <c r="AJ3761">
        <v>5.3</v>
      </c>
      <c r="AK3761">
        <v>49</v>
      </c>
      <c r="AL3761">
        <v>65.6837158203125</v>
      </c>
      <c r="AM3761">
        <v>57.231048583984375</v>
      </c>
      <c r="AN3761">
        <v>77.658332824707031</v>
      </c>
      <c r="AO3761" s="5" t="s">
        <v>5806</v>
      </c>
    </row>
    <row r="3762" spans="1:41" ht="14.25" x14ac:dyDescent="0.45">
      <c r="A3762">
        <v>2020</v>
      </c>
      <c r="B3762" s="5" t="s">
        <v>1509</v>
      </c>
      <c r="C3762" s="5" t="s">
        <v>305</v>
      </c>
      <c r="D3762" s="5" t="s">
        <v>7</v>
      </c>
      <c r="E3762" s="5" t="s">
        <v>1</v>
      </c>
      <c r="F3762" s="5" t="s">
        <v>116</v>
      </c>
      <c r="G3762" s="5" t="s">
        <v>82</v>
      </c>
      <c r="H3762" s="5" t="s">
        <v>303</v>
      </c>
      <c r="I3762">
        <v>48.999000000000002</v>
      </c>
      <c r="J3762">
        <v>7.0549999999999997</v>
      </c>
      <c r="K3762">
        <v>158</v>
      </c>
      <c r="L3762">
        <v>69.747220891618767</v>
      </c>
      <c r="M3762">
        <v>25</v>
      </c>
      <c r="N3762">
        <v>58.7</v>
      </c>
      <c r="O3762">
        <v>40</v>
      </c>
      <c r="P3762">
        <v>15</v>
      </c>
      <c r="Q3762">
        <v>2.0299999999999998</v>
      </c>
      <c r="R3762">
        <v>20</v>
      </c>
      <c r="S3762">
        <v>70</v>
      </c>
      <c r="T3762">
        <v>70</v>
      </c>
      <c r="U3762">
        <v>15</v>
      </c>
      <c r="V3762">
        <v>40</v>
      </c>
      <c r="W3762">
        <v>29.128592574318489</v>
      </c>
      <c r="X3762">
        <v>55</v>
      </c>
      <c r="Y3762">
        <v>15.5</v>
      </c>
      <c r="Z3762">
        <v>74</v>
      </c>
      <c r="AA3762">
        <v>40</v>
      </c>
      <c r="AB3762">
        <v>24.405861513600001</v>
      </c>
      <c r="AC3762">
        <v>58.9</v>
      </c>
      <c r="AD3762">
        <v>36.73854</v>
      </c>
      <c r="AE3762">
        <v>140</v>
      </c>
      <c r="AF3762">
        <v>28.8</v>
      </c>
      <c r="AG3762">
        <v>20.6</v>
      </c>
      <c r="AH3762">
        <v>32.897856533206571</v>
      </c>
      <c r="AI3762">
        <v>35</v>
      </c>
      <c r="AJ3762">
        <v>1.75</v>
      </c>
      <c r="AK3762">
        <v>49</v>
      </c>
      <c r="AL3762">
        <v>44.181110382080078</v>
      </c>
      <c r="AM3762">
        <v>38.593009948730469</v>
      </c>
      <c r="AN3762">
        <v>52.097568511962891</v>
      </c>
      <c r="AO3762" s="5" t="s">
        <v>2920</v>
      </c>
    </row>
    <row r="3763" spans="1:41" ht="14.25" x14ac:dyDescent="0.45">
      <c r="A3763">
        <v>2020</v>
      </c>
      <c r="B3763" s="5" t="s">
        <v>589</v>
      </c>
      <c r="C3763" s="5" t="s">
        <v>305</v>
      </c>
      <c r="D3763" s="5" t="s">
        <v>7</v>
      </c>
      <c r="E3763" s="5" t="s">
        <v>1</v>
      </c>
      <c r="F3763" s="5" t="s">
        <v>116</v>
      </c>
      <c r="G3763" s="5" t="s">
        <v>82</v>
      </c>
      <c r="H3763" s="5" t="s">
        <v>303</v>
      </c>
      <c r="I3763">
        <v>46.246499999999997</v>
      </c>
      <c r="J3763">
        <v>15.72621517190297</v>
      </c>
      <c r="K3763">
        <v>159.69999999999999</v>
      </c>
      <c r="L3763">
        <v>64.477677</v>
      </c>
      <c r="M3763">
        <v>40</v>
      </c>
      <c r="N3763">
        <v>64.2</v>
      </c>
      <c r="O3763">
        <v>40</v>
      </c>
      <c r="P3763">
        <v>15</v>
      </c>
      <c r="Q3763">
        <v>2.0265</v>
      </c>
      <c r="R3763">
        <v>20</v>
      </c>
      <c r="S3763">
        <v>70</v>
      </c>
      <c r="T3763">
        <v>65</v>
      </c>
      <c r="U3763">
        <v>15</v>
      </c>
      <c r="V3763">
        <v>75</v>
      </c>
      <c r="W3763">
        <v>29.1</v>
      </c>
      <c r="X3763">
        <v>55</v>
      </c>
      <c r="Y3763">
        <v>15.5</v>
      </c>
      <c r="Z3763">
        <v>148</v>
      </c>
      <c r="AA3763">
        <v>37.915662480498668</v>
      </c>
      <c r="AB3763">
        <v>24.405861513600001</v>
      </c>
      <c r="AC3763">
        <v>39.5</v>
      </c>
      <c r="AD3763">
        <v>74.040000000000006</v>
      </c>
      <c r="AE3763">
        <v>200</v>
      </c>
      <c r="AF3763">
        <v>28.77309003895347</v>
      </c>
      <c r="AG3763">
        <v>10.199999999999999</v>
      </c>
      <c r="AH3763">
        <v>32.897856533206571</v>
      </c>
      <c r="AI3763">
        <v>35</v>
      </c>
      <c r="AJ3763">
        <v>5.3</v>
      </c>
      <c r="AK3763">
        <v>49</v>
      </c>
      <c r="AL3763">
        <v>50.931354522705078</v>
      </c>
      <c r="AM3763">
        <v>47.227386474609375</v>
      </c>
      <c r="AN3763">
        <v>56.178638458251953</v>
      </c>
      <c r="AO3763" s="5" t="s">
        <v>1073</v>
      </c>
    </row>
    <row r="3764" spans="1:41" ht="14.25" x14ac:dyDescent="0.45">
      <c r="A3764">
        <v>2020</v>
      </c>
      <c r="B3764" s="5" t="s">
        <v>589</v>
      </c>
      <c r="C3764" s="5" t="s">
        <v>305</v>
      </c>
      <c r="D3764" s="5" t="s">
        <v>7</v>
      </c>
      <c r="E3764" s="5" t="s">
        <v>1</v>
      </c>
      <c r="F3764" s="5" t="s">
        <v>117</v>
      </c>
      <c r="G3764" s="5" t="s">
        <v>82</v>
      </c>
      <c r="H3764" s="5" t="s">
        <v>303</v>
      </c>
      <c r="I3764">
        <v>107.9085</v>
      </c>
      <c r="J3764">
        <v>67.638784828097016</v>
      </c>
      <c r="K3764">
        <v>129.19999999999999</v>
      </c>
      <c r="L3764">
        <v>86.832961999999995</v>
      </c>
      <c r="M3764">
        <v>75</v>
      </c>
      <c r="N3764">
        <v>115.2</v>
      </c>
      <c r="O3764">
        <v>232</v>
      </c>
      <c r="P3764">
        <v>68</v>
      </c>
      <c r="Q3764">
        <v>19.016880531931559</v>
      </c>
      <c r="R3764">
        <v>120</v>
      </c>
      <c r="S3764">
        <v>59.376195440212442</v>
      </c>
      <c r="T3764">
        <v>80</v>
      </c>
      <c r="U3764">
        <v>30</v>
      </c>
      <c r="V3764">
        <v>75</v>
      </c>
      <c r="W3764">
        <v>87.4</v>
      </c>
      <c r="X3764">
        <v>90</v>
      </c>
      <c r="Y3764">
        <v>78.5</v>
      </c>
      <c r="Z3764">
        <v>156.80000000000001</v>
      </c>
      <c r="AA3764">
        <v>165.36</v>
      </c>
      <c r="AB3764">
        <v>37.964673465600001</v>
      </c>
      <c r="AC3764">
        <v>169.3</v>
      </c>
      <c r="AD3764">
        <v>117</v>
      </c>
      <c r="AE3764">
        <v>225</v>
      </c>
      <c r="AF3764">
        <v>84.750554980523262</v>
      </c>
      <c r="AG3764">
        <v>85.8</v>
      </c>
      <c r="AH3764">
        <v>61.046787796104987</v>
      </c>
      <c r="AI3764">
        <v>177.25559847313099</v>
      </c>
      <c r="AJ3764">
        <v>30.1</v>
      </c>
      <c r="AK3764">
        <v>128</v>
      </c>
      <c r="AL3764">
        <v>102.05004119873047</v>
      </c>
      <c r="AM3764">
        <v>99.129875183105469</v>
      </c>
      <c r="AN3764">
        <v>106.18694305419922</v>
      </c>
      <c r="AO3764" s="5" t="s">
        <v>1074</v>
      </c>
    </row>
    <row r="3765" spans="1:41" ht="14.25" x14ac:dyDescent="0.45">
      <c r="A3765">
        <v>2020</v>
      </c>
      <c r="B3765" s="5" t="s">
        <v>5028</v>
      </c>
      <c r="C3765" s="5" t="s">
        <v>305</v>
      </c>
      <c r="D3765" s="5" t="s">
        <v>7</v>
      </c>
      <c r="E3765" s="5" t="s">
        <v>1</v>
      </c>
      <c r="F3765" s="5" t="s">
        <v>117</v>
      </c>
      <c r="G3765" s="5" t="s">
        <v>82</v>
      </c>
      <c r="H3765" s="5" t="s">
        <v>303</v>
      </c>
      <c r="I3765">
        <v>107.9085</v>
      </c>
      <c r="J3765">
        <v>102.8122</v>
      </c>
      <c r="K3765">
        <v>160</v>
      </c>
      <c r="L3765">
        <v>90.691047153175873</v>
      </c>
      <c r="M3765">
        <v>110</v>
      </c>
      <c r="N3765">
        <v>110</v>
      </c>
      <c r="O3765">
        <v>232</v>
      </c>
      <c r="P3765">
        <v>68</v>
      </c>
      <c r="Q3765">
        <v>18.899999999999999</v>
      </c>
      <c r="R3765">
        <v>125</v>
      </c>
      <c r="S3765">
        <v>67</v>
      </c>
      <c r="T3765">
        <v>80</v>
      </c>
      <c r="U3765">
        <v>30</v>
      </c>
      <c r="V3765">
        <v>75</v>
      </c>
      <c r="W3765">
        <v>50</v>
      </c>
      <c r="X3765">
        <v>90</v>
      </c>
      <c r="Y3765">
        <v>78.5</v>
      </c>
      <c r="Z3765">
        <v>145.1</v>
      </c>
      <c r="AA3765">
        <v>205.45314214801951</v>
      </c>
      <c r="AB3765">
        <v>35</v>
      </c>
      <c r="AC3765">
        <v>171.99</v>
      </c>
      <c r="AD3765">
        <v>132.13999999999999</v>
      </c>
      <c r="AE3765">
        <v>280</v>
      </c>
      <c r="AF3765">
        <v>78.48522049422688</v>
      </c>
      <c r="AG3765">
        <v>86.44</v>
      </c>
      <c r="AH3765">
        <v>62.7</v>
      </c>
      <c r="AI3765">
        <v>172</v>
      </c>
      <c r="AJ3765">
        <v>30.1</v>
      </c>
      <c r="AK3765">
        <v>128</v>
      </c>
      <c r="AL3765">
        <v>107.69724273681641</v>
      </c>
      <c r="AM3765">
        <v>106.13999938964844</v>
      </c>
      <c r="AN3765">
        <v>109.90334320068359</v>
      </c>
      <c r="AO3765" s="5" t="s">
        <v>5807</v>
      </c>
    </row>
    <row r="3766" spans="1:41" ht="14.25" x14ac:dyDescent="0.45">
      <c r="A3766">
        <v>2020</v>
      </c>
      <c r="B3766" s="5" t="s">
        <v>4071</v>
      </c>
      <c r="C3766" s="5" t="s">
        <v>305</v>
      </c>
      <c r="D3766" s="5" t="s">
        <v>7</v>
      </c>
      <c r="E3766" s="5" t="s">
        <v>1</v>
      </c>
      <c r="F3766" s="5" t="s">
        <v>117</v>
      </c>
      <c r="G3766" s="5" t="s">
        <v>82</v>
      </c>
      <c r="H3766" s="5" t="s">
        <v>303</v>
      </c>
      <c r="I3766">
        <v>107.9085</v>
      </c>
      <c r="J3766">
        <v>76.41274577899604</v>
      </c>
      <c r="K3766">
        <v>130</v>
      </c>
      <c r="L3766">
        <v>82.727233494462894</v>
      </c>
      <c r="M3766">
        <v>110</v>
      </c>
      <c r="N3766">
        <v>113.2</v>
      </c>
      <c r="O3766">
        <v>232</v>
      </c>
      <c r="P3766">
        <v>68</v>
      </c>
      <c r="Q3766">
        <v>18.376013179451729</v>
      </c>
      <c r="R3766">
        <v>125</v>
      </c>
      <c r="S3766">
        <v>80</v>
      </c>
      <c r="T3766">
        <v>80</v>
      </c>
      <c r="U3766">
        <v>30</v>
      </c>
      <c r="V3766">
        <v>75</v>
      </c>
      <c r="W3766">
        <v>40</v>
      </c>
      <c r="X3766">
        <v>90</v>
      </c>
      <c r="Y3766">
        <v>78.5</v>
      </c>
      <c r="Z3766">
        <v>156.80000000000001</v>
      </c>
      <c r="AA3766">
        <v>205.45314214801951</v>
      </c>
      <c r="AB3766">
        <v>37.964673465600001</v>
      </c>
      <c r="AC3766">
        <v>169.3</v>
      </c>
      <c r="AD3766">
        <v>117</v>
      </c>
      <c r="AE3766">
        <v>225</v>
      </c>
      <c r="AF3766">
        <v>82.814222101558485</v>
      </c>
      <c r="AG3766">
        <v>85.8</v>
      </c>
      <c r="AH3766">
        <v>65.400000000000006</v>
      </c>
      <c r="AI3766">
        <v>177.25559847313099</v>
      </c>
      <c r="AJ3766">
        <v>30.1</v>
      </c>
      <c r="AK3766">
        <v>128</v>
      </c>
      <c r="AL3766">
        <v>104.06938934326172</v>
      </c>
      <c r="AM3766">
        <v>101.78776550292969</v>
      </c>
      <c r="AN3766">
        <v>107.30168914794922</v>
      </c>
      <c r="AO3766" s="5" t="s">
        <v>4541</v>
      </c>
    </row>
    <row r="3767" spans="1:41" ht="14.25" x14ac:dyDescent="0.45">
      <c r="A3767">
        <v>2020</v>
      </c>
      <c r="B3767" s="5" t="s">
        <v>1509</v>
      </c>
      <c r="C3767" s="5" t="s">
        <v>305</v>
      </c>
      <c r="D3767" s="5" t="s">
        <v>7</v>
      </c>
      <c r="E3767" s="5" t="s">
        <v>1</v>
      </c>
      <c r="F3767" s="5" t="s">
        <v>117</v>
      </c>
      <c r="G3767" s="5" t="s">
        <v>82</v>
      </c>
      <c r="H3767" s="5" t="s">
        <v>303</v>
      </c>
      <c r="I3767">
        <v>114.331</v>
      </c>
      <c r="J3767">
        <v>76.31</v>
      </c>
      <c r="K3767">
        <v>127.8</v>
      </c>
      <c r="L3767">
        <v>84.226389554190618</v>
      </c>
      <c r="M3767">
        <v>70</v>
      </c>
      <c r="N3767">
        <v>119.9</v>
      </c>
      <c r="O3767">
        <v>232</v>
      </c>
      <c r="P3767">
        <v>66</v>
      </c>
      <c r="Q3767">
        <v>18.04</v>
      </c>
      <c r="R3767">
        <v>120</v>
      </c>
      <c r="S3767">
        <v>50</v>
      </c>
      <c r="T3767">
        <v>90</v>
      </c>
      <c r="U3767">
        <v>30</v>
      </c>
      <c r="V3767">
        <v>75</v>
      </c>
      <c r="W3767">
        <v>87.371407425681511</v>
      </c>
      <c r="X3767">
        <v>90</v>
      </c>
      <c r="Y3767">
        <v>78.5</v>
      </c>
      <c r="Z3767">
        <v>171</v>
      </c>
      <c r="AA3767">
        <v>226</v>
      </c>
      <c r="AB3767">
        <v>37.964673465600001</v>
      </c>
      <c r="AC3767">
        <v>149.9</v>
      </c>
      <c r="AD3767">
        <v>109.6656917</v>
      </c>
      <c r="AE3767">
        <v>273</v>
      </c>
      <c r="AF3767">
        <v>73.7</v>
      </c>
      <c r="AG3767">
        <v>137.80000000000001</v>
      </c>
      <c r="AH3767">
        <v>61.046787796104987</v>
      </c>
      <c r="AI3767">
        <v>130</v>
      </c>
      <c r="AJ3767">
        <v>33.67</v>
      </c>
      <c r="AK3767">
        <v>128</v>
      </c>
      <c r="AL3767">
        <v>105.55951690673828</v>
      </c>
      <c r="AM3767">
        <v>108.66925811767578</v>
      </c>
      <c r="AN3767">
        <v>101.154052734375</v>
      </c>
      <c r="AO3767" s="5" t="s">
        <v>2921</v>
      </c>
    </row>
    <row r="3768" spans="1:41" ht="14.25" x14ac:dyDescent="0.45">
      <c r="A3768">
        <v>2020</v>
      </c>
      <c r="B3768" s="5" t="s">
        <v>5028</v>
      </c>
      <c r="C3768" s="5" t="s">
        <v>305</v>
      </c>
      <c r="D3768" s="5" t="s">
        <v>7</v>
      </c>
      <c r="E3768" s="5" t="s">
        <v>118</v>
      </c>
      <c r="F3768" s="5" t="s">
        <v>116</v>
      </c>
      <c r="G3768" s="5" t="s">
        <v>82</v>
      </c>
      <c r="H3768" s="5" t="s">
        <v>303</v>
      </c>
      <c r="I3768">
        <v>0.4521</v>
      </c>
      <c r="J3768">
        <v>0.51266376453902851</v>
      </c>
      <c r="K3768">
        <v>0.7</v>
      </c>
      <c r="L3768">
        <v>0.42306117252215208</v>
      </c>
      <c r="M3768">
        <v>0.4</v>
      </c>
      <c r="N3768">
        <v>0.28999999999999998</v>
      </c>
      <c r="O3768">
        <v>0.54</v>
      </c>
      <c r="P3768">
        <v>0.06</v>
      </c>
      <c r="Q3768">
        <v>1.8049594492375799E-2</v>
      </c>
      <c r="R3768">
        <v>0.16</v>
      </c>
      <c r="S3768">
        <v>0.04</v>
      </c>
      <c r="T3768">
        <v>0.35</v>
      </c>
      <c r="U3768">
        <v>0.3</v>
      </c>
      <c r="V3768">
        <v>0.54</v>
      </c>
      <c r="W3768">
        <v>0.5</v>
      </c>
      <c r="X3768">
        <v>0.3</v>
      </c>
      <c r="Y3768">
        <v>7.0000000000000007E-2</v>
      </c>
      <c r="Z3768">
        <v>0.53</v>
      </c>
      <c r="AA3768">
        <v>0.3695713513386189</v>
      </c>
      <c r="AB3768">
        <v>0.5</v>
      </c>
      <c r="AC3768">
        <v>0.92</v>
      </c>
      <c r="AD3768">
        <v>0.26</v>
      </c>
      <c r="AE3768">
        <v>1.65</v>
      </c>
      <c r="AF3768">
        <v>0.36123466569946022</v>
      </c>
      <c r="AG3768">
        <v>0.06</v>
      </c>
      <c r="AH3768">
        <v>0.29640462295269299</v>
      </c>
      <c r="AI3768">
        <v>0.16</v>
      </c>
      <c r="AJ3768">
        <v>0.02</v>
      </c>
      <c r="AK3768">
        <v>0.22</v>
      </c>
      <c r="AL3768">
        <v>0.37941676378250122</v>
      </c>
      <c r="AM3768">
        <v>0.39627531170845032</v>
      </c>
      <c r="AN3768">
        <v>0.35553368926048279</v>
      </c>
      <c r="AO3768" s="5" t="s">
        <v>5808</v>
      </c>
    </row>
    <row r="3769" spans="1:41" ht="14.25" x14ac:dyDescent="0.45">
      <c r="A3769">
        <v>2020</v>
      </c>
      <c r="B3769" s="5" t="s">
        <v>1509</v>
      </c>
      <c r="C3769" s="5" t="s">
        <v>305</v>
      </c>
      <c r="D3769" s="5" t="s">
        <v>7</v>
      </c>
      <c r="E3769" s="5" t="s">
        <v>118</v>
      </c>
      <c r="F3769" s="5" t="s">
        <v>116</v>
      </c>
      <c r="G3769" s="5" t="s">
        <v>82</v>
      </c>
      <c r="H3769" s="5" t="s">
        <v>303</v>
      </c>
      <c r="I3769">
        <v>0.47370000000000001</v>
      </c>
      <c r="J3769">
        <v>4.7E-2</v>
      </c>
      <c r="K3769">
        <v>0.6</v>
      </c>
      <c r="L3769">
        <v>0.3839136362690424</v>
      </c>
      <c r="M3769">
        <v>0.25</v>
      </c>
      <c r="N3769">
        <v>0.21345454545454551</v>
      </c>
      <c r="O3769">
        <v>0.54</v>
      </c>
      <c r="P3769">
        <v>0.06</v>
      </c>
      <c r="Q3769">
        <v>0.01</v>
      </c>
      <c r="R3769">
        <v>0.14000000000000001</v>
      </c>
      <c r="S3769">
        <v>0.4</v>
      </c>
      <c r="T3769">
        <v>0.4</v>
      </c>
      <c r="U3769">
        <v>0.3</v>
      </c>
      <c r="V3769">
        <v>0.28999999999999998</v>
      </c>
      <c r="W3769">
        <v>0.154</v>
      </c>
      <c r="X3769">
        <v>0.24</v>
      </c>
      <c r="Y3769">
        <v>7.0000000000000007E-2</v>
      </c>
      <c r="Z3769">
        <v>0.315</v>
      </c>
      <c r="AA3769">
        <v>0.2</v>
      </c>
      <c r="AB3769">
        <v>0.144627327488</v>
      </c>
      <c r="AC3769">
        <v>0.45</v>
      </c>
      <c r="AD3769">
        <v>0.17799999999999999</v>
      </c>
      <c r="AE3769">
        <v>0.5</v>
      </c>
      <c r="AF3769">
        <v>0.28000000000000003</v>
      </c>
      <c r="AG3769">
        <v>0.12</v>
      </c>
      <c r="AH3769">
        <v>0.29640462295269299</v>
      </c>
      <c r="AI3769">
        <v>0.14000000000000001</v>
      </c>
      <c r="AJ3769">
        <v>1.2999999999999999E-2</v>
      </c>
      <c r="AK3769">
        <v>0.22</v>
      </c>
      <c r="AL3769">
        <v>0.25617584586143494</v>
      </c>
      <c r="AM3769">
        <v>0.2274157702922821</v>
      </c>
      <c r="AN3769">
        <v>0.29691934585571289</v>
      </c>
      <c r="AO3769" s="5" t="s">
        <v>2922</v>
      </c>
    </row>
    <row r="3770" spans="1:41" ht="14.25" x14ac:dyDescent="0.45">
      <c r="A3770">
        <v>2020</v>
      </c>
      <c r="B3770" s="5" t="s">
        <v>589</v>
      </c>
      <c r="C3770" s="5" t="s">
        <v>305</v>
      </c>
      <c r="D3770" s="5" t="s">
        <v>7</v>
      </c>
      <c r="E3770" s="5" t="s">
        <v>118</v>
      </c>
      <c r="F3770" s="5" t="s">
        <v>116</v>
      </c>
      <c r="G3770" s="5" t="s">
        <v>82</v>
      </c>
      <c r="H3770" s="5" t="s">
        <v>303</v>
      </c>
      <c r="I3770">
        <v>0.4521</v>
      </c>
      <c r="J3770">
        <v>0.10005973641038381</v>
      </c>
      <c r="K3770">
        <v>0.61</v>
      </c>
      <c r="L3770">
        <v>0.39304470000000002</v>
      </c>
      <c r="M3770">
        <v>0.35</v>
      </c>
      <c r="N3770">
        <v>0.23</v>
      </c>
      <c r="O3770">
        <v>0.54</v>
      </c>
      <c r="P3770">
        <v>0.06</v>
      </c>
      <c r="Q3770">
        <v>8.6999999999999994E-3</v>
      </c>
      <c r="R3770">
        <v>0.14000000000000001</v>
      </c>
      <c r="S3770">
        <v>0.4</v>
      </c>
      <c r="T3770">
        <v>0.2</v>
      </c>
      <c r="U3770">
        <v>0.3</v>
      </c>
      <c r="V3770">
        <v>0.54</v>
      </c>
      <c r="W3770">
        <v>0.15</v>
      </c>
      <c r="X3770">
        <v>0.24</v>
      </c>
      <c r="Y3770">
        <v>7.0000000000000007E-2</v>
      </c>
      <c r="Z3770">
        <v>0.64</v>
      </c>
      <c r="AA3770">
        <v>0.16295667704384539</v>
      </c>
      <c r="AB3770">
        <v>0.144627327488</v>
      </c>
      <c r="AC3770">
        <v>0.25</v>
      </c>
      <c r="AD3770">
        <v>0.35199999999999998</v>
      </c>
      <c r="AE3770">
        <v>1.5</v>
      </c>
      <c r="AF3770">
        <v>0.1888302214439076</v>
      </c>
      <c r="AG3770">
        <v>0.06</v>
      </c>
      <c r="AH3770">
        <v>0.29640462295269299</v>
      </c>
      <c r="AI3770">
        <v>0.14000000000000001</v>
      </c>
      <c r="AJ3770">
        <v>0.02</v>
      </c>
      <c r="AK3770">
        <v>0.22</v>
      </c>
      <c r="AL3770">
        <v>0.30202502012252808</v>
      </c>
      <c r="AM3770">
        <v>0.30092301964759827</v>
      </c>
      <c r="AN3770">
        <v>0.30358600616455078</v>
      </c>
      <c r="AO3770" s="5" t="s">
        <v>1075</v>
      </c>
    </row>
    <row r="3771" spans="1:41" ht="14.25" x14ac:dyDescent="0.45">
      <c r="A3771">
        <v>2020</v>
      </c>
      <c r="B3771" s="5" t="s">
        <v>4071</v>
      </c>
      <c r="C3771" s="5" t="s">
        <v>305</v>
      </c>
      <c r="D3771" s="5" t="s">
        <v>7</v>
      </c>
      <c r="E3771" s="5" t="s">
        <v>118</v>
      </c>
      <c r="F3771" s="5" t="s">
        <v>116</v>
      </c>
      <c r="G3771" s="5" t="s">
        <v>82</v>
      </c>
      <c r="H3771" s="5" t="s">
        <v>303</v>
      </c>
      <c r="I3771">
        <v>0.4521</v>
      </c>
      <c r="J3771">
        <v>0.50307807754646883</v>
      </c>
      <c r="K3771">
        <v>0.6</v>
      </c>
      <c r="L3771">
        <v>0.45600955029684709</v>
      </c>
      <c r="M3771">
        <v>0.35</v>
      </c>
      <c r="N3771">
        <v>0.34</v>
      </c>
      <c r="O3771">
        <v>0.54</v>
      </c>
      <c r="P3771">
        <v>0.06</v>
      </c>
      <c r="Q3771">
        <v>1.05465425111848E-2</v>
      </c>
      <c r="R3771">
        <v>0.16</v>
      </c>
      <c r="S3771">
        <v>0.45</v>
      </c>
      <c r="T3771">
        <v>0.4</v>
      </c>
      <c r="U3771">
        <v>0.3</v>
      </c>
      <c r="V3771">
        <v>0.54</v>
      </c>
      <c r="W3771">
        <v>0.5</v>
      </c>
      <c r="X3771">
        <v>0.24</v>
      </c>
      <c r="Y3771">
        <v>7.0000000000000007E-2</v>
      </c>
      <c r="Z3771">
        <v>0.32</v>
      </c>
      <c r="AA3771">
        <v>0.33769783455848962</v>
      </c>
      <c r="AB3771">
        <v>0.71</v>
      </c>
      <c r="AC3771">
        <v>0.25</v>
      </c>
      <c r="AD3771">
        <v>0.17599999999999999</v>
      </c>
      <c r="AE3771">
        <v>1.5</v>
      </c>
      <c r="AF3771">
        <v>0.19612297262273579</v>
      </c>
      <c r="AG3771">
        <v>0.06</v>
      </c>
      <c r="AH3771">
        <v>0.3</v>
      </c>
      <c r="AI3771">
        <v>0.14000000000000001</v>
      </c>
      <c r="AJ3771">
        <v>0.02</v>
      </c>
      <c r="AK3771">
        <v>0.22</v>
      </c>
      <c r="AL3771">
        <v>0.3517778217792511</v>
      </c>
      <c r="AM3771">
        <v>0.32797381281852722</v>
      </c>
      <c r="AN3771">
        <v>0.3854999840259552</v>
      </c>
      <c r="AO3771" s="5" t="s">
        <v>4542</v>
      </c>
    </row>
    <row r="3772" spans="1:41" ht="14.25" x14ac:dyDescent="0.45">
      <c r="A3772">
        <v>2020</v>
      </c>
      <c r="B3772" s="5" t="s">
        <v>1509</v>
      </c>
      <c r="C3772" s="5" t="s">
        <v>305</v>
      </c>
      <c r="D3772" s="5" t="s">
        <v>7</v>
      </c>
      <c r="E3772" s="5" t="s">
        <v>118</v>
      </c>
      <c r="F3772" s="5" t="s">
        <v>117</v>
      </c>
      <c r="G3772" s="5" t="s">
        <v>82</v>
      </c>
      <c r="H3772" s="5" t="s">
        <v>303</v>
      </c>
      <c r="I3772">
        <v>1.1052999999999999</v>
      </c>
      <c r="J3772">
        <v>1.4</v>
      </c>
      <c r="K3772">
        <v>1.1000000000000001</v>
      </c>
      <c r="L3772">
        <v>3.3280431818654792</v>
      </c>
      <c r="M3772">
        <v>2.2999999999999998</v>
      </c>
      <c r="N3772">
        <v>1.44</v>
      </c>
      <c r="O3772">
        <v>3</v>
      </c>
      <c r="P3772">
        <v>1.6</v>
      </c>
      <c r="Q3772">
        <v>0.56999999999999995</v>
      </c>
      <c r="R3772">
        <v>1.6</v>
      </c>
      <c r="S3772">
        <v>1.1399999999999999</v>
      </c>
      <c r="T3772">
        <v>1.1000000000000001</v>
      </c>
      <c r="U3772">
        <v>0.6</v>
      </c>
      <c r="V3772">
        <v>1.07</v>
      </c>
      <c r="W3772">
        <v>1.3859999999999999</v>
      </c>
      <c r="X3772">
        <v>2</v>
      </c>
      <c r="Y3772">
        <v>1.1299999999999999</v>
      </c>
      <c r="Z3772">
        <v>2.36</v>
      </c>
      <c r="AA3772">
        <v>2.21</v>
      </c>
      <c r="AB3772">
        <v>0.67794059759999992</v>
      </c>
      <c r="AC3772">
        <v>2.62</v>
      </c>
      <c r="AD3772">
        <v>2.3223942210000001</v>
      </c>
      <c r="AE3772">
        <v>3.2</v>
      </c>
      <c r="AF3772">
        <v>1.6</v>
      </c>
      <c r="AG3772">
        <v>1.38</v>
      </c>
      <c r="AH3772">
        <v>1.2390422227505891</v>
      </c>
      <c r="AI3772">
        <v>2.2200000000000002</v>
      </c>
      <c r="AJ3772">
        <v>0.53400000000000003</v>
      </c>
      <c r="AK3772">
        <v>2.11</v>
      </c>
      <c r="AL3772">
        <v>1.6669903993606567</v>
      </c>
      <c r="AM3772">
        <v>1.6321967840194702</v>
      </c>
      <c r="AN3772">
        <v>1.7162814140319824</v>
      </c>
      <c r="AO3772" s="5" t="s">
        <v>2923</v>
      </c>
    </row>
    <row r="3773" spans="1:41" ht="14.25" x14ac:dyDescent="0.45">
      <c r="A3773">
        <v>2020</v>
      </c>
      <c r="B3773" s="5" t="s">
        <v>5028</v>
      </c>
      <c r="C3773" s="5" t="s">
        <v>305</v>
      </c>
      <c r="D3773" s="5" t="s">
        <v>7</v>
      </c>
      <c r="E3773" s="5" t="s">
        <v>118</v>
      </c>
      <c r="F3773" s="5" t="s">
        <v>117</v>
      </c>
      <c r="G3773" s="5" t="s">
        <v>82</v>
      </c>
      <c r="H3773" s="5" t="s">
        <v>303</v>
      </c>
      <c r="I3773">
        <v>1.0548999999999999</v>
      </c>
      <c r="J3773">
        <v>1.8966000000000001</v>
      </c>
      <c r="K3773">
        <v>1.5</v>
      </c>
      <c r="L3773">
        <v>3.3098393478209549</v>
      </c>
      <c r="M3773">
        <v>2.4</v>
      </c>
      <c r="N3773">
        <v>1.32</v>
      </c>
      <c r="O3773">
        <v>3</v>
      </c>
      <c r="P3773">
        <v>1.6</v>
      </c>
      <c r="Q3773">
        <v>0.55102392743261297</v>
      </c>
      <c r="R3773">
        <v>1.6</v>
      </c>
      <c r="S3773">
        <v>1.28</v>
      </c>
      <c r="T3773">
        <v>0.67</v>
      </c>
      <c r="U3773">
        <v>0.6</v>
      </c>
      <c r="V3773">
        <v>1.07</v>
      </c>
      <c r="W3773">
        <v>1</v>
      </c>
      <c r="X3773">
        <v>2</v>
      </c>
      <c r="Y3773">
        <v>1.1299999999999999</v>
      </c>
      <c r="Z3773">
        <v>1.86</v>
      </c>
      <c r="AA3773">
        <v>2.2904597566089948</v>
      </c>
      <c r="AB3773">
        <v>0.5</v>
      </c>
      <c r="AC3773">
        <v>2.5499999999999998</v>
      </c>
      <c r="AD3773">
        <v>2.57</v>
      </c>
      <c r="AE3773">
        <v>3.8</v>
      </c>
      <c r="AF3773">
        <v>1.76098266715027</v>
      </c>
      <c r="AG3773">
        <v>1.23</v>
      </c>
      <c r="AH3773">
        <v>1.331797688523654</v>
      </c>
      <c r="AI3773">
        <v>2.1</v>
      </c>
      <c r="AJ3773">
        <v>0.53</v>
      </c>
      <c r="AK3773">
        <v>1.88</v>
      </c>
      <c r="AL3773">
        <v>1.6684689521789551</v>
      </c>
      <c r="AM3773">
        <v>1.6561061143875122</v>
      </c>
      <c r="AN3773">
        <v>1.6859831809997559</v>
      </c>
      <c r="AO3773" s="5" t="s">
        <v>5809</v>
      </c>
    </row>
    <row r="3774" spans="1:41" ht="14.25" x14ac:dyDescent="0.45">
      <c r="A3774">
        <v>2020</v>
      </c>
      <c r="B3774" s="5" t="s">
        <v>4071</v>
      </c>
      <c r="C3774" s="5" t="s">
        <v>305</v>
      </c>
      <c r="D3774" s="5" t="s">
        <v>7</v>
      </c>
      <c r="E3774" s="5" t="s">
        <v>118</v>
      </c>
      <c r="F3774" s="5" t="s">
        <v>117</v>
      </c>
      <c r="G3774" s="5" t="s">
        <v>82</v>
      </c>
      <c r="H3774" s="5" t="s">
        <v>303</v>
      </c>
      <c r="I3774">
        <v>1.0548999999999999</v>
      </c>
      <c r="J3774">
        <v>1.4015532012254199</v>
      </c>
      <c r="K3774">
        <v>1.2</v>
      </c>
      <c r="L3774">
        <v>3.2933952248515772</v>
      </c>
      <c r="M3774">
        <v>2.2000000000000002</v>
      </c>
      <c r="N3774">
        <v>1.23</v>
      </c>
      <c r="O3774">
        <v>3</v>
      </c>
      <c r="P3774">
        <v>1.6</v>
      </c>
      <c r="Q3774">
        <v>0.57000184327868941</v>
      </c>
      <c r="R3774">
        <v>1.6</v>
      </c>
      <c r="S3774">
        <v>1.27</v>
      </c>
      <c r="T3774">
        <v>1.2</v>
      </c>
      <c r="U3774">
        <v>0.6</v>
      </c>
      <c r="V3774">
        <v>1.07</v>
      </c>
      <c r="W3774">
        <v>0.9</v>
      </c>
      <c r="X3774">
        <v>2</v>
      </c>
      <c r="Y3774">
        <v>1.1299999999999999</v>
      </c>
      <c r="Z3774">
        <v>2.27</v>
      </c>
      <c r="AA3774">
        <v>2.2904597566089948</v>
      </c>
      <c r="AB3774">
        <v>0.67794059759999992</v>
      </c>
      <c r="AC3774">
        <v>2.82</v>
      </c>
      <c r="AD3774">
        <v>2.5310000000000001</v>
      </c>
      <c r="AE3774">
        <v>3.55</v>
      </c>
      <c r="AF3774">
        <v>1.843538513688632</v>
      </c>
      <c r="AG3774">
        <v>1.23</v>
      </c>
      <c r="AH3774">
        <v>1.33</v>
      </c>
      <c r="AI3774">
        <v>2.1225098724873002</v>
      </c>
      <c r="AJ3774">
        <v>0.53</v>
      </c>
      <c r="AK3774">
        <v>1.88</v>
      </c>
      <c r="AL3774">
        <v>1.6688034534454346</v>
      </c>
      <c r="AM3774">
        <v>1.6519911289215088</v>
      </c>
      <c r="AN3774">
        <v>1.6926207542419434</v>
      </c>
      <c r="AO3774" s="5" t="s">
        <v>4543</v>
      </c>
    </row>
    <row r="3775" spans="1:41" ht="14.25" x14ac:dyDescent="0.45">
      <c r="A3775">
        <v>2020</v>
      </c>
      <c r="B3775" s="5" t="s">
        <v>589</v>
      </c>
      <c r="C3775" s="5" t="s">
        <v>305</v>
      </c>
      <c r="D3775" s="5" t="s">
        <v>7</v>
      </c>
      <c r="E3775" s="5" t="s">
        <v>118</v>
      </c>
      <c r="F3775" s="5" t="s">
        <v>117</v>
      </c>
      <c r="G3775" s="5" t="s">
        <v>82</v>
      </c>
      <c r="H3775" s="5" t="s">
        <v>303</v>
      </c>
      <c r="I3775">
        <v>1.0548999999999999</v>
      </c>
      <c r="J3775">
        <v>1.3469402635896159</v>
      </c>
      <c r="K3775">
        <v>1.1200000000000001</v>
      </c>
      <c r="L3775">
        <v>3.3248777</v>
      </c>
      <c r="M3775">
        <v>2.2000000000000002</v>
      </c>
      <c r="N3775">
        <v>1.4</v>
      </c>
      <c r="O3775">
        <v>3</v>
      </c>
      <c r="P3775">
        <v>1.6</v>
      </c>
      <c r="Q3775">
        <v>0.55654939693894745</v>
      </c>
      <c r="R3775">
        <v>1.5</v>
      </c>
      <c r="S3775">
        <v>1.259316338384693</v>
      </c>
      <c r="T3775">
        <v>0.85</v>
      </c>
      <c r="U3775">
        <v>0.6</v>
      </c>
      <c r="V3775">
        <v>1.07</v>
      </c>
      <c r="W3775">
        <v>1.39</v>
      </c>
      <c r="X3775">
        <v>2</v>
      </c>
      <c r="Y3775">
        <v>1.1299999999999999</v>
      </c>
      <c r="Z3775">
        <v>2.27</v>
      </c>
      <c r="AA3775">
        <v>2.2395999999999998</v>
      </c>
      <c r="AB3775">
        <v>0.67794059759999992</v>
      </c>
      <c r="AC3775">
        <v>2.82</v>
      </c>
      <c r="AD3775">
        <v>2.355</v>
      </c>
      <c r="AE3775">
        <v>3.55</v>
      </c>
      <c r="AF3775">
        <v>1.847184889278046</v>
      </c>
      <c r="AG3775">
        <v>1.23</v>
      </c>
      <c r="AH3775">
        <v>1.2390422227505891</v>
      </c>
      <c r="AI3775">
        <v>2.1225098724873002</v>
      </c>
      <c r="AJ3775">
        <v>0.53</v>
      </c>
      <c r="AK3775">
        <v>2.11</v>
      </c>
      <c r="AL3775">
        <v>1.6687535047531128</v>
      </c>
      <c r="AM3775">
        <v>1.6511794328689575</v>
      </c>
      <c r="AN3775">
        <v>1.6936507225036621</v>
      </c>
      <c r="AO3775" s="5" t="s">
        <v>1076</v>
      </c>
    </row>
    <row r="3776" spans="1:41" ht="14.25" x14ac:dyDescent="0.45">
      <c r="A3776">
        <v>2021</v>
      </c>
      <c r="B3776" s="5" t="s">
        <v>1507</v>
      </c>
      <c r="C3776" s="5" t="s">
        <v>170</v>
      </c>
      <c r="D3776" s="5" t="s">
        <v>83</v>
      </c>
      <c r="E3776" s="5" t="s">
        <v>84</v>
      </c>
      <c r="F3776" s="5" t="s">
        <v>85</v>
      </c>
      <c r="G3776" s="5" t="s">
        <v>86</v>
      </c>
      <c r="H3776" s="5" t="s">
        <v>130</v>
      </c>
      <c r="I3776">
        <v>6194.5672311102308</v>
      </c>
      <c r="J3776">
        <v>30577.075297018688</v>
      </c>
      <c r="K3776">
        <v>1115.6362132768747</v>
      </c>
      <c r="L3776">
        <v>2954.5595128372279</v>
      </c>
      <c r="M3776">
        <v>13869.825950178149</v>
      </c>
      <c r="N3776">
        <v>11892.500074516067</v>
      </c>
      <c r="O3776">
        <v>7337.6678832766429</v>
      </c>
      <c r="P3776">
        <v>8369.5460872692765</v>
      </c>
      <c r="Q3776">
        <v>4310.6090752341142</v>
      </c>
      <c r="R3776">
        <v>8033.2008060461731</v>
      </c>
      <c r="S3776">
        <v>20799.052706035436</v>
      </c>
      <c r="T3776">
        <v>11846.669147507853</v>
      </c>
      <c r="U3776">
        <v>2469.9150478131105</v>
      </c>
      <c r="V3776">
        <v>6051.2745064691644</v>
      </c>
      <c r="W3776">
        <v>4412.5061238677617</v>
      </c>
      <c r="X3776">
        <v>12176.741149909407</v>
      </c>
      <c r="Y3776">
        <v>59446.010336808155</v>
      </c>
      <c r="Z3776">
        <v>11223.459519703851</v>
      </c>
      <c r="AA3776">
        <v>158087.89113608873</v>
      </c>
      <c r="AB3776">
        <v>1338.5360071629782</v>
      </c>
      <c r="AC3776">
        <v>12355.894439477688</v>
      </c>
      <c r="AD3776">
        <v>19131.270402882135</v>
      </c>
      <c r="AE3776">
        <v>16675.520243527157</v>
      </c>
      <c r="AF3776">
        <v>37983.422473420716</v>
      </c>
      <c r="AG3776">
        <v>150648.5396859828</v>
      </c>
      <c r="AH3776">
        <v>38572.336143874556</v>
      </c>
      <c r="AI3776">
        <v>3383.3004429140697</v>
      </c>
      <c r="AJ3776">
        <v>44203.808801245774</v>
      </c>
      <c r="AK3776">
        <v>2821.5019828133804</v>
      </c>
      <c r="AL3776">
        <v>708282.875</v>
      </c>
      <c r="AM3776">
        <v>571477.875</v>
      </c>
      <c r="AN3776">
        <v>136805.046875</v>
      </c>
      <c r="AO3776" s="5" t="s">
        <v>2924</v>
      </c>
    </row>
    <row r="3777" spans="1:41" ht="14.25" x14ac:dyDescent="0.45">
      <c r="A3777">
        <v>2021</v>
      </c>
      <c r="B3777" s="5" t="s">
        <v>1509</v>
      </c>
      <c r="C3777" s="5" t="s">
        <v>170</v>
      </c>
      <c r="D3777" s="5" t="s">
        <v>83</v>
      </c>
      <c r="E3777" s="5" t="s">
        <v>84</v>
      </c>
      <c r="F3777" s="5" t="s">
        <v>85</v>
      </c>
      <c r="G3777" s="5" t="s">
        <v>86</v>
      </c>
      <c r="H3777" s="5" t="s">
        <v>130</v>
      </c>
      <c r="I3777">
        <v>8673.3352466004853</v>
      </c>
      <c r="J3777">
        <v>21184.53273004097</v>
      </c>
      <c r="K3777">
        <v>908.71853757616793</v>
      </c>
      <c r="L3777">
        <v>3269.1970520511295</v>
      </c>
      <c r="M3777">
        <v>20514.50781739462</v>
      </c>
      <c r="N3777">
        <v>17460.507744602197</v>
      </c>
      <c r="O3777">
        <v>8900.7417738846889</v>
      </c>
      <c r="P3777">
        <v>10673.858919946846</v>
      </c>
      <c r="Q3777">
        <v>5215.8199614418027</v>
      </c>
      <c r="R3777">
        <v>6252.6908879775337</v>
      </c>
      <c r="S3777">
        <v>19096.056216949408</v>
      </c>
      <c r="T3777">
        <v>12404.555458720461</v>
      </c>
      <c r="U3777">
        <v>2030.9311894021585</v>
      </c>
      <c r="V3777">
        <v>5560.7005449992248</v>
      </c>
      <c r="W3777">
        <v>4458.1950421809106</v>
      </c>
      <c r="X3777">
        <v>13494.056842771957</v>
      </c>
      <c r="Y3777">
        <v>46512.792285926109</v>
      </c>
      <c r="Z3777">
        <v>14310.286583056049</v>
      </c>
      <c r="AA3777">
        <v>171484.31318133613</v>
      </c>
      <c r="AB3777">
        <v>0</v>
      </c>
      <c r="AC3777">
        <v>12499.998276206246</v>
      </c>
      <c r="AD3777">
        <v>17658.194674606249</v>
      </c>
      <c r="AE3777">
        <v>21933.627102255381</v>
      </c>
      <c r="AF3777">
        <v>37734.062998945621</v>
      </c>
      <c r="AG3777">
        <v>150857.93116497184</v>
      </c>
      <c r="AH3777">
        <v>37019.128446569011</v>
      </c>
      <c r="AI3777">
        <v>3852.011897437691</v>
      </c>
      <c r="AJ3777">
        <v>47192.476770103807</v>
      </c>
      <c r="AK3777">
        <v>2736.9945446827255</v>
      </c>
      <c r="AL3777">
        <v>723890.25</v>
      </c>
      <c r="AM3777">
        <v>582847.0625</v>
      </c>
      <c r="AN3777">
        <v>141043.171875</v>
      </c>
      <c r="AO3777" s="5" t="s">
        <v>2926</v>
      </c>
    </row>
    <row r="3778" spans="1:41" ht="14.25" x14ac:dyDescent="0.45">
      <c r="A3778">
        <v>2021</v>
      </c>
      <c r="B3778" s="5" t="s">
        <v>1508</v>
      </c>
      <c r="C3778" s="5" t="s">
        <v>170</v>
      </c>
      <c r="D3778" s="5" t="s">
        <v>83</v>
      </c>
      <c r="E3778" s="5" t="s">
        <v>84</v>
      </c>
      <c r="F3778" s="5" t="s">
        <v>85</v>
      </c>
      <c r="G3778" s="5" t="s">
        <v>86</v>
      </c>
      <c r="H3778" s="5" t="s">
        <v>130</v>
      </c>
      <c r="I3778">
        <v>10377.618687185364</v>
      </c>
      <c r="J3778">
        <v>19255.486005124843</v>
      </c>
      <c r="K3778">
        <v>931.82443295584596</v>
      </c>
      <c r="L3778">
        <v>3167.0803920101703</v>
      </c>
      <c r="M3778">
        <v>37780.133657072707</v>
      </c>
      <c r="N3778">
        <v>13331.600935498889</v>
      </c>
      <c r="O3778">
        <v>8349.3714552923211</v>
      </c>
      <c r="P3778">
        <v>9120.0275343241228</v>
      </c>
      <c r="Q3778">
        <v>4600.9866488191501</v>
      </c>
      <c r="R3778">
        <v>8079.3308061768957</v>
      </c>
      <c r="S3778">
        <v>21056.217043396275</v>
      </c>
      <c r="T3778">
        <v>11322.228200433381</v>
      </c>
      <c r="U3778">
        <v>2107.2704345278589</v>
      </c>
      <c r="V3778">
        <v>7059.4120896703125</v>
      </c>
      <c r="W3778">
        <v>7027.9770485585486</v>
      </c>
      <c r="X3778">
        <v>11804.449500603399</v>
      </c>
      <c r="Y3778">
        <v>54792.399337843446</v>
      </c>
      <c r="Z3778">
        <v>12741.29577062156</v>
      </c>
      <c r="AA3778">
        <v>173071.39842458672</v>
      </c>
      <c r="AB3778">
        <v>0</v>
      </c>
      <c r="AC3778">
        <v>11948.122322569387</v>
      </c>
      <c r="AD3778">
        <v>20224.398896298335</v>
      </c>
      <c r="AE3778">
        <v>22486.471021134596</v>
      </c>
      <c r="AF3778">
        <v>36102.331629424247</v>
      </c>
      <c r="AG3778">
        <v>199283.56580806428</v>
      </c>
      <c r="AH3778">
        <v>41503.497666521369</v>
      </c>
      <c r="AI3778">
        <v>4727.605647201286</v>
      </c>
      <c r="AJ3778">
        <v>43208.717130279685</v>
      </c>
      <c r="AK3778">
        <v>3278.3939994195853</v>
      </c>
      <c r="AL3778">
        <v>798739.25</v>
      </c>
      <c r="AM3778">
        <v>630733.125</v>
      </c>
      <c r="AN3778">
        <v>168006.09375</v>
      </c>
      <c r="AO3778" s="5" t="s">
        <v>2925</v>
      </c>
    </row>
    <row r="3779" spans="1:41" ht="14.25" x14ac:dyDescent="0.45">
      <c r="A3779">
        <v>2021</v>
      </c>
      <c r="B3779" s="5" t="s">
        <v>4071</v>
      </c>
      <c r="C3779" s="5" t="s">
        <v>170</v>
      </c>
      <c r="D3779" s="5" t="s">
        <v>83</v>
      </c>
      <c r="E3779" s="5" t="s">
        <v>84</v>
      </c>
      <c r="F3779" s="5" t="s">
        <v>85</v>
      </c>
      <c r="G3779" s="5" t="s">
        <v>86</v>
      </c>
      <c r="H3779" s="5" t="s">
        <v>130</v>
      </c>
      <c r="I3779">
        <v>14080.604014741808</v>
      </c>
      <c r="J3779">
        <v>59685.025725766274</v>
      </c>
      <c r="K3779">
        <v>935.28110819439928</v>
      </c>
      <c r="L3779">
        <v>2583.8341261170676</v>
      </c>
      <c r="M3779">
        <v>27289.916134410174</v>
      </c>
      <c r="N3779">
        <v>16837.222443699109</v>
      </c>
      <c r="O3779">
        <v>8984.0298211974932</v>
      </c>
      <c r="P3779">
        <v>11412.790707296474</v>
      </c>
      <c r="Q3779">
        <v>6195.4360943728307</v>
      </c>
      <c r="R3779">
        <v>7667.4941711390866</v>
      </c>
      <c r="S3779">
        <v>19087.120951290824</v>
      </c>
      <c r="T3779">
        <v>10823.822558162045</v>
      </c>
      <c r="U3779">
        <v>1547.4723985172766</v>
      </c>
      <c r="V3779">
        <v>8072.8747820971066</v>
      </c>
      <c r="W3779">
        <v>5236.5704955972569</v>
      </c>
      <c r="X3779">
        <v>13717.388571246882</v>
      </c>
      <c r="Y3779">
        <v>48609.50430099044</v>
      </c>
      <c r="Z3779">
        <v>20583.259715117652</v>
      </c>
      <c r="AA3779">
        <v>210589.93711830789</v>
      </c>
      <c r="AB3779">
        <v>1185.7746997451825</v>
      </c>
      <c r="AC3779">
        <v>12979.042381390618</v>
      </c>
      <c r="AD3779">
        <v>17480.547774533101</v>
      </c>
      <c r="AE3779">
        <v>15955.497101176637</v>
      </c>
      <c r="AF3779">
        <v>40427.969652717999</v>
      </c>
      <c r="AG3779">
        <v>198440.51766917476</v>
      </c>
      <c r="AH3779">
        <v>31946.987911572814</v>
      </c>
      <c r="AI3779">
        <v>4226.6898540661286</v>
      </c>
      <c r="AJ3779">
        <v>36800.073951658385</v>
      </c>
      <c r="AK3779">
        <v>2596.5861830977051</v>
      </c>
      <c r="AL3779">
        <v>855979.25</v>
      </c>
      <c r="AM3779">
        <v>712468.5</v>
      </c>
      <c r="AN3779">
        <v>143510.71875</v>
      </c>
      <c r="AO3779" s="5" t="s">
        <v>4544</v>
      </c>
    </row>
    <row r="3780" spans="1:41" ht="14.25" x14ac:dyDescent="0.45">
      <c r="A3780">
        <v>2021</v>
      </c>
      <c r="B3780" s="5" t="s">
        <v>5028</v>
      </c>
      <c r="C3780" s="5" t="s">
        <v>170</v>
      </c>
      <c r="D3780" s="5" t="s">
        <v>83</v>
      </c>
      <c r="E3780" s="5" t="s">
        <v>84</v>
      </c>
      <c r="F3780" s="5" t="s">
        <v>85</v>
      </c>
      <c r="G3780" s="5" t="s">
        <v>86</v>
      </c>
      <c r="H3780" s="5" t="s">
        <v>130</v>
      </c>
      <c r="I3780">
        <v>17492.715372800001</v>
      </c>
      <c r="J3780">
        <v>70926.084979787687</v>
      </c>
      <c r="K3780">
        <v>1140.4290000000001</v>
      </c>
      <c r="L3780">
        <v>2945.1</v>
      </c>
      <c r="M3780">
        <v>30980</v>
      </c>
      <c r="N3780">
        <v>18587.74369274902</v>
      </c>
      <c r="O3780">
        <v>9736.8871378571439</v>
      </c>
      <c r="P3780">
        <v>11717.694</v>
      </c>
      <c r="Q3780">
        <v>4977.6987900434124</v>
      </c>
      <c r="R3780">
        <v>8418.0555629171449</v>
      </c>
      <c r="S3780">
        <v>16275.239468498499</v>
      </c>
      <c r="T3780">
        <v>11633</v>
      </c>
      <c r="U3780">
        <v>1464</v>
      </c>
      <c r="V3780">
        <v>11992</v>
      </c>
      <c r="W3780">
        <v>9412</v>
      </c>
      <c r="X3780">
        <v>20870.420138109741</v>
      </c>
      <c r="Y3780">
        <v>59730</v>
      </c>
      <c r="Z3780">
        <v>15913.78796770032</v>
      </c>
      <c r="AA3780">
        <v>196544</v>
      </c>
      <c r="AB3780">
        <v>1870</v>
      </c>
      <c r="AC3780">
        <v>14118.84577</v>
      </c>
      <c r="AD3780">
        <v>17994.587209451602</v>
      </c>
      <c r="AE3780">
        <v>21905.749532049998</v>
      </c>
      <c r="AF3780">
        <v>47168.541080699993</v>
      </c>
      <c r="AG3780">
        <v>219079</v>
      </c>
      <c r="AH3780">
        <v>35309</v>
      </c>
      <c r="AI3780">
        <v>8080</v>
      </c>
      <c r="AJ3780">
        <v>47929</v>
      </c>
      <c r="AK3780">
        <v>2924</v>
      </c>
      <c r="AL3780">
        <v>937135.5625</v>
      </c>
      <c r="AM3780">
        <v>770910</v>
      </c>
      <c r="AN3780">
        <v>166225.5625</v>
      </c>
      <c r="AO3780" s="5" t="s">
        <v>5810</v>
      </c>
    </row>
    <row r="3781" spans="1:41" ht="14.25" x14ac:dyDescent="0.45">
      <c r="A3781">
        <v>2021</v>
      </c>
      <c r="B3781" s="5" t="s">
        <v>589</v>
      </c>
      <c r="C3781" s="5" t="s">
        <v>170</v>
      </c>
      <c r="D3781" s="5" t="s">
        <v>83</v>
      </c>
      <c r="E3781" s="5" t="s">
        <v>84</v>
      </c>
      <c r="F3781" s="5" t="s">
        <v>85</v>
      </c>
      <c r="G3781" s="5" t="s">
        <v>86</v>
      </c>
      <c r="H3781" s="5" t="s">
        <v>130</v>
      </c>
      <c r="I3781">
        <v>10636.176195459051</v>
      </c>
      <c r="J3781">
        <v>36116.713279340489</v>
      </c>
      <c r="K3781">
        <v>899.17568994448709</v>
      </c>
      <c r="L3781">
        <v>2301.0192537835605</v>
      </c>
      <c r="M3781">
        <v>22098.277640949756</v>
      </c>
      <c r="N3781">
        <v>15583.22852141793</v>
      </c>
      <c r="O3781">
        <v>8925.9376635811659</v>
      </c>
      <c r="P3781">
        <v>8148.7262916128184</v>
      </c>
      <c r="Q3781">
        <v>3886.2676971395258</v>
      </c>
      <c r="R3781">
        <v>7249.8915830533742</v>
      </c>
      <c r="S3781">
        <v>26987.867436588993</v>
      </c>
      <c r="T3781">
        <v>11539.598287717325</v>
      </c>
      <c r="U3781">
        <v>1723.7739392530825</v>
      </c>
      <c r="V3781">
        <v>9593.6844274242376</v>
      </c>
      <c r="W3781">
        <v>6044.7536936763981</v>
      </c>
      <c r="X3781">
        <v>11855.865077409773</v>
      </c>
      <c r="Y3781">
        <v>46940.26197689541</v>
      </c>
      <c r="Z3781">
        <v>14358.947459533305</v>
      </c>
      <c r="AA3781">
        <v>210389.13393557802</v>
      </c>
      <c r="AB3781">
        <v>1177.3150414975632</v>
      </c>
      <c r="AC3781">
        <v>11584.298901569877</v>
      </c>
      <c r="AD3781">
        <v>15294.173867888776</v>
      </c>
      <c r="AE3781">
        <v>14734.552920452423</v>
      </c>
      <c r="AF3781">
        <v>37100.887978045757</v>
      </c>
      <c r="AG3781">
        <v>182580.43708476098</v>
      </c>
      <c r="AH3781">
        <v>32760.51995269335</v>
      </c>
      <c r="AI3781">
        <v>3735.0590399657699</v>
      </c>
      <c r="AJ3781">
        <v>39279.51849264426</v>
      </c>
      <c r="AK3781">
        <v>2680.4353005204671</v>
      </c>
      <c r="AL3781">
        <v>796206.5</v>
      </c>
      <c r="AM3781">
        <v>652207.5</v>
      </c>
      <c r="AN3781">
        <v>143998.984375</v>
      </c>
      <c r="AO3781" s="5" t="s">
        <v>1077</v>
      </c>
    </row>
    <row r="3782" spans="1:41" ht="14.25" x14ac:dyDescent="0.45">
      <c r="A3782">
        <v>2021</v>
      </c>
      <c r="B3782" s="5" t="s">
        <v>5028</v>
      </c>
      <c r="C3782" s="5" t="s">
        <v>170</v>
      </c>
      <c r="D3782" s="5" t="s">
        <v>83</v>
      </c>
      <c r="E3782" s="5" t="s">
        <v>84</v>
      </c>
      <c r="F3782" s="5" t="s">
        <v>85</v>
      </c>
      <c r="G3782" s="5" t="s">
        <v>87</v>
      </c>
      <c r="H3782" s="5" t="s">
        <v>130</v>
      </c>
      <c r="I3782">
        <v>18563.409495338339</v>
      </c>
      <c r="J3782">
        <v>73000.785370794139</v>
      </c>
      <c r="K3782">
        <v>1180</v>
      </c>
      <c r="L3782">
        <v>3130.5746029093202</v>
      </c>
      <c r="M3782">
        <v>32231.592000000001</v>
      </c>
      <c r="N3782">
        <v>19338.66995019239</v>
      </c>
      <c r="O3782">
        <v>10130.25737822657</v>
      </c>
      <c r="P3782">
        <v>12215.365335639999</v>
      </c>
      <c r="Q3782">
        <v>5194.0395348562788</v>
      </c>
      <c r="R3782">
        <v>8744.0960108587242</v>
      </c>
      <c r="S3782">
        <v>16816.71668561544</v>
      </c>
      <c r="T3782">
        <v>12333.609058</v>
      </c>
      <c r="U3782">
        <v>1493.4264000000001</v>
      </c>
      <c r="V3782">
        <v>12509</v>
      </c>
      <c r="W3782">
        <v>9792.2448000000004</v>
      </c>
      <c r="X3782">
        <v>22331.34954777742</v>
      </c>
      <c r="Y3782">
        <v>63084.360810087441</v>
      </c>
      <c r="Z3782">
        <v>16556.689087807448</v>
      </c>
      <c r="AA3782">
        <v>216483</v>
      </c>
      <c r="AB3782">
        <v>1910</v>
      </c>
      <c r="AC3782">
        <v>14689.247170000001</v>
      </c>
      <c r="AD3782">
        <v>18776.7963628584</v>
      </c>
      <c r="AE3782">
        <v>22790.741813144828</v>
      </c>
      <c r="AF3782">
        <v>50139.090952267943</v>
      </c>
      <c r="AG3782">
        <v>235855</v>
      </c>
      <c r="AH3782">
        <v>37746.920819428582</v>
      </c>
      <c r="AI3782">
        <v>8406.4320000000007</v>
      </c>
      <c r="AJ3782">
        <v>51879.890996640002</v>
      </c>
      <c r="AK3782">
        <v>3042</v>
      </c>
      <c r="AL3782">
        <v>1000365.3125</v>
      </c>
      <c r="AM3782">
        <v>825667.375</v>
      </c>
      <c r="AN3782">
        <v>174697.921875</v>
      </c>
      <c r="AO3782" s="5" t="s">
        <v>5811</v>
      </c>
    </row>
    <row r="3783" spans="1:41" ht="14.25" x14ac:dyDescent="0.45">
      <c r="A3783">
        <v>2021</v>
      </c>
      <c r="B3783" s="5" t="s">
        <v>1508</v>
      </c>
      <c r="C3783" s="5" t="s">
        <v>170</v>
      </c>
      <c r="D3783" s="5" t="s">
        <v>83</v>
      </c>
      <c r="E3783" s="5" t="s">
        <v>84</v>
      </c>
      <c r="F3783" s="5" t="s">
        <v>85</v>
      </c>
      <c r="G3783" s="5" t="s">
        <v>87</v>
      </c>
      <c r="H3783" s="5" t="s">
        <v>130</v>
      </c>
      <c r="I3783">
        <v>9428.4842399999998</v>
      </c>
      <c r="J3783">
        <v>20090.96</v>
      </c>
      <c r="K3783">
        <v>971.45658905929554</v>
      </c>
      <c r="L3783">
        <v>3291.2606999999998</v>
      </c>
      <c r="M3783">
        <v>38718.150086694222</v>
      </c>
      <c r="N3783">
        <v>13773.224612094669</v>
      </c>
      <c r="O3783">
        <v>8839</v>
      </c>
      <c r="P3783">
        <v>10422</v>
      </c>
      <c r="Q3783">
        <v>5294.9027478914486</v>
      </c>
      <c r="R3783">
        <v>8611.4172870524289</v>
      </c>
      <c r="S3783">
        <v>23872.211641951071</v>
      </c>
      <c r="T3783">
        <v>12283.950000067931</v>
      </c>
      <c r="U3783">
        <v>2134.9449295681129</v>
      </c>
      <c r="V3783">
        <v>7222</v>
      </c>
      <c r="W3783">
        <v>7049.7767445926402</v>
      </c>
      <c r="X3783">
        <v>12921.4558814635</v>
      </c>
      <c r="Y3783">
        <v>59776</v>
      </c>
      <c r="Z3783">
        <v>14765.049000000001</v>
      </c>
      <c r="AA3783">
        <v>179796.0890633958</v>
      </c>
      <c r="AB3783">
        <v>852</v>
      </c>
      <c r="AC3783">
        <v>12564.3</v>
      </c>
      <c r="AD3783">
        <v>23384.61211457516</v>
      </c>
      <c r="AE3783">
        <v>22556.220570649799</v>
      </c>
      <c r="AF3783">
        <v>37518.030832919452</v>
      </c>
      <c r="AG3783">
        <v>213270</v>
      </c>
      <c r="AH3783">
        <v>46966.496722300297</v>
      </c>
      <c r="AI3783">
        <v>4742.2699475207046</v>
      </c>
      <c r="AJ3783">
        <v>49309.535467155671</v>
      </c>
      <c r="AK3783">
        <v>3802.794766086809</v>
      </c>
      <c r="AL3783">
        <v>854228.625</v>
      </c>
      <c r="AM3783">
        <v>669824.4375</v>
      </c>
      <c r="AN3783">
        <v>184404.171875</v>
      </c>
      <c r="AO3783" s="5" t="s">
        <v>2927</v>
      </c>
    </row>
    <row r="3784" spans="1:41" ht="14.25" x14ac:dyDescent="0.45">
      <c r="A3784">
        <v>2021</v>
      </c>
      <c r="B3784" s="5" t="s">
        <v>1507</v>
      </c>
      <c r="C3784" s="5" t="s">
        <v>170</v>
      </c>
      <c r="D3784" s="5" t="s">
        <v>83</v>
      </c>
      <c r="E3784" s="5" t="s">
        <v>84</v>
      </c>
      <c r="F3784" s="5" t="s">
        <v>85</v>
      </c>
      <c r="G3784" s="5" t="s">
        <v>87</v>
      </c>
      <c r="H3784" s="5" t="s">
        <v>130</v>
      </c>
      <c r="I3784">
        <v>6318.52</v>
      </c>
      <c r="J3784">
        <v>27478.513999999999</v>
      </c>
      <c r="K3784">
        <v>1173</v>
      </c>
      <c r="L3784">
        <v>3043.971071843886</v>
      </c>
      <c r="M3784">
        <v>14330.29999999999</v>
      </c>
      <c r="N3784">
        <v>12412.8151</v>
      </c>
      <c r="O3784">
        <v>7861.318255168615</v>
      </c>
      <c r="P3784">
        <v>9251.4</v>
      </c>
      <c r="Q3784">
        <v>4527.7480549050633</v>
      </c>
      <c r="R3784">
        <v>8304.5838607688402</v>
      </c>
      <c r="S3784">
        <v>21740</v>
      </c>
      <c r="T3784">
        <v>12269</v>
      </c>
      <c r="U3784">
        <v>1872</v>
      </c>
      <c r="V3784">
        <v>6671.9968952685567</v>
      </c>
      <c r="W3784">
        <v>4519.144878139612</v>
      </c>
      <c r="X3784">
        <v>13563.489624733391</v>
      </c>
      <c r="Y3784">
        <v>66524.66718156448</v>
      </c>
      <c r="Z3784">
        <v>11788.4653218966</v>
      </c>
      <c r="AA3784">
        <v>165549.90242952469</v>
      </c>
      <c r="AB3784">
        <v>1177</v>
      </c>
      <c r="AC3784">
        <v>13237.664199999999</v>
      </c>
      <c r="AD3784">
        <v>20494.972854806569</v>
      </c>
      <c r="AE3784">
        <v>17506.26452533072</v>
      </c>
      <c r="AF3784">
        <v>39132.88553381979</v>
      </c>
      <c r="AG3784">
        <v>158078.6638073244</v>
      </c>
      <c r="AH3784">
        <v>39987.387407709073</v>
      </c>
      <c r="AI3784">
        <v>4299.3398612566089</v>
      </c>
      <c r="AJ3784">
        <v>46442.18345231608</v>
      </c>
      <c r="AK3784">
        <v>2962</v>
      </c>
      <c r="AL3784">
        <v>742519.125</v>
      </c>
      <c r="AM3784">
        <v>598142.25</v>
      </c>
      <c r="AN3784">
        <v>144376.953125</v>
      </c>
      <c r="AO3784" s="5" t="s">
        <v>2929</v>
      </c>
    </row>
    <row r="3785" spans="1:41" ht="14.25" x14ac:dyDescent="0.45">
      <c r="A3785">
        <v>2021</v>
      </c>
      <c r="B3785" s="5" t="s">
        <v>1509</v>
      </c>
      <c r="C3785" s="5" t="s">
        <v>170</v>
      </c>
      <c r="D3785" s="5" t="s">
        <v>83</v>
      </c>
      <c r="E3785" s="5" t="s">
        <v>84</v>
      </c>
      <c r="F3785" s="5" t="s">
        <v>85</v>
      </c>
      <c r="G3785" s="5" t="s">
        <v>87</v>
      </c>
      <c r="H3785" s="5" t="s">
        <v>130</v>
      </c>
      <c r="I3785">
        <v>8921.4586854094105</v>
      </c>
      <c r="J3785">
        <v>21384.25</v>
      </c>
      <c r="K3785">
        <v>947.74238542675744</v>
      </c>
      <c r="L3785">
        <v>3437.4832000000001</v>
      </c>
      <c r="M3785">
        <v>21089.198179477218</v>
      </c>
      <c r="N3785">
        <v>17960.011234524209</v>
      </c>
      <c r="O3785">
        <v>9072.0341253867518</v>
      </c>
      <c r="P3785">
        <v>9749.2265615999986</v>
      </c>
      <c r="Q3785">
        <v>4983.705793227793</v>
      </c>
      <c r="R3785">
        <v>6503.4368517846851</v>
      </c>
      <c r="S3785">
        <v>22742.96434868289</v>
      </c>
      <c r="T3785">
        <v>12205.62776400996</v>
      </c>
      <c r="U3785">
        <v>2068.55058883536</v>
      </c>
      <c r="V3785">
        <v>5643</v>
      </c>
      <c r="W3785">
        <v>4509.0486558894281</v>
      </c>
      <c r="X3785">
        <v>13606.169879890451</v>
      </c>
      <c r="Y3785">
        <v>48648.480499999998</v>
      </c>
      <c r="Z3785">
        <v>14430.45183267822</v>
      </c>
      <c r="AA3785">
        <v>176889.1684687612</v>
      </c>
      <c r="AB3785">
        <v>948</v>
      </c>
      <c r="AC3785">
        <v>12573.17541</v>
      </c>
      <c r="AD3785">
        <v>17902.912699744131</v>
      </c>
      <c r="AE3785">
        <v>22599.546159959831</v>
      </c>
      <c r="AF3785">
        <v>38813.544559998001</v>
      </c>
      <c r="AG3785">
        <v>162131.87373350491</v>
      </c>
      <c r="AH3785">
        <v>38641.572778620859</v>
      </c>
      <c r="AI3785">
        <v>3884.518404161051</v>
      </c>
      <c r="AJ3785">
        <v>48648.095013716891</v>
      </c>
      <c r="AK3785">
        <v>2969.0969954866218</v>
      </c>
      <c r="AL3785">
        <v>753904.3125</v>
      </c>
      <c r="AM3785">
        <v>605385.4375</v>
      </c>
      <c r="AN3785">
        <v>148518.875</v>
      </c>
      <c r="AO3785" s="5" t="s">
        <v>2928</v>
      </c>
    </row>
    <row r="3786" spans="1:41" ht="14.25" x14ac:dyDescent="0.45">
      <c r="A3786">
        <v>2021</v>
      </c>
      <c r="B3786" s="5" t="s">
        <v>4071</v>
      </c>
      <c r="C3786" s="5" t="s">
        <v>170</v>
      </c>
      <c r="D3786" s="5" t="s">
        <v>83</v>
      </c>
      <c r="E3786" s="5" t="s">
        <v>84</v>
      </c>
      <c r="F3786" s="5" t="s">
        <v>85</v>
      </c>
      <c r="G3786" s="5" t="s">
        <v>87</v>
      </c>
      <c r="H3786" s="5" t="s">
        <v>130</v>
      </c>
      <c r="I3786">
        <v>14820.51900704766</v>
      </c>
      <c r="J3786">
        <v>62341.168867515109</v>
      </c>
      <c r="K3786">
        <v>962.20626225600006</v>
      </c>
      <c r="L3786">
        <v>2741.891250000001</v>
      </c>
      <c r="M3786">
        <v>28160.746092000001</v>
      </c>
      <c r="N3786">
        <v>17408.587954334602</v>
      </c>
      <c r="O3786">
        <v>9252.5441299199992</v>
      </c>
      <c r="P3786">
        <v>11673.291609097671</v>
      </c>
      <c r="Q3786">
        <v>6399.4022217690854</v>
      </c>
      <c r="R3786">
        <v>7879.0992018377437</v>
      </c>
      <c r="S3786">
        <v>19676</v>
      </c>
      <c r="T3786">
        <v>11392.598484</v>
      </c>
      <c r="U3786">
        <v>1550.34542975</v>
      </c>
      <c r="V3786">
        <v>8361</v>
      </c>
      <c r="W3786">
        <v>5419.5798730119977</v>
      </c>
      <c r="X3786">
        <v>14569.67254433822</v>
      </c>
      <c r="Y3786">
        <v>50263.897051374923</v>
      </c>
      <c r="Z3786">
        <v>21260</v>
      </c>
      <c r="AA3786">
        <v>226717</v>
      </c>
      <c r="AB3786">
        <v>1153.038</v>
      </c>
      <c r="AC3786">
        <v>13393.20779</v>
      </c>
      <c r="AD3786">
        <v>18056.042312774749</v>
      </c>
      <c r="AE3786">
        <v>16464.64212</v>
      </c>
      <c r="AF3786">
        <v>42552.399884774401</v>
      </c>
      <c r="AG3786">
        <v>209010</v>
      </c>
      <c r="AH3786">
        <v>34265</v>
      </c>
      <c r="AI3786">
        <v>4361.5648800000008</v>
      </c>
      <c r="AJ3786">
        <v>38733.863610560002</v>
      </c>
      <c r="AK3786">
        <v>2679.4440792</v>
      </c>
      <c r="AL3786">
        <v>901518.6875</v>
      </c>
      <c r="AM3786">
        <v>751570.375</v>
      </c>
      <c r="AN3786">
        <v>149948.421875</v>
      </c>
      <c r="AO3786" s="5" t="s">
        <v>4545</v>
      </c>
    </row>
    <row r="3787" spans="1:41" ht="14.25" x14ac:dyDescent="0.45">
      <c r="A3787">
        <v>2021</v>
      </c>
      <c r="B3787" s="5" t="s">
        <v>589</v>
      </c>
      <c r="C3787" s="5" t="s">
        <v>170</v>
      </c>
      <c r="D3787" s="5" t="s">
        <v>83</v>
      </c>
      <c r="E3787" s="5" t="s">
        <v>84</v>
      </c>
      <c r="F3787" s="5" t="s">
        <v>85</v>
      </c>
      <c r="G3787" s="5" t="s">
        <v>87</v>
      </c>
      <c r="H3787" s="5" t="s">
        <v>130</v>
      </c>
      <c r="I3787">
        <v>10793.30843491755</v>
      </c>
      <c r="J3787">
        <v>37598.758430182548</v>
      </c>
      <c r="K3787">
        <v>948.83209867227595</v>
      </c>
      <c r="L3787">
        <v>2381.3642824020012</v>
      </c>
      <c r="M3787">
        <v>22531.907842559998</v>
      </c>
      <c r="N3787">
        <v>16286.264999999999</v>
      </c>
      <c r="O3787">
        <v>9103.9967315801659</v>
      </c>
      <c r="P3787">
        <v>9092.4599999999991</v>
      </c>
      <c r="Q3787">
        <v>3964.6058992919061</v>
      </c>
      <c r="R3787">
        <v>7336.3385450784863</v>
      </c>
      <c r="S3787">
        <v>27355.340105879361</v>
      </c>
      <c r="T3787">
        <v>11199.371870000001</v>
      </c>
      <c r="U3787">
        <v>1689.6807612375001</v>
      </c>
      <c r="V3787">
        <v>9833</v>
      </c>
      <c r="W3787">
        <v>4995.4828472971549</v>
      </c>
      <c r="X3787">
        <v>12429.97634453207</v>
      </c>
      <c r="Y3787">
        <v>48505.238960000002</v>
      </c>
      <c r="Z3787">
        <v>14683.785234540779</v>
      </c>
      <c r="AA3787">
        <v>225437.0986314177</v>
      </c>
      <c r="AB3787">
        <v>1109</v>
      </c>
      <c r="AC3787">
        <v>11838.19535</v>
      </c>
      <c r="AD3787">
        <v>15640.168964244111</v>
      </c>
      <c r="AE3787">
        <v>15023.68618492425</v>
      </c>
      <c r="AF3787">
        <v>38396.345154887793</v>
      </c>
      <c r="AG3787">
        <v>191076</v>
      </c>
      <c r="AH3787">
        <v>34491.03468924787</v>
      </c>
      <c r="AI3787">
        <v>3808.3513766284809</v>
      </c>
      <c r="AJ3787">
        <v>40851.298696649057</v>
      </c>
      <c r="AK3787">
        <v>2733.0329607839999</v>
      </c>
      <c r="AL3787">
        <v>831134</v>
      </c>
      <c r="AM3787">
        <v>684787.4375</v>
      </c>
      <c r="AN3787">
        <v>146346.5</v>
      </c>
      <c r="AO3787" s="5" t="s">
        <v>1078</v>
      </c>
    </row>
    <row r="3788" spans="1:41" ht="14.25" x14ac:dyDescent="0.45">
      <c r="A3788">
        <v>2021</v>
      </c>
      <c r="B3788" s="5" t="s">
        <v>1508</v>
      </c>
      <c r="C3788" s="5" t="s">
        <v>170</v>
      </c>
      <c r="D3788" s="5" t="s">
        <v>83</v>
      </c>
      <c r="E3788" s="5" t="s">
        <v>27</v>
      </c>
      <c r="F3788" s="5" t="s">
        <v>27</v>
      </c>
      <c r="G3788" s="5" t="s">
        <v>86</v>
      </c>
      <c r="H3788" s="5" t="s">
        <v>130</v>
      </c>
      <c r="I3788">
        <v>0</v>
      </c>
      <c r="J3788">
        <v>947.8728571988828</v>
      </c>
      <c r="K3788">
        <v>89.814403176467081</v>
      </c>
      <c r="L3788">
        <v>158.29788559852324</v>
      </c>
      <c r="M3788">
        <v>201.38073212223478</v>
      </c>
      <c r="N3788">
        <v>0</v>
      </c>
      <c r="O3788">
        <v>59.502042104409441</v>
      </c>
      <c r="P3788">
        <v>0</v>
      </c>
      <c r="Q3788">
        <v>6.5936963421993369</v>
      </c>
      <c r="R3788">
        <v>21.791253251091515</v>
      </c>
      <c r="S3788">
        <v>0</v>
      </c>
      <c r="T3788">
        <v>112.26800397058385</v>
      </c>
      <c r="U3788"/>
      <c r="V3788">
        <v>1178.8140416911303</v>
      </c>
      <c r="W3788">
        <v>0</v>
      </c>
      <c r="X3788">
        <v>33.680401191175157</v>
      </c>
      <c r="Y3788">
        <v>842.0100297793789</v>
      </c>
      <c r="Z3788">
        <v>67.360802382350315</v>
      </c>
      <c r="AA3788">
        <v>2793.3786115714502</v>
      </c>
      <c r="AB3788"/>
      <c r="AC3788">
        <v>11.788140416911304</v>
      </c>
      <c r="AD3788">
        <v>98.905445132990053</v>
      </c>
      <c r="AE3788"/>
      <c r="AF3788">
        <v>1370.2345059206841</v>
      </c>
      <c r="AG3788">
        <v>19928.69338481834</v>
      </c>
      <c r="AH3788">
        <v>2918.96810323518</v>
      </c>
      <c r="AI3788">
        <v>0</v>
      </c>
      <c r="AJ3788">
        <v>1173.9827318718119</v>
      </c>
      <c r="AK3788">
        <v>0</v>
      </c>
      <c r="AL3788">
        <v>32015.337890625</v>
      </c>
      <c r="AM3788">
        <v>28500.818359375</v>
      </c>
      <c r="AN3788">
        <v>3514.51904296875</v>
      </c>
      <c r="AO3788" s="5" t="s">
        <v>2931</v>
      </c>
    </row>
    <row r="3789" spans="1:41" ht="14.25" x14ac:dyDescent="0.45">
      <c r="A3789">
        <v>2021</v>
      </c>
      <c r="B3789" s="5" t="s">
        <v>589</v>
      </c>
      <c r="C3789" s="5" t="s">
        <v>170</v>
      </c>
      <c r="D3789" s="5" t="s">
        <v>83</v>
      </c>
      <c r="E3789" s="5" t="s">
        <v>27</v>
      </c>
      <c r="F3789" s="5" t="s">
        <v>27</v>
      </c>
      <c r="G3789" s="5" t="s">
        <v>86</v>
      </c>
      <c r="H3789" s="5" t="s">
        <v>130</v>
      </c>
      <c r="I3789">
        <v>1061.6005784468559</v>
      </c>
      <c r="J3789">
        <v>0</v>
      </c>
      <c r="K3789">
        <v>84.928046275748486</v>
      </c>
      <c r="L3789">
        <v>116.77606362915417</v>
      </c>
      <c r="M3789">
        <v>191.08810412043408</v>
      </c>
      <c r="N3789">
        <v>0</v>
      </c>
      <c r="O3789">
        <v>59.44963239302394</v>
      </c>
      <c r="P3789">
        <v>0</v>
      </c>
      <c r="Q3789">
        <v>5.9392271209391518</v>
      </c>
      <c r="R3789">
        <v>31.30872425955468</v>
      </c>
      <c r="S3789">
        <v>0</v>
      </c>
      <c r="T3789">
        <v>636.96034706811361</v>
      </c>
      <c r="U3789">
        <v>0</v>
      </c>
      <c r="V3789">
        <v>828.04845118854769</v>
      </c>
      <c r="W3789">
        <v>0</v>
      </c>
      <c r="X3789">
        <v>105.90554970506072</v>
      </c>
      <c r="Y3789">
        <v>1539.3208387479413</v>
      </c>
      <c r="Z3789">
        <v>126.72122277609058</v>
      </c>
      <c r="AA3789">
        <v>3135.153088233476</v>
      </c>
      <c r="AB3789">
        <v>0</v>
      </c>
      <c r="AC3789">
        <v>11.540288328093315</v>
      </c>
      <c r="AD3789">
        <v>57.113677509259951</v>
      </c>
      <c r="AE3789">
        <v>0</v>
      </c>
      <c r="AF3789">
        <v>498.71584664492769</v>
      </c>
      <c r="AG3789">
        <v>10379.268855474911</v>
      </c>
      <c r="AH3789">
        <v>1061.6005784468559</v>
      </c>
      <c r="AI3789">
        <v>102.97525610934504</v>
      </c>
      <c r="AJ3789">
        <v>1178.3766420760103</v>
      </c>
      <c r="AK3789">
        <v>0</v>
      </c>
      <c r="AL3789">
        <v>21212.791015625</v>
      </c>
      <c r="AM3789">
        <v>18912.76953125</v>
      </c>
      <c r="AN3789">
        <v>2300.021240234375</v>
      </c>
      <c r="AO3789" s="5" t="s">
        <v>1079</v>
      </c>
    </row>
    <row r="3790" spans="1:41" ht="14.25" x14ac:dyDescent="0.45">
      <c r="A3790">
        <v>2021</v>
      </c>
      <c r="B3790" s="5" t="s">
        <v>4071</v>
      </c>
      <c r="C3790" s="5" t="s">
        <v>170</v>
      </c>
      <c r="D3790" s="5" t="s">
        <v>83</v>
      </c>
      <c r="E3790" s="5" t="s">
        <v>27</v>
      </c>
      <c r="F3790" s="5" t="s">
        <v>27</v>
      </c>
      <c r="G3790" s="5" t="s">
        <v>86</v>
      </c>
      <c r="H3790" s="5" t="s">
        <v>130</v>
      </c>
      <c r="I3790">
        <v>1028.3916919868925</v>
      </c>
      <c r="J3790">
        <v>82.271335358951404</v>
      </c>
      <c r="K3790">
        <v>0</v>
      </c>
      <c r="L3790">
        <v>51.419584599344624</v>
      </c>
      <c r="M3790">
        <v>308.51750759606773</v>
      </c>
      <c r="N3790">
        <v>0</v>
      </c>
      <c r="O3790">
        <v>51.419584599344624</v>
      </c>
      <c r="P3790">
        <v>0</v>
      </c>
      <c r="Q3790">
        <v>5.8397383453642844</v>
      </c>
      <c r="R3790">
        <v>51.875162118894814</v>
      </c>
      <c r="S3790">
        <v>0</v>
      </c>
      <c r="T3790">
        <v>617.03501519213546</v>
      </c>
      <c r="U3790">
        <v>51.419584599344624</v>
      </c>
      <c r="V3790">
        <v>1336.9091995829604</v>
      </c>
      <c r="W3790">
        <v>0</v>
      </c>
      <c r="X3790">
        <v>104.64447500919513</v>
      </c>
      <c r="Y3790">
        <v>1491.167953380994</v>
      </c>
      <c r="Z3790">
        <v>124.43539473041399</v>
      </c>
      <c r="AA3790">
        <v>2356.0453663419707</v>
      </c>
      <c r="AB3790">
        <v>0</v>
      </c>
      <c r="AC3790">
        <v>11.738247882842948</v>
      </c>
      <c r="AD3790">
        <v>55.32705298189687</v>
      </c>
      <c r="AE3790">
        <v>0</v>
      </c>
      <c r="AF3790">
        <v>904.98468894846542</v>
      </c>
      <c r="AG3790">
        <v>15259.275925701511</v>
      </c>
      <c r="AH3790">
        <v>1028.3916919868925</v>
      </c>
      <c r="AI3790">
        <v>99.753994122728571</v>
      </c>
      <c r="AJ3790">
        <v>1141.5147781054507</v>
      </c>
      <c r="AK3790">
        <v>0</v>
      </c>
      <c r="AL3790">
        <v>26162.37890625</v>
      </c>
      <c r="AM3790">
        <v>23897.2890625</v>
      </c>
      <c r="AN3790">
        <v>2265.089111328125</v>
      </c>
      <c r="AO3790" s="5" t="s">
        <v>4546</v>
      </c>
    </row>
    <row r="3791" spans="1:41" ht="14.25" x14ac:dyDescent="0.45">
      <c r="A3791">
        <v>2021</v>
      </c>
      <c r="B3791" s="5" t="s">
        <v>1507</v>
      </c>
      <c r="C3791" s="5" t="s">
        <v>170</v>
      </c>
      <c r="D3791" s="5" t="s">
        <v>83</v>
      </c>
      <c r="E3791" s="5" t="s">
        <v>27</v>
      </c>
      <c r="F3791" s="5" t="s">
        <v>27</v>
      </c>
      <c r="G3791" s="5" t="s">
        <v>86</v>
      </c>
      <c r="H3791" s="5" t="s">
        <v>130</v>
      </c>
      <c r="I3791">
        <v>0</v>
      </c>
      <c r="J3791">
        <v>1507.9853402702711</v>
      </c>
      <c r="K3791">
        <v>90.979507708613639</v>
      </c>
      <c r="L3791">
        <v>136.46926156292045</v>
      </c>
      <c r="M3791">
        <v>199.01767311259235</v>
      </c>
      <c r="N3791">
        <v>0</v>
      </c>
      <c r="O3791">
        <v>59.705301933777697</v>
      </c>
      <c r="P3791">
        <v>0</v>
      </c>
      <c r="Q3791">
        <v>6.5391521165566049</v>
      </c>
      <c r="R3791">
        <v>22.340052235165469</v>
      </c>
      <c r="S3791">
        <v>0</v>
      </c>
      <c r="T3791">
        <v>113.72438463576705</v>
      </c>
      <c r="U3791">
        <v>0</v>
      </c>
      <c r="V3791">
        <v>1194.1060386755539</v>
      </c>
      <c r="W3791">
        <v>0</v>
      </c>
      <c r="X3791">
        <v>88.329619134576362</v>
      </c>
      <c r="Y3791">
        <v>931.40271016693214</v>
      </c>
      <c r="Z3791">
        <v>68.234630781460226</v>
      </c>
      <c r="AA3791">
        <v>2654.347562601723</v>
      </c>
      <c r="AB3791">
        <v>152.39067541192784</v>
      </c>
      <c r="AC3791">
        <v>59.639660218965929</v>
      </c>
      <c r="AD3791">
        <v>98.087281748349085</v>
      </c>
      <c r="AE3791"/>
      <c r="AF3791">
        <v>1601.2393356716011</v>
      </c>
      <c r="AG3791">
        <v>20377.428168156668</v>
      </c>
      <c r="AH3791">
        <v>2956.8340005299433</v>
      </c>
      <c r="AI3791">
        <v>0</v>
      </c>
      <c r="AJ3791">
        <v>1276.8432571813694</v>
      </c>
      <c r="AK3791"/>
      <c r="AL3791">
        <v>33595.64453125</v>
      </c>
      <c r="AM3791">
        <v>29836.576171875</v>
      </c>
      <c r="AN3791">
        <v>3759.068359375</v>
      </c>
      <c r="AO3791" s="5" t="s">
        <v>2932</v>
      </c>
    </row>
    <row r="3792" spans="1:41" ht="14.25" x14ac:dyDescent="0.45">
      <c r="A3792">
        <v>2021</v>
      </c>
      <c r="B3792" s="5" t="s">
        <v>5028</v>
      </c>
      <c r="C3792" s="5" t="s">
        <v>170</v>
      </c>
      <c r="D3792" s="5" t="s">
        <v>83</v>
      </c>
      <c r="E3792" s="5" t="s">
        <v>27</v>
      </c>
      <c r="F3792" s="5" t="s">
        <v>27</v>
      </c>
      <c r="G3792" s="5" t="s">
        <v>86</v>
      </c>
      <c r="H3792" s="5" t="s">
        <v>130</v>
      </c>
      <c r="I3792">
        <v>1000</v>
      </c>
      <c r="J3792">
        <v>2154.3624161073831</v>
      </c>
      <c r="K3792">
        <v>0</v>
      </c>
      <c r="L3792">
        <v>110</v>
      </c>
      <c r="M3792">
        <v>300</v>
      </c>
      <c r="N3792">
        <v>0</v>
      </c>
      <c r="O3792">
        <v>50</v>
      </c>
      <c r="P3792">
        <v>0</v>
      </c>
      <c r="Q3792">
        <v>5.7108123717063117</v>
      </c>
      <c r="R3792">
        <v>43.268000000000001</v>
      </c>
      <c r="S3792">
        <v>0</v>
      </c>
      <c r="T3792">
        <v>0</v>
      </c>
      <c r="U3792">
        <v>20</v>
      </c>
      <c r="V3792">
        <v>500</v>
      </c>
      <c r="W3792">
        <v>0</v>
      </c>
      <c r="X3792">
        <v>505</v>
      </c>
      <c r="Y3792">
        <v>1388</v>
      </c>
      <c r="Z3792">
        <v>53.533897966298532</v>
      </c>
      <c r="AA3792">
        <v>2308</v>
      </c>
      <c r="AB3792">
        <v>0</v>
      </c>
      <c r="AC3792">
        <v>11.642469999999999</v>
      </c>
      <c r="AD3792">
        <v>54</v>
      </c>
      <c r="AE3792">
        <v>0</v>
      </c>
      <c r="AF3792">
        <v>1044</v>
      </c>
      <c r="AG3792">
        <v>17021</v>
      </c>
      <c r="AH3792">
        <v>1800</v>
      </c>
      <c r="AI3792">
        <v>97</v>
      </c>
      <c r="AJ3792">
        <v>1714</v>
      </c>
      <c r="AK3792">
        <v>0</v>
      </c>
      <c r="AL3792">
        <v>30179.517578125</v>
      </c>
      <c r="AM3792">
        <v>27373.517578125</v>
      </c>
      <c r="AN3792">
        <v>2806</v>
      </c>
      <c r="AO3792" s="5" t="s">
        <v>5812</v>
      </c>
    </row>
    <row r="3793" spans="1:41" ht="14.25" x14ac:dyDescent="0.45">
      <c r="A3793">
        <v>2021</v>
      </c>
      <c r="B3793" s="5" t="s">
        <v>1509</v>
      </c>
      <c r="C3793" s="5" t="s">
        <v>170</v>
      </c>
      <c r="D3793" s="5" t="s">
        <v>83</v>
      </c>
      <c r="E3793" s="5" t="s">
        <v>27</v>
      </c>
      <c r="F3793" s="5" t="s">
        <v>27</v>
      </c>
      <c r="G3793" s="5" t="s">
        <v>86</v>
      </c>
      <c r="H3793" s="5" t="s">
        <v>130</v>
      </c>
      <c r="I3793">
        <v>0</v>
      </c>
      <c r="J3793">
        <v>1064.9600843982855</v>
      </c>
      <c r="K3793">
        <v>87.587328923004137</v>
      </c>
      <c r="L3793">
        <v>142.32940949988173</v>
      </c>
      <c r="M3793">
        <v>196.38721406954835</v>
      </c>
      <c r="N3793">
        <v>0</v>
      </c>
      <c r="O3793">
        <v>60.216288634565345</v>
      </c>
      <c r="P3793">
        <v>0</v>
      </c>
      <c r="Q3793">
        <v>5.929791276767987</v>
      </c>
      <c r="R3793">
        <v>32.289068807465476</v>
      </c>
      <c r="S3793">
        <v>0</v>
      </c>
      <c r="T3793">
        <v>1532.7782561525723</v>
      </c>
      <c r="U3793"/>
      <c r="V3793">
        <v>689.7502152686576</v>
      </c>
      <c r="W3793">
        <v>0</v>
      </c>
      <c r="X3793">
        <v>56.665199497296406</v>
      </c>
      <c r="Y3793">
        <v>1478.0361755756949</v>
      </c>
      <c r="Z3793">
        <v>379.55968988783843</v>
      </c>
      <c r="AA3793">
        <v>2767.7629985146882</v>
      </c>
      <c r="AB3793"/>
      <c r="AC3793">
        <v>11.725753659567179</v>
      </c>
      <c r="AD3793">
        <v>56.841822561564882</v>
      </c>
      <c r="AE3793"/>
      <c r="AF3793">
        <v>1175.9565262881194</v>
      </c>
      <c r="AG3793">
        <v>14443.854264377984</v>
      </c>
      <c r="AH3793">
        <v>2075.1805039068954</v>
      </c>
      <c r="AI3793">
        <v>106.19963631914251</v>
      </c>
      <c r="AJ3793">
        <v>1059.5329695654657</v>
      </c>
      <c r="AK3793"/>
      <c r="AL3793">
        <v>27423.541015625</v>
      </c>
      <c r="AM3793">
        <v>23251.6875</v>
      </c>
      <c r="AN3793">
        <v>4171.85595703125</v>
      </c>
      <c r="AO3793" s="5" t="s">
        <v>2930</v>
      </c>
    </row>
    <row r="3794" spans="1:41" ht="14.25" x14ac:dyDescent="0.45">
      <c r="A3794">
        <v>2021</v>
      </c>
      <c r="B3794" s="5" t="s">
        <v>1509</v>
      </c>
      <c r="C3794" s="5" t="s">
        <v>170</v>
      </c>
      <c r="D3794" s="5" t="s">
        <v>83</v>
      </c>
      <c r="E3794" s="5" t="s">
        <v>27</v>
      </c>
      <c r="F3794" s="5" t="s">
        <v>27</v>
      </c>
      <c r="G3794" s="5" t="s">
        <v>87</v>
      </c>
      <c r="H3794" s="5" t="s">
        <v>130</v>
      </c>
      <c r="I3794">
        <v>0</v>
      </c>
      <c r="J3794">
        <v>1075</v>
      </c>
      <c r="K3794">
        <v>91.529610496656062</v>
      </c>
      <c r="L3794">
        <v>149.65600000000001</v>
      </c>
      <c r="M3794">
        <v>201.79687499999989</v>
      </c>
      <c r="N3794">
        <v>0</v>
      </c>
      <c r="O3794">
        <v>61.375134710653661</v>
      </c>
      <c r="P3794">
        <v>0</v>
      </c>
      <c r="Q3794">
        <v>5.9848571331074156</v>
      </c>
      <c r="R3794">
        <v>33.583927904711238</v>
      </c>
      <c r="S3794">
        <v>0</v>
      </c>
      <c r="T3794">
        <v>1508.1976054381239</v>
      </c>
      <c r="U3794"/>
      <c r="V3794">
        <v>700</v>
      </c>
      <c r="W3794">
        <v>0</v>
      </c>
      <c r="X3794">
        <v>57.143387970614619</v>
      </c>
      <c r="Y3794">
        <v>1543.05</v>
      </c>
      <c r="Z3794">
        <v>382.74689963497877</v>
      </c>
      <c r="AA3794">
        <v>2854.997557754185</v>
      </c>
      <c r="AB3794">
        <v>139</v>
      </c>
      <c r="AC3794">
        <v>11.7944</v>
      </c>
      <c r="AD3794">
        <v>57.629571185862709</v>
      </c>
      <c r="AE3794">
        <v>0</v>
      </c>
      <c r="AF3794">
        <v>1209.597838297449</v>
      </c>
      <c r="AG3794">
        <v>15523.27502924838</v>
      </c>
      <c r="AH3794">
        <v>2166.1298316688308</v>
      </c>
      <c r="AI3794">
        <v>107.09583791039999</v>
      </c>
      <c r="AJ3794">
        <v>1092.2135073495319</v>
      </c>
      <c r="AK3794"/>
      <c r="AL3794">
        <v>28971.794921875</v>
      </c>
      <c r="AM3794">
        <v>24581.8984375</v>
      </c>
      <c r="AN3794">
        <v>4389.8974609375</v>
      </c>
      <c r="AO3794" s="5" t="s">
        <v>2934</v>
      </c>
    </row>
    <row r="3795" spans="1:41" ht="14.25" x14ac:dyDescent="0.45">
      <c r="A3795">
        <v>2021</v>
      </c>
      <c r="B3795" s="5" t="s">
        <v>1507</v>
      </c>
      <c r="C3795" s="5" t="s">
        <v>170</v>
      </c>
      <c r="D3795" s="5" t="s">
        <v>83</v>
      </c>
      <c r="E3795" s="5" t="s">
        <v>27</v>
      </c>
      <c r="F3795" s="5" t="s">
        <v>27</v>
      </c>
      <c r="G3795" s="5" t="s">
        <v>87</v>
      </c>
      <c r="H3795" s="5" t="s">
        <v>130</v>
      </c>
      <c r="I3795">
        <v>0</v>
      </c>
      <c r="J3795">
        <v>1355.172</v>
      </c>
      <c r="K3795">
        <v>97</v>
      </c>
      <c r="L3795">
        <v>140.5991257202719</v>
      </c>
      <c r="M3795">
        <v>205.62499999999989</v>
      </c>
      <c r="N3795">
        <v>0</v>
      </c>
      <c r="O3795">
        <v>63.96615211927066</v>
      </c>
      <c r="P3795">
        <v>0</v>
      </c>
      <c r="Q3795">
        <v>6.8685498405720011</v>
      </c>
      <c r="R3795">
        <v>23.094759078007002</v>
      </c>
      <c r="S3795">
        <v>0</v>
      </c>
      <c r="T3795">
        <v>118.9</v>
      </c>
      <c r="U3795"/>
      <c r="V3795">
        <v>1248.1200413516231</v>
      </c>
      <c r="W3795">
        <v>0</v>
      </c>
      <c r="X3795">
        <v>98.389909233989599</v>
      </c>
      <c r="Y3795">
        <v>1186</v>
      </c>
      <c r="Z3795">
        <v>71.669664536811865</v>
      </c>
      <c r="AA3795">
        <v>2779.637180588898</v>
      </c>
      <c r="AB3795">
        <v>134</v>
      </c>
      <c r="AC3795">
        <v>63.895789999999998</v>
      </c>
      <c r="AD3795">
        <v>103.02824760858</v>
      </c>
      <c r="AE3795">
        <v>0</v>
      </c>
      <c r="AF3795">
        <v>1649.696408451191</v>
      </c>
      <c r="AG3795">
        <v>21383.179942435891</v>
      </c>
      <c r="AH3795">
        <v>3068</v>
      </c>
      <c r="AI3795">
        <v>0</v>
      </c>
      <c r="AJ3795">
        <v>1341.499531329951</v>
      </c>
      <c r="AK3795">
        <v>0</v>
      </c>
      <c r="AL3795">
        <v>35138.34375</v>
      </c>
      <c r="AM3795">
        <v>31249.43359375</v>
      </c>
      <c r="AN3795">
        <v>3888.9091796875</v>
      </c>
      <c r="AO3795" s="5" t="s">
        <v>2933</v>
      </c>
    </row>
    <row r="3796" spans="1:41" ht="14.25" x14ac:dyDescent="0.45">
      <c r="A3796">
        <v>2021</v>
      </c>
      <c r="B3796" s="5" t="s">
        <v>5028</v>
      </c>
      <c r="C3796" s="5" t="s">
        <v>170</v>
      </c>
      <c r="D3796" s="5" t="s">
        <v>83</v>
      </c>
      <c r="E3796" s="5" t="s">
        <v>27</v>
      </c>
      <c r="F3796" s="5" t="s">
        <v>27</v>
      </c>
      <c r="G3796" s="5" t="s">
        <v>87</v>
      </c>
      <c r="H3796" s="5" t="s">
        <v>130</v>
      </c>
      <c r="I3796">
        <v>1061.2080000000001</v>
      </c>
      <c r="J3796">
        <v>2243.322583739217</v>
      </c>
      <c r="K3796">
        <v>0</v>
      </c>
      <c r="L3796">
        <v>116.927508852</v>
      </c>
      <c r="M3796">
        <v>312.12</v>
      </c>
      <c r="N3796">
        <v>0</v>
      </c>
      <c r="O3796">
        <v>52.02</v>
      </c>
      <c r="P3796">
        <v>0</v>
      </c>
      <c r="Q3796">
        <v>5.9590156990054108</v>
      </c>
      <c r="R3796">
        <v>44.943816700911349</v>
      </c>
      <c r="S3796">
        <v>0</v>
      </c>
      <c r="T3796">
        <v>0</v>
      </c>
      <c r="U3796">
        <v>20.402000000000001</v>
      </c>
      <c r="V3796">
        <v>522</v>
      </c>
      <c r="W3796">
        <v>0</v>
      </c>
      <c r="X3796">
        <v>540.35</v>
      </c>
      <c r="Y3796">
        <v>1463.0524277672259</v>
      </c>
      <c r="Z3796">
        <v>55.696613910239023</v>
      </c>
      <c r="AA3796">
        <v>2484</v>
      </c>
      <c r="AB3796">
        <v>0</v>
      </c>
      <c r="AC3796">
        <v>12.112830000000001</v>
      </c>
      <c r="AD3796">
        <v>56.754487710986901</v>
      </c>
      <c r="AE3796">
        <v>0</v>
      </c>
      <c r="AF3796">
        <v>1109.7483567408001</v>
      </c>
      <c r="AG3796">
        <v>18324</v>
      </c>
      <c r="AH3796">
        <v>1924.2542531250001</v>
      </c>
      <c r="AI3796">
        <v>100.9188</v>
      </c>
      <c r="AJ3796">
        <v>1855.28872224</v>
      </c>
      <c r="AK3796"/>
      <c r="AL3796">
        <v>32305.078125</v>
      </c>
      <c r="AM3796">
        <v>29318.662109375</v>
      </c>
      <c r="AN3796">
        <v>2986.41748046875</v>
      </c>
      <c r="AO3796" s="5" t="s">
        <v>5813</v>
      </c>
    </row>
    <row r="3797" spans="1:41" ht="14.25" x14ac:dyDescent="0.45">
      <c r="A3797">
        <v>2021</v>
      </c>
      <c r="B3797" s="5" t="s">
        <v>4071</v>
      </c>
      <c r="C3797" s="5" t="s">
        <v>170</v>
      </c>
      <c r="D3797" s="5" t="s">
        <v>83</v>
      </c>
      <c r="E3797" s="5" t="s">
        <v>27</v>
      </c>
      <c r="F3797" s="5" t="s">
        <v>27</v>
      </c>
      <c r="G3797" s="5" t="s">
        <v>87</v>
      </c>
      <c r="H3797" s="5" t="s">
        <v>130</v>
      </c>
      <c r="I3797">
        <v>1082.4321600000001</v>
      </c>
      <c r="J3797">
        <v>86.67938612639999</v>
      </c>
      <c r="K3797"/>
      <c r="L3797">
        <v>54.565000000000012</v>
      </c>
      <c r="M3797">
        <v>318.36239999999998</v>
      </c>
      <c r="N3797">
        <v>0</v>
      </c>
      <c r="O3797">
        <v>52.956410999999989</v>
      </c>
      <c r="P3797">
        <v>0</v>
      </c>
      <c r="Q3797">
        <v>6.0319941925988667</v>
      </c>
      <c r="R3797">
        <v>53.306796108782272</v>
      </c>
      <c r="S3797">
        <v>0</v>
      </c>
      <c r="T3797">
        <v>649.45929599999999</v>
      </c>
      <c r="U3797">
        <v>51.515050000000002</v>
      </c>
      <c r="V3797">
        <v>1385</v>
      </c>
      <c r="W3797">
        <v>0</v>
      </c>
      <c r="X3797">
        <v>110.1433879706146</v>
      </c>
      <c r="Y3797">
        <v>1541.038182682141</v>
      </c>
      <c r="Z3797">
        <v>129</v>
      </c>
      <c r="AA3797">
        <v>2484</v>
      </c>
      <c r="AB3797"/>
      <c r="AC3797">
        <v>12.112819999999999</v>
      </c>
      <c r="AD3797">
        <v>57.148530044216123</v>
      </c>
      <c r="AE3797">
        <v>0</v>
      </c>
      <c r="AF3797">
        <v>952.54030079999995</v>
      </c>
      <c r="AG3797">
        <v>16072</v>
      </c>
      <c r="AH3797">
        <v>1093</v>
      </c>
      <c r="AI3797">
        <v>102.93717599999999</v>
      </c>
      <c r="AJ3797">
        <v>1201.4996976</v>
      </c>
      <c r="AK3797"/>
      <c r="AL3797">
        <v>27495.73046875</v>
      </c>
      <c r="AM3797">
        <v>25111.72265625</v>
      </c>
      <c r="AN3797">
        <v>2384.00732421875</v>
      </c>
      <c r="AO3797" s="5" t="s">
        <v>4547</v>
      </c>
    </row>
    <row r="3798" spans="1:41" ht="14.25" x14ac:dyDescent="0.45">
      <c r="A3798">
        <v>2021</v>
      </c>
      <c r="B3798" s="5" t="s">
        <v>589</v>
      </c>
      <c r="C3798" s="5" t="s">
        <v>170</v>
      </c>
      <c r="D3798" s="5" t="s">
        <v>83</v>
      </c>
      <c r="E3798" s="5" t="s">
        <v>27</v>
      </c>
      <c r="F3798" s="5" t="s">
        <v>27</v>
      </c>
      <c r="G3798" s="5" t="s">
        <v>87</v>
      </c>
      <c r="H3798" s="5" t="s">
        <v>130</v>
      </c>
      <c r="I3798">
        <v>1077.284003884374</v>
      </c>
      <c r="J3798">
        <v>0</v>
      </c>
      <c r="K3798">
        <v>85.576739451839998</v>
      </c>
      <c r="L3798">
        <v>120.853550664</v>
      </c>
      <c r="M3798">
        <v>194.8377888</v>
      </c>
      <c r="N3798">
        <v>0</v>
      </c>
      <c r="O3798">
        <v>60.635563388259918</v>
      </c>
      <c r="P3798">
        <v>0</v>
      </c>
      <c r="Q3798">
        <v>6.0589482547075466</v>
      </c>
      <c r="R3798">
        <v>31.682046269424038</v>
      </c>
      <c r="S3798">
        <v>0</v>
      </c>
      <c r="T3798">
        <v>618.18059999999991</v>
      </c>
      <c r="U3798">
        <v>0</v>
      </c>
      <c r="V3798">
        <v>849</v>
      </c>
      <c r="W3798">
        <v>0</v>
      </c>
      <c r="X3798">
        <v>110.1433879706146</v>
      </c>
      <c r="Y3798">
        <v>1582.472</v>
      </c>
      <c r="Z3798">
        <v>129.58799557882011</v>
      </c>
      <c r="AA3798">
        <v>3302.7960210798301</v>
      </c>
      <c r="AB3798">
        <v>0</v>
      </c>
      <c r="AC3798">
        <v>11.79322</v>
      </c>
      <c r="AD3798">
        <v>58.405741567359463</v>
      </c>
      <c r="AE3798"/>
      <c r="AF3798">
        <v>516.12958140845501</v>
      </c>
      <c r="AG3798">
        <v>10862</v>
      </c>
      <c r="AH3798">
        <v>1117.677693461816</v>
      </c>
      <c r="AI3798">
        <v>104.99591952</v>
      </c>
      <c r="AJ3798">
        <v>1225.529691552</v>
      </c>
      <c r="AK3798"/>
      <c r="AL3798">
        <v>22065.640625</v>
      </c>
      <c r="AM3798">
        <v>19715.185546875</v>
      </c>
      <c r="AN3798">
        <v>2350.453369140625</v>
      </c>
      <c r="AO3798" s="5" t="s">
        <v>1080</v>
      </c>
    </row>
    <row r="3799" spans="1:41" ht="14.25" x14ac:dyDescent="0.45">
      <c r="A3799">
        <v>2021</v>
      </c>
      <c r="B3799" s="5" t="s">
        <v>1508</v>
      </c>
      <c r="C3799" s="5" t="s">
        <v>170</v>
      </c>
      <c r="D3799" s="5" t="s">
        <v>83</v>
      </c>
      <c r="E3799" s="5" t="s">
        <v>27</v>
      </c>
      <c r="F3799" s="5" t="s">
        <v>27</v>
      </c>
      <c r="G3799" s="5" t="s">
        <v>87</v>
      </c>
      <c r="H3799" s="5" t="s">
        <v>130</v>
      </c>
      <c r="I3799">
        <v>0</v>
      </c>
      <c r="J3799">
        <v>989</v>
      </c>
      <c r="K3799">
        <v>93.817850759072456</v>
      </c>
      <c r="L3799">
        <v>164.50470000000001</v>
      </c>
      <c r="M3799">
        <v>206.28124999999989</v>
      </c>
      <c r="N3799">
        <v>0</v>
      </c>
      <c r="O3799">
        <v>62</v>
      </c>
      <c r="P3799">
        <v>0</v>
      </c>
      <c r="Q3799">
        <v>7.6388140769063533</v>
      </c>
      <c r="R3799">
        <v>23.22637597776291</v>
      </c>
      <c r="S3799">
        <v>0</v>
      </c>
      <c r="T3799">
        <v>123.6398679213838</v>
      </c>
      <c r="U3799"/>
      <c r="V3799">
        <v>1206</v>
      </c>
      <c r="W3799">
        <v>0</v>
      </c>
      <c r="X3799">
        <v>35.821340000000014</v>
      </c>
      <c r="Y3799">
        <v>929</v>
      </c>
      <c r="Z3799">
        <v>78.06</v>
      </c>
      <c r="AA3799">
        <v>2901.915360975881</v>
      </c>
      <c r="AB3799">
        <v>139</v>
      </c>
      <c r="AC3799">
        <v>12.4</v>
      </c>
      <c r="AD3799">
        <v>114.5822111535953</v>
      </c>
      <c r="AE3799">
        <v>0</v>
      </c>
      <c r="AF3799">
        <v>1423.9662125206021</v>
      </c>
      <c r="AG3799">
        <v>21322</v>
      </c>
      <c r="AH3799">
        <v>3335.4786541141711</v>
      </c>
      <c r="AI3799">
        <v>0</v>
      </c>
      <c r="AJ3799">
        <v>1341.499531329951</v>
      </c>
      <c r="AK3799">
        <v>0</v>
      </c>
      <c r="AL3799">
        <v>34509.83203125</v>
      </c>
      <c r="AM3799">
        <v>30399.2109375</v>
      </c>
      <c r="AN3799">
        <v>4110.62109375</v>
      </c>
      <c r="AO3799" s="5" t="s">
        <v>2935</v>
      </c>
    </row>
    <row r="3800" spans="1:41" ht="14.25" x14ac:dyDescent="0.45">
      <c r="A3800">
        <v>2021</v>
      </c>
      <c r="B3800" s="5" t="s">
        <v>1508</v>
      </c>
      <c r="C3800" s="5" t="s">
        <v>170</v>
      </c>
      <c r="D3800" s="5" t="s">
        <v>83</v>
      </c>
      <c r="E3800" s="5" t="s">
        <v>108</v>
      </c>
      <c r="F3800" s="5" t="s">
        <v>108</v>
      </c>
      <c r="G3800" s="5" t="s">
        <v>86</v>
      </c>
      <c r="H3800" s="5" t="s">
        <v>130</v>
      </c>
      <c r="I3800">
        <v>5166.5735427262689</v>
      </c>
      <c r="J3800">
        <v>9113.6873041931667</v>
      </c>
      <c r="K3800">
        <v>550.11321945586087</v>
      </c>
      <c r="L3800">
        <v>1709.841700471992</v>
      </c>
      <c r="M3800">
        <v>6092.9250227565517</v>
      </c>
      <c r="N3800">
        <v>3704.8441310292669</v>
      </c>
      <c r="O3800">
        <v>6812.422480935028</v>
      </c>
      <c r="P3800">
        <v>6836.2717975545065</v>
      </c>
      <c r="Q3800">
        <v>3299.1368385616124</v>
      </c>
      <c r="R3800">
        <v>4850.7244777191545</v>
      </c>
      <c r="S3800">
        <v>4410.1609314721945</v>
      </c>
      <c r="T3800">
        <v>7521.9562660291176</v>
      </c>
      <c r="U3800">
        <v>1388.7552091161222</v>
      </c>
      <c r="V3800">
        <v>1591.960296302879</v>
      </c>
      <c r="W3800">
        <v>1133.9068401028969</v>
      </c>
      <c r="X3800">
        <v>8425.5530745230226</v>
      </c>
      <c r="Y3800">
        <v>23261.930422704972</v>
      </c>
      <c r="Z3800">
        <v>10788.955181573108</v>
      </c>
      <c r="AA3800">
        <v>74858.256751325956</v>
      </c>
      <c r="AB3800"/>
      <c r="AC3800">
        <v>8131.9083316013002</v>
      </c>
      <c r="AD3800">
        <v>11365.743410827617</v>
      </c>
      <c r="AE3800">
        <v>12754.767931098031</v>
      </c>
      <c r="AF3800">
        <v>16845.075246866309</v>
      </c>
      <c r="AG3800">
        <v>60036.437803309418</v>
      </c>
      <c r="AH3800">
        <v>15504.211348337629</v>
      </c>
      <c r="AI3800">
        <v>707.28842501467818</v>
      </c>
      <c r="AJ3800">
        <v>22934.513401557637</v>
      </c>
      <c r="AK3800">
        <v>1732.3387573194852</v>
      </c>
      <c r="AL3800">
        <v>331530.25</v>
      </c>
      <c r="AM3800">
        <v>267273.625</v>
      </c>
      <c r="AN3800">
        <v>64256.62109375</v>
      </c>
      <c r="AO3800" s="5" t="s">
        <v>2938</v>
      </c>
    </row>
    <row r="3801" spans="1:41" ht="14.25" x14ac:dyDescent="0.45">
      <c r="A3801">
        <v>2021</v>
      </c>
      <c r="B3801" s="5" t="s">
        <v>589</v>
      </c>
      <c r="C3801" s="5" t="s">
        <v>170</v>
      </c>
      <c r="D3801" s="5" t="s">
        <v>83</v>
      </c>
      <c r="E3801" s="5" t="s">
        <v>108</v>
      </c>
      <c r="F3801" s="5" t="s">
        <v>108</v>
      </c>
      <c r="G3801" s="5" t="s">
        <v>86</v>
      </c>
      <c r="H3801" s="5" t="s">
        <v>130</v>
      </c>
      <c r="I3801">
        <v>5182.7340239775513</v>
      </c>
      <c r="J3801">
        <v>16953.495837651681</v>
      </c>
      <c r="K3801">
        <v>543.53949616479031</v>
      </c>
      <c r="L3801">
        <v>859.89646854195337</v>
      </c>
      <c r="M3801">
        <v>4010.7269853722219</v>
      </c>
      <c r="N3801">
        <v>6970.4693980820566</v>
      </c>
      <c r="O3801">
        <v>7390.8632271470115</v>
      </c>
      <c r="P3801">
        <v>6887.3707019230878</v>
      </c>
      <c r="Q3801">
        <v>3550.2866535306207</v>
      </c>
      <c r="R3801">
        <v>5380.9091652463294</v>
      </c>
      <c r="S3801">
        <v>6482.3728395177659</v>
      </c>
      <c r="T3801">
        <v>6396.1434851423073</v>
      </c>
      <c r="U3801">
        <v>1160.0640320978018</v>
      </c>
      <c r="V3801">
        <v>1467.1319994135549</v>
      </c>
      <c r="W3801">
        <v>1289.8447028129301</v>
      </c>
      <c r="X3801">
        <v>8772.3608439122672</v>
      </c>
      <c r="Y3801">
        <v>24151.413159665975</v>
      </c>
      <c r="Z3801">
        <v>8635.0958862757852</v>
      </c>
      <c r="AA3801">
        <v>97264.24461829185</v>
      </c>
      <c r="AB3801">
        <v>667.74676384307247</v>
      </c>
      <c r="AC3801">
        <v>8236.770337290418</v>
      </c>
      <c r="AD3801">
        <v>8659.4185025730003</v>
      </c>
      <c r="AE3801">
        <v>4334.8750061769861</v>
      </c>
      <c r="AF3801">
        <v>17887.320264152022</v>
      </c>
      <c r="AG3801">
        <v>78529.779589449274</v>
      </c>
      <c r="AH3801">
        <v>13151.107965799662</v>
      </c>
      <c r="AI3801">
        <v>782.39962631533285</v>
      </c>
      <c r="AJ3801">
        <v>18795.638241401586</v>
      </c>
      <c r="AK3801">
        <v>1800.3684209880232</v>
      </c>
      <c r="AL3801">
        <v>366194.34375</v>
      </c>
      <c r="AM3801">
        <v>306247.46875</v>
      </c>
      <c r="AN3801">
        <v>59946.88671875</v>
      </c>
      <c r="AO3801" s="5" t="s">
        <v>1081</v>
      </c>
    </row>
    <row r="3802" spans="1:41" ht="14.25" x14ac:dyDescent="0.45">
      <c r="A3802">
        <v>2021</v>
      </c>
      <c r="B3802" s="5" t="s">
        <v>5028</v>
      </c>
      <c r="C3802" s="5" t="s">
        <v>170</v>
      </c>
      <c r="D3802" s="5" t="s">
        <v>83</v>
      </c>
      <c r="E3802" s="5" t="s">
        <v>108</v>
      </c>
      <c r="F3802" s="5" t="s">
        <v>108</v>
      </c>
      <c r="G3802" s="5" t="s">
        <v>86</v>
      </c>
      <c r="H3802" s="5" t="s">
        <v>130</v>
      </c>
      <c r="I3802">
        <v>10860</v>
      </c>
      <c r="J3802">
        <v>48824.669413680291</v>
      </c>
      <c r="K3802">
        <v>862</v>
      </c>
      <c r="L3802">
        <v>810</v>
      </c>
      <c r="M3802">
        <v>11335</v>
      </c>
      <c r="N3802">
        <v>7558.5790364990244</v>
      </c>
      <c r="O3802">
        <v>7249.0031978571433</v>
      </c>
      <c r="P3802">
        <v>6810.68</v>
      </c>
      <c r="Q3802">
        <v>3766.206963947172</v>
      </c>
      <c r="R3802">
        <v>4166.4959370141451</v>
      </c>
      <c r="S3802">
        <v>5323.339468498496</v>
      </c>
      <c r="T3802">
        <v>8493</v>
      </c>
      <c r="U3802">
        <v>992</v>
      </c>
      <c r="V3802">
        <v>3773</v>
      </c>
      <c r="W3802">
        <v>2025</v>
      </c>
      <c r="X3802">
        <v>12097.420138109739</v>
      </c>
      <c r="Y3802">
        <v>33155.5</v>
      </c>
      <c r="Z3802">
        <v>9176.2604856469989</v>
      </c>
      <c r="AA3802">
        <v>84233</v>
      </c>
      <c r="AB3802">
        <v>1014</v>
      </c>
      <c r="AC3802">
        <v>9333.6644800000013</v>
      </c>
      <c r="AD3802">
        <v>13542.3883583516</v>
      </c>
      <c r="AE3802">
        <v>9441.2599702500011</v>
      </c>
      <c r="AF3802">
        <v>20500.041080700001</v>
      </c>
      <c r="AG3802">
        <v>90508</v>
      </c>
      <c r="AH3802">
        <v>13056</v>
      </c>
      <c r="AI3802">
        <v>597</v>
      </c>
      <c r="AJ3802">
        <v>18578</v>
      </c>
      <c r="AK3802">
        <v>1860</v>
      </c>
      <c r="AL3802">
        <v>439941.4375</v>
      </c>
      <c r="AM3802">
        <v>362487.375</v>
      </c>
      <c r="AN3802">
        <v>77454.15625</v>
      </c>
      <c r="AO3802" s="5" t="s">
        <v>5814</v>
      </c>
    </row>
    <row r="3803" spans="1:41" ht="14.25" x14ac:dyDescent="0.45">
      <c r="A3803">
        <v>2021</v>
      </c>
      <c r="B3803" s="5" t="s">
        <v>4071</v>
      </c>
      <c r="C3803" s="5" t="s">
        <v>170</v>
      </c>
      <c r="D3803" s="5" t="s">
        <v>83</v>
      </c>
      <c r="E3803" s="5" t="s">
        <v>108</v>
      </c>
      <c r="F3803" s="5" t="s">
        <v>108</v>
      </c>
      <c r="G3803" s="5" t="s">
        <v>86</v>
      </c>
      <c r="H3803" s="5" t="s">
        <v>130</v>
      </c>
      <c r="I3803">
        <v>6810.0097843372023</v>
      </c>
      <c r="J3803">
        <v>37023.129303220114</v>
      </c>
      <c r="K3803">
        <v>558.93088459487603</v>
      </c>
      <c r="L3803">
        <v>832.99727050938293</v>
      </c>
      <c r="M3803">
        <v>8341.7992095516784</v>
      </c>
      <c r="N3803">
        <v>7068.3929152459123</v>
      </c>
      <c r="O3803">
        <v>7119.5556836252572</v>
      </c>
      <c r="P3803">
        <v>7544.2814524158439</v>
      </c>
      <c r="Q3803">
        <v>5457.8758951784139</v>
      </c>
      <c r="R3803">
        <v>3939.7388822188636</v>
      </c>
      <c r="S3803">
        <v>7087.8466891877652</v>
      </c>
      <c r="T3803">
        <v>6273.189321120044</v>
      </c>
      <c r="U3803">
        <v>990.08410146038079</v>
      </c>
      <c r="V3803">
        <v>2368.3860666458136</v>
      </c>
      <c r="W3803">
        <v>1228.9280719243366</v>
      </c>
      <c r="X3803">
        <v>8668.7242577433408</v>
      </c>
      <c r="Y3803">
        <v>27411.780549910622</v>
      </c>
      <c r="Z3803">
        <v>9065.2727648644577</v>
      </c>
      <c r="AA3803">
        <v>93338.886748114339</v>
      </c>
      <c r="AB3803">
        <v>646.36988820606155</v>
      </c>
      <c r="AC3803">
        <v>8045.7925908005618</v>
      </c>
      <c r="AD3803">
        <v>11129.707543661407</v>
      </c>
      <c r="AE3803">
        <v>6289.6435881918342</v>
      </c>
      <c r="AF3803">
        <v>17941.321458403327</v>
      </c>
      <c r="AG3803">
        <v>86979.31252486739</v>
      </c>
      <c r="AH3803">
        <v>12915.571259663384</v>
      </c>
      <c r="AI3803">
        <v>557.38829705689579</v>
      </c>
      <c r="AJ3803">
        <v>20812.591062430729</v>
      </c>
      <c r="AK3803">
        <v>1744.0494704405712</v>
      </c>
      <c r="AL3803">
        <v>408191.5625</v>
      </c>
      <c r="AM3803">
        <v>341919.53125</v>
      </c>
      <c r="AN3803">
        <v>66272.0546875</v>
      </c>
      <c r="AO3803" s="5" t="s">
        <v>4548</v>
      </c>
    </row>
    <row r="3804" spans="1:41" ht="14.25" x14ac:dyDescent="0.45">
      <c r="A3804">
        <v>2021</v>
      </c>
      <c r="B3804" s="5" t="s">
        <v>1507</v>
      </c>
      <c r="C3804" s="5" t="s">
        <v>170</v>
      </c>
      <c r="D3804" s="5" t="s">
        <v>83</v>
      </c>
      <c r="E3804" s="5" t="s">
        <v>108</v>
      </c>
      <c r="F3804" s="5" t="s">
        <v>108</v>
      </c>
      <c r="G3804" s="5" t="s">
        <v>86</v>
      </c>
      <c r="H3804" s="5" t="s">
        <v>130</v>
      </c>
      <c r="I3804">
        <v>2606.5628958517809</v>
      </c>
      <c r="J3804">
        <v>7205.5770105222</v>
      </c>
      <c r="K3804">
        <v>603.87648241592308</v>
      </c>
      <c r="L3804">
        <v>1478.4170002649716</v>
      </c>
      <c r="M3804">
        <v>4908.3444408797059</v>
      </c>
      <c r="N3804">
        <v>1038.303631724553</v>
      </c>
      <c r="O3804">
        <v>5806.1984575790866</v>
      </c>
      <c r="P3804">
        <v>6453.290206156601</v>
      </c>
      <c r="Q3804">
        <v>2988.3925172663685</v>
      </c>
      <c r="R3804">
        <v>5174.7980694107864</v>
      </c>
      <c r="S3804">
        <v>4911.756172418779</v>
      </c>
      <c r="T3804">
        <v>8102.8624052984023</v>
      </c>
      <c r="U3804">
        <v>1632.0966421713767</v>
      </c>
      <c r="V3804">
        <v>1612.6117741351768</v>
      </c>
      <c r="W3804">
        <v>2285.8601311789175</v>
      </c>
      <c r="X3804">
        <v>7466.1911948473189</v>
      </c>
      <c r="Y3804">
        <v>29284.029043710016</v>
      </c>
      <c r="Z3804">
        <v>7426.2023167155885</v>
      </c>
      <c r="AA3804">
        <v>71132.43816122548</v>
      </c>
      <c r="AB3804">
        <v>536.7790954808205</v>
      </c>
      <c r="AC3804">
        <v>8115.7118164625599</v>
      </c>
      <c r="AD3804">
        <v>10711.458124525549</v>
      </c>
      <c r="AE3804">
        <v>10398.957731094539</v>
      </c>
      <c r="AF3804">
        <v>19299.028072689667</v>
      </c>
      <c r="AG3804">
        <v>61138.017408597545</v>
      </c>
      <c r="AH3804">
        <v>12395.957925298608</v>
      </c>
      <c r="AI3804">
        <v>716.4636232053324</v>
      </c>
      <c r="AJ3804">
        <v>24943.960416542264</v>
      </c>
      <c r="AK3804">
        <v>1805.9432280159808</v>
      </c>
      <c r="AL3804">
        <v>322180.125</v>
      </c>
      <c r="AM3804">
        <v>261928.390625</v>
      </c>
      <c r="AN3804">
        <v>60251.68359375</v>
      </c>
      <c r="AO3804" s="5" t="s">
        <v>2937</v>
      </c>
    </row>
    <row r="3805" spans="1:41" ht="14.25" x14ac:dyDescent="0.45">
      <c r="A3805">
        <v>2021</v>
      </c>
      <c r="B3805" s="5" t="s">
        <v>1509</v>
      </c>
      <c r="C3805" s="5" t="s">
        <v>170</v>
      </c>
      <c r="D3805" s="5" t="s">
        <v>83</v>
      </c>
      <c r="E3805" s="5" t="s">
        <v>108</v>
      </c>
      <c r="F3805" s="5" t="s">
        <v>108</v>
      </c>
      <c r="G3805" s="5" t="s">
        <v>86</v>
      </c>
      <c r="H3805" s="5" t="s">
        <v>130</v>
      </c>
      <c r="I3805">
        <v>3987.4131492197635</v>
      </c>
      <c r="J3805">
        <v>9986.8489402968535</v>
      </c>
      <c r="K3805">
        <v>547.42080576877584</v>
      </c>
      <c r="L3805">
        <v>1634.5985260255648</v>
      </c>
      <c r="M3805">
        <v>4544.6601584520895</v>
      </c>
      <c r="N3805">
        <v>3455.3201260125134</v>
      </c>
      <c r="O3805">
        <v>7381.101617070567</v>
      </c>
      <c r="P3805">
        <v>7971.7797501293435</v>
      </c>
      <c r="Q3805">
        <v>3672.1927322947008</v>
      </c>
      <c r="R3805">
        <v>4022.2728095364987</v>
      </c>
      <c r="S3805">
        <v>4123.549758367617</v>
      </c>
      <c r="T3805">
        <v>6131.1130246102894</v>
      </c>
      <c r="U3805">
        <v>1354.3190734719515</v>
      </c>
      <c r="V3805">
        <v>1115.6436021567652</v>
      </c>
      <c r="W3805">
        <v>1187.9031485182436</v>
      </c>
      <c r="X3805">
        <v>9559.2282508983735</v>
      </c>
      <c r="Y3805">
        <v>19575.768014291425</v>
      </c>
      <c r="Z3805">
        <v>8189.8789197233727</v>
      </c>
      <c r="AA3805">
        <v>74171.797661569057</v>
      </c>
      <c r="AB3805"/>
      <c r="AC3805">
        <v>8606.3583110146737</v>
      </c>
      <c r="AD3805">
        <v>9348.0954729797068</v>
      </c>
      <c r="AE3805">
        <v>6012.6763256435897</v>
      </c>
      <c r="AF3805">
        <v>16578.684053774199</v>
      </c>
      <c r="AG3805">
        <v>56295.558169320371</v>
      </c>
      <c r="AH3805">
        <v>12702.647565166721</v>
      </c>
      <c r="AI3805">
        <v>806.89826770317563</v>
      </c>
      <c r="AJ3805">
        <v>20406.01713399103</v>
      </c>
      <c r="AK3805">
        <v>1863.3109386757594</v>
      </c>
      <c r="AL3805">
        <v>305233.09375</v>
      </c>
      <c r="AM3805">
        <v>247037.140625</v>
      </c>
      <c r="AN3805">
        <v>58195.9296875</v>
      </c>
      <c r="AO3805" s="5" t="s">
        <v>2936</v>
      </c>
    </row>
    <row r="3806" spans="1:41" ht="14.25" x14ac:dyDescent="0.45">
      <c r="A3806">
        <v>2021</v>
      </c>
      <c r="B3806" s="5" t="s">
        <v>1509</v>
      </c>
      <c r="C3806" s="5" t="s">
        <v>170</v>
      </c>
      <c r="D3806" s="5" t="s">
        <v>83</v>
      </c>
      <c r="E3806" s="5" t="s">
        <v>108</v>
      </c>
      <c r="F3806" s="5" t="s">
        <v>108</v>
      </c>
      <c r="G3806" s="5" t="s">
        <v>87</v>
      </c>
      <c r="H3806" s="5" t="s">
        <v>130</v>
      </c>
      <c r="I3806">
        <v>4101.4835309594882</v>
      </c>
      <c r="J3806">
        <v>10081</v>
      </c>
      <c r="K3806">
        <v>570.63258650783609</v>
      </c>
      <c r="L3806">
        <v>1718.7416000000001</v>
      </c>
      <c r="M3806">
        <v>4669.8468749999984</v>
      </c>
      <c r="N3806">
        <v>3554.168595197184</v>
      </c>
      <c r="O3806">
        <v>7523.1489075978934</v>
      </c>
      <c r="P3806">
        <v>7281.2173615999991</v>
      </c>
      <c r="Q3806">
        <v>3706.2938377146279</v>
      </c>
      <c r="R3806">
        <v>4183.5743500079416</v>
      </c>
      <c r="S3806">
        <v>4158.2958169354624</v>
      </c>
      <c r="T3806">
        <v>6032.7904217524956</v>
      </c>
      <c r="U3806">
        <v>1379.4054330939839</v>
      </c>
      <c r="V3806">
        <v>1132</v>
      </c>
      <c r="W3806">
        <v>1201.4532887131711</v>
      </c>
      <c r="X3806">
        <v>9639.8970353366167</v>
      </c>
      <c r="Y3806">
        <v>20436.84</v>
      </c>
      <c r="Z3806">
        <v>8258.6503478182676</v>
      </c>
      <c r="AA3806">
        <v>76509.549875353405</v>
      </c>
      <c r="AB3806">
        <v>261</v>
      </c>
      <c r="AC3806">
        <v>8656.741399999999</v>
      </c>
      <c r="AD3806">
        <v>9477.6470780618401</v>
      </c>
      <c r="AE3806">
        <v>6195.2250547884714</v>
      </c>
      <c r="AF3806">
        <v>17052.96067071478</v>
      </c>
      <c r="AG3806">
        <v>60502.648143067767</v>
      </c>
      <c r="AH3806">
        <v>13259.368898406719</v>
      </c>
      <c r="AI3806">
        <v>813.70755195840013</v>
      </c>
      <c r="AJ3806">
        <v>21035.426159595201</v>
      </c>
      <c r="AK3806">
        <v>2021.3233235804159</v>
      </c>
      <c r="AL3806">
        <v>315415.03125</v>
      </c>
      <c r="AM3806">
        <v>255785.890625</v>
      </c>
      <c r="AN3806">
        <v>59629.11328125</v>
      </c>
      <c r="AO3806" s="5" t="s">
        <v>2939</v>
      </c>
    </row>
    <row r="3807" spans="1:41" ht="14.25" x14ac:dyDescent="0.45">
      <c r="A3807">
        <v>2021</v>
      </c>
      <c r="B3807" s="5" t="s">
        <v>1508</v>
      </c>
      <c r="C3807" s="5" t="s">
        <v>170</v>
      </c>
      <c r="D3807" s="5" t="s">
        <v>83</v>
      </c>
      <c r="E3807" s="5" t="s">
        <v>108</v>
      </c>
      <c r="F3807" s="5" t="s">
        <v>108</v>
      </c>
      <c r="G3807" s="5" t="s">
        <v>87</v>
      </c>
      <c r="H3807" s="5" t="s">
        <v>130</v>
      </c>
      <c r="I3807">
        <v>4694.04</v>
      </c>
      <c r="J3807">
        <v>9509.1200000000008</v>
      </c>
      <c r="K3807">
        <v>573.20043314712143</v>
      </c>
      <c r="L3807">
        <v>1776.8841</v>
      </c>
      <c r="M3807">
        <v>6241.1938649999965</v>
      </c>
      <c r="N3807">
        <v>3831.5996883510261</v>
      </c>
      <c r="O3807">
        <v>7213</v>
      </c>
      <c r="P3807">
        <v>7809</v>
      </c>
      <c r="Q3807">
        <v>3822.058465561483</v>
      </c>
      <c r="R3807">
        <v>5170.1822371505577</v>
      </c>
      <c r="S3807">
        <v>5109.1827188261777</v>
      </c>
      <c r="T3807">
        <v>8283.8711507327171</v>
      </c>
      <c r="U3807">
        <v>1406.993541755864</v>
      </c>
      <c r="V3807">
        <v>1629</v>
      </c>
      <c r="W3807">
        <v>1137.42404345664</v>
      </c>
      <c r="X3807">
        <v>9230.0274001675007</v>
      </c>
      <c r="Y3807">
        <v>25374</v>
      </c>
      <c r="Z3807">
        <v>12502.61</v>
      </c>
      <c r="AA3807">
        <v>77766.874945871561</v>
      </c>
      <c r="AB3807">
        <v>313</v>
      </c>
      <c r="AC3807">
        <v>8551.4</v>
      </c>
      <c r="AD3807">
        <v>13167.242811211479</v>
      </c>
      <c r="AE3807">
        <v>12794.33124525831</v>
      </c>
      <c r="AF3807">
        <v>17505.629799322269</v>
      </c>
      <c r="AG3807">
        <v>64207</v>
      </c>
      <c r="AH3807">
        <v>17716.523158967961</v>
      </c>
      <c r="AI3807">
        <v>709.48232413632013</v>
      </c>
      <c r="AJ3807">
        <v>26207.062628949701</v>
      </c>
      <c r="AK3807">
        <v>2009.43777977576</v>
      </c>
      <c r="AL3807">
        <v>356261.375</v>
      </c>
      <c r="AM3807">
        <v>284557.78125</v>
      </c>
      <c r="AN3807">
        <v>71703.5859375</v>
      </c>
      <c r="AO3807" s="5" t="s">
        <v>2941</v>
      </c>
    </row>
    <row r="3808" spans="1:41" ht="14.25" x14ac:dyDescent="0.45">
      <c r="A3808">
        <v>2021</v>
      </c>
      <c r="B3808" s="5" t="s">
        <v>4071</v>
      </c>
      <c r="C3808" s="5" t="s">
        <v>170</v>
      </c>
      <c r="D3808" s="5" t="s">
        <v>83</v>
      </c>
      <c r="E3808" s="5" t="s">
        <v>108</v>
      </c>
      <c r="F3808" s="5" t="s">
        <v>108</v>
      </c>
      <c r="G3808" s="5" t="s">
        <v>87</v>
      </c>
      <c r="H3808" s="5" t="s">
        <v>130</v>
      </c>
      <c r="I3808">
        <v>7167.8657635199997</v>
      </c>
      <c r="J3808">
        <v>39006.807249206577</v>
      </c>
      <c r="K3808">
        <v>574.18566729600002</v>
      </c>
      <c r="L3808">
        <v>883.95300000000009</v>
      </c>
      <c r="M3808">
        <v>8607.988691999999</v>
      </c>
      <c r="N3808">
        <v>7308.2564640525061</v>
      </c>
      <c r="O3808">
        <v>7332.3446670599988</v>
      </c>
      <c r="P3808">
        <v>7715.9485648562822</v>
      </c>
      <c r="Q3808">
        <v>5637.560068042374</v>
      </c>
      <c r="R3808">
        <v>4048.4665249805112</v>
      </c>
      <c r="S3808">
        <v>7307</v>
      </c>
      <c r="T3808">
        <v>6602.8361759999998</v>
      </c>
      <c r="U3808">
        <v>991.92228775000012</v>
      </c>
      <c r="V3808">
        <v>2453</v>
      </c>
      <c r="W3808">
        <v>1271.877051895</v>
      </c>
      <c r="X3808">
        <v>9255.2529435692049</v>
      </c>
      <c r="Y3808">
        <v>28329</v>
      </c>
      <c r="Z3808">
        <v>9363</v>
      </c>
      <c r="AA3808">
        <v>100567</v>
      </c>
      <c r="AB3808">
        <v>628.52499999999998</v>
      </c>
      <c r="AC3808">
        <v>8302.5364200000022</v>
      </c>
      <c r="AD3808">
        <v>11496.11974001921</v>
      </c>
      <c r="AE3808">
        <v>6490.3481279999996</v>
      </c>
      <c r="AF3808">
        <v>18884.111463360001</v>
      </c>
      <c r="AG3808">
        <v>91612</v>
      </c>
      <c r="AH3808">
        <v>13728</v>
      </c>
      <c r="AI3808">
        <v>575.17473600000017</v>
      </c>
      <c r="AJ3808">
        <v>21906.262054080002</v>
      </c>
      <c r="AK3808">
        <v>1799.7026472</v>
      </c>
      <c r="AL3808">
        <v>429847.0625</v>
      </c>
      <c r="AM3808">
        <v>360668</v>
      </c>
      <c r="AN3808">
        <v>69179</v>
      </c>
      <c r="AO3808" s="5" t="s">
        <v>4549</v>
      </c>
    </row>
    <row r="3809" spans="1:41" ht="14.25" x14ac:dyDescent="0.45">
      <c r="A3809">
        <v>2021</v>
      </c>
      <c r="B3809" s="5" t="s">
        <v>5028</v>
      </c>
      <c r="C3809" s="5" t="s">
        <v>170</v>
      </c>
      <c r="D3809" s="5" t="s">
        <v>83</v>
      </c>
      <c r="E3809" s="5" t="s">
        <v>108</v>
      </c>
      <c r="F3809" s="5" t="s">
        <v>108</v>
      </c>
      <c r="G3809" s="5" t="s">
        <v>87</v>
      </c>
      <c r="H3809" s="5" t="s">
        <v>130</v>
      </c>
      <c r="I3809">
        <v>11524.71888</v>
      </c>
      <c r="J3809">
        <v>50090.137129911229</v>
      </c>
      <c r="K3809">
        <v>892</v>
      </c>
      <c r="L3809">
        <v>861.01165609199995</v>
      </c>
      <c r="M3809">
        <v>11792.933999999999</v>
      </c>
      <c r="N3809">
        <v>7863.9380709945463</v>
      </c>
      <c r="O3809">
        <v>7541.8629270505717</v>
      </c>
      <c r="P3809">
        <v>7099.7320698800004</v>
      </c>
      <c r="Q3809">
        <v>3929.8938510142439</v>
      </c>
      <c r="R3809">
        <v>4327.8688563893784</v>
      </c>
      <c r="S3809">
        <v>5500.4469726154402</v>
      </c>
      <c r="T3809">
        <v>9004.4994179999994</v>
      </c>
      <c r="U3809">
        <v>1011.9392</v>
      </c>
      <c r="V3809">
        <v>3935</v>
      </c>
      <c r="W3809">
        <v>2106.81</v>
      </c>
      <c r="X3809">
        <v>12944.239547777421</v>
      </c>
      <c r="Y3809">
        <v>35015.209685914007</v>
      </c>
      <c r="Z3809">
        <v>9546.9722330066543</v>
      </c>
      <c r="AA3809">
        <v>92989</v>
      </c>
      <c r="AB3809">
        <v>1012</v>
      </c>
      <c r="AC3809">
        <v>9710.7445500000013</v>
      </c>
      <c r="AD3809">
        <v>14130.96764118228</v>
      </c>
      <c r="AE3809">
        <v>9822.6868730481019</v>
      </c>
      <c r="AF3809">
        <v>21791.079408453748</v>
      </c>
      <c r="AG3809">
        <v>97439</v>
      </c>
      <c r="AH3809">
        <v>13957.68512805625</v>
      </c>
      <c r="AI3809">
        <v>621.11880000000008</v>
      </c>
      <c r="AJ3809">
        <v>20109.424668479998</v>
      </c>
      <c r="AK3809">
        <v>1935</v>
      </c>
      <c r="AL3809">
        <v>468507.9375</v>
      </c>
      <c r="AM3809">
        <v>387068.375</v>
      </c>
      <c r="AN3809">
        <v>81439.5625</v>
      </c>
      <c r="AO3809" s="5" t="s">
        <v>5815</v>
      </c>
    </row>
    <row r="3810" spans="1:41" ht="14.25" x14ac:dyDescent="0.45">
      <c r="A3810">
        <v>2021</v>
      </c>
      <c r="B3810" s="5" t="s">
        <v>1507</v>
      </c>
      <c r="C3810" s="5" t="s">
        <v>170</v>
      </c>
      <c r="D3810" s="5" t="s">
        <v>83</v>
      </c>
      <c r="E3810" s="5" t="s">
        <v>108</v>
      </c>
      <c r="F3810" s="5" t="s">
        <v>108</v>
      </c>
      <c r="G3810" s="5" t="s">
        <v>87</v>
      </c>
      <c r="H3810" s="5" t="s">
        <v>130</v>
      </c>
      <c r="I3810">
        <v>2658.72</v>
      </c>
      <c r="J3810">
        <v>6475.3919999999998</v>
      </c>
      <c r="K3810">
        <v>643</v>
      </c>
      <c r="L3810">
        <v>1523.157195302945</v>
      </c>
      <c r="M3810">
        <v>5071.2999999999984</v>
      </c>
      <c r="N3810">
        <v>1083.731</v>
      </c>
      <c r="O3810">
        <v>6220.5559932368842</v>
      </c>
      <c r="P3810">
        <v>6809.4</v>
      </c>
      <c r="Q3810">
        <v>3138.9272771414039</v>
      </c>
      <c r="R3810">
        <v>5349.6166182752304</v>
      </c>
      <c r="S3810">
        <v>5134</v>
      </c>
      <c r="T3810">
        <v>8469.4</v>
      </c>
      <c r="U3810">
        <v>1237</v>
      </c>
      <c r="V3810">
        <v>1685.556398701525</v>
      </c>
      <c r="W3810">
        <v>2311.099521068274</v>
      </c>
      <c r="X3810">
        <v>8316.552037492982</v>
      </c>
      <c r="Y3810">
        <v>31909</v>
      </c>
      <c r="Z3810">
        <v>7800.0484904230243</v>
      </c>
      <c r="AA3810">
        <v>74490.007504925423</v>
      </c>
      <c r="AB3810">
        <v>472</v>
      </c>
      <c r="AC3810">
        <v>8694.8854200000005</v>
      </c>
      <c r="AD3810">
        <v>11251.02806634897</v>
      </c>
      <c r="AE3810">
        <v>10917.01501180679</v>
      </c>
      <c r="AF3810">
        <v>19883.059695608448</v>
      </c>
      <c r="AG3810">
        <v>64139.604244180242</v>
      </c>
      <c r="AH3810">
        <v>12862</v>
      </c>
      <c r="AI3810">
        <v>723.67197061904653</v>
      </c>
      <c r="AJ3810">
        <v>26207.062628949701</v>
      </c>
      <c r="AK3810">
        <v>1723</v>
      </c>
      <c r="AL3810">
        <v>337199.8125</v>
      </c>
      <c r="AM3810">
        <v>274002.1875</v>
      </c>
      <c r="AN3810">
        <v>63197.60546875</v>
      </c>
      <c r="AO3810" s="5" t="s">
        <v>2940</v>
      </c>
    </row>
    <row r="3811" spans="1:41" ht="14.25" x14ac:dyDescent="0.45">
      <c r="A3811">
        <v>2021</v>
      </c>
      <c r="B3811" s="5" t="s">
        <v>589</v>
      </c>
      <c r="C3811" s="5" t="s">
        <v>170</v>
      </c>
      <c r="D3811" s="5" t="s">
        <v>83</v>
      </c>
      <c r="E3811" s="5" t="s">
        <v>108</v>
      </c>
      <c r="F3811" s="5" t="s">
        <v>108</v>
      </c>
      <c r="G3811" s="5" t="s">
        <v>87</v>
      </c>
      <c r="H3811" s="5" t="s">
        <v>130</v>
      </c>
      <c r="I3811">
        <v>5259.3005069635165</v>
      </c>
      <c r="J3811">
        <v>17649.180577890362</v>
      </c>
      <c r="K3811">
        <v>547.69113249177599</v>
      </c>
      <c r="L3811">
        <v>889.92160034400024</v>
      </c>
      <c r="M3811">
        <v>4089.4287004799999</v>
      </c>
      <c r="N3811">
        <v>7285</v>
      </c>
      <c r="O3811">
        <v>7538.2998626618846</v>
      </c>
      <c r="P3811">
        <v>7046.6049999999996</v>
      </c>
      <c r="Q3811">
        <v>3621.8522520013312</v>
      </c>
      <c r="R3811">
        <v>5445.0705730328882</v>
      </c>
      <c r="S3811">
        <v>6570.6382371550553</v>
      </c>
      <c r="T3811">
        <v>6207.5635249999996</v>
      </c>
      <c r="U3811">
        <v>1137.1200319274999</v>
      </c>
      <c r="V3811">
        <v>1503</v>
      </c>
      <c r="W3811">
        <v>1320.3201347544141</v>
      </c>
      <c r="X3811">
        <v>9223.0848828004928</v>
      </c>
      <c r="Y3811">
        <v>24676.3256</v>
      </c>
      <c r="Z3811">
        <v>8830.444838041165</v>
      </c>
      <c r="AA3811">
        <v>104438.20564878909</v>
      </c>
      <c r="AB3811">
        <v>629</v>
      </c>
      <c r="AC3811">
        <v>8417.2980300000017</v>
      </c>
      <c r="AD3811">
        <v>8855.317696936776</v>
      </c>
      <c r="AE3811">
        <v>4419.9374148146826</v>
      </c>
      <c r="AF3811">
        <v>18511.89446368007</v>
      </c>
      <c r="AG3811">
        <v>82184</v>
      </c>
      <c r="AH3811">
        <v>13845.791266604991</v>
      </c>
      <c r="AI3811">
        <v>797.7525019200001</v>
      </c>
      <c r="AJ3811">
        <v>19547.750620655999</v>
      </c>
      <c r="AK3811">
        <v>1835.696700144</v>
      </c>
      <c r="AL3811">
        <v>382323.46875</v>
      </c>
      <c r="AM3811">
        <v>320862.90625</v>
      </c>
      <c r="AN3811">
        <v>61460.5859375</v>
      </c>
      <c r="AO3811" s="5" t="s">
        <v>1082</v>
      </c>
    </row>
    <row r="3812" spans="1:41" ht="14.25" x14ac:dyDescent="0.45">
      <c r="A3812">
        <v>2021</v>
      </c>
      <c r="B3812" s="5" t="s">
        <v>1509</v>
      </c>
      <c r="C3812" s="5" t="s">
        <v>170</v>
      </c>
      <c r="D3812" s="5" t="s">
        <v>83</v>
      </c>
      <c r="E3812" s="5" t="s">
        <v>487</v>
      </c>
      <c r="F3812" s="5" t="s">
        <v>487</v>
      </c>
      <c r="G3812" s="5" t="s">
        <v>87</v>
      </c>
      <c r="H3812" s="5" t="s">
        <v>130</v>
      </c>
      <c r="I3812">
        <v>6521.4586854094086</v>
      </c>
      <c r="J3812"/>
      <c r="K3812">
        <v>947.74238542675744</v>
      </c>
      <c r="L3812">
        <v>3876.3381999999988</v>
      </c>
      <c r="M3812">
        <v>21089.198179477218</v>
      </c>
      <c r="N3812">
        <v>17960.011234524209</v>
      </c>
      <c r="O3812">
        <v>9277.2965657692293</v>
      </c>
      <c r="P3812"/>
      <c r="Q3812">
        <v>4983.705793227793</v>
      </c>
      <c r="R3812">
        <v>6559.9683535062004</v>
      </c>
      <c r="S3812">
        <v>18187.79328511269</v>
      </c>
      <c r="T3812">
        <v>12205.62776400996</v>
      </c>
      <c r="U3812">
        <v>2068.55058883536</v>
      </c>
      <c r="V3812">
        <v>17673</v>
      </c>
      <c r="W3812">
        <v>2428.810444566966</v>
      </c>
      <c r="X3812">
        <v>10884.93590391237</v>
      </c>
      <c r="Y3812">
        <v>46623</v>
      </c>
      <c r="Z3812">
        <v>13595.014316484319</v>
      </c>
      <c r="AA3812">
        <v>163625.71515353321</v>
      </c>
      <c r="AB3812">
        <v>948</v>
      </c>
      <c r="AC3812">
        <v>12356.482249999999</v>
      </c>
      <c r="AD3812">
        <v>5338.2382773854952</v>
      </c>
      <c r="AE3812">
        <v>11634.276089276609</v>
      </c>
      <c r="AF3812">
        <v>35264.059834013693</v>
      </c>
      <c r="AG3812">
        <v>129203.3792196773</v>
      </c>
      <c r="AH3812">
        <v>35164.240108186852</v>
      </c>
      <c r="AI3812">
        <v>3820.1195790720012</v>
      </c>
      <c r="AJ3812">
        <v>44008.971906456311</v>
      </c>
      <c r="AK3812">
        <v>2969.0969954866218</v>
      </c>
      <c r="AL3812">
        <v>639215.125</v>
      </c>
      <c r="AM3812">
        <v>515953.90625</v>
      </c>
      <c r="AN3812">
        <v>123261.09375</v>
      </c>
      <c r="AO3812" s="5" t="s">
        <v>2942</v>
      </c>
    </row>
    <row r="3813" spans="1:41" ht="14.25" x14ac:dyDescent="0.45">
      <c r="A3813">
        <v>2021</v>
      </c>
      <c r="B3813" s="5" t="s">
        <v>4071</v>
      </c>
      <c r="C3813" s="5" t="s">
        <v>170</v>
      </c>
      <c r="D3813" s="5" t="s">
        <v>83</v>
      </c>
      <c r="E3813" s="5" t="s">
        <v>487</v>
      </c>
      <c r="F3813" s="5" t="s">
        <v>487</v>
      </c>
      <c r="G3813" s="5" t="s">
        <v>87</v>
      </c>
      <c r="H3813" s="5" t="s">
        <v>130</v>
      </c>
      <c r="I3813">
        <v>19820.749913439999</v>
      </c>
      <c r="J3813">
        <v>50942.463116547733</v>
      </c>
      <c r="K3813">
        <v>860.46102863266401</v>
      </c>
      <c r="L3813"/>
      <c r="M3813">
        <v>28160.746092000001</v>
      </c>
      <c r="N3813">
        <v>16677.044558174599</v>
      </c>
      <c r="O3813">
        <v>9533.6118388440009</v>
      </c>
      <c r="P3813"/>
      <c r="Q3813">
        <v>9747.1047406353428</v>
      </c>
      <c r="R3813">
        <v>6642.5781469751682</v>
      </c>
      <c r="S3813">
        <v>8946</v>
      </c>
      <c r="T3813">
        <v>11392.598484</v>
      </c>
      <c r="U3813">
        <v>1550.34542975</v>
      </c>
      <c r="V3813">
        <v>9352</v>
      </c>
      <c r="W3813">
        <v>4345.9479024482844</v>
      </c>
      <c r="X3813"/>
      <c r="Y3813">
        <v>48243.542854630963</v>
      </c>
      <c r="Z3813">
        <v>22099.543401132829</v>
      </c>
      <c r="AA3813">
        <v>186939</v>
      </c>
      <c r="AB3813"/>
      <c r="AC3813">
        <v>13062.981030000001</v>
      </c>
      <c r="AD3813">
        <v>12596</v>
      </c>
      <c r="AE3813">
        <v>10454.72642992753</v>
      </c>
      <c r="AF3813">
        <v>35800.326622010878</v>
      </c>
      <c r="AG3813">
        <v>179852</v>
      </c>
      <c r="AH3813">
        <v>32233</v>
      </c>
      <c r="AI3813">
        <v>2295.9235080000012</v>
      </c>
      <c r="AJ3813">
        <v>32603.01262064253</v>
      </c>
      <c r="AK3813">
        <v>2679.4440792</v>
      </c>
      <c r="AL3813">
        <v>756831.125</v>
      </c>
      <c r="AM3813">
        <v>643787.375</v>
      </c>
      <c r="AN3813">
        <v>113043.734375</v>
      </c>
      <c r="AO3813" s="5" t="s">
        <v>4550</v>
      </c>
    </row>
    <row r="3814" spans="1:41" ht="14.25" x14ac:dyDescent="0.45">
      <c r="A3814">
        <v>2021</v>
      </c>
      <c r="B3814" s="5" t="s">
        <v>1507</v>
      </c>
      <c r="C3814" s="5" t="s">
        <v>170</v>
      </c>
      <c r="D3814" s="5" t="s">
        <v>83</v>
      </c>
      <c r="E3814" s="5" t="s">
        <v>487</v>
      </c>
      <c r="F3814" s="5" t="s">
        <v>487</v>
      </c>
      <c r="G3814" s="5" t="s">
        <v>87</v>
      </c>
      <c r="H3814" s="5" t="s">
        <v>130</v>
      </c>
      <c r="I3814">
        <v>5982.1200000000008</v>
      </c>
      <c r="J3814"/>
      <c r="K3814">
        <v>781</v>
      </c>
      <c r="L3814">
        <v>3044</v>
      </c>
      <c r="M3814">
        <v>14330.29999999999</v>
      </c>
      <c r="N3814">
        <v>12235.857750435</v>
      </c>
      <c r="O3814">
        <v>8319</v>
      </c>
      <c r="P3814"/>
      <c r="Q3814"/>
      <c r="R3814">
        <v>7507.9252260470184</v>
      </c>
      <c r="S3814">
        <v>15512</v>
      </c>
      <c r="T3814">
        <v>12293.3680579502</v>
      </c>
      <c r="U3814">
        <v>1872</v>
      </c>
      <c r="V3814">
        <v>7984</v>
      </c>
      <c r="W3814">
        <v>4250</v>
      </c>
      <c r="X3814">
        <v>12887.004349721879</v>
      </c>
      <c r="Y3814">
        <v>63800</v>
      </c>
      <c r="Z3814">
        <v>10793.9653218966</v>
      </c>
      <c r="AA3814">
        <v>149269.38268466419</v>
      </c>
      <c r="AB3814">
        <v>1177</v>
      </c>
      <c r="AC3814">
        <v>12946.08051</v>
      </c>
      <c r="AD3814">
        <v>18798.146805455159</v>
      </c>
      <c r="AE3814">
        <v>16940.91398395193</v>
      </c>
      <c r="AF3814">
        <v>33891.419254871536</v>
      </c>
      <c r="AG3814">
        <v>136827.5413492615</v>
      </c>
      <c r="AH3814">
        <v>21447.590896826568</v>
      </c>
      <c r="AI3814">
        <v>4299.3398612566089</v>
      </c>
      <c r="AJ3814">
        <v>41897.761370488821</v>
      </c>
      <c r="AK3814">
        <v>2962</v>
      </c>
      <c r="AL3814">
        <v>622049.6875</v>
      </c>
      <c r="AM3814">
        <v>504992.9375</v>
      </c>
      <c r="AN3814">
        <v>117056.7578125</v>
      </c>
      <c r="AO3814" s="5" t="s">
        <v>5818</v>
      </c>
    </row>
    <row r="3815" spans="1:41" ht="14.25" x14ac:dyDescent="0.45">
      <c r="A3815">
        <v>2021</v>
      </c>
      <c r="B3815" s="5" t="s">
        <v>589</v>
      </c>
      <c r="C3815" s="5" t="s">
        <v>170</v>
      </c>
      <c r="D3815" s="5" t="s">
        <v>83</v>
      </c>
      <c r="E3815" s="5" t="s">
        <v>487</v>
      </c>
      <c r="F3815" s="5" t="s">
        <v>487</v>
      </c>
      <c r="G3815" s="5" t="s">
        <v>87</v>
      </c>
      <c r="H3815" s="5" t="s">
        <v>130</v>
      </c>
      <c r="I3815">
        <v>7593.308434917546</v>
      </c>
      <c r="J3815">
        <v>34255.758430182548</v>
      </c>
      <c r="K3815">
        <v>1335</v>
      </c>
      <c r="L3815"/>
      <c r="M3815">
        <v>21911.67421488</v>
      </c>
      <c r="N3815">
        <v>15643.124017</v>
      </c>
      <c r="O3815">
        <v>9340.2461346471136</v>
      </c>
      <c r="P3815"/>
      <c r="Q3815">
        <v>3886.9449001644571</v>
      </c>
      <c r="R3815">
        <v>7333.9104072940208</v>
      </c>
      <c r="S3815">
        <v>18000.213422275719</v>
      </c>
      <c r="T3815">
        <v>11199.371870000001</v>
      </c>
      <c r="U3815">
        <v>1689.6807612375001</v>
      </c>
      <c r="V3815">
        <v>8550</v>
      </c>
      <c r="W3815">
        <v>3255.8040684226371</v>
      </c>
      <c r="X3815">
        <v>9943.9810756256575</v>
      </c>
      <c r="Y3815">
        <v>46316</v>
      </c>
      <c r="Z3815">
        <v>15621.73108214437</v>
      </c>
      <c r="AA3815">
        <v>194956.09666226211</v>
      </c>
      <c r="AB3815"/>
      <c r="AC3815">
        <v>11528.31832</v>
      </c>
      <c r="AD3815">
        <v>10767.15355828817</v>
      </c>
      <c r="AE3815">
        <v>11359.84619684457</v>
      </c>
      <c r="AF3815">
        <v>35487.409175348163</v>
      </c>
      <c r="AG3815">
        <v>161073</v>
      </c>
      <c r="AH3815">
        <v>31659.899481492452</v>
      </c>
      <c r="AI3815">
        <v>3745.2152736000012</v>
      </c>
      <c r="AJ3815">
        <v>34869.222606314761</v>
      </c>
      <c r="AK3815">
        <v>2733.0329607839999</v>
      </c>
      <c r="AL3815">
        <v>714056</v>
      </c>
      <c r="AM3815">
        <v>590164.375</v>
      </c>
      <c r="AN3815">
        <v>123891.59375</v>
      </c>
      <c r="AO3815" s="5" t="s">
        <v>1093</v>
      </c>
    </row>
    <row r="3816" spans="1:41" ht="14.25" x14ac:dyDescent="0.45">
      <c r="A3816">
        <v>2021</v>
      </c>
      <c r="B3816" s="5" t="s">
        <v>1508</v>
      </c>
      <c r="C3816" s="5" t="s">
        <v>170</v>
      </c>
      <c r="D3816" s="5" t="s">
        <v>83</v>
      </c>
      <c r="E3816" s="5" t="s">
        <v>487</v>
      </c>
      <c r="F3816" s="5" t="s">
        <v>487</v>
      </c>
      <c r="G3816" s="5" t="s">
        <v>87</v>
      </c>
      <c r="H3816" s="5" t="s">
        <v>130</v>
      </c>
      <c r="I3816">
        <v>9029.0399999999991</v>
      </c>
      <c r="J3816"/>
      <c r="K3816">
        <v>971.45658905929554</v>
      </c>
      <c r="L3816">
        <v>3044</v>
      </c>
      <c r="M3816">
        <v>38718.150086694222</v>
      </c>
      <c r="N3816">
        <v>13273.224612094669</v>
      </c>
      <c r="O3816">
        <v>8652</v>
      </c>
      <c r="P3816"/>
      <c r="Q3816">
        <v>5748.7612277032131</v>
      </c>
      <c r="R3816">
        <v>8629.7239488729901</v>
      </c>
      <c r="S3816">
        <v>19448.2</v>
      </c>
      <c r="T3816">
        <v>12283.950000067931</v>
      </c>
      <c r="U3816">
        <v>2134.9449295681129</v>
      </c>
      <c r="V3816">
        <v>6737</v>
      </c>
      <c r="W3816"/>
      <c r="X3816">
        <v>12155.071303262779</v>
      </c>
      <c r="Y3816">
        <v>57490</v>
      </c>
      <c r="Z3816">
        <v>13864.757</v>
      </c>
      <c r="AA3816">
        <v>168145.85305649071</v>
      </c>
      <c r="AB3816">
        <v>852</v>
      </c>
      <c r="AC3816">
        <v>12335</v>
      </c>
      <c r="AD3816">
        <v>22909.766769629561</v>
      </c>
      <c r="AE3816">
        <v>21248.517546569801</v>
      </c>
      <c r="AF3816">
        <v>34648.559474148416</v>
      </c>
      <c r="AG3816">
        <v>185249</v>
      </c>
      <c r="AH3816">
        <v>50501.139093131111</v>
      </c>
      <c r="AI3816">
        <v>3748.994693729856</v>
      </c>
      <c r="AJ3816">
        <v>42422.032225676048</v>
      </c>
      <c r="AK3816">
        <v>3802.794766086809</v>
      </c>
      <c r="AL3816">
        <v>758044</v>
      </c>
      <c r="AM3816">
        <v>584000.4375</v>
      </c>
      <c r="AN3816">
        <v>174043.53125</v>
      </c>
      <c r="AO3816" s="5" t="s">
        <v>5816</v>
      </c>
    </row>
    <row r="3817" spans="1:41" ht="14.25" x14ac:dyDescent="0.45">
      <c r="A3817">
        <v>2021</v>
      </c>
      <c r="B3817" s="5" t="s">
        <v>5028</v>
      </c>
      <c r="C3817" s="5" t="s">
        <v>170</v>
      </c>
      <c r="D3817" s="5" t="s">
        <v>83</v>
      </c>
      <c r="E3817" s="5" t="s">
        <v>487</v>
      </c>
      <c r="F3817" s="5" t="s">
        <v>487</v>
      </c>
      <c r="G3817" s="5" t="s">
        <v>87</v>
      </c>
      <c r="H3817" s="5" t="s">
        <v>130</v>
      </c>
      <c r="I3817">
        <v>15722.360784</v>
      </c>
      <c r="J3817">
        <v>70615.742494057777</v>
      </c>
      <c r="K3817">
        <v>1206.733508386948</v>
      </c>
      <c r="L3817">
        <v>3130.5746029093202</v>
      </c>
      <c r="M3817">
        <v>34312.392</v>
      </c>
      <c r="N3817">
        <v>19039.035038192389</v>
      </c>
      <c r="O3817">
        <v>10656.7568500986</v>
      </c>
      <c r="P3817"/>
      <c r="Q3817">
        <v>8911.4043966691315</v>
      </c>
      <c r="R3817">
        <v>7489.3313422065712</v>
      </c>
      <c r="S3817">
        <v>16047.89597340054</v>
      </c>
      <c r="T3817">
        <v>12333.609058</v>
      </c>
      <c r="U3817">
        <v>1493.4264000000001</v>
      </c>
      <c r="V3817">
        <v>11992</v>
      </c>
      <c r="W3817">
        <v>9052.9016025599994</v>
      </c>
      <c r="X3817">
        <v>18252.986362363059</v>
      </c>
      <c r="Y3817">
        <v>59463</v>
      </c>
      <c r="Z3817">
        <v>19761.22318724437</v>
      </c>
      <c r="AA3817">
        <v>175577</v>
      </c>
      <c r="AB3817"/>
      <c r="AC3817">
        <v>14359.020409999999</v>
      </c>
      <c r="AD3817">
        <v>18775</v>
      </c>
      <c r="AE3817">
        <v>22038.089413144819</v>
      </c>
      <c r="AF3817">
        <v>44605.793797575723</v>
      </c>
      <c r="AG3817">
        <v>175810</v>
      </c>
      <c r="AH3817">
        <v>31475</v>
      </c>
      <c r="AI3817">
        <v>2308.1273999999999</v>
      </c>
      <c r="AJ3817">
        <v>45786.938988205562</v>
      </c>
      <c r="AK3817">
        <v>3042</v>
      </c>
      <c r="AL3817">
        <v>853258.3125</v>
      </c>
      <c r="AM3817">
        <v>695794.9375</v>
      </c>
      <c r="AN3817">
        <v>157463.390625</v>
      </c>
      <c r="AO3817" s="5" t="s">
        <v>5817</v>
      </c>
    </row>
    <row r="3818" spans="1:41" ht="14.25" x14ac:dyDescent="0.45">
      <c r="A3818">
        <v>2021</v>
      </c>
      <c r="B3818" s="5" t="s">
        <v>1509</v>
      </c>
      <c r="C3818" s="5" t="s">
        <v>170</v>
      </c>
      <c r="D3818" s="5" t="s">
        <v>83</v>
      </c>
      <c r="E3818" s="5" t="s">
        <v>210</v>
      </c>
      <c r="F3818" s="5" t="s">
        <v>210</v>
      </c>
      <c r="G3818" s="5" t="s">
        <v>87</v>
      </c>
      <c r="H3818" s="5" t="s">
        <v>130</v>
      </c>
      <c r="I3818">
        <v>6521.4586854094114</v>
      </c>
      <c r="J3818">
        <v>17312.77</v>
      </c>
      <c r="K3818">
        <v>947.74238542675744</v>
      </c>
      <c r="L3818">
        <v>3138.4832000000001</v>
      </c>
      <c r="M3818">
        <v>18644.51345814699</v>
      </c>
      <c r="N3818">
        <v>17340.621903929012</v>
      </c>
      <c r="O3818">
        <v>9239.4208564158071</v>
      </c>
      <c r="P3818">
        <v>10367.3595616</v>
      </c>
      <c r="Q3818">
        <v>4947.3169709077929</v>
      </c>
      <c r="R3818">
        <v>6559.9683535062004</v>
      </c>
      <c r="S3818">
        <v>18155.234660556671</v>
      </c>
      <c r="T3818">
        <v>12096.283437615701</v>
      </c>
      <c r="U3818">
        <v>2068.55058883536</v>
      </c>
      <c r="V3818">
        <v>5536</v>
      </c>
      <c r="W3818">
        <v>3817.1710171423242</v>
      </c>
      <c r="X3818">
        <v>11647.805585739859</v>
      </c>
      <c r="Y3818">
        <v>46623.084499999997</v>
      </c>
      <c r="Z3818">
        <v>13595.014316484319</v>
      </c>
      <c r="AA3818">
        <v>163625.71515353321</v>
      </c>
      <c r="AB3818">
        <v>948</v>
      </c>
      <c r="AC3818">
        <v>12757.94857275</v>
      </c>
      <c r="AD3818">
        <v>15675.51229240853</v>
      </c>
      <c r="AE3818">
        <v>21420.749905914468</v>
      </c>
      <c r="AF3818">
        <v>35264.059834013693</v>
      </c>
      <c r="AG3818">
        <v>131465.0359866092</v>
      </c>
      <c r="AH3818">
        <v>35884.599902660972</v>
      </c>
      <c r="AI3818">
        <v>2270.3522698826509</v>
      </c>
      <c r="AJ3818">
        <v>44008.971906456311</v>
      </c>
      <c r="AK3818">
        <v>2969.0969954866218</v>
      </c>
      <c r="AL3818">
        <v>674848.9375</v>
      </c>
      <c r="AM3818">
        <v>542553.125</v>
      </c>
      <c r="AN3818">
        <v>132295.734375</v>
      </c>
      <c r="AO3818" s="5" t="s">
        <v>2944</v>
      </c>
    </row>
    <row r="3819" spans="1:41" ht="14.25" x14ac:dyDescent="0.45">
      <c r="A3819">
        <v>2021</v>
      </c>
      <c r="B3819" s="5" t="s">
        <v>5028</v>
      </c>
      <c r="C3819" s="5" t="s">
        <v>170</v>
      </c>
      <c r="D3819" s="5" t="s">
        <v>83</v>
      </c>
      <c r="E3819" s="5" t="s">
        <v>210</v>
      </c>
      <c r="F3819" s="5" t="s">
        <v>210</v>
      </c>
      <c r="G3819" s="5" t="s">
        <v>87</v>
      </c>
      <c r="H3819" s="5" t="s">
        <v>130</v>
      </c>
      <c r="I3819">
        <v>16563.409495338339</v>
      </c>
      <c r="J3819">
        <v>69075.273933212506</v>
      </c>
      <c r="K3819">
        <v>1103.8981147500001</v>
      </c>
      <c r="L3819">
        <v>3130.5746029093202</v>
      </c>
      <c r="M3819">
        <v>25261.066348089749</v>
      </c>
      <c r="N3819">
        <v>19039.035038192389</v>
      </c>
      <c r="O3819">
        <v>10286.317378226569</v>
      </c>
      <c r="P3819">
        <v>13429.365335639999</v>
      </c>
      <c r="Q3819">
        <v>4858.5482949671314</v>
      </c>
      <c r="R3819">
        <v>8489.3313422065712</v>
      </c>
      <c r="S3819">
        <v>13197.611996583921</v>
      </c>
      <c r="T3819">
        <v>12333.609058</v>
      </c>
      <c r="U3819">
        <v>1493.4264000000001</v>
      </c>
      <c r="V3819">
        <v>12000</v>
      </c>
      <c r="W3819">
        <v>9052.9016025599994</v>
      </c>
      <c r="X3819">
        <v>19840.202567785938</v>
      </c>
      <c r="Y3819">
        <v>59462.52431625298</v>
      </c>
      <c r="Z3819">
        <v>15985.1723557525</v>
      </c>
      <c r="AA3819">
        <v>195940</v>
      </c>
      <c r="AB3819">
        <v>1910</v>
      </c>
      <c r="AC3819">
        <v>14834.94383271981</v>
      </c>
      <c r="AD3819">
        <v>17471.426232469232</v>
      </c>
      <c r="AE3819">
        <v>22038.089413144819</v>
      </c>
      <c r="AF3819">
        <v>44605.793797575723</v>
      </c>
      <c r="AG3819">
        <v>174975</v>
      </c>
      <c r="AH3819">
        <v>32068.767227498891</v>
      </c>
      <c r="AI3819">
        <v>2308.1273999999999</v>
      </c>
      <c r="AJ3819">
        <v>45786.938988205562</v>
      </c>
      <c r="AK3819">
        <v>3042</v>
      </c>
      <c r="AL3819">
        <v>869583.375</v>
      </c>
      <c r="AM3819">
        <v>721707.4375</v>
      </c>
      <c r="AN3819">
        <v>147875.9375</v>
      </c>
      <c r="AO3819" s="5" t="s">
        <v>5819</v>
      </c>
    </row>
    <row r="3820" spans="1:41" ht="14.25" x14ac:dyDescent="0.45">
      <c r="A3820">
        <v>2021</v>
      </c>
      <c r="B3820" s="5" t="s">
        <v>1508</v>
      </c>
      <c r="C3820" s="5" t="s">
        <v>170</v>
      </c>
      <c r="D3820" s="5" t="s">
        <v>83</v>
      </c>
      <c r="E3820" s="5" t="s">
        <v>210</v>
      </c>
      <c r="F3820" s="5" t="s">
        <v>210</v>
      </c>
      <c r="G3820" s="5" t="s">
        <v>87</v>
      </c>
      <c r="H3820" s="5" t="s">
        <v>130</v>
      </c>
      <c r="I3820">
        <v>6725.694433766399</v>
      </c>
      <c r="J3820">
        <v>16281.8415</v>
      </c>
      <c r="K3820">
        <v>971.45658905929554</v>
      </c>
      <c r="L3820">
        <v>3084.2606999999998</v>
      </c>
      <c r="M3820">
        <v>34100.497050725229</v>
      </c>
      <c r="N3820">
        <v>13273.224612094669</v>
      </c>
      <c r="O3820">
        <v>9140</v>
      </c>
      <c r="P3820">
        <v>11040.133</v>
      </c>
      <c r="Q3820">
        <v>5633.2612277032131</v>
      </c>
      <c r="R3820">
        <v>8393.8484437273128</v>
      </c>
      <c r="S3820">
        <v>19121.159844240719</v>
      </c>
      <c r="T3820">
        <v>12893.15144882289</v>
      </c>
      <c r="U3820">
        <v>2134.9449295681129</v>
      </c>
      <c r="V3820">
        <v>7095</v>
      </c>
      <c r="W3820">
        <v>6449.7819834710644</v>
      </c>
      <c r="X3820">
        <v>12155.071303262779</v>
      </c>
      <c r="Y3820">
        <v>57490</v>
      </c>
      <c r="Z3820">
        <v>13864.757</v>
      </c>
      <c r="AA3820">
        <v>168145.85305649071</v>
      </c>
      <c r="AB3820">
        <v>852</v>
      </c>
      <c r="AC3820">
        <v>12593.2</v>
      </c>
      <c r="AD3820">
        <v>22152.101164132149</v>
      </c>
      <c r="AE3820">
        <v>21248.517546569801</v>
      </c>
      <c r="AF3820">
        <v>34648.559474148416</v>
      </c>
      <c r="AG3820">
        <v>181033</v>
      </c>
      <c r="AH3820">
        <v>44069.923759053207</v>
      </c>
      <c r="AI3820">
        <v>3448.269947520705</v>
      </c>
      <c r="AJ3820">
        <v>42422.032225676048</v>
      </c>
      <c r="AK3820">
        <v>3802.794766086809</v>
      </c>
      <c r="AL3820">
        <v>774264.375</v>
      </c>
      <c r="AM3820">
        <v>605108.1875</v>
      </c>
      <c r="AN3820">
        <v>169156.203125</v>
      </c>
      <c r="AO3820" s="5" t="s">
        <v>2943</v>
      </c>
    </row>
    <row r="3821" spans="1:41" ht="14.25" x14ac:dyDescent="0.45">
      <c r="A3821">
        <v>2021</v>
      </c>
      <c r="B3821" s="5" t="s">
        <v>589</v>
      </c>
      <c r="C3821" s="5" t="s">
        <v>170</v>
      </c>
      <c r="D3821" s="5" t="s">
        <v>83</v>
      </c>
      <c r="E3821" s="5" t="s">
        <v>210</v>
      </c>
      <c r="F3821" s="5" t="s">
        <v>210</v>
      </c>
      <c r="G3821" s="5" t="s">
        <v>87</v>
      </c>
      <c r="H3821" s="5" t="s">
        <v>130</v>
      </c>
      <c r="I3821">
        <v>7593.3084349175479</v>
      </c>
      <c r="J3821">
        <v>34255.758430182548</v>
      </c>
      <c r="K3821">
        <v>845.07030208691992</v>
      </c>
      <c r="L3821">
        <v>2082.3642824020012</v>
      </c>
      <c r="M3821">
        <v>19287.241672708798</v>
      </c>
      <c r="N3821">
        <v>15643.264999999999</v>
      </c>
      <c r="O3821">
        <v>9266.4134192272904</v>
      </c>
      <c r="P3821">
        <v>9710.5929999999989</v>
      </c>
      <c r="Q3821">
        <v>3886.9449001644571</v>
      </c>
      <c r="R3821">
        <v>7333.9104072940208</v>
      </c>
      <c r="S3821">
        <v>22987.532567767481</v>
      </c>
      <c r="T3821">
        <v>11199.371870000001</v>
      </c>
      <c r="U3821">
        <v>1689.6807612375001</v>
      </c>
      <c r="V3821">
        <v>9964</v>
      </c>
      <c r="W3821">
        <v>3915.6283262867701</v>
      </c>
      <c r="X3821">
        <v>10871.248823896211</v>
      </c>
      <c r="Y3821">
        <v>46315.968959999998</v>
      </c>
      <c r="Z3821">
        <v>13844.53069531947</v>
      </c>
      <c r="AA3821">
        <v>211014.95492925469</v>
      </c>
      <c r="AB3821">
        <v>1109</v>
      </c>
      <c r="AC3821">
        <v>12011.1201248</v>
      </c>
      <c r="AD3821">
        <v>13389.93862681186</v>
      </c>
      <c r="AE3821">
        <v>14162.65271184335</v>
      </c>
      <c r="AF3821">
        <v>35487.409175348163</v>
      </c>
      <c r="AG3821">
        <v>159133</v>
      </c>
      <c r="AH3821">
        <v>31456.80708600131</v>
      </c>
      <c r="AI3821">
        <v>2225.8355587084811</v>
      </c>
      <c r="AJ3821">
        <v>34869.222606314761</v>
      </c>
      <c r="AK3821">
        <v>2733.0329607839999</v>
      </c>
      <c r="AL3821">
        <v>748285.875</v>
      </c>
      <c r="AM3821">
        <v>618998.75</v>
      </c>
      <c r="AN3821">
        <v>129287.1171875</v>
      </c>
      <c r="AO3821" s="5" t="s">
        <v>1094</v>
      </c>
    </row>
    <row r="3822" spans="1:41" ht="14.25" x14ac:dyDescent="0.45">
      <c r="A3822">
        <v>2021</v>
      </c>
      <c r="B3822" s="5" t="s">
        <v>4071</v>
      </c>
      <c r="C3822" s="5" t="s">
        <v>170</v>
      </c>
      <c r="D3822" s="5" t="s">
        <v>83</v>
      </c>
      <c r="E3822" s="5" t="s">
        <v>210</v>
      </c>
      <c r="F3822" s="5" t="s">
        <v>210</v>
      </c>
      <c r="G3822" s="5" t="s">
        <v>87</v>
      </c>
      <c r="H3822" s="5" t="s">
        <v>130</v>
      </c>
      <c r="I3822">
        <v>12820.51900704766</v>
      </c>
      <c r="J3822">
        <v>62341.168867515109</v>
      </c>
      <c r="K3822">
        <v>860.46102863266401</v>
      </c>
      <c r="L3822">
        <v>2414.5012500000012</v>
      </c>
      <c r="M3822">
        <v>22472.821042445408</v>
      </c>
      <c r="N3822">
        <v>16677.044558174599</v>
      </c>
      <c r="O3822">
        <v>9411.4133629200005</v>
      </c>
      <c r="P3822">
        <v>12469.291609097671</v>
      </c>
      <c r="Q3822">
        <v>6327.9390763173014</v>
      </c>
      <c r="R3822">
        <v>7642.5781469751682</v>
      </c>
      <c r="S3822">
        <v>14599</v>
      </c>
      <c r="T3822">
        <v>11392.598484</v>
      </c>
      <c r="U3822">
        <v>1550.34542975</v>
      </c>
      <c r="V3822">
        <v>8336</v>
      </c>
      <c r="W3822">
        <v>4345.9479024482844</v>
      </c>
      <c r="X3822">
        <v>13142.734839224981</v>
      </c>
      <c r="Y3822">
        <v>48243.542854630963</v>
      </c>
      <c r="Z3822">
        <v>20486.045815760001</v>
      </c>
      <c r="AA3822">
        <v>205858</v>
      </c>
      <c r="AB3822">
        <v>1153.038</v>
      </c>
      <c r="AC3822">
        <v>13591.20779</v>
      </c>
      <c r="AD3822">
        <v>16748.62188492548</v>
      </c>
      <c r="AE3822">
        <v>15667.279241164561</v>
      </c>
      <c r="AF3822">
        <v>35800.326622010878</v>
      </c>
      <c r="AG3822">
        <v>176546</v>
      </c>
      <c r="AH3822">
        <v>30828</v>
      </c>
      <c r="AI3822">
        <v>2295.9235080000012</v>
      </c>
      <c r="AJ3822">
        <v>32603.01262064253</v>
      </c>
      <c r="AK3822">
        <v>2679.4440792</v>
      </c>
      <c r="AL3822">
        <v>809304.75</v>
      </c>
      <c r="AM3822">
        <v>679374.75</v>
      </c>
      <c r="AN3822">
        <v>129930.0078125</v>
      </c>
      <c r="AO3822" s="5" t="s">
        <v>4551</v>
      </c>
    </row>
    <row r="3823" spans="1:41" ht="14.25" x14ac:dyDescent="0.45">
      <c r="A3823">
        <v>2021</v>
      </c>
      <c r="B3823" s="5" t="s">
        <v>1507</v>
      </c>
      <c r="C3823" s="5" t="s">
        <v>170</v>
      </c>
      <c r="D3823" s="5" t="s">
        <v>83</v>
      </c>
      <c r="E3823" s="5" t="s">
        <v>210</v>
      </c>
      <c r="F3823" s="5" t="s">
        <v>210</v>
      </c>
      <c r="G3823" s="5" t="s">
        <v>87</v>
      </c>
      <c r="H3823" s="5" t="s">
        <v>130</v>
      </c>
      <c r="I3823">
        <v>4057.3625150463999</v>
      </c>
      <c r="J3823">
        <v>23261.513999999999</v>
      </c>
      <c r="K3823">
        <v>988</v>
      </c>
      <c r="L3823">
        <v>2836.971071843886</v>
      </c>
      <c r="M3823">
        <v>13416.10299999999</v>
      </c>
      <c r="N3823">
        <v>12235.857750435</v>
      </c>
      <c r="O3823">
        <v>8190.8007767203999</v>
      </c>
      <c r="P3823">
        <v>9869.5329999999994</v>
      </c>
      <c r="Q3823">
        <v>4574.9417562776898</v>
      </c>
      <c r="R3823">
        <v>7629.1654720616853</v>
      </c>
      <c r="S3823">
        <v>15797</v>
      </c>
      <c r="T3823">
        <v>12902.56950670516</v>
      </c>
      <c r="U3823">
        <v>1872</v>
      </c>
      <c r="V3823">
        <v>6671.9968952685567</v>
      </c>
      <c r="W3823">
        <v>4411.4247298531063</v>
      </c>
      <c r="X3823">
        <v>12759.410247249391</v>
      </c>
      <c r="Y3823">
        <v>63814.66718156448</v>
      </c>
      <c r="Z3823">
        <v>10793.9653218966</v>
      </c>
      <c r="AA3823">
        <v>150093.9056768259</v>
      </c>
      <c r="AB3823">
        <v>1177</v>
      </c>
      <c r="AC3823">
        <v>13272.93135401594</v>
      </c>
      <c r="AD3823">
        <v>18798.146805455159</v>
      </c>
      <c r="AE3823">
        <v>16940.91398395193</v>
      </c>
      <c r="AF3823">
        <v>50547.068013184216</v>
      </c>
      <c r="AG3823">
        <v>132578.56835357039</v>
      </c>
      <c r="AH3823">
        <v>35669.940752771567</v>
      </c>
      <c r="AI3823">
        <v>4299.3398612566089</v>
      </c>
      <c r="AJ3823">
        <v>41897.761370488821</v>
      </c>
      <c r="AK3823">
        <v>2962</v>
      </c>
      <c r="AL3823">
        <v>684320.8125</v>
      </c>
      <c r="AM3823">
        <v>552949.125</v>
      </c>
      <c r="AN3823">
        <v>131371.75</v>
      </c>
      <c r="AO3823" s="5" t="s">
        <v>2945</v>
      </c>
    </row>
    <row r="3824" spans="1:41" ht="14.25" x14ac:dyDescent="0.45">
      <c r="A3824">
        <v>2021</v>
      </c>
      <c r="B3824" s="5" t="s">
        <v>589</v>
      </c>
      <c r="C3824" s="5" t="s">
        <v>170</v>
      </c>
      <c r="D3824" s="5" t="s">
        <v>83</v>
      </c>
      <c r="E3824" s="5" t="s">
        <v>24</v>
      </c>
      <c r="F3824" s="5" t="s">
        <v>24</v>
      </c>
      <c r="G3824" s="5" t="s">
        <v>86</v>
      </c>
      <c r="H3824" s="5" t="s">
        <v>130</v>
      </c>
      <c r="I3824">
        <v>2494.7613593501128</v>
      </c>
      <c r="J3824">
        <v>5838.803181457708</v>
      </c>
      <c r="K3824">
        <v>106.1600578446856</v>
      </c>
      <c r="L3824">
        <v>318.4801735340568</v>
      </c>
      <c r="M3824">
        <v>4564.8824873214808</v>
      </c>
      <c r="N3824">
        <v>2950.9523599202944</v>
      </c>
      <c r="O3824">
        <v>118.89926478604788</v>
      </c>
      <c r="P3824">
        <v>100.85205495245133</v>
      </c>
      <c r="Q3824">
        <v>286.42957027063466</v>
      </c>
      <c r="R3824">
        <v>313.0872425955468</v>
      </c>
      <c r="S3824">
        <v>7182.407337563186</v>
      </c>
      <c r="T3824">
        <v>424.64023137874239</v>
      </c>
      <c r="U3824">
        <v>0</v>
      </c>
      <c r="V3824">
        <v>331.21938047541909</v>
      </c>
      <c r="W3824">
        <v>536.10829211566227</v>
      </c>
      <c r="X3824">
        <v>827.83436996591331</v>
      </c>
      <c r="Y3824">
        <v>12610.222471080979</v>
      </c>
      <c r="Z3824">
        <v>2265.1167715009506</v>
      </c>
      <c r="AA3824">
        <v>23824.869972216376</v>
      </c>
      <c r="AB3824">
        <v>122.08406652138844</v>
      </c>
      <c r="AC3824">
        <v>687.21287716180359</v>
      </c>
      <c r="AD3824">
        <v>3667.4171170151567</v>
      </c>
      <c r="AE3824">
        <v>1558.8925070121875</v>
      </c>
      <c r="AF3824">
        <v>8103.807466408276</v>
      </c>
      <c r="AG3824">
        <v>41669.945905195993</v>
      </c>
      <c r="AH3824">
        <v>9147.1967272980219</v>
      </c>
      <c r="AI3824">
        <v>2456.5437385260248</v>
      </c>
      <c r="AJ3824">
        <v>7540.5489087080186</v>
      </c>
      <c r="AK3824">
        <v>104.0368566877919</v>
      </c>
      <c r="AL3824">
        <v>140153.390625</v>
      </c>
      <c r="AM3824">
        <v>110895.203125</v>
      </c>
      <c r="AN3824">
        <v>29258.2109375</v>
      </c>
      <c r="AO3824" s="5" t="s">
        <v>1095</v>
      </c>
    </row>
    <row r="3825" spans="1:41" ht="14.25" x14ac:dyDescent="0.45">
      <c r="A3825">
        <v>2021</v>
      </c>
      <c r="B3825" s="5" t="s">
        <v>4071</v>
      </c>
      <c r="C3825" s="5" t="s">
        <v>170</v>
      </c>
      <c r="D3825" s="5" t="s">
        <v>83</v>
      </c>
      <c r="E3825" s="5" t="s">
        <v>24</v>
      </c>
      <c r="F3825" s="5" t="s">
        <v>24</v>
      </c>
      <c r="G3825" s="5" t="s">
        <v>86</v>
      </c>
      <c r="H3825" s="5" t="s">
        <v>130</v>
      </c>
      <c r="I3825">
        <v>2416.7204761691974</v>
      </c>
      <c r="J3825">
        <v>5656.1543059279093</v>
      </c>
      <c r="K3825">
        <v>102.83916919868925</v>
      </c>
      <c r="L3825">
        <v>308.51750759606773</v>
      </c>
      <c r="M3825">
        <v>7198.7418439082476</v>
      </c>
      <c r="N3825">
        <v>2908.9890062269706</v>
      </c>
      <c r="O3825">
        <v>115.17986950253196</v>
      </c>
      <c r="P3825">
        <v>97.326989729639507</v>
      </c>
      <c r="Q3825">
        <v>230.61807723398951</v>
      </c>
      <c r="R3825">
        <v>518.75162118894821</v>
      </c>
      <c r="S3825">
        <v>5262.2802878969287</v>
      </c>
      <c r="T3825">
        <v>411.35667679475699</v>
      </c>
      <c r="U3825">
        <v>35.993709219541238</v>
      </c>
      <c r="V3825">
        <v>534.76367983318414</v>
      </c>
      <c r="W3825">
        <v>519.33780445338073</v>
      </c>
      <c r="X3825">
        <v>2793.3889163258796</v>
      </c>
      <c r="Y3825">
        <v>12987.044482256471</v>
      </c>
      <c r="Z3825">
        <v>3962.3931892254968</v>
      </c>
      <c r="AA3825">
        <v>31598.363127989258</v>
      </c>
      <c r="AB3825">
        <v>118.34731591385159</v>
      </c>
      <c r="AC3825">
        <v>2024.9713621878686</v>
      </c>
      <c r="AD3825">
        <v>2109.5823819458979</v>
      </c>
      <c r="AE3825">
        <v>1506.5938287607976</v>
      </c>
      <c r="AF3825">
        <v>9819.0838750908497</v>
      </c>
      <c r="AG3825">
        <v>37279.198834524854</v>
      </c>
      <c r="AH3825">
        <v>9014.8815719570994</v>
      </c>
      <c r="AI3825">
        <v>2737.578684069108</v>
      </c>
      <c r="AJ3825">
        <v>7304.6661881828977</v>
      </c>
      <c r="AK3825">
        <v>100.78238581471547</v>
      </c>
      <c r="AL3825">
        <v>149674.4375</v>
      </c>
      <c r="AM3825">
        <v>119190.1484375</v>
      </c>
      <c r="AN3825">
        <v>30484.296875</v>
      </c>
      <c r="AO3825" s="5" t="s">
        <v>4552</v>
      </c>
    </row>
    <row r="3826" spans="1:41" ht="14.25" x14ac:dyDescent="0.45">
      <c r="A3826">
        <v>2021</v>
      </c>
      <c r="B3826" s="5" t="s">
        <v>1507</v>
      </c>
      <c r="C3826" s="5" t="s">
        <v>170</v>
      </c>
      <c r="D3826" s="5" t="s">
        <v>83</v>
      </c>
      <c r="E3826" s="5" t="s">
        <v>24</v>
      </c>
      <c r="F3826" s="5" t="s">
        <v>24</v>
      </c>
      <c r="G3826" s="5" t="s">
        <v>86</v>
      </c>
      <c r="H3826" s="5" t="s">
        <v>130</v>
      </c>
      <c r="I3826">
        <v>2103.9011157616906</v>
      </c>
      <c r="J3826">
        <v>9325.3995401328975</v>
      </c>
      <c r="K3826">
        <v>113.72438463576705</v>
      </c>
      <c r="L3826">
        <v>284.31096158941762</v>
      </c>
      <c r="M3826">
        <v>2534.9165335312473</v>
      </c>
      <c r="N3826">
        <v>2914.7559782147096</v>
      </c>
      <c r="O3826">
        <v>107.46954348079986</v>
      </c>
      <c r="P3826">
        <v>113.72438463576705</v>
      </c>
      <c r="Q3826">
        <v>215.79201984636796</v>
      </c>
      <c r="R3826">
        <v>893.60208940661869</v>
      </c>
      <c r="S3826">
        <v>5879.5506856691563</v>
      </c>
      <c r="T3826">
        <v>284.31096158941762</v>
      </c>
      <c r="U3826">
        <v>0</v>
      </c>
      <c r="V3826">
        <v>1032.6174124927647</v>
      </c>
      <c r="W3826">
        <v>227.4487692715341</v>
      </c>
      <c r="X3826">
        <v>321.58841917928288</v>
      </c>
      <c r="Y3826">
        <v>12654.112278421799</v>
      </c>
      <c r="Z3826">
        <v>1649.0035772186222</v>
      </c>
      <c r="AA3826">
        <v>19581.370832760113</v>
      </c>
      <c r="AB3826">
        <v>130.78304233113209</v>
      </c>
      <c r="AC3826">
        <v>1161.7923920251471</v>
      </c>
      <c r="AD3826">
        <v>3093.0189511312742</v>
      </c>
      <c r="AE3826">
        <v>1188.4198194437656</v>
      </c>
      <c r="AF3826">
        <v>8406.5065122758988</v>
      </c>
      <c r="AG3826">
        <v>25658.767677678843</v>
      </c>
      <c r="AH3826">
        <v>7278.3606166890913</v>
      </c>
      <c r="AI3826">
        <v>1867.3543957192949</v>
      </c>
      <c r="AJ3826">
        <v>8135.2566393102425</v>
      </c>
      <c r="AK3826">
        <v>102.35194617219034</v>
      </c>
      <c r="AL3826">
        <v>117260.2109375</v>
      </c>
      <c r="AM3826">
        <v>95319.3359375</v>
      </c>
      <c r="AN3826">
        <v>21940.876953125</v>
      </c>
      <c r="AO3826" s="5" t="s">
        <v>2948</v>
      </c>
    </row>
    <row r="3827" spans="1:41" ht="14.25" x14ac:dyDescent="0.45">
      <c r="A3827">
        <v>2021</v>
      </c>
      <c r="B3827" s="5" t="s">
        <v>5028</v>
      </c>
      <c r="C3827" s="5" t="s">
        <v>170</v>
      </c>
      <c r="D3827" s="5" t="s">
        <v>83</v>
      </c>
      <c r="E3827" s="5" t="s">
        <v>24</v>
      </c>
      <c r="F3827" s="5" t="s">
        <v>24</v>
      </c>
      <c r="G3827" s="5" t="s">
        <v>86</v>
      </c>
      <c r="H3827" s="5" t="s">
        <v>130</v>
      </c>
      <c r="I3827">
        <v>2000</v>
      </c>
      <c r="J3827">
        <v>8600</v>
      </c>
      <c r="K3827">
        <v>100</v>
      </c>
      <c r="L3827">
        <v>400</v>
      </c>
      <c r="M3827">
        <v>10000</v>
      </c>
      <c r="N3827">
        <v>3241.10665625</v>
      </c>
      <c r="O3827">
        <v>111.68300000000001</v>
      </c>
      <c r="P3827">
        <v>94.64</v>
      </c>
      <c r="Q3827">
        <v>1073.826249701202</v>
      </c>
      <c r="R3827">
        <v>389.41199999999998</v>
      </c>
      <c r="S3827">
        <v>4326.8999999999996</v>
      </c>
      <c r="T3827">
        <v>200</v>
      </c>
      <c r="U3827">
        <v>85</v>
      </c>
      <c r="V3827">
        <v>520</v>
      </c>
      <c r="W3827">
        <v>1249</v>
      </c>
      <c r="X3827">
        <v>3795</v>
      </c>
      <c r="Y3827">
        <v>14088.5</v>
      </c>
      <c r="Z3827">
        <v>4236.3303466117259</v>
      </c>
      <c r="AA3827">
        <v>30913</v>
      </c>
      <c r="AB3827">
        <v>145</v>
      </c>
      <c r="AC3827">
        <v>1976.55368</v>
      </c>
      <c r="AD3827">
        <v>2085</v>
      </c>
      <c r="AE3827">
        <v>1488</v>
      </c>
      <c r="AF3827">
        <v>9570</v>
      </c>
      <c r="AG3827">
        <v>61186</v>
      </c>
      <c r="AH3827">
        <v>11150</v>
      </c>
      <c r="AI3827">
        <v>6577</v>
      </c>
      <c r="AJ3827">
        <v>6998</v>
      </c>
      <c r="AK3827">
        <v>98</v>
      </c>
      <c r="AL3827">
        <v>186697.96875</v>
      </c>
      <c r="AM3827">
        <v>146860.375</v>
      </c>
      <c r="AN3827">
        <v>39837.58203125</v>
      </c>
      <c r="AO3827" s="5" t="s">
        <v>5820</v>
      </c>
    </row>
    <row r="3828" spans="1:41" ht="14.25" x14ac:dyDescent="0.45">
      <c r="A3828">
        <v>2021</v>
      </c>
      <c r="B3828" s="5" t="s">
        <v>1509</v>
      </c>
      <c r="C3828" s="5" t="s">
        <v>170</v>
      </c>
      <c r="D3828" s="5" t="s">
        <v>83</v>
      </c>
      <c r="E3828" s="5" t="s">
        <v>24</v>
      </c>
      <c r="F3828" s="5" t="s">
        <v>24</v>
      </c>
      <c r="G3828" s="5" t="s">
        <v>86</v>
      </c>
      <c r="H3828" s="5" t="s">
        <v>130</v>
      </c>
      <c r="I3828">
        <v>2709.7329885554404</v>
      </c>
      <c r="J3828">
        <v>5450.6143110319699</v>
      </c>
      <c r="K3828">
        <v>109.48416115375517</v>
      </c>
      <c r="L3828">
        <v>318.59890895742757</v>
      </c>
      <c r="M3828">
        <v>4528.3572860129461</v>
      </c>
      <c r="N3828">
        <v>3961.524524473346</v>
      </c>
      <c r="O3828">
        <v>175.17465784600827</v>
      </c>
      <c r="P3828">
        <v>121.52741888066824</v>
      </c>
      <c r="Q3828">
        <v>240.03795088356802</v>
      </c>
      <c r="R3828">
        <v>322.89068807465475</v>
      </c>
      <c r="S3828">
        <v>7582.3255807033147</v>
      </c>
      <c r="T3828">
        <v>218.96832230751033</v>
      </c>
      <c r="U3828"/>
      <c r="V3828">
        <v>341.59058279971612</v>
      </c>
      <c r="W3828">
        <v>443.41085267270842</v>
      </c>
      <c r="X3828">
        <v>853.7556724259324</v>
      </c>
      <c r="Y3828">
        <v>11721.921713926797</v>
      </c>
      <c r="Z3828">
        <v>1427.2847926728716</v>
      </c>
      <c r="AA3828">
        <v>20418.047136971789</v>
      </c>
      <c r="AB3828"/>
      <c r="AC3828">
        <v>698.25713459030419</v>
      </c>
      <c r="AD3828">
        <v>3661.5894734260546</v>
      </c>
      <c r="AE3828">
        <v>1853.1508085206906</v>
      </c>
      <c r="AF3828">
        <v>6154.5530223381775</v>
      </c>
      <c r="AG3828">
        <v>39262.118322819275</v>
      </c>
      <c r="AH3828">
        <v>7432.5760371116539</v>
      </c>
      <c r="AI3828">
        <v>2533.4634890978946</v>
      </c>
      <c r="AJ3828">
        <v>6748.3299831145841</v>
      </c>
      <c r="AK3828">
        <v>107.29447793068006</v>
      </c>
      <c r="AL3828">
        <v>129396.578125</v>
      </c>
      <c r="AM3828">
        <v>101750.1875</v>
      </c>
      <c r="AN3828">
        <v>27646.400390625</v>
      </c>
      <c r="AO3828" s="5" t="s">
        <v>2947</v>
      </c>
    </row>
    <row r="3829" spans="1:41" ht="14.25" x14ac:dyDescent="0.45">
      <c r="A3829">
        <v>2021</v>
      </c>
      <c r="B3829" s="5" t="s">
        <v>1508</v>
      </c>
      <c r="C3829" s="5" t="s">
        <v>170</v>
      </c>
      <c r="D3829" s="5" t="s">
        <v>83</v>
      </c>
      <c r="E3829" s="5" t="s">
        <v>24</v>
      </c>
      <c r="F3829" s="5" t="s">
        <v>24</v>
      </c>
      <c r="G3829" s="5" t="s">
        <v>86</v>
      </c>
      <c r="H3829" s="5" t="s">
        <v>130</v>
      </c>
      <c r="I3829">
        <v>3199.6381131616395</v>
      </c>
      <c r="J3829">
        <v>4851.3455444727942</v>
      </c>
      <c r="K3829">
        <v>112.26800397058385</v>
      </c>
      <c r="L3829">
        <v>342.41741211028074</v>
      </c>
      <c r="M3829">
        <v>11172.056881594679</v>
      </c>
      <c r="N3829">
        <v>2514.8032889410783</v>
      </c>
      <c r="O3829">
        <v>119.00408420881888</v>
      </c>
      <c r="P3829">
        <v>105.53192373234882</v>
      </c>
      <c r="Q3829">
        <v>224.18567563477748</v>
      </c>
      <c r="R3829">
        <v>435.82506502183031</v>
      </c>
      <c r="S3829">
        <v>6835.0471999028468</v>
      </c>
      <c r="T3829">
        <v>336.80401191175156</v>
      </c>
      <c r="U3829"/>
      <c r="V3829">
        <v>1019.3934760529013</v>
      </c>
      <c r="W3829">
        <v>454.68541608086457</v>
      </c>
      <c r="X3829">
        <v>383.95657357939677</v>
      </c>
      <c r="Y3829">
        <v>11675.87241294072</v>
      </c>
      <c r="Z3829">
        <v>1122.6800397058385</v>
      </c>
      <c r="AA3829">
        <v>20607.01591613247</v>
      </c>
      <c r="AB3829"/>
      <c r="AC3829">
        <v>834.15126950143792</v>
      </c>
      <c r="AD3829">
        <v>3118.8183698602866</v>
      </c>
      <c r="AE3829">
        <v>1684.0200595587578</v>
      </c>
      <c r="AF3829">
        <v>6242.9363320178918</v>
      </c>
      <c r="AG3829">
        <v>39882.085730510204</v>
      </c>
      <c r="AH3829">
        <v>7409.6882620585338</v>
      </c>
      <c r="AI3829">
        <v>2460.914647035198</v>
      </c>
      <c r="AJ3829">
        <v>7479.8929000720009</v>
      </c>
      <c r="AK3829">
        <v>151.92861109805881</v>
      </c>
      <c r="AL3829">
        <v>134776.96875</v>
      </c>
      <c r="AM3829">
        <v>102221.796875</v>
      </c>
      <c r="AN3829">
        <v>32555.171875</v>
      </c>
      <c r="AO3829" s="5" t="s">
        <v>2946</v>
      </c>
    </row>
    <row r="3830" spans="1:41" ht="14.25" x14ac:dyDescent="0.45">
      <c r="A3830">
        <v>2021</v>
      </c>
      <c r="B3830" s="5" t="s">
        <v>4071</v>
      </c>
      <c r="C3830" s="5" t="s">
        <v>170</v>
      </c>
      <c r="D3830" s="5" t="s">
        <v>83</v>
      </c>
      <c r="E3830" s="5" t="s">
        <v>24</v>
      </c>
      <c r="F3830" s="5" t="s">
        <v>24</v>
      </c>
      <c r="G3830" s="5" t="s">
        <v>87</v>
      </c>
      <c r="H3830" s="5" t="s">
        <v>130</v>
      </c>
      <c r="I3830">
        <v>2543.7155760000001</v>
      </c>
      <c r="J3830">
        <v>5959.2077961900004</v>
      </c>
      <c r="K3830">
        <v>106.01655599999999</v>
      </c>
      <c r="L3830">
        <v>327.39</v>
      </c>
      <c r="M3830">
        <v>7428.4559999999992</v>
      </c>
      <c r="N3830">
        <v>3007.7045749339618</v>
      </c>
      <c r="O3830">
        <v>118.62236064</v>
      </c>
      <c r="P3830">
        <v>99.549157846319972</v>
      </c>
      <c r="Q3830">
        <v>238.21048483927669</v>
      </c>
      <c r="R3830">
        <v>533.06796108782271</v>
      </c>
      <c r="S3830">
        <v>5425</v>
      </c>
      <c r="T3830">
        <v>432.97286400000002</v>
      </c>
      <c r="U3830">
        <v>36.060535000000002</v>
      </c>
      <c r="V3830">
        <v>554</v>
      </c>
      <c r="W3830">
        <v>537.4877918049998</v>
      </c>
      <c r="X3830">
        <v>2940.1773876419238</v>
      </c>
      <c r="Y3830">
        <v>13436.660828700829</v>
      </c>
      <c r="Z3830">
        <v>4093</v>
      </c>
      <c r="AA3830">
        <v>33768</v>
      </c>
      <c r="AB3830">
        <v>115.08</v>
      </c>
      <c r="AC3830">
        <v>2089.5888500000001</v>
      </c>
      <c r="AD3830">
        <v>2179.0340464154401</v>
      </c>
      <c r="AE3830">
        <v>1554.6697200000001</v>
      </c>
      <c r="AF3830">
        <v>10335.06226368</v>
      </c>
      <c r="AG3830">
        <v>39265</v>
      </c>
      <c r="AH3830">
        <v>9583</v>
      </c>
      <c r="AI3830">
        <v>2824.935696</v>
      </c>
      <c r="AJ3830">
        <v>7688.51563248</v>
      </c>
      <c r="AK3830">
        <v>103.998384</v>
      </c>
      <c r="AL3830">
        <v>157324.171875</v>
      </c>
      <c r="AM3830">
        <v>125529.40625</v>
      </c>
      <c r="AN3830">
        <v>31794.779296875</v>
      </c>
      <c r="AO3830" s="5" t="s">
        <v>4553</v>
      </c>
    </row>
    <row r="3831" spans="1:41" ht="14.25" x14ac:dyDescent="0.45">
      <c r="A3831">
        <v>2021</v>
      </c>
      <c r="B3831" s="5" t="s">
        <v>5028</v>
      </c>
      <c r="C3831" s="5" t="s">
        <v>170</v>
      </c>
      <c r="D3831" s="5" t="s">
        <v>83</v>
      </c>
      <c r="E3831" s="5" t="s">
        <v>24</v>
      </c>
      <c r="F3831" s="5" t="s">
        <v>24</v>
      </c>
      <c r="G3831" s="5" t="s">
        <v>87</v>
      </c>
      <c r="H3831" s="5" t="s">
        <v>130</v>
      </c>
      <c r="I3831">
        <v>2122.4160000000002</v>
      </c>
      <c r="J3831">
        <v>8936.5546129254781</v>
      </c>
      <c r="K3831">
        <v>103</v>
      </c>
      <c r="L3831">
        <v>425.19094128</v>
      </c>
      <c r="M3831">
        <v>10404</v>
      </c>
      <c r="N3831">
        <v>3372.044124055843</v>
      </c>
      <c r="O3831">
        <v>116.1949932</v>
      </c>
      <c r="P3831">
        <v>98.656616239999991</v>
      </c>
      <c r="Q3831">
        <v>1120.4968861657151</v>
      </c>
      <c r="R3831">
        <v>404.49435030820212</v>
      </c>
      <c r="S3831">
        <v>4470.8559629999991</v>
      </c>
      <c r="T3831">
        <v>212.04519999999999</v>
      </c>
      <c r="U3831">
        <v>86.708500000000001</v>
      </c>
      <c r="V3831">
        <v>543</v>
      </c>
      <c r="W3831">
        <v>1299.4595999999999</v>
      </c>
      <c r="X3831">
        <v>4060.65</v>
      </c>
      <c r="Y3831">
        <v>14870.68557409841</v>
      </c>
      <c r="Z3831">
        <v>4407.4738562844932</v>
      </c>
      <c r="AA3831">
        <v>33769</v>
      </c>
      <c r="AB3831">
        <v>185</v>
      </c>
      <c r="AC3831">
        <v>2056.4064499999999</v>
      </c>
      <c r="AD3831">
        <v>2175.616883981947</v>
      </c>
      <c r="AE3831">
        <v>1548.1152</v>
      </c>
      <c r="AF3831">
        <v>10172.693270124</v>
      </c>
      <c r="AG3831">
        <v>65871</v>
      </c>
      <c r="AH3831">
        <v>11919.686067968751</v>
      </c>
      <c r="AI3831">
        <v>6842.7107999999998</v>
      </c>
      <c r="AJ3831">
        <v>7574.8602556799997</v>
      </c>
      <c r="AK3831">
        <v>102</v>
      </c>
      <c r="AL3831">
        <v>199271</v>
      </c>
      <c r="AM3831">
        <v>157379.796875</v>
      </c>
      <c r="AN3831">
        <v>41891.22265625</v>
      </c>
      <c r="AO3831" s="5" t="s">
        <v>5821</v>
      </c>
    </row>
    <row r="3832" spans="1:41" ht="14.25" x14ac:dyDescent="0.45">
      <c r="A3832">
        <v>2021</v>
      </c>
      <c r="B3832" s="5" t="s">
        <v>1509</v>
      </c>
      <c r="C3832" s="5" t="s">
        <v>170</v>
      </c>
      <c r="D3832" s="5" t="s">
        <v>83</v>
      </c>
      <c r="E3832" s="5" t="s">
        <v>24</v>
      </c>
      <c r="F3832" s="5" t="s">
        <v>24</v>
      </c>
      <c r="G3832" s="5" t="s">
        <v>87</v>
      </c>
      <c r="H3832" s="5" t="s">
        <v>130</v>
      </c>
      <c r="I3832">
        <v>2787.2519876783999</v>
      </c>
      <c r="J3832">
        <v>5502</v>
      </c>
      <c r="K3832">
        <v>114.1599870907922</v>
      </c>
      <c r="L3832">
        <v>334.99919999999997</v>
      </c>
      <c r="M3832">
        <v>4653.0949254022116</v>
      </c>
      <c r="N3832">
        <v>4074.8542943935709</v>
      </c>
      <c r="O3832">
        <v>178.5458464309925</v>
      </c>
      <c r="P3832">
        <v>111</v>
      </c>
      <c r="Q3832">
        <v>242.2670167481881</v>
      </c>
      <c r="R3832">
        <v>335.83927904711243</v>
      </c>
      <c r="S3832">
        <v>7646.2161468770273</v>
      </c>
      <c r="T3832">
        <v>215.45680077687479</v>
      </c>
      <c r="U3832"/>
      <c r="V3832">
        <v>347</v>
      </c>
      <c r="W3832">
        <v>448.46873910491598</v>
      </c>
      <c r="X3832">
        <v>860.96037875726006</v>
      </c>
      <c r="Y3832">
        <v>12245.764499999999</v>
      </c>
      <c r="Z3832">
        <v>1439.2698799314689</v>
      </c>
      <c r="AA3832">
        <v>21061.584659324992</v>
      </c>
      <c r="AB3832">
        <v>136</v>
      </c>
      <c r="AC3832">
        <v>702.34484000000009</v>
      </c>
      <c r="AD3832">
        <v>3712.3340122259979</v>
      </c>
      <c r="AE3832">
        <v>1909.4136616475889</v>
      </c>
      <c r="AF3832">
        <v>6330.6201080458286</v>
      </c>
      <c r="AG3832">
        <v>42196.262147225592</v>
      </c>
      <c r="AH3832">
        <v>7758.3249504433434</v>
      </c>
      <c r="AI3832">
        <v>2554.8429786048009</v>
      </c>
      <c r="AJ3832">
        <v>6956.4774021448484</v>
      </c>
      <c r="AK3832">
        <v>116.3932579533937</v>
      </c>
      <c r="AL3832">
        <v>134971.75</v>
      </c>
      <c r="AM3832">
        <v>106576.9453125</v>
      </c>
      <c r="AN3832">
        <v>28394.796875</v>
      </c>
      <c r="AO3832" s="5" t="s">
        <v>2949</v>
      </c>
    </row>
    <row r="3833" spans="1:41" ht="14.25" x14ac:dyDescent="0.45">
      <c r="A3833">
        <v>2021</v>
      </c>
      <c r="B3833" s="5" t="s">
        <v>1508</v>
      </c>
      <c r="C3833" s="5" t="s">
        <v>170</v>
      </c>
      <c r="D3833" s="5" t="s">
        <v>83</v>
      </c>
      <c r="E3833" s="5" t="s">
        <v>24</v>
      </c>
      <c r="F3833" s="5" t="s">
        <v>24</v>
      </c>
      <c r="G3833" s="5" t="s">
        <v>87</v>
      </c>
      <c r="H3833" s="5" t="s">
        <v>130</v>
      </c>
      <c r="I3833">
        <v>2907</v>
      </c>
      <c r="J3833">
        <v>5061.84</v>
      </c>
      <c r="K3833">
        <v>117.013986768062</v>
      </c>
      <c r="L3833">
        <v>355.84350000000001</v>
      </c>
      <c r="M3833">
        <v>11443.924323443251</v>
      </c>
      <c r="N3833">
        <v>2600.8434248200901</v>
      </c>
      <c r="O3833">
        <v>125</v>
      </c>
      <c r="P3833">
        <v>111</v>
      </c>
      <c r="Q3833">
        <v>259.71967861481602</v>
      </c>
      <c r="R3833">
        <v>464.52751955525821</v>
      </c>
      <c r="S3833">
        <v>7918.4196628505861</v>
      </c>
      <c r="T3833">
        <v>370.91960376415147</v>
      </c>
      <c r="U3833"/>
      <c r="V3833">
        <v>1043</v>
      </c>
      <c r="W3833">
        <v>456.09577980192012</v>
      </c>
      <c r="X3833">
        <v>419.70938222994351</v>
      </c>
      <c r="Y3833">
        <v>12733</v>
      </c>
      <c r="Z3833">
        <v>1301</v>
      </c>
      <c r="AA3833">
        <v>21407.701692560091</v>
      </c>
      <c r="AB3833">
        <v>136</v>
      </c>
      <c r="AC3833">
        <v>877.2</v>
      </c>
      <c r="AD3833">
        <v>3613.1590583767052</v>
      </c>
      <c r="AE3833">
        <v>1689.243628896</v>
      </c>
      <c r="AF3833">
        <v>6487.7437878690789</v>
      </c>
      <c r="AG3833">
        <v>42670</v>
      </c>
      <c r="AH3833">
        <v>8466.9842758282812</v>
      </c>
      <c r="AI3833">
        <v>2468.548023026688</v>
      </c>
      <c r="AJ3833">
        <v>8547.2064856065244</v>
      </c>
      <c r="AK3833">
        <v>176.23059559187311</v>
      </c>
      <c r="AL3833">
        <v>144228.875</v>
      </c>
      <c r="AM3833">
        <v>108516.859375</v>
      </c>
      <c r="AN3833">
        <v>35712</v>
      </c>
      <c r="AO3833" s="5" t="s">
        <v>2950</v>
      </c>
    </row>
    <row r="3834" spans="1:41" ht="14.25" x14ac:dyDescent="0.45">
      <c r="A3834">
        <v>2021</v>
      </c>
      <c r="B3834" s="5" t="s">
        <v>1507</v>
      </c>
      <c r="C3834" s="5" t="s">
        <v>170</v>
      </c>
      <c r="D3834" s="5" t="s">
        <v>83</v>
      </c>
      <c r="E3834" s="5" t="s">
        <v>24</v>
      </c>
      <c r="F3834" s="5" t="s">
        <v>24</v>
      </c>
      <c r="G3834" s="5" t="s">
        <v>87</v>
      </c>
      <c r="H3834" s="5" t="s">
        <v>130</v>
      </c>
      <c r="I3834">
        <v>2146</v>
      </c>
      <c r="J3834">
        <v>8380.4</v>
      </c>
      <c r="K3834">
        <v>121</v>
      </c>
      <c r="L3834">
        <v>292.91484525056637</v>
      </c>
      <c r="M3834">
        <v>2619.0749999999989</v>
      </c>
      <c r="N3834">
        <v>3042.2809999999999</v>
      </c>
      <c r="O3834">
        <v>115.13907381468719</v>
      </c>
      <c r="P3834">
        <v>120</v>
      </c>
      <c r="Q3834">
        <v>226.66214473887601</v>
      </c>
      <c r="R3834">
        <v>923.79036312028006</v>
      </c>
      <c r="S3834">
        <v>6146</v>
      </c>
      <c r="T3834">
        <v>297.2</v>
      </c>
      <c r="U3834"/>
      <c r="V3834">
        <v>1079.326664330737</v>
      </c>
      <c r="W3834">
        <v>229.96015135007701</v>
      </c>
      <c r="X3834">
        <v>358.21568895870013</v>
      </c>
      <c r="Y3834">
        <v>13601</v>
      </c>
      <c r="Z3834">
        <v>1732.016892972953</v>
      </c>
      <c r="AA3834">
        <v>20505.644091419959</v>
      </c>
      <c r="AB3834">
        <v>115</v>
      </c>
      <c r="AC3834">
        <v>1244.7024200000001</v>
      </c>
      <c r="AD3834">
        <v>3248.8240745905559</v>
      </c>
      <c r="AE3834">
        <v>1247.6247470842179</v>
      </c>
      <c r="AF3834">
        <v>8660.906144368746</v>
      </c>
      <c r="AG3834">
        <v>26924.993436010878</v>
      </c>
      <c r="AH3834">
        <v>7552</v>
      </c>
      <c r="AI3834">
        <v>1886.1418662801179</v>
      </c>
      <c r="AJ3834">
        <v>8547.2064856065244</v>
      </c>
      <c r="AK3834">
        <v>135</v>
      </c>
      <c r="AL3834">
        <v>121499.015625</v>
      </c>
      <c r="AM3834">
        <v>98675.46875</v>
      </c>
      <c r="AN3834">
        <v>22823.556640625</v>
      </c>
      <c r="AO3834" s="5" t="s">
        <v>2951</v>
      </c>
    </row>
    <row r="3835" spans="1:41" ht="14.25" x14ac:dyDescent="0.45">
      <c r="A3835">
        <v>2021</v>
      </c>
      <c r="B3835" s="5" t="s">
        <v>589</v>
      </c>
      <c r="C3835" s="5" t="s">
        <v>170</v>
      </c>
      <c r="D3835" s="5" t="s">
        <v>83</v>
      </c>
      <c r="E3835" s="5" t="s">
        <v>24</v>
      </c>
      <c r="F3835" s="5" t="s">
        <v>24</v>
      </c>
      <c r="G3835" s="5" t="s">
        <v>87</v>
      </c>
      <c r="H3835" s="5" t="s">
        <v>130</v>
      </c>
      <c r="I3835">
        <v>2531.617409128281</v>
      </c>
      <c r="J3835">
        <v>6078.397794479999</v>
      </c>
      <c r="K3835">
        <v>106.9709243148</v>
      </c>
      <c r="L3835">
        <v>329.60059272000012</v>
      </c>
      <c r="M3835">
        <v>4654.4582879999998</v>
      </c>
      <c r="N3835">
        <v>3084</v>
      </c>
      <c r="O3835">
        <v>121.27112677651979</v>
      </c>
      <c r="P3835">
        <v>95</v>
      </c>
      <c r="Q3835">
        <v>292.20333042482991</v>
      </c>
      <c r="R3835">
        <v>316.8204626942404</v>
      </c>
      <c r="S3835">
        <v>7280.2045570903128</v>
      </c>
      <c r="T3835">
        <v>412.12040000000002</v>
      </c>
      <c r="U3835">
        <v>0</v>
      </c>
      <c r="V3835">
        <v>340</v>
      </c>
      <c r="W3835">
        <v>548.7750354329047</v>
      </c>
      <c r="X3835">
        <v>860.96037875726006</v>
      </c>
      <c r="Y3835">
        <v>12960.772559999999</v>
      </c>
      <c r="Z3835">
        <v>2316.3597678459209</v>
      </c>
      <c r="AA3835">
        <v>25079.056126562671</v>
      </c>
      <c r="AB3835">
        <v>115</v>
      </c>
      <c r="AC3835">
        <v>702.27470000000005</v>
      </c>
      <c r="AD3835">
        <v>3750.3838957204139</v>
      </c>
      <c r="AE3835">
        <v>1589.48235130176</v>
      </c>
      <c r="AF3835">
        <v>8386.7693067910968</v>
      </c>
      <c r="AG3835">
        <v>43609</v>
      </c>
      <c r="AH3835">
        <v>9630.3807169785978</v>
      </c>
      <c r="AI3835">
        <v>2504.74801824</v>
      </c>
      <c r="AJ3835">
        <v>7842.2859451295999</v>
      </c>
      <c r="AK3835">
        <v>106.07835168</v>
      </c>
      <c r="AL3835">
        <v>145644.984375</v>
      </c>
      <c r="AM3835">
        <v>115553.640625</v>
      </c>
      <c r="AN3835">
        <v>30091.3515625</v>
      </c>
      <c r="AO3835" s="5" t="s">
        <v>1096</v>
      </c>
    </row>
    <row r="3836" spans="1:41" ht="14.25" x14ac:dyDescent="0.45">
      <c r="A3836">
        <v>2021</v>
      </c>
      <c r="B3836" s="5" t="s">
        <v>4071</v>
      </c>
      <c r="C3836" s="5" t="s">
        <v>170</v>
      </c>
      <c r="D3836" s="5" t="s">
        <v>83</v>
      </c>
      <c r="E3836" s="5" t="s">
        <v>213</v>
      </c>
      <c r="F3836" s="5" t="s">
        <v>213</v>
      </c>
      <c r="G3836" s="5" t="s">
        <v>87</v>
      </c>
      <c r="H3836" s="5" t="s">
        <v>130</v>
      </c>
      <c r="I3836">
        <v>0</v>
      </c>
      <c r="J3836"/>
      <c r="K3836"/>
      <c r="L3836"/>
      <c r="M3836">
        <v>254.8397504454081</v>
      </c>
      <c r="N3836">
        <v>0</v>
      </c>
      <c r="O3836"/>
      <c r="P3836">
        <v>141</v>
      </c>
      <c r="Q3836">
        <v>0</v>
      </c>
      <c r="R3836">
        <v>100.2302019624457</v>
      </c>
      <c r="S3836">
        <v>0</v>
      </c>
      <c r="T3836"/>
      <c r="U3836"/>
      <c r="V3836">
        <v>0</v>
      </c>
      <c r="W3836">
        <v>309.99996873628629</v>
      </c>
      <c r="X3836">
        <v>291.39345088676441</v>
      </c>
      <c r="Y3836"/>
      <c r="Z3836"/>
      <c r="AA3836">
        <v>2347</v>
      </c>
      <c r="AB3836"/>
      <c r="AC3836">
        <v>198</v>
      </c>
      <c r="AD3836"/>
      <c r="AE3836">
        <v>250.2934411645584</v>
      </c>
      <c r="AF3836">
        <v>283.73577723647992</v>
      </c>
      <c r="AG3836">
        <v>4069</v>
      </c>
      <c r="AH3836">
        <v>98</v>
      </c>
      <c r="AI3836"/>
      <c r="AJ3836">
        <v>182.60182870696801</v>
      </c>
      <c r="AK3836"/>
      <c r="AL3836">
        <v>8526.09375</v>
      </c>
      <c r="AM3836">
        <v>7571.86181640625</v>
      </c>
      <c r="AN3836">
        <v>954.233154296875</v>
      </c>
      <c r="AO3836" s="5" t="s">
        <v>4554</v>
      </c>
    </row>
    <row r="3837" spans="1:41" ht="14.25" x14ac:dyDescent="0.45">
      <c r="A3837">
        <v>2021</v>
      </c>
      <c r="B3837" s="5" t="s">
        <v>5028</v>
      </c>
      <c r="C3837" s="5" t="s">
        <v>170</v>
      </c>
      <c r="D3837" s="5" t="s">
        <v>83</v>
      </c>
      <c r="E3837" s="5" t="s">
        <v>213</v>
      </c>
      <c r="F3837" s="5" t="s">
        <v>213</v>
      </c>
      <c r="G3837" s="5" t="s">
        <v>87</v>
      </c>
      <c r="H3837" s="5" t="s">
        <v>130</v>
      </c>
      <c r="I3837">
        <v>0</v>
      </c>
      <c r="J3837">
        <v>1239.558829739457</v>
      </c>
      <c r="K3837"/>
      <c r="L3837">
        <v>0</v>
      </c>
      <c r="M3837">
        <v>1352.674348089751</v>
      </c>
      <c r="N3837">
        <v>0</v>
      </c>
      <c r="O3837"/>
      <c r="P3837">
        <v>109</v>
      </c>
      <c r="Q3837">
        <v>0</v>
      </c>
      <c r="R3837">
        <v>112.32289772720431</v>
      </c>
      <c r="S3837">
        <v>0</v>
      </c>
      <c r="T3837"/>
      <c r="U3837"/>
      <c r="V3837">
        <v>0</v>
      </c>
      <c r="W3837">
        <v>560.11640255999998</v>
      </c>
      <c r="X3837">
        <v>109.85302000851721</v>
      </c>
      <c r="Y3837">
        <v>0</v>
      </c>
      <c r="Z3837">
        <v>0</v>
      </c>
      <c r="AA3837">
        <v>2663</v>
      </c>
      <c r="AB3837"/>
      <c r="AC3837">
        <v>145.6966627198093</v>
      </c>
      <c r="AD3837"/>
      <c r="AE3837">
        <v>320</v>
      </c>
      <c r="AF3837">
        <v>313.0782879077783</v>
      </c>
      <c r="AG3837">
        <v>4237</v>
      </c>
      <c r="AH3837">
        <v>0</v>
      </c>
      <c r="AI3837"/>
      <c r="AJ3837">
        <v>183.947991565564</v>
      </c>
      <c r="AK3837"/>
      <c r="AL3837">
        <v>11346.2490234375</v>
      </c>
      <c r="AM3837">
        <v>9323.6044921875</v>
      </c>
      <c r="AN3837">
        <v>2022.643798828125</v>
      </c>
      <c r="AO3837" s="5" t="s">
        <v>5822</v>
      </c>
    </row>
    <row r="3838" spans="1:41" ht="14.25" x14ac:dyDescent="0.45">
      <c r="A3838">
        <v>2021</v>
      </c>
      <c r="B3838" s="5" t="s">
        <v>1507</v>
      </c>
      <c r="C3838" s="5" t="s">
        <v>170</v>
      </c>
      <c r="D3838" s="5" t="s">
        <v>83</v>
      </c>
      <c r="E3838" s="5" t="s">
        <v>213</v>
      </c>
      <c r="F3838" s="5" t="s">
        <v>213</v>
      </c>
      <c r="G3838" s="5" t="s">
        <v>87</v>
      </c>
      <c r="H3838" s="5" t="s">
        <v>130</v>
      </c>
      <c r="I3838">
        <v>0</v>
      </c>
      <c r="J3838"/>
      <c r="K3838">
        <v>0</v>
      </c>
      <c r="L3838"/>
      <c r="M3838">
        <v>143.30299999999991</v>
      </c>
      <c r="N3838">
        <v>373.04265043499998</v>
      </c>
      <c r="O3838">
        <v>110.17</v>
      </c>
      <c r="P3838">
        <v>618.13300000000004</v>
      </c>
      <c r="Q3838">
        <v>113.19370137262661</v>
      </c>
      <c r="R3838">
        <v>88.174724374302286</v>
      </c>
      <c r="S3838">
        <v>0</v>
      </c>
      <c r="T3838">
        <v>24.368057950198349</v>
      </c>
      <c r="U3838"/>
      <c r="V3838">
        <v>0</v>
      </c>
      <c r="W3838">
        <v>299.88985171349361</v>
      </c>
      <c r="X3838">
        <v>135.6348962473339</v>
      </c>
      <c r="Y3838">
        <v>80</v>
      </c>
      <c r="Z3838">
        <v>0</v>
      </c>
      <c r="AA3838">
        <v>1963.782951610963</v>
      </c>
      <c r="AB3838">
        <v>0</v>
      </c>
      <c r="AC3838">
        <v>226.55640892500011</v>
      </c>
      <c r="AD3838">
        <v>512.37432137016435</v>
      </c>
      <c r="AE3838"/>
      <c r="AF3838">
        <v>17394.33196</v>
      </c>
      <c r="AG3838">
        <v>2945.9706678528109</v>
      </c>
      <c r="AH3838">
        <v>0</v>
      </c>
      <c r="AI3838">
        <v>0</v>
      </c>
      <c r="AJ3838">
        <v>430.13921105336777</v>
      </c>
      <c r="AK3838"/>
      <c r="AL3838">
        <v>25459.064453125</v>
      </c>
      <c r="AM3838">
        <v>24233.32421875</v>
      </c>
      <c r="AN3838">
        <v>1225.7401123046875</v>
      </c>
      <c r="AO3838" s="5" t="s">
        <v>2952</v>
      </c>
    </row>
    <row r="3839" spans="1:41" ht="14.25" x14ac:dyDescent="0.45">
      <c r="A3839">
        <v>2021</v>
      </c>
      <c r="B3839" s="5" t="s">
        <v>1509</v>
      </c>
      <c r="C3839" s="5" t="s">
        <v>170</v>
      </c>
      <c r="D3839" s="5" t="s">
        <v>83</v>
      </c>
      <c r="E3839" s="5" t="s">
        <v>213</v>
      </c>
      <c r="F3839" s="5" t="s">
        <v>213</v>
      </c>
      <c r="G3839" s="5" t="s">
        <v>87</v>
      </c>
      <c r="H3839" s="5" t="s">
        <v>130</v>
      </c>
      <c r="I3839">
        <v>0</v>
      </c>
      <c r="J3839"/>
      <c r="K3839"/>
      <c r="L3839">
        <v>0</v>
      </c>
      <c r="M3839">
        <v>210.89198179477219</v>
      </c>
      <c r="N3839">
        <v>0</v>
      </c>
      <c r="O3839">
        <v>0</v>
      </c>
      <c r="P3839">
        <v>618.13300000000004</v>
      </c>
      <c r="Q3839">
        <v>0</v>
      </c>
      <c r="R3839">
        <v>78.623194429755287</v>
      </c>
      <c r="S3839">
        <v>0</v>
      </c>
      <c r="T3839">
        <v>0</v>
      </c>
      <c r="U3839"/>
      <c r="V3839">
        <v>0</v>
      </c>
      <c r="W3839">
        <v>324.65150322403878</v>
      </c>
      <c r="X3839">
        <v>136.06169879890459</v>
      </c>
      <c r="Y3839">
        <v>0</v>
      </c>
      <c r="Z3839">
        <v>0</v>
      </c>
      <c r="AA3839">
        <v>2999.8225923858258</v>
      </c>
      <c r="AB3839">
        <v>0</v>
      </c>
      <c r="AC3839">
        <v>234.77316275000001</v>
      </c>
      <c r="AD3839"/>
      <c r="AE3839">
        <v>198.38845747440999</v>
      </c>
      <c r="AF3839">
        <v>271.69481191998608</v>
      </c>
      <c r="AG3839">
        <v>4945.2462498482164</v>
      </c>
      <c r="AH3839">
        <v>866.64807523988304</v>
      </c>
      <c r="AI3839">
        <v>0</v>
      </c>
      <c r="AJ3839">
        <v>914.47362029054216</v>
      </c>
      <c r="AK3839"/>
      <c r="AL3839">
        <v>11799.4091796875</v>
      </c>
      <c r="AM3839">
        <v>10261.1552734375</v>
      </c>
      <c r="AN3839">
        <v>1538.2532958984375</v>
      </c>
      <c r="AO3839" s="5" t="s">
        <v>2954</v>
      </c>
    </row>
    <row r="3840" spans="1:41" ht="14.25" x14ac:dyDescent="0.45">
      <c r="A3840">
        <v>2021</v>
      </c>
      <c r="B3840" s="5" t="s">
        <v>1508</v>
      </c>
      <c r="C3840" s="5" t="s">
        <v>170</v>
      </c>
      <c r="D3840" s="5" t="s">
        <v>83</v>
      </c>
      <c r="E3840" s="5" t="s">
        <v>213</v>
      </c>
      <c r="F3840" s="5" t="s">
        <v>213</v>
      </c>
      <c r="G3840" s="5" t="s">
        <v>87</v>
      </c>
      <c r="H3840" s="5" t="s">
        <v>130</v>
      </c>
      <c r="I3840">
        <v>0</v>
      </c>
      <c r="J3840"/>
      <c r="K3840"/>
      <c r="L3840">
        <v>0</v>
      </c>
      <c r="M3840">
        <v>387.18150086694232</v>
      </c>
      <c r="N3840">
        <v>0</v>
      </c>
      <c r="O3840">
        <v>122</v>
      </c>
      <c r="P3840">
        <v>618.13300000000004</v>
      </c>
      <c r="Q3840">
        <v>383.88044922212998</v>
      </c>
      <c r="R3840">
        <v>99.53471777742584</v>
      </c>
      <c r="S3840">
        <v>0</v>
      </c>
      <c r="T3840">
        <v>0</v>
      </c>
      <c r="U3840"/>
      <c r="V3840">
        <v>0</v>
      </c>
      <c r="W3840">
        <v>541.42285398471472</v>
      </c>
      <c r="X3840">
        <v>129.21455881463501</v>
      </c>
      <c r="Y3840">
        <v>0</v>
      </c>
      <c r="Z3840"/>
      <c r="AA3840">
        <v>5852.6882716408509</v>
      </c>
      <c r="AB3840">
        <v>0</v>
      </c>
      <c r="AC3840">
        <v>219.9</v>
      </c>
      <c r="AD3840">
        <v>935.38448458300661</v>
      </c>
      <c r="AE3840"/>
      <c r="AF3840">
        <v>270.12982199701997</v>
      </c>
      <c r="AG3840">
        <v>4888</v>
      </c>
      <c r="AH3840">
        <v>1641.528089779519</v>
      </c>
      <c r="AI3840">
        <v>0</v>
      </c>
      <c r="AJ3840">
        <v>430.13921105336777</v>
      </c>
      <c r="AK3840"/>
      <c r="AL3840">
        <v>16519.138671875</v>
      </c>
      <c r="AM3840">
        <v>12762.4052734375</v>
      </c>
      <c r="AN3840">
        <v>3756.7314453125</v>
      </c>
      <c r="AO3840" s="5" t="s">
        <v>2953</v>
      </c>
    </row>
    <row r="3841" spans="1:41" ht="14.25" x14ac:dyDescent="0.45">
      <c r="A3841">
        <v>2021</v>
      </c>
      <c r="B3841" s="5" t="s">
        <v>589</v>
      </c>
      <c r="C3841" s="5" t="s">
        <v>170</v>
      </c>
      <c r="D3841" s="5" t="s">
        <v>83</v>
      </c>
      <c r="E3841" s="5" t="s">
        <v>213</v>
      </c>
      <c r="F3841" s="5" t="s">
        <v>213</v>
      </c>
      <c r="G3841" s="5" t="s">
        <v>87</v>
      </c>
      <c r="H3841" s="5" t="s">
        <v>130</v>
      </c>
      <c r="I3841">
        <v>0</v>
      </c>
      <c r="J3841"/>
      <c r="K3841"/>
      <c r="L3841">
        <v>0</v>
      </c>
      <c r="M3841">
        <v>219.1167421488</v>
      </c>
      <c r="N3841">
        <v>0</v>
      </c>
      <c r="O3841">
        <v>0</v>
      </c>
      <c r="P3841">
        <v>618.13300000000004</v>
      </c>
      <c r="Q3841">
        <v>5</v>
      </c>
      <c r="R3841">
        <v>92.579327700000292</v>
      </c>
      <c r="S3841">
        <v>0</v>
      </c>
      <c r="T3841">
        <v>0</v>
      </c>
      <c r="U3841"/>
      <c r="V3841">
        <v>0</v>
      </c>
      <c r="W3841">
        <v>359.6747650053951</v>
      </c>
      <c r="X3841"/>
      <c r="Y3841">
        <v>0</v>
      </c>
      <c r="Z3841"/>
      <c r="AA3841">
        <v>3793.3173926331169</v>
      </c>
      <c r="AB3841"/>
      <c r="AC3841">
        <v>172.92477479999999</v>
      </c>
      <c r="AD3841"/>
      <c r="AE3841">
        <v>206.34351000000001</v>
      </c>
      <c r="AF3841">
        <v>288.11709607519151</v>
      </c>
      <c r="AG3841">
        <v>3800</v>
      </c>
      <c r="AH3841">
        <v>198.25738173893811</v>
      </c>
      <c r="AI3841"/>
      <c r="AJ3841">
        <v>274.71669897600702</v>
      </c>
      <c r="AK3841"/>
      <c r="AL3841">
        <v>10028.181640625</v>
      </c>
      <c r="AM3841">
        <v>9251.1328125</v>
      </c>
      <c r="AN3841">
        <v>777.04888916015625</v>
      </c>
      <c r="AO3841" s="5" t="s">
        <v>1097</v>
      </c>
    </row>
    <row r="3842" spans="1:41" ht="14.25" x14ac:dyDescent="0.45">
      <c r="A3842">
        <v>2021</v>
      </c>
      <c r="B3842" s="5" t="s">
        <v>5028</v>
      </c>
      <c r="C3842" s="5" t="s">
        <v>170</v>
      </c>
      <c r="D3842" s="5" t="s">
        <v>83</v>
      </c>
      <c r="E3842" s="5" t="s">
        <v>216</v>
      </c>
      <c r="F3842" s="5" t="s">
        <v>217</v>
      </c>
      <c r="G3842" s="5" t="s">
        <v>86</v>
      </c>
      <c r="H3842" s="5" t="s">
        <v>130</v>
      </c>
      <c r="I3842">
        <v>0</v>
      </c>
      <c r="J3842">
        <v>0</v>
      </c>
      <c r="K3842"/>
      <c r="L3842"/>
      <c r="M3842"/>
      <c r="N3842">
        <v>0</v>
      </c>
      <c r="O3842"/>
      <c r="P3842"/>
      <c r="Q3842">
        <v>0</v>
      </c>
      <c r="R3842"/>
      <c r="S3842">
        <v>0</v>
      </c>
      <c r="T3842"/>
      <c r="U3842"/>
      <c r="V3842">
        <v>0</v>
      </c>
      <c r="W3842"/>
      <c r="X3842">
        <v>0</v>
      </c>
      <c r="Y3842"/>
      <c r="Z3842"/>
      <c r="AA3842"/>
      <c r="AB3842"/>
      <c r="AC3842">
        <v>0</v>
      </c>
      <c r="AD3842"/>
      <c r="AE3842"/>
      <c r="AF3842">
        <v>0</v>
      </c>
      <c r="AG3842"/>
      <c r="AH3842">
        <v>342</v>
      </c>
      <c r="AI3842"/>
      <c r="AJ3842"/>
      <c r="AK3842"/>
      <c r="AL3842">
        <v>342</v>
      </c>
      <c r="AM3842">
        <v>0</v>
      </c>
      <c r="AN3842">
        <v>342</v>
      </c>
      <c r="AO3842" s="5" t="s">
        <v>5823</v>
      </c>
    </row>
    <row r="3843" spans="1:41" ht="14.25" x14ac:dyDescent="0.45">
      <c r="A3843">
        <v>2021</v>
      </c>
      <c r="B3843" s="5" t="s">
        <v>1508</v>
      </c>
      <c r="C3843" s="5" t="s">
        <v>170</v>
      </c>
      <c r="D3843" s="5" t="s">
        <v>83</v>
      </c>
      <c r="E3843" s="5" t="s">
        <v>216</v>
      </c>
      <c r="F3843" s="5" t="s">
        <v>217</v>
      </c>
      <c r="G3843" s="5" t="s">
        <v>86</v>
      </c>
      <c r="H3843" s="5" t="s">
        <v>130</v>
      </c>
      <c r="I3843">
        <v>0</v>
      </c>
      <c r="J3843"/>
      <c r="K3843"/>
      <c r="L3843"/>
      <c r="M3843"/>
      <c r="N3843"/>
      <c r="O3843">
        <v>0</v>
      </c>
      <c r="P3843"/>
      <c r="Q3843">
        <v>0</v>
      </c>
      <c r="R3843"/>
      <c r="S3843">
        <v>0</v>
      </c>
      <c r="T3843"/>
      <c r="U3843"/>
      <c r="V3843">
        <v>0</v>
      </c>
      <c r="W3843">
        <v>0</v>
      </c>
      <c r="X3843">
        <v>0</v>
      </c>
      <c r="Y3843"/>
      <c r="Z3843"/>
      <c r="AA3843">
        <v>785.87602779408689</v>
      </c>
      <c r="AB3843"/>
      <c r="AC3843"/>
      <c r="AD3843"/>
      <c r="AE3843"/>
      <c r="AF3843">
        <v>0</v>
      </c>
      <c r="AG3843">
        <v>9058.9052403864098</v>
      </c>
      <c r="AH3843">
        <v>378.71740006076948</v>
      </c>
      <c r="AI3843"/>
      <c r="AJ3843">
        <v>0</v>
      </c>
      <c r="AK3843"/>
      <c r="AL3843">
        <v>10223.4990234375</v>
      </c>
      <c r="AM3843">
        <v>9844.78125</v>
      </c>
      <c r="AN3843">
        <v>378.7174072265625</v>
      </c>
      <c r="AO3843" s="5" t="s">
        <v>2956</v>
      </c>
    </row>
    <row r="3844" spans="1:41" ht="14.25" x14ac:dyDescent="0.45">
      <c r="A3844">
        <v>2021</v>
      </c>
      <c r="B3844" s="5" t="s">
        <v>1509</v>
      </c>
      <c r="C3844" s="5" t="s">
        <v>170</v>
      </c>
      <c r="D3844" s="5" t="s">
        <v>83</v>
      </c>
      <c r="E3844" s="5" t="s">
        <v>216</v>
      </c>
      <c r="F3844" s="5" t="s">
        <v>217</v>
      </c>
      <c r="G3844" s="5" t="s">
        <v>86</v>
      </c>
      <c r="H3844" s="5" t="s">
        <v>130</v>
      </c>
      <c r="I3844">
        <v>0</v>
      </c>
      <c r="J3844"/>
      <c r="K3844"/>
      <c r="L3844"/>
      <c r="M3844"/>
      <c r="N3844">
        <v>0</v>
      </c>
      <c r="O3844"/>
      <c r="P3844"/>
      <c r="Q3844">
        <v>0</v>
      </c>
      <c r="R3844"/>
      <c r="S3844">
        <v>0</v>
      </c>
      <c r="T3844"/>
      <c r="U3844"/>
      <c r="V3844">
        <v>0</v>
      </c>
      <c r="W3844">
        <v>0</v>
      </c>
      <c r="X3844"/>
      <c r="Y3844">
        <v>0</v>
      </c>
      <c r="Z3844">
        <v>0</v>
      </c>
      <c r="AA3844">
        <v>766.38912807628617</v>
      </c>
      <c r="AB3844"/>
      <c r="AC3844"/>
      <c r="AD3844"/>
      <c r="AE3844"/>
      <c r="AF3844">
        <v>0</v>
      </c>
      <c r="AG3844"/>
      <c r="AH3844">
        <v>379.51183704645871</v>
      </c>
      <c r="AI3844">
        <v>0</v>
      </c>
      <c r="AJ3844">
        <v>0</v>
      </c>
      <c r="AK3844"/>
      <c r="AL3844">
        <v>1145.90087890625</v>
      </c>
      <c r="AM3844">
        <v>766.38909912109375</v>
      </c>
      <c r="AN3844">
        <v>379.5118408203125</v>
      </c>
      <c r="AO3844" s="5" t="s">
        <v>2957</v>
      </c>
    </row>
    <row r="3845" spans="1:41" ht="14.25" x14ac:dyDescent="0.45">
      <c r="A3845">
        <v>2021</v>
      </c>
      <c r="B3845" s="5" t="s">
        <v>589</v>
      </c>
      <c r="C3845" s="5" t="s">
        <v>170</v>
      </c>
      <c r="D3845" s="5" t="s">
        <v>83</v>
      </c>
      <c r="E3845" s="5" t="s">
        <v>216</v>
      </c>
      <c r="F3845" s="5" t="s">
        <v>217</v>
      </c>
      <c r="G3845" s="5" t="s">
        <v>86</v>
      </c>
      <c r="H3845" s="5" t="s">
        <v>130</v>
      </c>
      <c r="I3845">
        <v>0</v>
      </c>
      <c r="J3845"/>
      <c r="K3845"/>
      <c r="L3845"/>
      <c r="M3845"/>
      <c r="N3845">
        <v>0</v>
      </c>
      <c r="O3845">
        <v>0</v>
      </c>
      <c r="P3845"/>
      <c r="Q3845">
        <v>0</v>
      </c>
      <c r="R3845"/>
      <c r="S3845">
        <v>0</v>
      </c>
      <c r="T3845"/>
      <c r="U3845"/>
      <c r="V3845">
        <v>0</v>
      </c>
      <c r="W3845"/>
      <c r="X3845">
        <v>0</v>
      </c>
      <c r="Y3845">
        <v>0</v>
      </c>
      <c r="Z3845"/>
      <c r="AA3845"/>
      <c r="AB3845">
        <v>0</v>
      </c>
      <c r="AC3845">
        <v>0</v>
      </c>
      <c r="AD3845"/>
      <c r="AE3845"/>
      <c r="AF3845">
        <v>0</v>
      </c>
      <c r="AG3845"/>
      <c r="AH3845">
        <v>362.80143764920723</v>
      </c>
      <c r="AI3845"/>
      <c r="AJ3845"/>
      <c r="AK3845"/>
      <c r="AL3845">
        <v>362.80145263671875</v>
      </c>
      <c r="AM3845">
        <v>0</v>
      </c>
      <c r="AN3845">
        <v>362.80145263671875</v>
      </c>
      <c r="AO3845" s="5" t="s">
        <v>1098</v>
      </c>
    </row>
    <row r="3846" spans="1:41" ht="14.25" x14ac:dyDescent="0.45">
      <c r="A3846">
        <v>2021</v>
      </c>
      <c r="B3846" s="5" t="s">
        <v>4071</v>
      </c>
      <c r="C3846" s="5" t="s">
        <v>170</v>
      </c>
      <c r="D3846" s="5" t="s">
        <v>83</v>
      </c>
      <c r="E3846" s="5" t="s">
        <v>216</v>
      </c>
      <c r="F3846" s="5" t="s">
        <v>217</v>
      </c>
      <c r="G3846" s="5" t="s">
        <v>86</v>
      </c>
      <c r="H3846" s="5" t="s">
        <v>130</v>
      </c>
      <c r="I3846">
        <v>0</v>
      </c>
      <c r="J3846"/>
      <c r="K3846"/>
      <c r="L3846"/>
      <c r="M3846">
        <v>0</v>
      </c>
      <c r="N3846">
        <v>0</v>
      </c>
      <c r="O3846"/>
      <c r="P3846"/>
      <c r="Q3846">
        <v>0</v>
      </c>
      <c r="R3846"/>
      <c r="S3846">
        <v>0</v>
      </c>
      <c r="T3846"/>
      <c r="U3846"/>
      <c r="V3846">
        <v>0</v>
      </c>
      <c r="W3846"/>
      <c r="X3846">
        <v>0</v>
      </c>
      <c r="Y3846">
        <v>0</v>
      </c>
      <c r="Z3846"/>
      <c r="AA3846"/>
      <c r="AB3846"/>
      <c r="AC3846">
        <v>0</v>
      </c>
      <c r="AD3846"/>
      <c r="AE3846"/>
      <c r="AF3846">
        <v>0</v>
      </c>
      <c r="AG3846"/>
      <c r="AH3846">
        <v>351.70995865951721</v>
      </c>
      <c r="AI3846"/>
      <c r="AJ3846"/>
      <c r="AK3846"/>
      <c r="AL3846">
        <v>351.7099609375</v>
      </c>
      <c r="AM3846">
        <v>0</v>
      </c>
      <c r="AN3846">
        <v>351.7099609375</v>
      </c>
      <c r="AO3846" s="5" t="s">
        <v>4555</v>
      </c>
    </row>
    <row r="3847" spans="1:41" ht="14.25" x14ac:dyDescent="0.45">
      <c r="A3847">
        <v>2021</v>
      </c>
      <c r="B3847" s="5" t="s">
        <v>1507</v>
      </c>
      <c r="C3847" s="5" t="s">
        <v>170</v>
      </c>
      <c r="D3847" s="5" t="s">
        <v>83</v>
      </c>
      <c r="E3847" s="5" t="s">
        <v>216</v>
      </c>
      <c r="F3847" s="5" t="s">
        <v>217</v>
      </c>
      <c r="G3847" s="5" t="s">
        <v>86</v>
      </c>
      <c r="H3847" s="5" t="s">
        <v>130</v>
      </c>
      <c r="I3847"/>
      <c r="J3847"/>
      <c r="K3847"/>
      <c r="L3847"/>
      <c r="M3847"/>
      <c r="N3847">
        <v>0</v>
      </c>
      <c r="O3847"/>
      <c r="P3847"/>
      <c r="Q3847">
        <v>0</v>
      </c>
      <c r="R3847">
        <v>0</v>
      </c>
      <c r="S3847">
        <v>0</v>
      </c>
      <c r="T3847"/>
      <c r="U3847"/>
      <c r="V3847">
        <v>0</v>
      </c>
      <c r="W3847"/>
      <c r="X3847"/>
      <c r="Y3847"/>
      <c r="Z3847"/>
      <c r="AA3847">
        <v>2729.385231258409</v>
      </c>
      <c r="AB3847"/>
      <c r="AC3847"/>
      <c r="AD3847"/>
      <c r="AE3847"/>
      <c r="AF3847"/>
      <c r="AG3847">
        <v>0</v>
      </c>
      <c r="AH3847">
        <v>512.34417952242939</v>
      </c>
      <c r="AI3847"/>
      <c r="AJ3847"/>
      <c r="AK3847"/>
      <c r="AL3847">
        <v>3241.7294921875</v>
      </c>
      <c r="AM3847">
        <v>2729.38525390625</v>
      </c>
      <c r="AN3847">
        <v>512.34417724609375</v>
      </c>
      <c r="AO3847" s="5" t="s">
        <v>2955</v>
      </c>
    </row>
    <row r="3848" spans="1:41" ht="14.25" x14ac:dyDescent="0.45">
      <c r="A3848">
        <v>2021</v>
      </c>
      <c r="B3848" s="5" t="s">
        <v>589</v>
      </c>
      <c r="C3848" s="5" t="s">
        <v>170</v>
      </c>
      <c r="D3848" s="5" t="s">
        <v>83</v>
      </c>
      <c r="E3848" s="5" t="s">
        <v>216</v>
      </c>
      <c r="F3848" s="5" t="s">
        <v>218</v>
      </c>
      <c r="G3848" s="5" t="s">
        <v>86</v>
      </c>
      <c r="H3848" s="5" t="s">
        <v>130</v>
      </c>
      <c r="I3848">
        <v>1061.6005784468559</v>
      </c>
      <c r="J3848"/>
      <c r="K3848">
        <v>84.928046275748486</v>
      </c>
      <c r="L3848">
        <v>53.080028922342798</v>
      </c>
      <c r="M3848">
        <v>3078.6416774958825</v>
      </c>
      <c r="N3848">
        <v>4815.420223834939</v>
      </c>
      <c r="O3848">
        <v>175.16409544373124</v>
      </c>
      <c r="P3848"/>
      <c r="Q3848">
        <v>0</v>
      </c>
      <c r="R3848">
        <v>362.32502439548261</v>
      </c>
      <c r="S3848">
        <v>477.7202603010852</v>
      </c>
      <c r="T3848"/>
      <c r="U3848">
        <v>127.39206941362272</v>
      </c>
      <c r="V3848">
        <v>828.04845118854769</v>
      </c>
      <c r="W3848"/>
      <c r="X3848">
        <v>0</v>
      </c>
      <c r="Y3848">
        <v>1539.3208387479413</v>
      </c>
      <c r="Z3848">
        <v>63.360611388045292</v>
      </c>
      <c r="AA3848"/>
      <c r="AB3848">
        <v>0</v>
      </c>
      <c r="AC3848">
        <v>0</v>
      </c>
      <c r="AD3848"/>
      <c r="AE3848"/>
      <c r="AF3848">
        <v>1858.9057172410517</v>
      </c>
      <c r="AG3848">
        <v>5006.5083279553728</v>
      </c>
      <c r="AH3848">
        <v>530.80028922342797</v>
      </c>
      <c r="AI3848">
        <v>207.01211279713692</v>
      </c>
      <c r="AJ3848"/>
      <c r="AK3848"/>
      <c r="AL3848">
        <v>20270.228515625</v>
      </c>
      <c r="AM3848">
        <v>15715.9619140625</v>
      </c>
      <c r="AN3848">
        <v>4554.2666015625</v>
      </c>
      <c r="AO3848" s="5" t="s">
        <v>1099</v>
      </c>
    </row>
    <row r="3849" spans="1:41" ht="14.25" x14ac:dyDescent="0.45">
      <c r="A3849">
        <v>2021</v>
      </c>
      <c r="B3849" s="5" t="s">
        <v>1509</v>
      </c>
      <c r="C3849" s="5" t="s">
        <v>170</v>
      </c>
      <c r="D3849" s="5" t="s">
        <v>83</v>
      </c>
      <c r="E3849" s="5" t="s">
        <v>216</v>
      </c>
      <c r="F3849" s="5" t="s">
        <v>218</v>
      </c>
      <c r="G3849" s="5" t="s">
        <v>86</v>
      </c>
      <c r="H3849" s="5" t="s">
        <v>130</v>
      </c>
      <c r="I3849">
        <v>0</v>
      </c>
      <c r="J3849"/>
      <c r="K3849">
        <v>87.587328923004137</v>
      </c>
      <c r="L3849">
        <v>328.4524834612655</v>
      </c>
      <c r="M3849">
        <v>1206.3786007129397</v>
      </c>
      <c r="N3849">
        <v>3034.3699490004974</v>
      </c>
      <c r="O3849">
        <v>180.64886590369602</v>
      </c>
      <c r="P3849"/>
      <c r="Q3849">
        <v>0</v>
      </c>
      <c r="R3849"/>
      <c r="S3849">
        <v>492.67872519189825</v>
      </c>
      <c r="T3849"/>
      <c r="U3849"/>
      <c r="V3849">
        <v>1149.5836921144294</v>
      </c>
      <c r="W3849">
        <v>0</v>
      </c>
      <c r="X3849"/>
      <c r="Y3849">
        <v>1478.0361755756949</v>
      </c>
      <c r="Z3849">
        <v>151.82387595513538</v>
      </c>
      <c r="AA3849">
        <v>328.4524834612655</v>
      </c>
      <c r="AB3849"/>
      <c r="AC3849"/>
      <c r="AD3849"/>
      <c r="AE3849"/>
      <c r="AF3849">
        <v>1724.0182150531082</v>
      </c>
      <c r="AG3849">
        <v>8612.3989926074646</v>
      </c>
      <c r="AH3849">
        <v>1094.8416115375517</v>
      </c>
      <c r="AI3849">
        <v>213.49411424982259</v>
      </c>
      <c r="AJ3849">
        <v>0</v>
      </c>
      <c r="AK3849">
        <v>0</v>
      </c>
      <c r="AL3849">
        <v>20082.765625</v>
      </c>
      <c r="AM3849">
        <v>16807.13671875</v>
      </c>
      <c r="AN3849">
        <v>3275.62939453125</v>
      </c>
      <c r="AO3849" s="5" t="s">
        <v>2959</v>
      </c>
    </row>
    <row r="3850" spans="1:41" ht="14.25" x14ac:dyDescent="0.45">
      <c r="A3850">
        <v>2021</v>
      </c>
      <c r="B3850" s="5" t="s">
        <v>4071</v>
      </c>
      <c r="C3850" s="5" t="s">
        <v>170</v>
      </c>
      <c r="D3850" s="5" t="s">
        <v>83</v>
      </c>
      <c r="E3850" s="5" t="s">
        <v>216</v>
      </c>
      <c r="F3850" s="5" t="s">
        <v>218</v>
      </c>
      <c r="G3850" s="5" t="s">
        <v>86</v>
      </c>
      <c r="H3850" s="5" t="s">
        <v>130</v>
      </c>
      <c r="I3850">
        <v>1028.3916919868925</v>
      </c>
      <c r="J3850"/>
      <c r="K3850">
        <v>83.299727050938287</v>
      </c>
      <c r="L3850">
        <v>51.419584599344624</v>
      </c>
      <c r="M3850">
        <v>308.51750759606773</v>
      </c>
      <c r="N3850">
        <v>4747.1414067219303</v>
      </c>
      <c r="O3850">
        <v>172.76980425379793</v>
      </c>
      <c r="P3850"/>
      <c r="Q3850">
        <v>0</v>
      </c>
      <c r="R3850">
        <v>82.988065279041834</v>
      </c>
      <c r="S3850">
        <v>0</v>
      </c>
      <c r="T3850"/>
      <c r="U3850">
        <v>205.6783383973785</v>
      </c>
      <c r="V3850">
        <v>1336.9091995829604</v>
      </c>
      <c r="W3850"/>
      <c r="X3850">
        <v>0</v>
      </c>
      <c r="Y3850">
        <v>1491.167953380994</v>
      </c>
      <c r="Z3850">
        <v>62.217697365206995</v>
      </c>
      <c r="AA3850"/>
      <c r="AB3850"/>
      <c r="AC3850">
        <v>0</v>
      </c>
      <c r="AD3850"/>
      <c r="AE3850"/>
      <c r="AF3850">
        <v>2073.2376510455751</v>
      </c>
      <c r="AG3850">
        <v>7070.1928824098859</v>
      </c>
      <c r="AH3850">
        <v>514.19584599344626</v>
      </c>
      <c r="AI3850">
        <v>0</v>
      </c>
      <c r="AJ3850"/>
      <c r="AK3850"/>
      <c r="AL3850">
        <v>19228.126953125</v>
      </c>
      <c r="AM3850">
        <v>18149.34375</v>
      </c>
      <c r="AN3850">
        <v>1078.7828369140625</v>
      </c>
      <c r="AO3850" s="5" t="s">
        <v>4556</v>
      </c>
    </row>
    <row r="3851" spans="1:41" ht="14.25" x14ac:dyDescent="0.45">
      <c r="A3851">
        <v>2021</v>
      </c>
      <c r="B3851" s="5" t="s">
        <v>1508</v>
      </c>
      <c r="C3851" s="5" t="s">
        <v>170</v>
      </c>
      <c r="D3851" s="5" t="s">
        <v>83</v>
      </c>
      <c r="E3851" s="5" t="s">
        <v>216</v>
      </c>
      <c r="F3851" s="5" t="s">
        <v>218</v>
      </c>
      <c r="G3851" s="5" t="s">
        <v>86</v>
      </c>
      <c r="H3851" s="5" t="s">
        <v>130</v>
      </c>
      <c r="I3851">
        <v>0</v>
      </c>
      <c r="J3851"/>
      <c r="K3851">
        <v>89.814403176467081</v>
      </c>
      <c r="L3851"/>
      <c r="M3851">
        <v>1121.9783646810224</v>
      </c>
      <c r="N3851">
        <v>2237.5013191337362</v>
      </c>
      <c r="O3851">
        <v>176.26076623381664</v>
      </c>
      <c r="P3851"/>
      <c r="Q3851">
        <v>0</v>
      </c>
      <c r="R3851">
        <v>1242.638181966295</v>
      </c>
      <c r="S3851">
        <v>505.20601786762728</v>
      </c>
      <c r="T3851"/>
      <c r="U3851"/>
      <c r="V3851">
        <v>1178.8140416911303</v>
      </c>
      <c r="W3851">
        <v>0</v>
      </c>
      <c r="X3851">
        <v>0</v>
      </c>
      <c r="Y3851">
        <v>842.0100297793789</v>
      </c>
      <c r="Z3851"/>
      <c r="AA3851">
        <v>336.80401191175156</v>
      </c>
      <c r="AB3851"/>
      <c r="AC3851"/>
      <c r="AD3851">
        <v>308.73701091910556</v>
      </c>
      <c r="AE3851"/>
      <c r="AF3851">
        <v>1751.7202490950608</v>
      </c>
      <c r="AG3851">
        <v>15075.347573169998</v>
      </c>
      <c r="AH3851">
        <v>1122.6800397058385</v>
      </c>
      <c r="AI3851">
        <v>218.92260774263849</v>
      </c>
      <c r="AJ3851">
        <v>0</v>
      </c>
      <c r="AK3851">
        <v>0</v>
      </c>
      <c r="AL3851">
        <v>26208.43359375</v>
      </c>
      <c r="AM3851">
        <v>22664.8359375</v>
      </c>
      <c r="AN3851">
        <v>3543.59912109375</v>
      </c>
      <c r="AO3851" s="5" t="s">
        <v>2960</v>
      </c>
    </row>
    <row r="3852" spans="1:41" ht="14.25" x14ac:dyDescent="0.45">
      <c r="A3852">
        <v>2021</v>
      </c>
      <c r="B3852" s="5" t="s">
        <v>5028</v>
      </c>
      <c r="C3852" s="5" t="s">
        <v>170</v>
      </c>
      <c r="D3852" s="5" t="s">
        <v>83</v>
      </c>
      <c r="E3852" s="5" t="s">
        <v>216</v>
      </c>
      <c r="F3852" s="5" t="s">
        <v>218</v>
      </c>
      <c r="G3852" s="5" t="s">
        <v>86</v>
      </c>
      <c r="H3852" s="5" t="s">
        <v>130</v>
      </c>
      <c r="I3852">
        <v>1000</v>
      </c>
      <c r="J3852">
        <v>0</v>
      </c>
      <c r="K3852"/>
      <c r="L3852"/>
      <c r="M3852">
        <v>300</v>
      </c>
      <c r="N3852">
        <v>4043.1480000000001</v>
      </c>
      <c r="O3852"/>
      <c r="P3852"/>
      <c r="Q3852">
        <v>0</v>
      </c>
      <c r="R3852">
        <v>80.935204499999998</v>
      </c>
      <c r="S3852">
        <v>550</v>
      </c>
      <c r="T3852"/>
      <c r="U3852">
        <v>190</v>
      </c>
      <c r="V3852">
        <v>500</v>
      </c>
      <c r="W3852"/>
      <c r="X3852">
        <v>250</v>
      </c>
      <c r="Y3852">
        <v>1463.0524277672259</v>
      </c>
      <c r="Z3852">
        <v>26.76694898314927</v>
      </c>
      <c r="AA3852"/>
      <c r="AB3852"/>
      <c r="AC3852">
        <v>0</v>
      </c>
      <c r="AD3852"/>
      <c r="AE3852"/>
      <c r="AF3852">
        <v>1623.25818</v>
      </c>
      <c r="AG3852">
        <v>4792</v>
      </c>
      <c r="AH3852">
        <v>500</v>
      </c>
      <c r="AI3852">
        <v>0</v>
      </c>
      <c r="AJ3852"/>
      <c r="AK3852"/>
      <c r="AL3852">
        <v>15319.16015625</v>
      </c>
      <c r="AM3852">
        <v>13719.16015625</v>
      </c>
      <c r="AN3852">
        <v>1600</v>
      </c>
      <c r="AO3852" s="5" t="s">
        <v>5824</v>
      </c>
    </row>
    <row r="3853" spans="1:41" ht="14.25" x14ac:dyDescent="0.45">
      <c r="A3853">
        <v>2021</v>
      </c>
      <c r="B3853" s="5" t="s">
        <v>1507</v>
      </c>
      <c r="C3853" s="5" t="s">
        <v>170</v>
      </c>
      <c r="D3853" s="5" t="s">
        <v>83</v>
      </c>
      <c r="E3853" s="5" t="s">
        <v>216</v>
      </c>
      <c r="F3853" s="5" t="s">
        <v>218</v>
      </c>
      <c r="G3853" s="5" t="s">
        <v>86</v>
      </c>
      <c r="H3853" s="5" t="s">
        <v>130</v>
      </c>
      <c r="I3853">
        <v>0</v>
      </c>
      <c r="J3853"/>
      <c r="K3853">
        <v>90.979507708613639</v>
      </c>
      <c r="L3853"/>
      <c r="M3853">
        <v>710.7774039735441</v>
      </c>
      <c r="N3853">
        <v>2265.3897419444797</v>
      </c>
      <c r="O3853">
        <v>179.1159058013331</v>
      </c>
      <c r="P3853"/>
      <c r="Q3853">
        <v>0</v>
      </c>
      <c r="R3853">
        <v>1599.38267187411</v>
      </c>
      <c r="S3853">
        <v>511.75973086095172</v>
      </c>
      <c r="T3853"/>
      <c r="U3853"/>
      <c r="V3853">
        <v>1194.1060386755539</v>
      </c>
      <c r="W3853"/>
      <c r="X3853"/>
      <c r="Y3853"/>
      <c r="Z3853"/>
      <c r="AA3853">
        <v>341.17315390730113</v>
      </c>
      <c r="AB3853"/>
      <c r="AC3853"/>
      <c r="AD3853">
        <v>326.95760582783026</v>
      </c>
      <c r="AE3853"/>
      <c r="AF3853">
        <v>2047.0389234438069</v>
      </c>
      <c r="AG3853">
        <v>14603.368316728865</v>
      </c>
      <c r="AH3853">
        <v>1137.2438463576705</v>
      </c>
      <c r="AI3853">
        <v>221.76255003974575</v>
      </c>
      <c r="AJ3853"/>
      <c r="AK3853"/>
      <c r="AL3853">
        <v>25229.0546875</v>
      </c>
      <c r="AM3853">
        <v>22050.458984375</v>
      </c>
      <c r="AN3853">
        <v>3178.596435546875</v>
      </c>
      <c r="AO3853" s="5" t="s">
        <v>2958</v>
      </c>
    </row>
    <row r="3854" spans="1:41" ht="14.25" x14ac:dyDescent="0.45">
      <c r="A3854">
        <v>2021</v>
      </c>
      <c r="B3854" s="5" t="s">
        <v>1509</v>
      </c>
      <c r="C3854" s="5" t="s">
        <v>170</v>
      </c>
      <c r="D3854" s="5" t="s">
        <v>83</v>
      </c>
      <c r="E3854" s="5" t="s">
        <v>216</v>
      </c>
      <c r="F3854" s="5" t="s">
        <v>219</v>
      </c>
      <c r="G3854" s="5" t="s">
        <v>86</v>
      </c>
      <c r="H3854" s="5" t="s">
        <v>130</v>
      </c>
      <c r="I3854">
        <v>0</v>
      </c>
      <c r="J3854"/>
      <c r="K3854"/>
      <c r="L3854"/>
      <c r="M3854"/>
      <c r="N3854">
        <v>0</v>
      </c>
      <c r="O3854"/>
      <c r="P3854"/>
      <c r="Q3854">
        <v>0</v>
      </c>
      <c r="R3854"/>
      <c r="S3854">
        <v>0</v>
      </c>
      <c r="T3854"/>
      <c r="U3854"/>
      <c r="V3854">
        <v>0</v>
      </c>
      <c r="W3854">
        <v>0</v>
      </c>
      <c r="X3854">
        <v>56.931763799952691</v>
      </c>
      <c r="Y3854">
        <v>0</v>
      </c>
      <c r="Z3854">
        <v>0</v>
      </c>
      <c r="AA3854"/>
      <c r="AB3854"/>
      <c r="AC3854"/>
      <c r="AD3854"/>
      <c r="AE3854"/>
      <c r="AF3854">
        <v>478.89394862586352</v>
      </c>
      <c r="AG3854"/>
      <c r="AH3854">
        <v>0</v>
      </c>
      <c r="AI3854">
        <v>0</v>
      </c>
      <c r="AJ3854">
        <v>0</v>
      </c>
      <c r="AK3854"/>
      <c r="AL3854">
        <v>535.82568359375</v>
      </c>
      <c r="AM3854">
        <v>478.89395141601563</v>
      </c>
      <c r="AN3854">
        <v>56.9317626953125</v>
      </c>
      <c r="AO3854" s="5" t="s">
        <v>2963</v>
      </c>
    </row>
    <row r="3855" spans="1:41" ht="14.25" x14ac:dyDescent="0.45">
      <c r="A3855">
        <v>2021</v>
      </c>
      <c r="B3855" s="5" t="s">
        <v>589</v>
      </c>
      <c r="C3855" s="5" t="s">
        <v>170</v>
      </c>
      <c r="D3855" s="5" t="s">
        <v>83</v>
      </c>
      <c r="E3855" s="5" t="s">
        <v>216</v>
      </c>
      <c r="F3855" s="5" t="s">
        <v>219</v>
      </c>
      <c r="G3855" s="5" t="s">
        <v>86</v>
      </c>
      <c r="H3855" s="5" t="s">
        <v>130</v>
      </c>
      <c r="I3855">
        <v>0</v>
      </c>
      <c r="J3855"/>
      <c r="K3855"/>
      <c r="L3855"/>
      <c r="M3855"/>
      <c r="N3855">
        <v>0</v>
      </c>
      <c r="O3855">
        <v>0</v>
      </c>
      <c r="P3855"/>
      <c r="Q3855">
        <v>0</v>
      </c>
      <c r="R3855"/>
      <c r="S3855">
        <v>0</v>
      </c>
      <c r="T3855"/>
      <c r="U3855"/>
      <c r="V3855">
        <v>0</v>
      </c>
      <c r="W3855"/>
      <c r="X3855">
        <v>106.1600578446856</v>
      </c>
      <c r="Y3855">
        <v>0</v>
      </c>
      <c r="Z3855"/>
      <c r="AA3855"/>
      <c r="AB3855">
        <v>0</v>
      </c>
      <c r="AC3855">
        <v>0</v>
      </c>
      <c r="AD3855"/>
      <c r="AE3855"/>
      <c r="AF3855">
        <v>0</v>
      </c>
      <c r="AG3855">
        <v>5569.1566345322062</v>
      </c>
      <c r="AH3855"/>
      <c r="AI3855">
        <v>0</v>
      </c>
      <c r="AJ3855"/>
      <c r="AK3855"/>
      <c r="AL3855">
        <v>5675.31689453125</v>
      </c>
      <c r="AM3855">
        <v>5569.15673828125</v>
      </c>
      <c r="AN3855">
        <v>106.16005706787109</v>
      </c>
      <c r="AO3855" s="5" t="s">
        <v>1100</v>
      </c>
    </row>
    <row r="3856" spans="1:41" ht="14.25" x14ac:dyDescent="0.45">
      <c r="A3856">
        <v>2021</v>
      </c>
      <c r="B3856" s="5" t="s">
        <v>5028</v>
      </c>
      <c r="C3856" s="5" t="s">
        <v>170</v>
      </c>
      <c r="D3856" s="5" t="s">
        <v>83</v>
      </c>
      <c r="E3856" s="5" t="s">
        <v>216</v>
      </c>
      <c r="F3856" s="5" t="s">
        <v>219</v>
      </c>
      <c r="G3856" s="5" t="s">
        <v>86</v>
      </c>
      <c r="H3856" s="5" t="s">
        <v>130</v>
      </c>
      <c r="I3856">
        <v>0</v>
      </c>
      <c r="J3856">
        <v>0</v>
      </c>
      <c r="K3856"/>
      <c r="L3856"/>
      <c r="M3856"/>
      <c r="N3856">
        <v>0</v>
      </c>
      <c r="O3856"/>
      <c r="P3856"/>
      <c r="Q3856">
        <v>0</v>
      </c>
      <c r="R3856"/>
      <c r="S3856">
        <v>0</v>
      </c>
      <c r="T3856"/>
      <c r="U3856"/>
      <c r="V3856">
        <v>0</v>
      </c>
      <c r="W3856"/>
      <c r="X3856">
        <v>80</v>
      </c>
      <c r="Y3856"/>
      <c r="Z3856"/>
      <c r="AA3856"/>
      <c r="AB3856"/>
      <c r="AC3856">
        <v>0</v>
      </c>
      <c r="AD3856"/>
      <c r="AE3856"/>
      <c r="AF3856">
        <v>0</v>
      </c>
      <c r="AG3856">
        <v>0</v>
      </c>
      <c r="AH3856"/>
      <c r="AI3856">
        <v>0</v>
      </c>
      <c r="AJ3856"/>
      <c r="AK3856"/>
      <c r="AL3856">
        <v>80</v>
      </c>
      <c r="AM3856">
        <v>0</v>
      </c>
      <c r="AN3856">
        <v>80</v>
      </c>
      <c r="AO3856" s="5" t="s">
        <v>5825</v>
      </c>
    </row>
    <row r="3857" spans="1:41" ht="14.25" x14ac:dyDescent="0.45">
      <c r="A3857">
        <v>2021</v>
      </c>
      <c r="B3857" s="5" t="s">
        <v>1507</v>
      </c>
      <c r="C3857" s="5" t="s">
        <v>170</v>
      </c>
      <c r="D3857" s="5" t="s">
        <v>83</v>
      </c>
      <c r="E3857" s="5" t="s">
        <v>216</v>
      </c>
      <c r="F3857" s="5" t="s">
        <v>219</v>
      </c>
      <c r="G3857" s="5" t="s">
        <v>86</v>
      </c>
      <c r="H3857" s="5" t="s">
        <v>130</v>
      </c>
      <c r="I3857"/>
      <c r="J3857"/>
      <c r="K3857"/>
      <c r="L3857"/>
      <c r="M3857"/>
      <c r="N3857">
        <v>0</v>
      </c>
      <c r="O3857"/>
      <c r="P3857"/>
      <c r="Q3857">
        <v>0</v>
      </c>
      <c r="R3857">
        <v>0</v>
      </c>
      <c r="S3857">
        <v>0</v>
      </c>
      <c r="T3857"/>
      <c r="U3857"/>
      <c r="V3857">
        <v>0</v>
      </c>
      <c r="W3857"/>
      <c r="X3857"/>
      <c r="Y3857"/>
      <c r="Z3857"/>
      <c r="AA3857">
        <v>0</v>
      </c>
      <c r="AB3857"/>
      <c r="AC3857"/>
      <c r="AD3857"/>
      <c r="AE3857"/>
      <c r="AF3857"/>
      <c r="AG3857">
        <v>2172.9759490863548</v>
      </c>
      <c r="AH3857"/>
      <c r="AI3857"/>
      <c r="AJ3857"/>
      <c r="AK3857"/>
      <c r="AL3857">
        <v>2172.975830078125</v>
      </c>
      <c r="AM3857">
        <v>2172.975830078125</v>
      </c>
      <c r="AN3857">
        <v>0</v>
      </c>
      <c r="AO3857" s="5" t="s">
        <v>2962</v>
      </c>
    </row>
    <row r="3858" spans="1:41" ht="14.25" x14ac:dyDescent="0.45">
      <c r="A3858">
        <v>2021</v>
      </c>
      <c r="B3858" s="5" t="s">
        <v>1508</v>
      </c>
      <c r="C3858" s="5" t="s">
        <v>170</v>
      </c>
      <c r="D3858" s="5" t="s">
        <v>83</v>
      </c>
      <c r="E3858" s="5" t="s">
        <v>216</v>
      </c>
      <c r="F3858" s="5" t="s">
        <v>219</v>
      </c>
      <c r="G3858" s="5" t="s">
        <v>86</v>
      </c>
      <c r="H3858" s="5" t="s">
        <v>130</v>
      </c>
      <c r="I3858">
        <v>0</v>
      </c>
      <c r="J3858"/>
      <c r="K3858"/>
      <c r="L3858"/>
      <c r="M3858"/>
      <c r="N3858"/>
      <c r="O3858">
        <v>0</v>
      </c>
      <c r="P3858"/>
      <c r="Q3858">
        <v>0</v>
      </c>
      <c r="R3858"/>
      <c r="S3858">
        <v>0</v>
      </c>
      <c r="T3858"/>
      <c r="U3858"/>
      <c r="V3858">
        <v>0</v>
      </c>
      <c r="W3858">
        <v>0</v>
      </c>
      <c r="X3858">
        <v>69.037742003418302</v>
      </c>
      <c r="Y3858"/>
      <c r="Z3858"/>
      <c r="AA3858">
        <v>0</v>
      </c>
      <c r="AB3858"/>
      <c r="AC3858"/>
      <c r="AD3858"/>
      <c r="AE3858"/>
      <c r="AF3858">
        <v>0</v>
      </c>
      <c r="AG3858">
        <v>2124.1106351234462</v>
      </c>
      <c r="AH3858">
        <v>0</v>
      </c>
      <c r="AI3858"/>
      <c r="AJ3858">
        <v>0</v>
      </c>
      <c r="AK3858"/>
      <c r="AL3858">
        <v>2193.1484375</v>
      </c>
      <c r="AM3858">
        <v>2124.110595703125</v>
      </c>
      <c r="AN3858">
        <v>69.037742614746094</v>
      </c>
      <c r="AO3858" s="5" t="s">
        <v>2961</v>
      </c>
    </row>
    <row r="3859" spans="1:41" ht="14.25" x14ac:dyDescent="0.45">
      <c r="A3859">
        <v>2021</v>
      </c>
      <c r="B3859" s="5" t="s">
        <v>4071</v>
      </c>
      <c r="C3859" s="5" t="s">
        <v>170</v>
      </c>
      <c r="D3859" s="5" t="s">
        <v>83</v>
      </c>
      <c r="E3859" s="5" t="s">
        <v>216</v>
      </c>
      <c r="F3859" s="5" t="s">
        <v>219</v>
      </c>
      <c r="G3859" s="5" t="s">
        <v>86</v>
      </c>
      <c r="H3859" s="5" t="s">
        <v>130</v>
      </c>
      <c r="I3859">
        <v>0</v>
      </c>
      <c r="J3859"/>
      <c r="K3859"/>
      <c r="L3859"/>
      <c r="M3859">
        <v>0</v>
      </c>
      <c r="N3859">
        <v>0</v>
      </c>
      <c r="O3859"/>
      <c r="P3859"/>
      <c r="Q3859">
        <v>0</v>
      </c>
      <c r="R3859"/>
      <c r="S3859">
        <v>0</v>
      </c>
      <c r="T3859"/>
      <c r="U3859"/>
      <c r="V3859">
        <v>0</v>
      </c>
      <c r="W3859"/>
      <c r="X3859">
        <v>77.129376899016933</v>
      </c>
      <c r="Y3859">
        <v>0</v>
      </c>
      <c r="Z3859"/>
      <c r="AA3859"/>
      <c r="AB3859"/>
      <c r="AC3859">
        <v>0</v>
      </c>
      <c r="AD3859"/>
      <c r="AE3859"/>
      <c r="AF3859">
        <v>0</v>
      </c>
      <c r="AG3859">
        <v>5470.0154096782817</v>
      </c>
      <c r="AH3859"/>
      <c r="AI3859">
        <v>0</v>
      </c>
      <c r="AJ3859"/>
      <c r="AK3859"/>
      <c r="AL3859">
        <v>5547.14501953125</v>
      </c>
      <c r="AM3859">
        <v>5470.015625</v>
      </c>
      <c r="AN3859">
        <v>77.129379272460938</v>
      </c>
      <c r="AO3859" s="5" t="s">
        <v>4557</v>
      </c>
    </row>
    <row r="3860" spans="1:41" ht="14.25" x14ac:dyDescent="0.45">
      <c r="A3860">
        <v>2021</v>
      </c>
      <c r="B3860" s="5" t="s">
        <v>1508</v>
      </c>
      <c r="C3860" s="5" t="s">
        <v>170</v>
      </c>
      <c r="D3860" s="5" t="s">
        <v>83</v>
      </c>
      <c r="E3860" s="5" t="s">
        <v>88</v>
      </c>
      <c r="F3860" s="5" t="s">
        <v>89</v>
      </c>
      <c r="G3860" s="5" t="s">
        <v>86</v>
      </c>
      <c r="H3860" s="5" t="s">
        <v>130</v>
      </c>
      <c r="I3860">
        <v>9937.9637114760826</v>
      </c>
      <c r="J3860">
        <v>19255.486005124843</v>
      </c>
      <c r="K3860">
        <v>931.82443295584596</v>
      </c>
      <c r="L3860">
        <v>3167.0803920101703</v>
      </c>
      <c r="M3860">
        <v>36646.593305820919</v>
      </c>
      <c r="N3860">
        <v>12680.446512469503</v>
      </c>
      <c r="O3860">
        <v>8338.1446548952626</v>
      </c>
      <c r="P3860">
        <v>9120.0275343241228</v>
      </c>
      <c r="Q3860">
        <v>4367.5814685643063</v>
      </c>
      <c r="R3860">
        <v>7183.432134491637</v>
      </c>
      <c r="S3860">
        <v>17700.618359683613</v>
      </c>
      <c r="T3860">
        <v>9638.2081408746235</v>
      </c>
      <c r="U3860">
        <v>2039.9096321455086</v>
      </c>
      <c r="V3860">
        <v>6577.7823526365073</v>
      </c>
      <c r="W3860">
        <v>7027.9770485585486</v>
      </c>
      <c r="X3860">
        <v>11680.954696235758</v>
      </c>
      <c r="Y3860">
        <v>52642.467061806768</v>
      </c>
      <c r="Z3860">
        <v>12741.29577062156</v>
      </c>
      <c r="AA3860">
        <v>168150.50370317505</v>
      </c>
      <c r="AB3860">
        <v>0</v>
      </c>
      <c r="AC3860">
        <v>11729.985590854541</v>
      </c>
      <c r="AD3860">
        <v>19775.326880416</v>
      </c>
      <c r="AE3860">
        <v>22149.667009222845</v>
      </c>
      <c r="AF3860">
        <v>31527.410467622958</v>
      </c>
      <c r="AG3860">
        <v>190610.86250133667</v>
      </c>
      <c r="AH3860">
        <v>37015.022867777428</v>
      </c>
      <c r="AI3860">
        <v>3737.4018521807361</v>
      </c>
      <c r="AJ3860">
        <v>42714.552223747167</v>
      </c>
      <c r="AK3860">
        <v>3278.3939994195853</v>
      </c>
      <c r="AL3860">
        <v>762366.875</v>
      </c>
      <c r="AM3860">
        <v>606596.4375</v>
      </c>
      <c r="AN3860">
        <v>155770.46875</v>
      </c>
      <c r="AO3860" s="5" t="s">
        <v>2966</v>
      </c>
    </row>
    <row r="3861" spans="1:41" ht="14.25" x14ac:dyDescent="0.45">
      <c r="A3861">
        <v>2021</v>
      </c>
      <c r="B3861" s="5" t="s">
        <v>5028</v>
      </c>
      <c r="C3861" s="5" t="s">
        <v>170</v>
      </c>
      <c r="D3861" s="5" t="s">
        <v>83</v>
      </c>
      <c r="E3861" s="5" t="s">
        <v>88</v>
      </c>
      <c r="F3861" s="5" t="s">
        <v>89</v>
      </c>
      <c r="G3861" s="5" t="s">
        <v>86</v>
      </c>
      <c r="H3861" s="5" t="s">
        <v>130</v>
      </c>
      <c r="I3861">
        <v>17300</v>
      </c>
      <c r="J3861">
        <v>66763.084979787687</v>
      </c>
      <c r="K3861">
        <v>1140.4290000000001</v>
      </c>
      <c r="L3861">
        <v>2445.1</v>
      </c>
      <c r="M3861">
        <v>28630</v>
      </c>
      <c r="N3861">
        <v>17541.624692749028</v>
      </c>
      <c r="O3861">
        <v>8736.8871378571439</v>
      </c>
      <c r="P3861">
        <v>10877.998</v>
      </c>
      <c r="Q3861">
        <v>4977.6987900434124</v>
      </c>
      <c r="R3861">
        <v>8318.0555629171449</v>
      </c>
      <c r="S3861">
        <v>13200.239468498499</v>
      </c>
      <c r="T3861">
        <v>9983</v>
      </c>
      <c r="U3861">
        <v>1442</v>
      </c>
      <c r="V3861">
        <v>11460</v>
      </c>
      <c r="W3861">
        <v>8888</v>
      </c>
      <c r="X3861">
        <v>18499.420138109741</v>
      </c>
      <c r="Y3861">
        <v>57022</v>
      </c>
      <c r="Z3861">
        <v>15913.78796770032</v>
      </c>
      <c r="AA3861">
        <v>181258</v>
      </c>
      <c r="AB3861">
        <v>1817</v>
      </c>
      <c r="AC3861">
        <v>13801.44212</v>
      </c>
      <c r="AD3861">
        <v>17994.587209451602</v>
      </c>
      <c r="AE3861">
        <v>21505.749532049998</v>
      </c>
      <c r="AF3861">
        <v>35768.541080699993</v>
      </c>
      <c r="AG3861">
        <v>203542</v>
      </c>
      <c r="AH3861">
        <v>33904</v>
      </c>
      <c r="AI3861">
        <v>7975</v>
      </c>
      <c r="AJ3861">
        <v>45609</v>
      </c>
      <c r="AK3861">
        <v>2924</v>
      </c>
      <c r="AL3861">
        <v>869238.6875</v>
      </c>
      <c r="AM3861">
        <v>715546.0625</v>
      </c>
      <c r="AN3861">
        <v>153692.5625</v>
      </c>
      <c r="AO3861" s="5" t="s">
        <v>5826</v>
      </c>
    </row>
    <row r="3862" spans="1:41" ht="14.25" x14ac:dyDescent="0.45">
      <c r="A3862">
        <v>2021</v>
      </c>
      <c r="B3862" s="5" t="s">
        <v>589</v>
      </c>
      <c r="C3862" s="5" t="s">
        <v>170</v>
      </c>
      <c r="D3862" s="5" t="s">
        <v>83</v>
      </c>
      <c r="E3862" s="5" t="s">
        <v>88</v>
      </c>
      <c r="F3862" s="5" t="s">
        <v>89</v>
      </c>
      <c r="G3862" s="5" t="s">
        <v>86</v>
      </c>
      <c r="H3862" s="5" t="s">
        <v>130</v>
      </c>
      <c r="I3862">
        <v>10161.640736893305</v>
      </c>
      <c r="J3862">
        <v>36116.713279340489</v>
      </c>
      <c r="K3862">
        <v>899.17568994448709</v>
      </c>
      <c r="L3862">
        <v>1849.8390079436467</v>
      </c>
      <c r="M3862">
        <v>21001.644243414154</v>
      </c>
      <c r="N3862">
        <v>14659.636018169165</v>
      </c>
      <c r="O3862">
        <v>8745.4655652452002</v>
      </c>
      <c r="P3862">
        <v>8148.7262916128184</v>
      </c>
      <c r="Q3862">
        <v>3886.2676971395258</v>
      </c>
      <c r="R3862">
        <v>7037.5714673640032</v>
      </c>
      <c r="S3862">
        <v>23166.105354180312</v>
      </c>
      <c r="T3862">
        <v>10000.277448969384</v>
      </c>
      <c r="U3862">
        <v>1637.7842923988871</v>
      </c>
      <c r="V3862">
        <v>9114.9025665447061</v>
      </c>
      <c r="W3862">
        <v>4880.1778591201974</v>
      </c>
      <c r="X3862">
        <v>11712.784426818513</v>
      </c>
      <c r="Y3862">
        <v>44463.547827378898</v>
      </c>
      <c r="Z3862">
        <v>14358.947459533305</v>
      </c>
      <c r="AA3862">
        <v>200533.05039161022</v>
      </c>
      <c r="AB3862">
        <v>1177.3150414975632</v>
      </c>
      <c r="AC3862">
        <v>11281.067877224805</v>
      </c>
      <c r="AD3862">
        <v>15294.173867888776</v>
      </c>
      <c r="AE3862">
        <v>14463.844772948474</v>
      </c>
      <c r="AF3862">
        <v>31304.409384859548</v>
      </c>
      <c r="AG3862">
        <v>169879.4477642228</v>
      </c>
      <c r="AH3862">
        <v>30260.610892138349</v>
      </c>
      <c r="AI3862">
        <v>3673.1380014261217</v>
      </c>
      <c r="AJ3862">
        <v>38094.475156986984</v>
      </c>
      <c r="AK3862">
        <v>2680.4353005204671</v>
      </c>
      <c r="AL3862">
        <v>750483.1875</v>
      </c>
      <c r="AM3862">
        <v>616991.875</v>
      </c>
      <c r="AN3862">
        <v>133491.296875</v>
      </c>
      <c r="AO3862" s="5" t="s">
        <v>1101</v>
      </c>
    </row>
    <row r="3863" spans="1:41" ht="14.25" x14ac:dyDescent="0.45">
      <c r="A3863">
        <v>2021</v>
      </c>
      <c r="B3863" s="5" t="s">
        <v>1507</v>
      </c>
      <c r="C3863" s="5" t="s">
        <v>170</v>
      </c>
      <c r="D3863" s="5" t="s">
        <v>83</v>
      </c>
      <c r="E3863" s="5" t="s">
        <v>88</v>
      </c>
      <c r="F3863" s="5" t="s">
        <v>89</v>
      </c>
      <c r="G3863" s="5" t="s">
        <v>86</v>
      </c>
      <c r="H3863" s="5" t="s">
        <v>130</v>
      </c>
      <c r="I3863">
        <v>5864.7665156665071</v>
      </c>
      <c r="J3863">
        <v>30577.075297018688</v>
      </c>
      <c r="K3863">
        <v>1036.0291440318379</v>
      </c>
      <c r="L3863">
        <v>2706.6403543312558</v>
      </c>
      <c r="M3863">
        <v>13775.434710930462</v>
      </c>
      <c r="N3863">
        <v>11221.526205165041</v>
      </c>
      <c r="O3863">
        <v>7326.2954448130668</v>
      </c>
      <c r="P3863">
        <v>8369.5460872692765</v>
      </c>
      <c r="Q3863">
        <v>4049.0429905718502</v>
      </c>
      <c r="R3863">
        <v>7803.4775490819238</v>
      </c>
      <c r="S3863">
        <v>18297.11624404856</v>
      </c>
      <c r="T3863">
        <v>10872.05117117933</v>
      </c>
      <c r="U3863">
        <v>2397.3480992929608</v>
      </c>
      <c r="V3863">
        <v>6051.2745064691644</v>
      </c>
      <c r="W3863">
        <v>4024.705972259796</v>
      </c>
      <c r="X3863">
        <v>12051.644326810063</v>
      </c>
      <c r="Y3863">
        <v>55994.475263112625</v>
      </c>
      <c r="Z3863">
        <v>11223.459519703851</v>
      </c>
      <c r="AA3863">
        <v>153176.58907651488</v>
      </c>
      <c r="AB3863">
        <v>1338.5360071629782</v>
      </c>
      <c r="AC3863">
        <v>12083.733370362534</v>
      </c>
      <c r="AD3863">
        <v>19131.270402882135</v>
      </c>
      <c r="AE3863">
        <v>16391.209281937739</v>
      </c>
      <c r="AF3863">
        <v>34223.079068441381</v>
      </c>
      <c r="AG3863">
        <v>141429.25548286713</v>
      </c>
      <c r="AH3863">
        <v>35736.049991058535</v>
      </c>
      <c r="AI3863">
        <v>3383.3004429140697</v>
      </c>
      <c r="AJ3863">
        <v>43038.133858729161</v>
      </c>
      <c r="AK3863">
        <v>2821.5019828133804</v>
      </c>
      <c r="AL3863">
        <v>676394.625</v>
      </c>
      <c r="AM3863">
        <v>546600.625</v>
      </c>
      <c r="AN3863">
        <v>129793.9296875</v>
      </c>
      <c r="AO3863" s="5" t="s">
        <v>2965</v>
      </c>
    </row>
    <row r="3864" spans="1:41" ht="14.25" x14ac:dyDescent="0.45">
      <c r="A3864">
        <v>2021</v>
      </c>
      <c r="B3864" s="5" t="s">
        <v>1509</v>
      </c>
      <c r="C3864" s="5" t="s">
        <v>170</v>
      </c>
      <c r="D3864" s="5" t="s">
        <v>83</v>
      </c>
      <c r="E3864" s="5" t="s">
        <v>88</v>
      </c>
      <c r="F3864" s="5" t="s">
        <v>89</v>
      </c>
      <c r="G3864" s="5" t="s">
        <v>86</v>
      </c>
      <c r="H3864" s="5" t="s">
        <v>130</v>
      </c>
      <c r="I3864">
        <v>8284.6664745046528</v>
      </c>
      <c r="J3864">
        <v>21184.53273004097</v>
      </c>
      <c r="K3864">
        <v>908.71853757616793</v>
      </c>
      <c r="L3864">
        <v>2975.7795001590657</v>
      </c>
      <c r="M3864">
        <v>19346.682674649954</v>
      </c>
      <c r="N3864">
        <v>16825.499609910417</v>
      </c>
      <c r="O3864">
        <v>8813.1544449616849</v>
      </c>
      <c r="P3864">
        <v>10673.858919946846</v>
      </c>
      <c r="Q3864">
        <v>5215.8199614418027</v>
      </c>
      <c r="R3864">
        <v>5814.7542433625131</v>
      </c>
      <c r="S3864">
        <v>19096.056216949408</v>
      </c>
      <c r="T3864">
        <v>10762.293041414134</v>
      </c>
      <c r="U3864">
        <v>1989.3272081637315</v>
      </c>
      <c r="V3864">
        <v>5560.7005449992248</v>
      </c>
      <c r="W3864">
        <v>4458.1950421809106</v>
      </c>
      <c r="X3864">
        <v>13370.339740668214</v>
      </c>
      <c r="Y3864">
        <v>43832.620020882183</v>
      </c>
      <c r="Z3864">
        <v>14310.286583056049</v>
      </c>
      <c r="AA3864">
        <v>166608.54364795101</v>
      </c>
      <c r="AB3864">
        <v>0</v>
      </c>
      <c r="AC3864">
        <v>12284.566292304004</v>
      </c>
      <c r="AD3864">
        <v>17658.194674606249</v>
      </c>
      <c r="AE3864">
        <v>21659.916699370991</v>
      </c>
      <c r="AF3864">
        <v>31058.122471718769</v>
      </c>
      <c r="AG3864">
        <v>138555.63419549289</v>
      </c>
      <c r="AH3864">
        <v>34451.834351674603</v>
      </c>
      <c r="AI3864">
        <v>3788.1519759199286</v>
      </c>
      <c r="AJ3864">
        <v>45389.755288472188</v>
      </c>
      <c r="AK3864">
        <v>2736.9945446827255</v>
      </c>
      <c r="AL3864">
        <v>687614.9375</v>
      </c>
      <c r="AM3864">
        <v>552224.375</v>
      </c>
      <c r="AN3864">
        <v>135390.625</v>
      </c>
      <c r="AO3864" s="5" t="s">
        <v>2964</v>
      </c>
    </row>
    <row r="3865" spans="1:41" ht="14.25" x14ac:dyDescent="0.45">
      <c r="A3865">
        <v>2021</v>
      </c>
      <c r="B3865" s="5" t="s">
        <v>4071</v>
      </c>
      <c r="C3865" s="5" t="s">
        <v>170</v>
      </c>
      <c r="D3865" s="5" t="s">
        <v>83</v>
      </c>
      <c r="E3865" s="5" t="s">
        <v>88</v>
      </c>
      <c r="F3865" s="5" t="s">
        <v>89</v>
      </c>
      <c r="G3865" s="5" t="s">
        <v>86</v>
      </c>
      <c r="H3865" s="5" t="s">
        <v>130</v>
      </c>
      <c r="I3865">
        <v>13494.555782252004</v>
      </c>
      <c r="J3865">
        <v>59170.829879772828</v>
      </c>
      <c r="K3865">
        <v>935.28110819439928</v>
      </c>
      <c r="L3865">
        <v>2146.7676570226381</v>
      </c>
      <c r="M3865">
        <v>24873.195658240977</v>
      </c>
      <c r="N3865">
        <v>15685.423748673791</v>
      </c>
      <c r="O3865">
        <v>8737.2158151206386</v>
      </c>
      <c r="P3865">
        <v>9709.0583047485543</v>
      </c>
      <c r="Q3865">
        <v>6195.4360943728307</v>
      </c>
      <c r="R3865">
        <v>7502.9515004211835</v>
      </c>
      <c r="S3865">
        <v>14202.260414353088</v>
      </c>
      <c r="T3865">
        <v>9564.0427354781004</v>
      </c>
      <c r="U3865">
        <v>1504.2799474538269</v>
      </c>
      <c r="V3865">
        <v>7640.9502714626115</v>
      </c>
      <c r="W3865">
        <v>4621.5922637890953</v>
      </c>
      <c r="X3865">
        <v>13673.167728491444</v>
      </c>
      <c r="Y3865">
        <v>45988.133878115856</v>
      </c>
      <c r="Z3865">
        <v>16469.692947170082</v>
      </c>
      <c r="AA3865">
        <v>195095.15949514139</v>
      </c>
      <c r="AB3865">
        <v>1185.7746997451825</v>
      </c>
      <c r="AC3865">
        <v>12659.027403258551</v>
      </c>
      <c r="AD3865">
        <v>17480.547774533101</v>
      </c>
      <c r="AE3865">
        <v>15544.14042438188</v>
      </c>
      <c r="AF3865">
        <v>33002.981636572636</v>
      </c>
      <c r="AG3865">
        <v>184305.27386281491</v>
      </c>
      <c r="AH3865">
        <v>29922.084670050626</v>
      </c>
      <c r="AI3865">
        <v>4118.7087264075044</v>
      </c>
      <c r="AJ3865">
        <v>35341.708886821551</v>
      </c>
      <c r="AK3865">
        <v>2596.5861830977051</v>
      </c>
      <c r="AL3865">
        <v>793366.75</v>
      </c>
      <c r="AM3865">
        <v>661456.3125</v>
      </c>
      <c r="AN3865">
        <v>131910.46875</v>
      </c>
      <c r="AO3865" s="5" t="s">
        <v>4558</v>
      </c>
    </row>
    <row r="3866" spans="1:41" ht="14.25" x14ac:dyDescent="0.45">
      <c r="A3866">
        <v>2021</v>
      </c>
      <c r="B3866" s="5" t="s">
        <v>5028</v>
      </c>
      <c r="C3866" s="5" t="s">
        <v>170</v>
      </c>
      <c r="D3866" s="5" t="s">
        <v>83</v>
      </c>
      <c r="E3866" s="5" t="s">
        <v>88</v>
      </c>
      <c r="F3866" s="5" t="s">
        <v>89</v>
      </c>
      <c r="G3866" s="5" t="s">
        <v>87</v>
      </c>
      <c r="H3866" s="5" t="s">
        <v>130</v>
      </c>
      <c r="I3866">
        <v>18358.898399999998</v>
      </c>
      <c r="J3866">
        <v>68474.326768370272</v>
      </c>
      <c r="K3866">
        <v>1180</v>
      </c>
      <c r="L3866">
        <v>2599.0859263093198</v>
      </c>
      <c r="M3866">
        <v>29786.651999999998</v>
      </c>
      <c r="N3866">
        <v>18250.28878871139</v>
      </c>
      <c r="O3866">
        <v>9089.8573782265721</v>
      </c>
      <c r="P3866">
        <v>11340.031797703999</v>
      </c>
      <c r="Q3866">
        <v>5194.0395348562788</v>
      </c>
      <c r="R3866">
        <v>8640.2229020926352</v>
      </c>
      <c r="S3866">
        <v>13639.41143561544</v>
      </c>
      <c r="T3866">
        <v>10584.236158</v>
      </c>
      <c r="U3866">
        <v>1470.9842000000001</v>
      </c>
      <c r="V3866">
        <v>11954</v>
      </c>
      <c r="W3866">
        <v>9247.0752000000011</v>
      </c>
      <c r="X3866">
        <v>19794.379547777418</v>
      </c>
      <c r="Y3866">
        <v>60213.360810087441</v>
      </c>
      <c r="Z3866">
        <v>16556.689087807448</v>
      </c>
      <c r="AA3866">
        <v>200322</v>
      </c>
      <c r="AB3866">
        <v>1857</v>
      </c>
      <c r="AC3866">
        <v>14359.020409999999</v>
      </c>
      <c r="AD3866">
        <v>18776.7963628584</v>
      </c>
      <c r="AE3866">
        <v>22374.581813144829</v>
      </c>
      <c r="AF3866">
        <v>38021.149125787953</v>
      </c>
      <c r="AG3866">
        <v>219128</v>
      </c>
      <c r="AH3866">
        <v>36244.933471850447</v>
      </c>
      <c r="AI3866">
        <v>8297.19</v>
      </c>
      <c r="AJ3866">
        <v>49368.648385439999</v>
      </c>
      <c r="AK3866">
        <v>3042</v>
      </c>
      <c r="AL3866">
        <v>928164.8125</v>
      </c>
      <c r="AM3866">
        <v>766625.375</v>
      </c>
      <c r="AN3866">
        <v>161539.53125</v>
      </c>
      <c r="AO3866" s="5" t="s">
        <v>5827</v>
      </c>
    </row>
    <row r="3867" spans="1:41" ht="14.25" x14ac:dyDescent="0.45">
      <c r="A3867">
        <v>2021</v>
      </c>
      <c r="B3867" s="5" t="s">
        <v>1507</v>
      </c>
      <c r="C3867" s="5" t="s">
        <v>170</v>
      </c>
      <c r="D3867" s="5" t="s">
        <v>83</v>
      </c>
      <c r="E3867" s="5" t="s">
        <v>88</v>
      </c>
      <c r="F3867" s="5" t="s">
        <v>89</v>
      </c>
      <c r="G3867" s="5" t="s">
        <v>87</v>
      </c>
      <c r="H3867" s="5" t="s">
        <v>130</v>
      </c>
      <c r="I3867">
        <v>5982.1200000000008</v>
      </c>
      <c r="J3867">
        <v>27478.513999999999</v>
      </c>
      <c r="K3867">
        <v>1103</v>
      </c>
      <c r="L3867">
        <v>2788.5493267853931</v>
      </c>
      <c r="M3867">
        <v>14232.774999999991</v>
      </c>
      <c r="N3867">
        <v>11712.4851</v>
      </c>
      <c r="O3867">
        <v>7849.134226193516</v>
      </c>
      <c r="P3867">
        <v>8831.4</v>
      </c>
      <c r="Q3867">
        <v>4253.0060612821844</v>
      </c>
      <c r="R3867">
        <v>8067.099936454053</v>
      </c>
      <c r="S3867">
        <v>19125</v>
      </c>
      <c r="T3867">
        <v>11364</v>
      </c>
      <c r="U3867">
        <v>1817</v>
      </c>
      <c r="V3867">
        <v>6324.9968952685567</v>
      </c>
      <c r="W3867">
        <v>4069.144878139612</v>
      </c>
      <c r="X3867">
        <v>13424.489624733391</v>
      </c>
      <c r="Y3867">
        <v>62792</v>
      </c>
      <c r="Z3867">
        <v>11788.4653218966</v>
      </c>
      <c r="AA3867">
        <v>160406.77874736721</v>
      </c>
      <c r="AB3867">
        <v>1177</v>
      </c>
      <c r="AC3867">
        <v>12946.08051</v>
      </c>
      <c r="AD3867">
        <v>20094.972854806569</v>
      </c>
      <c r="AE3867">
        <v>17207.78970545411</v>
      </c>
      <c r="AF3867">
        <v>35258.745752501178</v>
      </c>
      <c r="AG3867">
        <v>148400.69687805569</v>
      </c>
      <c r="AH3867">
        <v>37079.593021765002</v>
      </c>
      <c r="AI3867">
        <v>3417.3398612566089</v>
      </c>
      <c r="AJ3867">
        <v>45217.481531955797</v>
      </c>
      <c r="AK3867">
        <v>2962</v>
      </c>
      <c r="AL3867">
        <v>707171.625</v>
      </c>
      <c r="AM3867">
        <v>571273.25</v>
      </c>
      <c r="AN3867">
        <v>135898.453125</v>
      </c>
      <c r="AO3867" s="5" t="s">
        <v>2969</v>
      </c>
    </row>
    <row r="3868" spans="1:41" ht="14.25" x14ac:dyDescent="0.45">
      <c r="A3868">
        <v>2021</v>
      </c>
      <c r="B3868" s="5" t="s">
        <v>1508</v>
      </c>
      <c r="C3868" s="5" t="s">
        <v>170</v>
      </c>
      <c r="D3868" s="5" t="s">
        <v>83</v>
      </c>
      <c r="E3868" s="5" t="s">
        <v>88</v>
      </c>
      <c r="F3868" s="5" t="s">
        <v>89</v>
      </c>
      <c r="G3868" s="5" t="s">
        <v>87</v>
      </c>
      <c r="H3868" s="5" t="s">
        <v>130</v>
      </c>
      <c r="I3868">
        <v>9029.0399999999991</v>
      </c>
      <c r="J3868">
        <v>20090.96</v>
      </c>
      <c r="K3868">
        <v>971.45658905929554</v>
      </c>
      <c r="L3868">
        <v>3291.2606999999998</v>
      </c>
      <c r="M3868">
        <v>37538.373188443242</v>
      </c>
      <c r="N3868">
        <v>13114.288533329451</v>
      </c>
      <c r="O3868">
        <v>8827</v>
      </c>
      <c r="P3868">
        <v>10422</v>
      </c>
      <c r="Q3868">
        <v>5059.8543021433743</v>
      </c>
      <c r="R3868">
        <v>7656.5167521096801</v>
      </c>
      <c r="S3868">
        <v>20506.211641951071</v>
      </c>
      <c r="T3868">
        <v>10614.482661050801</v>
      </c>
      <c r="U3868">
        <v>2066.6994869607151</v>
      </c>
      <c r="V3868">
        <v>6729</v>
      </c>
      <c r="W3868">
        <v>7049.7767445926402</v>
      </c>
      <c r="X3868">
        <v>12794.2733859335</v>
      </c>
      <c r="Y3868">
        <v>57457</v>
      </c>
      <c r="Z3868">
        <v>14765.049000000001</v>
      </c>
      <c r="AA3868">
        <v>174683.9929362702</v>
      </c>
      <c r="AB3868">
        <v>852</v>
      </c>
      <c r="AC3868">
        <v>12335</v>
      </c>
      <c r="AD3868">
        <v>22909.766769629561</v>
      </c>
      <c r="AE3868">
        <v>22218.371844870599</v>
      </c>
      <c r="AF3868">
        <v>32763.71094751262</v>
      </c>
      <c r="AG3868">
        <v>203935</v>
      </c>
      <c r="AH3868">
        <v>42425.022065349331</v>
      </c>
      <c r="AI3868">
        <v>3748.994693729856</v>
      </c>
      <c r="AJ3868">
        <v>48809.535467155671</v>
      </c>
      <c r="AK3868">
        <v>3802.794766086809</v>
      </c>
      <c r="AL3868">
        <v>816467.5</v>
      </c>
      <c r="AM3868">
        <v>644427.3125</v>
      </c>
      <c r="AN3868">
        <v>172040.15625</v>
      </c>
      <c r="AO3868" s="5" t="s">
        <v>2967</v>
      </c>
    </row>
    <row r="3869" spans="1:41" ht="14.25" x14ac:dyDescent="0.45">
      <c r="A3869">
        <v>2021</v>
      </c>
      <c r="B3869" s="5" t="s">
        <v>4071</v>
      </c>
      <c r="C3869" s="5" t="s">
        <v>170</v>
      </c>
      <c r="D3869" s="5" t="s">
        <v>83</v>
      </c>
      <c r="E3869" s="5" t="s">
        <v>88</v>
      </c>
      <c r="F3869" s="5" t="s">
        <v>89</v>
      </c>
      <c r="G3869" s="5" t="s">
        <v>87</v>
      </c>
      <c r="H3869" s="5" t="s">
        <v>130</v>
      </c>
      <c r="I3869">
        <v>14203.67480352</v>
      </c>
      <c r="J3869">
        <v>62341.168867515109</v>
      </c>
      <c r="K3869">
        <v>962.20626225600006</v>
      </c>
      <c r="L3869">
        <v>2278.0887499999999</v>
      </c>
      <c r="M3869">
        <v>25666.907292</v>
      </c>
      <c r="N3869">
        <v>16217.7033559346</v>
      </c>
      <c r="O3869">
        <v>8998.3533571199987</v>
      </c>
      <c r="P3869">
        <v>9930.6596183182173</v>
      </c>
      <c r="Q3869">
        <v>6399.4022217690854</v>
      </c>
      <c r="R3869">
        <v>7710.0155355727484</v>
      </c>
      <c r="S3869">
        <v>14640</v>
      </c>
      <c r="T3869">
        <v>10066.619087999999</v>
      </c>
      <c r="U3869">
        <v>1507.0727877500001</v>
      </c>
      <c r="V3869">
        <v>7914</v>
      </c>
      <c r="W3869">
        <v>4783.1091809339978</v>
      </c>
      <c r="X3869">
        <v>14522.67254433822</v>
      </c>
      <c r="Y3869">
        <v>47541.897051374923</v>
      </c>
      <c r="Z3869">
        <v>17011</v>
      </c>
      <c r="AA3869">
        <v>210556</v>
      </c>
      <c r="AB3869">
        <v>1153.038</v>
      </c>
      <c r="AC3869">
        <v>13062.981030000001</v>
      </c>
      <c r="AD3869">
        <v>18056.042312774749</v>
      </c>
      <c r="AE3869">
        <v>16040.15892</v>
      </c>
      <c r="AF3869">
        <v>34737.239689574402</v>
      </c>
      <c r="AG3869">
        <v>194122</v>
      </c>
      <c r="AH3869">
        <v>31806</v>
      </c>
      <c r="AI3869">
        <v>4250.1380400000007</v>
      </c>
      <c r="AJ3869">
        <v>37198.863610560002</v>
      </c>
      <c r="AK3869">
        <v>2679.4440792</v>
      </c>
      <c r="AL3869">
        <v>836356.4375</v>
      </c>
      <c r="AM3869">
        <v>698771.9375</v>
      </c>
      <c r="AN3869">
        <v>137584.515625</v>
      </c>
      <c r="AO3869" s="5" t="s">
        <v>4559</v>
      </c>
    </row>
    <row r="3870" spans="1:41" ht="14.25" x14ac:dyDescent="0.45">
      <c r="A3870">
        <v>2021</v>
      </c>
      <c r="B3870" s="5" t="s">
        <v>1509</v>
      </c>
      <c r="C3870" s="5" t="s">
        <v>170</v>
      </c>
      <c r="D3870" s="5" t="s">
        <v>83</v>
      </c>
      <c r="E3870" s="5" t="s">
        <v>88</v>
      </c>
      <c r="F3870" s="5" t="s">
        <v>89</v>
      </c>
      <c r="G3870" s="5" t="s">
        <v>87</v>
      </c>
      <c r="H3870" s="5" t="s">
        <v>130</v>
      </c>
      <c r="I3870">
        <v>8521.6710265706897</v>
      </c>
      <c r="J3870">
        <v>21384.25</v>
      </c>
      <c r="K3870">
        <v>947.74238542675744</v>
      </c>
      <c r="L3870">
        <v>3128.9616000000001</v>
      </c>
      <c r="M3870">
        <v>19879.60430040221</v>
      </c>
      <c r="N3870">
        <v>17306.83703135109</v>
      </c>
      <c r="O3870">
        <v>8982.7612021712557</v>
      </c>
      <c r="P3870">
        <v>9749.2265615999986</v>
      </c>
      <c r="Q3870">
        <v>4983.705793227793</v>
      </c>
      <c r="R3870">
        <v>6047.9380330580989</v>
      </c>
      <c r="S3870">
        <v>19256.96434868289</v>
      </c>
      <c r="T3870">
        <v>10589.701758183401</v>
      </c>
      <c r="U3870">
        <v>2026.1759676085439</v>
      </c>
      <c r="V3870">
        <v>5643</v>
      </c>
      <c r="W3870">
        <v>4509.0486558894281</v>
      </c>
      <c r="X3870">
        <v>13483.169879890451</v>
      </c>
      <c r="Y3870">
        <v>45826.480499999998</v>
      </c>
      <c r="Z3870">
        <v>14430.45183267822</v>
      </c>
      <c r="AA3870">
        <v>171859.72406999691</v>
      </c>
      <c r="AB3870">
        <v>948</v>
      </c>
      <c r="AC3870">
        <v>12356.482249999999</v>
      </c>
      <c r="AD3870">
        <v>17902.912699744131</v>
      </c>
      <c r="AE3870">
        <v>22317.525732804359</v>
      </c>
      <c r="AF3870">
        <v>31946.621293858971</v>
      </c>
      <c r="AG3870">
        <v>148910.19925152871</v>
      </c>
      <c r="AH3870">
        <v>35961.761400695766</v>
      </c>
      <c r="AI3870">
        <v>3820.1195790720012</v>
      </c>
      <c r="AJ3870">
        <v>46789.769875392289</v>
      </c>
      <c r="AK3870">
        <v>2969.0969954866218</v>
      </c>
      <c r="AL3870">
        <v>712479.875</v>
      </c>
      <c r="AM3870">
        <v>573229</v>
      </c>
      <c r="AN3870">
        <v>139250.890625</v>
      </c>
      <c r="AO3870" s="5" t="s">
        <v>2968</v>
      </c>
    </row>
    <row r="3871" spans="1:41" ht="14.25" x14ac:dyDescent="0.45">
      <c r="A3871">
        <v>2021</v>
      </c>
      <c r="B3871" s="5" t="s">
        <v>589</v>
      </c>
      <c r="C3871" s="5" t="s">
        <v>170</v>
      </c>
      <c r="D3871" s="5" t="s">
        <v>83</v>
      </c>
      <c r="E3871" s="5" t="s">
        <v>88</v>
      </c>
      <c r="F3871" s="5" t="s">
        <v>89</v>
      </c>
      <c r="G3871" s="5" t="s">
        <v>87</v>
      </c>
      <c r="H3871" s="5" t="s">
        <v>130</v>
      </c>
      <c r="I3871">
        <v>10311.762485181231</v>
      </c>
      <c r="J3871">
        <v>37598.758430182548</v>
      </c>
      <c r="K3871">
        <v>948.83209867227595</v>
      </c>
      <c r="L3871">
        <v>1914.430109382</v>
      </c>
      <c r="M3871">
        <v>21413.755421279999</v>
      </c>
      <c r="N3871">
        <v>15321</v>
      </c>
      <c r="O3871">
        <v>8919.9244855800916</v>
      </c>
      <c r="P3871">
        <v>9092.4599999999991</v>
      </c>
      <c r="Q3871">
        <v>3964.6058992919061</v>
      </c>
      <c r="R3871">
        <v>7121.4867461538688</v>
      </c>
      <c r="S3871">
        <v>23481.54008023136</v>
      </c>
      <c r="T3871">
        <v>9705.435419999998</v>
      </c>
      <c r="U3871">
        <v>1605.3918364275</v>
      </c>
      <c r="V3871">
        <v>9342</v>
      </c>
      <c r="W3871">
        <v>4995.4828472971549</v>
      </c>
      <c r="X3871">
        <v>12281.170284292069</v>
      </c>
      <c r="Y3871">
        <v>45985.238960000002</v>
      </c>
      <c r="Z3871">
        <v>14683.785234540779</v>
      </c>
      <c r="AA3871">
        <v>214924.59085814381</v>
      </c>
      <c r="AB3871">
        <v>1109</v>
      </c>
      <c r="AC3871">
        <v>11528.31832</v>
      </c>
      <c r="AD3871">
        <v>15640.168964244111</v>
      </c>
      <c r="AE3871">
        <v>14747.665984124251</v>
      </c>
      <c r="AF3871">
        <v>32397.470063849629</v>
      </c>
      <c r="AG3871">
        <v>177784</v>
      </c>
      <c r="AH3871">
        <v>31859.072490477</v>
      </c>
      <c r="AI3871">
        <v>3745.2152736000012</v>
      </c>
      <c r="AJ3871">
        <v>39618.835542028814</v>
      </c>
      <c r="AK3871">
        <v>2733.0329607839999</v>
      </c>
      <c r="AL3871">
        <v>784774.375</v>
      </c>
      <c r="AM3871">
        <v>647941.75</v>
      </c>
      <c r="AN3871">
        <v>136832.625</v>
      </c>
      <c r="AO3871" s="5" t="s">
        <v>1102</v>
      </c>
    </row>
    <row r="3872" spans="1:41" ht="14.25" x14ac:dyDescent="0.45">
      <c r="A3872">
        <v>2021</v>
      </c>
      <c r="B3872" s="5" t="s">
        <v>5028</v>
      </c>
      <c r="C3872" s="5" t="s">
        <v>170</v>
      </c>
      <c r="D3872" s="5" t="s">
        <v>83</v>
      </c>
      <c r="E3872" s="5" t="s">
        <v>90</v>
      </c>
      <c r="F3872" s="5" t="s">
        <v>91</v>
      </c>
      <c r="G3872" s="5" t="s">
        <v>86</v>
      </c>
      <c r="H3872" s="5" t="s">
        <v>130</v>
      </c>
      <c r="I3872">
        <v>192.71537280000001</v>
      </c>
      <c r="J3872">
        <v>4163</v>
      </c>
      <c r="K3872">
        <v>0</v>
      </c>
      <c r="L3872">
        <v>500</v>
      </c>
      <c r="M3872">
        <v>2350</v>
      </c>
      <c r="N3872">
        <v>1046.1189999999999</v>
      </c>
      <c r="O3872">
        <v>1000</v>
      </c>
      <c r="P3872">
        <v>839.69600000000003</v>
      </c>
      <c r="Q3872">
        <v>0</v>
      </c>
      <c r="R3872">
        <v>100</v>
      </c>
      <c r="S3872">
        <v>3075</v>
      </c>
      <c r="T3872">
        <v>1650</v>
      </c>
      <c r="U3872">
        <v>22</v>
      </c>
      <c r="V3872">
        <v>532</v>
      </c>
      <c r="W3872">
        <v>524</v>
      </c>
      <c r="X3872">
        <v>2371</v>
      </c>
      <c r="Y3872">
        <v>2708</v>
      </c>
      <c r="Z3872">
        <v>0</v>
      </c>
      <c r="AA3872">
        <v>15286</v>
      </c>
      <c r="AB3872">
        <v>53</v>
      </c>
      <c r="AC3872">
        <v>317.40365000000003</v>
      </c>
      <c r="AD3872">
        <v>0</v>
      </c>
      <c r="AE3872">
        <v>400</v>
      </c>
      <c r="AF3872">
        <v>11400</v>
      </c>
      <c r="AG3872">
        <v>15537</v>
      </c>
      <c r="AH3872">
        <v>1405</v>
      </c>
      <c r="AI3872">
        <v>105</v>
      </c>
      <c r="AJ3872">
        <v>2320</v>
      </c>
      <c r="AK3872">
        <v>0</v>
      </c>
      <c r="AL3872">
        <v>67896.9375</v>
      </c>
      <c r="AM3872">
        <v>55363.9375</v>
      </c>
      <c r="AN3872">
        <v>12533</v>
      </c>
      <c r="AO3872" s="5" t="s">
        <v>5830</v>
      </c>
    </row>
    <row r="3873" spans="1:41" ht="14.25" x14ac:dyDescent="0.45">
      <c r="A3873">
        <v>2021</v>
      </c>
      <c r="B3873" s="5" t="s">
        <v>4071</v>
      </c>
      <c r="C3873" s="5" t="s">
        <v>170</v>
      </c>
      <c r="D3873" s="5" t="s">
        <v>83</v>
      </c>
      <c r="E3873" s="5" t="s">
        <v>90</v>
      </c>
      <c r="F3873" s="5" t="s">
        <v>91</v>
      </c>
      <c r="G3873" s="5" t="s">
        <v>86</v>
      </c>
      <c r="H3873" s="5" t="s">
        <v>130</v>
      </c>
      <c r="I3873">
        <v>586.04823248980404</v>
      </c>
      <c r="J3873">
        <v>514.19584599344626</v>
      </c>
      <c r="K3873">
        <v>0</v>
      </c>
      <c r="L3873">
        <v>437.06646909442929</v>
      </c>
      <c r="M3873">
        <v>2416.7204761691974</v>
      </c>
      <c r="N3873">
        <v>1151.7986950253196</v>
      </c>
      <c r="O3873">
        <v>246.81400607685421</v>
      </c>
      <c r="P3873">
        <v>1703.7324025479168</v>
      </c>
      <c r="Q3873">
        <v>0</v>
      </c>
      <c r="R3873">
        <v>164.54267071790281</v>
      </c>
      <c r="S3873">
        <v>4884.8605369377392</v>
      </c>
      <c r="T3873">
        <v>1259.7798226839434</v>
      </c>
      <c r="U3873">
        <v>43.192451063449482</v>
      </c>
      <c r="V3873">
        <v>431.92451063449488</v>
      </c>
      <c r="W3873">
        <v>614.97823180816169</v>
      </c>
      <c r="X3873">
        <v>44.220842755436379</v>
      </c>
      <c r="Y3873">
        <v>2621.3704228745892</v>
      </c>
      <c r="Z3873">
        <v>4113.56676794757</v>
      </c>
      <c r="AA3873">
        <v>15494.77762316651</v>
      </c>
      <c r="AB3873">
        <v>0</v>
      </c>
      <c r="AC3873">
        <v>320.01497813206578</v>
      </c>
      <c r="AD3873">
        <v>0</v>
      </c>
      <c r="AE3873">
        <v>411.35667679475699</v>
      </c>
      <c r="AF3873">
        <v>7424.9880161453639</v>
      </c>
      <c r="AG3873">
        <v>14135.243806359838</v>
      </c>
      <c r="AH3873">
        <v>2024.9032415221914</v>
      </c>
      <c r="AI3873">
        <v>107.98112765862372</v>
      </c>
      <c r="AJ3873">
        <v>1458.36506483684</v>
      </c>
      <c r="AK3873">
        <v>0</v>
      </c>
      <c r="AL3873">
        <v>62612.4375</v>
      </c>
      <c r="AM3873">
        <v>51012.1796875</v>
      </c>
      <c r="AN3873">
        <v>11600.2587890625</v>
      </c>
      <c r="AO3873" s="5" t="s">
        <v>4560</v>
      </c>
    </row>
    <row r="3874" spans="1:41" ht="14.25" x14ac:dyDescent="0.45">
      <c r="A3874">
        <v>2021</v>
      </c>
      <c r="B3874" s="5" t="s">
        <v>589</v>
      </c>
      <c r="C3874" s="5" t="s">
        <v>170</v>
      </c>
      <c r="D3874" s="5" t="s">
        <v>83</v>
      </c>
      <c r="E3874" s="5" t="s">
        <v>90</v>
      </c>
      <c r="F3874" s="5" t="s">
        <v>91</v>
      </c>
      <c r="G3874" s="5" t="s">
        <v>86</v>
      </c>
      <c r="H3874" s="5" t="s">
        <v>130</v>
      </c>
      <c r="I3874">
        <v>474.53545856574465</v>
      </c>
      <c r="J3874">
        <v>0</v>
      </c>
      <c r="K3874">
        <v>0</v>
      </c>
      <c r="L3874">
        <v>451.18024583991382</v>
      </c>
      <c r="M3874">
        <v>1096.6333975356022</v>
      </c>
      <c r="N3874">
        <v>923.59250324876473</v>
      </c>
      <c r="O3874">
        <v>180.47209833596551</v>
      </c>
      <c r="P3874">
        <v>0</v>
      </c>
      <c r="Q3874">
        <v>0</v>
      </c>
      <c r="R3874">
        <v>212.32011568937119</v>
      </c>
      <c r="S3874">
        <v>3821.7620824086816</v>
      </c>
      <c r="T3874">
        <v>1539.3208387479413</v>
      </c>
      <c r="U3874">
        <v>85.989646854195342</v>
      </c>
      <c r="V3874">
        <v>478.78186087953208</v>
      </c>
      <c r="W3874">
        <v>1164.575834556201</v>
      </c>
      <c r="X3874">
        <v>143.08065059126429</v>
      </c>
      <c r="Y3874">
        <v>2476.7141495165151</v>
      </c>
      <c r="Z3874">
        <v>0</v>
      </c>
      <c r="AA3874">
        <v>9856.0835439678795</v>
      </c>
      <c r="AB3874">
        <v>0</v>
      </c>
      <c r="AC3874">
        <v>303.23102434507263</v>
      </c>
      <c r="AD3874">
        <v>0</v>
      </c>
      <c r="AE3874">
        <v>270.70814750394828</v>
      </c>
      <c r="AF3874">
        <v>5796.4785931862098</v>
      </c>
      <c r="AG3874">
        <v>12700.989320538185</v>
      </c>
      <c r="AH3874">
        <v>2499.9090605550005</v>
      </c>
      <c r="AI3874">
        <v>61.921038539648222</v>
      </c>
      <c r="AJ3874">
        <v>1185.0433356572787</v>
      </c>
      <c r="AK3874">
        <v>0</v>
      </c>
      <c r="AL3874">
        <v>45723.32421875</v>
      </c>
      <c r="AM3874">
        <v>35215.6484375</v>
      </c>
      <c r="AN3874">
        <v>10507.6748046875</v>
      </c>
      <c r="AO3874" s="5" t="s">
        <v>1103</v>
      </c>
    </row>
    <row r="3875" spans="1:41" ht="14.25" x14ac:dyDescent="0.45">
      <c r="A3875">
        <v>2021</v>
      </c>
      <c r="B3875" s="5" t="s">
        <v>1509</v>
      </c>
      <c r="C3875" s="5" t="s">
        <v>170</v>
      </c>
      <c r="D3875" s="5" t="s">
        <v>83</v>
      </c>
      <c r="E3875" s="5" t="s">
        <v>90</v>
      </c>
      <c r="F3875" s="5" t="s">
        <v>91</v>
      </c>
      <c r="G3875" s="5" t="s">
        <v>86</v>
      </c>
      <c r="H3875" s="5" t="s">
        <v>130</v>
      </c>
      <c r="I3875">
        <v>388.66877209583083</v>
      </c>
      <c r="J3875"/>
      <c r="K3875"/>
      <c r="L3875">
        <v>293.41755189206384</v>
      </c>
      <c r="M3875">
        <v>1167.8251427446637</v>
      </c>
      <c r="N3875">
        <v>635.00813469178001</v>
      </c>
      <c r="O3875">
        <v>87.587328923004137</v>
      </c>
      <c r="P3875"/>
      <c r="Q3875">
        <v>0</v>
      </c>
      <c r="R3875">
        <v>437.93664461502067</v>
      </c>
      <c r="S3875"/>
      <c r="T3875">
        <v>1642.2624173063275</v>
      </c>
      <c r="U3875">
        <v>41.603981238426961</v>
      </c>
      <c r="V3875"/>
      <c r="W3875"/>
      <c r="X3875">
        <v>123.71710210374334</v>
      </c>
      <c r="Y3875">
        <v>2680.1722650439265</v>
      </c>
      <c r="Z3875">
        <v>0</v>
      </c>
      <c r="AA3875">
        <v>4875.7695333850716</v>
      </c>
      <c r="AB3875"/>
      <c r="AC3875">
        <v>215.43198390224407</v>
      </c>
      <c r="AD3875">
        <v>0</v>
      </c>
      <c r="AE3875">
        <v>273.71040288438792</v>
      </c>
      <c r="AF3875">
        <v>6675.9405272268477</v>
      </c>
      <c r="AG3875">
        <v>12302.296969478937</v>
      </c>
      <c r="AH3875">
        <v>2567.2940948944051</v>
      </c>
      <c r="AI3875">
        <v>63.859921517762317</v>
      </c>
      <c r="AJ3875">
        <v>1802.7214816316227</v>
      </c>
      <c r="AK3875"/>
      <c r="AL3875">
        <v>36275.2265625</v>
      </c>
      <c r="AM3875">
        <v>30622.677734375</v>
      </c>
      <c r="AN3875">
        <v>5652.5458984375</v>
      </c>
      <c r="AO3875" s="5" t="s">
        <v>2970</v>
      </c>
    </row>
    <row r="3876" spans="1:41" ht="14.25" x14ac:dyDescent="0.45">
      <c r="A3876">
        <v>2021</v>
      </c>
      <c r="B3876" s="5" t="s">
        <v>1507</v>
      </c>
      <c r="C3876" s="5" t="s">
        <v>170</v>
      </c>
      <c r="D3876" s="5" t="s">
        <v>83</v>
      </c>
      <c r="E3876" s="5" t="s">
        <v>90</v>
      </c>
      <c r="F3876" s="5" t="s">
        <v>91</v>
      </c>
      <c r="G3876" s="5" t="s">
        <v>86</v>
      </c>
      <c r="H3876" s="5" t="s">
        <v>130</v>
      </c>
      <c r="I3876">
        <v>329.80071544372441</v>
      </c>
      <c r="J3876"/>
      <c r="K3876">
        <v>79.607069245036939</v>
      </c>
      <c r="L3876">
        <v>247.91915850597218</v>
      </c>
      <c r="M3876">
        <v>94.391239247686656</v>
      </c>
      <c r="N3876">
        <v>670.97386935102554</v>
      </c>
      <c r="O3876">
        <v>11.372438463576705</v>
      </c>
      <c r="P3876"/>
      <c r="Q3876">
        <v>261.56608466226419</v>
      </c>
      <c r="R3876">
        <v>229.72325696424943</v>
      </c>
      <c r="S3876">
        <v>2501.9364619868752</v>
      </c>
      <c r="T3876">
        <v>974.61797632852358</v>
      </c>
      <c r="U3876">
        <v>72.566948520150149</v>
      </c>
      <c r="V3876"/>
      <c r="W3876">
        <v>387.80015160796563</v>
      </c>
      <c r="X3876">
        <v>125.09682309934375</v>
      </c>
      <c r="Y3876">
        <v>3451.5350736955297</v>
      </c>
      <c r="Z3876">
        <v>0</v>
      </c>
      <c r="AA3876">
        <v>4911.3020595737526</v>
      </c>
      <c r="AB3876">
        <v>0</v>
      </c>
      <c r="AC3876">
        <v>272.16106911515544</v>
      </c>
      <c r="AD3876">
        <v>0</v>
      </c>
      <c r="AE3876">
        <v>284.31096158941762</v>
      </c>
      <c r="AF3876">
        <v>3760.3434049793382</v>
      </c>
      <c r="AG3876">
        <v>9219.2842031156415</v>
      </c>
      <c r="AH3876">
        <v>2836.2861528160302</v>
      </c>
      <c r="AI3876"/>
      <c r="AJ3876">
        <v>1165.6749425166122</v>
      </c>
      <c r="AK3876"/>
      <c r="AL3876">
        <v>31888.271484375</v>
      </c>
      <c r="AM3876">
        <v>24877.162109375</v>
      </c>
      <c r="AN3876">
        <v>7011.10791015625</v>
      </c>
      <c r="AO3876" s="5" t="s">
        <v>5829</v>
      </c>
    </row>
    <row r="3877" spans="1:41" ht="14.25" x14ac:dyDescent="0.45">
      <c r="A3877">
        <v>2021</v>
      </c>
      <c r="B3877" s="5" t="s">
        <v>1508</v>
      </c>
      <c r="C3877" s="5" t="s">
        <v>170</v>
      </c>
      <c r="D3877" s="5" t="s">
        <v>83</v>
      </c>
      <c r="E3877" s="5" t="s">
        <v>90</v>
      </c>
      <c r="F3877" s="5" t="s">
        <v>91</v>
      </c>
      <c r="G3877" s="5" t="s">
        <v>86</v>
      </c>
      <c r="H3877" s="5" t="s">
        <v>130</v>
      </c>
      <c r="I3877">
        <v>439.65497570928284</v>
      </c>
      <c r="J3877"/>
      <c r="K3877"/>
      <c r="L3877"/>
      <c r="M3877">
        <v>1133.5403512517955</v>
      </c>
      <c r="N3877">
        <v>651.15442302938629</v>
      </c>
      <c r="O3877">
        <v>11.226800397058385</v>
      </c>
      <c r="P3877"/>
      <c r="Q3877">
        <v>233.40518025484383</v>
      </c>
      <c r="R3877">
        <v>895.89867168525905</v>
      </c>
      <c r="S3877">
        <v>3355.5986837126625</v>
      </c>
      <c r="T3877">
        <v>1684.0200595587578</v>
      </c>
      <c r="U3877">
        <v>67.360802382350315</v>
      </c>
      <c r="V3877">
        <v>481.6297370338047</v>
      </c>
      <c r="W3877">
        <v>0</v>
      </c>
      <c r="X3877">
        <v>123.49480436764223</v>
      </c>
      <c r="Y3877">
        <v>2149.9322760366808</v>
      </c>
      <c r="Z3877"/>
      <c r="AA3877">
        <v>4920.8947214117079</v>
      </c>
      <c r="AB3877"/>
      <c r="AC3877">
        <v>218.13673171484442</v>
      </c>
      <c r="AD3877">
        <v>449.07201588233539</v>
      </c>
      <c r="AE3877">
        <v>336.80401191175156</v>
      </c>
      <c r="AF3877">
        <v>4574.9211618012914</v>
      </c>
      <c r="AG3877">
        <v>8672.7033067276025</v>
      </c>
      <c r="AH3877">
        <v>4488.4747987439423</v>
      </c>
      <c r="AI3877">
        <v>990.20379502054948</v>
      </c>
      <c r="AJ3877">
        <v>494.16490653251765</v>
      </c>
      <c r="AK3877"/>
      <c r="AL3877">
        <v>36372.29296875</v>
      </c>
      <c r="AM3877">
        <v>24136.66015625</v>
      </c>
      <c r="AN3877">
        <v>12235.630859375</v>
      </c>
      <c r="AO3877" s="5" t="s">
        <v>5828</v>
      </c>
    </row>
    <row r="3878" spans="1:41" ht="14.25" x14ac:dyDescent="0.45">
      <c r="A3878">
        <v>2021</v>
      </c>
      <c r="B3878" s="5" t="s">
        <v>5028</v>
      </c>
      <c r="C3878" s="5" t="s">
        <v>170</v>
      </c>
      <c r="D3878" s="5" t="s">
        <v>83</v>
      </c>
      <c r="E3878" s="5" t="s">
        <v>90</v>
      </c>
      <c r="F3878" s="5" t="s">
        <v>91</v>
      </c>
      <c r="G3878" s="5" t="s">
        <v>87</v>
      </c>
      <c r="H3878" s="5" t="s">
        <v>130</v>
      </c>
      <c r="I3878">
        <v>204.51109533834239</v>
      </c>
      <c r="J3878">
        <v>4526.4586024238624</v>
      </c>
      <c r="K3878"/>
      <c r="L3878">
        <v>531.48867659999996</v>
      </c>
      <c r="M3878">
        <v>2444.94</v>
      </c>
      <c r="N3878">
        <v>1088.3811614809999</v>
      </c>
      <c r="O3878">
        <v>1040.4000000000001</v>
      </c>
      <c r="P3878">
        <v>875.33353793599974</v>
      </c>
      <c r="Q3878">
        <v>0</v>
      </c>
      <c r="R3878">
        <v>103.8731087660889</v>
      </c>
      <c r="S3878">
        <v>3177.3052499999999</v>
      </c>
      <c r="T3878">
        <v>1749.3729000000001</v>
      </c>
      <c r="U3878">
        <v>22.4422</v>
      </c>
      <c r="V3878">
        <v>555</v>
      </c>
      <c r="W3878">
        <v>545.16959999999995</v>
      </c>
      <c r="X3878">
        <v>2536.9699999999998</v>
      </c>
      <c r="Y3878">
        <v>2871</v>
      </c>
      <c r="Z3878">
        <v>0</v>
      </c>
      <c r="AA3878">
        <v>16161</v>
      </c>
      <c r="AB3878">
        <v>53</v>
      </c>
      <c r="AC3878">
        <v>330.22676000000001</v>
      </c>
      <c r="AD3878">
        <v>0</v>
      </c>
      <c r="AE3878">
        <v>416.16</v>
      </c>
      <c r="AF3878">
        <v>12117.941826480001</v>
      </c>
      <c r="AG3878">
        <v>16727</v>
      </c>
      <c r="AH3878">
        <v>1501.9873475781251</v>
      </c>
      <c r="AI3878">
        <v>109.242</v>
      </c>
      <c r="AJ3878">
        <v>2511.2426111999998</v>
      </c>
      <c r="AK3878"/>
      <c r="AL3878">
        <v>72200.4453125</v>
      </c>
      <c r="AM3878">
        <v>59042.05859375</v>
      </c>
      <c r="AN3878">
        <v>13158.38671875</v>
      </c>
      <c r="AO3878" s="5" t="s">
        <v>5833</v>
      </c>
    </row>
    <row r="3879" spans="1:41" ht="14.25" x14ac:dyDescent="0.45">
      <c r="A3879">
        <v>2021</v>
      </c>
      <c r="B3879" s="5" t="s">
        <v>1509</v>
      </c>
      <c r="C3879" s="5" t="s">
        <v>170</v>
      </c>
      <c r="D3879" s="5" t="s">
        <v>83</v>
      </c>
      <c r="E3879" s="5" t="s">
        <v>90</v>
      </c>
      <c r="F3879" s="5" t="s">
        <v>91</v>
      </c>
      <c r="G3879" s="5" t="s">
        <v>87</v>
      </c>
      <c r="H3879" s="5" t="s">
        <v>130</v>
      </c>
      <c r="I3879">
        <v>399.78765883872001</v>
      </c>
      <c r="J3879"/>
      <c r="K3879">
        <v>0</v>
      </c>
      <c r="L3879">
        <v>308.52159999999998</v>
      </c>
      <c r="M3879">
        <v>1209.5938790750149</v>
      </c>
      <c r="N3879">
        <v>653.17420317312008</v>
      </c>
      <c r="O3879">
        <v>89.272923215496235</v>
      </c>
      <c r="P3879">
        <v>0</v>
      </c>
      <c r="Q3879">
        <v>0</v>
      </c>
      <c r="R3879">
        <v>455.49881872658671</v>
      </c>
      <c r="S3879">
        <v>3486</v>
      </c>
      <c r="T3879">
        <v>1615.9260058265611</v>
      </c>
      <c r="U3879">
        <v>42.374621226815997</v>
      </c>
      <c r="V3879"/>
      <c r="W3879">
        <v>0</v>
      </c>
      <c r="X3879">
        <v>123</v>
      </c>
      <c r="Y3879">
        <v>2822</v>
      </c>
      <c r="Z3879">
        <v>0</v>
      </c>
      <c r="AA3879">
        <v>5029.4443987642499</v>
      </c>
      <c r="AB3879"/>
      <c r="AC3879">
        <v>216.69316000000001</v>
      </c>
      <c r="AD3879"/>
      <c r="AE3879">
        <v>282.02042715547333</v>
      </c>
      <c r="AF3879">
        <v>6866.923266139037</v>
      </c>
      <c r="AG3879">
        <v>13221.674481976261</v>
      </c>
      <c r="AH3879">
        <v>2679.8113779250821</v>
      </c>
      <c r="AI3879">
        <v>64.398825089049609</v>
      </c>
      <c r="AJ3879">
        <v>1858.3251383246011</v>
      </c>
      <c r="AK3879"/>
      <c r="AL3879">
        <v>41424.44140625</v>
      </c>
      <c r="AM3879">
        <v>32156.4375</v>
      </c>
      <c r="AN3879">
        <v>9268.001953125</v>
      </c>
      <c r="AO3879" s="5" t="s">
        <v>2971</v>
      </c>
    </row>
    <row r="3880" spans="1:41" ht="14.25" x14ac:dyDescent="0.45">
      <c r="A3880">
        <v>2021</v>
      </c>
      <c r="B3880" s="5" t="s">
        <v>1508</v>
      </c>
      <c r="C3880" s="5" t="s">
        <v>170</v>
      </c>
      <c r="D3880" s="5" t="s">
        <v>83</v>
      </c>
      <c r="E3880" s="5" t="s">
        <v>90</v>
      </c>
      <c r="F3880" s="5" t="s">
        <v>91</v>
      </c>
      <c r="G3880" s="5" t="s">
        <v>87</v>
      </c>
      <c r="H3880" s="5" t="s">
        <v>130</v>
      </c>
      <c r="I3880">
        <v>399.44423999999998</v>
      </c>
      <c r="J3880"/>
      <c r="K3880">
        <v>0</v>
      </c>
      <c r="L3880">
        <v>0</v>
      </c>
      <c r="M3880">
        <v>1179.776898250987</v>
      </c>
      <c r="N3880">
        <v>658.93607876522401</v>
      </c>
      <c r="O3880">
        <v>12</v>
      </c>
      <c r="P3880">
        <v>0</v>
      </c>
      <c r="Q3880">
        <v>235.04844574807461</v>
      </c>
      <c r="R3880">
        <v>954.90053494274889</v>
      </c>
      <c r="S3880">
        <v>3366</v>
      </c>
      <c r="T3880">
        <v>1669.4673390171299</v>
      </c>
      <c r="U3880">
        <v>68.245442607398402</v>
      </c>
      <c r="V3880">
        <v>493</v>
      </c>
      <c r="W3880">
        <v>0</v>
      </c>
      <c r="X3880">
        <v>127.18249553</v>
      </c>
      <c r="Y3880">
        <v>2319</v>
      </c>
      <c r="Z3880">
        <v>0</v>
      </c>
      <c r="AA3880">
        <v>5112.0961271255546</v>
      </c>
      <c r="AB3880"/>
      <c r="AC3880">
        <v>229.3</v>
      </c>
      <c r="AD3880">
        <v>474.84534494560518</v>
      </c>
      <c r="AE3880">
        <v>337.84872577919998</v>
      </c>
      <c r="AF3880">
        <v>4754.3198854068287</v>
      </c>
      <c r="AG3880">
        <v>9335</v>
      </c>
      <c r="AH3880">
        <v>4541.4746569509643</v>
      </c>
      <c r="AI3880">
        <v>993.27525379084818</v>
      </c>
      <c r="AJ3880">
        <v>500</v>
      </c>
      <c r="AK3880"/>
      <c r="AL3880">
        <v>37761.1640625</v>
      </c>
      <c r="AM3880">
        <v>25397.140625</v>
      </c>
      <c r="AN3880">
        <v>12364.0224609375</v>
      </c>
      <c r="AO3880" s="5" t="s">
        <v>5832</v>
      </c>
    </row>
    <row r="3881" spans="1:41" ht="14.25" x14ac:dyDescent="0.45">
      <c r="A3881">
        <v>2021</v>
      </c>
      <c r="B3881" s="5" t="s">
        <v>4071</v>
      </c>
      <c r="C3881" s="5" t="s">
        <v>170</v>
      </c>
      <c r="D3881" s="5" t="s">
        <v>83</v>
      </c>
      <c r="E3881" s="5" t="s">
        <v>90</v>
      </c>
      <c r="F3881" s="5" t="s">
        <v>91</v>
      </c>
      <c r="G3881" s="5" t="s">
        <v>87</v>
      </c>
      <c r="H3881" s="5" t="s">
        <v>130</v>
      </c>
      <c r="I3881">
        <v>616.84420352766335</v>
      </c>
      <c r="J3881"/>
      <c r="K3881"/>
      <c r="L3881">
        <v>463.80250000000012</v>
      </c>
      <c r="M3881">
        <v>2493.8388</v>
      </c>
      <c r="N3881">
        <v>1190.8845984</v>
      </c>
      <c r="O3881">
        <v>254.19077279999999</v>
      </c>
      <c r="P3881">
        <v>1742.6319907794471</v>
      </c>
      <c r="Q3881">
        <v>0</v>
      </c>
      <c r="R3881">
        <v>169.0836662649954</v>
      </c>
      <c r="S3881">
        <v>5036</v>
      </c>
      <c r="T3881">
        <v>1325.979396</v>
      </c>
      <c r="U3881">
        <v>43.272641999999998</v>
      </c>
      <c r="V3881">
        <v>447</v>
      </c>
      <c r="W3881">
        <v>636.47069207799984</v>
      </c>
      <c r="X3881">
        <v>47</v>
      </c>
      <c r="Y3881">
        <v>2722</v>
      </c>
      <c r="Z3881">
        <v>4249</v>
      </c>
      <c r="AA3881">
        <v>16161</v>
      </c>
      <c r="AB3881"/>
      <c r="AC3881">
        <v>330.22676000000001</v>
      </c>
      <c r="AD3881">
        <v>0</v>
      </c>
      <c r="AE3881">
        <v>424.48320000000001</v>
      </c>
      <c r="AF3881">
        <v>7815.1601952000001</v>
      </c>
      <c r="AG3881">
        <v>14888</v>
      </c>
      <c r="AH3881">
        <v>2459</v>
      </c>
      <c r="AI3881">
        <v>111.42684</v>
      </c>
      <c r="AJ3881">
        <v>1535</v>
      </c>
      <c r="AK3881"/>
      <c r="AL3881">
        <v>65162.296875</v>
      </c>
      <c r="AM3881">
        <v>52798.390625</v>
      </c>
      <c r="AN3881">
        <v>12363.90625</v>
      </c>
      <c r="AO3881" s="5" t="s">
        <v>4561</v>
      </c>
    </row>
    <row r="3882" spans="1:41" ht="14.25" x14ac:dyDescent="0.45">
      <c r="A3882">
        <v>2021</v>
      </c>
      <c r="B3882" s="5" t="s">
        <v>1507</v>
      </c>
      <c r="C3882" s="5" t="s">
        <v>170</v>
      </c>
      <c r="D3882" s="5" t="s">
        <v>83</v>
      </c>
      <c r="E3882" s="5" t="s">
        <v>90</v>
      </c>
      <c r="F3882" s="5" t="s">
        <v>91</v>
      </c>
      <c r="G3882" s="5" t="s">
        <v>87</v>
      </c>
      <c r="H3882" s="5" t="s">
        <v>130</v>
      </c>
      <c r="I3882">
        <v>336.4</v>
      </c>
      <c r="J3882"/>
      <c r="K3882">
        <v>70</v>
      </c>
      <c r="L3882">
        <v>255.42174505849391</v>
      </c>
      <c r="M3882">
        <v>97.524999999999949</v>
      </c>
      <c r="N3882">
        <v>700.33</v>
      </c>
      <c r="O3882">
        <v>12.18402897509918</v>
      </c>
      <c r="P3882">
        <v>420</v>
      </c>
      <c r="Q3882">
        <v>274.7419936228801</v>
      </c>
      <c r="R3882">
        <v>237.48392431478749</v>
      </c>
      <c r="S3882">
        <v>2615</v>
      </c>
      <c r="T3882">
        <v>905</v>
      </c>
      <c r="U3882">
        <v>55</v>
      </c>
      <c r="V3882">
        <v>347</v>
      </c>
      <c r="W3882">
        <v>450</v>
      </c>
      <c r="X3882">
        <v>139</v>
      </c>
      <c r="Y3882">
        <v>3732.66718156448</v>
      </c>
      <c r="Z3882">
        <v>0</v>
      </c>
      <c r="AA3882">
        <v>5143.1236821575267</v>
      </c>
      <c r="AB3882"/>
      <c r="AC3882">
        <v>291.58368999999999</v>
      </c>
      <c r="AD3882">
        <v>400</v>
      </c>
      <c r="AE3882">
        <v>298.47481987660723</v>
      </c>
      <c r="AF3882">
        <v>3874.1397813186131</v>
      </c>
      <c r="AG3882">
        <v>9677.9669292686449</v>
      </c>
      <c r="AH3882">
        <v>2907.7943859440638</v>
      </c>
      <c r="AI3882">
        <v>882</v>
      </c>
      <c r="AJ3882">
        <v>1224.7019203602831</v>
      </c>
      <c r="AK3882"/>
      <c r="AL3882">
        <v>35347.5390625</v>
      </c>
      <c r="AM3882">
        <v>26869.03515625</v>
      </c>
      <c r="AN3882">
        <v>8478.50390625</v>
      </c>
      <c r="AO3882" s="5" t="s">
        <v>5831</v>
      </c>
    </row>
    <row r="3883" spans="1:41" ht="14.25" x14ac:dyDescent="0.45">
      <c r="A3883">
        <v>2021</v>
      </c>
      <c r="B3883" s="5" t="s">
        <v>589</v>
      </c>
      <c r="C3883" s="5" t="s">
        <v>170</v>
      </c>
      <c r="D3883" s="5" t="s">
        <v>83</v>
      </c>
      <c r="E3883" s="5" t="s">
        <v>90</v>
      </c>
      <c r="F3883" s="5" t="s">
        <v>91</v>
      </c>
      <c r="G3883" s="5" t="s">
        <v>87</v>
      </c>
      <c r="H3883" s="5" t="s">
        <v>130</v>
      </c>
      <c r="I3883">
        <v>481.54594973631532</v>
      </c>
      <c r="J3883"/>
      <c r="K3883"/>
      <c r="L3883">
        <v>466.93417302000012</v>
      </c>
      <c r="M3883">
        <v>1118.15242128</v>
      </c>
      <c r="N3883">
        <v>965.26499999999999</v>
      </c>
      <c r="O3883">
        <v>184.07224600007481</v>
      </c>
      <c r="P3883">
        <v>0</v>
      </c>
      <c r="Q3883">
        <v>0</v>
      </c>
      <c r="R3883">
        <v>214.8517989246171</v>
      </c>
      <c r="S3883">
        <v>3873.8000256479991</v>
      </c>
      <c r="T3883">
        <v>1493.9364499999999</v>
      </c>
      <c r="U3883">
        <v>84.288924809999997</v>
      </c>
      <c r="V3883">
        <v>491</v>
      </c>
      <c r="W3883"/>
      <c r="X3883">
        <v>148.80606023999999</v>
      </c>
      <c r="Y3883">
        <v>2520</v>
      </c>
      <c r="Z3883"/>
      <c r="AA3883">
        <v>10512.50777327395</v>
      </c>
      <c r="AB3883">
        <v>0</v>
      </c>
      <c r="AC3883">
        <v>309.8770300000001</v>
      </c>
      <c r="AD3883">
        <v>0</v>
      </c>
      <c r="AE3883">
        <v>276.0202008</v>
      </c>
      <c r="AF3883">
        <v>5998.8750910381696</v>
      </c>
      <c r="AG3883">
        <v>13292</v>
      </c>
      <c r="AH3883">
        <v>2631.9621987708651</v>
      </c>
      <c r="AI3883">
        <v>63.136103028480008</v>
      </c>
      <c r="AJ3883">
        <v>1232.463154620252</v>
      </c>
      <c r="AK3883"/>
      <c r="AL3883">
        <v>46359.4921875</v>
      </c>
      <c r="AM3883">
        <v>36845.62890625</v>
      </c>
      <c r="AN3883">
        <v>9513.865234375</v>
      </c>
      <c r="AO3883" s="5" t="s">
        <v>1104</v>
      </c>
    </row>
    <row r="3884" spans="1:41" ht="14.25" x14ac:dyDescent="0.45">
      <c r="A3884">
        <v>2021</v>
      </c>
      <c r="B3884" s="5" t="s">
        <v>5028</v>
      </c>
      <c r="C3884" s="5" t="s">
        <v>170</v>
      </c>
      <c r="D3884" s="5" t="s">
        <v>83</v>
      </c>
      <c r="E3884" s="5" t="s">
        <v>92</v>
      </c>
      <c r="F3884" s="5" t="s">
        <v>224</v>
      </c>
      <c r="G3884" s="5" t="s">
        <v>86</v>
      </c>
      <c r="H3884" s="5" t="s">
        <v>130</v>
      </c>
      <c r="I3884">
        <v>0</v>
      </c>
      <c r="J3884">
        <v>0</v>
      </c>
      <c r="K3884">
        <v>81</v>
      </c>
      <c r="L3884">
        <v>0</v>
      </c>
      <c r="M3884">
        <v>0</v>
      </c>
      <c r="N3884">
        <v>0</v>
      </c>
      <c r="O3884">
        <v>167.52449999999999</v>
      </c>
      <c r="P3884">
        <v>0</v>
      </c>
      <c r="Q3884">
        <v>0</v>
      </c>
      <c r="R3884">
        <v>202.70292000000001</v>
      </c>
      <c r="S3884">
        <v>0</v>
      </c>
      <c r="T3884">
        <v>0</v>
      </c>
      <c r="U3884">
        <v>0</v>
      </c>
      <c r="V3884">
        <v>420</v>
      </c>
      <c r="W3884">
        <v>230</v>
      </c>
      <c r="X3884">
        <v>0</v>
      </c>
      <c r="Y3884">
        <v>0</v>
      </c>
      <c r="Z3884">
        <v>0</v>
      </c>
      <c r="AA3884">
        <v>2312</v>
      </c>
      <c r="AB3884">
        <v>0</v>
      </c>
      <c r="AC3884">
        <v>0</v>
      </c>
      <c r="AD3884">
        <v>0</v>
      </c>
      <c r="AE3884">
        <v>0</v>
      </c>
      <c r="AF3884">
        <v>60.9</v>
      </c>
      <c r="AG3884">
        <v>0</v>
      </c>
      <c r="AH3884">
        <v>435</v>
      </c>
      <c r="AI3884">
        <v>0</v>
      </c>
      <c r="AJ3884">
        <v>0</v>
      </c>
      <c r="AK3884">
        <v>0</v>
      </c>
      <c r="AL3884">
        <v>3909.12744140625</v>
      </c>
      <c r="AM3884">
        <v>2995.602783203125</v>
      </c>
      <c r="AN3884">
        <v>913.5245361328125</v>
      </c>
      <c r="AO3884" s="5" t="s">
        <v>5834</v>
      </c>
    </row>
    <row r="3885" spans="1:41" ht="14.25" x14ac:dyDescent="0.45">
      <c r="A3885">
        <v>2021</v>
      </c>
      <c r="B3885" s="5" t="s">
        <v>1507</v>
      </c>
      <c r="C3885" s="5" t="s">
        <v>170</v>
      </c>
      <c r="D3885" s="5" t="s">
        <v>83</v>
      </c>
      <c r="E3885" s="5" t="s">
        <v>92</v>
      </c>
      <c r="F3885" s="5" t="s">
        <v>224</v>
      </c>
      <c r="G3885" s="5" t="s">
        <v>86</v>
      </c>
      <c r="H3885" s="5" t="s">
        <v>130</v>
      </c>
      <c r="I3885">
        <v>0</v>
      </c>
      <c r="J3885">
        <v>0</v>
      </c>
      <c r="K3885">
        <v>39.80353462251847</v>
      </c>
      <c r="L3885"/>
      <c r="M3885">
        <v>102.35194617219034</v>
      </c>
      <c r="N3885">
        <v>0</v>
      </c>
      <c r="O3885">
        <v>0</v>
      </c>
      <c r="P3885">
        <v>39.80353462251847</v>
      </c>
      <c r="Q3885">
        <v>0</v>
      </c>
      <c r="R3885">
        <v>248.22280261294966</v>
      </c>
      <c r="S3885">
        <v>0</v>
      </c>
      <c r="T3885">
        <v>0</v>
      </c>
      <c r="U3885">
        <v>0</v>
      </c>
      <c r="V3885">
        <v>0</v>
      </c>
      <c r="W3885">
        <v>56.862192317883526</v>
      </c>
      <c r="X3885">
        <v>0</v>
      </c>
      <c r="Y3885">
        <v>0</v>
      </c>
      <c r="Z3885">
        <v>0</v>
      </c>
      <c r="AA3885">
        <v>0</v>
      </c>
      <c r="AB3885">
        <v>229.72325696424943</v>
      </c>
      <c r="AC3885"/>
      <c r="AD3885">
        <v>0</v>
      </c>
      <c r="AE3885"/>
      <c r="AF3885">
        <v>0</v>
      </c>
      <c r="AG3885">
        <v>1246.6353298170909</v>
      </c>
      <c r="AH3885">
        <v>0</v>
      </c>
      <c r="AI3885">
        <v>0</v>
      </c>
      <c r="AJ3885">
        <v>0</v>
      </c>
      <c r="AK3885"/>
      <c r="AL3885">
        <v>1963.402587890625</v>
      </c>
      <c r="AM3885">
        <v>1534.66162109375</v>
      </c>
      <c r="AN3885">
        <v>428.74093627929688</v>
      </c>
      <c r="AO3885" s="5" t="s">
        <v>2974</v>
      </c>
    </row>
    <row r="3886" spans="1:41" ht="14.25" x14ac:dyDescent="0.45">
      <c r="A3886">
        <v>2021</v>
      </c>
      <c r="B3886" s="5" t="s">
        <v>4071</v>
      </c>
      <c r="C3886" s="5" t="s">
        <v>170</v>
      </c>
      <c r="D3886" s="5" t="s">
        <v>83</v>
      </c>
      <c r="E3886" s="5" t="s">
        <v>92</v>
      </c>
      <c r="F3886" s="5" t="s">
        <v>224</v>
      </c>
      <c r="G3886" s="5" t="s">
        <v>86</v>
      </c>
      <c r="H3886" s="5" t="s">
        <v>130</v>
      </c>
      <c r="I3886">
        <v>0</v>
      </c>
      <c r="J3886">
        <v>0</v>
      </c>
      <c r="K3886">
        <v>83.505405389335664</v>
      </c>
      <c r="L3886">
        <v>20.567833839737851</v>
      </c>
      <c r="M3886">
        <v>0</v>
      </c>
      <c r="N3886">
        <v>0</v>
      </c>
      <c r="O3886">
        <v>0</v>
      </c>
      <c r="P3886">
        <v>0</v>
      </c>
      <c r="Q3886">
        <v>0</v>
      </c>
      <c r="R3886">
        <v>310.43821058972458</v>
      </c>
      <c r="S3886">
        <v>0</v>
      </c>
      <c r="T3886">
        <v>51.419584599344624</v>
      </c>
      <c r="U3886">
        <v>0</v>
      </c>
      <c r="V3886">
        <v>431.92451063449488</v>
      </c>
      <c r="W3886">
        <v>51.419584599344624</v>
      </c>
      <c r="X3886">
        <v>142.51124412086375</v>
      </c>
      <c r="Y3886">
        <v>0</v>
      </c>
      <c r="Z3886">
        <v>0</v>
      </c>
      <c r="AA3886">
        <v>1614.5749564194211</v>
      </c>
      <c r="AB3886">
        <v>0</v>
      </c>
      <c r="AC3886">
        <v>0</v>
      </c>
      <c r="AD3886">
        <v>0</v>
      </c>
      <c r="AE3886">
        <v>0</v>
      </c>
      <c r="AF3886">
        <v>63.34892822639258</v>
      </c>
      <c r="AG3886">
        <v>0</v>
      </c>
      <c r="AH3886">
        <v>51.419584599344624</v>
      </c>
      <c r="AI3886">
        <v>0</v>
      </c>
      <c r="AJ3886">
        <v>0</v>
      </c>
      <c r="AK3886">
        <v>0</v>
      </c>
      <c r="AL3886">
        <v>2821.1298828125</v>
      </c>
      <c r="AM3886">
        <v>2440.8544921875</v>
      </c>
      <c r="AN3886">
        <v>380.275390625</v>
      </c>
      <c r="AO3886" s="5" t="s">
        <v>4562</v>
      </c>
    </row>
    <row r="3887" spans="1:41" ht="14.25" x14ac:dyDescent="0.45">
      <c r="A3887">
        <v>2021</v>
      </c>
      <c r="B3887" s="5" t="s">
        <v>1509</v>
      </c>
      <c r="C3887" s="5" t="s">
        <v>170</v>
      </c>
      <c r="D3887" s="5" t="s">
        <v>83</v>
      </c>
      <c r="E3887" s="5" t="s">
        <v>92</v>
      </c>
      <c r="F3887" s="5" t="s">
        <v>224</v>
      </c>
      <c r="G3887" s="5" t="s">
        <v>86</v>
      </c>
      <c r="H3887" s="5" t="s">
        <v>130</v>
      </c>
      <c r="I3887">
        <v>0</v>
      </c>
      <c r="J3887"/>
      <c r="K3887">
        <v>38.319456403814307</v>
      </c>
      <c r="L3887"/>
      <c r="M3887">
        <v>119.06402525470875</v>
      </c>
      <c r="N3887">
        <v>0</v>
      </c>
      <c r="O3887">
        <v>0</v>
      </c>
      <c r="P3887">
        <v>0</v>
      </c>
      <c r="Q3887">
        <v>0</v>
      </c>
      <c r="R3887">
        <v>325.29261534043991</v>
      </c>
      <c r="S3887">
        <v>0</v>
      </c>
      <c r="T3887">
        <v>54.742080576877584</v>
      </c>
      <c r="U3887"/>
      <c r="V3887">
        <v>0</v>
      </c>
      <c r="W3887">
        <v>54.742080576877584</v>
      </c>
      <c r="X3887">
        <v>0</v>
      </c>
      <c r="Y3887">
        <v>0</v>
      </c>
      <c r="Z3887">
        <v>0</v>
      </c>
      <c r="AA3887">
        <v>0</v>
      </c>
      <c r="AB3887"/>
      <c r="AC3887">
        <v>0</v>
      </c>
      <c r="AD3887">
        <v>0</v>
      </c>
      <c r="AE3887"/>
      <c r="AF3887">
        <v>191.5575794503454</v>
      </c>
      <c r="AG3887">
        <v>0</v>
      </c>
      <c r="AH3887">
        <v>0</v>
      </c>
      <c r="AI3887">
        <v>0</v>
      </c>
      <c r="AJ3887">
        <v>0</v>
      </c>
      <c r="AK3887"/>
      <c r="AL3887">
        <v>783.7177734375</v>
      </c>
      <c r="AM3887">
        <v>516.85015869140625</v>
      </c>
      <c r="AN3887">
        <v>266.86764526367188</v>
      </c>
      <c r="AO3887" s="5" t="s">
        <v>2973</v>
      </c>
    </row>
    <row r="3888" spans="1:41" ht="14.25" x14ac:dyDescent="0.45">
      <c r="A3888">
        <v>2021</v>
      </c>
      <c r="B3888" s="5" t="s">
        <v>1508</v>
      </c>
      <c r="C3888" s="5" t="s">
        <v>170</v>
      </c>
      <c r="D3888" s="5" t="s">
        <v>83</v>
      </c>
      <c r="E3888" s="5" t="s">
        <v>92</v>
      </c>
      <c r="F3888" s="5" t="s">
        <v>224</v>
      </c>
      <c r="G3888" s="5" t="s">
        <v>86</v>
      </c>
      <c r="H3888" s="5" t="s">
        <v>130</v>
      </c>
      <c r="I3888">
        <v>0</v>
      </c>
      <c r="J3888"/>
      <c r="K3888">
        <v>39.293801389704349</v>
      </c>
      <c r="L3888"/>
      <c r="M3888">
        <v>122.09145431800994</v>
      </c>
      <c r="N3888">
        <v>0</v>
      </c>
      <c r="O3888">
        <v>0</v>
      </c>
      <c r="P3888">
        <v>39.293801389704349</v>
      </c>
      <c r="Q3888">
        <v>0</v>
      </c>
      <c r="R3888">
        <v>217.54934495673032</v>
      </c>
      <c r="S3888">
        <v>0</v>
      </c>
      <c r="T3888">
        <v>0</v>
      </c>
      <c r="U3888"/>
      <c r="V3888">
        <v>0</v>
      </c>
      <c r="W3888">
        <v>56.134001985291924</v>
      </c>
      <c r="X3888">
        <v>0</v>
      </c>
      <c r="Y3888">
        <v>0</v>
      </c>
      <c r="Z3888">
        <v>0</v>
      </c>
      <c r="AA3888">
        <v>0</v>
      </c>
      <c r="AB3888"/>
      <c r="AC3888"/>
      <c r="AD3888">
        <v>0</v>
      </c>
      <c r="AE3888"/>
      <c r="AF3888">
        <v>0</v>
      </c>
      <c r="AG3888">
        <v>0</v>
      </c>
      <c r="AH3888">
        <v>0</v>
      </c>
      <c r="AI3888">
        <v>0</v>
      </c>
      <c r="AJ3888">
        <v>0</v>
      </c>
      <c r="AK3888">
        <v>0</v>
      </c>
      <c r="AL3888">
        <v>474.36239624023438</v>
      </c>
      <c r="AM3888">
        <v>256.8431396484375</v>
      </c>
      <c r="AN3888">
        <v>217.51925659179688</v>
      </c>
      <c r="AO3888" s="5" t="s">
        <v>2972</v>
      </c>
    </row>
    <row r="3889" spans="1:41" ht="14.25" x14ac:dyDescent="0.45">
      <c r="A3889">
        <v>2021</v>
      </c>
      <c r="B3889" s="5" t="s">
        <v>589</v>
      </c>
      <c r="C3889" s="5" t="s">
        <v>170</v>
      </c>
      <c r="D3889" s="5" t="s">
        <v>83</v>
      </c>
      <c r="E3889" s="5" t="s">
        <v>92</v>
      </c>
      <c r="F3889" s="5" t="s">
        <v>224</v>
      </c>
      <c r="G3889" s="5" t="s">
        <v>86</v>
      </c>
      <c r="H3889" s="5" t="s">
        <v>130</v>
      </c>
      <c r="I3889">
        <v>0</v>
      </c>
      <c r="J3889">
        <v>0</v>
      </c>
      <c r="K3889">
        <v>84.928046275748486</v>
      </c>
      <c r="L3889">
        <v>21.232011568937121</v>
      </c>
      <c r="M3889">
        <v>0</v>
      </c>
      <c r="N3889">
        <v>0</v>
      </c>
      <c r="O3889">
        <v>0</v>
      </c>
      <c r="P3889">
        <v>37.156020245639958</v>
      </c>
      <c r="Q3889">
        <v>0</v>
      </c>
      <c r="R3889">
        <v>317.93957186610862</v>
      </c>
      <c r="S3889">
        <v>0</v>
      </c>
      <c r="T3889">
        <v>53.080028922342798</v>
      </c>
      <c r="U3889">
        <v>0</v>
      </c>
      <c r="V3889">
        <v>0</v>
      </c>
      <c r="W3889">
        <v>53.080028922342798</v>
      </c>
      <c r="X3889">
        <v>0</v>
      </c>
      <c r="Y3889">
        <v>0</v>
      </c>
      <c r="Z3889">
        <v>0</v>
      </c>
      <c r="AA3889">
        <v>0</v>
      </c>
      <c r="AB3889">
        <v>0</v>
      </c>
      <c r="AC3889">
        <v>0</v>
      </c>
      <c r="AD3889">
        <v>0</v>
      </c>
      <c r="AE3889">
        <v>0</v>
      </c>
      <c r="AF3889">
        <v>65.061700103436806</v>
      </c>
      <c r="AG3889">
        <v>0</v>
      </c>
      <c r="AH3889">
        <v>53.080028922342798</v>
      </c>
      <c r="AI3889">
        <v>0</v>
      </c>
      <c r="AJ3889">
        <v>0</v>
      </c>
      <c r="AK3889">
        <v>0</v>
      </c>
      <c r="AL3889">
        <v>685.55743408203125</v>
      </c>
      <c r="AM3889">
        <v>441.38931274414063</v>
      </c>
      <c r="AN3889">
        <v>244.16813659667969</v>
      </c>
      <c r="AO3889" s="5" t="s">
        <v>1105</v>
      </c>
    </row>
    <row r="3890" spans="1:41" ht="14.25" x14ac:dyDescent="0.45">
      <c r="A3890">
        <v>2021</v>
      </c>
      <c r="B3890" s="5" t="s">
        <v>1509</v>
      </c>
      <c r="C3890" s="5" t="s">
        <v>170</v>
      </c>
      <c r="D3890" s="5" t="s">
        <v>83</v>
      </c>
      <c r="E3890" s="5" t="s">
        <v>92</v>
      </c>
      <c r="F3890" s="5" t="s">
        <v>224</v>
      </c>
      <c r="G3890" s="5" t="s">
        <v>87</v>
      </c>
      <c r="H3890" s="5" t="s">
        <v>130</v>
      </c>
      <c r="I3890">
        <v>0</v>
      </c>
      <c r="J3890"/>
      <c r="K3890">
        <v>40.014772752174522</v>
      </c>
      <c r="L3890">
        <v>0</v>
      </c>
      <c r="M3890">
        <v>122.34375</v>
      </c>
      <c r="N3890">
        <v>0</v>
      </c>
      <c r="O3890">
        <v>0</v>
      </c>
      <c r="P3890">
        <v>0</v>
      </c>
      <c r="Q3890">
        <v>0</v>
      </c>
      <c r="R3890">
        <v>338.33752861285518</v>
      </c>
      <c r="S3890">
        <v>0</v>
      </c>
      <c r="T3890">
        <v>53.864200194218711</v>
      </c>
      <c r="U3890"/>
      <c r="V3890">
        <v>0</v>
      </c>
      <c r="W3890">
        <v>55.366511000606927</v>
      </c>
      <c r="X3890">
        <v>0</v>
      </c>
      <c r="Y3890">
        <v>0</v>
      </c>
      <c r="Z3890">
        <v>0</v>
      </c>
      <c r="AA3890">
        <v>0</v>
      </c>
      <c r="AB3890">
        <v>99</v>
      </c>
      <c r="AC3890">
        <v>0</v>
      </c>
      <c r="AD3890">
        <v>0</v>
      </c>
      <c r="AE3890">
        <v>0</v>
      </c>
      <c r="AF3890">
        <v>197.03758500665811</v>
      </c>
      <c r="AG3890">
        <v>0</v>
      </c>
      <c r="AH3890">
        <v>0</v>
      </c>
      <c r="AI3890">
        <v>0</v>
      </c>
      <c r="AJ3890">
        <v>0</v>
      </c>
      <c r="AK3890"/>
      <c r="AL3890">
        <v>905.96435546875</v>
      </c>
      <c r="AM3890">
        <v>535.3751220703125</v>
      </c>
      <c r="AN3890">
        <v>370.5892333984375</v>
      </c>
      <c r="AO3890" s="5" t="s">
        <v>2975</v>
      </c>
    </row>
    <row r="3891" spans="1:41" ht="14.25" x14ac:dyDescent="0.45">
      <c r="A3891">
        <v>2021</v>
      </c>
      <c r="B3891" s="5" t="s">
        <v>4071</v>
      </c>
      <c r="C3891" s="5" t="s">
        <v>170</v>
      </c>
      <c r="D3891" s="5" t="s">
        <v>83</v>
      </c>
      <c r="E3891" s="5" t="s">
        <v>92</v>
      </c>
      <c r="F3891" s="5" t="s">
        <v>224</v>
      </c>
      <c r="G3891" s="5" t="s">
        <v>87</v>
      </c>
      <c r="H3891" s="5" t="s">
        <v>130</v>
      </c>
      <c r="I3891">
        <v>0</v>
      </c>
      <c r="J3891"/>
      <c r="K3891">
        <v>68.910761399999998</v>
      </c>
      <c r="L3891">
        <v>21.826000000000001</v>
      </c>
      <c r="M3891">
        <v>0</v>
      </c>
      <c r="N3891">
        <v>0</v>
      </c>
      <c r="O3891">
        <v>0</v>
      </c>
      <c r="P3891">
        <v>0</v>
      </c>
      <c r="Q3891">
        <v>0</v>
      </c>
      <c r="R3891">
        <v>319.00558418214757</v>
      </c>
      <c r="S3891">
        <v>0</v>
      </c>
      <c r="T3891">
        <v>54.121608000000002</v>
      </c>
      <c r="U3891">
        <v>0</v>
      </c>
      <c r="V3891">
        <v>447</v>
      </c>
      <c r="W3891">
        <v>53.216613049999992</v>
      </c>
      <c r="X3891">
        <v>150</v>
      </c>
      <c r="Y3891">
        <v>0</v>
      </c>
      <c r="Z3891">
        <v>0</v>
      </c>
      <c r="AA3891">
        <v>1701</v>
      </c>
      <c r="AB3891">
        <v>0</v>
      </c>
      <c r="AC3891">
        <v>0</v>
      </c>
      <c r="AD3891">
        <v>0</v>
      </c>
      <c r="AE3891">
        <v>0</v>
      </c>
      <c r="AF3891">
        <v>66.677821055999999</v>
      </c>
      <c r="AG3891">
        <v>0</v>
      </c>
      <c r="AH3891">
        <v>55</v>
      </c>
      <c r="AI3891">
        <v>0</v>
      </c>
      <c r="AJ3891">
        <v>0</v>
      </c>
      <c r="AK3891">
        <v>0</v>
      </c>
      <c r="AL3891">
        <v>2936.75830078125</v>
      </c>
      <c r="AM3891">
        <v>2555.50927734375</v>
      </c>
      <c r="AN3891">
        <v>381.24896240234375</v>
      </c>
      <c r="AO3891" s="5" t="s">
        <v>4563</v>
      </c>
    </row>
    <row r="3892" spans="1:41" ht="14.25" x14ac:dyDescent="0.45">
      <c r="A3892">
        <v>2021</v>
      </c>
      <c r="B3892" s="5" t="s">
        <v>1507</v>
      </c>
      <c r="C3892" s="5" t="s">
        <v>170</v>
      </c>
      <c r="D3892" s="5" t="s">
        <v>83</v>
      </c>
      <c r="E3892" s="5" t="s">
        <v>92</v>
      </c>
      <c r="F3892" s="5" t="s">
        <v>224</v>
      </c>
      <c r="G3892" s="5" t="s">
        <v>87</v>
      </c>
      <c r="H3892" s="5" t="s">
        <v>130</v>
      </c>
      <c r="I3892"/>
      <c r="J3892">
        <v>0</v>
      </c>
      <c r="K3892">
        <v>42</v>
      </c>
      <c r="L3892">
        <v>0</v>
      </c>
      <c r="M3892">
        <v>105.7499999999999</v>
      </c>
      <c r="N3892">
        <v>0</v>
      </c>
      <c r="O3892">
        <v>0</v>
      </c>
      <c r="P3892">
        <v>42</v>
      </c>
      <c r="Q3892">
        <v>0</v>
      </c>
      <c r="R3892">
        <v>256.6084342000778</v>
      </c>
      <c r="S3892">
        <v>0</v>
      </c>
      <c r="T3892">
        <v>0</v>
      </c>
      <c r="U3892"/>
      <c r="V3892">
        <v>0</v>
      </c>
      <c r="W3892">
        <v>57.490037837519253</v>
      </c>
      <c r="X3892">
        <v>0</v>
      </c>
      <c r="Y3892">
        <v>0</v>
      </c>
      <c r="Z3892">
        <v>0</v>
      </c>
      <c r="AA3892">
        <v>0</v>
      </c>
      <c r="AB3892">
        <v>202</v>
      </c>
      <c r="AC3892"/>
      <c r="AD3892">
        <v>0</v>
      </c>
      <c r="AE3892">
        <v>0</v>
      </c>
      <c r="AF3892">
        <v>0</v>
      </c>
      <c r="AG3892">
        <v>1303.543702383002</v>
      </c>
      <c r="AH3892">
        <v>0</v>
      </c>
      <c r="AI3892">
        <v>0</v>
      </c>
      <c r="AJ3892">
        <v>0</v>
      </c>
      <c r="AK3892"/>
      <c r="AL3892">
        <v>2009.3922119140625</v>
      </c>
      <c r="AM3892">
        <v>1602.152099609375</v>
      </c>
      <c r="AN3892">
        <v>407.24005126953125</v>
      </c>
      <c r="AO3892" s="5" t="s">
        <v>2977</v>
      </c>
    </row>
    <row r="3893" spans="1:41" ht="14.25" x14ac:dyDescent="0.45">
      <c r="A3893">
        <v>2021</v>
      </c>
      <c r="B3893" s="5" t="s">
        <v>5028</v>
      </c>
      <c r="C3893" s="5" t="s">
        <v>170</v>
      </c>
      <c r="D3893" s="5" t="s">
        <v>83</v>
      </c>
      <c r="E3893" s="5" t="s">
        <v>92</v>
      </c>
      <c r="F3893" s="5" t="s">
        <v>224</v>
      </c>
      <c r="G3893" s="5" t="s">
        <v>87</v>
      </c>
      <c r="H3893" s="5" t="s">
        <v>130</v>
      </c>
      <c r="I3893">
        <v>0</v>
      </c>
      <c r="J3893">
        <v>0</v>
      </c>
      <c r="K3893">
        <v>84</v>
      </c>
      <c r="L3893">
        <v>0</v>
      </c>
      <c r="M3893">
        <v>0</v>
      </c>
      <c r="N3893">
        <v>0</v>
      </c>
      <c r="O3893">
        <v>174.2924898</v>
      </c>
      <c r="P3893">
        <v>0</v>
      </c>
      <c r="Q3893">
        <v>0</v>
      </c>
      <c r="R3893">
        <v>210.55382456363819</v>
      </c>
      <c r="S3893">
        <v>0</v>
      </c>
      <c r="T3893">
        <v>0</v>
      </c>
      <c r="U3893">
        <v>0</v>
      </c>
      <c r="V3893">
        <v>438</v>
      </c>
      <c r="W3893">
        <v>239.292</v>
      </c>
      <c r="X3893">
        <v>0</v>
      </c>
      <c r="Y3893"/>
      <c r="Z3893">
        <v>0</v>
      </c>
      <c r="AA3893">
        <v>2492</v>
      </c>
      <c r="AB3893">
        <v>0</v>
      </c>
      <c r="AC3893">
        <v>0</v>
      </c>
      <c r="AD3893">
        <v>0</v>
      </c>
      <c r="AE3893">
        <v>0</v>
      </c>
      <c r="AF3893">
        <v>64.735320809879994</v>
      </c>
      <c r="AG3893">
        <v>0</v>
      </c>
      <c r="AH3893">
        <v>464.61653456773428</v>
      </c>
      <c r="AI3893">
        <v>0</v>
      </c>
      <c r="AJ3893">
        <v>0</v>
      </c>
      <c r="AK3893"/>
      <c r="AL3893">
        <v>4167.490234375</v>
      </c>
      <c r="AM3893">
        <v>3205.2890625</v>
      </c>
      <c r="AN3893">
        <v>962.20098876953125</v>
      </c>
      <c r="AO3893" s="5" t="s">
        <v>5835</v>
      </c>
    </row>
    <row r="3894" spans="1:41" ht="14.25" x14ac:dyDescent="0.45">
      <c r="A3894">
        <v>2021</v>
      </c>
      <c r="B3894" s="5" t="s">
        <v>1508</v>
      </c>
      <c r="C3894" s="5" t="s">
        <v>170</v>
      </c>
      <c r="D3894" s="5" t="s">
        <v>83</v>
      </c>
      <c r="E3894" s="5" t="s">
        <v>92</v>
      </c>
      <c r="F3894" s="5" t="s">
        <v>224</v>
      </c>
      <c r="G3894" s="5" t="s">
        <v>87</v>
      </c>
      <c r="H3894" s="5" t="s">
        <v>130</v>
      </c>
      <c r="I3894">
        <v>0</v>
      </c>
      <c r="J3894"/>
      <c r="K3894">
        <v>41.015142070978889</v>
      </c>
      <c r="L3894">
        <v>0</v>
      </c>
      <c r="M3894">
        <v>125.0624999999999</v>
      </c>
      <c r="N3894">
        <v>0</v>
      </c>
      <c r="O3894">
        <v>0</v>
      </c>
      <c r="P3894">
        <v>42</v>
      </c>
      <c r="Q3894">
        <v>0</v>
      </c>
      <c r="R3894">
        <v>231.8766535113331</v>
      </c>
      <c r="S3894">
        <v>0</v>
      </c>
      <c r="T3894">
        <v>0</v>
      </c>
      <c r="U3894"/>
      <c r="V3894">
        <v>0</v>
      </c>
      <c r="W3894">
        <v>56.308120963199997</v>
      </c>
      <c r="X3894">
        <v>0</v>
      </c>
      <c r="Y3894">
        <v>0</v>
      </c>
      <c r="Z3894">
        <v>0</v>
      </c>
      <c r="AA3894">
        <v>0</v>
      </c>
      <c r="AB3894">
        <v>0</v>
      </c>
      <c r="AC3894"/>
      <c r="AD3894">
        <v>0</v>
      </c>
      <c r="AE3894">
        <v>0</v>
      </c>
      <c r="AF3894">
        <v>0</v>
      </c>
      <c r="AG3894">
        <v>0</v>
      </c>
      <c r="AH3894">
        <v>0</v>
      </c>
      <c r="AI3894">
        <v>0</v>
      </c>
      <c r="AJ3894">
        <v>0</v>
      </c>
      <c r="AK3894">
        <v>0</v>
      </c>
      <c r="AL3894">
        <v>496.26242065429688</v>
      </c>
      <c r="AM3894">
        <v>273.87664794921875</v>
      </c>
      <c r="AN3894">
        <v>222.38575744628906</v>
      </c>
      <c r="AO3894" s="5" t="s">
        <v>2976</v>
      </c>
    </row>
    <row r="3895" spans="1:41" ht="14.25" x14ac:dyDescent="0.45">
      <c r="A3895">
        <v>2021</v>
      </c>
      <c r="B3895" s="5" t="s">
        <v>589</v>
      </c>
      <c r="C3895" s="5" t="s">
        <v>170</v>
      </c>
      <c r="D3895" s="5" t="s">
        <v>83</v>
      </c>
      <c r="E3895" s="5" t="s">
        <v>92</v>
      </c>
      <c r="F3895" s="5" t="s">
        <v>224</v>
      </c>
      <c r="G3895" s="5" t="s">
        <v>87</v>
      </c>
      <c r="H3895" s="5" t="s">
        <v>130</v>
      </c>
      <c r="I3895">
        <v>0</v>
      </c>
      <c r="J3895"/>
      <c r="K3895">
        <v>85.576739451839998</v>
      </c>
      <c r="L3895">
        <v>21.973372848</v>
      </c>
      <c r="M3895">
        <v>0</v>
      </c>
      <c r="N3895">
        <v>0</v>
      </c>
      <c r="O3895">
        <v>0</v>
      </c>
      <c r="P3895">
        <v>0</v>
      </c>
      <c r="Q3895">
        <v>0</v>
      </c>
      <c r="R3895">
        <v>321.7306506402569</v>
      </c>
      <c r="S3895">
        <v>0</v>
      </c>
      <c r="T3895">
        <v>51.515050000000002</v>
      </c>
      <c r="U3895">
        <v>0</v>
      </c>
      <c r="V3895">
        <v>0</v>
      </c>
      <c r="W3895">
        <v>54.334161924049972</v>
      </c>
      <c r="X3895">
        <v>0</v>
      </c>
      <c r="Y3895">
        <v>0</v>
      </c>
      <c r="Z3895"/>
      <c r="AA3895">
        <v>0</v>
      </c>
      <c r="AB3895">
        <v>0</v>
      </c>
      <c r="AC3895"/>
      <c r="AD3895">
        <v>0</v>
      </c>
      <c r="AE3895"/>
      <c r="AF3895">
        <v>67.333469080675755</v>
      </c>
      <c r="AG3895">
        <v>0</v>
      </c>
      <c r="AH3895">
        <v>55.883884673090812</v>
      </c>
      <c r="AI3895">
        <v>0</v>
      </c>
      <c r="AJ3895">
        <v>0</v>
      </c>
      <c r="AK3895"/>
      <c r="AL3895">
        <v>658.34735107421875</v>
      </c>
      <c r="AM3895">
        <v>411.0374755859375</v>
      </c>
      <c r="AN3895">
        <v>247.30982971191406</v>
      </c>
      <c r="AO3895" s="5" t="s">
        <v>1106</v>
      </c>
    </row>
    <row r="3896" spans="1:41" ht="14.25" x14ac:dyDescent="0.45">
      <c r="A3896">
        <v>2021</v>
      </c>
      <c r="B3896" s="5" t="s">
        <v>589</v>
      </c>
      <c r="C3896" s="5" t="s">
        <v>170</v>
      </c>
      <c r="D3896" s="5" t="s">
        <v>83</v>
      </c>
      <c r="E3896" s="5" t="s">
        <v>92</v>
      </c>
      <c r="F3896" s="5" t="s">
        <v>227</v>
      </c>
      <c r="G3896" s="5" t="s">
        <v>86</v>
      </c>
      <c r="H3896" s="5" t="s">
        <v>130</v>
      </c>
      <c r="I3896">
        <v>265.40014461171398</v>
      </c>
      <c r="J3896">
        <v>277.34315111924116</v>
      </c>
      <c r="K3896">
        <v>58.388031814577083</v>
      </c>
      <c r="L3896">
        <v>108.81405929080275</v>
      </c>
      <c r="M3896">
        <v>265.40014461171398</v>
      </c>
      <c r="N3896">
        <v>57.087571105979684</v>
      </c>
      <c r="O3896">
        <v>64.757635285258218</v>
      </c>
      <c r="P3896">
        <v>0</v>
      </c>
      <c r="Q3896">
        <v>0</v>
      </c>
      <c r="R3896">
        <v>210.32036713351755</v>
      </c>
      <c r="S3896">
        <v>1008.5205495245132</v>
      </c>
      <c r="T3896">
        <v>790.89243094290771</v>
      </c>
      <c r="U3896">
        <v>53.080028922342798</v>
      </c>
      <c r="V3896">
        <v>0</v>
      </c>
      <c r="W3896">
        <v>0</v>
      </c>
      <c r="X3896">
        <v>170.05570470705425</v>
      </c>
      <c r="Y3896">
        <v>2420.4493188588317</v>
      </c>
      <c r="Z3896">
        <v>972.18581674842915</v>
      </c>
      <c r="AA3896">
        <v>2758.8716592590126</v>
      </c>
      <c r="AB3896">
        <v>136.94647461964442</v>
      </c>
      <c r="AC3896">
        <v>566.5085516802111</v>
      </c>
      <c r="AD3896">
        <v>142.18355864408431</v>
      </c>
      <c r="AE3896">
        <v>0</v>
      </c>
      <c r="AF3896">
        <v>850.44936563778106</v>
      </c>
      <c r="AG3896">
        <v>1692.1913220442884</v>
      </c>
      <c r="AH3896">
        <v>1061.6005784468559</v>
      </c>
      <c r="AI3896">
        <v>0</v>
      </c>
      <c r="AJ3896">
        <v>1266.4894900870993</v>
      </c>
      <c r="AK3896">
        <v>95.544052060217041</v>
      </c>
      <c r="AL3896">
        <v>15293.48046875</v>
      </c>
      <c r="AM3896">
        <v>11499.19140625</v>
      </c>
      <c r="AN3896">
        <v>3794.2890625</v>
      </c>
      <c r="AO3896" s="5" t="s">
        <v>1107</v>
      </c>
    </row>
    <row r="3897" spans="1:41" ht="14.25" x14ac:dyDescent="0.45">
      <c r="A3897">
        <v>2021</v>
      </c>
      <c r="B3897" s="5" t="s">
        <v>1509</v>
      </c>
      <c r="C3897" s="5" t="s">
        <v>170</v>
      </c>
      <c r="D3897" s="5" t="s">
        <v>83</v>
      </c>
      <c r="E3897" s="5" t="s">
        <v>92</v>
      </c>
      <c r="F3897" s="5" t="s">
        <v>227</v>
      </c>
      <c r="G3897" s="5" t="s">
        <v>86</v>
      </c>
      <c r="H3897" s="5" t="s">
        <v>130</v>
      </c>
      <c r="I3897">
        <v>383.19456403814308</v>
      </c>
      <c r="J3897">
        <v>130.02419635095353</v>
      </c>
      <c r="K3897">
        <v>60.216288634565345</v>
      </c>
      <c r="L3897">
        <v>21.896832230751034</v>
      </c>
      <c r="M3897">
        <v>1414.1247965021903</v>
      </c>
      <c r="N3897">
        <v>475.68240401438931</v>
      </c>
      <c r="O3897">
        <v>66.785338303790653</v>
      </c>
      <c r="P3897">
        <v>0</v>
      </c>
      <c r="Q3897">
        <v>277.96856726553256</v>
      </c>
      <c r="R3897">
        <v>214.42491368576978</v>
      </c>
      <c r="S3897">
        <v>492.67872519189825</v>
      </c>
      <c r="T3897">
        <v>1182.4289404605559</v>
      </c>
      <c r="U3897">
        <v>470.78189296114721</v>
      </c>
      <c r="V3897">
        <v>0</v>
      </c>
      <c r="W3897">
        <v>0</v>
      </c>
      <c r="X3897">
        <v>1330.669824215003</v>
      </c>
      <c r="Y3897">
        <v>2293.6931761711708</v>
      </c>
      <c r="Z3897">
        <v>1124.9727475286766</v>
      </c>
      <c r="AA3897">
        <v>7341.8120570405536</v>
      </c>
      <c r="AB3897"/>
      <c r="AC3897">
        <v>1111.6474302746531</v>
      </c>
      <c r="AD3897">
        <v>393.14196646808978</v>
      </c>
      <c r="AE3897"/>
      <c r="AF3897">
        <v>474.10500913960482</v>
      </c>
      <c r="AG3897">
        <v>8460.9914203413518</v>
      </c>
      <c r="AH3897">
        <v>1150.6785337259669</v>
      </c>
      <c r="AI3897">
        <v>0</v>
      </c>
      <c r="AJ3897">
        <v>875.87328923004134</v>
      </c>
      <c r="AK3897">
        <v>81.018279253778829</v>
      </c>
      <c r="AL3897">
        <v>29828.810546875</v>
      </c>
      <c r="AM3897">
        <v>23657.068359375</v>
      </c>
      <c r="AN3897">
        <v>6171.74267578125</v>
      </c>
      <c r="AO3897" s="5" t="s">
        <v>2978</v>
      </c>
    </row>
    <row r="3898" spans="1:41" ht="14.25" x14ac:dyDescent="0.45">
      <c r="A3898">
        <v>2021</v>
      </c>
      <c r="B3898" s="5" t="s">
        <v>4071</v>
      </c>
      <c r="C3898" s="5" t="s">
        <v>170</v>
      </c>
      <c r="D3898" s="5" t="s">
        <v>83</v>
      </c>
      <c r="E3898" s="5" t="s">
        <v>92</v>
      </c>
      <c r="F3898" s="5" t="s">
        <v>227</v>
      </c>
      <c r="G3898" s="5" t="s">
        <v>86</v>
      </c>
      <c r="H3898" s="5" t="s">
        <v>130</v>
      </c>
      <c r="I3898">
        <v>359.93709219541239</v>
      </c>
      <c r="J3898">
        <v>2685.3878057007732</v>
      </c>
      <c r="K3898">
        <v>167.38103178778661</v>
      </c>
      <c r="L3898">
        <v>336.79827912570732</v>
      </c>
      <c r="M3898">
        <v>0</v>
      </c>
      <c r="N3898">
        <v>80.21455197497761</v>
      </c>
      <c r="O3898">
        <v>350.68156696753033</v>
      </c>
      <c r="P3898">
        <v>61.703501519213553</v>
      </c>
      <c r="Q3898">
        <v>89.586079785715782</v>
      </c>
      <c r="R3898">
        <v>206.07160579414565</v>
      </c>
      <c r="S3898">
        <v>0</v>
      </c>
      <c r="T3898">
        <v>771.29376899016938</v>
      </c>
      <c r="U3898">
        <v>51.419584599344624</v>
      </c>
      <c r="V3898">
        <v>308.51750759606773</v>
      </c>
      <c r="W3898">
        <v>0</v>
      </c>
      <c r="X3898">
        <v>514.91945974977102</v>
      </c>
      <c r="Y3898">
        <v>0</v>
      </c>
      <c r="Z3898">
        <v>946.12035662794108</v>
      </c>
      <c r="AA3898">
        <v>3044.0394082812018</v>
      </c>
      <c r="AB3898">
        <v>132.25837033135829</v>
      </c>
      <c r="AC3898">
        <v>576.22644805813013</v>
      </c>
      <c r="AD3898">
        <v>359.98563947584569</v>
      </c>
      <c r="AE3898">
        <v>0</v>
      </c>
      <c r="AF3898">
        <v>610.86466504021416</v>
      </c>
      <c r="AG3898">
        <v>1660.8525825588315</v>
      </c>
      <c r="AH3898">
        <v>1047.9311341346436</v>
      </c>
      <c r="AI3898">
        <v>0</v>
      </c>
      <c r="AJ3898">
        <v>1018.1077750670236</v>
      </c>
      <c r="AK3898">
        <v>76.10098520703005</v>
      </c>
      <c r="AL3898">
        <v>15456.3984375</v>
      </c>
      <c r="AM3898">
        <v>12035.8466796875</v>
      </c>
      <c r="AN3898">
        <v>3420.55224609375</v>
      </c>
      <c r="AO3898" s="5" t="s">
        <v>4564</v>
      </c>
    </row>
    <row r="3899" spans="1:41" ht="14.25" x14ac:dyDescent="0.45">
      <c r="A3899">
        <v>2021</v>
      </c>
      <c r="B3899" s="5" t="s">
        <v>5028</v>
      </c>
      <c r="C3899" s="5" t="s">
        <v>170</v>
      </c>
      <c r="D3899" s="5" t="s">
        <v>83</v>
      </c>
      <c r="E3899" s="5" t="s">
        <v>92</v>
      </c>
      <c r="F3899" s="5" t="s">
        <v>227</v>
      </c>
      <c r="G3899" s="5" t="s">
        <v>86</v>
      </c>
      <c r="H3899" s="5" t="s">
        <v>130</v>
      </c>
      <c r="I3899">
        <v>450</v>
      </c>
      <c r="J3899">
        <v>0</v>
      </c>
      <c r="K3899">
        <v>75.674999999999997</v>
      </c>
      <c r="L3899">
        <v>345.1</v>
      </c>
      <c r="M3899">
        <v>200</v>
      </c>
      <c r="N3899">
        <v>469.334</v>
      </c>
      <c r="O3899">
        <v>341</v>
      </c>
      <c r="P3899">
        <v>453</v>
      </c>
      <c r="Q3899">
        <v>89.75815200000001</v>
      </c>
      <c r="R3899">
        <v>281.47568990299999</v>
      </c>
      <c r="S3899">
        <v>0</v>
      </c>
      <c r="T3899">
        <v>300</v>
      </c>
      <c r="U3899">
        <v>230</v>
      </c>
      <c r="V3899">
        <v>0</v>
      </c>
      <c r="W3899">
        <v>0</v>
      </c>
      <c r="X3899">
        <v>500</v>
      </c>
      <c r="Y3899">
        <v>0</v>
      </c>
      <c r="Z3899">
        <v>1219.992592665817</v>
      </c>
      <c r="AA3899">
        <v>2885</v>
      </c>
      <c r="AB3899">
        <v>0</v>
      </c>
      <c r="AC3899">
        <v>1636.8934899999999</v>
      </c>
      <c r="AD3899">
        <v>355</v>
      </c>
      <c r="AE3899">
        <v>0</v>
      </c>
      <c r="AF3899">
        <v>365.4</v>
      </c>
      <c r="AG3899">
        <v>2046</v>
      </c>
      <c r="AH3899">
        <v>1170</v>
      </c>
      <c r="AI3899">
        <v>0</v>
      </c>
      <c r="AJ3899">
        <v>11334</v>
      </c>
      <c r="AK3899">
        <v>74</v>
      </c>
      <c r="AL3899">
        <v>24821.62890625</v>
      </c>
      <c r="AM3899">
        <v>21805.953125</v>
      </c>
      <c r="AN3899">
        <v>3015.675048828125</v>
      </c>
      <c r="AO3899" s="5" t="s">
        <v>5836</v>
      </c>
    </row>
    <row r="3900" spans="1:41" ht="14.25" x14ac:dyDescent="0.45">
      <c r="A3900">
        <v>2021</v>
      </c>
      <c r="B3900" s="5" t="s">
        <v>1508</v>
      </c>
      <c r="C3900" s="5" t="s">
        <v>170</v>
      </c>
      <c r="D3900" s="5" t="s">
        <v>83</v>
      </c>
      <c r="E3900" s="5" t="s">
        <v>92</v>
      </c>
      <c r="F3900" s="5" t="s">
        <v>227</v>
      </c>
      <c r="G3900" s="5" t="s">
        <v>86</v>
      </c>
      <c r="H3900" s="5" t="s">
        <v>130</v>
      </c>
      <c r="I3900">
        <v>112.26800397058385</v>
      </c>
      <c r="J3900">
        <v>105.80906312917762</v>
      </c>
      <c r="K3900">
        <v>61.747402183821116</v>
      </c>
      <c r="L3900">
        <v>22.45360079411677</v>
      </c>
      <c r="M3900">
        <v>1450.0816062850536</v>
      </c>
      <c r="N3900">
        <v>450.75603594189414</v>
      </c>
      <c r="O3900">
        <v>65.115442302938632</v>
      </c>
      <c r="P3900">
        <v>33.680401191175157</v>
      </c>
      <c r="Q3900">
        <v>0</v>
      </c>
      <c r="R3900">
        <v>338.97505057253471</v>
      </c>
      <c r="S3900">
        <v>505.20601786762728</v>
      </c>
      <c r="T3900">
        <v>319.96381131616397</v>
      </c>
      <c r="U3900">
        <v>482.75241707351051</v>
      </c>
      <c r="V3900">
        <v>0</v>
      </c>
      <c r="W3900">
        <v>0</v>
      </c>
      <c r="X3900">
        <v>54.499031053681485</v>
      </c>
      <c r="Y3900">
        <v>2845.9939006543004</v>
      </c>
      <c r="Z3900">
        <v>617.47402183821112</v>
      </c>
      <c r="AA3900">
        <v>7409.7604387804458</v>
      </c>
      <c r="AB3900"/>
      <c r="AC3900">
        <v>1003.9004915049608</v>
      </c>
      <c r="AD3900">
        <v>456.04778830904763</v>
      </c>
      <c r="AE3900">
        <v>0</v>
      </c>
      <c r="AF3900">
        <v>481.72306848774065</v>
      </c>
      <c r="AG3900">
        <v>12851.318414512732</v>
      </c>
      <c r="AH3900">
        <v>2030.9281918278618</v>
      </c>
      <c r="AI3900">
        <v>0</v>
      </c>
      <c r="AJ3900">
        <v>3831.9572334033214</v>
      </c>
      <c r="AK3900">
        <v>161.34469669467984</v>
      </c>
      <c r="AL3900">
        <v>35693.7578125</v>
      </c>
      <c r="AM3900">
        <v>30588.822265625</v>
      </c>
      <c r="AN3900">
        <v>5104.93408203125</v>
      </c>
      <c r="AO3900" s="5" t="s">
        <v>2979</v>
      </c>
    </row>
    <row r="3901" spans="1:41" ht="14.25" x14ac:dyDescent="0.45">
      <c r="A3901">
        <v>2021</v>
      </c>
      <c r="B3901" s="5" t="s">
        <v>1507</v>
      </c>
      <c r="C3901" s="5" t="s">
        <v>170</v>
      </c>
      <c r="D3901" s="5" t="s">
        <v>83</v>
      </c>
      <c r="E3901" s="5" t="s">
        <v>92</v>
      </c>
      <c r="F3901" s="5" t="s">
        <v>227</v>
      </c>
      <c r="G3901" s="5" t="s">
        <v>86</v>
      </c>
      <c r="H3901" s="5" t="s">
        <v>130</v>
      </c>
      <c r="I3901">
        <v>0</v>
      </c>
      <c r="J3901">
        <v>136.46926156292045</v>
      </c>
      <c r="K3901">
        <v>56.862192317883526</v>
      </c>
      <c r="L3901">
        <v>466.26997700664492</v>
      </c>
      <c r="M3901">
        <v>1211.164696370919</v>
      </c>
      <c r="N3901">
        <v>666.42489396559495</v>
      </c>
      <c r="O3901">
        <v>65.675832127155473</v>
      </c>
      <c r="P3901">
        <v>34.117315390730113</v>
      </c>
      <c r="Q3901">
        <v>0</v>
      </c>
      <c r="R3901">
        <v>347.51192365812955</v>
      </c>
      <c r="S3901">
        <v>511.75973086095172</v>
      </c>
      <c r="T3901">
        <v>324.11449621193611</v>
      </c>
      <c r="U3901">
        <v>567.34159752117398</v>
      </c>
      <c r="V3901">
        <v>0</v>
      </c>
      <c r="W3901">
        <v>0</v>
      </c>
      <c r="X3901">
        <v>87.567776169540622</v>
      </c>
      <c r="Y3901">
        <v>196.74318541987699</v>
      </c>
      <c r="Z3901">
        <v>113.72438463576705</v>
      </c>
      <c r="AA3901">
        <v>7040.9644717208694</v>
      </c>
      <c r="AB3901">
        <v>80.744313091394602</v>
      </c>
      <c r="AC3901"/>
      <c r="AD3901">
        <v>457.74064815896236</v>
      </c>
      <c r="AE3901"/>
      <c r="AF3901">
        <v>477.64241547022158</v>
      </c>
      <c r="AG3901">
        <v>1518.8965556300295</v>
      </c>
      <c r="AH3901">
        <v>806.3058870675884</v>
      </c>
      <c r="AI3901">
        <v>444.66234392584914</v>
      </c>
      <c r="AJ3901">
        <v>748.77313195178738</v>
      </c>
      <c r="AK3901">
        <v>120.54784771391307</v>
      </c>
      <c r="AL3901">
        <v>16482.0234375</v>
      </c>
      <c r="AM3901">
        <v>12314.8798828125</v>
      </c>
      <c r="AN3901">
        <v>4167.14599609375</v>
      </c>
      <c r="AO3901" s="5" t="s">
        <v>2980</v>
      </c>
    </row>
    <row r="3902" spans="1:41" ht="14.25" x14ac:dyDescent="0.45">
      <c r="A3902">
        <v>2021</v>
      </c>
      <c r="B3902" s="5" t="s">
        <v>1509</v>
      </c>
      <c r="C3902" s="5" t="s">
        <v>170</v>
      </c>
      <c r="D3902" s="5" t="s">
        <v>83</v>
      </c>
      <c r="E3902" s="5" t="s">
        <v>92</v>
      </c>
      <c r="F3902" s="5" t="s">
        <v>227</v>
      </c>
      <c r="G3902" s="5" t="s">
        <v>87</v>
      </c>
      <c r="H3902" s="5" t="s">
        <v>130</v>
      </c>
      <c r="I3902">
        <v>394.15684674239998</v>
      </c>
      <c r="J3902">
        <v>131.25</v>
      </c>
      <c r="K3902">
        <v>62.880357181988543</v>
      </c>
      <c r="L3902">
        <v>23.024000000000001</v>
      </c>
      <c r="M3902">
        <v>1453.0781249999991</v>
      </c>
      <c r="N3902">
        <v>489.29054327214573</v>
      </c>
      <c r="O3902">
        <v>68.070603951815883</v>
      </c>
      <c r="P3902">
        <v>0</v>
      </c>
      <c r="Q3902">
        <v>0</v>
      </c>
      <c r="R3902">
        <v>223.02380056658191</v>
      </c>
      <c r="S3902">
        <v>496.83015899135978</v>
      </c>
      <c r="T3902">
        <v>1163.466724195124</v>
      </c>
      <c r="U3902">
        <v>479.50229282976011</v>
      </c>
      <c r="V3902">
        <v>0</v>
      </c>
      <c r="W3902">
        <v>0</v>
      </c>
      <c r="X3902">
        <v>1341.8991321037431</v>
      </c>
      <c r="Y3902">
        <v>2394.585</v>
      </c>
      <c r="Z3902">
        <v>1134.419283084784</v>
      </c>
      <c r="AA3902">
        <v>7573.2118333793724</v>
      </c>
      <c r="AB3902">
        <v>73</v>
      </c>
      <c r="AC3902">
        <v>1118.1552099999999</v>
      </c>
      <c r="AD3902">
        <v>398.59036747429531</v>
      </c>
      <c r="AE3902">
        <v>0</v>
      </c>
      <c r="AF3902">
        <v>487.6680228914787</v>
      </c>
      <c r="AG3902">
        <v>9093.299782315813</v>
      </c>
      <c r="AH3902">
        <v>1201.1095390845071</v>
      </c>
      <c r="AI3902">
        <v>0</v>
      </c>
      <c r="AJ3902">
        <v>902.88897533415184</v>
      </c>
      <c r="AK3902">
        <v>87.888786617868718</v>
      </c>
      <c r="AL3902">
        <v>30791.28515625</v>
      </c>
      <c r="AM3902">
        <v>24444.474609375</v>
      </c>
      <c r="AN3902">
        <v>6346.8134765625</v>
      </c>
      <c r="AO3902" s="5" t="s">
        <v>2981</v>
      </c>
    </row>
    <row r="3903" spans="1:41" ht="14.25" x14ac:dyDescent="0.45">
      <c r="A3903">
        <v>2021</v>
      </c>
      <c r="B3903" s="5" t="s">
        <v>1507</v>
      </c>
      <c r="C3903" s="5" t="s">
        <v>170</v>
      </c>
      <c r="D3903" s="5" t="s">
        <v>83</v>
      </c>
      <c r="E3903" s="5" t="s">
        <v>92</v>
      </c>
      <c r="F3903" s="5" t="s">
        <v>227</v>
      </c>
      <c r="G3903" s="5" t="s">
        <v>87</v>
      </c>
      <c r="H3903" s="5" t="s">
        <v>130</v>
      </c>
      <c r="I3903"/>
      <c r="J3903">
        <v>122.64</v>
      </c>
      <c r="K3903">
        <v>61</v>
      </c>
      <c r="L3903">
        <v>480.38034621092902</v>
      </c>
      <c r="M3903">
        <v>1251.3749999999991</v>
      </c>
      <c r="N3903">
        <v>695.58199999999999</v>
      </c>
      <c r="O3903">
        <v>70.36276733119773</v>
      </c>
      <c r="P3903">
        <v>36</v>
      </c>
      <c r="Q3903">
        <v>0</v>
      </c>
      <c r="R3903">
        <v>359.25180788010903</v>
      </c>
      <c r="S3903">
        <v>535</v>
      </c>
      <c r="T3903">
        <v>338.8</v>
      </c>
      <c r="U3903">
        <v>430</v>
      </c>
      <c r="V3903">
        <v>0</v>
      </c>
      <c r="W3903">
        <v>0</v>
      </c>
      <c r="X3903">
        <v>98</v>
      </c>
      <c r="Y3903">
        <v>233</v>
      </c>
      <c r="Z3903">
        <v>119.4494408946864</v>
      </c>
      <c r="AA3903">
        <v>7373.309700865806</v>
      </c>
      <c r="AB3903">
        <v>71</v>
      </c>
      <c r="AC3903"/>
      <c r="AD3903">
        <v>480.79848884004002</v>
      </c>
      <c r="AE3903">
        <v>0</v>
      </c>
      <c r="AF3903">
        <v>492.09694002095159</v>
      </c>
      <c r="AG3903">
        <v>1593.8634696667441</v>
      </c>
      <c r="AH3903">
        <v>836.62</v>
      </c>
      <c r="AI3903">
        <v>449.1360960508685</v>
      </c>
      <c r="AJ3903">
        <v>786.68920396945839</v>
      </c>
      <c r="AK3903">
        <v>129</v>
      </c>
      <c r="AL3903">
        <v>17043.353515625</v>
      </c>
      <c r="AM3903">
        <v>12722.2626953125</v>
      </c>
      <c r="AN3903">
        <v>4321.0927734375</v>
      </c>
      <c r="AO3903" s="5" t="s">
        <v>2982</v>
      </c>
    </row>
    <row r="3904" spans="1:41" ht="14.25" x14ac:dyDescent="0.45">
      <c r="A3904">
        <v>2021</v>
      </c>
      <c r="B3904" s="5" t="s">
        <v>1508</v>
      </c>
      <c r="C3904" s="5" t="s">
        <v>170</v>
      </c>
      <c r="D3904" s="5" t="s">
        <v>83</v>
      </c>
      <c r="E3904" s="5" t="s">
        <v>92</v>
      </c>
      <c r="F3904" s="5" t="s">
        <v>227</v>
      </c>
      <c r="G3904" s="5" t="s">
        <v>87</v>
      </c>
      <c r="H3904" s="5" t="s">
        <v>130</v>
      </c>
      <c r="I3904">
        <v>102</v>
      </c>
      <c r="J3904">
        <v>110.4</v>
      </c>
      <c r="K3904">
        <v>64.452366111538254</v>
      </c>
      <c r="L3904">
        <v>23.334</v>
      </c>
      <c r="M3904">
        <v>1485.368749999999</v>
      </c>
      <c r="N3904">
        <v>466.17796208270812</v>
      </c>
      <c r="O3904">
        <v>69</v>
      </c>
      <c r="P3904">
        <v>36</v>
      </c>
      <c r="Q3904">
        <v>0</v>
      </c>
      <c r="R3904">
        <v>361.29918187631188</v>
      </c>
      <c r="S3904">
        <v>585.28246384755425</v>
      </c>
      <c r="T3904">
        <v>352.37362357594401</v>
      </c>
      <c r="U3904">
        <v>489.09233868635528</v>
      </c>
      <c r="V3904">
        <v>0</v>
      </c>
      <c r="W3904">
        <v>0</v>
      </c>
      <c r="X3904">
        <v>59.702614826450002</v>
      </c>
      <c r="Y3904">
        <v>3108</v>
      </c>
      <c r="Z3904">
        <v>715.55</v>
      </c>
      <c r="AA3904">
        <v>7697.6667428379369</v>
      </c>
      <c r="AB3904">
        <v>73</v>
      </c>
      <c r="AC3904">
        <v>1055.5999999999999</v>
      </c>
      <c r="AD3904">
        <v>528.33252917364098</v>
      </c>
      <c r="AE3904">
        <v>0</v>
      </c>
      <c r="AF3904">
        <v>500.61312158927421</v>
      </c>
      <c r="AG3904">
        <v>13750</v>
      </c>
      <c r="AH3904">
        <v>2320.7234174202058</v>
      </c>
      <c r="AI3904">
        <v>0</v>
      </c>
      <c r="AJ3904">
        <v>4378.7431391693344</v>
      </c>
      <c r="AK3904">
        <v>187.15284625185939</v>
      </c>
      <c r="AL3904">
        <v>38519.86328125</v>
      </c>
      <c r="AM3904">
        <v>32794.4765625</v>
      </c>
      <c r="AN3904">
        <v>5725.388671875</v>
      </c>
      <c r="AO3904" s="5" t="s">
        <v>2983</v>
      </c>
    </row>
    <row r="3905" spans="1:41" ht="14.25" x14ac:dyDescent="0.45">
      <c r="A3905">
        <v>2021</v>
      </c>
      <c r="B3905" s="5" t="s">
        <v>589</v>
      </c>
      <c r="C3905" s="5" t="s">
        <v>170</v>
      </c>
      <c r="D3905" s="5" t="s">
        <v>83</v>
      </c>
      <c r="E3905" s="5" t="s">
        <v>92</v>
      </c>
      <c r="F3905" s="5" t="s">
        <v>227</v>
      </c>
      <c r="G3905" s="5" t="s">
        <v>87</v>
      </c>
      <c r="H3905" s="5" t="s">
        <v>130</v>
      </c>
      <c r="I3905">
        <v>269.32100097109361</v>
      </c>
      <c r="J3905">
        <v>288.72389523779998</v>
      </c>
      <c r="K3905">
        <v>101.62237809906</v>
      </c>
      <c r="L3905">
        <v>112.613535846</v>
      </c>
      <c r="M3905">
        <v>270.60804000000002</v>
      </c>
      <c r="N3905">
        <v>60</v>
      </c>
      <c r="O3905">
        <v>66.049452976497406</v>
      </c>
      <c r="P3905">
        <v>0</v>
      </c>
      <c r="Q3905">
        <v>0</v>
      </c>
      <c r="R3905">
        <v>212.82820557253621</v>
      </c>
      <c r="S3905">
        <v>1022.252784546</v>
      </c>
      <c r="T3905">
        <v>767.57424499999991</v>
      </c>
      <c r="U3905">
        <v>52.030200499999999</v>
      </c>
      <c r="V3905">
        <v>0</v>
      </c>
      <c r="W3905"/>
      <c r="X3905">
        <v>176.8605282001601</v>
      </c>
      <c r="Y3905">
        <v>2904.6687999999999</v>
      </c>
      <c r="Z3905">
        <v>994.17925871180319</v>
      </c>
      <c r="AA3905">
        <v>2976.736340823888</v>
      </c>
      <c r="AB3905">
        <v>129</v>
      </c>
      <c r="AC3905">
        <v>578.92486999999994</v>
      </c>
      <c r="AD3905">
        <v>145.40013081713201</v>
      </c>
      <c r="AE3905"/>
      <c r="AF3905">
        <v>880.14463155454735</v>
      </c>
      <c r="AG3905">
        <v>1771</v>
      </c>
      <c r="AH3905">
        <v>1117.677693461816</v>
      </c>
      <c r="AI3905">
        <v>0</v>
      </c>
      <c r="AJ3905">
        <v>1317.1683982176</v>
      </c>
      <c r="AK3905">
        <v>97.418894399999985</v>
      </c>
      <c r="AL3905">
        <v>16312.8037109375</v>
      </c>
      <c r="AM3905">
        <v>12418.3388671875</v>
      </c>
      <c r="AN3905">
        <v>3894.46435546875</v>
      </c>
      <c r="AO3905" s="5" t="s">
        <v>1108</v>
      </c>
    </row>
    <row r="3906" spans="1:41" ht="14.25" x14ac:dyDescent="0.45">
      <c r="A3906">
        <v>2021</v>
      </c>
      <c r="B3906" s="5" t="s">
        <v>4071</v>
      </c>
      <c r="C3906" s="5" t="s">
        <v>170</v>
      </c>
      <c r="D3906" s="5" t="s">
        <v>83</v>
      </c>
      <c r="E3906" s="5" t="s">
        <v>92</v>
      </c>
      <c r="F3906" s="5" t="s">
        <v>227</v>
      </c>
      <c r="G3906" s="5" t="s">
        <v>87</v>
      </c>
      <c r="H3906" s="5" t="s">
        <v>130</v>
      </c>
      <c r="I3906">
        <v>378.85125599999998</v>
      </c>
      <c r="J3906">
        <v>2829.2693377820251</v>
      </c>
      <c r="K3906">
        <v>189.76963524000001</v>
      </c>
      <c r="L3906">
        <v>357.40075000000007</v>
      </c>
      <c r="M3906">
        <v>0</v>
      </c>
      <c r="N3906">
        <v>82.936605960000009</v>
      </c>
      <c r="O3906">
        <v>361.16272301999987</v>
      </c>
      <c r="P3906">
        <v>63.112314779999977</v>
      </c>
      <c r="Q3906">
        <v>92.535432419520021</v>
      </c>
      <c r="R3906">
        <v>211.75870349476429</v>
      </c>
      <c r="S3906">
        <v>0</v>
      </c>
      <c r="T3906">
        <v>811.82411999999999</v>
      </c>
      <c r="U3906">
        <v>51.515050000000002</v>
      </c>
      <c r="V3906">
        <v>320</v>
      </c>
      <c r="W3906"/>
      <c r="X3906">
        <v>541.97771859292857</v>
      </c>
      <c r="Y3906">
        <v>0</v>
      </c>
      <c r="Z3906">
        <v>977</v>
      </c>
      <c r="AA3906">
        <v>3479</v>
      </c>
      <c r="AB3906">
        <v>128.607</v>
      </c>
      <c r="AC3906">
        <v>594.61401999999987</v>
      </c>
      <c r="AD3906">
        <v>371.83708555384533</v>
      </c>
      <c r="AE3906">
        <v>0</v>
      </c>
      <c r="AF3906">
        <v>642.96470304000002</v>
      </c>
      <c r="AG3906">
        <v>1749</v>
      </c>
      <c r="AH3906">
        <v>1114</v>
      </c>
      <c r="AI3906">
        <v>0</v>
      </c>
      <c r="AJ3906">
        <v>1071.6078384</v>
      </c>
      <c r="AK3906">
        <v>78.529391999999987</v>
      </c>
      <c r="AL3906">
        <v>16499.2734375</v>
      </c>
      <c r="AM3906">
        <v>12901.5654296875</v>
      </c>
      <c r="AN3906">
        <v>3597.70751953125</v>
      </c>
      <c r="AO3906" s="5" t="s">
        <v>4565</v>
      </c>
    </row>
    <row r="3907" spans="1:41" ht="14.25" x14ac:dyDescent="0.45">
      <c r="A3907">
        <v>2021</v>
      </c>
      <c r="B3907" s="5" t="s">
        <v>5028</v>
      </c>
      <c r="C3907" s="5" t="s">
        <v>170</v>
      </c>
      <c r="D3907" s="5" t="s">
        <v>83</v>
      </c>
      <c r="E3907" s="5" t="s">
        <v>92</v>
      </c>
      <c r="F3907" s="5" t="s">
        <v>227</v>
      </c>
      <c r="G3907" s="5" t="s">
        <v>87</v>
      </c>
      <c r="H3907" s="5" t="s">
        <v>130</v>
      </c>
      <c r="I3907">
        <v>477.54360000000003</v>
      </c>
      <c r="J3907">
        <v>0</v>
      </c>
      <c r="K3907">
        <v>78</v>
      </c>
      <c r="L3907">
        <v>366.83348458931999</v>
      </c>
      <c r="M3907">
        <v>208.08</v>
      </c>
      <c r="N3907">
        <v>488.29462426599991</v>
      </c>
      <c r="O3907">
        <v>354.77640000000002</v>
      </c>
      <c r="P3907">
        <v>472.06732196799999</v>
      </c>
      <c r="Q3907">
        <v>93.659220802224013</v>
      </c>
      <c r="R3907">
        <v>292.37754952304232</v>
      </c>
      <c r="S3907">
        <v>0</v>
      </c>
      <c r="T3907">
        <v>318.06779999999998</v>
      </c>
      <c r="U3907">
        <v>234.62299999999999</v>
      </c>
      <c r="V3907">
        <v>0</v>
      </c>
      <c r="W3907">
        <v>0</v>
      </c>
      <c r="X3907">
        <v>535</v>
      </c>
      <c r="Y3907"/>
      <c r="Z3907">
        <v>1269.279073416923</v>
      </c>
      <c r="AA3907">
        <v>3397</v>
      </c>
      <c r="AB3907">
        <v>0</v>
      </c>
      <c r="AC3907">
        <v>1703.0239899999999</v>
      </c>
      <c r="AD3907">
        <v>369.82566810065907</v>
      </c>
      <c r="AE3907">
        <v>0</v>
      </c>
      <c r="AF3907">
        <v>388.41192485928002</v>
      </c>
      <c r="AG3907">
        <v>2203</v>
      </c>
      <c r="AH3907">
        <v>1250.7652645312501</v>
      </c>
      <c r="AI3907">
        <v>0</v>
      </c>
      <c r="AJ3907">
        <v>12268.28610144</v>
      </c>
      <c r="AK3907">
        <v>77</v>
      </c>
      <c r="AL3907">
        <v>26845.9140625</v>
      </c>
      <c r="AM3907">
        <v>23654.400390625</v>
      </c>
      <c r="AN3907">
        <v>3191.51513671875</v>
      </c>
      <c r="AO3907" s="5" t="s">
        <v>5837</v>
      </c>
    </row>
    <row r="3908" spans="1:41" ht="14.25" x14ac:dyDescent="0.45">
      <c r="A3908">
        <v>2021</v>
      </c>
      <c r="B3908" s="5" t="s">
        <v>1507</v>
      </c>
      <c r="C3908" s="5" t="s">
        <v>170</v>
      </c>
      <c r="D3908" s="5" t="s">
        <v>83</v>
      </c>
      <c r="E3908" s="5" t="s">
        <v>92</v>
      </c>
      <c r="F3908" s="5" t="s">
        <v>230</v>
      </c>
      <c r="G3908" s="5" t="s">
        <v>86</v>
      </c>
      <c r="H3908" s="5" t="s">
        <v>130</v>
      </c>
      <c r="I3908">
        <v>210.39011157616903</v>
      </c>
      <c r="J3908">
        <v>227.4487692715341</v>
      </c>
      <c r="K3908">
        <v>85.293288476825282</v>
      </c>
      <c r="L3908">
        <v>45.489753854306819</v>
      </c>
      <c r="M3908">
        <v>511.75973086095172</v>
      </c>
      <c r="N3908">
        <v>2265.3897419444797</v>
      </c>
      <c r="O3908">
        <v>23.88212077351108</v>
      </c>
      <c r="P3908">
        <v>591.36680010598866</v>
      </c>
      <c r="Q3908">
        <v>53.621047355764162</v>
      </c>
      <c r="R3908">
        <v>992.89121045179866</v>
      </c>
      <c r="S3908">
        <v>1080.381654039787</v>
      </c>
      <c r="T3908">
        <v>1080.381654039787</v>
      </c>
      <c r="U3908">
        <v>0</v>
      </c>
      <c r="V3908">
        <v>0</v>
      </c>
      <c r="W3908">
        <v>557.24948471525852</v>
      </c>
      <c r="X3908">
        <v>371.87873775895827</v>
      </c>
      <c r="Y3908">
        <v>0</v>
      </c>
      <c r="Z3908">
        <v>170.58657695365056</v>
      </c>
      <c r="AA3908">
        <v>19416.893131054112</v>
      </c>
      <c r="AB3908">
        <v>20.47038923443807</v>
      </c>
      <c r="AC3908">
        <v>1130.6129300351513</v>
      </c>
      <c r="AD3908">
        <v>324.34194498120763</v>
      </c>
      <c r="AE3908">
        <v>1827.6645854814121</v>
      </c>
      <c r="AF3908">
        <v>318.42827698014776</v>
      </c>
      <c r="AG3908">
        <v>1397.2376150202947</v>
      </c>
      <c r="AH3908">
        <v>682.34630781460226</v>
      </c>
      <c r="AI3908">
        <v>133.05753002384745</v>
      </c>
      <c r="AJ3908">
        <v>30.564742528194344</v>
      </c>
      <c r="AK3908">
        <v>324.11449621193611</v>
      </c>
      <c r="AL3908">
        <v>33873.74609375</v>
      </c>
      <c r="AM3908">
        <v>28678.583984375</v>
      </c>
      <c r="AN3908">
        <v>5195.1572265625</v>
      </c>
      <c r="AO3908" s="5" t="s">
        <v>2986</v>
      </c>
    </row>
    <row r="3909" spans="1:41" ht="14.25" x14ac:dyDescent="0.45">
      <c r="A3909">
        <v>2021</v>
      </c>
      <c r="B3909" s="5" t="s">
        <v>4071</v>
      </c>
      <c r="C3909" s="5" t="s">
        <v>170</v>
      </c>
      <c r="D3909" s="5" t="s">
        <v>83</v>
      </c>
      <c r="E3909" s="5" t="s">
        <v>92</v>
      </c>
      <c r="F3909" s="5" t="s">
        <v>230</v>
      </c>
      <c r="G3909" s="5" t="s">
        <v>86</v>
      </c>
      <c r="H3909" s="5" t="s">
        <v>130</v>
      </c>
      <c r="I3909">
        <v>534.76367983318414</v>
      </c>
      <c r="J3909">
        <v>804.71649897974339</v>
      </c>
      <c r="K3909">
        <v>22.624617223711635</v>
      </c>
      <c r="L3909">
        <v>596.46718135239769</v>
      </c>
      <c r="M3909">
        <v>359.93709219541239</v>
      </c>
      <c r="N3909">
        <v>1743.1496277100825</v>
      </c>
      <c r="O3909">
        <v>22.624617223711635</v>
      </c>
      <c r="P3909">
        <v>1322.5117158951439</v>
      </c>
      <c r="Q3909">
        <v>42.881691738124083</v>
      </c>
      <c r="R3909">
        <v>27.095437381582911</v>
      </c>
      <c r="S3909">
        <v>205.6783383973785</v>
      </c>
      <c r="T3909">
        <v>1439.7483687816496</v>
      </c>
      <c r="U3909">
        <v>257.09792299672313</v>
      </c>
      <c r="V3909">
        <v>0</v>
      </c>
      <c r="W3909">
        <v>148.08840364611251</v>
      </c>
      <c r="X3909">
        <v>42.753373236259129</v>
      </c>
      <c r="Y3909">
        <v>0</v>
      </c>
      <c r="Z3909">
        <v>46.27762613941016</v>
      </c>
      <c r="AA3909">
        <v>4898.2296289335691</v>
      </c>
      <c r="AB3909">
        <v>149.11679533809942</v>
      </c>
      <c r="AC3909">
        <v>840.2146570946669</v>
      </c>
      <c r="AD3909">
        <v>758.33511509110747</v>
      </c>
      <c r="AE3909">
        <v>6457.2714339856984</v>
      </c>
      <c r="AF3909">
        <v>2507.7125730761977</v>
      </c>
      <c r="AG3909">
        <v>0</v>
      </c>
      <c r="AH3909">
        <v>1695.8179000863859</v>
      </c>
      <c r="AI3909">
        <v>120.32182796246643</v>
      </c>
      <c r="AJ3909">
        <v>1054.1014842865648</v>
      </c>
      <c r="AK3909">
        <v>442.20842755436377</v>
      </c>
      <c r="AL3909">
        <v>26539.748046875</v>
      </c>
      <c r="AM3909">
        <v>21132.4921875</v>
      </c>
      <c r="AN3909">
        <v>5407.2548828125</v>
      </c>
      <c r="AO3909" s="5" t="s">
        <v>4566</v>
      </c>
    </row>
    <row r="3910" spans="1:41" ht="14.25" x14ac:dyDescent="0.45">
      <c r="A3910">
        <v>2021</v>
      </c>
      <c r="B3910" s="5" t="s">
        <v>5028</v>
      </c>
      <c r="C3910" s="5" t="s">
        <v>170</v>
      </c>
      <c r="D3910" s="5" t="s">
        <v>83</v>
      </c>
      <c r="E3910" s="5" t="s">
        <v>92</v>
      </c>
      <c r="F3910" s="5" t="s">
        <v>230</v>
      </c>
      <c r="G3910" s="5" t="s">
        <v>86</v>
      </c>
      <c r="H3910" s="5" t="s">
        <v>130</v>
      </c>
      <c r="I3910">
        <v>640</v>
      </c>
      <c r="J3910">
        <v>210.17599999999999</v>
      </c>
      <c r="K3910">
        <v>21.754000000000001</v>
      </c>
      <c r="L3910">
        <v>780</v>
      </c>
      <c r="M3910">
        <v>350</v>
      </c>
      <c r="N3910">
        <v>1403.4349999999999</v>
      </c>
      <c r="O3910">
        <v>97.336600000000004</v>
      </c>
      <c r="P3910">
        <v>2599.7280000000001</v>
      </c>
      <c r="Q3910">
        <v>42.196612023332527</v>
      </c>
      <c r="R3910">
        <v>26.620200000000001</v>
      </c>
      <c r="S3910">
        <v>850</v>
      </c>
      <c r="T3910">
        <v>790</v>
      </c>
      <c r="U3910">
        <v>0</v>
      </c>
      <c r="V3910">
        <v>60</v>
      </c>
      <c r="W3910">
        <v>204</v>
      </c>
      <c r="X3910">
        <v>395</v>
      </c>
      <c r="Y3910">
        <v>0</v>
      </c>
      <c r="Z3910">
        <v>154.6891590642214</v>
      </c>
      <c r="AA3910">
        <v>3945</v>
      </c>
      <c r="AB3910">
        <v>441</v>
      </c>
      <c r="AC3910">
        <v>281.74200000000002</v>
      </c>
      <c r="AD3910">
        <v>751</v>
      </c>
      <c r="AE3910">
        <v>3502.4895618</v>
      </c>
      <c r="AF3910">
        <v>4228.2</v>
      </c>
      <c r="AG3910">
        <v>0</v>
      </c>
      <c r="AH3910">
        <v>1200</v>
      </c>
      <c r="AI3910">
        <v>117</v>
      </c>
      <c r="AJ3910">
        <v>2025</v>
      </c>
      <c r="AK3910">
        <v>665</v>
      </c>
      <c r="AL3910">
        <v>25781.3671875</v>
      </c>
      <c r="AM3910">
        <v>19899.275390625</v>
      </c>
      <c r="AN3910">
        <v>5882.0908203125</v>
      </c>
      <c r="AO3910" s="5" t="s">
        <v>5838</v>
      </c>
    </row>
    <row r="3911" spans="1:41" ht="14.25" x14ac:dyDescent="0.45">
      <c r="A3911">
        <v>2021</v>
      </c>
      <c r="B3911" s="5" t="s">
        <v>1509</v>
      </c>
      <c r="C3911" s="5" t="s">
        <v>170</v>
      </c>
      <c r="D3911" s="5" t="s">
        <v>83</v>
      </c>
      <c r="E3911" s="5" t="s">
        <v>92</v>
      </c>
      <c r="F3911" s="5" t="s">
        <v>230</v>
      </c>
      <c r="G3911" s="5" t="s">
        <v>86</v>
      </c>
      <c r="H3911" s="5" t="s">
        <v>130</v>
      </c>
      <c r="I3911">
        <v>514.57555742264935</v>
      </c>
      <c r="J3911">
        <v>143.64577882581526</v>
      </c>
      <c r="K3911">
        <v>21.896832230751034</v>
      </c>
      <c r="L3911">
        <v>544.13628093416321</v>
      </c>
      <c r="M3911">
        <v>504.99569332169557</v>
      </c>
      <c r="N3911">
        <v>1765.668584392394</v>
      </c>
      <c r="O3911">
        <v>24.086515453826138</v>
      </c>
      <c r="P3911">
        <v>1487.6121858341758</v>
      </c>
      <c r="Q3911">
        <v>79.577798934226379</v>
      </c>
      <c r="R3911">
        <v>267.55336560477951</v>
      </c>
      <c r="S3911">
        <v>1532.7782561525723</v>
      </c>
      <c r="T3911">
        <v>1478.0361755756949</v>
      </c>
      <c r="U3911"/>
      <c r="V3911">
        <v>0</v>
      </c>
      <c r="W3911">
        <v>845.21772410698986</v>
      </c>
      <c r="X3911">
        <v>0</v>
      </c>
      <c r="Y3911">
        <v>0</v>
      </c>
      <c r="Z3911">
        <v>442.81963820247813</v>
      </c>
      <c r="AA3911">
        <v>26569.031535657883</v>
      </c>
      <c r="AB3911"/>
      <c r="AC3911">
        <v>258.65633072574661</v>
      </c>
      <c r="AD3911">
        <v>397.89275793095419</v>
      </c>
      <c r="AE3911">
        <v>6760.9693820989796</v>
      </c>
      <c r="AF3911">
        <v>651.29577013117432</v>
      </c>
      <c r="AG3911">
        <v>0</v>
      </c>
      <c r="AH3911">
        <v>656.904966922531</v>
      </c>
      <c r="AI3911">
        <v>128.09646854989356</v>
      </c>
      <c r="AJ3911">
        <v>1204.3257726913068</v>
      </c>
      <c r="AK3911">
        <v>448.88506073039622</v>
      </c>
      <c r="AL3911">
        <v>46728.6640625</v>
      </c>
      <c r="AM3911">
        <v>40689.8671875</v>
      </c>
      <c r="AN3911">
        <v>6038.79052734375</v>
      </c>
      <c r="AO3911" s="5" t="s">
        <v>2985</v>
      </c>
    </row>
    <row r="3912" spans="1:41" ht="14.25" x14ac:dyDescent="0.45">
      <c r="A3912">
        <v>2021</v>
      </c>
      <c r="B3912" s="5" t="s">
        <v>589</v>
      </c>
      <c r="C3912" s="5" t="s">
        <v>170</v>
      </c>
      <c r="D3912" s="5" t="s">
        <v>83</v>
      </c>
      <c r="E3912" s="5" t="s">
        <v>92</v>
      </c>
      <c r="F3912" s="5" t="s">
        <v>230</v>
      </c>
      <c r="G3912" s="5" t="s">
        <v>86</v>
      </c>
      <c r="H3912" s="5" t="s">
        <v>130</v>
      </c>
      <c r="I3912">
        <v>488.33626608555375</v>
      </c>
      <c r="J3912">
        <v>95.544052060217041</v>
      </c>
      <c r="K3912">
        <v>21.232011568937121</v>
      </c>
      <c r="L3912">
        <v>53.080028922342798</v>
      </c>
      <c r="M3912">
        <v>371.56020245639962</v>
      </c>
      <c r="N3912">
        <v>784.0971256402695</v>
      </c>
      <c r="O3912">
        <v>23.355212725830832</v>
      </c>
      <c r="P3912">
        <v>418.0498149877443</v>
      </c>
      <c r="Q3912">
        <v>43.612246217331439</v>
      </c>
      <c r="R3912">
        <v>288.52311626550352</v>
      </c>
      <c r="S3912">
        <v>1486.2408098255985</v>
      </c>
      <c r="T3912">
        <v>1698.5609255149695</v>
      </c>
      <c r="U3912">
        <v>265.40014461171398</v>
      </c>
      <c r="V3912">
        <v>0</v>
      </c>
      <c r="W3912">
        <v>240.98333130743632</v>
      </c>
      <c r="X3912">
        <v>43.268595823466008</v>
      </c>
      <c r="Y3912">
        <v>0</v>
      </c>
      <c r="Z3912">
        <v>190.08183416413587</v>
      </c>
      <c r="AA3912">
        <v>5641.8593489665645</v>
      </c>
      <c r="AB3912">
        <v>106.1600578446856</v>
      </c>
      <c r="AC3912">
        <v>288.98094746046479</v>
      </c>
      <c r="AD3912">
        <v>402.28473511528688</v>
      </c>
      <c r="AE3912">
        <v>7218.9060147306527</v>
      </c>
      <c r="AF3912">
        <v>892.27474427570473</v>
      </c>
      <c r="AG3912">
        <v>0</v>
      </c>
      <c r="AH3912">
        <v>1717.6697359270131</v>
      </c>
      <c r="AI3912">
        <v>124.20726767828215</v>
      </c>
      <c r="AJ3912">
        <v>1093.4485958002617</v>
      </c>
      <c r="AK3912">
        <v>439.50263947699841</v>
      </c>
      <c r="AL3912">
        <v>24437.220703125</v>
      </c>
      <c r="AM3912">
        <v>17762.1953125</v>
      </c>
      <c r="AN3912">
        <v>6675.025390625</v>
      </c>
      <c r="AO3912" s="5" t="s">
        <v>1109</v>
      </c>
    </row>
    <row r="3913" spans="1:41" ht="14.25" x14ac:dyDescent="0.45">
      <c r="A3913">
        <v>2021</v>
      </c>
      <c r="B3913" s="5" t="s">
        <v>1508</v>
      </c>
      <c r="C3913" s="5" t="s">
        <v>170</v>
      </c>
      <c r="D3913" s="5" t="s">
        <v>83</v>
      </c>
      <c r="E3913" s="5" t="s">
        <v>92</v>
      </c>
      <c r="F3913" s="5" t="s">
        <v>230</v>
      </c>
      <c r="G3913" s="5" t="s">
        <v>86</v>
      </c>
      <c r="H3913" s="5" t="s">
        <v>130</v>
      </c>
      <c r="I3913">
        <v>303.12361072057638</v>
      </c>
      <c r="J3913">
        <v>176.34843854862933</v>
      </c>
      <c r="K3913">
        <v>33.680401191175157</v>
      </c>
      <c r="L3913">
        <v>591.65238092497691</v>
      </c>
      <c r="M3913">
        <v>517.83616831431789</v>
      </c>
      <c r="N3913">
        <v>684.83482422056147</v>
      </c>
      <c r="O3913">
        <v>23.576280833822608</v>
      </c>
      <c r="P3913">
        <v>1052.624805228194</v>
      </c>
      <c r="Q3913">
        <v>59.647990509571201</v>
      </c>
      <c r="R3913">
        <v>1197.504424908677</v>
      </c>
      <c r="S3913">
        <v>1571.7520555881738</v>
      </c>
      <c r="T3913">
        <v>1122.6800397058385</v>
      </c>
      <c r="U3913"/>
      <c r="V3913">
        <v>401.91945421469018</v>
      </c>
      <c r="W3913">
        <v>179.62880635293416</v>
      </c>
      <c r="X3913">
        <v>277.39999520594455</v>
      </c>
      <c r="Y3913">
        <v>0</v>
      </c>
      <c r="Z3913">
        <v>0</v>
      </c>
      <c r="AA3913">
        <v>26814.927600991352</v>
      </c>
      <c r="AB3913"/>
      <c r="AC3913">
        <v>128.99593656220085</v>
      </c>
      <c r="AD3913">
        <v>327.04733857308719</v>
      </c>
      <c r="AE3913">
        <v>2218.0789544468253</v>
      </c>
      <c r="AF3913">
        <v>661.76098297305782</v>
      </c>
      <c r="AG3913">
        <v>9219.4484860643461</v>
      </c>
      <c r="AH3913">
        <v>673.60802382350312</v>
      </c>
      <c r="AI3913">
        <v>131.35356464558311</v>
      </c>
      <c r="AJ3913">
        <v>28.102493967363454</v>
      </c>
      <c r="AK3913">
        <v>612.53422966350547</v>
      </c>
      <c r="AL3913">
        <v>49010.0703125</v>
      </c>
      <c r="AM3913">
        <v>43538.97265625</v>
      </c>
      <c r="AN3913">
        <v>5471.0966796875</v>
      </c>
      <c r="AO3913" s="5" t="s">
        <v>2984</v>
      </c>
    </row>
    <row r="3914" spans="1:41" ht="14.25" x14ac:dyDescent="0.45">
      <c r="A3914">
        <v>2021</v>
      </c>
      <c r="B3914" s="5" t="s">
        <v>1508</v>
      </c>
      <c r="C3914" s="5" t="s">
        <v>170</v>
      </c>
      <c r="D3914" s="5" t="s">
        <v>83</v>
      </c>
      <c r="E3914" s="5" t="s">
        <v>92</v>
      </c>
      <c r="F3914" s="5" t="s">
        <v>230</v>
      </c>
      <c r="G3914" s="5" t="s">
        <v>87</v>
      </c>
      <c r="H3914" s="5" t="s">
        <v>130</v>
      </c>
      <c r="I3914">
        <v>275.39999999999998</v>
      </c>
      <c r="J3914">
        <v>184</v>
      </c>
      <c r="K3914">
        <v>35.155836060839043</v>
      </c>
      <c r="L3914">
        <v>614.85090000000002</v>
      </c>
      <c r="M3914">
        <v>530.43749999999966</v>
      </c>
      <c r="N3914">
        <v>708.26539693761379</v>
      </c>
      <c r="O3914">
        <v>25</v>
      </c>
      <c r="P3914">
        <v>1224</v>
      </c>
      <c r="Q3914">
        <v>69.10234956493457</v>
      </c>
      <c r="R3914">
        <v>1276.3693619397729</v>
      </c>
      <c r="S3914">
        <v>1820.878776414613</v>
      </c>
      <c r="T3914">
        <v>1236.3986792138389</v>
      </c>
      <c r="U3914"/>
      <c r="V3914">
        <v>411</v>
      </c>
      <c r="W3914">
        <v>180.18598708223999</v>
      </c>
      <c r="X3914">
        <v>303.8862296529</v>
      </c>
      <c r="Y3914">
        <v>0</v>
      </c>
      <c r="Z3914">
        <v>0</v>
      </c>
      <c r="AA3914">
        <v>27856.821838052721</v>
      </c>
      <c r="AB3914">
        <v>21</v>
      </c>
      <c r="AC3914">
        <v>135.69999999999999</v>
      </c>
      <c r="AD3914">
        <v>378.88517821455508</v>
      </c>
      <c r="AE3914">
        <v>2224.959091739885</v>
      </c>
      <c r="AF3914">
        <v>687.71095491051813</v>
      </c>
      <c r="AG3914">
        <v>9866</v>
      </c>
      <c r="AH3914">
        <v>769.72584325711637</v>
      </c>
      <c r="AI3914">
        <v>131.761003053888</v>
      </c>
      <c r="AJ3914">
        <v>32.112467639376902</v>
      </c>
      <c r="AK3914">
        <v>710.51312411680431</v>
      </c>
      <c r="AL3914">
        <v>51710.12109375</v>
      </c>
      <c r="AM3914">
        <v>45566.29296875</v>
      </c>
      <c r="AN3914">
        <v>6143.82861328125</v>
      </c>
      <c r="AO3914" s="5" t="s">
        <v>2989</v>
      </c>
    </row>
    <row r="3915" spans="1:41" ht="14.25" x14ac:dyDescent="0.45">
      <c r="A3915">
        <v>2021</v>
      </c>
      <c r="B3915" s="5" t="s">
        <v>4071</v>
      </c>
      <c r="C3915" s="5" t="s">
        <v>170</v>
      </c>
      <c r="D3915" s="5" t="s">
        <v>83</v>
      </c>
      <c r="E3915" s="5" t="s">
        <v>92</v>
      </c>
      <c r="F3915" s="5" t="s">
        <v>230</v>
      </c>
      <c r="G3915" s="5" t="s">
        <v>87</v>
      </c>
      <c r="H3915" s="5" t="s">
        <v>130</v>
      </c>
      <c r="I3915">
        <v>562.86472319999996</v>
      </c>
      <c r="J3915">
        <v>847.83274554884986</v>
      </c>
      <c r="K3915">
        <v>23.323642320000001</v>
      </c>
      <c r="L3915">
        <v>632.95400000000006</v>
      </c>
      <c r="M3915">
        <v>371.4228</v>
      </c>
      <c r="N3915">
        <v>1802.3028271455</v>
      </c>
      <c r="O3915">
        <v>23.30082084</v>
      </c>
      <c r="P3915">
        <v>1353.215334251978</v>
      </c>
      <c r="Q3915">
        <v>44.293442657154522</v>
      </c>
      <c r="R3915">
        <v>27.843208521795152</v>
      </c>
      <c r="S3915">
        <v>212</v>
      </c>
      <c r="T3915">
        <v>1515.4050239999999</v>
      </c>
      <c r="U3915">
        <v>257.57524999999998</v>
      </c>
      <c r="V3915">
        <v>0</v>
      </c>
      <c r="W3915">
        <v>153.26384558399999</v>
      </c>
      <c r="X3915">
        <v>45</v>
      </c>
      <c r="Y3915">
        <v>0</v>
      </c>
      <c r="Z3915">
        <v>48</v>
      </c>
      <c r="AA3915">
        <v>5134</v>
      </c>
      <c r="AB3915">
        <v>145</v>
      </c>
      <c r="AC3915">
        <v>867.02617999999995</v>
      </c>
      <c r="AD3915">
        <v>783.30102133848425</v>
      </c>
      <c r="AE3915">
        <v>6663.3250319999997</v>
      </c>
      <c r="AF3915">
        <v>2639.4891735167989</v>
      </c>
      <c r="AG3915">
        <v>0</v>
      </c>
      <c r="AH3915">
        <v>1802</v>
      </c>
      <c r="AI3915">
        <v>124.16133600000001</v>
      </c>
      <c r="AJ3915">
        <v>1109.492964</v>
      </c>
      <c r="AK3915">
        <v>456.31943999999987</v>
      </c>
      <c r="AL3915">
        <v>27644.712890625</v>
      </c>
      <c r="AM3915">
        <v>21990.212890625</v>
      </c>
      <c r="AN3915">
        <v>5654.49755859375</v>
      </c>
      <c r="AO3915" s="5" t="s">
        <v>4567</v>
      </c>
    </row>
    <row r="3916" spans="1:41" ht="14.25" x14ac:dyDescent="0.45">
      <c r="A3916">
        <v>2021</v>
      </c>
      <c r="B3916" s="5" t="s">
        <v>1507</v>
      </c>
      <c r="C3916" s="5" t="s">
        <v>170</v>
      </c>
      <c r="D3916" s="5" t="s">
        <v>83</v>
      </c>
      <c r="E3916" s="5" t="s">
        <v>92</v>
      </c>
      <c r="F3916" s="5" t="s">
        <v>230</v>
      </c>
      <c r="G3916" s="5" t="s">
        <v>87</v>
      </c>
      <c r="H3916" s="5" t="s">
        <v>130</v>
      </c>
      <c r="I3916">
        <v>214.6</v>
      </c>
      <c r="J3916">
        <v>204.4</v>
      </c>
      <c r="K3916">
        <v>91</v>
      </c>
      <c r="L3916">
        <v>46.866375240090633</v>
      </c>
      <c r="M3916">
        <v>528.74999999999977</v>
      </c>
      <c r="N3916">
        <v>2364.5039999999999</v>
      </c>
      <c r="O3916">
        <v>25.58646084770827</v>
      </c>
      <c r="P3916">
        <v>624</v>
      </c>
      <c r="Q3916">
        <v>56.322108692690399</v>
      </c>
      <c r="R3916">
        <v>1026.433736800311</v>
      </c>
      <c r="S3916">
        <v>1129</v>
      </c>
      <c r="T3916">
        <v>1129.3</v>
      </c>
      <c r="U3916"/>
      <c r="V3916">
        <v>0</v>
      </c>
      <c r="W3916">
        <v>563.40237080768861</v>
      </c>
      <c r="X3916">
        <v>414</v>
      </c>
      <c r="Y3916">
        <v>0</v>
      </c>
      <c r="Z3916">
        <v>179.17416134202961</v>
      </c>
      <c r="AA3916">
        <v>20333.402768738131</v>
      </c>
      <c r="AB3916">
        <v>18</v>
      </c>
      <c r="AC3916">
        <v>1211.29793</v>
      </c>
      <c r="AD3916">
        <v>340.68007209237118</v>
      </c>
      <c r="AE3916">
        <v>1918.715532094782</v>
      </c>
      <c r="AF3916">
        <v>328.06462668063438</v>
      </c>
      <c r="AG3916">
        <v>1466.1999099085349</v>
      </c>
      <c r="AH3916">
        <v>708</v>
      </c>
      <c r="AI3916">
        <v>134.39622311496581</v>
      </c>
      <c r="AJ3916">
        <v>32.112467639376902</v>
      </c>
      <c r="AK3916">
        <v>353</v>
      </c>
      <c r="AL3916">
        <v>35441.20703125</v>
      </c>
      <c r="AM3916">
        <v>30006.09375</v>
      </c>
      <c r="AN3916">
        <v>5435.11474609375</v>
      </c>
      <c r="AO3916" s="5" t="s">
        <v>2988</v>
      </c>
    </row>
    <row r="3917" spans="1:41" ht="14.25" x14ac:dyDescent="0.45">
      <c r="A3917">
        <v>2021</v>
      </c>
      <c r="B3917" s="5" t="s">
        <v>1509</v>
      </c>
      <c r="C3917" s="5" t="s">
        <v>170</v>
      </c>
      <c r="D3917" s="5" t="s">
        <v>83</v>
      </c>
      <c r="E3917" s="5" t="s">
        <v>92</v>
      </c>
      <c r="F3917" s="5" t="s">
        <v>230</v>
      </c>
      <c r="G3917" s="5" t="s">
        <v>87</v>
      </c>
      <c r="H3917" s="5" t="s">
        <v>130</v>
      </c>
      <c r="I3917">
        <v>529.29633705408003</v>
      </c>
      <c r="J3917">
        <v>145</v>
      </c>
      <c r="K3917">
        <v>22.86558442981401</v>
      </c>
      <c r="L3917">
        <v>572.14639999999997</v>
      </c>
      <c r="M3917">
        <v>518.90624999999977</v>
      </c>
      <c r="N3917">
        <v>1816.180152145761</v>
      </c>
      <c r="O3917">
        <v>24.55005388426147</v>
      </c>
      <c r="P3917">
        <v>1358.74648</v>
      </c>
      <c r="Q3917">
        <v>80.316782726301511</v>
      </c>
      <c r="R3917">
        <v>278.2828143701762</v>
      </c>
      <c r="S3917">
        <v>1545.6938279731189</v>
      </c>
      <c r="T3917">
        <v>1454.333405243905</v>
      </c>
      <c r="U3917"/>
      <c r="V3917">
        <v>0</v>
      </c>
      <c r="W3917">
        <v>854.85892984937084</v>
      </c>
      <c r="X3917">
        <v>0</v>
      </c>
      <c r="Y3917">
        <v>0</v>
      </c>
      <c r="Z3917">
        <v>446.53804957414201</v>
      </c>
      <c r="AA3917">
        <v>27406.4362399903</v>
      </c>
      <c r="AB3917">
        <v>70</v>
      </c>
      <c r="AC3917">
        <v>260.17054999999999</v>
      </c>
      <c r="AD3917">
        <v>403.40699830103898</v>
      </c>
      <c r="AE3917">
        <v>6966.2367708033789</v>
      </c>
      <c r="AF3917">
        <v>669.9277890226374</v>
      </c>
      <c r="AG3917">
        <v>0</v>
      </c>
      <c r="AH3917">
        <v>685.69526493882415</v>
      </c>
      <c r="AI3917">
        <v>129.17745397440001</v>
      </c>
      <c r="AJ3917">
        <v>1241.472341084459</v>
      </c>
      <c r="AK3917">
        <v>486.95138531521849</v>
      </c>
      <c r="AL3917">
        <v>47967.1953125</v>
      </c>
      <c r="AM3917">
        <v>41770.75390625</v>
      </c>
      <c r="AN3917">
        <v>6196.43896484375</v>
      </c>
      <c r="AO3917" s="5" t="s">
        <v>2987</v>
      </c>
    </row>
    <row r="3918" spans="1:41" ht="14.25" x14ac:dyDescent="0.45">
      <c r="A3918">
        <v>2021</v>
      </c>
      <c r="B3918" s="5" t="s">
        <v>5028</v>
      </c>
      <c r="C3918" s="5" t="s">
        <v>170</v>
      </c>
      <c r="D3918" s="5" t="s">
        <v>83</v>
      </c>
      <c r="E3918" s="5" t="s">
        <v>92</v>
      </c>
      <c r="F3918" s="5" t="s">
        <v>230</v>
      </c>
      <c r="G3918" s="5" t="s">
        <v>87</v>
      </c>
      <c r="H3918" s="5" t="s">
        <v>130</v>
      </c>
      <c r="I3918">
        <v>679.17311999999993</v>
      </c>
      <c r="J3918">
        <v>213.8367216783835</v>
      </c>
      <c r="K3918">
        <v>23</v>
      </c>
      <c r="L3918">
        <v>829.12233549600001</v>
      </c>
      <c r="M3918">
        <v>364.14</v>
      </c>
      <c r="N3918">
        <v>1460.132370565</v>
      </c>
      <c r="O3918">
        <v>101.26899864000001</v>
      </c>
      <c r="P3918">
        <v>2710.5821916660002</v>
      </c>
      <c r="Q3918">
        <v>44.030561175090611</v>
      </c>
      <c r="R3918">
        <v>27.651229299750401</v>
      </c>
      <c r="S3918">
        <v>878.27949999999987</v>
      </c>
      <c r="T3918">
        <v>837.57853999999986</v>
      </c>
      <c r="U3918">
        <v>0</v>
      </c>
      <c r="V3918">
        <v>63</v>
      </c>
      <c r="W3918">
        <v>212.24160000000001</v>
      </c>
      <c r="X3918">
        <v>422.65</v>
      </c>
      <c r="Y3918"/>
      <c r="Z3918">
        <v>160.9384464012569</v>
      </c>
      <c r="AA3918">
        <v>4211</v>
      </c>
      <c r="AB3918">
        <v>441</v>
      </c>
      <c r="AC3918">
        <v>293.12437</v>
      </c>
      <c r="AD3918">
        <v>783.96555431602042</v>
      </c>
      <c r="AE3918">
        <v>3643.9901400967201</v>
      </c>
      <c r="AF3918">
        <v>4494.4808448002404</v>
      </c>
      <c r="AG3918">
        <v>0</v>
      </c>
      <c r="AH3918">
        <v>1282.8361687500001</v>
      </c>
      <c r="AI3918">
        <v>121.7268</v>
      </c>
      <c r="AJ3918">
        <v>2191.9251239999999</v>
      </c>
      <c r="AK3918">
        <v>692</v>
      </c>
      <c r="AL3918">
        <v>27183.673828125</v>
      </c>
      <c r="AM3918">
        <v>21022.98828125</v>
      </c>
      <c r="AN3918">
        <v>6160.68701171875</v>
      </c>
      <c r="AO3918" s="5" t="s">
        <v>5839</v>
      </c>
    </row>
    <row r="3919" spans="1:41" ht="14.25" x14ac:dyDescent="0.45">
      <c r="A3919">
        <v>2021</v>
      </c>
      <c r="B3919" s="5" t="s">
        <v>589</v>
      </c>
      <c r="C3919" s="5" t="s">
        <v>170</v>
      </c>
      <c r="D3919" s="5" t="s">
        <v>83</v>
      </c>
      <c r="E3919" s="5" t="s">
        <v>92</v>
      </c>
      <c r="F3919" s="5" t="s">
        <v>230</v>
      </c>
      <c r="G3919" s="5" t="s">
        <v>87</v>
      </c>
      <c r="H3919" s="5" t="s">
        <v>130</v>
      </c>
      <c r="I3919">
        <v>495.55064178681221</v>
      </c>
      <c r="J3919">
        <v>99.464691182399989</v>
      </c>
      <c r="K3919">
        <v>21.39418486296</v>
      </c>
      <c r="L3919">
        <v>54.933432120000013</v>
      </c>
      <c r="M3919">
        <v>378.85125599999998</v>
      </c>
      <c r="N3919">
        <v>819</v>
      </c>
      <c r="O3919">
        <v>23.82111418824497</v>
      </c>
      <c r="P3919">
        <v>1286.4829999999999</v>
      </c>
      <c r="Q3919">
        <v>44.491368611037721</v>
      </c>
      <c r="R3919">
        <v>291.96343624676678</v>
      </c>
      <c r="S3919">
        <v>1506.477787752</v>
      </c>
      <c r="T3919">
        <v>1648.4816000000001</v>
      </c>
      <c r="U3919">
        <v>260.1510025</v>
      </c>
      <c r="V3919">
        <v>0</v>
      </c>
      <c r="W3919">
        <v>246.6770951351869</v>
      </c>
      <c r="X3919">
        <v>45</v>
      </c>
      <c r="Y3919">
        <v>0</v>
      </c>
      <c r="Z3919">
        <v>194.3819933682301</v>
      </c>
      <c r="AA3919">
        <v>6017.5952197281758</v>
      </c>
      <c r="AB3919">
        <v>100</v>
      </c>
      <c r="AC3919">
        <v>295.31463000000002</v>
      </c>
      <c r="AD3919">
        <v>411.38549118690003</v>
      </c>
      <c r="AE3919">
        <v>7360.5612025889277</v>
      </c>
      <c r="AF3919">
        <v>923.43043310641031</v>
      </c>
      <c r="AG3919">
        <v>0</v>
      </c>
      <c r="AH3919">
        <v>1808.4025080212191</v>
      </c>
      <c r="AI3919">
        <v>126.64456272</v>
      </c>
      <c r="AJ3919">
        <v>1137.203227296</v>
      </c>
      <c r="AK3919">
        <v>448.12691424000002</v>
      </c>
      <c r="AL3919">
        <v>26045.78515625</v>
      </c>
      <c r="AM3919">
        <v>19280.5234375</v>
      </c>
      <c r="AN3919">
        <v>6765.26220703125</v>
      </c>
      <c r="AO3919" s="5" t="s">
        <v>1110</v>
      </c>
    </row>
    <row r="3920" spans="1:41" ht="14.25" x14ac:dyDescent="0.45">
      <c r="A3920">
        <v>2021</v>
      </c>
      <c r="B3920" s="5" t="s">
        <v>5028</v>
      </c>
      <c r="C3920" s="5" t="s">
        <v>170</v>
      </c>
      <c r="D3920" s="5" t="s">
        <v>83</v>
      </c>
      <c r="E3920" s="5" t="s">
        <v>92</v>
      </c>
      <c r="F3920" s="5" t="s">
        <v>93</v>
      </c>
      <c r="G3920" s="5" t="s">
        <v>86</v>
      </c>
      <c r="H3920" s="5" t="s">
        <v>130</v>
      </c>
      <c r="I3920">
        <v>1090</v>
      </c>
      <c r="J3920">
        <v>210.17599999999999</v>
      </c>
      <c r="K3920">
        <v>178.429</v>
      </c>
      <c r="L3920">
        <v>1125.0999999999999</v>
      </c>
      <c r="M3920">
        <v>550</v>
      </c>
      <c r="N3920">
        <v>1872.769</v>
      </c>
      <c r="O3920">
        <v>605.86110000000008</v>
      </c>
      <c r="P3920">
        <v>3052.7280000000001</v>
      </c>
      <c r="Q3920">
        <v>131.9547640233325</v>
      </c>
      <c r="R3920">
        <v>510.79880990300001</v>
      </c>
      <c r="S3920">
        <v>850</v>
      </c>
      <c r="T3920">
        <v>1090</v>
      </c>
      <c r="U3920">
        <v>230</v>
      </c>
      <c r="V3920">
        <v>480</v>
      </c>
      <c r="W3920">
        <v>434</v>
      </c>
      <c r="X3920">
        <v>895</v>
      </c>
      <c r="Y3920">
        <v>0</v>
      </c>
      <c r="Z3920">
        <v>1374.6817517300381</v>
      </c>
      <c r="AA3920">
        <v>9142</v>
      </c>
      <c r="AB3920">
        <v>441</v>
      </c>
      <c r="AC3920">
        <v>1918.6354899999999</v>
      </c>
      <c r="AD3920">
        <v>1106</v>
      </c>
      <c r="AE3920">
        <v>3502.4895618</v>
      </c>
      <c r="AF3920">
        <v>4654.4999999999991</v>
      </c>
      <c r="AG3920">
        <v>2046</v>
      </c>
      <c r="AH3920">
        <v>2805</v>
      </c>
      <c r="AI3920">
        <v>117</v>
      </c>
      <c r="AJ3920">
        <v>13359</v>
      </c>
      <c r="AK3920">
        <v>739</v>
      </c>
      <c r="AL3920">
        <v>54512.125</v>
      </c>
      <c r="AM3920">
        <v>44700.83203125</v>
      </c>
      <c r="AN3920">
        <v>9811.2900390625</v>
      </c>
      <c r="AO3920" s="5" t="s">
        <v>5840</v>
      </c>
    </row>
    <row r="3921" spans="1:41" ht="14.25" x14ac:dyDescent="0.45">
      <c r="A3921">
        <v>2021</v>
      </c>
      <c r="B3921" s="5" t="s">
        <v>1507</v>
      </c>
      <c r="C3921" s="5" t="s">
        <v>170</v>
      </c>
      <c r="D3921" s="5" t="s">
        <v>83</v>
      </c>
      <c r="E3921" s="5" t="s">
        <v>92</v>
      </c>
      <c r="F3921" s="5" t="s">
        <v>93</v>
      </c>
      <c r="G3921" s="5" t="s">
        <v>86</v>
      </c>
      <c r="H3921" s="5" t="s">
        <v>130</v>
      </c>
      <c r="I3921">
        <v>210.39011157616903</v>
      </c>
      <c r="J3921">
        <v>363.91803083445456</v>
      </c>
      <c r="K3921">
        <v>181.95901541722728</v>
      </c>
      <c r="L3921">
        <v>511.75973086095172</v>
      </c>
      <c r="M3921">
        <v>1825.2763734040611</v>
      </c>
      <c r="N3921">
        <v>2931.8146359100747</v>
      </c>
      <c r="O3921">
        <v>89.55795290066655</v>
      </c>
      <c r="P3921">
        <v>665.28765011923724</v>
      </c>
      <c r="Q3921">
        <v>53.621047355764162</v>
      </c>
      <c r="R3921">
        <v>1588.6259367228777</v>
      </c>
      <c r="S3921">
        <v>1592.1413849007388</v>
      </c>
      <c r="T3921">
        <v>1404.4961502517231</v>
      </c>
      <c r="U3921">
        <v>567.34159752117398</v>
      </c>
      <c r="V3921">
        <v>0</v>
      </c>
      <c r="W3921">
        <v>614.11167703314209</v>
      </c>
      <c r="X3921">
        <v>459.44651392849886</v>
      </c>
      <c r="Y3921">
        <v>196.74318541987699</v>
      </c>
      <c r="Z3921">
        <v>284.31096158941762</v>
      </c>
      <c r="AA3921">
        <v>26457.857602774984</v>
      </c>
      <c r="AB3921">
        <v>330.93795929008212</v>
      </c>
      <c r="AC3921">
        <v>1130.6129300351513</v>
      </c>
      <c r="AD3921">
        <v>782.08259314017005</v>
      </c>
      <c r="AE3921">
        <v>1827.6645854814121</v>
      </c>
      <c r="AF3921">
        <v>796.07069245036939</v>
      </c>
      <c r="AG3921">
        <v>4162.769500467416</v>
      </c>
      <c r="AH3921">
        <v>1488.6521948821908</v>
      </c>
      <c r="AI3921">
        <v>577.71987394969665</v>
      </c>
      <c r="AJ3921">
        <v>779.33787447998168</v>
      </c>
      <c r="AK3921">
        <v>444.66234392584914</v>
      </c>
      <c r="AL3921">
        <v>52319.16796875</v>
      </c>
      <c r="AM3921">
        <v>42528.125</v>
      </c>
      <c r="AN3921">
        <v>9791.04296875</v>
      </c>
      <c r="AO3921" s="5" t="s">
        <v>2990</v>
      </c>
    </row>
    <row r="3922" spans="1:41" ht="14.25" x14ac:dyDescent="0.45">
      <c r="A3922">
        <v>2021</v>
      </c>
      <c r="B3922" s="5" t="s">
        <v>589</v>
      </c>
      <c r="C3922" s="5" t="s">
        <v>170</v>
      </c>
      <c r="D3922" s="5" t="s">
        <v>83</v>
      </c>
      <c r="E3922" s="5" t="s">
        <v>92</v>
      </c>
      <c r="F3922" s="5" t="s">
        <v>93</v>
      </c>
      <c r="G3922" s="5" t="s">
        <v>86</v>
      </c>
      <c r="H3922" s="5" t="s">
        <v>130</v>
      </c>
      <c r="I3922">
        <v>753.73641069726773</v>
      </c>
      <c r="J3922">
        <v>372.8872031794582</v>
      </c>
      <c r="K3922">
        <v>164.54808965926267</v>
      </c>
      <c r="L3922">
        <v>183.12609978208266</v>
      </c>
      <c r="M3922">
        <v>636.96034706811361</v>
      </c>
      <c r="N3922">
        <v>841.18469674624907</v>
      </c>
      <c r="O3922">
        <v>88.112848011089056</v>
      </c>
      <c r="P3922">
        <v>455.20583523338428</v>
      </c>
      <c r="Q3922">
        <v>43.612246217331439</v>
      </c>
      <c r="R3922">
        <v>816.78305526512975</v>
      </c>
      <c r="S3922">
        <v>2494.7613593501114</v>
      </c>
      <c r="T3922">
        <v>2542.5333853802204</v>
      </c>
      <c r="U3922">
        <v>318.4801735340568</v>
      </c>
      <c r="V3922">
        <v>0</v>
      </c>
      <c r="W3922">
        <v>294.06336022977911</v>
      </c>
      <c r="X3922">
        <v>213.32430053052022</v>
      </c>
      <c r="Y3922">
        <v>2420.4493188588317</v>
      </c>
      <c r="Z3922">
        <v>1162.2676509125649</v>
      </c>
      <c r="AA3922">
        <v>8400.7310082255772</v>
      </c>
      <c r="AB3922">
        <v>243.10653246433003</v>
      </c>
      <c r="AC3922">
        <v>855.48949914067589</v>
      </c>
      <c r="AD3922">
        <v>544.46829375937114</v>
      </c>
      <c r="AE3922">
        <v>7218.9060147306527</v>
      </c>
      <c r="AF3922">
        <v>1807.7858100169228</v>
      </c>
      <c r="AG3922">
        <v>1692.1913220442884</v>
      </c>
      <c r="AH3922">
        <v>2832.350343296212</v>
      </c>
      <c r="AI3922">
        <v>124.20726767828215</v>
      </c>
      <c r="AJ3922">
        <v>2359.938085887361</v>
      </c>
      <c r="AK3922">
        <v>535.04669153721545</v>
      </c>
      <c r="AL3922">
        <v>40416.26171875</v>
      </c>
      <c r="AM3922">
        <v>29702.7734375</v>
      </c>
      <c r="AN3922">
        <v>10713.482421875</v>
      </c>
      <c r="AO3922" s="5" t="s">
        <v>1111</v>
      </c>
    </row>
    <row r="3923" spans="1:41" ht="14.25" x14ac:dyDescent="0.45">
      <c r="A3923">
        <v>2021</v>
      </c>
      <c r="B3923" s="5" t="s">
        <v>4071</v>
      </c>
      <c r="C3923" s="5" t="s">
        <v>170</v>
      </c>
      <c r="D3923" s="5" t="s">
        <v>83</v>
      </c>
      <c r="E3923" s="5" t="s">
        <v>92</v>
      </c>
      <c r="F3923" s="5" t="s">
        <v>93</v>
      </c>
      <c r="G3923" s="5" t="s">
        <v>86</v>
      </c>
      <c r="H3923" s="5" t="s">
        <v>130</v>
      </c>
      <c r="I3923">
        <v>894.70077202859648</v>
      </c>
      <c r="J3923">
        <v>3490.1043046805166</v>
      </c>
      <c r="K3923">
        <v>273.51105440083393</v>
      </c>
      <c r="L3923">
        <v>953.83329431784284</v>
      </c>
      <c r="M3923">
        <v>359.93709219541239</v>
      </c>
      <c r="N3923">
        <v>1823.3641796850602</v>
      </c>
      <c r="O3923">
        <v>373.30618419124198</v>
      </c>
      <c r="P3923">
        <v>1384.2152174143573</v>
      </c>
      <c r="Q3923">
        <v>132.46777152383984</v>
      </c>
      <c r="R3923">
        <v>543.60525376545309</v>
      </c>
      <c r="S3923">
        <v>205.6783383973785</v>
      </c>
      <c r="T3923">
        <v>2262.4617223711634</v>
      </c>
      <c r="U3923">
        <v>308.51750759606773</v>
      </c>
      <c r="V3923">
        <v>740.44201823056255</v>
      </c>
      <c r="W3923">
        <v>199.50798824545714</v>
      </c>
      <c r="X3923">
        <v>700.18407710689394</v>
      </c>
      <c r="Y3923">
        <v>0</v>
      </c>
      <c r="Z3923">
        <v>992.39798276735132</v>
      </c>
      <c r="AA3923">
        <v>9556.8439936341929</v>
      </c>
      <c r="AB3923">
        <v>281.37516566945772</v>
      </c>
      <c r="AC3923">
        <v>1416.441105152797</v>
      </c>
      <c r="AD3923">
        <v>1118.3207545669529</v>
      </c>
      <c r="AE3923">
        <v>6457.2714339856984</v>
      </c>
      <c r="AF3923">
        <v>3181.9261663428042</v>
      </c>
      <c r="AG3923">
        <v>1660.8525825588315</v>
      </c>
      <c r="AH3923">
        <v>2795.1686188203739</v>
      </c>
      <c r="AI3923">
        <v>120.32182796246643</v>
      </c>
      <c r="AJ3923">
        <v>2072.2092593535885</v>
      </c>
      <c r="AK3923">
        <v>518.30941276139379</v>
      </c>
      <c r="AL3923">
        <v>44817.2734375</v>
      </c>
      <c r="AM3923">
        <v>35609.1953125</v>
      </c>
      <c r="AN3923">
        <v>9208.0830078125</v>
      </c>
      <c r="AO3923" s="5" t="s">
        <v>4568</v>
      </c>
    </row>
    <row r="3924" spans="1:41" ht="14.25" x14ac:dyDescent="0.45">
      <c r="A3924">
        <v>2021</v>
      </c>
      <c r="B3924" s="5" t="s">
        <v>1508</v>
      </c>
      <c r="C3924" s="5" t="s">
        <v>170</v>
      </c>
      <c r="D3924" s="5" t="s">
        <v>83</v>
      </c>
      <c r="E3924" s="5" t="s">
        <v>92</v>
      </c>
      <c r="F3924" s="5" t="s">
        <v>93</v>
      </c>
      <c r="G3924" s="5" t="s">
        <v>86</v>
      </c>
      <c r="H3924" s="5" t="s">
        <v>130</v>
      </c>
      <c r="I3924">
        <v>415.39161469116021</v>
      </c>
      <c r="J3924">
        <v>282.15750167780698</v>
      </c>
      <c r="K3924">
        <v>134.72160476470063</v>
      </c>
      <c r="L3924">
        <v>614.10598171909362</v>
      </c>
      <c r="M3924">
        <v>2090.0092289173817</v>
      </c>
      <c r="N3924">
        <v>1135.5908601624556</v>
      </c>
      <c r="O3924">
        <v>88.69172313676124</v>
      </c>
      <c r="P3924">
        <v>1125.5990078090738</v>
      </c>
      <c r="Q3924">
        <v>59.647990509571201</v>
      </c>
      <c r="R3924">
        <v>1754.0288204379422</v>
      </c>
      <c r="S3924">
        <v>2076.9580734558012</v>
      </c>
      <c r="T3924">
        <v>1442.6438510220025</v>
      </c>
      <c r="U3924">
        <v>482.75241707351051</v>
      </c>
      <c r="V3924">
        <v>401.91945421469018</v>
      </c>
      <c r="W3924">
        <v>235.76280833822608</v>
      </c>
      <c r="X3924">
        <v>331.89902625962594</v>
      </c>
      <c r="Y3924">
        <v>2845.9939006543004</v>
      </c>
      <c r="Z3924">
        <v>617.47402183821112</v>
      </c>
      <c r="AA3924">
        <v>34224.688039771798</v>
      </c>
      <c r="AB3924">
        <v>0</v>
      </c>
      <c r="AC3924">
        <v>1132.8964280671617</v>
      </c>
      <c r="AD3924">
        <v>783.09512688213476</v>
      </c>
      <c r="AE3924">
        <v>2218.0789544468253</v>
      </c>
      <c r="AF3924">
        <v>1143.4840514607986</v>
      </c>
      <c r="AG3924">
        <v>22070.766900577077</v>
      </c>
      <c r="AH3924">
        <v>2704.5362156513647</v>
      </c>
      <c r="AI3924">
        <v>131.35356464558311</v>
      </c>
      <c r="AJ3924">
        <v>3860.0597273706844</v>
      </c>
      <c r="AK3924">
        <v>773.87892635818537</v>
      </c>
      <c r="AL3924">
        <v>85178.1875</v>
      </c>
      <c r="AM3924">
        <v>74384.6328125</v>
      </c>
      <c r="AN3924">
        <v>10793.5498046875</v>
      </c>
      <c r="AO3924" s="5" t="s">
        <v>2991</v>
      </c>
    </row>
    <row r="3925" spans="1:41" ht="14.25" x14ac:dyDescent="0.45">
      <c r="A3925">
        <v>2021</v>
      </c>
      <c r="B3925" s="5" t="s">
        <v>1509</v>
      </c>
      <c r="C3925" s="5" t="s">
        <v>170</v>
      </c>
      <c r="D3925" s="5" t="s">
        <v>83</v>
      </c>
      <c r="E3925" s="5" t="s">
        <v>92</v>
      </c>
      <c r="F3925" s="5" t="s">
        <v>93</v>
      </c>
      <c r="G3925" s="5" t="s">
        <v>86</v>
      </c>
      <c r="H3925" s="5" t="s">
        <v>130</v>
      </c>
      <c r="I3925">
        <v>897.77012146079244</v>
      </c>
      <c r="J3925">
        <v>273.66997517676879</v>
      </c>
      <c r="K3925">
        <v>120.43257726913069</v>
      </c>
      <c r="L3925">
        <v>566.0331131649142</v>
      </c>
      <c r="M3925">
        <v>2038.1845150785946</v>
      </c>
      <c r="N3925">
        <v>2241.3509884067835</v>
      </c>
      <c r="O3925">
        <v>90.87185375761679</v>
      </c>
      <c r="P3925">
        <v>1487.6121858341758</v>
      </c>
      <c r="Q3925">
        <v>357.54636619975906</v>
      </c>
      <c r="R3925">
        <v>807.27089463098935</v>
      </c>
      <c r="S3925">
        <v>2025.4569813444707</v>
      </c>
      <c r="T3925">
        <v>2715.2071966131284</v>
      </c>
      <c r="U3925">
        <v>470.78189296114721</v>
      </c>
      <c r="V3925">
        <v>0</v>
      </c>
      <c r="W3925">
        <v>899.95980468386745</v>
      </c>
      <c r="X3925">
        <v>1330.669824215003</v>
      </c>
      <c r="Y3925">
        <v>2293.6931761711708</v>
      </c>
      <c r="Z3925">
        <v>1567.7923857311548</v>
      </c>
      <c r="AA3925">
        <v>33910.843592698431</v>
      </c>
      <c r="AB3925">
        <v>0</v>
      </c>
      <c r="AC3925">
        <v>1370.3037610003996</v>
      </c>
      <c r="AD3925">
        <v>791.03472439904397</v>
      </c>
      <c r="AE3925">
        <v>6760.9693820989796</v>
      </c>
      <c r="AF3925">
        <v>1316.9583587211241</v>
      </c>
      <c r="AG3925">
        <v>8460.9914203413518</v>
      </c>
      <c r="AH3925">
        <v>1807.5835006484979</v>
      </c>
      <c r="AI3925">
        <v>128.09646854989356</v>
      </c>
      <c r="AJ3925">
        <v>2080.1990619213484</v>
      </c>
      <c r="AK3925">
        <v>529.90333998417498</v>
      </c>
      <c r="AL3925">
        <v>77341.1875</v>
      </c>
      <c r="AM3925">
        <v>64863.78515625</v>
      </c>
      <c r="AN3925">
        <v>12477.4013671875</v>
      </c>
      <c r="AO3925" s="5" t="s">
        <v>2992</v>
      </c>
    </row>
    <row r="3926" spans="1:41" ht="14.25" x14ac:dyDescent="0.45">
      <c r="A3926">
        <v>2021</v>
      </c>
      <c r="B3926" s="5" t="s">
        <v>5028</v>
      </c>
      <c r="C3926" s="5" t="s">
        <v>170</v>
      </c>
      <c r="D3926" s="5" t="s">
        <v>83</v>
      </c>
      <c r="E3926" s="5" t="s">
        <v>92</v>
      </c>
      <c r="F3926" s="5" t="s">
        <v>93</v>
      </c>
      <c r="G3926" s="5" t="s">
        <v>87</v>
      </c>
      <c r="H3926" s="5" t="s">
        <v>130</v>
      </c>
      <c r="I3926">
        <v>1156.7167199999999</v>
      </c>
      <c r="J3926">
        <v>213.8367216783835</v>
      </c>
      <c r="K3926">
        <v>185</v>
      </c>
      <c r="L3926">
        <v>1195.9558200853201</v>
      </c>
      <c r="M3926">
        <v>572.22</v>
      </c>
      <c r="N3926">
        <v>1948.426994831</v>
      </c>
      <c r="O3926">
        <v>630.33788844000014</v>
      </c>
      <c r="P3926">
        <v>3182.649513634</v>
      </c>
      <c r="Q3926">
        <v>137.6897819773146</v>
      </c>
      <c r="R3926">
        <v>530.58260338643095</v>
      </c>
      <c r="S3926">
        <v>878.27949999999987</v>
      </c>
      <c r="T3926">
        <v>1155.64634</v>
      </c>
      <c r="U3926">
        <v>234.62299999999999</v>
      </c>
      <c r="V3926">
        <v>501</v>
      </c>
      <c r="W3926">
        <v>451.53359999999998</v>
      </c>
      <c r="X3926">
        <v>957.65000000000009</v>
      </c>
      <c r="Y3926">
        <v>0</v>
      </c>
      <c r="Z3926">
        <v>1430.2175198181801</v>
      </c>
      <c r="AA3926">
        <v>10100</v>
      </c>
      <c r="AB3926">
        <v>441</v>
      </c>
      <c r="AC3926">
        <v>1996.1483599999999</v>
      </c>
      <c r="AD3926">
        <v>1153.7912224166801</v>
      </c>
      <c r="AE3926">
        <v>3643.9901400967201</v>
      </c>
      <c r="AF3926">
        <v>4947.6280904694004</v>
      </c>
      <c r="AG3926">
        <v>2203</v>
      </c>
      <c r="AH3926">
        <v>2998.2179678489838</v>
      </c>
      <c r="AI3926">
        <v>121.7268</v>
      </c>
      <c r="AJ3926">
        <v>14460.21122544</v>
      </c>
      <c r="AK3926">
        <v>769</v>
      </c>
      <c r="AL3926">
        <v>58197.08203125</v>
      </c>
      <c r="AM3926">
        <v>47882.6796875</v>
      </c>
      <c r="AN3926">
        <v>10314.4033203125</v>
      </c>
      <c r="AO3926" s="5" t="s">
        <v>5841</v>
      </c>
    </row>
    <row r="3927" spans="1:41" ht="14.25" x14ac:dyDescent="0.45">
      <c r="A3927">
        <v>2021</v>
      </c>
      <c r="B3927" s="5" t="s">
        <v>1508</v>
      </c>
      <c r="C3927" s="5" t="s">
        <v>170</v>
      </c>
      <c r="D3927" s="5" t="s">
        <v>83</v>
      </c>
      <c r="E3927" s="5" t="s">
        <v>92</v>
      </c>
      <c r="F3927" s="5" t="s">
        <v>93</v>
      </c>
      <c r="G3927" s="5" t="s">
        <v>87</v>
      </c>
      <c r="H3927" s="5" t="s">
        <v>130</v>
      </c>
      <c r="I3927">
        <v>377.4</v>
      </c>
      <c r="J3927">
        <v>294.39999999999998</v>
      </c>
      <c r="K3927">
        <v>140.6233442433562</v>
      </c>
      <c r="L3927">
        <v>638.18489999999997</v>
      </c>
      <c r="M3927">
        <v>2140.8687499999992</v>
      </c>
      <c r="N3927">
        <v>1174.4433590203221</v>
      </c>
      <c r="O3927">
        <v>94</v>
      </c>
      <c r="P3927">
        <v>1302</v>
      </c>
      <c r="Q3927">
        <v>69.10234956493457</v>
      </c>
      <c r="R3927">
        <v>1869.545197327418</v>
      </c>
      <c r="S3927">
        <v>2406.1612402621681</v>
      </c>
      <c r="T3927">
        <v>1588.7723027897821</v>
      </c>
      <c r="U3927">
        <v>489.09233868635528</v>
      </c>
      <c r="V3927">
        <v>411</v>
      </c>
      <c r="W3927">
        <v>236.49410804543999</v>
      </c>
      <c r="X3927">
        <v>363.58884447934997</v>
      </c>
      <c r="Y3927">
        <v>3108</v>
      </c>
      <c r="Z3927">
        <v>715.55</v>
      </c>
      <c r="AA3927">
        <v>35554.488580890662</v>
      </c>
      <c r="AB3927">
        <v>94</v>
      </c>
      <c r="AC3927">
        <v>1191.3</v>
      </c>
      <c r="AD3927">
        <v>907.21770738819612</v>
      </c>
      <c r="AE3927">
        <v>2224.959091739885</v>
      </c>
      <c r="AF3927">
        <v>1188.324076499792</v>
      </c>
      <c r="AG3927">
        <v>23616</v>
      </c>
      <c r="AH3927">
        <v>3090.4492606773219</v>
      </c>
      <c r="AI3927">
        <v>131.761003053888</v>
      </c>
      <c r="AJ3927">
        <v>4410.8556068087109</v>
      </c>
      <c r="AK3927">
        <v>897.66597036866369</v>
      </c>
      <c r="AL3927">
        <v>90726.2578125</v>
      </c>
      <c r="AM3927">
        <v>78634.65625</v>
      </c>
      <c r="AN3927">
        <v>12091.6025390625</v>
      </c>
      <c r="AO3927" s="5" t="s">
        <v>2995</v>
      </c>
    </row>
    <row r="3928" spans="1:41" ht="14.25" x14ac:dyDescent="0.45">
      <c r="A3928">
        <v>2021</v>
      </c>
      <c r="B3928" s="5" t="s">
        <v>589</v>
      </c>
      <c r="C3928" s="5" t="s">
        <v>170</v>
      </c>
      <c r="D3928" s="5" t="s">
        <v>83</v>
      </c>
      <c r="E3928" s="5" t="s">
        <v>92</v>
      </c>
      <c r="F3928" s="5" t="s">
        <v>93</v>
      </c>
      <c r="G3928" s="5" t="s">
        <v>87</v>
      </c>
      <c r="H3928" s="5" t="s">
        <v>130</v>
      </c>
      <c r="I3928">
        <v>764.87164275790565</v>
      </c>
      <c r="J3928">
        <v>388.18858642020001</v>
      </c>
      <c r="K3928">
        <v>208.59330241385999</v>
      </c>
      <c r="L3928">
        <v>189.52034081400009</v>
      </c>
      <c r="M3928">
        <v>649.45929599999999</v>
      </c>
      <c r="N3928">
        <v>879</v>
      </c>
      <c r="O3928">
        <v>89.870567164742369</v>
      </c>
      <c r="P3928">
        <v>1286.4829999999999</v>
      </c>
      <c r="Q3928">
        <v>44.491368611037721</v>
      </c>
      <c r="R3928">
        <v>826.52229245955982</v>
      </c>
      <c r="S3928">
        <v>2528.7305722979991</v>
      </c>
      <c r="T3928">
        <v>2467.5708949999998</v>
      </c>
      <c r="U3928">
        <v>312.18120299999998</v>
      </c>
      <c r="V3928">
        <v>0</v>
      </c>
      <c r="W3928">
        <v>301.01125705923693</v>
      </c>
      <c r="X3928">
        <v>221.8605282001601</v>
      </c>
      <c r="Y3928">
        <v>2904.6687999999999</v>
      </c>
      <c r="Z3928">
        <v>1188.561252080033</v>
      </c>
      <c r="AA3928">
        <v>8994.3315605520638</v>
      </c>
      <c r="AB3928">
        <v>229</v>
      </c>
      <c r="AC3928">
        <v>874.23949999999991</v>
      </c>
      <c r="AD3928">
        <v>556.78562200403201</v>
      </c>
      <c r="AE3928">
        <v>7360.5612025889277</v>
      </c>
      <c r="AF3928">
        <v>1870.9085337416329</v>
      </c>
      <c r="AG3928">
        <v>1771</v>
      </c>
      <c r="AH3928">
        <v>2981.9640861561261</v>
      </c>
      <c r="AI3928">
        <v>126.64456272</v>
      </c>
      <c r="AJ3928">
        <v>2454.3716255136001</v>
      </c>
      <c r="AK3928">
        <v>545.5458086399999</v>
      </c>
      <c r="AL3928">
        <v>43016.94140625</v>
      </c>
      <c r="AM3928">
        <v>32109.900390625</v>
      </c>
      <c r="AN3928">
        <v>10907.0361328125</v>
      </c>
      <c r="AO3928" s="5" t="s">
        <v>1112</v>
      </c>
    </row>
    <row r="3929" spans="1:41" ht="14.25" x14ac:dyDescent="0.45">
      <c r="A3929">
        <v>2021</v>
      </c>
      <c r="B3929" s="5" t="s">
        <v>1507</v>
      </c>
      <c r="C3929" s="5" t="s">
        <v>170</v>
      </c>
      <c r="D3929" s="5" t="s">
        <v>83</v>
      </c>
      <c r="E3929" s="5" t="s">
        <v>92</v>
      </c>
      <c r="F3929" s="5" t="s">
        <v>93</v>
      </c>
      <c r="G3929" s="5" t="s">
        <v>87</v>
      </c>
      <c r="H3929" s="5" t="s">
        <v>130</v>
      </c>
      <c r="I3929">
        <v>214.6</v>
      </c>
      <c r="J3929">
        <v>327.04000000000002</v>
      </c>
      <c r="K3929">
        <v>194</v>
      </c>
      <c r="L3929">
        <v>527.24672145101954</v>
      </c>
      <c r="M3929">
        <v>1885.8749999999991</v>
      </c>
      <c r="N3929">
        <v>3060.0859999999998</v>
      </c>
      <c r="O3929">
        <v>95.949228178905997</v>
      </c>
      <c r="P3929">
        <v>702</v>
      </c>
      <c r="Q3929">
        <v>56.322108692690399</v>
      </c>
      <c r="R3929">
        <v>1642.2939788804979</v>
      </c>
      <c r="S3929">
        <v>1664</v>
      </c>
      <c r="T3929">
        <v>1468.1</v>
      </c>
      <c r="U3929">
        <v>430</v>
      </c>
      <c r="V3929">
        <v>0</v>
      </c>
      <c r="W3929">
        <v>620.89240864520787</v>
      </c>
      <c r="X3929">
        <v>512</v>
      </c>
      <c r="Y3929">
        <v>233</v>
      </c>
      <c r="Z3929">
        <v>298.62360223671612</v>
      </c>
      <c r="AA3929">
        <v>27706.712469603928</v>
      </c>
      <c r="AB3929">
        <v>291</v>
      </c>
      <c r="AC3929">
        <v>1211.29793</v>
      </c>
      <c r="AD3929">
        <v>821.47856093241126</v>
      </c>
      <c r="AE3929">
        <v>1918.715532094782</v>
      </c>
      <c r="AF3929">
        <v>820.16156670158603</v>
      </c>
      <c r="AG3929">
        <v>4363.6070819582801</v>
      </c>
      <c r="AH3929">
        <v>1544.62</v>
      </c>
      <c r="AI3929">
        <v>583.53231916583434</v>
      </c>
      <c r="AJ3929">
        <v>818.80167160883525</v>
      </c>
      <c r="AK3929">
        <v>482</v>
      </c>
      <c r="AL3929">
        <v>54493.953125</v>
      </c>
      <c r="AM3929">
        <v>44330.50390625</v>
      </c>
      <c r="AN3929">
        <v>10163.447265625</v>
      </c>
      <c r="AO3929" s="5" t="s">
        <v>2993</v>
      </c>
    </row>
    <row r="3930" spans="1:41" ht="14.25" x14ac:dyDescent="0.45">
      <c r="A3930">
        <v>2021</v>
      </c>
      <c r="B3930" s="5" t="s">
        <v>1509</v>
      </c>
      <c r="C3930" s="5" t="s">
        <v>170</v>
      </c>
      <c r="D3930" s="5" t="s">
        <v>83</v>
      </c>
      <c r="E3930" s="5" t="s">
        <v>92</v>
      </c>
      <c r="F3930" s="5" t="s">
        <v>93</v>
      </c>
      <c r="G3930" s="5" t="s">
        <v>87</v>
      </c>
      <c r="H3930" s="5" t="s">
        <v>130</v>
      </c>
      <c r="I3930">
        <v>923.45318379648006</v>
      </c>
      <c r="J3930">
        <v>276.25</v>
      </c>
      <c r="K3930">
        <v>125.7607143639771</v>
      </c>
      <c r="L3930">
        <v>595.17039999999997</v>
      </c>
      <c r="M3930">
        <v>2094.3281249999991</v>
      </c>
      <c r="N3930">
        <v>2305.470695417906</v>
      </c>
      <c r="O3930">
        <v>92.620657836077356</v>
      </c>
      <c r="P3930">
        <v>1358.74648</v>
      </c>
      <c r="Q3930">
        <v>80.316782726301511</v>
      </c>
      <c r="R3930">
        <v>839.64414354961332</v>
      </c>
      <c r="S3930">
        <v>2042.523986964479</v>
      </c>
      <c r="T3930">
        <v>2671.6643296332481</v>
      </c>
      <c r="U3930">
        <v>479.50229282976011</v>
      </c>
      <c r="V3930">
        <v>0</v>
      </c>
      <c r="W3930">
        <v>910.22544084997776</v>
      </c>
      <c r="X3930">
        <v>1341.8991321037431</v>
      </c>
      <c r="Y3930">
        <v>2394.585</v>
      </c>
      <c r="Z3930">
        <v>1580.9573326589259</v>
      </c>
      <c r="AA3930">
        <v>34979.648073369674</v>
      </c>
      <c r="AB3930">
        <v>242</v>
      </c>
      <c r="AC3930">
        <v>1378.3257599999999</v>
      </c>
      <c r="AD3930">
        <v>801.99736577533417</v>
      </c>
      <c r="AE3930">
        <v>6966.2367708033789</v>
      </c>
      <c r="AF3930">
        <v>1354.633396920774</v>
      </c>
      <c r="AG3930">
        <v>9093.299782315813</v>
      </c>
      <c r="AH3930">
        <v>1886.8048040233309</v>
      </c>
      <c r="AI3930">
        <v>129.17745397440001</v>
      </c>
      <c r="AJ3930">
        <v>2144.3613164186108</v>
      </c>
      <c r="AK3930">
        <v>574.84017193308716</v>
      </c>
      <c r="AL3930">
        <v>79664.4453125</v>
      </c>
      <c r="AM3930">
        <v>66750.6015625</v>
      </c>
      <c r="AN3930">
        <v>12913.841796875</v>
      </c>
      <c r="AO3930" s="5" t="s">
        <v>2994</v>
      </c>
    </row>
    <row r="3931" spans="1:41" ht="14.25" x14ac:dyDescent="0.45">
      <c r="A3931">
        <v>2021</v>
      </c>
      <c r="B3931" s="5" t="s">
        <v>4071</v>
      </c>
      <c r="C3931" s="5" t="s">
        <v>170</v>
      </c>
      <c r="D3931" s="5" t="s">
        <v>83</v>
      </c>
      <c r="E3931" s="5" t="s">
        <v>92</v>
      </c>
      <c r="F3931" s="5" t="s">
        <v>93</v>
      </c>
      <c r="G3931" s="5" t="s">
        <v>87</v>
      </c>
      <c r="H3931" s="5" t="s">
        <v>130</v>
      </c>
      <c r="I3931">
        <v>941.71597919999999</v>
      </c>
      <c r="J3931">
        <v>3677.1020833308739</v>
      </c>
      <c r="K3931">
        <v>282.00403896</v>
      </c>
      <c r="L3931">
        <v>1012.18075</v>
      </c>
      <c r="M3931">
        <v>371.4228</v>
      </c>
      <c r="N3931">
        <v>1885.2394331055</v>
      </c>
      <c r="O3931">
        <v>384.4635438599999</v>
      </c>
      <c r="P3931">
        <v>1416.3276490319779</v>
      </c>
      <c r="Q3931">
        <v>136.82887507667451</v>
      </c>
      <c r="R3931">
        <v>558.60749619870705</v>
      </c>
      <c r="S3931">
        <v>212</v>
      </c>
      <c r="T3931">
        <v>2381.3507519999998</v>
      </c>
      <c r="U3931">
        <v>309.09030000000001</v>
      </c>
      <c r="V3931">
        <v>767</v>
      </c>
      <c r="W3931">
        <v>206.48045863399989</v>
      </c>
      <c r="X3931">
        <v>736.97771859292857</v>
      </c>
      <c r="Y3931">
        <v>0</v>
      </c>
      <c r="Z3931">
        <v>1025</v>
      </c>
      <c r="AA3931">
        <v>10314</v>
      </c>
      <c r="AB3931">
        <v>273.60700000000003</v>
      </c>
      <c r="AC3931">
        <v>1461.6402</v>
      </c>
      <c r="AD3931">
        <v>1155.1381068923299</v>
      </c>
      <c r="AE3931">
        <v>6663.3250319999997</v>
      </c>
      <c r="AF3931">
        <v>3349.1316976128001</v>
      </c>
      <c r="AG3931">
        <v>1749</v>
      </c>
      <c r="AH3931">
        <v>2971</v>
      </c>
      <c r="AI3931">
        <v>124.16133600000001</v>
      </c>
      <c r="AJ3931">
        <v>2181.1008023999998</v>
      </c>
      <c r="AK3931">
        <v>534.8488319999999</v>
      </c>
      <c r="AL3931">
        <v>47080.74609375</v>
      </c>
      <c r="AM3931">
        <v>37447.2890625</v>
      </c>
      <c r="AN3931">
        <v>9633.4541015625</v>
      </c>
      <c r="AO3931" s="5" t="s">
        <v>4569</v>
      </c>
    </row>
    <row r="3932" spans="1:41" ht="14.25" x14ac:dyDescent="0.45">
      <c r="A3932">
        <v>2021</v>
      </c>
      <c r="B3932" s="5" t="s">
        <v>5028</v>
      </c>
      <c r="C3932" s="5" t="s">
        <v>170</v>
      </c>
      <c r="D3932" s="5" t="s">
        <v>83</v>
      </c>
      <c r="E3932" s="5" t="s">
        <v>25</v>
      </c>
      <c r="F3932" s="5" t="s">
        <v>25</v>
      </c>
      <c r="G3932" s="5" t="s">
        <v>86</v>
      </c>
      <c r="H3932" s="5" t="s">
        <v>130</v>
      </c>
      <c r="I3932">
        <v>2350</v>
      </c>
      <c r="J3932">
        <v>6973.8771499999984</v>
      </c>
      <c r="K3932">
        <v>0</v>
      </c>
      <c r="L3932">
        <v>0</v>
      </c>
      <c r="M3932">
        <v>6445</v>
      </c>
      <c r="N3932">
        <v>4869.17</v>
      </c>
      <c r="O3932">
        <v>720.33984000000009</v>
      </c>
      <c r="P3932">
        <v>919.95</v>
      </c>
      <c r="Q3932">
        <v>0</v>
      </c>
      <c r="R3932">
        <v>3208.0808160000001</v>
      </c>
      <c r="S3932">
        <v>2700</v>
      </c>
      <c r="T3932">
        <v>200</v>
      </c>
      <c r="U3932">
        <v>115</v>
      </c>
      <c r="V3932">
        <v>6187</v>
      </c>
      <c r="W3932">
        <v>5180</v>
      </c>
      <c r="X3932">
        <v>1207</v>
      </c>
      <c r="Y3932">
        <v>8390</v>
      </c>
      <c r="Z3932">
        <v>1072.981485745257</v>
      </c>
      <c r="AA3932">
        <v>54662</v>
      </c>
      <c r="AB3932">
        <v>217</v>
      </c>
      <c r="AC3932">
        <v>560.94600000000003</v>
      </c>
      <c r="AD3932">
        <v>1207.1988511</v>
      </c>
      <c r="AE3932">
        <v>7074</v>
      </c>
      <c r="AF3932">
        <v>0</v>
      </c>
      <c r="AG3932">
        <v>32781</v>
      </c>
      <c r="AH3932">
        <v>5093</v>
      </c>
      <c r="AI3932">
        <v>587</v>
      </c>
      <c r="AJ3932">
        <v>4960</v>
      </c>
      <c r="AK3932">
        <v>227</v>
      </c>
      <c r="AL3932">
        <v>157907.53125</v>
      </c>
      <c r="AM3932">
        <v>134124</v>
      </c>
      <c r="AN3932">
        <v>23783.5390625</v>
      </c>
      <c r="AO3932" s="5" t="s">
        <v>5842</v>
      </c>
    </row>
    <row r="3933" spans="1:41" ht="14.25" x14ac:dyDescent="0.45">
      <c r="A3933">
        <v>2021</v>
      </c>
      <c r="B3933" s="5" t="s">
        <v>1508</v>
      </c>
      <c r="C3933" s="5" t="s">
        <v>170</v>
      </c>
      <c r="D3933" s="5" t="s">
        <v>83</v>
      </c>
      <c r="E3933" s="5" t="s">
        <v>25</v>
      </c>
      <c r="F3933" s="5" t="s">
        <v>25</v>
      </c>
      <c r="G3933" s="5" t="s">
        <v>86</v>
      </c>
      <c r="H3933" s="5" t="s">
        <v>130</v>
      </c>
      <c r="I3933">
        <v>1156.3604408970136</v>
      </c>
      <c r="J3933">
        <v>4060.4227975821918</v>
      </c>
      <c r="K3933">
        <v>44.907201588233541</v>
      </c>
      <c r="L3933">
        <v>342.41741211028074</v>
      </c>
      <c r="M3933">
        <v>17090.221440430068</v>
      </c>
      <c r="N3933">
        <v>5325.208232336704</v>
      </c>
      <c r="O3933">
        <v>1258.5243245102449</v>
      </c>
      <c r="P3933">
        <v>1052.624805228194</v>
      </c>
      <c r="Q3933">
        <v>778.01726751614603</v>
      </c>
      <c r="R3933">
        <v>121.06251806161953</v>
      </c>
      <c r="S3933">
        <v>4378.45215485277</v>
      </c>
      <c r="T3933">
        <v>224.5360079411677</v>
      </c>
      <c r="U3933">
        <v>168.40200595587578</v>
      </c>
      <c r="V3933">
        <v>2385.6950843749069</v>
      </c>
      <c r="W3933">
        <v>5203.6219840365611</v>
      </c>
      <c r="X3933">
        <v>2505.8656206825367</v>
      </c>
      <c r="Y3933">
        <v>14016.660295727394</v>
      </c>
      <c r="Z3933">
        <v>144.82572512205317</v>
      </c>
      <c r="AA3933">
        <v>35667.164384373318</v>
      </c>
      <c r="AB3933"/>
      <c r="AC3933">
        <v>1619.2414212677309</v>
      </c>
      <c r="AD3933">
        <v>4408.7645277129677</v>
      </c>
      <c r="AE3933">
        <v>5492.8000641192311</v>
      </c>
      <c r="AF3933">
        <v>5925.6803313572791</v>
      </c>
      <c r="AG3933">
        <v>48692.878682121627</v>
      </c>
      <c r="AH3933">
        <v>8477.6189384947174</v>
      </c>
      <c r="AI3933">
        <v>437.84521548527698</v>
      </c>
      <c r="AJ3933">
        <v>7266.103462875024</v>
      </c>
      <c r="AK3933">
        <v>620.24770464385495</v>
      </c>
      <c r="AL3933">
        <v>178866.1875</v>
      </c>
      <c r="AM3933">
        <v>134215.5625</v>
      </c>
      <c r="AN3933">
        <v>44650.59765625</v>
      </c>
      <c r="AO3933" s="5" t="s">
        <v>2996</v>
      </c>
    </row>
    <row r="3934" spans="1:41" ht="14.25" x14ac:dyDescent="0.45">
      <c r="A3934">
        <v>2021</v>
      </c>
      <c r="B3934" s="5" t="s">
        <v>589</v>
      </c>
      <c r="C3934" s="5" t="s">
        <v>170</v>
      </c>
      <c r="D3934" s="5" t="s">
        <v>83</v>
      </c>
      <c r="E3934" s="5" t="s">
        <v>25</v>
      </c>
      <c r="F3934" s="5" t="s">
        <v>25</v>
      </c>
      <c r="G3934" s="5" t="s">
        <v>86</v>
      </c>
      <c r="H3934" s="5" t="s">
        <v>130</v>
      </c>
      <c r="I3934">
        <v>668.80836442151929</v>
      </c>
      <c r="J3934">
        <v>12951.527057051644</v>
      </c>
      <c r="K3934">
        <v>0</v>
      </c>
      <c r="L3934">
        <v>371.56020245639962</v>
      </c>
      <c r="M3934">
        <v>11597.986319531901</v>
      </c>
      <c r="N3934">
        <v>3897.029563420564</v>
      </c>
      <c r="O3934">
        <v>1088.1405929080274</v>
      </c>
      <c r="P3934">
        <v>705.29769950389459</v>
      </c>
      <c r="Q3934">
        <v>0</v>
      </c>
      <c r="R3934">
        <v>495.48327999744185</v>
      </c>
      <c r="S3934">
        <v>7006.5638177492501</v>
      </c>
      <c r="T3934">
        <v>0</v>
      </c>
      <c r="U3934">
        <v>159.2400867670284</v>
      </c>
      <c r="V3934">
        <v>6488.5027354671838</v>
      </c>
      <c r="W3934">
        <v>2760.1615039618255</v>
      </c>
      <c r="X3934">
        <v>1793.3593627047476</v>
      </c>
      <c r="Y3934">
        <v>3742.1420390251674</v>
      </c>
      <c r="Z3934">
        <v>2169.7459280679118</v>
      </c>
      <c r="AA3934">
        <v>67908.051704642916</v>
      </c>
      <c r="AB3934">
        <v>144.37767866877243</v>
      </c>
      <c r="AC3934">
        <v>1490.0548753038133</v>
      </c>
      <c r="AD3934">
        <v>2365.7562770319882</v>
      </c>
      <c r="AE3934">
        <v>1351.1712450286482</v>
      </c>
      <c r="AF3934">
        <v>3006.7799976374008</v>
      </c>
      <c r="AG3934">
        <v>37608.262092058321</v>
      </c>
      <c r="AH3934">
        <v>4068.3552772975991</v>
      </c>
      <c r="AI3934">
        <v>207.01211279713692</v>
      </c>
      <c r="AJ3934">
        <v>8219.9732789140053</v>
      </c>
      <c r="AK3934">
        <v>240.98333130743632</v>
      </c>
      <c r="AL3934">
        <v>182506.328125</v>
      </c>
      <c r="AM3934">
        <v>151233.625</v>
      </c>
      <c r="AN3934">
        <v>31272.6953125</v>
      </c>
      <c r="AO3934" s="5" t="s">
        <v>1113</v>
      </c>
    </row>
    <row r="3935" spans="1:41" ht="14.25" x14ac:dyDescent="0.45">
      <c r="A3935">
        <v>2021</v>
      </c>
      <c r="B3935" s="5" t="s">
        <v>1509</v>
      </c>
      <c r="C3935" s="5" t="s">
        <v>170</v>
      </c>
      <c r="D3935" s="5" t="s">
        <v>83</v>
      </c>
      <c r="E3935" s="5" t="s">
        <v>25</v>
      </c>
      <c r="F3935" s="5" t="s">
        <v>25</v>
      </c>
      <c r="G3935" s="5" t="s">
        <v>86</v>
      </c>
      <c r="H3935" s="5" t="s">
        <v>130</v>
      </c>
      <c r="I3935">
        <v>689.7502152686576</v>
      </c>
      <c r="J3935">
        <v>4408.4394191370893</v>
      </c>
      <c r="K3935">
        <v>43.793664461502068</v>
      </c>
      <c r="L3935">
        <v>314.21954251127733</v>
      </c>
      <c r="M3935">
        <v>8039.0935010367803</v>
      </c>
      <c r="N3935">
        <v>7167.3039710177745</v>
      </c>
      <c r="O3935">
        <v>1105.7900276529272</v>
      </c>
      <c r="P3935">
        <v>1092.9395651026596</v>
      </c>
      <c r="Q3935">
        <v>940.11312078700712</v>
      </c>
      <c r="R3935">
        <v>630.03078231290488</v>
      </c>
      <c r="S3935">
        <v>5364.723896534003</v>
      </c>
      <c r="T3935">
        <v>164.22624173063275</v>
      </c>
      <c r="U3935">
        <v>164.22624173063275</v>
      </c>
      <c r="V3935">
        <v>3413.7161447740864</v>
      </c>
      <c r="W3935">
        <v>1926.921236306091</v>
      </c>
      <c r="X3935">
        <v>1570.0207936316087</v>
      </c>
      <c r="Y3935">
        <v>8763.2009409170987</v>
      </c>
      <c r="Z3935">
        <v>2745.7707950408108</v>
      </c>
      <c r="AA3935">
        <v>35340.092258197023</v>
      </c>
      <c r="AB3935"/>
      <c r="AC3935">
        <v>1597.9213320390568</v>
      </c>
      <c r="AD3935">
        <v>3800.633181239873</v>
      </c>
      <c r="AE3935">
        <v>7033.1201831077324</v>
      </c>
      <c r="AF3935">
        <v>5831.9705105971489</v>
      </c>
      <c r="AG3935">
        <v>20093.112018633969</v>
      </c>
      <c r="AH3935">
        <v>10433.846744840843</v>
      </c>
      <c r="AI3935">
        <v>213.49411424982259</v>
      </c>
      <c r="AJ3935">
        <v>15095.676139879763</v>
      </c>
      <c r="AK3935">
        <v>236.48578809211116</v>
      </c>
      <c r="AL3935">
        <v>148220.625</v>
      </c>
      <c r="AM3935">
        <v>115321.6015625</v>
      </c>
      <c r="AN3935">
        <v>32899.03125</v>
      </c>
      <c r="AO3935" s="5" t="s">
        <v>2997</v>
      </c>
    </row>
    <row r="3936" spans="1:41" ht="14.25" x14ac:dyDescent="0.45">
      <c r="A3936">
        <v>2021</v>
      </c>
      <c r="B3936" s="5" t="s">
        <v>4071</v>
      </c>
      <c r="C3936" s="5" t="s">
        <v>170</v>
      </c>
      <c r="D3936" s="5" t="s">
        <v>83</v>
      </c>
      <c r="E3936" s="5" t="s">
        <v>25</v>
      </c>
      <c r="F3936" s="5" t="s">
        <v>25</v>
      </c>
      <c r="G3936" s="5" t="s">
        <v>86</v>
      </c>
      <c r="H3936" s="5" t="s">
        <v>130</v>
      </c>
      <c r="I3936">
        <v>2344.733057730115</v>
      </c>
      <c r="J3936">
        <v>12919.170630585337</v>
      </c>
      <c r="K3936">
        <v>0</v>
      </c>
      <c r="L3936">
        <v>0</v>
      </c>
      <c r="M3936">
        <v>8664.2000049895687</v>
      </c>
      <c r="N3936">
        <v>3884.6776475158536</v>
      </c>
      <c r="O3936">
        <v>1077.7544932022633</v>
      </c>
      <c r="P3936">
        <v>683.23464518871572</v>
      </c>
      <c r="Q3936">
        <v>368.63461209122232</v>
      </c>
      <c r="R3936">
        <v>2448.9805811290225</v>
      </c>
      <c r="S3936">
        <v>1646.4550988710148</v>
      </c>
      <c r="T3936">
        <v>0</v>
      </c>
      <c r="U3936">
        <v>118.26504457849263</v>
      </c>
      <c r="V3936">
        <v>2660.4493071700908</v>
      </c>
      <c r="W3936">
        <v>2673.8183991659207</v>
      </c>
      <c r="X3936">
        <v>1406.226002306134</v>
      </c>
      <c r="Y3936">
        <v>4098.1408925677679</v>
      </c>
      <c r="Z3936">
        <v>2325.1936155823641</v>
      </c>
      <c r="AA3936">
        <v>58245.020259061632</v>
      </c>
      <c r="AB3936">
        <v>139.68232995581167</v>
      </c>
      <c r="AC3936">
        <v>1160.0840972344827</v>
      </c>
      <c r="AD3936">
        <v>3067.6100413769454</v>
      </c>
      <c r="AE3936">
        <v>1290.63157344355</v>
      </c>
      <c r="AF3936">
        <v>1155.6654477871903</v>
      </c>
      <c r="AG3936">
        <v>43126.633995162323</v>
      </c>
      <c r="AH3936">
        <v>4168.0715276228757</v>
      </c>
      <c r="AI3936">
        <v>603.66592319630593</v>
      </c>
      <c r="AJ3936">
        <v>4010.7275987488806</v>
      </c>
      <c r="AK3936">
        <v>233.44491408102459</v>
      </c>
      <c r="AL3936">
        <v>164521.1875</v>
      </c>
      <c r="AM3936">
        <v>140840.25</v>
      </c>
      <c r="AN3936">
        <v>23680.9296875</v>
      </c>
      <c r="AO3936" s="5" t="s">
        <v>4570</v>
      </c>
    </row>
    <row r="3937" spans="1:41" ht="14.25" x14ac:dyDescent="0.45">
      <c r="A3937">
        <v>2021</v>
      </c>
      <c r="B3937" s="5" t="s">
        <v>1507</v>
      </c>
      <c r="C3937" s="5" t="s">
        <v>170</v>
      </c>
      <c r="D3937" s="5" t="s">
        <v>83</v>
      </c>
      <c r="E3937" s="5" t="s">
        <v>25</v>
      </c>
      <c r="F3937" s="5" t="s">
        <v>25</v>
      </c>
      <c r="G3937" s="5" t="s">
        <v>86</v>
      </c>
      <c r="H3937" s="5" t="s">
        <v>130</v>
      </c>
      <c r="I3937">
        <v>943.91239247686644</v>
      </c>
      <c r="J3937">
        <v>12174.195375258863</v>
      </c>
      <c r="K3937">
        <v>45.489753854306819</v>
      </c>
      <c r="L3937">
        <v>295.68340005299433</v>
      </c>
      <c r="M3937">
        <v>4307.8796900028556</v>
      </c>
      <c r="N3937">
        <v>4336.6519593157054</v>
      </c>
      <c r="O3937">
        <v>1263.3641889187363</v>
      </c>
      <c r="P3937">
        <v>1137.2438463576705</v>
      </c>
      <c r="Q3937">
        <v>784.69825398679268</v>
      </c>
      <c r="R3937">
        <v>124.11140130647483</v>
      </c>
      <c r="S3937">
        <v>5913.6680010598866</v>
      </c>
      <c r="T3937">
        <v>966.65726940401987</v>
      </c>
      <c r="U3937">
        <v>197.90985960040959</v>
      </c>
      <c r="V3937">
        <v>2211.9392811656689</v>
      </c>
      <c r="W3937">
        <v>897.285394776202</v>
      </c>
      <c r="X3937">
        <v>3716.0885797203809</v>
      </c>
      <c r="Y3937">
        <v>12928.188045393998</v>
      </c>
      <c r="Z3937">
        <v>1795.7080333987617</v>
      </c>
      <c r="AA3937">
        <v>33350.574917152619</v>
      </c>
      <c r="AB3937">
        <v>187.64523464901563</v>
      </c>
      <c r="AC3937">
        <v>1615.9765716207107</v>
      </c>
      <c r="AD3937">
        <v>4446.6234523367948</v>
      </c>
      <c r="AE3937">
        <v>2976.1671459180238</v>
      </c>
      <c r="AF3937">
        <v>4120.2344553538405</v>
      </c>
      <c r="AG3937">
        <v>30092.272727966701</v>
      </c>
      <c r="AH3937">
        <v>11616.245253658697</v>
      </c>
      <c r="AI3937">
        <v>221.76255003974575</v>
      </c>
      <c r="AJ3937">
        <v>7902.7356712153169</v>
      </c>
      <c r="AK3937">
        <v>468.54446469936022</v>
      </c>
      <c r="AL3937">
        <v>151039.46875</v>
      </c>
      <c r="AM3937">
        <v>116988.203125</v>
      </c>
      <c r="AN3937">
        <v>34051.25</v>
      </c>
      <c r="AO3937" s="5" t="s">
        <v>2998</v>
      </c>
    </row>
    <row r="3938" spans="1:41" ht="14.25" x14ac:dyDescent="0.45">
      <c r="A3938">
        <v>2021</v>
      </c>
      <c r="B3938" s="5" t="s">
        <v>1507</v>
      </c>
      <c r="C3938" s="5" t="s">
        <v>170</v>
      </c>
      <c r="D3938" s="5" t="s">
        <v>83</v>
      </c>
      <c r="E3938" s="5" t="s">
        <v>25</v>
      </c>
      <c r="F3938" s="5" t="s">
        <v>25</v>
      </c>
      <c r="G3938" s="5" t="s">
        <v>87</v>
      </c>
      <c r="H3938" s="5" t="s">
        <v>130</v>
      </c>
      <c r="I3938">
        <v>962.8</v>
      </c>
      <c r="J3938">
        <v>10940.51</v>
      </c>
      <c r="K3938">
        <v>48</v>
      </c>
      <c r="L3938">
        <v>304.63143906058912</v>
      </c>
      <c r="M3938">
        <v>4450.8999999999978</v>
      </c>
      <c r="N3938">
        <v>4526.3871000000008</v>
      </c>
      <c r="O3938">
        <v>1353.5237788437671</v>
      </c>
      <c r="P3938">
        <v>1200</v>
      </c>
      <c r="Q3938">
        <v>824.22598086864014</v>
      </c>
      <c r="R3938">
        <v>128.3042171000389</v>
      </c>
      <c r="S3938">
        <v>6181</v>
      </c>
      <c r="T3938">
        <v>1010.4</v>
      </c>
      <c r="U3938">
        <v>150</v>
      </c>
      <c r="V3938">
        <v>2311.9937908846732</v>
      </c>
      <c r="W3938">
        <v>907.19279707605369</v>
      </c>
      <c r="X3938">
        <v>4139.3319890477214</v>
      </c>
      <c r="Y3938">
        <v>15863</v>
      </c>
      <c r="Z3938">
        <v>1886.106671727099</v>
      </c>
      <c r="AA3938">
        <v>34924.777500828983</v>
      </c>
      <c r="AB3938">
        <v>165</v>
      </c>
      <c r="AC3938">
        <v>1731.2989500000001</v>
      </c>
      <c r="AD3938">
        <v>4670.6139053260604</v>
      </c>
      <c r="AE3938">
        <v>3124.434414468325</v>
      </c>
      <c r="AF3938">
        <v>4244.9219373712094</v>
      </c>
      <c r="AG3938">
        <v>31589.312173470429</v>
      </c>
      <c r="AH3938">
        <v>12052.973021764999</v>
      </c>
      <c r="AI3938">
        <v>223.99370519160971</v>
      </c>
      <c r="AJ3938">
        <v>8302.9112144607843</v>
      </c>
      <c r="AK3938">
        <v>622</v>
      </c>
      <c r="AL3938">
        <v>158840.546875</v>
      </c>
      <c r="AM3938">
        <v>123015.6171875</v>
      </c>
      <c r="AN3938">
        <v>35824.92578125</v>
      </c>
      <c r="AO3938" s="5" t="s">
        <v>2999</v>
      </c>
    </row>
    <row r="3939" spans="1:41" ht="14.25" x14ac:dyDescent="0.45">
      <c r="A3939">
        <v>2021</v>
      </c>
      <c r="B3939" s="5" t="s">
        <v>5028</v>
      </c>
      <c r="C3939" s="5" t="s">
        <v>170</v>
      </c>
      <c r="D3939" s="5" t="s">
        <v>83</v>
      </c>
      <c r="E3939" s="5" t="s">
        <v>25</v>
      </c>
      <c r="F3939" s="5" t="s">
        <v>25</v>
      </c>
      <c r="G3939" s="5" t="s">
        <v>87</v>
      </c>
      <c r="H3939" s="5" t="s">
        <v>130</v>
      </c>
      <c r="I3939">
        <v>2493.8388</v>
      </c>
      <c r="J3939">
        <v>6990.4757201159646</v>
      </c>
      <c r="K3939">
        <v>0</v>
      </c>
      <c r="L3939">
        <v>0</v>
      </c>
      <c r="M3939">
        <v>6705.3779999999997</v>
      </c>
      <c r="N3939">
        <v>5065.8795988299989</v>
      </c>
      <c r="O3939">
        <v>749.44156953600009</v>
      </c>
      <c r="P3939">
        <v>958.99359794999998</v>
      </c>
      <c r="Q3939">
        <v>0</v>
      </c>
      <c r="R3939">
        <v>3332.333275307712</v>
      </c>
      <c r="S3939">
        <v>2789.8290000000002</v>
      </c>
      <c r="T3939">
        <v>212.04519999999999</v>
      </c>
      <c r="U3939">
        <v>117.3115</v>
      </c>
      <c r="V3939">
        <v>6453</v>
      </c>
      <c r="W3939">
        <v>5389.2719999999999</v>
      </c>
      <c r="X3939">
        <v>1291.49</v>
      </c>
      <c r="Y3939">
        <v>8864.413122307802</v>
      </c>
      <c r="Z3939">
        <v>1116.3288647878801</v>
      </c>
      <c r="AA3939">
        <v>60980</v>
      </c>
      <c r="AB3939">
        <v>219</v>
      </c>
      <c r="AC3939">
        <v>583.60821999999996</v>
      </c>
      <c r="AD3939">
        <v>1259.6661275665081</v>
      </c>
      <c r="AE3939">
        <v>7359.7896000000001</v>
      </c>
      <c r="AF3939">
        <v>0</v>
      </c>
      <c r="AG3939">
        <v>35291</v>
      </c>
      <c r="AH3939">
        <v>5445.0900548514674</v>
      </c>
      <c r="AI3939">
        <v>610.71479999999997</v>
      </c>
      <c r="AJ3939">
        <v>5368.8635136000003</v>
      </c>
      <c r="AK3939">
        <v>236</v>
      </c>
      <c r="AL3939">
        <v>169883.765625</v>
      </c>
      <c r="AM3939">
        <v>144975.828125</v>
      </c>
      <c r="AN3939">
        <v>24907.92578125</v>
      </c>
      <c r="AO3939" s="5" t="s">
        <v>5843</v>
      </c>
    </row>
    <row r="3940" spans="1:41" ht="14.25" x14ac:dyDescent="0.45">
      <c r="A3940">
        <v>2021</v>
      </c>
      <c r="B3940" s="5" t="s">
        <v>1509</v>
      </c>
      <c r="C3940" s="5" t="s">
        <v>170</v>
      </c>
      <c r="D3940" s="5" t="s">
        <v>83</v>
      </c>
      <c r="E3940" s="5" t="s">
        <v>25</v>
      </c>
      <c r="F3940" s="5" t="s">
        <v>25</v>
      </c>
      <c r="G3940" s="5" t="s">
        <v>87</v>
      </c>
      <c r="H3940" s="5" t="s">
        <v>130</v>
      </c>
      <c r="I3940">
        <v>709.48232413632002</v>
      </c>
      <c r="J3940">
        <v>4450</v>
      </c>
      <c r="K3940">
        <v>45.659486967496093</v>
      </c>
      <c r="L3940">
        <v>330.39440000000002</v>
      </c>
      <c r="M3940">
        <v>8260.5374999999967</v>
      </c>
      <c r="N3940">
        <v>7372.3434463424283</v>
      </c>
      <c r="O3940">
        <v>1127.0706555956399</v>
      </c>
      <c r="P3940">
        <v>998.26271999999994</v>
      </c>
      <c r="Q3940">
        <v>948.84329890556739</v>
      </c>
      <c r="R3940">
        <v>655.29633254872056</v>
      </c>
      <c r="S3940">
        <v>5409.9283979059182</v>
      </c>
      <c r="T3940">
        <v>161.5926005826561</v>
      </c>
      <c r="U3940">
        <v>167.26824168479999</v>
      </c>
      <c r="V3940">
        <v>3464</v>
      </c>
      <c r="W3940">
        <v>1948.9011872213639</v>
      </c>
      <c r="X3940">
        <v>1583.26994572222</v>
      </c>
      <c r="Y3940">
        <v>9206.241</v>
      </c>
      <c r="Z3940">
        <v>2768.8273726345842</v>
      </c>
      <c r="AA3940">
        <v>36453.943904194683</v>
      </c>
      <c r="AB3940">
        <v>170</v>
      </c>
      <c r="AC3940">
        <v>1607.27585</v>
      </c>
      <c r="AD3940">
        <v>3853.3046724950959</v>
      </c>
      <c r="AE3940">
        <v>7246.6502455649197</v>
      </c>
      <c r="AF3940">
        <v>5998.809279880139</v>
      </c>
      <c r="AG3940">
        <v>21594.714149671141</v>
      </c>
      <c r="AH3940">
        <v>10891.13291615354</v>
      </c>
      <c r="AI3940">
        <v>215.29575662400001</v>
      </c>
      <c r="AJ3940">
        <v>15561.29148988411</v>
      </c>
      <c r="AK3940">
        <v>256.54024201972487</v>
      </c>
      <c r="AL3940">
        <v>153456.890625</v>
      </c>
      <c r="AM3940">
        <v>119533.640625</v>
      </c>
      <c r="AN3940">
        <v>33923.234375</v>
      </c>
      <c r="AO3940" s="5" t="s">
        <v>3000</v>
      </c>
    </row>
    <row r="3941" spans="1:41" ht="14.25" x14ac:dyDescent="0.45">
      <c r="A3941">
        <v>2021</v>
      </c>
      <c r="B3941" s="5" t="s">
        <v>4071</v>
      </c>
      <c r="C3941" s="5" t="s">
        <v>170</v>
      </c>
      <c r="D3941" s="5" t="s">
        <v>83</v>
      </c>
      <c r="E3941" s="5" t="s">
        <v>25</v>
      </c>
      <c r="F3941" s="5" t="s">
        <v>25</v>
      </c>
      <c r="G3941" s="5" t="s">
        <v>87</v>
      </c>
      <c r="H3941" s="5" t="s">
        <v>130</v>
      </c>
      <c r="I3941">
        <v>2467.9453248</v>
      </c>
      <c r="J3941">
        <v>13611.37235266125</v>
      </c>
      <c r="K3941"/>
      <c r="L3941">
        <v>0</v>
      </c>
      <c r="M3941">
        <v>8940.6773999999987</v>
      </c>
      <c r="N3941">
        <v>4016.5028838426301</v>
      </c>
      <c r="O3941">
        <v>1109.9663745600001</v>
      </c>
      <c r="P3941">
        <v>698.83424658363572</v>
      </c>
      <c r="Q3941">
        <v>380.77079961816008</v>
      </c>
      <c r="R3941">
        <v>2516.5667571969261</v>
      </c>
      <c r="S3941">
        <v>1696</v>
      </c>
      <c r="T3941">
        <v>0</v>
      </c>
      <c r="U3941">
        <v>118.48461500000001</v>
      </c>
      <c r="V3941">
        <v>2755</v>
      </c>
      <c r="W3941">
        <v>2767.2638785999989</v>
      </c>
      <c r="X3941">
        <v>1480.121106563543</v>
      </c>
      <c r="Y3941">
        <v>4235.198039991953</v>
      </c>
      <c r="Z3941">
        <v>2401</v>
      </c>
      <c r="AA3941">
        <v>63423</v>
      </c>
      <c r="AB3941">
        <v>135.82599999999999</v>
      </c>
      <c r="AC3941">
        <v>1197.10274</v>
      </c>
      <c r="AD3941">
        <v>3168.6018894035628</v>
      </c>
      <c r="AE3941">
        <v>1331.8160399999999</v>
      </c>
      <c r="AF3941">
        <v>1216.3939641216</v>
      </c>
      <c r="AG3941">
        <v>45424</v>
      </c>
      <c r="AH3941">
        <v>4431</v>
      </c>
      <c r="AI3941">
        <v>622.92909599999996</v>
      </c>
      <c r="AJ3941">
        <v>4221.4854240000004</v>
      </c>
      <c r="AK3941">
        <v>240.894216</v>
      </c>
      <c r="AL3941">
        <v>174608.734375</v>
      </c>
      <c r="AM3941">
        <v>150015.453125</v>
      </c>
      <c r="AN3941">
        <v>24593.28125</v>
      </c>
      <c r="AO3941" s="5" t="s">
        <v>4571</v>
      </c>
    </row>
    <row r="3942" spans="1:41" ht="14.25" x14ac:dyDescent="0.45">
      <c r="A3942">
        <v>2021</v>
      </c>
      <c r="B3942" s="5" t="s">
        <v>589</v>
      </c>
      <c r="C3942" s="5" t="s">
        <v>170</v>
      </c>
      <c r="D3942" s="5" t="s">
        <v>83</v>
      </c>
      <c r="E3942" s="5" t="s">
        <v>25</v>
      </c>
      <c r="F3942" s="5" t="s">
        <v>25</v>
      </c>
      <c r="G3942" s="5" t="s">
        <v>87</v>
      </c>
      <c r="H3942" s="5" t="s">
        <v>130</v>
      </c>
      <c r="I3942">
        <v>678.68892244715585</v>
      </c>
      <c r="J3942">
        <v>13482.991471392001</v>
      </c>
      <c r="K3942">
        <v>0</v>
      </c>
      <c r="L3942">
        <v>384.53402484000009</v>
      </c>
      <c r="M3942">
        <v>11825.571347999999</v>
      </c>
      <c r="N3942">
        <v>4073</v>
      </c>
      <c r="O3942">
        <v>1109.847365588686</v>
      </c>
      <c r="P3942">
        <v>664.37199999999996</v>
      </c>
      <c r="Q3942">
        <v>0</v>
      </c>
      <c r="R3942">
        <v>501.3913716977562</v>
      </c>
      <c r="S3942">
        <v>7101.966713687998</v>
      </c>
      <c r="T3942">
        <v>0</v>
      </c>
      <c r="U3942">
        <v>156.09060149999999</v>
      </c>
      <c r="V3942">
        <v>6650</v>
      </c>
      <c r="W3942">
        <v>2825.376420050598</v>
      </c>
      <c r="X3942">
        <v>1865.121106563543</v>
      </c>
      <c r="Y3942">
        <v>3861</v>
      </c>
      <c r="Z3942">
        <v>2218.8313809948359</v>
      </c>
      <c r="AA3942">
        <v>73110.201501160103</v>
      </c>
      <c r="AB3942">
        <v>136</v>
      </c>
      <c r="AC3942">
        <v>1522.7128700000001</v>
      </c>
      <c r="AD3942">
        <v>2419.2760080155299</v>
      </c>
      <c r="AE3942">
        <v>1377.6850154188801</v>
      </c>
      <c r="AF3942">
        <v>3111.768178228373</v>
      </c>
      <c r="AG3942">
        <v>39358</v>
      </c>
      <c r="AH3942">
        <v>4283.2587272754754</v>
      </c>
      <c r="AI3942">
        <v>211.0742712</v>
      </c>
      <c r="AJ3942">
        <v>8548.8976591776009</v>
      </c>
      <c r="AK3942">
        <v>245.71210031999999</v>
      </c>
      <c r="AL3942">
        <v>191723.390625</v>
      </c>
      <c r="AM3942">
        <v>159700.15625</v>
      </c>
      <c r="AN3942">
        <v>32023.203125</v>
      </c>
      <c r="AO3942" s="5" t="s">
        <v>1114</v>
      </c>
    </row>
    <row r="3943" spans="1:41" ht="14.25" x14ac:dyDescent="0.45">
      <c r="A3943">
        <v>2021</v>
      </c>
      <c r="B3943" s="5" t="s">
        <v>1508</v>
      </c>
      <c r="C3943" s="5" t="s">
        <v>170</v>
      </c>
      <c r="D3943" s="5" t="s">
        <v>83</v>
      </c>
      <c r="E3943" s="5" t="s">
        <v>25</v>
      </c>
      <c r="F3943" s="5" t="s">
        <v>25</v>
      </c>
      <c r="G3943" s="5" t="s">
        <v>87</v>
      </c>
      <c r="H3943" s="5" t="s">
        <v>130</v>
      </c>
      <c r="I3943">
        <v>1050.5999999999999</v>
      </c>
      <c r="J3943">
        <v>4236.6000000000004</v>
      </c>
      <c r="K3943">
        <v>46.800974141683483</v>
      </c>
      <c r="L3943">
        <v>355.84350000000001</v>
      </c>
      <c r="M3943">
        <v>17506.104999999989</v>
      </c>
      <c r="N3943">
        <v>5507.4020611380074</v>
      </c>
      <c r="O3943">
        <v>1333</v>
      </c>
      <c r="P3943">
        <v>1200</v>
      </c>
      <c r="Q3943">
        <v>901.33499432523354</v>
      </c>
      <c r="R3943">
        <v>129.03542209868289</v>
      </c>
      <c r="S3943">
        <v>5072.448020012137</v>
      </c>
      <c r="T3943">
        <v>247.27973584276771</v>
      </c>
      <c r="U3943">
        <v>170.613606518496</v>
      </c>
      <c r="V3943">
        <v>2440</v>
      </c>
      <c r="W3943">
        <v>5219.7628132886402</v>
      </c>
      <c r="X3943">
        <v>2745.1264190566999</v>
      </c>
      <c r="Y3943">
        <v>15313</v>
      </c>
      <c r="Z3943">
        <v>167.82900000000001</v>
      </c>
      <c r="AA3943">
        <v>37053.01235597198</v>
      </c>
      <c r="AB3943">
        <v>170</v>
      </c>
      <c r="AC3943">
        <v>1702.7</v>
      </c>
      <c r="AD3943">
        <v>5107.5649814995813</v>
      </c>
      <c r="AE3943">
        <v>5509.8378789764092</v>
      </c>
      <c r="AF3943">
        <v>6158.0470713008717</v>
      </c>
      <c r="AG3943">
        <v>52120</v>
      </c>
      <c r="AH3943">
        <v>9815.5867157615958</v>
      </c>
      <c r="AI3943">
        <v>439.20334351296009</v>
      </c>
      <c r="AJ3943">
        <v>8302.9112144607843</v>
      </c>
      <c r="AK3943">
        <v>719.4604203505113</v>
      </c>
      <c r="AL3943">
        <v>190741.09375</v>
      </c>
      <c r="AM3943">
        <v>142318.765625</v>
      </c>
      <c r="AN3943">
        <v>48422.33984375</v>
      </c>
      <c r="AO3943" s="5" t="s">
        <v>3001</v>
      </c>
    </row>
    <row r="3944" spans="1:41" ht="14.25" x14ac:dyDescent="0.45">
      <c r="A3944">
        <v>2021</v>
      </c>
      <c r="B3944" s="5" t="s">
        <v>1508</v>
      </c>
      <c r="C3944" s="5" t="s">
        <v>170</v>
      </c>
      <c r="D3944" s="5" t="s">
        <v>83</v>
      </c>
      <c r="E3944" s="5" t="s">
        <v>260</v>
      </c>
      <c r="F3944" s="5" t="s">
        <v>260</v>
      </c>
      <c r="G3944" s="5" t="s">
        <v>87</v>
      </c>
      <c r="H3944" s="5" t="s">
        <v>130</v>
      </c>
      <c r="I3944">
        <v>2702.7898062335998</v>
      </c>
      <c r="J3944">
        <v>3809.1185</v>
      </c>
      <c r="K3944">
        <v>0</v>
      </c>
      <c r="L3944">
        <v>207</v>
      </c>
      <c r="M3944">
        <v>5004.8345368359351</v>
      </c>
      <c r="N3944">
        <v>500</v>
      </c>
      <c r="O3944">
        <v>59</v>
      </c>
      <c r="P3944">
        <v>0</v>
      </c>
      <c r="Q3944">
        <v>45.52196941036533</v>
      </c>
      <c r="R3944">
        <v>317.10356110254202</v>
      </c>
      <c r="S3944">
        <v>4751.0517977103518</v>
      </c>
      <c r="T3944">
        <v>0</v>
      </c>
      <c r="U3944"/>
      <c r="V3944">
        <v>334</v>
      </c>
      <c r="W3944">
        <v>1141.4176151062909</v>
      </c>
      <c r="X3944">
        <v>1023.5418708746799</v>
      </c>
      <c r="Y3944">
        <v>2286</v>
      </c>
      <c r="Z3944">
        <v>900.29199999999992</v>
      </c>
      <c r="AA3944">
        <v>17502.924278545899</v>
      </c>
      <c r="AB3944">
        <v>0</v>
      </c>
      <c r="AC3944">
        <v>191</v>
      </c>
      <c r="AD3944">
        <v>2167.8954350260228</v>
      </c>
      <c r="AE3944">
        <v>1407.70302408</v>
      </c>
      <c r="AF3944">
        <v>3139.6011807680429</v>
      </c>
      <c r="AG3944">
        <v>37125</v>
      </c>
      <c r="AH3944">
        <v>4538.1010530265994</v>
      </c>
      <c r="AI3944">
        <v>1294</v>
      </c>
      <c r="AJ3944">
        <v>7317.6424525329912</v>
      </c>
      <c r="AK3944"/>
      <c r="AL3944">
        <v>97765.5390625</v>
      </c>
      <c r="AM3944">
        <v>77785.6953125</v>
      </c>
      <c r="AN3944">
        <v>19979.84375</v>
      </c>
      <c r="AO3944" s="5" t="s">
        <v>3002</v>
      </c>
    </row>
    <row r="3945" spans="1:41" ht="14.25" x14ac:dyDescent="0.45">
      <c r="A3945">
        <v>2021</v>
      </c>
      <c r="B3945" s="5" t="s">
        <v>1509</v>
      </c>
      <c r="C3945" s="5" t="s">
        <v>170</v>
      </c>
      <c r="D3945" s="5" t="s">
        <v>83</v>
      </c>
      <c r="E3945" s="5" t="s">
        <v>260</v>
      </c>
      <c r="F3945" s="5" t="s">
        <v>260</v>
      </c>
      <c r="G3945" s="5" t="s">
        <v>87</v>
      </c>
      <c r="H3945" s="5" t="s">
        <v>130</v>
      </c>
      <c r="I3945">
        <v>2400</v>
      </c>
      <c r="J3945">
        <v>4071.48</v>
      </c>
      <c r="K3945">
        <v>0</v>
      </c>
      <c r="L3945">
        <v>299</v>
      </c>
      <c r="M3945">
        <v>2655.5767031249989</v>
      </c>
      <c r="N3945">
        <v>619.38933059520002</v>
      </c>
      <c r="O3945">
        <v>55.795577009685147</v>
      </c>
      <c r="P3945">
        <v>0</v>
      </c>
      <c r="Q3945">
        <v>36.388822320000003</v>
      </c>
      <c r="R3945">
        <v>241.82432286194481</v>
      </c>
      <c r="S3945">
        <v>4587.7296881262164</v>
      </c>
      <c r="T3945">
        <v>109.344326394264</v>
      </c>
      <c r="U3945"/>
      <c r="V3945">
        <v>180</v>
      </c>
      <c r="W3945">
        <v>1016.529141971143</v>
      </c>
      <c r="X3945">
        <v>2327.6848318716029</v>
      </c>
      <c r="Y3945">
        <v>2025.396</v>
      </c>
      <c r="Z3945">
        <v>835.4375161939073</v>
      </c>
      <c r="AA3945">
        <v>16263.275907613841</v>
      </c>
      <c r="AB3945">
        <v>0</v>
      </c>
      <c r="AC3945">
        <v>50</v>
      </c>
      <c r="AD3945">
        <v>2227.4004073355991</v>
      </c>
      <c r="AE3945">
        <v>1433.588796950874</v>
      </c>
      <c r="AF3945">
        <v>3821.1795379042992</v>
      </c>
      <c r="AG3945">
        <v>35612.083996743961</v>
      </c>
      <c r="AH3945">
        <v>3623.620951199774</v>
      </c>
      <c r="AI3945">
        <v>1614.1661342784</v>
      </c>
      <c r="AJ3945">
        <v>5553.5967275511221</v>
      </c>
      <c r="AK3945"/>
      <c r="AL3945">
        <v>91660.484375</v>
      </c>
      <c r="AM3945">
        <v>73442.640625</v>
      </c>
      <c r="AN3945">
        <v>18217.84765625</v>
      </c>
      <c r="AO3945" s="5" t="s">
        <v>3003</v>
      </c>
    </row>
    <row r="3946" spans="1:41" ht="14.25" x14ac:dyDescent="0.45">
      <c r="A3946">
        <v>2021</v>
      </c>
      <c r="B3946" s="5" t="s">
        <v>1507</v>
      </c>
      <c r="C3946" s="5" t="s">
        <v>170</v>
      </c>
      <c r="D3946" s="5" t="s">
        <v>83</v>
      </c>
      <c r="E3946" s="5" t="s">
        <v>260</v>
      </c>
      <c r="F3946" s="5" t="s">
        <v>260</v>
      </c>
      <c r="G3946" s="5" t="s">
        <v>87</v>
      </c>
      <c r="H3946" s="5" t="s">
        <v>130</v>
      </c>
      <c r="I3946">
        <v>2261.1574849536</v>
      </c>
      <c r="J3946">
        <v>4217</v>
      </c>
      <c r="K3946">
        <v>246</v>
      </c>
      <c r="L3946">
        <v>207</v>
      </c>
      <c r="M3946">
        <v>1057.5</v>
      </c>
      <c r="N3946">
        <v>550</v>
      </c>
      <c r="O3946">
        <v>85.288202825694214</v>
      </c>
      <c r="P3946">
        <v>0</v>
      </c>
      <c r="Q3946">
        <v>66</v>
      </c>
      <c r="R3946">
        <v>763.59311308145777</v>
      </c>
      <c r="S3946">
        <v>5943</v>
      </c>
      <c r="T3946">
        <v>0</v>
      </c>
      <c r="U3946"/>
      <c r="V3946">
        <v>119</v>
      </c>
      <c r="W3946">
        <v>1057.6099999999999</v>
      </c>
      <c r="X3946">
        <v>1073.959169978672</v>
      </c>
      <c r="Y3946">
        <v>2790</v>
      </c>
      <c r="Z3946">
        <v>994.5</v>
      </c>
      <c r="AA3946">
        <v>17419.7797043098</v>
      </c>
      <c r="AB3946">
        <v>0</v>
      </c>
      <c r="AC3946">
        <v>191.28925490905721</v>
      </c>
      <c r="AD3946">
        <v>2209.200370721579</v>
      </c>
      <c r="AE3946">
        <v>1159.69341821289</v>
      </c>
      <c r="AF3946">
        <v>5980.1494806355631</v>
      </c>
      <c r="AG3946">
        <v>28446.066121606749</v>
      </c>
      <c r="AH3946">
        <v>4317.4466549375002</v>
      </c>
      <c r="AI3946">
        <v>0</v>
      </c>
      <c r="AJ3946">
        <v>4974.5612928806313</v>
      </c>
      <c r="AK3946"/>
      <c r="AL3946">
        <v>86129.7890625</v>
      </c>
      <c r="AM3946">
        <v>70139.7890625</v>
      </c>
      <c r="AN3946">
        <v>15990.00390625</v>
      </c>
      <c r="AO3946" s="5" t="s">
        <v>3004</v>
      </c>
    </row>
    <row r="3947" spans="1:41" ht="14.25" x14ac:dyDescent="0.45">
      <c r="A3947">
        <v>2021</v>
      </c>
      <c r="B3947" s="5" t="s">
        <v>589</v>
      </c>
      <c r="C3947" s="5" t="s">
        <v>170</v>
      </c>
      <c r="D3947" s="5" t="s">
        <v>83</v>
      </c>
      <c r="E3947" s="5" t="s">
        <v>260</v>
      </c>
      <c r="F3947" s="5" t="s">
        <v>260</v>
      </c>
      <c r="G3947" s="5" t="s">
        <v>87</v>
      </c>
      <c r="H3947" s="5" t="s">
        <v>130</v>
      </c>
      <c r="I3947">
        <v>3200</v>
      </c>
      <c r="J3947">
        <v>3343</v>
      </c>
      <c r="K3947">
        <v>123.01656296202</v>
      </c>
      <c r="L3947">
        <v>299</v>
      </c>
      <c r="M3947">
        <v>3463.7829120000001</v>
      </c>
      <c r="N3947">
        <v>643</v>
      </c>
      <c r="O3947">
        <v>54.138895882374932</v>
      </c>
      <c r="P3947">
        <v>0</v>
      </c>
      <c r="Q3947">
        <v>87.660999127448974</v>
      </c>
      <c r="R3947">
        <v>302.29648108693618</v>
      </c>
      <c r="S3947">
        <v>4367.8075381118824</v>
      </c>
      <c r="T3947">
        <v>0</v>
      </c>
      <c r="U3947"/>
      <c r="V3947">
        <v>122</v>
      </c>
      <c r="W3947">
        <v>1439.5292860157799</v>
      </c>
      <c r="X3947">
        <v>1844.6169765600989</v>
      </c>
      <c r="Y3947">
        <v>2189.27</v>
      </c>
      <c r="Z3947">
        <v>839.25453922130339</v>
      </c>
      <c r="AA3947">
        <v>18215.461094796108</v>
      </c>
      <c r="AB3947"/>
      <c r="AC3947">
        <v>0</v>
      </c>
      <c r="AD3947">
        <v>2250.2303374322478</v>
      </c>
      <c r="AE3947">
        <v>1123.781068512</v>
      </c>
      <c r="AF3947">
        <v>3197.053075614825</v>
      </c>
      <c r="AG3947">
        <v>35743</v>
      </c>
      <c r="AH3947">
        <v>3232.4849849854941</v>
      </c>
      <c r="AI3947">
        <v>1582.51581792</v>
      </c>
      <c r="AJ3947">
        <v>6256.7927893103033</v>
      </c>
      <c r="AK3947"/>
      <c r="AL3947">
        <v>93919.6953125</v>
      </c>
      <c r="AM3947">
        <v>75561.5703125</v>
      </c>
      <c r="AN3947">
        <v>18358.123046875</v>
      </c>
      <c r="AO3947" s="5" t="s">
        <v>1115</v>
      </c>
    </row>
    <row r="3948" spans="1:41" ht="14.25" x14ac:dyDescent="0.45">
      <c r="A3948">
        <v>2021</v>
      </c>
      <c r="B3948" s="5" t="s">
        <v>5028</v>
      </c>
      <c r="C3948" s="5" t="s">
        <v>170</v>
      </c>
      <c r="D3948" s="5" t="s">
        <v>83</v>
      </c>
      <c r="E3948" s="5" t="s">
        <v>260</v>
      </c>
      <c r="F3948" s="5" t="s">
        <v>260</v>
      </c>
      <c r="G3948" s="5" t="s">
        <v>87</v>
      </c>
      <c r="H3948" s="5" t="s">
        <v>130</v>
      </c>
      <c r="I3948">
        <v>2000</v>
      </c>
      <c r="J3948">
        <v>5165.070267321089</v>
      </c>
      <c r="K3948">
        <v>103</v>
      </c>
      <c r="L3948">
        <v>0</v>
      </c>
      <c r="M3948">
        <v>8323.2000000000007</v>
      </c>
      <c r="N3948">
        <v>299.63491199999999</v>
      </c>
      <c r="O3948">
        <v>52.02</v>
      </c>
      <c r="P3948">
        <v>95</v>
      </c>
      <c r="Q3948">
        <v>335.49123988914761</v>
      </c>
      <c r="R3948">
        <v>367.08756637935818</v>
      </c>
      <c r="S3948">
        <v>3619.1046890315238</v>
      </c>
      <c r="T3948"/>
      <c r="U3948"/>
      <c r="V3948">
        <v>700</v>
      </c>
      <c r="W3948">
        <v>1299.4595999999999</v>
      </c>
      <c r="X3948">
        <v>2601</v>
      </c>
      <c r="Y3948">
        <v>3621.836493834463</v>
      </c>
      <c r="Z3948">
        <v>571.51673205495104</v>
      </c>
      <c r="AA3948">
        <v>23206</v>
      </c>
      <c r="AB3948"/>
      <c r="AC3948">
        <v>0</v>
      </c>
      <c r="AD3948">
        <v>1305.370130389168</v>
      </c>
      <c r="AE3948">
        <v>1098.6623999999999</v>
      </c>
      <c r="AF3948">
        <v>5846.3754425999996</v>
      </c>
      <c r="AG3948">
        <v>65117</v>
      </c>
      <c r="AH3948">
        <v>5678.1535919296866</v>
      </c>
      <c r="AI3948">
        <v>6098.3046000000004</v>
      </c>
      <c r="AJ3948">
        <v>6276.9</v>
      </c>
      <c r="AK3948"/>
      <c r="AL3948">
        <v>143780.1875</v>
      </c>
      <c r="AM3948">
        <v>114700.5703125</v>
      </c>
      <c r="AN3948">
        <v>29079.61328125</v>
      </c>
      <c r="AO3948" s="5" t="s">
        <v>5844</v>
      </c>
    </row>
    <row r="3949" spans="1:41" ht="14.25" x14ac:dyDescent="0.45">
      <c r="A3949">
        <v>2021</v>
      </c>
      <c r="B3949" s="5" t="s">
        <v>4071</v>
      </c>
      <c r="C3949" s="5" t="s">
        <v>170</v>
      </c>
      <c r="D3949" s="5" t="s">
        <v>83</v>
      </c>
      <c r="E3949" s="5" t="s">
        <v>260</v>
      </c>
      <c r="F3949" s="5" t="s">
        <v>260</v>
      </c>
      <c r="G3949" s="5" t="s">
        <v>87</v>
      </c>
      <c r="H3949" s="5" t="s">
        <v>130</v>
      </c>
      <c r="I3949">
        <v>2000</v>
      </c>
      <c r="J3949"/>
      <c r="K3949">
        <v>121</v>
      </c>
      <c r="L3949">
        <v>327.39</v>
      </c>
      <c r="M3949">
        <v>5942.7647999999999</v>
      </c>
      <c r="N3949">
        <v>731.54339616000004</v>
      </c>
      <c r="O3949">
        <v>52.956410999999989</v>
      </c>
      <c r="P3949">
        <v>136.7340067340067</v>
      </c>
      <c r="Q3949">
        <v>71.463145451783006</v>
      </c>
      <c r="R3949">
        <v>336.75125682502153</v>
      </c>
      <c r="S3949">
        <v>5077</v>
      </c>
      <c r="T3949"/>
      <c r="U3949"/>
      <c r="V3949">
        <v>209</v>
      </c>
      <c r="W3949">
        <v>1383.6319393000001</v>
      </c>
      <c r="X3949">
        <v>2016</v>
      </c>
      <c r="Y3949">
        <v>2020.3541967439651</v>
      </c>
      <c r="Z3949">
        <v>773.95418424000002</v>
      </c>
      <c r="AA3949">
        <v>23206</v>
      </c>
      <c r="AB3949"/>
      <c r="AC3949">
        <v>0</v>
      </c>
      <c r="AD3949">
        <v>1307.4204278492639</v>
      </c>
      <c r="AE3949">
        <v>1103.6563200000001</v>
      </c>
      <c r="AF3949">
        <v>7035.8090400000001</v>
      </c>
      <c r="AG3949">
        <v>36533</v>
      </c>
      <c r="AH3949">
        <v>3535</v>
      </c>
      <c r="AI3949">
        <v>2065.641372</v>
      </c>
      <c r="AJ3949">
        <v>6313.452818624437</v>
      </c>
      <c r="AK3949"/>
      <c r="AL3949">
        <v>102300.5234375</v>
      </c>
      <c r="AM3949">
        <v>80799.109375</v>
      </c>
      <c r="AN3949">
        <v>21501.4140625</v>
      </c>
      <c r="AO3949" s="5" t="s">
        <v>4572</v>
      </c>
    </row>
    <row r="3950" spans="1:41" ht="14.25" x14ac:dyDescent="0.45">
      <c r="A3950">
        <v>2021</v>
      </c>
      <c r="B3950" s="5" t="s">
        <v>1507</v>
      </c>
      <c r="C3950" s="5" t="s">
        <v>170</v>
      </c>
      <c r="D3950" s="5" t="s">
        <v>83</v>
      </c>
      <c r="E3950" s="5" t="s">
        <v>263</v>
      </c>
      <c r="F3950" s="5" t="s">
        <v>263</v>
      </c>
      <c r="G3950" s="5" t="s">
        <v>87</v>
      </c>
      <c r="H3950" s="5" t="s">
        <v>130</v>
      </c>
      <c r="I3950"/>
      <c r="J3950"/>
      <c r="K3950">
        <v>61</v>
      </c>
      <c r="L3950"/>
      <c r="M3950">
        <v>0</v>
      </c>
      <c r="N3950">
        <v>0</v>
      </c>
      <c r="O3950">
        <v>304.60072437747942</v>
      </c>
      <c r="P3950">
        <v>0</v>
      </c>
      <c r="Q3950">
        <v>0</v>
      </c>
      <c r="R3950">
        <v>0</v>
      </c>
      <c r="S3950">
        <v>0</v>
      </c>
      <c r="T3950">
        <v>609.20144875495873</v>
      </c>
      <c r="U3950"/>
      <c r="V3950">
        <v>119</v>
      </c>
      <c r="W3950">
        <v>650</v>
      </c>
      <c r="X3950">
        <v>134.24489624733391</v>
      </c>
      <c r="Y3950">
        <v>0</v>
      </c>
      <c r="Z3950">
        <v>0</v>
      </c>
      <c r="AA3950">
        <v>0</v>
      </c>
      <c r="AB3950">
        <v>0</v>
      </c>
      <c r="AC3950">
        <v>0</v>
      </c>
      <c r="AD3950">
        <v>0</v>
      </c>
      <c r="AE3950">
        <v>594.34287683410616</v>
      </c>
      <c r="AF3950"/>
      <c r="AG3950">
        <v>0</v>
      </c>
      <c r="AH3950">
        <v>0</v>
      </c>
      <c r="AI3950">
        <v>0</v>
      </c>
      <c r="AJ3950">
        <v>0</v>
      </c>
      <c r="AK3950"/>
      <c r="AL3950">
        <v>2472.389892578125</v>
      </c>
      <c r="AM3950">
        <v>713.3428955078125</v>
      </c>
      <c r="AN3950">
        <v>1759.047119140625</v>
      </c>
      <c r="AO3950" s="5" t="s">
        <v>3006</v>
      </c>
    </row>
    <row r="3951" spans="1:41" ht="14.25" x14ac:dyDescent="0.45">
      <c r="A3951">
        <v>2021</v>
      </c>
      <c r="B3951" s="5" t="s">
        <v>1508</v>
      </c>
      <c r="C3951" s="5" t="s">
        <v>170</v>
      </c>
      <c r="D3951" s="5" t="s">
        <v>83</v>
      </c>
      <c r="E3951" s="5" t="s">
        <v>263</v>
      </c>
      <c r="F3951" s="5" t="s">
        <v>263</v>
      </c>
      <c r="G3951" s="5" t="s">
        <v>87</v>
      </c>
      <c r="H3951" s="5" t="s">
        <v>130</v>
      </c>
      <c r="I3951">
        <v>0</v>
      </c>
      <c r="J3951"/>
      <c r="K3951"/>
      <c r="L3951">
        <v>0</v>
      </c>
      <c r="M3951">
        <v>0</v>
      </c>
      <c r="N3951">
        <v>0</v>
      </c>
      <c r="O3951">
        <v>238</v>
      </c>
      <c r="P3951">
        <v>0</v>
      </c>
      <c r="Q3951">
        <v>0</v>
      </c>
      <c r="R3951"/>
      <c r="S3951">
        <v>0</v>
      </c>
      <c r="T3951">
        <v>609.20144875495873</v>
      </c>
      <c r="U3951"/>
      <c r="V3951">
        <v>207</v>
      </c>
      <c r="W3951"/>
      <c r="X3951">
        <v>127.94273385933499</v>
      </c>
      <c r="Y3951">
        <v>0</v>
      </c>
      <c r="Z3951"/>
      <c r="AA3951">
        <v>0</v>
      </c>
      <c r="AB3951">
        <v>0</v>
      </c>
      <c r="AC3951"/>
      <c r="AD3951">
        <v>0</v>
      </c>
      <c r="AE3951">
        <v>100</v>
      </c>
      <c r="AF3951"/>
      <c r="AG3951">
        <v>0</v>
      </c>
      <c r="AH3951">
        <v>0</v>
      </c>
      <c r="AI3951">
        <v>0</v>
      </c>
      <c r="AJ3951">
        <v>0</v>
      </c>
      <c r="AK3951"/>
      <c r="AL3951">
        <v>1282.1441650390625</v>
      </c>
      <c r="AM3951">
        <v>307</v>
      </c>
      <c r="AN3951">
        <v>975.14422607421875</v>
      </c>
      <c r="AO3951" s="5" t="s">
        <v>3005</v>
      </c>
    </row>
    <row r="3952" spans="1:41" ht="14.25" x14ac:dyDescent="0.45">
      <c r="A3952">
        <v>2021</v>
      </c>
      <c r="B3952" s="5" t="s">
        <v>5028</v>
      </c>
      <c r="C3952" s="5" t="s">
        <v>170</v>
      </c>
      <c r="D3952" s="5" t="s">
        <v>83</v>
      </c>
      <c r="E3952" s="5" t="s">
        <v>263</v>
      </c>
      <c r="F3952" s="5" t="s">
        <v>263</v>
      </c>
      <c r="G3952" s="5" t="s">
        <v>87</v>
      </c>
      <c r="H3952" s="5" t="s">
        <v>130</v>
      </c>
      <c r="I3952"/>
      <c r="J3952"/>
      <c r="K3952">
        <v>26.898114750000001</v>
      </c>
      <c r="L3952">
        <v>0</v>
      </c>
      <c r="M3952"/>
      <c r="N3952">
        <v>0</v>
      </c>
      <c r="O3952">
        <v>208.08</v>
      </c>
      <c r="P3952">
        <v>1200</v>
      </c>
      <c r="Q3952">
        <v>0</v>
      </c>
      <c r="R3952">
        <v>0</v>
      </c>
      <c r="S3952">
        <v>0</v>
      </c>
      <c r="T3952"/>
      <c r="U3952"/>
      <c r="V3952">
        <v>191</v>
      </c>
      <c r="W3952"/>
      <c r="X3952">
        <v>0</v>
      </c>
      <c r="Y3952">
        <v>0</v>
      </c>
      <c r="Z3952">
        <v>0</v>
      </c>
      <c r="AA3952">
        <v>0</v>
      </c>
      <c r="AB3952"/>
      <c r="AC3952">
        <v>0</v>
      </c>
      <c r="AD3952"/>
      <c r="AE3952">
        <v>26.01</v>
      </c>
      <c r="AF3952">
        <v>0</v>
      </c>
      <c r="AG3952"/>
      <c r="AH3952"/>
      <c r="AI3952"/>
      <c r="AJ3952"/>
      <c r="AK3952"/>
      <c r="AL3952">
        <v>1651.9881591796875</v>
      </c>
      <c r="AM3952">
        <v>1417.010009765625</v>
      </c>
      <c r="AN3952">
        <v>234.97811889648438</v>
      </c>
      <c r="AO3952" s="5" t="s">
        <v>5845</v>
      </c>
    </row>
    <row r="3953" spans="1:41" ht="14.25" x14ac:dyDescent="0.45">
      <c r="A3953">
        <v>2021</v>
      </c>
      <c r="B3953" s="5" t="s">
        <v>4071</v>
      </c>
      <c r="C3953" s="5" t="s">
        <v>170</v>
      </c>
      <c r="D3953" s="5" t="s">
        <v>83</v>
      </c>
      <c r="E3953" s="5" t="s">
        <v>263</v>
      </c>
      <c r="F3953" s="5" t="s">
        <v>263</v>
      </c>
      <c r="G3953" s="5" t="s">
        <v>87</v>
      </c>
      <c r="H3953" s="5" t="s">
        <v>130</v>
      </c>
      <c r="I3953"/>
      <c r="J3953"/>
      <c r="K3953">
        <v>19.254766376664001</v>
      </c>
      <c r="L3953"/>
      <c r="M3953"/>
      <c r="N3953">
        <v>0</v>
      </c>
      <c r="O3953">
        <v>211.82564400000001</v>
      </c>
      <c r="P3953">
        <v>791.7340067340067</v>
      </c>
      <c r="Q3953">
        <v>0</v>
      </c>
      <c r="R3953">
        <v>0</v>
      </c>
      <c r="S3953">
        <v>0</v>
      </c>
      <c r="T3953"/>
      <c r="U3953"/>
      <c r="V3953">
        <v>184</v>
      </c>
      <c r="W3953"/>
      <c r="X3953">
        <v>297.66884399999998</v>
      </c>
      <c r="Y3953"/>
      <c r="Z3953"/>
      <c r="AA3953">
        <v>0</v>
      </c>
      <c r="AB3953"/>
      <c r="AC3953">
        <v>0</v>
      </c>
      <c r="AD3953"/>
      <c r="AE3953">
        <v>56</v>
      </c>
      <c r="AF3953">
        <v>0</v>
      </c>
      <c r="AG3953"/>
      <c r="AH3953"/>
      <c r="AI3953"/>
      <c r="AJ3953"/>
      <c r="AK3953"/>
      <c r="AL3953">
        <v>1560.4832763671875</v>
      </c>
      <c r="AM3953">
        <v>1031.7340087890625</v>
      </c>
      <c r="AN3953">
        <v>528.749267578125</v>
      </c>
      <c r="AO3953" s="5" t="s">
        <v>4573</v>
      </c>
    </row>
    <row r="3954" spans="1:41" ht="14.25" x14ac:dyDescent="0.45">
      <c r="A3954">
        <v>2021</v>
      </c>
      <c r="B3954" s="5" t="s">
        <v>589</v>
      </c>
      <c r="C3954" s="5" t="s">
        <v>170</v>
      </c>
      <c r="D3954" s="5" t="s">
        <v>83</v>
      </c>
      <c r="E3954" s="5" t="s">
        <v>263</v>
      </c>
      <c r="F3954" s="5" t="s">
        <v>263</v>
      </c>
      <c r="G3954" s="5" t="s">
        <v>87</v>
      </c>
      <c r="H3954" s="5" t="s">
        <v>130</v>
      </c>
      <c r="I3954">
        <v>0</v>
      </c>
      <c r="J3954"/>
      <c r="K3954">
        <v>19.254766376664001</v>
      </c>
      <c r="L3954">
        <v>0</v>
      </c>
      <c r="M3954">
        <v>0</v>
      </c>
      <c r="N3954">
        <v>0</v>
      </c>
      <c r="O3954">
        <v>216.5555835294997</v>
      </c>
      <c r="P3954">
        <v>0</v>
      </c>
      <c r="Q3954">
        <v>5</v>
      </c>
      <c r="R3954">
        <v>207.28901560247061</v>
      </c>
      <c r="S3954">
        <v>0</v>
      </c>
      <c r="T3954">
        <v>0</v>
      </c>
      <c r="U3954"/>
      <c r="V3954">
        <v>253</v>
      </c>
      <c r="W3954">
        <v>0</v>
      </c>
      <c r="X3954">
        <v>285.88945592423761</v>
      </c>
      <c r="Y3954">
        <v>0</v>
      </c>
      <c r="Z3954"/>
      <c r="AA3954">
        <v>0</v>
      </c>
      <c r="AB3954"/>
      <c r="AC3954">
        <v>0</v>
      </c>
      <c r="AD3954"/>
      <c r="AE3954">
        <v>56.40408543109465</v>
      </c>
      <c r="AF3954">
        <v>0</v>
      </c>
      <c r="AG3954"/>
      <c r="AH3954"/>
      <c r="AI3954"/>
      <c r="AJ3954">
        <v>0</v>
      </c>
      <c r="AK3954"/>
      <c r="AL3954">
        <v>1043.3929443359375</v>
      </c>
      <c r="AM3954">
        <v>521.693115234375</v>
      </c>
      <c r="AN3954">
        <v>521.6998291015625</v>
      </c>
      <c r="AO3954" s="5" t="s">
        <v>1116</v>
      </c>
    </row>
    <row r="3955" spans="1:41" ht="14.25" x14ac:dyDescent="0.45">
      <c r="A3955">
        <v>2021</v>
      </c>
      <c r="B3955" s="5" t="s">
        <v>1509</v>
      </c>
      <c r="C3955" s="5" t="s">
        <v>170</v>
      </c>
      <c r="D3955" s="5" t="s">
        <v>83</v>
      </c>
      <c r="E3955" s="5" t="s">
        <v>263</v>
      </c>
      <c r="F3955" s="5" t="s">
        <v>263</v>
      </c>
      <c r="G3955" s="5" t="s">
        <v>87</v>
      </c>
      <c r="H3955" s="5" t="s">
        <v>130</v>
      </c>
      <c r="I3955">
        <v>0</v>
      </c>
      <c r="J3955"/>
      <c r="K3955"/>
      <c r="L3955">
        <v>0</v>
      </c>
      <c r="M3955">
        <v>0</v>
      </c>
      <c r="N3955">
        <v>0</v>
      </c>
      <c r="O3955">
        <v>223.18230803874059</v>
      </c>
      <c r="P3955">
        <v>0</v>
      </c>
      <c r="Q3955">
        <v>0</v>
      </c>
      <c r="R3955">
        <v>219.7326301537054</v>
      </c>
      <c r="S3955">
        <v>0</v>
      </c>
      <c r="T3955">
        <v>0</v>
      </c>
      <c r="U3955"/>
      <c r="V3955">
        <v>73</v>
      </c>
      <c r="W3955">
        <v>0</v>
      </c>
      <c r="X3955">
        <v>233.25883892210479</v>
      </c>
      <c r="Y3955">
        <v>0</v>
      </c>
      <c r="Z3955">
        <v>0</v>
      </c>
      <c r="AA3955">
        <v>0</v>
      </c>
      <c r="AB3955">
        <v>0</v>
      </c>
      <c r="AC3955"/>
      <c r="AD3955"/>
      <c r="AE3955">
        <v>56.40408543109465</v>
      </c>
      <c r="AF3955"/>
      <c r="AG3955"/>
      <c r="AH3955"/>
      <c r="AI3955">
        <v>0</v>
      </c>
      <c r="AJ3955">
        <v>0</v>
      </c>
      <c r="AK3955"/>
      <c r="AL3955">
        <v>805.577880859375</v>
      </c>
      <c r="AM3955">
        <v>349.13671875</v>
      </c>
      <c r="AN3955">
        <v>456.441162109375</v>
      </c>
      <c r="AO3955" s="5" t="s">
        <v>3007</v>
      </c>
    </row>
    <row r="3956" spans="1:41" ht="14.25" x14ac:dyDescent="0.45">
      <c r="A3956">
        <v>2021</v>
      </c>
      <c r="B3956" s="5" t="s">
        <v>5028</v>
      </c>
      <c r="C3956" s="5" t="s">
        <v>5027</v>
      </c>
      <c r="D3956" s="5" t="s">
        <v>83</v>
      </c>
      <c r="E3956" s="5" t="s">
        <v>94</v>
      </c>
      <c r="F3956" s="5" t="s">
        <v>235</v>
      </c>
      <c r="G3956" s="5" t="s">
        <v>86</v>
      </c>
      <c r="H3956" s="5" t="s">
        <v>130</v>
      </c>
      <c r="I3956">
        <v>300</v>
      </c>
      <c r="J3956"/>
      <c r="K3956"/>
      <c r="L3956"/>
      <c r="M3956">
        <v>0</v>
      </c>
      <c r="N3956">
        <v>0</v>
      </c>
      <c r="O3956">
        <v>0</v>
      </c>
      <c r="P3956"/>
      <c r="Q3956">
        <v>0</v>
      </c>
      <c r="R3956">
        <v>0</v>
      </c>
      <c r="S3956">
        <v>10</v>
      </c>
      <c r="T3956"/>
      <c r="U3956"/>
      <c r="V3956">
        <v>244</v>
      </c>
      <c r="W3956"/>
      <c r="X3956">
        <v>0</v>
      </c>
      <c r="Y3956">
        <v>1720</v>
      </c>
      <c r="Z3956"/>
      <c r="AA3956">
        <v>0</v>
      </c>
      <c r="AB3956">
        <v>0</v>
      </c>
      <c r="AC3956"/>
      <c r="AD3956"/>
      <c r="AE3956"/>
      <c r="AF3956">
        <v>0</v>
      </c>
      <c r="AG3956"/>
      <c r="AH3956"/>
      <c r="AI3956">
        <v>0</v>
      </c>
      <c r="AJ3956"/>
      <c r="AK3956"/>
      <c r="AL3956">
        <v>2274</v>
      </c>
      <c r="AM3956">
        <v>2264</v>
      </c>
      <c r="AN3956">
        <v>10</v>
      </c>
      <c r="AO3956" s="5" t="s">
        <v>5846</v>
      </c>
    </row>
    <row r="3957" spans="1:41" ht="14.25" x14ac:dyDescent="0.45">
      <c r="A3957">
        <v>2021</v>
      </c>
      <c r="B3957" s="5" t="s">
        <v>4071</v>
      </c>
      <c r="C3957" s="5" t="s">
        <v>5027</v>
      </c>
      <c r="D3957" s="5" t="s">
        <v>83</v>
      </c>
      <c r="E3957" s="5" t="s">
        <v>94</v>
      </c>
      <c r="F3957" s="5" t="s">
        <v>235</v>
      </c>
      <c r="G3957" s="5" t="s">
        <v>86</v>
      </c>
      <c r="H3957" s="5" t="s">
        <v>130</v>
      </c>
      <c r="I3957">
        <v>330.15865121736471</v>
      </c>
      <c r="J3957"/>
      <c r="K3957"/>
      <c r="L3957"/>
      <c r="M3957"/>
      <c r="N3957">
        <v>0</v>
      </c>
      <c r="O3957">
        <v>0</v>
      </c>
      <c r="P3957"/>
      <c r="Q3957">
        <v>0</v>
      </c>
      <c r="R3957"/>
      <c r="S3957">
        <v>41.135667679475702</v>
      </c>
      <c r="T3957"/>
      <c r="U3957"/>
      <c r="V3957">
        <v>130.60574488233536</v>
      </c>
      <c r="W3957"/>
      <c r="X3957">
        <v>0</v>
      </c>
      <c r="Y3957"/>
      <c r="Z3957"/>
      <c r="AA3957">
        <v>0</v>
      </c>
      <c r="AB3957"/>
      <c r="AC3957"/>
      <c r="AD3957">
        <v>0</v>
      </c>
      <c r="AE3957"/>
      <c r="AF3957">
        <v>0</v>
      </c>
      <c r="AG3957"/>
      <c r="AH3957"/>
      <c r="AI3957">
        <v>0</v>
      </c>
      <c r="AJ3957"/>
      <c r="AK3957"/>
      <c r="AL3957">
        <v>501.90008544921875</v>
      </c>
      <c r="AM3957">
        <v>460.764404296875</v>
      </c>
      <c r="AN3957">
        <v>41.135665893554688</v>
      </c>
      <c r="AO3957" s="5" t="s">
        <v>5848</v>
      </c>
    </row>
    <row r="3958" spans="1:41" ht="14.25" x14ac:dyDescent="0.45">
      <c r="A3958">
        <v>2021</v>
      </c>
      <c r="B3958" s="5" t="s">
        <v>589</v>
      </c>
      <c r="C3958" s="5" t="s">
        <v>5027</v>
      </c>
      <c r="D3958" s="5" t="s">
        <v>83</v>
      </c>
      <c r="E3958" s="5" t="s">
        <v>94</v>
      </c>
      <c r="F3958" s="5" t="s">
        <v>235</v>
      </c>
      <c r="G3958" s="5" t="s">
        <v>86</v>
      </c>
      <c r="H3958" s="5" t="s">
        <v>130</v>
      </c>
      <c r="I3958">
        <v>207.54810530444905</v>
      </c>
      <c r="J3958"/>
      <c r="K3958"/>
      <c r="L3958"/>
      <c r="M3958">
        <v>0</v>
      </c>
      <c r="N3958">
        <v>0</v>
      </c>
      <c r="O3958">
        <v>0</v>
      </c>
      <c r="P3958">
        <v>0</v>
      </c>
      <c r="Q3958">
        <v>0</v>
      </c>
      <c r="R3958"/>
      <c r="S3958">
        <v>43.09133440522006</v>
      </c>
      <c r="T3958">
        <v>0</v>
      </c>
      <c r="U3958"/>
      <c r="V3958">
        <v>29.72481619651197</v>
      </c>
      <c r="W3958"/>
      <c r="X3958"/>
      <c r="Y3958">
        <v>0</v>
      </c>
      <c r="Z3958"/>
      <c r="AA3958"/>
      <c r="AB3958">
        <v>0</v>
      </c>
      <c r="AC3958"/>
      <c r="AD3958">
        <v>0</v>
      </c>
      <c r="AE3958"/>
      <c r="AF3958">
        <v>0</v>
      </c>
      <c r="AG3958"/>
      <c r="AH3958"/>
      <c r="AI3958">
        <v>0</v>
      </c>
      <c r="AJ3958">
        <v>0</v>
      </c>
      <c r="AK3958"/>
      <c r="AL3958">
        <v>280.3642578125</v>
      </c>
      <c r="AM3958">
        <v>237.27293395996094</v>
      </c>
      <c r="AN3958">
        <v>43.091335296630859</v>
      </c>
      <c r="AO3958" s="5" t="s">
        <v>5847</v>
      </c>
    </row>
    <row r="3959" spans="1:41" ht="14.25" x14ac:dyDescent="0.45">
      <c r="A3959">
        <v>2021</v>
      </c>
      <c r="B3959" s="5" t="s">
        <v>4071</v>
      </c>
      <c r="C3959" s="5" t="s">
        <v>5027</v>
      </c>
      <c r="D3959" s="5" t="s">
        <v>83</v>
      </c>
      <c r="E3959" s="5" t="s">
        <v>94</v>
      </c>
      <c r="F3959" s="5" t="s">
        <v>187</v>
      </c>
      <c r="G3959" s="5" t="s">
        <v>86</v>
      </c>
      <c r="H3959" s="5" t="s">
        <v>130</v>
      </c>
      <c r="I3959">
        <v>308.51750759606773</v>
      </c>
      <c r="J3959">
        <v>0</v>
      </c>
      <c r="K3959"/>
      <c r="L3959"/>
      <c r="M3959">
        <v>205.6783383973785</v>
      </c>
      <c r="N3959">
        <v>583.89748990405997</v>
      </c>
      <c r="O3959">
        <v>321.88659959189738</v>
      </c>
      <c r="P3959">
        <v>210.22588645934454</v>
      </c>
      <c r="Q3959">
        <v>0</v>
      </c>
      <c r="R3959">
        <v>0</v>
      </c>
      <c r="S3959">
        <v>399.01597649091428</v>
      </c>
      <c r="T3959"/>
      <c r="U3959">
        <v>0</v>
      </c>
      <c r="V3959">
        <v>71.987418439082475</v>
      </c>
      <c r="W3959">
        <v>0</v>
      </c>
      <c r="X3959">
        <v>0</v>
      </c>
      <c r="Y3959">
        <v>766.09088754515653</v>
      </c>
      <c r="Z3959">
        <v>0</v>
      </c>
      <c r="AA3959">
        <v>3879.0934621745587</v>
      </c>
      <c r="AB3959"/>
      <c r="AC3959">
        <v>115.08088680217823</v>
      </c>
      <c r="AD3959">
        <v>0</v>
      </c>
      <c r="AE3959"/>
      <c r="AF3959">
        <v>0</v>
      </c>
      <c r="AG3959">
        <v>9879.7589849180767</v>
      </c>
      <c r="AH3959">
        <v>1028.3916919868925</v>
      </c>
      <c r="AI3959"/>
      <c r="AJ3959">
        <v>1028.3916919868925</v>
      </c>
      <c r="AK3959"/>
      <c r="AL3959">
        <v>18798.01953125</v>
      </c>
      <c r="AM3959">
        <v>16843.044921875</v>
      </c>
      <c r="AN3959">
        <v>1954.97265625</v>
      </c>
      <c r="AO3959" s="5" t="s">
        <v>5851</v>
      </c>
    </row>
    <row r="3960" spans="1:41" ht="14.25" x14ac:dyDescent="0.45">
      <c r="A3960">
        <v>2021</v>
      </c>
      <c r="B3960" s="5" t="s">
        <v>5028</v>
      </c>
      <c r="C3960" s="5" t="s">
        <v>5027</v>
      </c>
      <c r="D3960" s="5" t="s">
        <v>83</v>
      </c>
      <c r="E3960" s="5" t="s">
        <v>94</v>
      </c>
      <c r="F3960" s="5" t="s">
        <v>187</v>
      </c>
      <c r="G3960" s="5" t="s">
        <v>86</v>
      </c>
      <c r="H3960" s="5" t="s">
        <v>130</v>
      </c>
      <c r="I3960">
        <v>300</v>
      </c>
      <c r="J3960">
        <v>317.03218059304561</v>
      </c>
      <c r="K3960"/>
      <c r="L3960"/>
      <c r="M3960">
        <v>0</v>
      </c>
      <c r="N3960">
        <v>571.34</v>
      </c>
      <c r="O3960">
        <v>311.02940000000001</v>
      </c>
      <c r="P3960">
        <v>460</v>
      </c>
      <c r="Q3960">
        <v>0</v>
      </c>
      <c r="R3960">
        <v>0</v>
      </c>
      <c r="S3960">
        <v>50</v>
      </c>
      <c r="T3960"/>
      <c r="U3960">
        <v>0</v>
      </c>
      <c r="V3960">
        <v>70</v>
      </c>
      <c r="W3960">
        <v>0</v>
      </c>
      <c r="X3960">
        <v>0</v>
      </c>
      <c r="Y3960">
        <v>2955.2682397488379</v>
      </c>
      <c r="Z3960">
        <v>0</v>
      </c>
      <c r="AA3960">
        <v>2978</v>
      </c>
      <c r="AB3960"/>
      <c r="AC3960">
        <v>134.946</v>
      </c>
      <c r="AD3960">
        <v>0</v>
      </c>
      <c r="AE3960">
        <v>0</v>
      </c>
      <c r="AF3960">
        <v>0</v>
      </c>
      <c r="AG3960">
        <v>16320</v>
      </c>
      <c r="AH3960">
        <v>1000</v>
      </c>
      <c r="AI3960"/>
      <c r="AJ3960">
        <v>1900</v>
      </c>
      <c r="AK3960"/>
      <c r="AL3960">
        <v>27367.615234375</v>
      </c>
      <c r="AM3960">
        <v>26006.5859375</v>
      </c>
      <c r="AN3960">
        <v>1361.0294189453125</v>
      </c>
      <c r="AO3960" s="5" t="s">
        <v>5850</v>
      </c>
    </row>
    <row r="3961" spans="1:41" ht="14.25" x14ac:dyDescent="0.45">
      <c r="A3961">
        <v>2021</v>
      </c>
      <c r="B3961" s="5" t="s">
        <v>589</v>
      </c>
      <c r="C3961" s="5" t="s">
        <v>5027</v>
      </c>
      <c r="D3961" s="5" t="s">
        <v>83</v>
      </c>
      <c r="E3961" s="5" t="s">
        <v>94</v>
      </c>
      <c r="F3961" s="5" t="s">
        <v>187</v>
      </c>
      <c r="G3961" s="5" t="s">
        <v>86</v>
      </c>
      <c r="H3961" s="5" t="s">
        <v>130</v>
      </c>
      <c r="I3961">
        <v>318.4801735340568</v>
      </c>
      <c r="J3961">
        <v>0</v>
      </c>
      <c r="K3961"/>
      <c r="L3961">
        <v>0</v>
      </c>
      <c r="M3961">
        <v>3689.0620101028248</v>
      </c>
      <c r="N3961">
        <v>996.94910321944246</v>
      </c>
      <c r="O3961">
        <v>307.86416774958826</v>
      </c>
      <c r="P3961">
        <v>217.0145134472632</v>
      </c>
      <c r="Q3961">
        <v>0</v>
      </c>
      <c r="R3961"/>
      <c r="S3961">
        <v>801.50843672737631</v>
      </c>
      <c r="T3961">
        <v>0</v>
      </c>
      <c r="U3961">
        <v>0</v>
      </c>
      <c r="V3961">
        <v>44.58722429476795</v>
      </c>
      <c r="W3961">
        <v>0</v>
      </c>
      <c r="X3961">
        <v>59.593085685732071</v>
      </c>
      <c r="Y3961">
        <v>2919.401590728854</v>
      </c>
      <c r="Z3961">
        <v>0</v>
      </c>
      <c r="AA3961">
        <v>7232.2060374581779</v>
      </c>
      <c r="AB3961"/>
      <c r="AC3961">
        <v>113.14008164797369</v>
      </c>
      <c r="AD3961">
        <v>0</v>
      </c>
      <c r="AE3961">
        <v>0</v>
      </c>
      <c r="AF3961">
        <v>938.7473872067311</v>
      </c>
      <c r="AG3961">
        <v>6987.4550073372066</v>
      </c>
      <c r="AH3961">
        <v>530.80028922342797</v>
      </c>
      <c r="AI3961"/>
      <c r="AJ3961">
        <v>1974.5770759111522</v>
      </c>
      <c r="AK3961"/>
      <c r="AL3961">
        <v>27131.38671875</v>
      </c>
      <c r="AM3961">
        <v>21742.556640625</v>
      </c>
      <c r="AN3961">
        <v>5388.828125</v>
      </c>
      <c r="AO3961" s="5" t="s">
        <v>5849</v>
      </c>
    </row>
    <row r="3962" spans="1:41" ht="14.25" x14ac:dyDescent="0.45">
      <c r="A3962">
        <v>2021</v>
      </c>
      <c r="B3962" s="5" t="s">
        <v>5028</v>
      </c>
      <c r="C3962" s="5" t="s">
        <v>5027</v>
      </c>
      <c r="D3962" s="5" t="s">
        <v>83</v>
      </c>
      <c r="E3962" s="5" t="s">
        <v>94</v>
      </c>
      <c r="F3962" s="5" t="s">
        <v>190</v>
      </c>
      <c r="G3962" s="5" t="s">
        <v>86</v>
      </c>
      <c r="H3962" s="5" t="s">
        <v>130</v>
      </c>
      <c r="I3962">
        <v>150</v>
      </c>
      <c r="J3962">
        <v>50</v>
      </c>
      <c r="K3962"/>
      <c r="L3962"/>
      <c r="M3962">
        <v>2855</v>
      </c>
      <c r="N3962">
        <v>424.17</v>
      </c>
      <c r="O3962">
        <v>154.67320000000001</v>
      </c>
      <c r="P3962">
        <v>0</v>
      </c>
      <c r="Q3962">
        <v>0</v>
      </c>
      <c r="R3962">
        <v>0</v>
      </c>
      <c r="S3962">
        <v>425</v>
      </c>
      <c r="T3962"/>
      <c r="U3962">
        <v>0</v>
      </c>
      <c r="V3962">
        <v>2570</v>
      </c>
      <c r="W3962">
        <v>120</v>
      </c>
      <c r="X3962">
        <v>0</v>
      </c>
      <c r="Y3962">
        <v>179.2</v>
      </c>
      <c r="Z3962">
        <v>12.127683040000001</v>
      </c>
      <c r="AA3962">
        <v>3322</v>
      </c>
      <c r="AB3962"/>
      <c r="AC3962">
        <v>300</v>
      </c>
      <c r="AD3962">
        <v>534.37098000000015</v>
      </c>
      <c r="AE3962">
        <v>446</v>
      </c>
      <c r="AF3962">
        <v>0</v>
      </c>
      <c r="AG3962">
        <v>944</v>
      </c>
      <c r="AH3962">
        <v>331</v>
      </c>
      <c r="AI3962"/>
      <c r="AJ3962">
        <v>0</v>
      </c>
      <c r="AK3962"/>
      <c r="AL3962">
        <v>12817.541015625</v>
      </c>
      <c r="AM3962">
        <v>8397.498046875</v>
      </c>
      <c r="AN3962">
        <v>4420.0439453125</v>
      </c>
      <c r="AO3962" s="5" t="s">
        <v>5853</v>
      </c>
    </row>
    <row r="3963" spans="1:41" ht="14.25" x14ac:dyDescent="0.45">
      <c r="A3963">
        <v>2021</v>
      </c>
      <c r="B3963" s="5" t="s">
        <v>4071</v>
      </c>
      <c r="C3963" s="5" t="s">
        <v>5027</v>
      </c>
      <c r="D3963" s="5" t="s">
        <v>83</v>
      </c>
      <c r="E3963" s="5" t="s">
        <v>94</v>
      </c>
      <c r="F3963" s="5" t="s">
        <v>190</v>
      </c>
      <c r="G3963" s="5" t="s">
        <v>86</v>
      </c>
      <c r="H3963" s="5" t="s">
        <v>130</v>
      </c>
      <c r="I3963">
        <v>0</v>
      </c>
      <c r="J3963">
        <v>462.77626139410165</v>
      </c>
      <c r="K3963"/>
      <c r="L3963">
        <v>0</v>
      </c>
      <c r="M3963">
        <v>5640.7284305481053</v>
      </c>
      <c r="N3963">
        <v>377.40175485779628</v>
      </c>
      <c r="O3963">
        <v>149.11679533809942</v>
      </c>
      <c r="P3963">
        <v>0</v>
      </c>
      <c r="Q3963">
        <v>0</v>
      </c>
      <c r="R3963">
        <v>0</v>
      </c>
      <c r="S3963">
        <v>399.01597649091428</v>
      </c>
      <c r="T3963"/>
      <c r="U3963">
        <v>0</v>
      </c>
      <c r="V3963">
        <v>2231.6099716115568</v>
      </c>
      <c r="W3963">
        <v>123.40700303842711</v>
      </c>
      <c r="X3963">
        <v>234.80474463958402</v>
      </c>
      <c r="Y3963">
        <v>80.725972655200309</v>
      </c>
      <c r="Z3963">
        <v>128.54896149836156</v>
      </c>
      <c r="AA3963">
        <v>4303.8192309651449</v>
      </c>
      <c r="AB3963"/>
      <c r="AC3963">
        <v>113.3801840415549</v>
      </c>
      <c r="AD3963">
        <v>357.29148093493109</v>
      </c>
      <c r="AE3963">
        <v>1290.63157344355</v>
      </c>
      <c r="AF3963">
        <v>271.4954066845396</v>
      </c>
      <c r="AG3963">
        <v>0</v>
      </c>
      <c r="AH3963">
        <v>340.39765004766144</v>
      </c>
      <c r="AI3963"/>
      <c r="AJ3963">
        <v>0</v>
      </c>
      <c r="AK3963"/>
      <c r="AL3963">
        <v>16505.150390625</v>
      </c>
      <c r="AM3963">
        <v>9260.3896484375</v>
      </c>
      <c r="AN3963">
        <v>7244.76220703125</v>
      </c>
      <c r="AO3963" s="5" t="s">
        <v>5852</v>
      </c>
    </row>
    <row r="3964" spans="1:41" ht="14.25" x14ac:dyDescent="0.45">
      <c r="A3964">
        <v>2021</v>
      </c>
      <c r="B3964" s="5" t="s">
        <v>589</v>
      </c>
      <c r="C3964" s="5" t="s">
        <v>5027</v>
      </c>
      <c r="D3964" s="5" t="s">
        <v>83</v>
      </c>
      <c r="E3964" s="5" t="s">
        <v>94</v>
      </c>
      <c r="F3964" s="5" t="s">
        <v>190</v>
      </c>
      <c r="G3964" s="5" t="s">
        <v>86</v>
      </c>
      <c r="H3964" s="5" t="s">
        <v>130</v>
      </c>
      <c r="I3964">
        <v>0</v>
      </c>
      <c r="J3964">
        <v>0</v>
      </c>
      <c r="K3964"/>
      <c r="L3964">
        <v>265.40014461171398</v>
      </c>
      <c r="M3964">
        <v>2760.1615039618255</v>
      </c>
      <c r="N3964">
        <v>438.01639866717284</v>
      </c>
      <c r="O3964">
        <v>153.93208387479413</v>
      </c>
      <c r="P3964">
        <v>0</v>
      </c>
      <c r="Q3964">
        <v>0</v>
      </c>
      <c r="R3964"/>
      <c r="S3964">
        <v>801.50843672737631</v>
      </c>
      <c r="T3964">
        <v>0</v>
      </c>
      <c r="U3964">
        <v>0</v>
      </c>
      <c r="V3964">
        <v>1382.2039531378066</v>
      </c>
      <c r="W3964">
        <v>127.39206941362272</v>
      </c>
      <c r="X3964">
        <v>182.68962681018982</v>
      </c>
      <c r="Y3964">
        <v>286.63215618065112</v>
      </c>
      <c r="Z3964">
        <v>120.52581256712419</v>
      </c>
      <c r="AA3964">
        <v>7601.9263677349154</v>
      </c>
      <c r="AB3964"/>
      <c r="AC3964">
        <v>653.94967192528793</v>
      </c>
      <c r="AD3964">
        <v>236.42894804983567</v>
      </c>
      <c r="AE3964">
        <v>1351.1712450286482</v>
      </c>
      <c r="AF3964">
        <v>599.49709381023911</v>
      </c>
      <c r="AG3964">
        <v>0</v>
      </c>
      <c r="AH3964">
        <v>340.5171755896186</v>
      </c>
      <c r="AI3964"/>
      <c r="AJ3964">
        <v>0</v>
      </c>
      <c r="AK3964"/>
      <c r="AL3964">
        <v>17301.953125</v>
      </c>
      <c r="AM3964">
        <v>12699.322265625</v>
      </c>
      <c r="AN3964">
        <v>4602.6298828125</v>
      </c>
      <c r="AO3964" s="5" t="s">
        <v>5854</v>
      </c>
    </row>
    <row r="3965" spans="1:41" ht="14.25" x14ac:dyDescent="0.45">
      <c r="A3965">
        <v>2021</v>
      </c>
      <c r="B3965" s="5" t="s">
        <v>5028</v>
      </c>
      <c r="C3965" s="5" t="s">
        <v>5027</v>
      </c>
      <c r="D3965" s="5" t="s">
        <v>83</v>
      </c>
      <c r="E3965" s="5" t="s">
        <v>94</v>
      </c>
      <c r="F3965" s="5" t="s">
        <v>193</v>
      </c>
      <c r="G3965" s="5" t="s">
        <v>86</v>
      </c>
      <c r="H3965" s="5" t="s">
        <v>130</v>
      </c>
      <c r="I3965">
        <v>100</v>
      </c>
      <c r="J3965">
        <v>810.69337571391952</v>
      </c>
      <c r="K3965"/>
      <c r="L3965"/>
      <c r="M3965">
        <v>440</v>
      </c>
      <c r="N3965">
        <v>1509.31</v>
      </c>
      <c r="O3965">
        <v>254.63724000000011</v>
      </c>
      <c r="P3965">
        <v>0</v>
      </c>
      <c r="Q3965">
        <v>0</v>
      </c>
      <c r="R3965">
        <v>0</v>
      </c>
      <c r="S3965">
        <v>100</v>
      </c>
      <c r="T3965">
        <v>200</v>
      </c>
      <c r="U3965">
        <v>15</v>
      </c>
      <c r="V3965">
        <v>160</v>
      </c>
      <c r="W3965">
        <v>80</v>
      </c>
      <c r="X3965">
        <v>50</v>
      </c>
      <c r="Y3965">
        <v>11.6</v>
      </c>
      <c r="Z3965">
        <v>0</v>
      </c>
      <c r="AA3965">
        <v>2532</v>
      </c>
      <c r="AB3965">
        <v>217</v>
      </c>
      <c r="AC3965">
        <v>0</v>
      </c>
      <c r="AD3965">
        <v>205.5273</v>
      </c>
      <c r="AE3965">
        <v>0</v>
      </c>
      <c r="AF3965">
        <v>0</v>
      </c>
      <c r="AG3965">
        <v>1887</v>
      </c>
      <c r="AH3965">
        <v>0</v>
      </c>
      <c r="AI3965">
        <v>257</v>
      </c>
      <c r="AJ3965">
        <v>0</v>
      </c>
      <c r="AK3965">
        <v>227</v>
      </c>
      <c r="AL3965">
        <v>9056.767578125</v>
      </c>
      <c r="AM3965">
        <v>7025.603515625</v>
      </c>
      <c r="AN3965">
        <v>2031.16455078125</v>
      </c>
      <c r="AO3965" s="5" t="s">
        <v>5857</v>
      </c>
    </row>
    <row r="3966" spans="1:41" ht="14.25" x14ac:dyDescent="0.45">
      <c r="A3966">
        <v>2021</v>
      </c>
      <c r="B3966" s="5" t="s">
        <v>589</v>
      </c>
      <c r="C3966" s="5" t="s">
        <v>5027</v>
      </c>
      <c r="D3966" s="5" t="s">
        <v>83</v>
      </c>
      <c r="E3966" s="5" t="s">
        <v>94</v>
      </c>
      <c r="F3966" s="5" t="s">
        <v>193</v>
      </c>
      <c r="G3966" s="5" t="s">
        <v>86</v>
      </c>
      <c r="H3966" s="5" t="s">
        <v>130</v>
      </c>
      <c r="I3966">
        <v>191.08810412043408</v>
      </c>
      <c r="J3966">
        <v>212.32011568937119</v>
      </c>
      <c r="K3966"/>
      <c r="L3966">
        <v>0</v>
      </c>
      <c r="M3966"/>
      <c r="N3966">
        <v>2111.9481907621753</v>
      </c>
      <c r="O3966">
        <v>270.70814750394828</v>
      </c>
      <c r="P3966">
        <v>0</v>
      </c>
      <c r="Q3966">
        <v>0</v>
      </c>
      <c r="R3966"/>
      <c r="S3966">
        <v>318.4801735340568</v>
      </c>
      <c r="T3966">
        <v>0</v>
      </c>
      <c r="U3966">
        <v>53.080028922342798</v>
      </c>
      <c r="V3966">
        <v>101.91365553089818</v>
      </c>
      <c r="W3966">
        <v>84.928046275748486</v>
      </c>
      <c r="X3966">
        <v>0</v>
      </c>
      <c r="Y3966">
        <v>18.047209833596554</v>
      </c>
      <c r="Z3966">
        <v>0</v>
      </c>
      <c r="AA3966">
        <v>2926.5885943359763</v>
      </c>
      <c r="AB3966">
        <v>144.37767866877243</v>
      </c>
      <c r="AC3966">
        <v>95.03766858429789</v>
      </c>
      <c r="AD3966">
        <v>90.934210788398346</v>
      </c>
      <c r="AE3966"/>
      <c r="AF3966">
        <v>55.767171517231553</v>
      </c>
      <c r="AG3966">
        <v>5056.4035551423749</v>
      </c>
      <c r="AH3966">
        <v>0</v>
      </c>
      <c r="AI3966">
        <v>207.01211279713692</v>
      </c>
      <c r="AJ3966">
        <v>0</v>
      </c>
      <c r="AK3966">
        <v>240.98333130743632</v>
      </c>
      <c r="AL3966">
        <v>12179.6171875</v>
      </c>
      <c r="AM3966">
        <v>10822.1943359375</v>
      </c>
      <c r="AN3966">
        <v>1357.4237060546875</v>
      </c>
      <c r="AO3966" s="5" t="s">
        <v>5856</v>
      </c>
    </row>
    <row r="3967" spans="1:41" ht="14.25" x14ac:dyDescent="0.45">
      <c r="A3967">
        <v>2021</v>
      </c>
      <c r="B3967" s="5" t="s">
        <v>4071</v>
      </c>
      <c r="C3967" s="5" t="s">
        <v>5027</v>
      </c>
      <c r="D3967" s="5" t="s">
        <v>83</v>
      </c>
      <c r="E3967" s="5" t="s">
        <v>94</v>
      </c>
      <c r="F3967" s="5" t="s">
        <v>193</v>
      </c>
      <c r="G3967" s="5" t="s">
        <v>86</v>
      </c>
      <c r="H3967" s="5" t="s">
        <v>130</v>
      </c>
      <c r="I3967">
        <v>185.11050455764064</v>
      </c>
      <c r="J3967">
        <v>205.6783383973785</v>
      </c>
      <c r="K3967"/>
      <c r="L3967"/>
      <c r="M3967">
        <v>452.49234447423271</v>
      </c>
      <c r="N3967">
        <v>1904.8914087526985</v>
      </c>
      <c r="O3967">
        <v>262.2398814566576</v>
      </c>
      <c r="P3967">
        <v>0</v>
      </c>
      <c r="Q3967">
        <v>0</v>
      </c>
      <c r="R3967">
        <v>0</v>
      </c>
      <c r="S3967">
        <v>0</v>
      </c>
      <c r="T3967"/>
      <c r="U3967">
        <v>15.425875379803388</v>
      </c>
      <c r="V3967">
        <v>164.54267071790281</v>
      </c>
      <c r="W3967">
        <v>82.271335358951404</v>
      </c>
      <c r="X3967">
        <v>58.883478563006982</v>
      </c>
      <c r="Y3967">
        <v>0</v>
      </c>
      <c r="Z3967">
        <v>0</v>
      </c>
      <c r="AA3967">
        <v>1537.4455795204044</v>
      </c>
      <c r="AB3967">
        <v>139.68232995581167</v>
      </c>
      <c r="AC3967">
        <v>96.667955197746636</v>
      </c>
      <c r="AD3967">
        <v>0</v>
      </c>
      <c r="AE3967"/>
      <c r="AF3967">
        <v>884.17004110265066</v>
      </c>
      <c r="AG3967">
        <v>0</v>
      </c>
      <c r="AH3967">
        <v>0</v>
      </c>
      <c r="AI3967">
        <v>264.29666484063137</v>
      </c>
      <c r="AJ3967">
        <v>0</v>
      </c>
      <c r="AK3967">
        <v>233.44491408102459</v>
      </c>
      <c r="AL3967">
        <v>6487.2431640625</v>
      </c>
      <c r="AM3967">
        <v>4993.93212890625</v>
      </c>
      <c r="AN3967">
        <v>1493.31103515625</v>
      </c>
      <c r="AO3967" s="5" t="s">
        <v>5855</v>
      </c>
    </row>
    <row r="3968" spans="1:41" ht="14.25" x14ac:dyDescent="0.45">
      <c r="A3968">
        <v>2021</v>
      </c>
      <c r="B3968" s="5" t="s">
        <v>5028</v>
      </c>
      <c r="C3968" s="5" t="s">
        <v>5027</v>
      </c>
      <c r="D3968" s="5" t="s">
        <v>83</v>
      </c>
      <c r="E3968" s="5" t="s">
        <v>94</v>
      </c>
      <c r="F3968" s="5" t="s">
        <v>196</v>
      </c>
      <c r="G3968" s="5" t="s">
        <v>86</v>
      </c>
      <c r="H3968" s="5" t="s">
        <v>130</v>
      </c>
      <c r="I3968">
        <v>150</v>
      </c>
      <c r="J3968">
        <v>164.54017994809001</v>
      </c>
      <c r="K3968"/>
      <c r="L3968"/>
      <c r="M3968">
        <v>0</v>
      </c>
      <c r="N3968">
        <v>4.6100000000000003</v>
      </c>
      <c r="O3968">
        <v>0</v>
      </c>
      <c r="P3968">
        <v>0</v>
      </c>
      <c r="Q3968">
        <v>0</v>
      </c>
      <c r="R3968">
        <v>0</v>
      </c>
      <c r="S3968">
        <v>50</v>
      </c>
      <c r="T3968"/>
      <c r="U3968">
        <v>0</v>
      </c>
      <c r="V3968">
        <v>187</v>
      </c>
      <c r="W3968">
        <v>0</v>
      </c>
      <c r="X3968">
        <v>0</v>
      </c>
      <c r="Y3968">
        <v>3571.9148652739932</v>
      </c>
      <c r="Z3968">
        <v>0</v>
      </c>
      <c r="AA3968">
        <v>3318</v>
      </c>
      <c r="AB3968"/>
      <c r="AC3968">
        <v>0</v>
      </c>
      <c r="AD3968">
        <v>82.210920000000016</v>
      </c>
      <c r="AE3968">
        <v>0</v>
      </c>
      <c r="AF3968">
        <v>0</v>
      </c>
      <c r="AG3968">
        <v>0</v>
      </c>
      <c r="AH3968">
        <v>0</v>
      </c>
      <c r="AI3968"/>
      <c r="AJ3968">
        <v>0</v>
      </c>
      <c r="AK3968"/>
      <c r="AL3968">
        <v>7528.27587890625</v>
      </c>
      <c r="AM3968">
        <v>7396.06494140625</v>
      </c>
      <c r="AN3968">
        <v>132.21092224121094</v>
      </c>
      <c r="AO3968" s="5" t="s">
        <v>5859</v>
      </c>
    </row>
    <row r="3969" spans="1:41" ht="14.25" x14ac:dyDescent="0.45">
      <c r="A3969">
        <v>2021</v>
      </c>
      <c r="B3969" s="5" t="s">
        <v>589</v>
      </c>
      <c r="C3969" s="5" t="s">
        <v>5027</v>
      </c>
      <c r="D3969" s="5" t="s">
        <v>83</v>
      </c>
      <c r="E3969" s="5" t="s">
        <v>94</v>
      </c>
      <c r="F3969" s="5" t="s">
        <v>196</v>
      </c>
      <c r="G3969" s="5" t="s">
        <v>86</v>
      </c>
      <c r="H3969" s="5" t="s">
        <v>130</v>
      </c>
      <c r="I3969">
        <v>0</v>
      </c>
      <c r="J3969">
        <v>0</v>
      </c>
      <c r="K3969"/>
      <c r="L3969">
        <v>0</v>
      </c>
      <c r="M3969"/>
      <c r="N3969">
        <v>176.9688164270909</v>
      </c>
      <c r="O3969">
        <v>0</v>
      </c>
      <c r="P3969">
        <v>0</v>
      </c>
      <c r="Q3969">
        <v>0</v>
      </c>
      <c r="R3969"/>
      <c r="S3969">
        <v>148.62408098255983</v>
      </c>
      <c r="T3969">
        <v>0</v>
      </c>
      <c r="U3969">
        <v>0</v>
      </c>
      <c r="V3969">
        <v>118.89926478604788</v>
      </c>
      <c r="W3969">
        <v>0</v>
      </c>
      <c r="X3969">
        <v>0</v>
      </c>
      <c r="Y3969">
        <v>202.76571048334949</v>
      </c>
      <c r="Z3969">
        <v>0</v>
      </c>
      <c r="AA3969">
        <v>257.63603029192234</v>
      </c>
      <c r="AB3969"/>
      <c r="AC3969">
        <v>113.14008164797369</v>
      </c>
      <c r="AD3969">
        <v>36.373684315359341</v>
      </c>
      <c r="AE3969"/>
      <c r="AF3969">
        <v>0</v>
      </c>
      <c r="AG3969">
        <v>3054.2248641916049</v>
      </c>
      <c r="AH3969">
        <v>0</v>
      </c>
      <c r="AI3969"/>
      <c r="AJ3969">
        <v>764.35241648173633</v>
      </c>
      <c r="AK3969"/>
      <c r="AL3969">
        <v>4872.9853515625</v>
      </c>
      <c r="AM3969">
        <v>4687.9873046875</v>
      </c>
      <c r="AN3969">
        <v>184.99777221679688</v>
      </c>
      <c r="AO3969" s="5" t="s">
        <v>5858</v>
      </c>
    </row>
    <row r="3970" spans="1:41" ht="14.25" x14ac:dyDescent="0.45">
      <c r="A3970">
        <v>2021</v>
      </c>
      <c r="B3970" s="5" t="s">
        <v>4071</v>
      </c>
      <c r="C3970" s="5" t="s">
        <v>5027</v>
      </c>
      <c r="D3970" s="5" t="s">
        <v>83</v>
      </c>
      <c r="E3970" s="5" t="s">
        <v>94</v>
      </c>
      <c r="F3970" s="5" t="s">
        <v>196</v>
      </c>
      <c r="G3970" s="5" t="s">
        <v>86</v>
      </c>
      <c r="H3970" s="5" t="s">
        <v>130</v>
      </c>
      <c r="I3970">
        <v>154.25875379803387</v>
      </c>
      <c r="J3970">
        <v>0</v>
      </c>
      <c r="K3970"/>
      <c r="L3970"/>
      <c r="M3970">
        <v>0</v>
      </c>
      <c r="N3970">
        <v>40.922781058491189</v>
      </c>
      <c r="O3970">
        <v>0</v>
      </c>
      <c r="P3970">
        <v>0</v>
      </c>
      <c r="Q3970">
        <v>0</v>
      </c>
      <c r="R3970">
        <v>0</v>
      </c>
      <c r="S3970">
        <v>77.129376899016933</v>
      </c>
      <c r="T3970"/>
      <c r="U3970">
        <v>0</v>
      </c>
      <c r="V3970">
        <v>192.3092464015489</v>
      </c>
      <c r="W3970">
        <v>0</v>
      </c>
      <c r="X3970">
        <v>0</v>
      </c>
      <c r="Y3970">
        <v>718.58165565591003</v>
      </c>
      <c r="Z3970">
        <v>0</v>
      </c>
      <c r="AA3970">
        <v>4314.1031478850136</v>
      </c>
      <c r="AB3970"/>
      <c r="AC3970">
        <v>115.08088680217823</v>
      </c>
      <c r="AD3970">
        <v>0</v>
      </c>
      <c r="AE3970"/>
      <c r="AF3970">
        <v>0</v>
      </c>
      <c r="AG3970">
        <v>5470.0154096782817</v>
      </c>
      <c r="AH3970">
        <v>174.82658763777172</v>
      </c>
      <c r="AI3970"/>
      <c r="AJ3970">
        <v>0</v>
      </c>
      <c r="AK3970"/>
      <c r="AL3970">
        <v>11257.2275390625</v>
      </c>
      <c r="AM3970">
        <v>11005.271484375</v>
      </c>
      <c r="AN3970">
        <v>251.95596313476563</v>
      </c>
      <c r="AO3970" s="5" t="s">
        <v>5860</v>
      </c>
    </row>
    <row r="3971" spans="1:41" ht="14.25" x14ac:dyDescent="0.45">
      <c r="A3971">
        <v>2021</v>
      </c>
      <c r="B3971" s="5" t="s">
        <v>4071</v>
      </c>
      <c r="C3971" s="5" t="s">
        <v>5027</v>
      </c>
      <c r="D3971" s="5" t="s">
        <v>83</v>
      </c>
      <c r="E3971" s="5" t="s">
        <v>94</v>
      </c>
      <c r="F3971" s="5" t="s">
        <v>199</v>
      </c>
      <c r="G3971" s="5" t="s">
        <v>86</v>
      </c>
      <c r="H3971" s="5" t="s">
        <v>130</v>
      </c>
      <c r="I3971">
        <v>154.25875379803387</v>
      </c>
      <c r="J3971">
        <v>0</v>
      </c>
      <c r="K3971"/>
      <c r="L3971"/>
      <c r="M3971">
        <v>0</v>
      </c>
      <c r="N3971">
        <v>0</v>
      </c>
      <c r="O3971">
        <v>0</v>
      </c>
      <c r="P3971">
        <v>0</v>
      </c>
      <c r="Q3971">
        <v>0</v>
      </c>
      <c r="R3971">
        <v>0</v>
      </c>
      <c r="S3971">
        <v>0</v>
      </c>
      <c r="T3971"/>
      <c r="U3971">
        <v>102.83916919868925</v>
      </c>
      <c r="V3971">
        <v>0</v>
      </c>
      <c r="W3971">
        <v>0</v>
      </c>
      <c r="X3971">
        <v>0</v>
      </c>
      <c r="Y3971">
        <v>109.38765230385442</v>
      </c>
      <c r="Z3971">
        <v>0</v>
      </c>
      <c r="AA3971">
        <v>5916.3374040005929</v>
      </c>
      <c r="AB3971"/>
      <c r="AC3971"/>
      <c r="AD3971">
        <v>0</v>
      </c>
      <c r="AE3971"/>
      <c r="AF3971">
        <v>0</v>
      </c>
      <c r="AG3971">
        <v>0</v>
      </c>
      <c r="AH3971">
        <v>772.32216068215632</v>
      </c>
      <c r="AI3971">
        <v>339.3692583556745</v>
      </c>
      <c r="AJ3971">
        <v>0</v>
      </c>
      <c r="AK3971"/>
      <c r="AL3971">
        <v>7394.5146484375</v>
      </c>
      <c r="AM3971">
        <v>6282.8232421875</v>
      </c>
      <c r="AN3971">
        <v>1111.69140625</v>
      </c>
      <c r="AO3971" s="5" t="s">
        <v>5863</v>
      </c>
    </row>
    <row r="3972" spans="1:41" ht="14.25" x14ac:dyDescent="0.45">
      <c r="A3972">
        <v>2021</v>
      </c>
      <c r="B3972" s="5" t="s">
        <v>5028</v>
      </c>
      <c r="C3972" s="5" t="s">
        <v>5027</v>
      </c>
      <c r="D3972" s="5" t="s">
        <v>83</v>
      </c>
      <c r="E3972" s="5" t="s">
        <v>94</v>
      </c>
      <c r="F3972" s="5" t="s">
        <v>199</v>
      </c>
      <c r="G3972" s="5" t="s">
        <v>86</v>
      </c>
      <c r="H3972" s="5" t="s">
        <v>130</v>
      </c>
      <c r="I3972">
        <v>150</v>
      </c>
      <c r="J3972">
        <v>150.6631896723795</v>
      </c>
      <c r="K3972"/>
      <c r="L3972"/>
      <c r="M3972">
        <v>0</v>
      </c>
      <c r="N3972">
        <v>25.04</v>
      </c>
      <c r="O3972">
        <v>0</v>
      </c>
      <c r="P3972">
        <v>0</v>
      </c>
      <c r="Q3972">
        <v>0</v>
      </c>
      <c r="R3972">
        <v>0</v>
      </c>
      <c r="S3972">
        <v>50</v>
      </c>
      <c r="T3972"/>
      <c r="U3972">
        <v>100</v>
      </c>
      <c r="V3972">
        <v>800</v>
      </c>
      <c r="W3972">
        <v>0</v>
      </c>
      <c r="X3972">
        <v>157</v>
      </c>
      <c r="Y3972">
        <v>131.4</v>
      </c>
      <c r="Z3972">
        <v>0</v>
      </c>
      <c r="AA3972">
        <v>5129</v>
      </c>
      <c r="AB3972"/>
      <c r="AC3972">
        <v>126</v>
      </c>
      <c r="AD3972">
        <v>0</v>
      </c>
      <c r="AE3972">
        <v>0</v>
      </c>
      <c r="AF3972">
        <v>0</v>
      </c>
      <c r="AG3972">
        <v>0</v>
      </c>
      <c r="AH3972">
        <v>342</v>
      </c>
      <c r="AI3972">
        <v>330</v>
      </c>
      <c r="AJ3972">
        <v>960</v>
      </c>
      <c r="AK3972"/>
      <c r="AL3972">
        <v>8451.103515625</v>
      </c>
      <c r="AM3972">
        <v>7572.10302734375</v>
      </c>
      <c r="AN3972">
        <v>879</v>
      </c>
      <c r="AO3972" s="5" t="s">
        <v>5862</v>
      </c>
    </row>
    <row r="3973" spans="1:41" ht="14.25" x14ac:dyDescent="0.45">
      <c r="A3973">
        <v>2021</v>
      </c>
      <c r="B3973" s="5" t="s">
        <v>589</v>
      </c>
      <c r="C3973" s="5" t="s">
        <v>5027</v>
      </c>
      <c r="D3973" s="5" t="s">
        <v>83</v>
      </c>
      <c r="E3973" s="5" t="s">
        <v>94</v>
      </c>
      <c r="F3973" s="5" t="s">
        <v>199</v>
      </c>
      <c r="G3973" s="5" t="s">
        <v>86</v>
      </c>
      <c r="H3973" s="5" t="s">
        <v>130</v>
      </c>
      <c r="I3973">
        <v>159.2400867670284</v>
      </c>
      <c r="J3973"/>
      <c r="K3973"/>
      <c r="L3973">
        <v>106.1600578446856</v>
      </c>
      <c r="M3973">
        <v>2123.2011568937119</v>
      </c>
      <c r="N3973">
        <v>0</v>
      </c>
      <c r="O3973">
        <v>0</v>
      </c>
      <c r="P3973">
        <v>0</v>
      </c>
      <c r="Q3973">
        <v>0</v>
      </c>
      <c r="R3973"/>
      <c r="S3973">
        <v>0</v>
      </c>
      <c r="T3973">
        <v>0</v>
      </c>
      <c r="U3973">
        <v>106.1600578446856</v>
      </c>
      <c r="V3973">
        <v>0</v>
      </c>
      <c r="W3973">
        <v>0</v>
      </c>
      <c r="X3973">
        <v>76.098294804450802</v>
      </c>
      <c r="Y3973">
        <v>39.279221402533672</v>
      </c>
      <c r="Z3973">
        <v>0</v>
      </c>
      <c r="AA3973">
        <v>9631.4935574491428</v>
      </c>
      <c r="AB3973"/>
      <c r="AC3973">
        <v>0</v>
      </c>
      <c r="AD3973">
        <v>0</v>
      </c>
      <c r="AE3973"/>
      <c r="AF3973">
        <v>1412.7683451031994</v>
      </c>
      <c r="AG3973">
        <v>2002.1786909507705</v>
      </c>
      <c r="AH3973">
        <v>1341.5971709772086</v>
      </c>
      <c r="AI3973"/>
      <c r="AJ3973">
        <v>0</v>
      </c>
      <c r="AK3973"/>
      <c r="AL3973">
        <v>16998.177734375</v>
      </c>
      <c r="AM3973">
        <v>13457.2802734375</v>
      </c>
      <c r="AN3973">
        <v>3540.896728515625</v>
      </c>
      <c r="AO3973" s="5" t="s">
        <v>5861</v>
      </c>
    </row>
    <row r="3974" spans="1:41" ht="14.25" x14ac:dyDescent="0.45">
      <c r="A3974">
        <v>2021</v>
      </c>
      <c r="B3974" s="5" t="s">
        <v>589</v>
      </c>
      <c r="C3974" s="5" t="s">
        <v>5027</v>
      </c>
      <c r="D3974" s="5" t="s">
        <v>83</v>
      </c>
      <c r="E3974" s="5" t="s">
        <v>94</v>
      </c>
      <c r="F3974" s="5" t="s">
        <v>202</v>
      </c>
      <c r="G3974" s="5" t="s">
        <v>86</v>
      </c>
      <c r="H3974" s="5" t="s">
        <v>130</v>
      </c>
      <c r="I3974">
        <v>0</v>
      </c>
      <c r="J3974">
        <v>3184.801735340568</v>
      </c>
      <c r="K3974"/>
      <c r="L3974">
        <v>0</v>
      </c>
      <c r="M3974">
        <v>636.96034706811361</v>
      </c>
      <c r="N3974">
        <v>0</v>
      </c>
      <c r="O3974">
        <v>355.63619377969678</v>
      </c>
      <c r="P3974">
        <v>488.28318605663139</v>
      </c>
      <c r="Q3974">
        <v>0</v>
      </c>
      <c r="R3974">
        <v>495.48327999744185</v>
      </c>
      <c r="S3974">
        <v>1061.6005784468559</v>
      </c>
      <c r="T3974">
        <v>0</v>
      </c>
      <c r="U3974">
        <v>0</v>
      </c>
      <c r="V3974">
        <v>1019.1365553089818</v>
      </c>
      <c r="W3974">
        <v>2547.8413882724544</v>
      </c>
      <c r="X3974">
        <v>0</v>
      </c>
      <c r="Y3974">
        <v>0</v>
      </c>
      <c r="Z3974">
        <v>841.25878425821804</v>
      </c>
      <c r="AA3974">
        <v>21117.594861792928</v>
      </c>
      <c r="AB3974"/>
      <c r="AC3974">
        <v>0</v>
      </c>
      <c r="AD3974">
        <v>1601.6154545311449</v>
      </c>
      <c r="AE3974">
        <v>0</v>
      </c>
      <c r="AF3974">
        <v>0</v>
      </c>
      <c r="AG3974">
        <v>5525.6310108158859</v>
      </c>
      <c r="AH3974">
        <v>0</v>
      </c>
      <c r="AI3974"/>
      <c r="AJ3974">
        <v>0</v>
      </c>
      <c r="AK3974"/>
      <c r="AL3974">
        <v>38875.84765625</v>
      </c>
      <c r="AM3974">
        <v>32672.189453125</v>
      </c>
      <c r="AN3974">
        <v>6203.65380859375</v>
      </c>
      <c r="AO3974" s="5" t="s">
        <v>5865</v>
      </c>
    </row>
    <row r="3975" spans="1:41" ht="14.25" x14ac:dyDescent="0.45">
      <c r="A3975">
        <v>2021</v>
      </c>
      <c r="B3975" s="5" t="s">
        <v>5028</v>
      </c>
      <c r="C3975" s="5" t="s">
        <v>5027</v>
      </c>
      <c r="D3975" s="5" t="s">
        <v>83</v>
      </c>
      <c r="E3975" s="5" t="s">
        <v>94</v>
      </c>
      <c r="F3975" s="5" t="s">
        <v>202</v>
      </c>
      <c r="G3975" s="5" t="s">
        <v>86</v>
      </c>
      <c r="H3975" s="5" t="s">
        <v>130</v>
      </c>
      <c r="I3975">
        <v>0</v>
      </c>
      <c r="J3975">
        <v>1864.8957821937761</v>
      </c>
      <c r="K3975"/>
      <c r="L3975"/>
      <c r="M3975">
        <v>0</v>
      </c>
      <c r="N3975">
        <v>1639.11</v>
      </c>
      <c r="O3975">
        <v>0</v>
      </c>
      <c r="P3975">
        <v>459.95</v>
      </c>
      <c r="Q3975">
        <v>0</v>
      </c>
      <c r="R3975">
        <v>470.45831600000002</v>
      </c>
      <c r="S3975">
        <v>75</v>
      </c>
      <c r="T3975"/>
      <c r="U3975">
        <v>0</v>
      </c>
      <c r="V3975">
        <v>0</v>
      </c>
      <c r="W3975">
        <v>1850</v>
      </c>
      <c r="X3975">
        <v>0</v>
      </c>
      <c r="Y3975">
        <v>17.5</v>
      </c>
      <c r="Z3975">
        <v>1007.811112569994</v>
      </c>
      <c r="AA3975">
        <v>18762</v>
      </c>
      <c r="AB3975"/>
      <c r="AC3975">
        <v>0</v>
      </c>
      <c r="AD3975">
        <v>0</v>
      </c>
      <c r="AE3975">
        <v>6056</v>
      </c>
      <c r="AF3975">
        <v>0</v>
      </c>
      <c r="AG3975">
        <v>2161</v>
      </c>
      <c r="AH3975">
        <v>1965</v>
      </c>
      <c r="AI3975"/>
      <c r="AJ3975">
        <v>700</v>
      </c>
      <c r="AK3975"/>
      <c r="AL3975">
        <v>37028.7265625</v>
      </c>
      <c r="AM3975">
        <v>33138.7265625</v>
      </c>
      <c r="AN3975">
        <v>3890</v>
      </c>
      <c r="AO3975" s="5" t="s">
        <v>5864</v>
      </c>
    </row>
    <row r="3976" spans="1:41" ht="14.25" x14ac:dyDescent="0.45">
      <c r="A3976">
        <v>2021</v>
      </c>
      <c r="B3976" s="5" t="s">
        <v>4071</v>
      </c>
      <c r="C3976" s="5" t="s">
        <v>5027</v>
      </c>
      <c r="D3976" s="5" t="s">
        <v>83</v>
      </c>
      <c r="E3976" s="5" t="s">
        <v>94</v>
      </c>
      <c r="F3976" s="5" t="s">
        <v>202</v>
      </c>
      <c r="G3976" s="5" t="s">
        <v>86</v>
      </c>
      <c r="H3976" s="5" t="s">
        <v>130</v>
      </c>
      <c r="I3976">
        <v>0</v>
      </c>
      <c r="J3976">
        <v>1876.8148378760789</v>
      </c>
      <c r="K3976"/>
      <c r="L3976"/>
      <c r="M3976">
        <v>0</v>
      </c>
      <c r="N3976">
        <v>0</v>
      </c>
      <c r="O3976">
        <v>344.51121681560898</v>
      </c>
      <c r="P3976">
        <v>473.00875872937121</v>
      </c>
      <c r="Q3976">
        <v>0</v>
      </c>
      <c r="R3976">
        <v>484.56996533261491</v>
      </c>
      <c r="S3976">
        <v>0</v>
      </c>
      <c r="T3976"/>
      <c r="U3976">
        <v>0</v>
      </c>
      <c r="V3976">
        <v>0</v>
      </c>
      <c r="W3976">
        <v>0</v>
      </c>
      <c r="X3976">
        <v>0</v>
      </c>
      <c r="Y3976">
        <v>0</v>
      </c>
      <c r="Z3976">
        <v>901.89951387250471</v>
      </c>
      <c r="AA3976">
        <v>20575.03258158176</v>
      </c>
      <c r="AB3976"/>
      <c r="AC3976">
        <v>719.87418439082478</v>
      </c>
      <c r="AD3976">
        <v>2168.2548483536116</v>
      </c>
      <c r="AE3976"/>
      <c r="AF3976">
        <v>0</v>
      </c>
      <c r="AG3976">
        <v>1494.2531284569548</v>
      </c>
      <c r="AH3976">
        <v>0</v>
      </c>
      <c r="AI3976"/>
      <c r="AJ3976">
        <v>0</v>
      </c>
      <c r="AK3976"/>
      <c r="AL3976">
        <v>29038.21875</v>
      </c>
      <c r="AM3976">
        <v>26525.455078125</v>
      </c>
      <c r="AN3976">
        <v>2512.76611328125</v>
      </c>
      <c r="AO3976" s="5" t="s">
        <v>5866</v>
      </c>
    </row>
    <row r="3977" spans="1:41" ht="14.25" x14ac:dyDescent="0.45">
      <c r="A3977">
        <v>2021</v>
      </c>
      <c r="B3977" s="5" t="s">
        <v>4071</v>
      </c>
      <c r="C3977" s="5" t="s">
        <v>5027</v>
      </c>
      <c r="D3977" s="5" t="s">
        <v>83</v>
      </c>
      <c r="E3977" s="5" t="s">
        <v>94</v>
      </c>
      <c r="F3977" s="5" t="s">
        <v>236</v>
      </c>
      <c r="G3977" s="5" t="s">
        <v>86</v>
      </c>
      <c r="H3977" s="5" t="s">
        <v>130</v>
      </c>
      <c r="I3977">
        <v>2344.733057730115</v>
      </c>
      <c r="J3977">
        <v>12919.170630585337</v>
      </c>
      <c r="K3977">
        <v>0</v>
      </c>
      <c r="L3977">
        <v>0</v>
      </c>
      <c r="M3977">
        <v>8664.2000049895687</v>
      </c>
      <c r="N3977">
        <v>3884.6776475158536</v>
      </c>
      <c r="O3977">
        <v>1077.7544932022633</v>
      </c>
      <c r="P3977">
        <v>683.23464518871572</v>
      </c>
      <c r="Q3977">
        <v>368.63461209122232</v>
      </c>
      <c r="R3977">
        <v>2448.9805811290225</v>
      </c>
      <c r="S3977">
        <v>1646.4550988710148</v>
      </c>
      <c r="T3977">
        <v>0</v>
      </c>
      <c r="U3977">
        <v>118.26504457849263</v>
      </c>
      <c r="V3977">
        <v>2660.4493071700908</v>
      </c>
      <c r="W3977">
        <v>2673.8183991659207</v>
      </c>
      <c r="X3977">
        <v>1406.226002306134</v>
      </c>
      <c r="Y3977">
        <v>4098.1408925677679</v>
      </c>
      <c r="Z3977">
        <v>2325.1936155823641</v>
      </c>
      <c r="AA3977">
        <v>58245.020259061632</v>
      </c>
      <c r="AB3977">
        <v>139.68232995581167</v>
      </c>
      <c r="AC3977">
        <v>1160.0840972344827</v>
      </c>
      <c r="AD3977">
        <v>3067.6100413769454</v>
      </c>
      <c r="AE3977">
        <v>1290.63157344355</v>
      </c>
      <c r="AF3977">
        <v>1155.6654477871903</v>
      </c>
      <c r="AG3977">
        <v>43126.633995162323</v>
      </c>
      <c r="AH3977">
        <v>4168.0715276228757</v>
      </c>
      <c r="AI3977">
        <v>603.66592319630593</v>
      </c>
      <c r="AJ3977">
        <v>4010.7275987488806</v>
      </c>
      <c r="AK3977">
        <v>233.44491408102459</v>
      </c>
      <c r="AL3977">
        <v>164521.1875</v>
      </c>
      <c r="AM3977">
        <v>140840.25</v>
      </c>
      <c r="AN3977">
        <v>23680.9296875</v>
      </c>
      <c r="AO3977" s="5" t="s">
        <v>5868</v>
      </c>
    </row>
    <row r="3978" spans="1:41" ht="14.25" x14ac:dyDescent="0.45">
      <c r="A3978">
        <v>2021</v>
      </c>
      <c r="B3978" s="5" t="s">
        <v>5028</v>
      </c>
      <c r="C3978" s="5" t="s">
        <v>5027</v>
      </c>
      <c r="D3978" s="5" t="s">
        <v>83</v>
      </c>
      <c r="E3978" s="5" t="s">
        <v>94</v>
      </c>
      <c r="F3978" s="5" t="s">
        <v>236</v>
      </c>
      <c r="G3978" s="5" t="s">
        <v>86</v>
      </c>
      <c r="H3978" s="5" t="s">
        <v>130</v>
      </c>
      <c r="I3978">
        <v>2350</v>
      </c>
      <c r="J3978">
        <v>6973.8771499999984</v>
      </c>
      <c r="K3978">
        <v>0</v>
      </c>
      <c r="L3978">
        <v>0</v>
      </c>
      <c r="M3978">
        <v>6445</v>
      </c>
      <c r="N3978">
        <v>4869.17</v>
      </c>
      <c r="O3978">
        <v>720.33984000000009</v>
      </c>
      <c r="P3978">
        <v>919.95</v>
      </c>
      <c r="Q3978">
        <v>0</v>
      </c>
      <c r="R3978">
        <v>3208.0808160000001</v>
      </c>
      <c r="S3978">
        <v>2700</v>
      </c>
      <c r="T3978">
        <v>200</v>
      </c>
      <c r="U3978">
        <v>115</v>
      </c>
      <c r="V3978">
        <v>6187</v>
      </c>
      <c r="W3978">
        <v>5180</v>
      </c>
      <c r="X3978">
        <v>1207</v>
      </c>
      <c r="Y3978">
        <v>8390</v>
      </c>
      <c r="Z3978">
        <v>1072.981485745257</v>
      </c>
      <c r="AA3978">
        <v>54662</v>
      </c>
      <c r="AB3978">
        <v>217</v>
      </c>
      <c r="AC3978">
        <v>560.94600000000003</v>
      </c>
      <c r="AD3978">
        <v>1207.1988511</v>
      </c>
      <c r="AE3978">
        <v>7074</v>
      </c>
      <c r="AF3978">
        <v>0</v>
      </c>
      <c r="AG3978">
        <v>32781</v>
      </c>
      <c r="AH3978">
        <v>5093</v>
      </c>
      <c r="AI3978">
        <v>587</v>
      </c>
      <c r="AJ3978">
        <v>4960</v>
      </c>
      <c r="AK3978">
        <v>227</v>
      </c>
      <c r="AL3978">
        <v>157907.53125</v>
      </c>
      <c r="AM3978">
        <v>134124</v>
      </c>
      <c r="AN3978">
        <v>23783.5390625</v>
      </c>
      <c r="AO3978" s="5" t="s">
        <v>5869</v>
      </c>
    </row>
    <row r="3979" spans="1:41" ht="14.25" x14ac:dyDescent="0.45">
      <c r="A3979">
        <v>2021</v>
      </c>
      <c r="B3979" s="5" t="s">
        <v>589</v>
      </c>
      <c r="C3979" s="5" t="s">
        <v>5027</v>
      </c>
      <c r="D3979" s="5" t="s">
        <v>83</v>
      </c>
      <c r="E3979" s="5" t="s">
        <v>94</v>
      </c>
      <c r="F3979" s="5" t="s">
        <v>236</v>
      </c>
      <c r="G3979" s="5" t="s">
        <v>86</v>
      </c>
      <c r="H3979" s="5" t="s">
        <v>130</v>
      </c>
      <c r="I3979">
        <v>668.80836442151929</v>
      </c>
      <c r="J3979">
        <v>12951.527057051644</v>
      </c>
      <c r="K3979">
        <v>0</v>
      </c>
      <c r="L3979">
        <v>371.56020245639962</v>
      </c>
      <c r="M3979">
        <v>11597.986319531901</v>
      </c>
      <c r="N3979">
        <v>3897.029563420564</v>
      </c>
      <c r="O3979">
        <v>1088.1405929080274</v>
      </c>
      <c r="P3979">
        <v>705.29769950389459</v>
      </c>
      <c r="Q3979">
        <v>0</v>
      </c>
      <c r="R3979">
        <v>495.48327999744185</v>
      </c>
      <c r="S3979">
        <v>7006.5638177492501</v>
      </c>
      <c r="T3979">
        <v>0</v>
      </c>
      <c r="U3979">
        <v>159.2400867670284</v>
      </c>
      <c r="V3979">
        <v>6488.5027354671838</v>
      </c>
      <c r="W3979">
        <v>2760.1615039618255</v>
      </c>
      <c r="X3979">
        <v>1793.3593627047476</v>
      </c>
      <c r="Y3979">
        <v>3742.1420390251674</v>
      </c>
      <c r="Z3979">
        <v>2169.7459280679118</v>
      </c>
      <c r="AA3979">
        <v>67908.051704642916</v>
      </c>
      <c r="AB3979">
        <v>144.37767866877243</v>
      </c>
      <c r="AC3979">
        <v>1490.0548753038133</v>
      </c>
      <c r="AD3979">
        <v>2365.7562770319882</v>
      </c>
      <c r="AE3979">
        <v>1351.1712450286482</v>
      </c>
      <c r="AF3979">
        <v>3006.7799976374008</v>
      </c>
      <c r="AG3979">
        <v>37608.262092058321</v>
      </c>
      <c r="AH3979">
        <v>4068.3552772975991</v>
      </c>
      <c r="AI3979">
        <v>207.01211279713692</v>
      </c>
      <c r="AJ3979">
        <v>8219.9732789140053</v>
      </c>
      <c r="AK3979">
        <v>240.98333130743632</v>
      </c>
      <c r="AL3979">
        <v>182506.328125</v>
      </c>
      <c r="AM3979">
        <v>151233.625</v>
      </c>
      <c r="AN3979">
        <v>31272.6953125</v>
      </c>
      <c r="AO3979" s="5" t="s">
        <v>5867</v>
      </c>
    </row>
    <row r="3980" spans="1:41" ht="14.25" x14ac:dyDescent="0.45">
      <c r="A3980">
        <v>2021</v>
      </c>
      <c r="B3980" s="5" t="s">
        <v>5028</v>
      </c>
      <c r="C3980" s="5" t="s">
        <v>5027</v>
      </c>
      <c r="D3980" s="5" t="s">
        <v>83</v>
      </c>
      <c r="E3980" s="5" t="s">
        <v>94</v>
      </c>
      <c r="F3980" s="5" t="s">
        <v>237</v>
      </c>
      <c r="G3980" s="5" t="s">
        <v>86</v>
      </c>
      <c r="H3980" s="5" t="s">
        <v>130</v>
      </c>
      <c r="I3980">
        <v>2050</v>
      </c>
      <c r="J3980">
        <v>6973.8771499999984</v>
      </c>
      <c r="K3980">
        <v>0</v>
      </c>
      <c r="L3980">
        <v>0</v>
      </c>
      <c r="M3980">
        <v>6445</v>
      </c>
      <c r="N3980">
        <v>4869.17</v>
      </c>
      <c r="O3980">
        <v>720.33984000000009</v>
      </c>
      <c r="P3980">
        <v>919.95</v>
      </c>
      <c r="Q3980">
        <v>0</v>
      </c>
      <c r="R3980">
        <v>3208.0808160000001</v>
      </c>
      <c r="S3980">
        <v>2690</v>
      </c>
      <c r="T3980">
        <v>200</v>
      </c>
      <c r="U3980">
        <v>115</v>
      </c>
      <c r="V3980">
        <v>5943</v>
      </c>
      <c r="W3980">
        <v>5180</v>
      </c>
      <c r="X3980">
        <v>1207</v>
      </c>
      <c r="Y3980">
        <v>6670</v>
      </c>
      <c r="Z3980">
        <v>1072.981485745257</v>
      </c>
      <c r="AA3980">
        <v>54662</v>
      </c>
      <c r="AB3980">
        <v>217</v>
      </c>
      <c r="AC3980">
        <v>560.94600000000003</v>
      </c>
      <c r="AD3980">
        <v>1207.1988511</v>
      </c>
      <c r="AE3980">
        <v>7074</v>
      </c>
      <c r="AF3980">
        <v>0</v>
      </c>
      <c r="AG3980">
        <v>32781</v>
      </c>
      <c r="AH3980">
        <v>5093</v>
      </c>
      <c r="AI3980">
        <v>587</v>
      </c>
      <c r="AJ3980">
        <v>4960</v>
      </c>
      <c r="AK3980">
        <v>227</v>
      </c>
      <c r="AL3980">
        <v>155633.53125</v>
      </c>
      <c r="AM3980">
        <v>131860</v>
      </c>
      <c r="AN3980">
        <v>23773.5390625</v>
      </c>
      <c r="AO3980" s="5" t="s">
        <v>5870</v>
      </c>
    </row>
    <row r="3981" spans="1:41" ht="14.25" x14ac:dyDescent="0.45">
      <c r="A3981">
        <v>2021</v>
      </c>
      <c r="B3981" s="5" t="s">
        <v>589</v>
      </c>
      <c r="C3981" s="5" t="s">
        <v>5027</v>
      </c>
      <c r="D3981" s="5" t="s">
        <v>83</v>
      </c>
      <c r="E3981" s="5" t="s">
        <v>94</v>
      </c>
      <c r="F3981" s="5" t="s">
        <v>237</v>
      </c>
      <c r="G3981" s="5" t="s">
        <v>86</v>
      </c>
      <c r="H3981" s="5" t="s">
        <v>130</v>
      </c>
      <c r="I3981">
        <v>461.26025911707029</v>
      </c>
      <c r="J3981">
        <v>12951.527057051644</v>
      </c>
      <c r="K3981">
        <v>0</v>
      </c>
      <c r="L3981">
        <v>371.56020245639962</v>
      </c>
      <c r="M3981">
        <v>11597.986319531901</v>
      </c>
      <c r="N3981">
        <v>3897.029563420564</v>
      </c>
      <c r="O3981">
        <v>1088.1405929080274</v>
      </c>
      <c r="P3981">
        <v>705.29769950389459</v>
      </c>
      <c r="Q3981">
        <v>0</v>
      </c>
      <c r="R3981">
        <v>495.48327999744185</v>
      </c>
      <c r="S3981">
        <v>6963.4724833440296</v>
      </c>
      <c r="T3981">
        <v>0</v>
      </c>
      <c r="U3981">
        <v>159.2400867670284</v>
      </c>
      <c r="V3981">
        <v>6458.7779192706721</v>
      </c>
      <c r="W3981">
        <v>2760.1615039618255</v>
      </c>
      <c r="X3981">
        <v>1793.3593627047476</v>
      </c>
      <c r="Y3981">
        <v>3742.1420390251674</v>
      </c>
      <c r="Z3981">
        <v>2169.7459280679118</v>
      </c>
      <c r="AA3981">
        <v>67908.051704642916</v>
      </c>
      <c r="AB3981">
        <v>144.37767866877243</v>
      </c>
      <c r="AC3981">
        <v>1490.0548753038133</v>
      </c>
      <c r="AD3981">
        <v>2365.7562770319882</v>
      </c>
      <c r="AE3981">
        <v>1351.1712450286482</v>
      </c>
      <c r="AF3981">
        <v>3006.7799976374008</v>
      </c>
      <c r="AG3981">
        <v>37608.262092058321</v>
      </c>
      <c r="AH3981">
        <v>4068.3552772975991</v>
      </c>
      <c r="AI3981">
        <v>207.01211279713692</v>
      </c>
      <c r="AJ3981">
        <v>8219.9732789140053</v>
      </c>
      <c r="AK3981">
        <v>240.98333130743632</v>
      </c>
      <c r="AL3981">
        <v>182225.953125</v>
      </c>
      <c r="AM3981">
        <v>150996.359375</v>
      </c>
      <c r="AN3981">
        <v>31229.603515625</v>
      </c>
      <c r="AO3981" s="5" t="s">
        <v>5872</v>
      </c>
    </row>
    <row r="3982" spans="1:41" ht="14.25" x14ac:dyDescent="0.45">
      <c r="A3982">
        <v>2021</v>
      </c>
      <c r="B3982" s="5" t="s">
        <v>4071</v>
      </c>
      <c r="C3982" s="5" t="s">
        <v>5027</v>
      </c>
      <c r="D3982" s="5" t="s">
        <v>83</v>
      </c>
      <c r="E3982" s="5" t="s">
        <v>94</v>
      </c>
      <c r="F3982" s="5" t="s">
        <v>237</v>
      </c>
      <c r="G3982" s="5" t="s">
        <v>86</v>
      </c>
      <c r="H3982" s="5" t="s">
        <v>130</v>
      </c>
      <c r="I3982">
        <v>2014.5744065127496</v>
      </c>
      <c r="J3982">
        <v>12919.170630585337</v>
      </c>
      <c r="K3982">
        <v>0</v>
      </c>
      <c r="L3982">
        <v>0</v>
      </c>
      <c r="M3982">
        <v>8664.2000049895687</v>
      </c>
      <c r="N3982">
        <v>3884.6776475158536</v>
      </c>
      <c r="O3982">
        <v>1077.7544932022633</v>
      </c>
      <c r="P3982">
        <v>683.23464518871572</v>
      </c>
      <c r="Q3982">
        <v>368.63461209122232</v>
      </c>
      <c r="R3982">
        <v>2448.9805811290225</v>
      </c>
      <c r="S3982">
        <v>1605.3194311915393</v>
      </c>
      <c r="T3982">
        <v>0</v>
      </c>
      <c r="U3982">
        <v>118.26504457849263</v>
      </c>
      <c r="V3982">
        <v>2529.8435622877555</v>
      </c>
      <c r="W3982">
        <v>2673.8183991659207</v>
      </c>
      <c r="X3982">
        <v>1406.226002306134</v>
      </c>
      <c r="Y3982">
        <v>4098.1408925677679</v>
      </c>
      <c r="Z3982">
        <v>2325.1936155823641</v>
      </c>
      <c r="AA3982">
        <v>58245.020259061632</v>
      </c>
      <c r="AB3982">
        <v>139.68232995581167</v>
      </c>
      <c r="AC3982">
        <v>1160.0840972344827</v>
      </c>
      <c r="AD3982">
        <v>3067.6100413769454</v>
      </c>
      <c r="AE3982">
        <v>1290.63157344355</v>
      </c>
      <c r="AF3982">
        <v>1155.6654477871903</v>
      </c>
      <c r="AG3982">
        <v>43126.633995162323</v>
      </c>
      <c r="AH3982">
        <v>4168.0715276228757</v>
      </c>
      <c r="AI3982">
        <v>603.66592319630593</v>
      </c>
      <c r="AJ3982">
        <v>4010.7275987488806</v>
      </c>
      <c r="AK3982">
        <v>233.44491408102459</v>
      </c>
      <c r="AL3982">
        <v>164019.296875</v>
      </c>
      <c r="AM3982">
        <v>140379.484375</v>
      </c>
      <c r="AN3982">
        <v>23639.794921875</v>
      </c>
      <c r="AO3982" s="5" t="s">
        <v>5871</v>
      </c>
    </row>
    <row r="3983" spans="1:41" ht="14.25" x14ac:dyDescent="0.45">
      <c r="A3983">
        <v>2021</v>
      </c>
      <c r="B3983" s="5" t="s">
        <v>5028</v>
      </c>
      <c r="C3983" s="5" t="s">
        <v>5027</v>
      </c>
      <c r="D3983" s="5" t="s">
        <v>83</v>
      </c>
      <c r="E3983" s="5" t="s">
        <v>94</v>
      </c>
      <c r="F3983" s="5" t="s">
        <v>205</v>
      </c>
      <c r="G3983" s="5" t="s">
        <v>86</v>
      </c>
      <c r="H3983" s="5" t="s">
        <v>130</v>
      </c>
      <c r="I3983">
        <v>1500</v>
      </c>
      <c r="J3983">
        <v>3616.0524418787891</v>
      </c>
      <c r="K3983"/>
      <c r="L3983"/>
      <c r="M3983">
        <v>3150</v>
      </c>
      <c r="N3983">
        <v>695.59</v>
      </c>
      <c r="O3983">
        <v>0</v>
      </c>
      <c r="P3983">
        <v>0</v>
      </c>
      <c r="Q3983">
        <v>0</v>
      </c>
      <c r="R3983">
        <v>2737.6224999999999</v>
      </c>
      <c r="S3983">
        <v>1950</v>
      </c>
      <c r="T3983"/>
      <c r="U3983">
        <v>0</v>
      </c>
      <c r="V3983">
        <v>2400</v>
      </c>
      <c r="W3983">
        <v>3130</v>
      </c>
      <c r="X3983">
        <v>1000</v>
      </c>
      <c r="Y3983">
        <v>1523.1168949771691</v>
      </c>
      <c r="Z3983">
        <v>53.042690135262873</v>
      </c>
      <c r="AA3983">
        <v>18621</v>
      </c>
      <c r="AB3983"/>
      <c r="AC3983">
        <v>0</v>
      </c>
      <c r="AD3983">
        <v>385.08965110000003</v>
      </c>
      <c r="AE3983">
        <v>572</v>
      </c>
      <c r="AF3983">
        <v>0</v>
      </c>
      <c r="AG3983">
        <v>11469</v>
      </c>
      <c r="AH3983">
        <v>1455</v>
      </c>
      <c r="AI3983"/>
      <c r="AJ3983">
        <v>1400</v>
      </c>
      <c r="AK3983"/>
      <c r="AL3983">
        <v>55657.515625</v>
      </c>
      <c r="AM3983">
        <v>44587.42578125</v>
      </c>
      <c r="AN3983">
        <v>11070.08984375</v>
      </c>
      <c r="AO3983" s="5" t="s">
        <v>5873</v>
      </c>
    </row>
    <row r="3984" spans="1:41" ht="14.25" x14ac:dyDescent="0.45">
      <c r="A3984">
        <v>2021</v>
      </c>
      <c r="B3984" s="5" t="s">
        <v>4071</v>
      </c>
      <c r="C3984" s="5" t="s">
        <v>5027</v>
      </c>
      <c r="D3984" s="5" t="s">
        <v>83</v>
      </c>
      <c r="E3984" s="5" t="s">
        <v>94</v>
      </c>
      <c r="F3984" s="5" t="s">
        <v>205</v>
      </c>
      <c r="G3984" s="5" t="s">
        <v>86</v>
      </c>
      <c r="H3984" s="5" t="s">
        <v>130</v>
      </c>
      <c r="I3984">
        <v>1542.5875379803388</v>
      </c>
      <c r="J3984">
        <v>10373.901192917778</v>
      </c>
      <c r="K3984"/>
      <c r="L3984"/>
      <c r="M3984">
        <v>2365.3008915698529</v>
      </c>
      <c r="N3984">
        <v>977.56421294280813</v>
      </c>
      <c r="O3984">
        <v>0</v>
      </c>
      <c r="P3984">
        <v>0</v>
      </c>
      <c r="Q3984">
        <v>368.63461209122232</v>
      </c>
      <c r="R3984">
        <v>1964.4106157964077</v>
      </c>
      <c r="S3984">
        <v>771.29376899016938</v>
      </c>
      <c r="T3984"/>
      <c r="U3984">
        <v>0</v>
      </c>
      <c r="V3984">
        <v>0</v>
      </c>
      <c r="W3984">
        <v>2468.1400607685418</v>
      </c>
      <c r="X3984">
        <v>1112.537779103543</v>
      </c>
      <c r="Y3984">
        <v>2423.3547244076462</v>
      </c>
      <c r="Z3984">
        <v>1294.7451402114978</v>
      </c>
      <c r="AA3984">
        <v>17719.18885293416</v>
      </c>
      <c r="AB3984"/>
      <c r="AC3984">
        <v>0</v>
      </c>
      <c r="AD3984">
        <v>542.06371208840301</v>
      </c>
      <c r="AE3984"/>
      <c r="AF3984">
        <v>0</v>
      </c>
      <c r="AG3984">
        <v>26282.606472109012</v>
      </c>
      <c r="AH3984">
        <v>1852.1334372683934</v>
      </c>
      <c r="AI3984"/>
      <c r="AJ3984">
        <v>2982.3359067619881</v>
      </c>
      <c r="AK3984">
        <v>0</v>
      </c>
      <c r="AL3984">
        <v>75040.796875</v>
      </c>
      <c r="AM3984">
        <v>65929.328125</v>
      </c>
      <c r="AN3984">
        <v>9111.46875</v>
      </c>
      <c r="AO3984" s="5" t="s">
        <v>5875</v>
      </c>
    </row>
    <row r="3985" spans="1:41" ht="14.25" x14ac:dyDescent="0.45">
      <c r="A3985">
        <v>2021</v>
      </c>
      <c r="B3985" s="5" t="s">
        <v>589</v>
      </c>
      <c r="C3985" s="5" t="s">
        <v>5027</v>
      </c>
      <c r="D3985" s="5" t="s">
        <v>83</v>
      </c>
      <c r="E3985" s="5" t="s">
        <v>94</v>
      </c>
      <c r="F3985" s="5" t="s">
        <v>205</v>
      </c>
      <c r="G3985" s="5" t="s">
        <v>86</v>
      </c>
      <c r="H3985" s="5" t="s">
        <v>130</v>
      </c>
      <c r="I3985">
        <v>0</v>
      </c>
      <c r="J3985">
        <v>9554.4052060217036</v>
      </c>
      <c r="K3985"/>
      <c r="L3985">
        <v>0</v>
      </c>
      <c r="M3985">
        <v>2388.6013015054259</v>
      </c>
      <c r="N3985">
        <v>173.1470543446822</v>
      </c>
      <c r="O3985">
        <v>0</v>
      </c>
      <c r="P3985">
        <v>0</v>
      </c>
      <c r="Q3985">
        <v>0</v>
      </c>
      <c r="R3985"/>
      <c r="S3985">
        <v>3874.8421113310246</v>
      </c>
      <c r="T3985">
        <v>0</v>
      </c>
      <c r="U3985">
        <v>0</v>
      </c>
      <c r="V3985">
        <v>3821.7620824086816</v>
      </c>
      <c r="W3985">
        <v>0</v>
      </c>
      <c r="X3985">
        <v>1474.978355404375</v>
      </c>
      <c r="Y3985">
        <v>276.01615039618258</v>
      </c>
      <c r="Z3985">
        <v>1207.9613312425695</v>
      </c>
      <c r="AA3985">
        <v>19140.606255579849</v>
      </c>
      <c r="AB3985"/>
      <c r="AC3985">
        <v>514.78737149828021</v>
      </c>
      <c r="AD3985">
        <v>400.40397934724939</v>
      </c>
      <c r="AE3985">
        <v>0</v>
      </c>
      <c r="AF3985">
        <v>0</v>
      </c>
      <c r="AG3985">
        <v>14982.368963620478</v>
      </c>
      <c r="AH3985">
        <v>1855.440641507344</v>
      </c>
      <c r="AI3985"/>
      <c r="AJ3985">
        <v>5481.0437865211179</v>
      </c>
      <c r="AK3985">
        <v>0</v>
      </c>
      <c r="AL3985">
        <v>65146.36328125</v>
      </c>
      <c r="AM3985">
        <v>55152.09765625</v>
      </c>
      <c r="AN3985">
        <v>9994.2666015625</v>
      </c>
      <c r="AO3985" s="5" t="s">
        <v>5874</v>
      </c>
    </row>
    <row r="3986" spans="1:41" ht="14.25" x14ac:dyDescent="0.45">
      <c r="A3986">
        <v>2021</v>
      </c>
      <c r="B3986" s="5" t="s">
        <v>4071</v>
      </c>
      <c r="C3986" s="5" t="s">
        <v>174</v>
      </c>
      <c r="D3986" s="5" t="s">
        <v>83</v>
      </c>
      <c r="E3986" s="5" t="s">
        <v>108</v>
      </c>
      <c r="F3986" s="5" t="s">
        <v>177</v>
      </c>
      <c r="G3986" s="5" t="s">
        <v>86</v>
      </c>
      <c r="H3986" s="5" t="s">
        <v>130</v>
      </c>
      <c r="I3986">
        <v>6810.0097843372023</v>
      </c>
      <c r="J3986">
        <v>37023.129303220114</v>
      </c>
      <c r="K3986">
        <v>558.93088459487603</v>
      </c>
      <c r="L3986">
        <v>832.99727050938293</v>
      </c>
      <c r="M3986">
        <v>8341.7992095516784</v>
      </c>
      <c r="N3986">
        <v>7068.3929152459123</v>
      </c>
      <c r="O3986">
        <v>7119.5556836252572</v>
      </c>
      <c r="P3986">
        <v>7544.2814524158439</v>
      </c>
      <c r="Q3986">
        <v>5457.8758951784139</v>
      </c>
      <c r="R3986">
        <v>3939.7388822188636</v>
      </c>
      <c r="S3986">
        <v>7087.8466891877652</v>
      </c>
      <c r="T3986">
        <v>6273.189321120044</v>
      </c>
      <c r="U3986">
        <v>990.08410146038079</v>
      </c>
      <c r="V3986">
        <v>2368.3860666458136</v>
      </c>
      <c r="W3986">
        <v>1228.9280719243366</v>
      </c>
      <c r="X3986">
        <v>8668.7242577433408</v>
      </c>
      <c r="Y3986">
        <v>27411.780549910622</v>
      </c>
      <c r="Z3986">
        <v>9065.2727648644577</v>
      </c>
      <c r="AA3986">
        <v>93338.886748114339</v>
      </c>
      <c r="AB3986">
        <v>646.36988820606155</v>
      </c>
      <c r="AC3986">
        <v>8045.7925908005618</v>
      </c>
      <c r="AD3986">
        <v>11129.707543661407</v>
      </c>
      <c r="AE3986">
        <v>6289.6435881918342</v>
      </c>
      <c r="AF3986">
        <v>17941.321458403327</v>
      </c>
      <c r="AG3986">
        <v>86979.31252486739</v>
      </c>
      <c r="AH3986">
        <v>12915.571259663384</v>
      </c>
      <c r="AI3986">
        <v>557.38829705689579</v>
      </c>
      <c r="AJ3986">
        <v>20812.591062430729</v>
      </c>
      <c r="AK3986">
        <v>1744.0494704405712</v>
      </c>
      <c r="AL3986">
        <v>408191.5625</v>
      </c>
      <c r="AM3986">
        <v>341919.53125</v>
      </c>
      <c r="AN3986">
        <v>66272.0546875</v>
      </c>
      <c r="AO3986" s="5" t="s">
        <v>4574</v>
      </c>
    </row>
    <row r="3987" spans="1:41" ht="14.25" x14ac:dyDescent="0.45">
      <c r="A3987">
        <v>2021</v>
      </c>
      <c r="B3987" s="5" t="s">
        <v>589</v>
      </c>
      <c r="C3987" s="5" t="s">
        <v>174</v>
      </c>
      <c r="D3987" s="5" t="s">
        <v>83</v>
      </c>
      <c r="E3987" s="5" t="s">
        <v>108</v>
      </c>
      <c r="F3987" s="5" t="s">
        <v>177</v>
      </c>
      <c r="G3987" s="5" t="s">
        <v>86</v>
      </c>
      <c r="H3987" s="5" t="s">
        <v>130</v>
      </c>
      <c r="I3987">
        <v>5182.7340239775513</v>
      </c>
      <c r="J3987">
        <v>16953.495837651681</v>
      </c>
      <c r="K3987">
        <v>543.53949616479031</v>
      </c>
      <c r="L3987">
        <v>859.89646854195337</v>
      </c>
      <c r="M3987">
        <v>4010.7269853722219</v>
      </c>
      <c r="N3987">
        <v>6970.4693980820566</v>
      </c>
      <c r="O3987">
        <v>7390.8632271470115</v>
      </c>
      <c r="P3987">
        <v>6887.3707019230878</v>
      </c>
      <c r="Q3987">
        <v>3550.2866535306207</v>
      </c>
      <c r="R3987">
        <v>5380.9091652463294</v>
      </c>
      <c r="S3987">
        <v>6482.3728395177659</v>
      </c>
      <c r="T3987">
        <v>6396.1434851423073</v>
      </c>
      <c r="U3987">
        <v>1160.0640320978018</v>
      </c>
      <c r="V3987">
        <v>1467.1319994135549</v>
      </c>
      <c r="W3987">
        <v>1289.8447028129301</v>
      </c>
      <c r="X3987">
        <v>8772.3608439122672</v>
      </c>
      <c r="Y3987">
        <v>24151.413159665975</v>
      </c>
      <c r="Z3987">
        <v>8635.0958862757852</v>
      </c>
      <c r="AA3987">
        <v>97264.24461829185</v>
      </c>
      <c r="AB3987">
        <v>667.74676384307247</v>
      </c>
      <c r="AC3987">
        <v>8236.770337290418</v>
      </c>
      <c r="AD3987">
        <v>8659.4185025730003</v>
      </c>
      <c r="AE3987">
        <v>4334.8750061769861</v>
      </c>
      <c r="AF3987">
        <v>17887.320264152022</v>
      </c>
      <c r="AG3987">
        <v>78529.779589449274</v>
      </c>
      <c r="AH3987">
        <v>13151.107965799652</v>
      </c>
      <c r="AI3987">
        <v>782.39962631533285</v>
      </c>
      <c r="AJ3987">
        <v>18795.638241401586</v>
      </c>
      <c r="AK3987">
        <v>1800.3684209880232</v>
      </c>
      <c r="AL3987">
        <v>366194.34375</v>
      </c>
      <c r="AM3987">
        <v>306247.46875</v>
      </c>
      <c r="AN3987">
        <v>59946.88671875</v>
      </c>
      <c r="AO3987" s="5" t="s">
        <v>1083</v>
      </c>
    </row>
    <row r="3988" spans="1:41" ht="14.25" x14ac:dyDescent="0.45">
      <c r="A3988">
        <v>2021</v>
      </c>
      <c r="B3988" s="5" t="s">
        <v>5028</v>
      </c>
      <c r="C3988" s="5" t="s">
        <v>174</v>
      </c>
      <c r="D3988" s="5" t="s">
        <v>83</v>
      </c>
      <c r="E3988" s="5" t="s">
        <v>108</v>
      </c>
      <c r="F3988" s="5" t="s">
        <v>177</v>
      </c>
      <c r="G3988" s="5" t="s">
        <v>86</v>
      </c>
      <c r="H3988" s="5" t="s">
        <v>130</v>
      </c>
      <c r="I3988">
        <v>10860</v>
      </c>
      <c r="J3988">
        <v>48824.669413680291</v>
      </c>
      <c r="K3988">
        <v>862</v>
      </c>
      <c r="L3988">
        <v>810</v>
      </c>
      <c r="M3988">
        <v>11335</v>
      </c>
      <c r="N3988">
        <v>7558.5790364990244</v>
      </c>
      <c r="O3988">
        <v>7249.0031978571433</v>
      </c>
      <c r="P3988">
        <v>6810.68</v>
      </c>
      <c r="Q3988">
        <v>3766.206963947172</v>
      </c>
      <c r="R3988">
        <v>4166.4959370141451</v>
      </c>
      <c r="S3988">
        <v>5323.339468498496</v>
      </c>
      <c r="T3988">
        <v>8493</v>
      </c>
      <c r="U3988">
        <v>992</v>
      </c>
      <c r="V3988">
        <v>3773</v>
      </c>
      <c r="W3988">
        <v>2025</v>
      </c>
      <c r="X3988">
        <v>12097.420138109739</v>
      </c>
      <c r="Y3988">
        <v>33155.5</v>
      </c>
      <c r="Z3988">
        <v>9176.2604856469989</v>
      </c>
      <c r="AA3988">
        <v>84233</v>
      </c>
      <c r="AB3988">
        <v>1014</v>
      </c>
      <c r="AC3988">
        <v>9333.6644800000013</v>
      </c>
      <c r="AD3988">
        <v>13542.3883583516</v>
      </c>
      <c r="AE3988">
        <v>9441.2599702500011</v>
      </c>
      <c r="AF3988">
        <v>20500.041080700001</v>
      </c>
      <c r="AG3988">
        <v>90508</v>
      </c>
      <c r="AH3988">
        <v>13056</v>
      </c>
      <c r="AI3988">
        <v>597</v>
      </c>
      <c r="AJ3988">
        <v>18578</v>
      </c>
      <c r="AK3988">
        <v>1860</v>
      </c>
      <c r="AL3988">
        <v>439941.4375</v>
      </c>
      <c r="AM3988">
        <v>362487.375</v>
      </c>
      <c r="AN3988">
        <v>77454.15625</v>
      </c>
      <c r="AO3988" s="5" t="s">
        <v>5876</v>
      </c>
    </row>
    <row r="3989" spans="1:41" ht="14.25" x14ac:dyDescent="0.45">
      <c r="A3989">
        <v>2021</v>
      </c>
      <c r="B3989" s="5" t="s">
        <v>5028</v>
      </c>
      <c r="C3989" s="5" t="s">
        <v>174</v>
      </c>
      <c r="D3989" s="5" t="s">
        <v>83</v>
      </c>
      <c r="E3989" s="5" t="s">
        <v>108</v>
      </c>
      <c r="F3989" s="5" t="s">
        <v>181</v>
      </c>
      <c r="G3989" s="5" t="s">
        <v>86</v>
      </c>
      <c r="H3989" s="5" t="s">
        <v>130</v>
      </c>
      <c r="I3989">
        <v>10660</v>
      </c>
      <c r="J3989">
        <v>48824.669413680291</v>
      </c>
      <c r="K3989">
        <v>862</v>
      </c>
      <c r="L3989">
        <v>810</v>
      </c>
      <c r="M3989">
        <v>11335</v>
      </c>
      <c r="N3989">
        <v>7430.5790364990244</v>
      </c>
      <c r="O3989">
        <v>7249.0031978571433</v>
      </c>
      <c r="P3989">
        <v>6810.68</v>
      </c>
      <c r="Q3989">
        <v>3766.206963947172</v>
      </c>
      <c r="R3989">
        <v>4166.4959370141451</v>
      </c>
      <c r="S3989">
        <v>5323.339468498496</v>
      </c>
      <c r="T3989">
        <v>8493</v>
      </c>
      <c r="U3989">
        <v>992</v>
      </c>
      <c r="V3989">
        <v>3605</v>
      </c>
      <c r="W3989">
        <v>2025</v>
      </c>
      <c r="X3989">
        <v>12097.420138109739</v>
      </c>
      <c r="Y3989">
        <v>33155.5</v>
      </c>
      <c r="Z3989">
        <v>9176.2604856469989</v>
      </c>
      <c r="AA3989">
        <v>84233</v>
      </c>
      <c r="AB3989">
        <v>1014</v>
      </c>
      <c r="AC3989">
        <v>9333.6644800000013</v>
      </c>
      <c r="AD3989">
        <v>13542.3883583516</v>
      </c>
      <c r="AE3989">
        <v>9441.2599702500011</v>
      </c>
      <c r="AF3989">
        <v>20500.041080700001</v>
      </c>
      <c r="AG3989">
        <v>90508</v>
      </c>
      <c r="AH3989">
        <v>12861</v>
      </c>
      <c r="AI3989">
        <v>597</v>
      </c>
      <c r="AJ3989">
        <v>18578</v>
      </c>
      <c r="AK3989">
        <v>1860</v>
      </c>
      <c r="AL3989">
        <v>439250.46875</v>
      </c>
      <c r="AM3989">
        <v>361991.375</v>
      </c>
      <c r="AN3989">
        <v>77259.15625</v>
      </c>
      <c r="AO3989" s="5" t="s">
        <v>5877</v>
      </c>
    </row>
    <row r="3990" spans="1:41" ht="14.25" x14ac:dyDescent="0.45">
      <c r="A3990">
        <v>2021</v>
      </c>
      <c r="B3990" s="5" t="s">
        <v>4071</v>
      </c>
      <c r="C3990" s="5" t="s">
        <v>174</v>
      </c>
      <c r="D3990" s="5" t="s">
        <v>83</v>
      </c>
      <c r="E3990" s="5" t="s">
        <v>108</v>
      </c>
      <c r="F3990" s="5" t="s">
        <v>181</v>
      </c>
      <c r="G3990" s="5" t="s">
        <v>86</v>
      </c>
      <c r="H3990" s="5" t="s">
        <v>130</v>
      </c>
      <c r="I3990">
        <v>6469.7146833017605</v>
      </c>
      <c r="J3990">
        <v>37023.129303220114</v>
      </c>
      <c r="K3990">
        <v>558.93088459487603</v>
      </c>
      <c r="L3990">
        <v>832.99727050938293</v>
      </c>
      <c r="M3990">
        <v>8341.7992095516784</v>
      </c>
      <c r="N3990">
        <v>6936.7587786715894</v>
      </c>
      <c r="O3990">
        <v>7119.5556836252572</v>
      </c>
      <c r="P3990">
        <v>7544.2814524158439</v>
      </c>
      <c r="Q3990">
        <v>5457.8758951784139</v>
      </c>
      <c r="R3990">
        <v>3939.7388822188636</v>
      </c>
      <c r="S3990">
        <v>7087.8466891877652</v>
      </c>
      <c r="T3990">
        <v>6273.189321120044</v>
      </c>
      <c r="U3990">
        <v>990.08410146038079</v>
      </c>
      <c r="V3990">
        <v>2297.4270398987178</v>
      </c>
      <c r="W3990">
        <v>1228.9280719243366</v>
      </c>
      <c r="X3990">
        <v>8668.7242577433408</v>
      </c>
      <c r="Y3990">
        <v>27411.780549910622</v>
      </c>
      <c r="Z3990">
        <v>9065.2727648644577</v>
      </c>
      <c r="AA3990">
        <v>93338.886748114339</v>
      </c>
      <c r="AB3990">
        <v>646.36988820606155</v>
      </c>
      <c r="AC3990">
        <v>8045.7925908005618</v>
      </c>
      <c r="AD3990">
        <v>11129.707543661407</v>
      </c>
      <c r="AE3990">
        <v>6289.6435881918342</v>
      </c>
      <c r="AF3990">
        <v>17941.321458403327</v>
      </c>
      <c r="AG3990">
        <v>86979.31252486739</v>
      </c>
      <c r="AH3990">
        <v>12720.176838185873</v>
      </c>
      <c r="AI3990">
        <v>557.38829705689579</v>
      </c>
      <c r="AJ3990">
        <v>20526.524680412251</v>
      </c>
      <c r="AK3990">
        <v>1744.0494704405712</v>
      </c>
      <c r="AL3990">
        <v>407167.21875</v>
      </c>
      <c r="AM3990">
        <v>341090.5625</v>
      </c>
      <c r="AN3990">
        <v>66076.6640625</v>
      </c>
      <c r="AO3990" s="5" t="s">
        <v>4575</v>
      </c>
    </row>
    <row r="3991" spans="1:41" ht="14.25" x14ac:dyDescent="0.45">
      <c r="A3991">
        <v>2021</v>
      </c>
      <c r="B3991" s="5" t="s">
        <v>589</v>
      </c>
      <c r="C3991" s="5" t="s">
        <v>174</v>
      </c>
      <c r="D3991" s="5" t="s">
        <v>83</v>
      </c>
      <c r="E3991" s="5" t="s">
        <v>108</v>
      </c>
      <c r="F3991" s="5" t="s">
        <v>181</v>
      </c>
      <c r="G3991" s="5" t="s">
        <v>86</v>
      </c>
      <c r="H3991" s="5" t="s">
        <v>130</v>
      </c>
      <c r="I3991">
        <v>3574.4009285865668</v>
      </c>
      <c r="J3991">
        <v>16953.495837651681</v>
      </c>
      <c r="K3991">
        <v>543.53949616479031</v>
      </c>
      <c r="L3991">
        <v>859.89646854195337</v>
      </c>
      <c r="M3991">
        <v>4010.7269853722219</v>
      </c>
      <c r="N3991">
        <v>6970.4693980820566</v>
      </c>
      <c r="O3991">
        <v>7390.8632271470115</v>
      </c>
      <c r="P3991">
        <v>6887.3707019230878</v>
      </c>
      <c r="Q3991">
        <v>3550.2866535306207</v>
      </c>
      <c r="R3991">
        <v>5380.9091652463294</v>
      </c>
      <c r="S3991">
        <v>6482.3728395177659</v>
      </c>
      <c r="T3991">
        <v>6396.1434851423073</v>
      </c>
      <c r="U3991">
        <v>1160.0640320978018</v>
      </c>
      <c r="V3991">
        <v>1396.0047606576156</v>
      </c>
      <c r="W3991">
        <v>1289.8447028129301</v>
      </c>
      <c r="X3991">
        <v>7183.1447779773225</v>
      </c>
      <c r="Y3991">
        <v>24151.413159665975</v>
      </c>
      <c r="Z3991">
        <v>8635.0958862757852</v>
      </c>
      <c r="AA3991">
        <v>97264.24461829185</v>
      </c>
      <c r="AB3991">
        <v>667.74676384307247</v>
      </c>
      <c r="AC3991">
        <v>8236.770337290418</v>
      </c>
      <c r="AD3991">
        <v>8659.4185025730003</v>
      </c>
      <c r="AE3991">
        <v>4334.8750061769861</v>
      </c>
      <c r="AF3991">
        <v>17887.320264152022</v>
      </c>
      <c r="AG3991">
        <v>78529.779589449274</v>
      </c>
      <c r="AH3991">
        <v>12960.338341852752</v>
      </c>
      <c r="AI3991">
        <v>782.39962631533285</v>
      </c>
      <c r="AJ3991">
        <v>18795.638241401586</v>
      </c>
      <c r="AK3991">
        <v>1800.3684209880232</v>
      </c>
      <c r="AL3991">
        <v>362734.9375</v>
      </c>
      <c r="AM3991">
        <v>304568</v>
      </c>
      <c r="AN3991">
        <v>58166.90234375</v>
      </c>
      <c r="AO3991" s="5" t="s">
        <v>1084</v>
      </c>
    </row>
    <row r="3992" spans="1:41" ht="14.25" x14ac:dyDescent="0.45">
      <c r="A3992">
        <v>2021</v>
      </c>
      <c r="B3992" s="5" t="s">
        <v>589</v>
      </c>
      <c r="C3992" s="5" t="s">
        <v>174</v>
      </c>
      <c r="D3992" s="5" t="s">
        <v>83</v>
      </c>
      <c r="E3992" s="5" t="s">
        <v>108</v>
      </c>
      <c r="F3992" s="5" t="s">
        <v>184</v>
      </c>
      <c r="G3992" s="5" t="s">
        <v>86</v>
      </c>
      <c r="H3992" s="5" t="s">
        <v>130</v>
      </c>
      <c r="I3992">
        <v>1608.3330953909842</v>
      </c>
      <c r="J3992"/>
      <c r="K3992"/>
      <c r="L3992"/>
      <c r="M3992">
        <v>0</v>
      </c>
      <c r="N3992">
        <v>0</v>
      </c>
      <c r="O3992">
        <v>0</v>
      </c>
      <c r="P3992">
        <v>0</v>
      </c>
      <c r="Q3992">
        <v>0</v>
      </c>
      <c r="R3992"/>
      <c r="S3992">
        <v>0</v>
      </c>
      <c r="T3992"/>
      <c r="U3992"/>
      <c r="V3992">
        <v>71.127238755939359</v>
      </c>
      <c r="W3992"/>
      <c r="X3992">
        <v>1589.2160659349436</v>
      </c>
      <c r="Y3992">
        <v>0</v>
      </c>
      <c r="Z3992">
        <v>0</v>
      </c>
      <c r="AA3992"/>
      <c r="AB3992"/>
      <c r="AC3992"/>
      <c r="AD3992">
        <v>0</v>
      </c>
      <c r="AE3992"/>
      <c r="AF3992">
        <v>0</v>
      </c>
      <c r="AG3992"/>
      <c r="AH3992">
        <v>190.76962394690003</v>
      </c>
      <c r="AI3992">
        <v>0</v>
      </c>
      <c r="AJ3992">
        <v>0</v>
      </c>
      <c r="AK3992"/>
      <c r="AL3992">
        <v>3459.446044921875</v>
      </c>
      <c r="AM3992">
        <v>1679.4603271484375</v>
      </c>
      <c r="AN3992">
        <v>1779.9857177734375</v>
      </c>
      <c r="AO3992" s="5" t="s">
        <v>1085</v>
      </c>
    </row>
    <row r="3993" spans="1:41" ht="14.25" x14ac:dyDescent="0.45">
      <c r="A3993">
        <v>2021</v>
      </c>
      <c r="B3993" s="5" t="s">
        <v>5028</v>
      </c>
      <c r="C3993" s="5" t="s">
        <v>174</v>
      </c>
      <c r="D3993" s="5" t="s">
        <v>83</v>
      </c>
      <c r="E3993" s="5" t="s">
        <v>108</v>
      </c>
      <c r="F3993" s="5" t="s">
        <v>184</v>
      </c>
      <c r="G3993" s="5" t="s">
        <v>86</v>
      </c>
      <c r="H3993" s="5" t="s">
        <v>130</v>
      </c>
      <c r="I3993">
        <v>200</v>
      </c>
      <c r="J3993"/>
      <c r="K3993"/>
      <c r="L3993"/>
      <c r="M3993">
        <v>0</v>
      </c>
      <c r="N3993">
        <v>128</v>
      </c>
      <c r="O3993">
        <v>0</v>
      </c>
      <c r="P3993"/>
      <c r="Q3993">
        <v>0</v>
      </c>
      <c r="R3993">
        <v>0</v>
      </c>
      <c r="S3993">
        <v>0</v>
      </c>
      <c r="T3993"/>
      <c r="U3993"/>
      <c r="V3993">
        <v>168</v>
      </c>
      <c r="W3993"/>
      <c r="X3993">
        <v>0</v>
      </c>
      <c r="Y3993"/>
      <c r="Z3993"/>
      <c r="AA3993">
        <v>0</v>
      </c>
      <c r="AB3993">
        <v>0</v>
      </c>
      <c r="AC3993"/>
      <c r="AD3993"/>
      <c r="AE3993"/>
      <c r="AF3993">
        <v>0</v>
      </c>
      <c r="AG3993"/>
      <c r="AH3993">
        <v>195</v>
      </c>
      <c r="AI3993">
        <v>0</v>
      </c>
      <c r="AJ3993"/>
      <c r="AK3993"/>
      <c r="AL3993">
        <v>691</v>
      </c>
      <c r="AM3993">
        <v>496</v>
      </c>
      <c r="AN3993">
        <v>195</v>
      </c>
      <c r="AO3993" s="5" t="s">
        <v>5878</v>
      </c>
    </row>
    <row r="3994" spans="1:41" ht="14.25" x14ac:dyDescent="0.45">
      <c r="A3994">
        <v>2021</v>
      </c>
      <c r="B3994" s="5" t="s">
        <v>4071</v>
      </c>
      <c r="C3994" s="5" t="s">
        <v>174</v>
      </c>
      <c r="D3994" s="5" t="s">
        <v>83</v>
      </c>
      <c r="E3994" s="5" t="s">
        <v>108</v>
      </c>
      <c r="F3994" s="5" t="s">
        <v>184</v>
      </c>
      <c r="G3994" s="5" t="s">
        <v>86</v>
      </c>
      <c r="H3994" s="5" t="s">
        <v>130</v>
      </c>
      <c r="I3994">
        <v>340.29510103544163</v>
      </c>
      <c r="J3994"/>
      <c r="K3994"/>
      <c r="L3994"/>
      <c r="M3994"/>
      <c r="N3994">
        <v>131.63413657432224</v>
      </c>
      <c r="O3994">
        <v>0</v>
      </c>
      <c r="P3994"/>
      <c r="Q3994">
        <v>0</v>
      </c>
      <c r="R3994"/>
      <c r="S3994">
        <v>0</v>
      </c>
      <c r="T3994"/>
      <c r="U3994"/>
      <c r="V3994">
        <v>70.959026747095578</v>
      </c>
      <c r="W3994"/>
      <c r="X3994">
        <v>0</v>
      </c>
      <c r="Y3994">
        <v>0</v>
      </c>
      <c r="Z3994">
        <v>0</v>
      </c>
      <c r="AA3994">
        <v>0</v>
      </c>
      <c r="AB3994"/>
      <c r="AC3994"/>
      <c r="AD3994">
        <v>0</v>
      </c>
      <c r="AE3994"/>
      <c r="AF3994">
        <v>0</v>
      </c>
      <c r="AG3994"/>
      <c r="AH3994">
        <v>195.39442147750958</v>
      </c>
      <c r="AI3994">
        <v>0</v>
      </c>
      <c r="AJ3994">
        <v>286.06638201848176</v>
      </c>
      <c r="AK3994"/>
      <c r="AL3994">
        <v>1024.3489990234375</v>
      </c>
      <c r="AM3994">
        <v>828.95465087890625</v>
      </c>
      <c r="AN3994">
        <v>195.39442443847656</v>
      </c>
      <c r="AO3994" s="5" t="s">
        <v>4576</v>
      </c>
    </row>
    <row r="3995" spans="1:41" ht="14.25" x14ac:dyDescent="0.45">
      <c r="A3995">
        <v>2021</v>
      </c>
      <c r="B3995" s="5" t="s">
        <v>589</v>
      </c>
      <c r="C3995" s="5" t="s">
        <v>174</v>
      </c>
      <c r="D3995" s="5" t="s">
        <v>83</v>
      </c>
      <c r="E3995" s="5" t="s">
        <v>108</v>
      </c>
      <c r="F3995" s="5" t="s">
        <v>187</v>
      </c>
      <c r="G3995" s="5" t="s">
        <v>86</v>
      </c>
      <c r="H3995" s="5" t="s">
        <v>130</v>
      </c>
      <c r="I3995">
        <v>318.4801735340568</v>
      </c>
      <c r="J3995">
        <v>356.6977943581436</v>
      </c>
      <c r="K3995">
        <v>0</v>
      </c>
      <c r="L3995">
        <v>37.156020245639958</v>
      </c>
      <c r="M3995">
        <v>265.40014461171398</v>
      </c>
      <c r="N3995">
        <v>3787.0477434934696</v>
      </c>
      <c r="O3995">
        <v>236.73692899364889</v>
      </c>
      <c r="P3995">
        <v>398.14268094070889</v>
      </c>
      <c r="Q3995">
        <v>86.167598790808754</v>
      </c>
      <c r="R3995">
        <v>1076.4074795520085</v>
      </c>
      <c r="S3995">
        <v>433.88628569379182</v>
      </c>
      <c r="T3995">
        <v>424.64023137874239</v>
      </c>
      <c r="U3995">
        <v>894.6638874860879</v>
      </c>
      <c r="V3995">
        <v>382.17620824086816</v>
      </c>
      <c r="W3995">
        <v>0</v>
      </c>
      <c r="X3995">
        <v>217.62811858160549</v>
      </c>
      <c r="Y3995">
        <v>318.4801735340568</v>
      </c>
      <c r="Z3995">
        <v>0</v>
      </c>
      <c r="AA3995">
        <v>6852.2177096488622</v>
      </c>
      <c r="AB3995">
        <v>0</v>
      </c>
      <c r="AC3995">
        <v>250.80313665806975</v>
      </c>
      <c r="AD3995">
        <v>324.10100612458632</v>
      </c>
      <c r="AE3995">
        <v>478.58047524980066</v>
      </c>
      <c r="AF3995">
        <v>7063.8417255159957</v>
      </c>
      <c r="AG3995">
        <v>5620.113462297656</v>
      </c>
      <c r="AH3995">
        <v>812.99798633950081</v>
      </c>
      <c r="AI3995"/>
      <c r="AJ3995">
        <v>1745.2713509666312</v>
      </c>
      <c r="AK3995"/>
      <c r="AL3995">
        <v>32381.63671875</v>
      </c>
      <c r="AM3995">
        <v>29666.24609375</v>
      </c>
      <c r="AN3995">
        <v>2715.390625</v>
      </c>
      <c r="AO3995" s="5" t="s">
        <v>1086</v>
      </c>
    </row>
    <row r="3996" spans="1:41" ht="14.25" x14ac:dyDescent="0.45">
      <c r="A3996">
        <v>2021</v>
      </c>
      <c r="B3996" s="5" t="s">
        <v>5028</v>
      </c>
      <c r="C3996" s="5" t="s">
        <v>174</v>
      </c>
      <c r="D3996" s="5" t="s">
        <v>83</v>
      </c>
      <c r="E3996" s="5" t="s">
        <v>108</v>
      </c>
      <c r="F3996" s="5" t="s">
        <v>187</v>
      </c>
      <c r="G3996" s="5" t="s">
        <v>86</v>
      </c>
      <c r="H3996" s="5" t="s">
        <v>130</v>
      </c>
      <c r="I3996">
        <v>800</v>
      </c>
      <c r="J3996">
        <v>1765.118596819219</v>
      </c>
      <c r="K3996">
        <v>0</v>
      </c>
      <c r="L3996"/>
      <c r="M3996">
        <v>423.63679923334928</v>
      </c>
      <c r="N3996">
        <v>3541.3199155273442</v>
      </c>
      <c r="O3996">
        <v>221.68299999999999</v>
      </c>
      <c r="P3996">
        <v>328.08499999999998</v>
      </c>
      <c r="Q3996">
        <v>83.508963565101936</v>
      </c>
      <c r="R3996">
        <v>343.96527850000001</v>
      </c>
      <c r="S3996">
        <v>200</v>
      </c>
      <c r="T3996">
        <v>0</v>
      </c>
      <c r="U3996">
        <v>467</v>
      </c>
      <c r="V3996">
        <v>600</v>
      </c>
      <c r="W3996">
        <v>0</v>
      </c>
      <c r="X3996">
        <v>260</v>
      </c>
      <c r="Y3996">
        <v>575.65</v>
      </c>
      <c r="Z3996">
        <v>4.9999999825929873</v>
      </c>
      <c r="AA3996">
        <v>6751</v>
      </c>
      <c r="AB3996"/>
      <c r="AC3996">
        <v>1618.0777499999999</v>
      </c>
      <c r="AD3996">
        <v>0</v>
      </c>
      <c r="AE3996">
        <v>159.45467532750001</v>
      </c>
      <c r="AF3996">
        <v>14019.018179999999</v>
      </c>
      <c r="AG3996">
        <v>4949</v>
      </c>
      <c r="AH3996">
        <v>684</v>
      </c>
      <c r="AI3996"/>
      <c r="AJ3996">
        <v>250</v>
      </c>
      <c r="AK3996"/>
      <c r="AL3996">
        <v>38045.515625</v>
      </c>
      <c r="AM3996">
        <v>36256.1953125</v>
      </c>
      <c r="AN3996">
        <v>1789.31982421875</v>
      </c>
      <c r="AO3996" s="5" t="s">
        <v>5879</v>
      </c>
    </row>
    <row r="3997" spans="1:41" ht="14.25" x14ac:dyDescent="0.45">
      <c r="A3997">
        <v>2021</v>
      </c>
      <c r="B3997" s="5" t="s">
        <v>4071</v>
      </c>
      <c r="C3997" s="5" t="s">
        <v>174</v>
      </c>
      <c r="D3997" s="5" t="s">
        <v>83</v>
      </c>
      <c r="E3997" s="5" t="s">
        <v>108</v>
      </c>
      <c r="F3997" s="5" t="s">
        <v>187</v>
      </c>
      <c r="G3997" s="5" t="s">
        <v>86</v>
      </c>
      <c r="H3997" s="5" t="s">
        <v>130</v>
      </c>
      <c r="I3997">
        <v>308.51750759606773</v>
      </c>
      <c r="J3997">
        <v>654.05711610366359</v>
      </c>
      <c r="K3997"/>
      <c r="L3997">
        <v>0</v>
      </c>
      <c r="M3997">
        <v>452.49234447423271</v>
      </c>
      <c r="N3997">
        <v>3733.2156361826655</v>
      </c>
      <c r="O3997">
        <v>229.33134731307703</v>
      </c>
      <c r="P3997"/>
      <c r="Q3997">
        <v>84.724193996993023</v>
      </c>
      <c r="R3997">
        <v>1072.2153567830967</v>
      </c>
      <c r="S3997">
        <v>589.46538948188788</v>
      </c>
      <c r="T3997">
        <v>1028.3916919868925</v>
      </c>
      <c r="U3997">
        <v>732.98617846365767</v>
      </c>
      <c r="V3997">
        <v>617.03501519213546</v>
      </c>
      <c r="W3997">
        <v>35.993709219541238</v>
      </c>
      <c r="X3997">
        <v>214.74761946057001</v>
      </c>
      <c r="Y3997">
        <v>421.64059371462594</v>
      </c>
      <c r="Z3997">
        <v>15.425875379803388</v>
      </c>
      <c r="AA3997">
        <v>7090.7607162496242</v>
      </c>
      <c r="AB3997">
        <v>0</v>
      </c>
      <c r="AC3997">
        <v>255.10541409349852</v>
      </c>
      <c r="AD3997">
        <v>313.9625098459785</v>
      </c>
      <c r="AE3997">
        <v>291.03484883229061</v>
      </c>
      <c r="AF3997">
        <v>3438.9418180041685</v>
      </c>
      <c r="AG3997">
        <v>3490.3614026035134</v>
      </c>
      <c r="AH3997">
        <v>1221.7293300804283</v>
      </c>
      <c r="AI3997"/>
      <c r="AJ3997">
        <v>1223.786113464402</v>
      </c>
      <c r="AK3997"/>
      <c r="AL3997">
        <v>27515.919921875</v>
      </c>
      <c r="AM3997">
        <v>23429.806640625</v>
      </c>
      <c r="AN3997">
        <v>4086.113525390625</v>
      </c>
      <c r="AO3997" s="5" t="s">
        <v>4577</v>
      </c>
    </row>
    <row r="3998" spans="1:41" ht="14.25" x14ac:dyDescent="0.45">
      <c r="A3998">
        <v>2021</v>
      </c>
      <c r="B3998" s="5" t="s">
        <v>5028</v>
      </c>
      <c r="C3998" s="5" t="s">
        <v>174</v>
      </c>
      <c r="D3998" s="5" t="s">
        <v>83</v>
      </c>
      <c r="E3998" s="5" t="s">
        <v>108</v>
      </c>
      <c r="F3998" s="5" t="s">
        <v>190</v>
      </c>
      <c r="G3998" s="5" t="s">
        <v>86</v>
      </c>
      <c r="H3998" s="5" t="s">
        <v>130</v>
      </c>
      <c r="I3998">
        <v>4140</v>
      </c>
      <c r="J3998">
        <v>15911.800307650199</v>
      </c>
      <c r="K3998">
        <v>522</v>
      </c>
      <c r="L3998">
        <v>605</v>
      </c>
      <c r="M3998">
        <v>7462.5251557259226</v>
      </c>
      <c r="N3998">
        <v>2098.4070571289062</v>
      </c>
      <c r="O3998">
        <v>3994.3290999999999</v>
      </c>
      <c r="P3998">
        <v>3495.2750000000001</v>
      </c>
      <c r="Q3998">
        <v>116.39835617126241</v>
      </c>
      <c r="R3998">
        <v>1548.765107170186</v>
      </c>
      <c r="S3998">
        <v>3700</v>
      </c>
      <c r="T3998">
        <v>5863</v>
      </c>
      <c r="U3998">
        <v>0</v>
      </c>
      <c r="V3998">
        <v>1220</v>
      </c>
      <c r="W3998">
        <v>1255</v>
      </c>
      <c r="X3998">
        <v>4960</v>
      </c>
      <c r="Y3998">
        <v>3939.7</v>
      </c>
      <c r="Z3998">
        <v>4363.5894890404034</v>
      </c>
      <c r="AA3998">
        <v>42006</v>
      </c>
      <c r="AB3998">
        <v>672</v>
      </c>
      <c r="AC3998">
        <v>5568.68588</v>
      </c>
      <c r="AD3998">
        <v>4808.3224032689996</v>
      </c>
      <c r="AE3998">
        <v>2197.2727376325001</v>
      </c>
      <c r="AF3998">
        <v>2481.6268107000001</v>
      </c>
      <c r="AG3998">
        <v>26921</v>
      </c>
      <c r="AH3998">
        <v>7622</v>
      </c>
      <c r="AI3998"/>
      <c r="AJ3998">
        <v>6710</v>
      </c>
      <c r="AK3998">
        <v>421</v>
      </c>
      <c r="AL3998">
        <v>164603.6875</v>
      </c>
      <c r="AM3998">
        <v>123323.5234375</v>
      </c>
      <c r="AN3998">
        <v>41280.1796875</v>
      </c>
      <c r="AO3998" s="5" t="s">
        <v>5880</v>
      </c>
    </row>
    <row r="3999" spans="1:41" ht="14.25" x14ac:dyDescent="0.45">
      <c r="A3999">
        <v>2021</v>
      </c>
      <c r="B3999" s="5" t="s">
        <v>589</v>
      </c>
      <c r="C3999" s="5" t="s">
        <v>174</v>
      </c>
      <c r="D3999" s="5" t="s">
        <v>83</v>
      </c>
      <c r="E3999" s="5" t="s">
        <v>108</v>
      </c>
      <c r="F3999" s="5" t="s">
        <v>190</v>
      </c>
      <c r="G3999" s="5" t="s">
        <v>86</v>
      </c>
      <c r="H3999" s="5" t="s">
        <v>130</v>
      </c>
      <c r="I3999">
        <v>3290.9617931852536</v>
      </c>
      <c r="J3999">
        <v>5467.2429790013084</v>
      </c>
      <c r="K3999">
        <v>297.24816196511966</v>
      </c>
      <c r="L3999">
        <v>684.73237309822218</v>
      </c>
      <c r="M3999">
        <v>2038.2731106179635</v>
      </c>
      <c r="N3999">
        <v>1144.8300637970897</v>
      </c>
      <c r="O3999">
        <v>4006.4805830584346</v>
      </c>
      <c r="P3999">
        <v>2239.5525802914872</v>
      </c>
      <c r="Q3999">
        <v>104.0090224673054</v>
      </c>
      <c r="R3999">
        <v>1368.5320349380679</v>
      </c>
      <c r="S3999">
        <v>3862.5125481062519</v>
      </c>
      <c r="T3999">
        <v>3184.801735340568</v>
      </c>
      <c r="U3999">
        <v>0</v>
      </c>
      <c r="V3999">
        <v>764.35241648173633</v>
      </c>
      <c r="W3999">
        <v>849.28046275748477</v>
      </c>
      <c r="X3999">
        <v>5927.3332225379227</v>
      </c>
      <c r="Y3999">
        <v>2691.1574663627798</v>
      </c>
      <c r="Z3999">
        <v>4712.4485718200849</v>
      </c>
      <c r="AA3999">
        <v>47469.26603794012</v>
      </c>
      <c r="AB3999">
        <v>417.2090273296144</v>
      </c>
      <c r="AC3999">
        <v>5582.080421966145</v>
      </c>
      <c r="AD3999">
        <v>3626.8960296294722</v>
      </c>
      <c r="AE3999">
        <v>1046.830423438867</v>
      </c>
      <c r="AF3999">
        <v>4935.3946792749921</v>
      </c>
      <c r="AG3999">
        <v>27002.872313374231</v>
      </c>
      <c r="AH3999">
        <v>8365.5145015908674</v>
      </c>
      <c r="AI3999">
        <v>207.01211279713692</v>
      </c>
      <c r="AJ3999">
        <v>6369.6034706811361</v>
      </c>
      <c r="AK3999">
        <v>325.80521752534008</v>
      </c>
      <c r="AL3999">
        <v>147982.25</v>
      </c>
      <c r="AM3999">
        <v>114873.8671875</v>
      </c>
      <c r="AN3999">
        <v>33108.3671875</v>
      </c>
      <c r="AO3999" s="5" t="s">
        <v>1087</v>
      </c>
    </row>
    <row r="4000" spans="1:41" ht="14.25" x14ac:dyDescent="0.45">
      <c r="A4000">
        <v>2021</v>
      </c>
      <c r="B4000" s="5" t="s">
        <v>4071</v>
      </c>
      <c r="C4000" s="5" t="s">
        <v>174</v>
      </c>
      <c r="D4000" s="5" t="s">
        <v>83</v>
      </c>
      <c r="E4000" s="5" t="s">
        <v>108</v>
      </c>
      <c r="F4000" s="5" t="s">
        <v>190</v>
      </c>
      <c r="G4000" s="5" t="s">
        <v>86</v>
      </c>
      <c r="H4000" s="5" t="s">
        <v>130</v>
      </c>
      <c r="I4000">
        <v>3743.3457588322885</v>
      </c>
      <c r="J4000">
        <v>18140.829446648782</v>
      </c>
      <c r="K4000">
        <v>339.26641918647584</v>
      </c>
      <c r="L4000">
        <v>776.43572745010385</v>
      </c>
      <c r="M4000">
        <v>4751.1696169794432</v>
      </c>
      <c r="N4000">
        <v>1283.4328315996418</v>
      </c>
      <c r="O4000">
        <v>3881.1502455585323</v>
      </c>
      <c r="P4000">
        <v>3051.2381501251102</v>
      </c>
      <c r="Q4000">
        <v>204.5335072722844</v>
      </c>
      <c r="R4000">
        <v>1597.8460232835043</v>
      </c>
      <c r="S4000">
        <v>5295.9329801091089</v>
      </c>
      <c r="T4000">
        <v>2056.783383973785</v>
      </c>
      <c r="U4000">
        <v>0</v>
      </c>
      <c r="V4000">
        <v>1234.0700303842709</v>
      </c>
      <c r="W4000">
        <v>786.7196443699728</v>
      </c>
      <c r="X4000">
        <v>5934.7006918031811</v>
      </c>
      <c r="Y4000">
        <v>2025.9316332141782</v>
      </c>
      <c r="Z4000">
        <v>4392.2609164760179</v>
      </c>
      <c r="AA4000">
        <v>45874.496596151301</v>
      </c>
      <c r="AB4000">
        <v>404.15793495084876</v>
      </c>
      <c r="AC4000">
        <v>5384.1051308850692</v>
      </c>
      <c r="AD4000">
        <v>4569.3718408586801</v>
      </c>
      <c r="AE4000">
        <v>4411.8003586237692</v>
      </c>
      <c r="AF4000">
        <v>9013.6475019267145</v>
      </c>
      <c r="AG4000">
        <v>27755.263375034243</v>
      </c>
      <c r="AH4000">
        <v>7993.6886218141153</v>
      </c>
      <c r="AI4000"/>
      <c r="AJ4000">
        <v>6581.7068287161119</v>
      </c>
      <c r="AK4000">
        <v>315.61341027077731</v>
      </c>
      <c r="AL4000">
        <v>171799.484375</v>
      </c>
      <c r="AM4000">
        <v>135470.9375</v>
      </c>
      <c r="AN4000">
        <v>36328.5546875</v>
      </c>
      <c r="AO4000" s="5" t="s">
        <v>4578</v>
      </c>
    </row>
    <row r="4001" spans="1:41" ht="14.25" x14ac:dyDescent="0.45">
      <c r="A4001">
        <v>2021</v>
      </c>
      <c r="B4001" s="5" t="s">
        <v>4071</v>
      </c>
      <c r="C4001" s="5" t="s">
        <v>174</v>
      </c>
      <c r="D4001" s="5" t="s">
        <v>83</v>
      </c>
      <c r="E4001" s="5" t="s">
        <v>108</v>
      </c>
      <c r="F4001" s="5" t="s">
        <v>193</v>
      </c>
      <c r="G4001" s="5" t="s">
        <v>86</v>
      </c>
      <c r="H4001" s="5" t="s">
        <v>130</v>
      </c>
      <c r="I4001">
        <v>935.83643970807213</v>
      </c>
      <c r="J4001">
        <v>4982.5577476764938</v>
      </c>
      <c r="K4001">
        <v>52.447976291331521</v>
      </c>
      <c r="L4001">
        <v>0</v>
      </c>
      <c r="M4001">
        <v>689.02243363121795</v>
      </c>
      <c r="N4001">
        <v>741.38224416537582</v>
      </c>
      <c r="O4001">
        <v>424.72576879058659</v>
      </c>
      <c r="P4001">
        <v>1607.3762145755129</v>
      </c>
      <c r="Q4001">
        <v>1524.1450504326504</v>
      </c>
      <c r="R4001">
        <v>691.71612893201188</v>
      </c>
      <c r="S4001">
        <v>92.041723303374383</v>
      </c>
      <c r="T4001">
        <v>591.32522289246322</v>
      </c>
      <c r="U4001">
        <v>0</v>
      </c>
      <c r="V4001">
        <v>260.18309807268383</v>
      </c>
      <c r="W4001">
        <v>154.25875379803387</v>
      </c>
      <c r="X4001">
        <v>419.73398349111403</v>
      </c>
      <c r="Y4001">
        <v>3707.3520496127476</v>
      </c>
      <c r="Z4001">
        <v>15.425875379803388</v>
      </c>
      <c r="AA4001">
        <v>7483.6063425886168</v>
      </c>
      <c r="AB4001">
        <v>216.50216095554055</v>
      </c>
      <c r="AC4001">
        <v>485.64134744715057</v>
      </c>
      <c r="AD4001">
        <v>1509.1745879957557</v>
      </c>
      <c r="AE4001">
        <v>191.28085470956202</v>
      </c>
      <c r="AF4001">
        <v>1085.9816267381584</v>
      </c>
      <c r="AG4001">
        <v>10838.22004184986</v>
      </c>
      <c r="AH4001">
        <v>860.76384619302905</v>
      </c>
      <c r="AI4001">
        <v>527.5649379892759</v>
      </c>
      <c r="AJ4001">
        <v>2365.3008915698529</v>
      </c>
      <c r="AK4001">
        <v>0</v>
      </c>
      <c r="AL4001">
        <v>42453.5703125</v>
      </c>
      <c r="AM4001">
        <v>36916.00390625</v>
      </c>
      <c r="AN4001">
        <v>5537.5615234375</v>
      </c>
      <c r="AO4001" s="5" t="s">
        <v>4579</v>
      </c>
    </row>
    <row r="4002" spans="1:41" ht="14.25" x14ac:dyDescent="0.45">
      <c r="A4002">
        <v>2021</v>
      </c>
      <c r="B4002" s="5" t="s">
        <v>589</v>
      </c>
      <c r="C4002" s="5" t="s">
        <v>174</v>
      </c>
      <c r="D4002" s="5" t="s">
        <v>83</v>
      </c>
      <c r="E4002" s="5" t="s">
        <v>108</v>
      </c>
      <c r="F4002" s="5" t="s">
        <v>193</v>
      </c>
      <c r="G4002" s="5" t="s">
        <v>86</v>
      </c>
      <c r="H4002" s="5" t="s">
        <v>130</v>
      </c>
      <c r="I4002">
        <v>435.25623716321098</v>
      </c>
      <c r="J4002">
        <v>2429.7383239202418</v>
      </c>
      <c r="K4002">
        <v>53.080028922342798</v>
      </c>
      <c r="L4002">
        <v>31.84801735340568</v>
      </c>
      <c r="M4002">
        <v>424.64023137874239</v>
      </c>
      <c r="N4002">
        <v>752.0378497717528</v>
      </c>
      <c r="O4002">
        <v>438.44103889855154</v>
      </c>
      <c r="P4002">
        <v>2388.8560856442532</v>
      </c>
      <c r="Q4002">
        <v>1550.1111667033231</v>
      </c>
      <c r="R4002">
        <v>790.81769714461825</v>
      </c>
      <c r="S4002">
        <v>79.15845044211396</v>
      </c>
      <c r="T4002">
        <v>318.4801735340568</v>
      </c>
      <c r="U4002">
        <v>0</v>
      </c>
      <c r="V4002">
        <v>161.36328792392212</v>
      </c>
      <c r="W4002">
        <v>159.2400867670284</v>
      </c>
      <c r="X4002">
        <v>503.82332391572351</v>
      </c>
      <c r="Y4002">
        <v>3253.8057729396137</v>
      </c>
      <c r="Z4002">
        <v>0</v>
      </c>
      <c r="AA4002">
        <v>9432.599278851867</v>
      </c>
      <c r="AB4002">
        <v>223.99772205228663</v>
      </c>
      <c r="AC4002">
        <v>477.45114455444894</v>
      </c>
      <c r="AD4002">
        <v>1557.9089446922624</v>
      </c>
      <c r="AE4002">
        <v>1264.3863531811382</v>
      </c>
      <c r="AF4002">
        <v>1115.3434303446309</v>
      </c>
      <c r="AG4002">
        <v>8597.9030848410875</v>
      </c>
      <c r="AH4002">
        <v>858.24688321894087</v>
      </c>
      <c r="AI4002">
        <v>544.60109674323712</v>
      </c>
      <c r="AJ4002">
        <v>2786.7015184229972</v>
      </c>
      <c r="AK4002">
        <v>0</v>
      </c>
      <c r="AL4002">
        <v>40629.83984375</v>
      </c>
      <c r="AM4002">
        <v>35468.21875</v>
      </c>
      <c r="AN4002">
        <v>5161.6181640625</v>
      </c>
      <c r="AO4002" s="5" t="s">
        <v>1088</v>
      </c>
    </row>
    <row r="4003" spans="1:41" ht="14.25" x14ac:dyDescent="0.45">
      <c r="A4003">
        <v>2021</v>
      </c>
      <c r="B4003" s="5" t="s">
        <v>5028</v>
      </c>
      <c r="C4003" s="5" t="s">
        <v>174</v>
      </c>
      <c r="D4003" s="5" t="s">
        <v>83</v>
      </c>
      <c r="E4003" s="5" t="s">
        <v>108</v>
      </c>
      <c r="F4003" s="5" t="s">
        <v>193</v>
      </c>
      <c r="G4003" s="5" t="s">
        <v>86</v>
      </c>
      <c r="H4003" s="5" t="s">
        <v>130</v>
      </c>
      <c r="I4003">
        <v>1120</v>
      </c>
      <c r="J4003">
        <v>2973.341924796619</v>
      </c>
      <c r="K4003">
        <v>51</v>
      </c>
      <c r="L4003">
        <v>37.5</v>
      </c>
      <c r="M4003">
        <v>640.88643986583611</v>
      </c>
      <c r="N4003">
        <v>544.81036914062497</v>
      </c>
      <c r="O4003">
        <v>413.22710000000012</v>
      </c>
      <c r="P4003">
        <v>1295.098</v>
      </c>
      <c r="Q4003">
        <v>1105.6932053591461</v>
      </c>
      <c r="R4003">
        <v>659.71653690830203</v>
      </c>
      <c r="S4003">
        <v>71.669734249248009</v>
      </c>
      <c r="T4003">
        <v>350</v>
      </c>
      <c r="U4003">
        <v>0</v>
      </c>
      <c r="V4003">
        <v>253</v>
      </c>
      <c r="W4003">
        <v>70</v>
      </c>
      <c r="X4003">
        <v>385</v>
      </c>
      <c r="Y4003">
        <v>3647.6750000000002</v>
      </c>
      <c r="Z4003">
        <v>4.9999999825929873</v>
      </c>
      <c r="AA4003">
        <v>7077</v>
      </c>
      <c r="AB4003">
        <v>300</v>
      </c>
      <c r="AC4003">
        <v>249.99975000000001</v>
      </c>
      <c r="AD4003">
        <v>1498.625196728</v>
      </c>
      <c r="AE4003">
        <v>447.53980332750001</v>
      </c>
      <c r="AF4003">
        <v>0</v>
      </c>
      <c r="AG4003">
        <v>9065</v>
      </c>
      <c r="AH4003">
        <v>570</v>
      </c>
      <c r="AI4003">
        <v>513</v>
      </c>
      <c r="AJ4003">
        <v>2300</v>
      </c>
      <c r="AK4003"/>
      <c r="AL4003">
        <v>35644.78125</v>
      </c>
      <c r="AM4003">
        <v>30781.375</v>
      </c>
      <c r="AN4003">
        <v>4863.408203125</v>
      </c>
      <c r="AO4003" s="5" t="s">
        <v>5881</v>
      </c>
    </row>
    <row r="4004" spans="1:41" ht="14.25" x14ac:dyDescent="0.45">
      <c r="A4004">
        <v>2021</v>
      </c>
      <c r="B4004" s="5" t="s">
        <v>5028</v>
      </c>
      <c r="C4004" s="5" t="s">
        <v>174</v>
      </c>
      <c r="D4004" s="5" t="s">
        <v>83</v>
      </c>
      <c r="E4004" s="5" t="s">
        <v>108</v>
      </c>
      <c r="F4004" s="5" t="s">
        <v>196</v>
      </c>
      <c r="G4004" s="5" t="s">
        <v>86</v>
      </c>
      <c r="H4004" s="5" t="s">
        <v>130</v>
      </c>
      <c r="I4004">
        <v>400</v>
      </c>
      <c r="J4004">
        <v>4484.2787550831627</v>
      </c>
      <c r="K4004">
        <v>43</v>
      </c>
      <c r="L4004">
        <v>167.5</v>
      </c>
      <c r="M4004">
        <v>2150.77144226162</v>
      </c>
      <c r="N4004">
        <v>309.25665661621099</v>
      </c>
      <c r="O4004">
        <v>508.15765000000022</v>
      </c>
      <c r="P4004">
        <v>242.077</v>
      </c>
      <c r="Q4004">
        <v>0</v>
      </c>
      <c r="R4004">
        <v>231.06056422539211</v>
      </c>
      <c r="S4004">
        <v>711.66973424924788</v>
      </c>
      <c r="T4004"/>
      <c r="U4004">
        <v>485</v>
      </c>
      <c r="V4004">
        <v>0</v>
      </c>
      <c r="W4004">
        <v>280</v>
      </c>
      <c r="X4004">
        <v>290</v>
      </c>
      <c r="Y4004">
        <v>6179.7250000000004</v>
      </c>
      <c r="Z4004">
        <v>4.9999999825929873</v>
      </c>
      <c r="AA4004">
        <v>8360</v>
      </c>
      <c r="AB4004">
        <v>42</v>
      </c>
      <c r="AC4004">
        <v>77.045729999999992</v>
      </c>
      <c r="AD4004">
        <v>5952.4056624229997</v>
      </c>
      <c r="AE4004">
        <v>894.78886730749991</v>
      </c>
      <c r="AF4004">
        <v>1600.80522</v>
      </c>
      <c r="AG4004">
        <v>16548</v>
      </c>
      <c r="AH4004">
        <v>2068</v>
      </c>
      <c r="AI4004">
        <v>84</v>
      </c>
      <c r="AJ4004">
        <v>3291</v>
      </c>
      <c r="AK4004">
        <v>99</v>
      </c>
      <c r="AL4004">
        <v>55504.54296875</v>
      </c>
      <c r="AM4004">
        <v>43275.5390625</v>
      </c>
      <c r="AN4004">
        <v>12229.0048828125</v>
      </c>
      <c r="AO4004" s="5" t="s">
        <v>5882</v>
      </c>
    </row>
    <row r="4005" spans="1:41" ht="14.25" x14ac:dyDescent="0.45">
      <c r="A4005">
        <v>2021</v>
      </c>
      <c r="B4005" s="5" t="s">
        <v>4071</v>
      </c>
      <c r="C4005" s="5" t="s">
        <v>174</v>
      </c>
      <c r="D4005" s="5" t="s">
        <v>83</v>
      </c>
      <c r="E4005" s="5" t="s">
        <v>108</v>
      </c>
      <c r="F4005" s="5" t="s">
        <v>196</v>
      </c>
      <c r="G4005" s="5" t="s">
        <v>86</v>
      </c>
      <c r="H4005" s="5" t="s">
        <v>130</v>
      </c>
      <c r="I4005">
        <v>433.98129401846865</v>
      </c>
      <c r="J4005">
        <v>1439.7483687816496</v>
      </c>
      <c r="K4005">
        <v>43.809486078641619</v>
      </c>
      <c r="L4005">
        <v>56.561543059279089</v>
      </c>
      <c r="M4005">
        <v>1594.0071225796835</v>
      </c>
      <c r="N4005">
        <v>292.08165842695053</v>
      </c>
      <c r="O4005">
        <v>522.42297952934143</v>
      </c>
      <c r="P4005">
        <v>218.01903870122121</v>
      </c>
      <c r="Q4005">
        <v>0</v>
      </c>
      <c r="R4005">
        <v>247.18760183426687</v>
      </c>
      <c r="S4005">
        <v>631.4331657504996</v>
      </c>
      <c r="T4005">
        <v>848.42314588918634</v>
      </c>
      <c r="U4005">
        <v>215.96225531724744</v>
      </c>
      <c r="V4005">
        <v>0</v>
      </c>
      <c r="W4005">
        <v>169.68462917783725</v>
      </c>
      <c r="X4005">
        <v>226.93920530034944</v>
      </c>
      <c r="Y4005">
        <v>5604.7347213285639</v>
      </c>
      <c r="Z4005">
        <v>15.425875379803388</v>
      </c>
      <c r="AA4005">
        <v>8760.8688240363372</v>
      </c>
      <c r="AB4005">
        <v>25.709792299672312</v>
      </c>
      <c r="AC4005">
        <v>77.679597305980678</v>
      </c>
      <c r="AD4005">
        <v>1627.7781169015529</v>
      </c>
      <c r="AE4005">
        <v>292.06324052427749</v>
      </c>
      <c r="AF4005">
        <v>1651.5970573309494</v>
      </c>
      <c r="AG4005">
        <v>9190.7365512868582</v>
      </c>
      <c r="AH4005">
        <v>1606.3478228835261</v>
      </c>
      <c r="AI4005">
        <v>29.823359067619883</v>
      </c>
      <c r="AJ4005">
        <v>3837.9577944950829</v>
      </c>
      <c r="AK4005">
        <v>50.391192907357734</v>
      </c>
      <c r="AL4005">
        <v>39711.375</v>
      </c>
      <c r="AM4005">
        <v>32334.603515625</v>
      </c>
      <c r="AN4005">
        <v>7376.76953125</v>
      </c>
      <c r="AO4005" s="5" t="s">
        <v>4580</v>
      </c>
    </row>
    <row r="4006" spans="1:41" ht="14.25" x14ac:dyDescent="0.45">
      <c r="A4006">
        <v>2021</v>
      </c>
      <c r="B4006" s="5" t="s">
        <v>589</v>
      </c>
      <c r="C4006" s="5" t="s">
        <v>174</v>
      </c>
      <c r="D4006" s="5" t="s">
        <v>83</v>
      </c>
      <c r="E4006" s="5" t="s">
        <v>108</v>
      </c>
      <c r="F4006" s="5" t="s">
        <v>196</v>
      </c>
      <c r="G4006" s="5" t="s">
        <v>86</v>
      </c>
      <c r="H4006" s="5" t="s">
        <v>130</v>
      </c>
      <c r="I4006">
        <v>394.91541518223045</v>
      </c>
      <c r="J4006">
        <v>2117.8931540014778</v>
      </c>
      <c r="K4006">
        <v>76.43524164817363</v>
      </c>
      <c r="L4006">
        <v>84.928046275748486</v>
      </c>
      <c r="M4006">
        <v>401.28501865291156</v>
      </c>
      <c r="N4006">
        <v>296.29272144451755</v>
      </c>
      <c r="O4006">
        <v>539.29309385100282</v>
      </c>
      <c r="P4006">
        <v>410.08696136893013</v>
      </c>
      <c r="Q4006">
        <v>104.0090224673054</v>
      </c>
      <c r="R4006">
        <v>115.91035421250052</v>
      </c>
      <c r="S4006">
        <v>652.42276280341616</v>
      </c>
      <c r="T4006">
        <v>875.82047721865626</v>
      </c>
      <c r="U4006">
        <v>31.84801735340568</v>
      </c>
      <c r="V4006">
        <v>0</v>
      </c>
      <c r="W4006">
        <v>217.62811858160549</v>
      </c>
      <c r="X4006">
        <v>129.67552604488071</v>
      </c>
      <c r="Y4006">
        <v>5451.3189703246053</v>
      </c>
      <c r="Z4006">
        <v>0</v>
      </c>
      <c r="AA4006">
        <v>9769.3007647143895</v>
      </c>
      <c r="AB4006">
        <v>26.540014461171399</v>
      </c>
      <c r="AC4006">
        <v>76.369560420385127</v>
      </c>
      <c r="AD4006">
        <v>1316.9990119180195</v>
      </c>
      <c r="AE4006">
        <v>481.37885437458664</v>
      </c>
      <c r="AF4006">
        <v>1761.3131670858963</v>
      </c>
      <c r="AG4006">
        <v>12387.817149896362</v>
      </c>
      <c r="AH4006">
        <v>1772.8571775865989</v>
      </c>
      <c r="AI4006">
        <v>30.786416774958823</v>
      </c>
      <c r="AJ4006">
        <v>3344.0418221075965</v>
      </c>
      <c r="AK4006">
        <v>52.018428343895948</v>
      </c>
      <c r="AL4006">
        <v>42919.1796875</v>
      </c>
      <c r="AM4006">
        <v>36827.421875</v>
      </c>
      <c r="AN4006">
        <v>6091.76123046875</v>
      </c>
      <c r="AO4006" s="5" t="s">
        <v>1089</v>
      </c>
    </row>
    <row r="4007" spans="1:41" ht="14.25" x14ac:dyDescent="0.45">
      <c r="A4007">
        <v>2021</v>
      </c>
      <c r="B4007" s="5" t="s">
        <v>4071</v>
      </c>
      <c r="C4007" s="5" t="s">
        <v>174</v>
      </c>
      <c r="D4007" s="5" t="s">
        <v>83</v>
      </c>
      <c r="E4007" s="5" t="s">
        <v>108</v>
      </c>
      <c r="F4007" s="5" t="s">
        <v>199</v>
      </c>
      <c r="G4007" s="5" t="s">
        <v>86</v>
      </c>
      <c r="H4007" s="5" t="s">
        <v>130</v>
      </c>
      <c r="I4007">
        <v>411.35667679475699</v>
      </c>
      <c r="J4007">
        <v>462.77626139410165</v>
      </c>
      <c r="K4007">
        <v>20.567833839737851</v>
      </c>
      <c r="L4007"/>
      <c r="M4007">
        <v>77.129376899016933</v>
      </c>
      <c r="N4007">
        <v>0</v>
      </c>
      <c r="O4007">
        <v>160.42910394995522</v>
      </c>
      <c r="P4007">
        <v>1099.3507187339881</v>
      </c>
      <c r="Q4007">
        <v>248.89505950475888</v>
      </c>
      <c r="R4007">
        <v>60.809050175468442</v>
      </c>
      <c r="S4007">
        <v>9.2555252278820319</v>
      </c>
      <c r="T4007"/>
      <c r="U4007">
        <v>41.135667679475702</v>
      </c>
      <c r="V4007">
        <v>0</v>
      </c>
      <c r="W4007">
        <v>20.567833839737851</v>
      </c>
      <c r="X4007">
        <v>20.164542980135145</v>
      </c>
      <c r="Y4007">
        <v>12135.021965445332</v>
      </c>
      <c r="Z4007"/>
      <c r="AA4007">
        <v>4609.2515634852525</v>
      </c>
      <c r="AB4007">
        <v>0</v>
      </c>
      <c r="AC4007">
        <v>81.262411121693816</v>
      </c>
      <c r="AD4007">
        <v>0</v>
      </c>
      <c r="AE4007"/>
      <c r="AF4007">
        <v>244.34586601608567</v>
      </c>
      <c r="AG4007">
        <v>2393.0674672534988</v>
      </c>
      <c r="AH4007">
        <v>553.27473028894815</v>
      </c>
      <c r="AI4007"/>
      <c r="AJ4007">
        <v>3153.0489276318126</v>
      </c>
      <c r="AK4007">
        <v>101.81077750670237</v>
      </c>
      <c r="AL4007">
        <v>25903.521484375</v>
      </c>
      <c r="AM4007">
        <v>24940.322265625</v>
      </c>
      <c r="AN4007">
        <v>963.19976806640625</v>
      </c>
      <c r="AO4007" s="5" t="s">
        <v>4581</v>
      </c>
    </row>
    <row r="4008" spans="1:41" ht="14.25" x14ac:dyDescent="0.45">
      <c r="A4008">
        <v>2021</v>
      </c>
      <c r="B4008" s="5" t="s">
        <v>589</v>
      </c>
      <c r="C4008" s="5" t="s">
        <v>174</v>
      </c>
      <c r="D4008" s="5" t="s">
        <v>83</v>
      </c>
      <c r="E4008" s="5" t="s">
        <v>108</v>
      </c>
      <c r="F4008" s="5" t="s">
        <v>199</v>
      </c>
      <c r="G4008" s="5" t="s">
        <v>86</v>
      </c>
      <c r="H4008" s="5" t="s">
        <v>130</v>
      </c>
      <c r="I4008">
        <v>583.88031814577084</v>
      </c>
      <c r="J4008">
        <v>477.7202603010852</v>
      </c>
      <c r="K4008">
        <v>0</v>
      </c>
      <c r="L4008">
        <v>21.232011568937121</v>
      </c>
      <c r="M4008">
        <v>774.96842226620493</v>
      </c>
      <c r="N4008">
        <v>0</v>
      </c>
      <c r="O4008">
        <v>130.57687114896328</v>
      </c>
      <c r="P4008">
        <v>355.84002109075857</v>
      </c>
      <c r="Q4008">
        <v>73.7272482557335</v>
      </c>
      <c r="R4008">
        <v>387.81748549305007</v>
      </c>
      <c r="S4008">
        <v>42.464023137874243</v>
      </c>
      <c r="T4008"/>
      <c r="U4008">
        <v>233.55212725830833</v>
      </c>
      <c r="V4008">
        <v>0</v>
      </c>
      <c r="W4008">
        <v>0</v>
      </c>
      <c r="X4008">
        <v>24.697221760574671</v>
      </c>
      <c r="Y4008">
        <v>6603.1555979394443</v>
      </c>
      <c r="Z4008">
        <v>0</v>
      </c>
      <c r="AA4008">
        <v>2488.8832769472515</v>
      </c>
      <c r="AB4008">
        <v>0</v>
      </c>
      <c r="AC4008">
        <v>127.84830287821605</v>
      </c>
      <c r="AD4008">
        <v>0</v>
      </c>
      <c r="AE4008"/>
      <c r="AF4008">
        <v>799.32945841365222</v>
      </c>
      <c r="AG4008">
        <v>6063.8625040884417</v>
      </c>
      <c r="AH4008">
        <v>1069.5869209248301</v>
      </c>
      <c r="AI4008"/>
      <c r="AJ4008">
        <v>2660.3710495878213</v>
      </c>
      <c r="AK4008">
        <v>105.09845726623874</v>
      </c>
      <c r="AL4008">
        <v>23024.611328125</v>
      </c>
      <c r="AM4008">
        <v>20877.21875</v>
      </c>
      <c r="AN4008">
        <v>2147.391845703125</v>
      </c>
      <c r="AO4008" s="5" t="s">
        <v>1090</v>
      </c>
    </row>
    <row r="4009" spans="1:41" ht="14.25" x14ac:dyDescent="0.45">
      <c r="A4009">
        <v>2021</v>
      </c>
      <c r="B4009" s="5" t="s">
        <v>5028</v>
      </c>
      <c r="C4009" s="5" t="s">
        <v>174</v>
      </c>
      <c r="D4009" s="5" t="s">
        <v>83</v>
      </c>
      <c r="E4009" s="5" t="s">
        <v>108</v>
      </c>
      <c r="F4009" s="5" t="s">
        <v>199</v>
      </c>
      <c r="G4009" s="5" t="s">
        <v>86</v>
      </c>
      <c r="H4009" s="5" t="s">
        <v>130</v>
      </c>
      <c r="I4009">
        <v>250</v>
      </c>
      <c r="J4009">
        <v>2967.0078667204971</v>
      </c>
      <c r="K4009">
        <v>55</v>
      </c>
      <c r="L4009"/>
      <c r="M4009">
        <v>548.55534259702927</v>
      </c>
      <c r="N4009">
        <v>14.319000000000001</v>
      </c>
      <c r="O4009">
        <v>182.10130000000001</v>
      </c>
      <c r="P4009">
        <v>290</v>
      </c>
      <c r="Q4009">
        <v>246.5763016242704</v>
      </c>
      <c r="R4009">
        <v>905.91465867889019</v>
      </c>
      <c r="S4009">
        <v>40</v>
      </c>
      <c r="T4009">
        <v>80</v>
      </c>
      <c r="U4009">
        <v>40</v>
      </c>
      <c r="V4009">
        <v>0</v>
      </c>
      <c r="W4009">
        <v>20</v>
      </c>
      <c r="X4009">
        <v>640.404</v>
      </c>
      <c r="Y4009">
        <v>12529.8</v>
      </c>
      <c r="Z4009">
        <v>0</v>
      </c>
      <c r="AA4009">
        <v>2385</v>
      </c>
      <c r="AB4009"/>
      <c r="AC4009">
        <v>182.34431000000001</v>
      </c>
      <c r="AD4009">
        <v>72.776880000000006</v>
      </c>
      <c r="AE4009"/>
      <c r="AF4009">
        <v>0</v>
      </c>
      <c r="AG4009">
        <v>3536</v>
      </c>
      <c r="AH4009">
        <v>905</v>
      </c>
      <c r="AI4009"/>
      <c r="AJ4009">
        <v>3677</v>
      </c>
      <c r="AK4009">
        <v>99</v>
      </c>
      <c r="AL4009">
        <v>29666.798828125</v>
      </c>
      <c r="AM4009">
        <v>27023.9609375</v>
      </c>
      <c r="AN4009">
        <v>2642.83740234375</v>
      </c>
      <c r="AO4009" s="5" t="s">
        <v>5883</v>
      </c>
    </row>
    <row r="4010" spans="1:41" ht="14.25" x14ac:dyDescent="0.45">
      <c r="A4010">
        <v>2021</v>
      </c>
      <c r="B4010" s="5" t="s">
        <v>589</v>
      </c>
      <c r="C4010" s="5" t="s">
        <v>174</v>
      </c>
      <c r="D4010" s="5" t="s">
        <v>83</v>
      </c>
      <c r="E4010" s="5" t="s">
        <v>108</v>
      </c>
      <c r="F4010" s="5" t="s">
        <v>202</v>
      </c>
      <c r="G4010" s="5" t="s">
        <v>86</v>
      </c>
      <c r="H4010" s="5" t="s">
        <v>130</v>
      </c>
      <c r="I4010">
        <v>0</v>
      </c>
      <c r="J4010">
        <v>3981.0021691757102</v>
      </c>
      <c r="K4010">
        <v>100.85205495245133</v>
      </c>
      <c r="L4010">
        <v>0</v>
      </c>
      <c r="M4010">
        <v>53.080028922342798</v>
      </c>
      <c r="N4010">
        <v>990.26101957522724</v>
      </c>
      <c r="O4010">
        <v>1180.4998432329039</v>
      </c>
      <c r="P4010">
        <v>49.767835117588611</v>
      </c>
      <c r="Q4010">
        <v>0</v>
      </c>
      <c r="R4010"/>
      <c r="S4010">
        <v>488.33626608555375</v>
      </c>
      <c r="T4010">
        <v>636.96034706811361</v>
      </c>
      <c r="U4010">
        <v>0</v>
      </c>
      <c r="V4010">
        <v>159.2400867670284</v>
      </c>
      <c r="W4010">
        <v>63.696034706811361</v>
      </c>
      <c r="X4010">
        <v>0</v>
      </c>
      <c r="Y4010">
        <v>445.87224294767952</v>
      </c>
      <c r="Z4010">
        <v>2217.6213985815853</v>
      </c>
      <c r="AA4010">
        <v>7096.1871742472676</v>
      </c>
      <c r="AB4010"/>
      <c r="AC4010">
        <v>1467.6525871052138</v>
      </c>
      <c r="AD4010">
        <v>104.16504877940145</v>
      </c>
      <c r="AE4010">
        <v>861.83208487663558</v>
      </c>
      <c r="AF4010">
        <v>864.39115851708902</v>
      </c>
      <c r="AG4010">
        <v>5734.7663247699165</v>
      </c>
      <c r="AH4010">
        <v>79.327743052005076</v>
      </c>
      <c r="AI4010"/>
      <c r="AJ4010">
        <v>318.4801735340568</v>
      </c>
      <c r="AK4010">
        <v>127.39206941362272</v>
      </c>
      <c r="AL4010">
        <v>27021.384765625</v>
      </c>
      <c r="AM4010">
        <v>24187.07421875</v>
      </c>
      <c r="AN4010">
        <v>2834.309326171875</v>
      </c>
      <c r="AO4010" s="5" t="s">
        <v>1091</v>
      </c>
    </row>
    <row r="4011" spans="1:41" ht="14.25" x14ac:dyDescent="0.45">
      <c r="A4011">
        <v>2021</v>
      </c>
      <c r="B4011" s="5" t="s">
        <v>4071</v>
      </c>
      <c r="C4011" s="5" t="s">
        <v>174</v>
      </c>
      <c r="D4011" s="5" t="s">
        <v>83</v>
      </c>
      <c r="E4011" s="5" t="s">
        <v>108</v>
      </c>
      <c r="F4011" s="5" t="s">
        <v>202</v>
      </c>
      <c r="G4011" s="5" t="s">
        <v>86</v>
      </c>
      <c r="H4011" s="5" t="s">
        <v>130</v>
      </c>
      <c r="I4011">
        <v>0</v>
      </c>
      <c r="J4011">
        <v>9641.1721123771167</v>
      </c>
      <c r="K4011">
        <v>97.697210738754791</v>
      </c>
      <c r="L4011"/>
      <c r="M4011">
        <v>154.25875379803387</v>
      </c>
      <c r="N4011">
        <v>1018.2805448712774</v>
      </c>
      <c r="O4011">
        <v>1300.9154903634189</v>
      </c>
      <c r="P4011">
        <v>464.83304477807542</v>
      </c>
      <c r="Q4011">
        <v>0</v>
      </c>
      <c r="R4011">
        <v>0</v>
      </c>
      <c r="S4011">
        <v>465.09014270107212</v>
      </c>
      <c r="T4011">
        <v>822.71335358951399</v>
      </c>
      <c r="U4011">
        <v>0</v>
      </c>
      <c r="V4011">
        <v>257.09792299672313</v>
      </c>
      <c r="W4011">
        <v>61.703501519213553</v>
      </c>
      <c r="X4011">
        <v>0</v>
      </c>
      <c r="Y4011">
        <v>596.46718135239769</v>
      </c>
      <c r="Z4011">
        <v>3174.6451531635371</v>
      </c>
      <c r="AA4011">
        <v>4990.7848812123893</v>
      </c>
      <c r="AB4011"/>
      <c r="AC4011">
        <v>1600.8854381402023</v>
      </c>
      <c r="AD4011">
        <v>201.81313562746595</v>
      </c>
      <c r="AE4011">
        <v>663.31264133154571</v>
      </c>
      <c r="AF4011">
        <v>343.89418180041685</v>
      </c>
      <c r="AG4011">
        <v>995.48315784331191</v>
      </c>
      <c r="AH4011">
        <v>79.186160282990727</v>
      </c>
      <c r="AI4011"/>
      <c r="AJ4011">
        <v>359.93709219541239</v>
      </c>
      <c r="AK4011">
        <v>123.40700303842711</v>
      </c>
      <c r="AL4011">
        <v>27413.572265625</v>
      </c>
      <c r="AM4011">
        <v>24106.791015625</v>
      </c>
      <c r="AN4011">
        <v>3306.784912109375</v>
      </c>
      <c r="AO4011" s="5" t="s">
        <v>4582</v>
      </c>
    </row>
    <row r="4012" spans="1:41" ht="14.25" x14ac:dyDescent="0.45">
      <c r="A4012">
        <v>2021</v>
      </c>
      <c r="B4012" s="5" t="s">
        <v>5028</v>
      </c>
      <c r="C4012" s="5" t="s">
        <v>174</v>
      </c>
      <c r="D4012" s="5" t="s">
        <v>83</v>
      </c>
      <c r="E4012" s="5" t="s">
        <v>108</v>
      </c>
      <c r="F4012" s="5" t="s">
        <v>202</v>
      </c>
      <c r="G4012" s="5" t="s">
        <v>86</v>
      </c>
      <c r="H4012" s="5" t="s">
        <v>130</v>
      </c>
      <c r="I4012">
        <v>0</v>
      </c>
      <c r="J4012">
        <v>14183.46485256214</v>
      </c>
      <c r="K4012">
        <v>168</v>
      </c>
      <c r="L4012"/>
      <c r="M4012">
        <v>54.312410158121708</v>
      </c>
      <c r="N4012">
        <v>984.24903808593751</v>
      </c>
      <c r="O4012">
        <v>1160.7221999999999</v>
      </c>
      <c r="P4012">
        <v>1079.566</v>
      </c>
      <c r="Q4012">
        <v>0</v>
      </c>
      <c r="R4012">
        <v>5.5656799868908022</v>
      </c>
      <c r="S4012">
        <v>500</v>
      </c>
      <c r="T4012">
        <v>1700</v>
      </c>
      <c r="U4012">
        <v>0</v>
      </c>
      <c r="V4012">
        <v>100</v>
      </c>
      <c r="W4012">
        <v>100</v>
      </c>
      <c r="X4012">
        <v>500</v>
      </c>
      <c r="Y4012">
        <v>705.97500000000002</v>
      </c>
      <c r="Z4012">
        <v>1949.6242265289061</v>
      </c>
      <c r="AA4012">
        <v>4775</v>
      </c>
      <c r="AB4012"/>
      <c r="AC4012">
        <v>1567.51106</v>
      </c>
      <c r="AD4012">
        <v>545.22605147559989</v>
      </c>
      <c r="AE4012">
        <v>1223.6771313275001</v>
      </c>
      <c r="AF4012">
        <v>0</v>
      </c>
      <c r="AG4012">
        <v>7061</v>
      </c>
      <c r="AH4012">
        <v>207</v>
      </c>
      <c r="AI4012"/>
      <c r="AJ4012">
        <v>350</v>
      </c>
      <c r="AK4012">
        <v>120</v>
      </c>
      <c r="AL4012">
        <v>39040.8984375</v>
      </c>
      <c r="AM4012">
        <v>33985.6328125</v>
      </c>
      <c r="AN4012">
        <v>5055.2607421875</v>
      </c>
      <c r="AO4012" s="5" t="s">
        <v>5884</v>
      </c>
    </row>
    <row r="4013" spans="1:41" ht="14.25" x14ac:dyDescent="0.45">
      <c r="A4013">
        <v>2021</v>
      </c>
      <c r="B4013" s="5" t="s">
        <v>589</v>
      </c>
      <c r="C4013" s="5" t="s">
        <v>174</v>
      </c>
      <c r="D4013" s="5" t="s">
        <v>83</v>
      </c>
      <c r="E4013" s="5" t="s">
        <v>108</v>
      </c>
      <c r="F4013" s="5" t="s">
        <v>205</v>
      </c>
      <c r="G4013" s="5" t="s">
        <v>86</v>
      </c>
      <c r="H4013" s="5" t="s">
        <v>130</v>
      </c>
      <c r="I4013">
        <v>159.2400867670284</v>
      </c>
      <c r="J4013">
        <v>2123.2011568937119</v>
      </c>
      <c r="K4013">
        <v>15.92400867670284</v>
      </c>
      <c r="L4013">
        <v>0</v>
      </c>
      <c r="M4013">
        <v>53.080028922342798</v>
      </c>
      <c r="N4013">
        <v>0</v>
      </c>
      <c r="O4013">
        <v>858.83486796350655</v>
      </c>
      <c r="P4013">
        <v>1045.1245374693608</v>
      </c>
      <c r="Q4013">
        <v>1632.2625948461441</v>
      </c>
      <c r="R4013">
        <v>1641.4241139060855</v>
      </c>
      <c r="S4013">
        <v>923.59250324876473</v>
      </c>
      <c r="T4013">
        <v>955.44052060217041</v>
      </c>
      <c r="U4013">
        <v>0</v>
      </c>
      <c r="V4013">
        <v>0</v>
      </c>
      <c r="W4013">
        <v>0</v>
      </c>
      <c r="X4013">
        <v>1969.2034310715599</v>
      </c>
      <c r="Y4013">
        <v>5387.6229356177946</v>
      </c>
      <c r="Z4013">
        <v>1705.0259158741151</v>
      </c>
      <c r="AA4013">
        <v>14155.790375942086</v>
      </c>
      <c r="AB4013"/>
      <c r="AC4013">
        <v>254.56518370794078</v>
      </c>
      <c r="AD4013">
        <v>1729.3484614292584</v>
      </c>
      <c r="AE4013">
        <v>201.86681505595774</v>
      </c>
      <c r="AF4013">
        <v>1347.7066449997626</v>
      </c>
      <c r="AG4013">
        <v>13122.444750181587</v>
      </c>
      <c r="AH4013">
        <v>192.57675308691043</v>
      </c>
      <c r="AI4013"/>
      <c r="AJ4013">
        <v>1571.1688561013468</v>
      </c>
      <c r="AK4013">
        <v>1190.0542484389257</v>
      </c>
      <c r="AL4013">
        <v>52235.5</v>
      </c>
      <c r="AM4013">
        <v>44347.44140625</v>
      </c>
      <c r="AN4013">
        <v>7888.0546875</v>
      </c>
      <c r="AO4013" s="5" t="s">
        <v>1092</v>
      </c>
    </row>
    <row r="4014" spans="1:41" ht="14.25" x14ac:dyDescent="0.45">
      <c r="A4014">
        <v>2021</v>
      </c>
      <c r="B4014" s="5" t="s">
        <v>5028</v>
      </c>
      <c r="C4014" s="5" t="s">
        <v>174</v>
      </c>
      <c r="D4014" s="5" t="s">
        <v>83</v>
      </c>
      <c r="E4014" s="5" t="s">
        <v>108</v>
      </c>
      <c r="F4014" s="5" t="s">
        <v>205</v>
      </c>
      <c r="G4014" s="5" t="s">
        <v>86</v>
      </c>
      <c r="H4014" s="5" t="s">
        <v>130</v>
      </c>
      <c r="I4014">
        <v>4150</v>
      </c>
      <c r="J4014">
        <v>6539.6571100484534</v>
      </c>
      <c r="K4014">
        <v>23</v>
      </c>
      <c r="L4014"/>
      <c r="M4014">
        <v>54.312410158121708</v>
      </c>
      <c r="N4014">
        <v>66.216999999999999</v>
      </c>
      <c r="O4014">
        <v>768.78284785714288</v>
      </c>
      <c r="P4014">
        <v>80.578999999999994</v>
      </c>
      <c r="Q4014">
        <v>2214.0301372273912</v>
      </c>
      <c r="R4014">
        <v>471.50811154448331</v>
      </c>
      <c r="S4014">
        <v>100</v>
      </c>
      <c r="T4014">
        <v>500</v>
      </c>
      <c r="U4014">
        <v>0</v>
      </c>
      <c r="V4014">
        <v>1600</v>
      </c>
      <c r="W4014">
        <v>300</v>
      </c>
      <c r="X4014">
        <v>5062.016138109735</v>
      </c>
      <c r="Y4014">
        <v>5576.9750000000004</v>
      </c>
      <c r="Z4014">
        <v>2848.0467701299131</v>
      </c>
      <c r="AA4014">
        <v>12879</v>
      </c>
      <c r="AB4014"/>
      <c r="AC4014">
        <v>70</v>
      </c>
      <c r="AD4014">
        <v>665.03216445599992</v>
      </c>
      <c r="AE4014">
        <v>4518.5267553275007</v>
      </c>
      <c r="AF4014">
        <v>2398.59087</v>
      </c>
      <c r="AG4014">
        <v>22428</v>
      </c>
      <c r="AH4014">
        <v>1000</v>
      </c>
      <c r="AI4014"/>
      <c r="AJ4014">
        <v>2000</v>
      </c>
      <c r="AK4014">
        <v>1121</v>
      </c>
      <c r="AL4014">
        <v>77435.2734375</v>
      </c>
      <c r="AM4014">
        <v>67841.1328125</v>
      </c>
      <c r="AN4014">
        <v>9594.1435546875</v>
      </c>
      <c r="AO4014" s="5" t="s">
        <v>5885</v>
      </c>
    </row>
    <row r="4015" spans="1:41" ht="14.25" x14ac:dyDescent="0.45">
      <c r="A4015">
        <v>2021</v>
      </c>
      <c r="B4015" s="5" t="s">
        <v>4071</v>
      </c>
      <c r="C4015" s="5" t="s">
        <v>174</v>
      </c>
      <c r="D4015" s="5" t="s">
        <v>83</v>
      </c>
      <c r="E4015" s="5" t="s">
        <v>108</v>
      </c>
      <c r="F4015" s="5" t="s">
        <v>205</v>
      </c>
      <c r="G4015" s="5" t="s">
        <v>86</v>
      </c>
      <c r="H4015" s="5" t="s">
        <v>130</v>
      </c>
      <c r="I4015">
        <v>976.97210738754791</v>
      </c>
      <c r="J4015">
        <v>1701.988250238307</v>
      </c>
      <c r="K4015">
        <v>5.1419584599344628</v>
      </c>
      <c r="L4015">
        <v>0</v>
      </c>
      <c r="M4015">
        <v>623.71956119005029</v>
      </c>
      <c r="N4015">
        <v>0</v>
      </c>
      <c r="O4015">
        <v>600.58074812034522</v>
      </c>
      <c r="P4015">
        <v>1103.4642855019356</v>
      </c>
      <c r="Q4015">
        <v>3395.5780839717272</v>
      </c>
      <c r="R4015">
        <v>269.96472121051551</v>
      </c>
      <c r="S4015">
        <v>4.627762613941016</v>
      </c>
      <c r="T4015">
        <v>925.55252278820331</v>
      </c>
      <c r="U4015">
        <v>0</v>
      </c>
      <c r="V4015">
        <v>0</v>
      </c>
      <c r="W4015">
        <v>0</v>
      </c>
      <c r="X4015">
        <v>1852.4382147079907</v>
      </c>
      <c r="Y4015">
        <v>2920.6324052427749</v>
      </c>
      <c r="Z4015">
        <v>1452.0890690854922</v>
      </c>
      <c r="AA4015">
        <v>14529.117824390818</v>
      </c>
      <c r="AB4015"/>
      <c r="AC4015">
        <v>161.11325180696642</v>
      </c>
      <c r="AD4015">
        <v>2907.6073524319745</v>
      </c>
      <c r="AE4015">
        <v>440.15164417039</v>
      </c>
      <c r="AF4015">
        <v>2162.913406586832</v>
      </c>
      <c r="AG4015">
        <v>32316.180528996108</v>
      </c>
      <c r="AH4015">
        <v>600.58074812034522</v>
      </c>
      <c r="AI4015"/>
      <c r="AJ4015">
        <v>3290.8534143580559</v>
      </c>
      <c r="AK4015">
        <v>1152.8270867173064</v>
      </c>
      <c r="AL4015">
        <v>73394.09375</v>
      </c>
      <c r="AM4015">
        <v>64721.01953125</v>
      </c>
      <c r="AN4015">
        <v>8673.0751953125</v>
      </c>
      <c r="AO4015" s="5" t="s">
        <v>4583</v>
      </c>
    </row>
    <row r="4016" spans="1:41" ht="14.25" x14ac:dyDescent="0.45">
      <c r="A4016">
        <v>2021</v>
      </c>
      <c r="B4016" s="5" t="s">
        <v>5028</v>
      </c>
      <c r="C4016" s="5" t="s">
        <v>268</v>
      </c>
      <c r="D4016" s="5" t="s">
        <v>81</v>
      </c>
      <c r="E4016" s="5" t="s">
        <v>97</v>
      </c>
      <c r="F4016" s="5" t="s">
        <v>98</v>
      </c>
      <c r="G4016" s="5" t="s">
        <v>82</v>
      </c>
      <c r="H4016" s="5" t="s">
        <v>99</v>
      </c>
      <c r="I4016">
        <v>914.30768479146866</v>
      </c>
      <c r="J4016">
        <v>1460</v>
      </c>
      <c r="K4016">
        <v>53.7</v>
      </c>
      <c r="L4016">
        <v>113</v>
      </c>
      <c r="M4016">
        <v>632.86525123768797</v>
      </c>
      <c r="N4016">
        <v>653.91746425994722</v>
      </c>
      <c r="O4016">
        <v>311.5</v>
      </c>
      <c r="P4016">
        <v>431</v>
      </c>
      <c r="Q4016">
        <v>276.14294795466037</v>
      </c>
      <c r="R4016">
        <v>577</v>
      </c>
      <c r="S4016">
        <v>670.20212674764502</v>
      </c>
      <c r="T4016">
        <v>394.2</v>
      </c>
      <c r="U4016">
        <v>141.49929520000001</v>
      </c>
      <c r="V4016">
        <v>688</v>
      </c>
      <c r="W4016">
        <v>280.3</v>
      </c>
      <c r="X4016">
        <v>1186.9244316516319</v>
      </c>
      <c r="Y4016">
        <v>3436.099063363637</v>
      </c>
      <c r="Z4016">
        <v>461</v>
      </c>
      <c r="AA4016">
        <v>5263.4532206426393</v>
      </c>
      <c r="AB4016">
        <v>82</v>
      </c>
      <c r="AC4016">
        <v>452.22191720400002</v>
      </c>
      <c r="AD4016">
        <v>776.59282124999993</v>
      </c>
      <c r="AE4016">
        <v>450</v>
      </c>
      <c r="AF4016">
        <v>1668</v>
      </c>
      <c r="AG4016">
        <v>8742</v>
      </c>
      <c r="AH4016">
        <v>1254</v>
      </c>
      <c r="AI4016">
        <v>426.66814735124979</v>
      </c>
      <c r="AJ4016">
        <v>2418.2330745789468</v>
      </c>
      <c r="AK4016">
        <v>256.19414536415633</v>
      </c>
      <c r="AL4016">
        <v>34471.0234375</v>
      </c>
      <c r="AM4016">
        <v>28145.873046875</v>
      </c>
      <c r="AN4016">
        <v>6325.14697265625</v>
      </c>
      <c r="AO4016" s="5" t="s">
        <v>5886</v>
      </c>
    </row>
    <row r="4017" spans="1:41" ht="14.25" x14ac:dyDescent="0.45">
      <c r="A4017">
        <v>2021</v>
      </c>
      <c r="B4017" s="5" t="s">
        <v>4071</v>
      </c>
      <c r="C4017" s="5" t="s">
        <v>268</v>
      </c>
      <c r="D4017" s="5" t="s">
        <v>81</v>
      </c>
      <c r="E4017" s="5" t="s">
        <v>97</v>
      </c>
      <c r="F4017" s="5" t="s">
        <v>98</v>
      </c>
      <c r="G4017" s="5" t="s">
        <v>82</v>
      </c>
      <c r="H4017" s="5" t="s">
        <v>99</v>
      </c>
      <c r="I4017">
        <v>914.46351571292519</v>
      </c>
      <c r="J4017">
        <v>1386.1795248748581</v>
      </c>
      <c r="K4017">
        <v>53.6</v>
      </c>
      <c r="L4017">
        <v>112</v>
      </c>
      <c r="M4017">
        <v>620</v>
      </c>
      <c r="N4017">
        <v>644.00844253190587</v>
      </c>
      <c r="O4017">
        <v>315.5</v>
      </c>
      <c r="P4017">
        <v>451</v>
      </c>
      <c r="Q4017">
        <v>276.85902386745562</v>
      </c>
      <c r="R4017">
        <v>640</v>
      </c>
      <c r="S4017">
        <v>679.45931094527361</v>
      </c>
      <c r="T4017">
        <v>395.6</v>
      </c>
      <c r="U4017">
        <v>140.394302248</v>
      </c>
      <c r="V4017">
        <v>660.20761075934456</v>
      </c>
      <c r="W4017">
        <v>301</v>
      </c>
      <c r="X4017">
        <v>1186.9244316516319</v>
      </c>
      <c r="Y4017">
        <v>3369</v>
      </c>
      <c r="Z4017">
        <v>457</v>
      </c>
      <c r="AA4017">
        <v>5231.7857235456404</v>
      </c>
      <c r="AB4017">
        <v>78</v>
      </c>
      <c r="AC4017">
        <v>463.49233369063842</v>
      </c>
      <c r="AD4017">
        <v>742.9215713387498</v>
      </c>
      <c r="AE4017">
        <v>358</v>
      </c>
      <c r="AF4017">
        <v>1654</v>
      </c>
      <c r="AG4017">
        <v>8694</v>
      </c>
      <c r="AH4017">
        <v>1227</v>
      </c>
      <c r="AI4017">
        <v>426.66814735124979</v>
      </c>
      <c r="AJ4017">
        <v>2418.2330745789468</v>
      </c>
      <c r="AK4017">
        <v>265.4205359790663</v>
      </c>
      <c r="AL4017">
        <v>34162.71875</v>
      </c>
      <c r="AM4017">
        <v>27870.623046875</v>
      </c>
      <c r="AN4017">
        <v>6292.09375</v>
      </c>
      <c r="AO4017" s="5" t="s">
        <v>4584</v>
      </c>
    </row>
    <row r="4018" spans="1:41" ht="14.25" x14ac:dyDescent="0.45">
      <c r="A4018">
        <v>2021</v>
      </c>
      <c r="B4018" s="5" t="s">
        <v>589</v>
      </c>
      <c r="C4018" s="5" t="s">
        <v>268</v>
      </c>
      <c r="D4018" s="5" t="s">
        <v>81</v>
      </c>
      <c r="E4018" s="5" t="s">
        <v>97</v>
      </c>
      <c r="F4018" s="5" t="s">
        <v>98</v>
      </c>
      <c r="G4018" s="5" t="s">
        <v>82</v>
      </c>
      <c r="H4018" s="5" t="s">
        <v>99</v>
      </c>
      <c r="I4018">
        <v>915.00158630966621</v>
      </c>
      <c r="J4018">
        <v>1398.227542066938</v>
      </c>
      <c r="K4018">
        <v>57</v>
      </c>
      <c r="L4018">
        <v>113</v>
      </c>
      <c r="M4018">
        <v>639.76882571597002</v>
      </c>
      <c r="N4018">
        <v>754.27650764484076</v>
      </c>
      <c r="O4018">
        <v>316.39999999999998</v>
      </c>
      <c r="P4018">
        <v>448</v>
      </c>
      <c r="Q4018">
        <v>275.41704255315148</v>
      </c>
      <c r="R4018">
        <v>542.5</v>
      </c>
      <c r="S4018">
        <v>749.97976823102158</v>
      </c>
      <c r="T4018">
        <v>398</v>
      </c>
      <c r="U4018">
        <v>137.35559579458001</v>
      </c>
      <c r="V4018">
        <v>661.4</v>
      </c>
      <c r="W4018">
        <v>301</v>
      </c>
      <c r="X4018">
        <v>1121</v>
      </c>
      <c r="Y4018">
        <v>3456.5156878866669</v>
      </c>
      <c r="Z4018">
        <v>474.00181780082238</v>
      </c>
      <c r="AA4018">
        <v>5493.9685638787851</v>
      </c>
      <c r="AB4018">
        <v>78.932174141699988</v>
      </c>
      <c r="AC4018">
        <v>400.245868816582</v>
      </c>
      <c r="AD4018">
        <v>786.69622932056848</v>
      </c>
      <c r="AE4018">
        <v>378.5</v>
      </c>
      <c r="AF4018">
        <v>2073.4596463261441</v>
      </c>
      <c r="AG4018">
        <v>8830.5097639358883</v>
      </c>
      <c r="AH4018">
        <v>1227.2778023027511</v>
      </c>
      <c r="AI4018">
        <v>426.60446553821231</v>
      </c>
      <c r="AJ4018">
        <v>2478.5343799715279</v>
      </c>
      <c r="AK4018">
        <v>290.388352059559</v>
      </c>
      <c r="AL4018">
        <v>35223.95703125</v>
      </c>
      <c r="AM4018">
        <v>28830.916015625</v>
      </c>
      <c r="AN4018">
        <v>6393.04736328125</v>
      </c>
      <c r="AO4018" s="5" t="s">
        <v>1117</v>
      </c>
    </row>
    <row r="4019" spans="1:41" ht="14.25" x14ac:dyDescent="0.45">
      <c r="A4019">
        <v>2021</v>
      </c>
      <c r="B4019" s="5" t="s">
        <v>5028</v>
      </c>
      <c r="C4019" s="5" t="s">
        <v>268</v>
      </c>
      <c r="D4019" s="5" t="s">
        <v>81</v>
      </c>
      <c r="E4019" s="5" t="s">
        <v>97</v>
      </c>
      <c r="F4019" s="5" t="s">
        <v>8</v>
      </c>
      <c r="G4019" s="5" t="s">
        <v>82</v>
      </c>
      <c r="H4019" s="5" t="s">
        <v>100</v>
      </c>
      <c r="I4019">
        <v>0.5567035112856622</v>
      </c>
      <c r="J4019">
        <v>0.53576717358813553</v>
      </c>
      <c r="K4019">
        <v>0.55728518057285181</v>
      </c>
      <c r="L4019">
        <v>0.58634288086342889</v>
      </c>
      <c r="M4019">
        <v>0.56885741491181108</v>
      </c>
      <c r="N4019">
        <v>0.39915000611027168</v>
      </c>
      <c r="O4019">
        <v>0.54706708816297855</v>
      </c>
      <c r="P4019">
        <v>0.46147668148156712</v>
      </c>
      <c r="Q4019">
        <v>0.48013970807142597</v>
      </c>
      <c r="R4019">
        <v>0.69334294640711369</v>
      </c>
      <c r="S4019">
        <v>0.64543338812242712</v>
      </c>
      <c r="T4019">
        <v>0.60753067585656284</v>
      </c>
      <c r="U4019">
        <v>0.47508492882084352</v>
      </c>
      <c r="V4019">
        <v>0.59499100594991006</v>
      </c>
      <c r="W4019">
        <v>0.46373502746343731</v>
      </c>
      <c r="X4019">
        <v>0.73919070693527811</v>
      </c>
      <c r="Y4019">
        <v>0.5989501712896016</v>
      </c>
      <c r="Z4019">
        <v>0.83532652025802712</v>
      </c>
      <c r="AA4019">
        <v>0.65188511403633065</v>
      </c>
      <c r="AB4019">
        <v>0.6686236138290933</v>
      </c>
      <c r="AC4019">
        <v>0.58637407451796175</v>
      </c>
      <c r="AD4019">
        <v>0.64272962647120846</v>
      </c>
      <c r="AE4019">
        <v>0.58374844333748444</v>
      </c>
      <c r="AF4019">
        <v>0.53636889832143542</v>
      </c>
      <c r="AG4019">
        <v>0.52495802497603994</v>
      </c>
      <c r="AH4019">
        <v>0.50293603953029142</v>
      </c>
      <c r="AI4019">
        <v>0.55261611456563631</v>
      </c>
      <c r="AJ4019">
        <v>0.46709645337964201</v>
      </c>
      <c r="AK4019">
        <v>0.67145877907465634</v>
      </c>
      <c r="AL4019">
        <v>0.57707488536834717</v>
      </c>
      <c r="AM4019">
        <v>0.56280630826950073</v>
      </c>
      <c r="AN4019">
        <v>0.59728860855102539</v>
      </c>
      <c r="AO4019" s="5" t="s">
        <v>5887</v>
      </c>
    </row>
    <row r="4020" spans="1:41" ht="14.25" x14ac:dyDescent="0.45">
      <c r="A4020">
        <v>2021</v>
      </c>
      <c r="B4020" s="5" t="s">
        <v>589</v>
      </c>
      <c r="C4020" s="5" t="s">
        <v>268</v>
      </c>
      <c r="D4020" s="5" t="s">
        <v>81</v>
      </c>
      <c r="E4020" s="5" t="s">
        <v>97</v>
      </c>
      <c r="F4020" s="5" t="s">
        <v>8</v>
      </c>
      <c r="G4020" s="5" t="s">
        <v>82</v>
      </c>
      <c r="H4020" s="5" t="s">
        <v>100</v>
      </c>
      <c r="I4020">
        <v>0.67043666656203615</v>
      </c>
      <c r="J4020">
        <v>0.55400000000000005</v>
      </c>
      <c r="K4020">
        <v>0.61385370896872582</v>
      </c>
      <c r="L4020">
        <v>0.58634288086342889</v>
      </c>
      <c r="M4020">
        <v>0.48561416403783891</v>
      </c>
      <c r="N4020">
        <v>0.45218855980026529</v>
      </c>
      <c r="O4020">
        <v>0.53115766854687085</v>
      </c>
      <c r="P4020">
        <v>0.49651992729529643</v>
      </c>
      <c r="Q4020">
        <v>0.48067430398682348</v>
      </c>
      <c r="R4020">
        <v>0.69635232633835009</v>
      </c>
      <c r="S4020">
        <v>0.70609590757522156</v>
      </c>
      <c r="T4020">
        <v>0.63102486047691531</v>
      </c>
      <c r="U4020">
        <v>0.47086674275158719</v>
      </c>
      <c r="V4020">
        <v>0.62553672829347828</v>
      </c>
      <c r="W4020">
        <v>0.5454084221207508</v>
      </c>
      <c r="X4020">
        <v>0.67458110980327024</v>
      </c>
      <c r="Y4020">
        <v>0.60379405726919455</v>
      </c>
      <c r="Z4020">
        <v>0.74072280279494152</v>
      </c>
      <c r="AA4020">
        <v>0.65258211380415276</v>
      </c>
      <c r="AB4020">
        <v>0.64683644620989811</v>
      </c>
      <c r="AC4020">
        <v>0.66622924805671913</v>
      </c>
      <c r="AD4020">
        <v>0.64636009174848763</v>
      </c>
      <c r="AE4020">
        <v>0.60856003601517783</v>
      </c>
      <c r="AF4020">
        <v>0.6683026078964226</v>
      </c>
      <c r="AG4020">
        <v>0.54254524209366684</v>
      </c>
      <c r="AH4020">
        <v>0.52868002166914407</v>
      </c>
      <c r="AI4020">
        <v>0.62059635172091365</v>
      </c>
      <c r="AJ4020">
        <v>0.50705683621616837</v>
      </c>
      <c r="AK4020">
        <v>0.66456898579225177</v>
      </c>
      <c r="AL4020">
        <v>0.59715479612350464</v>
      </c>
      <c r="AM4020">
        <v>0.58957129716873169</v>
      </c>
      <c r="AN4020">
        <v>0.60789811611175537</v>
      </c>
      <c r="AO4020" s="5" t="s">
        <v>1118</v>
      </c>
    </row>
    <row r="4021" spans="1:41" ht="14.25" x14ac:dyDescent="0.45">
      <c r="A4021">
        <v>2021</v>
      </c>
      <c r="B4021" s="5" t="s">
        <v>4071</v>
      </c>
      <c r="C4021" s="5" t="s">
        <v>268</v>
      </c>
      <c r="D4021" s="5" t="s">
        <v>81</v>
      </c>
      <c r="E4021" s="5" t="s">
        <v>97</v>
      </c>
      <c r="F4021" s="5" t="s">
        <v>8</v>
      </c>
      <c r="G4021" s="5" t="s">
        <v>82</v>
      </c>
      <c r="H4021" s="5" t="s">
        <v>100</v>
      </c>
      <c r="I4021">
        <v>0.67175780416565989</v>
      </c>
      <c r="J4021">
        <v>0.53</v>
      </c>
      <c r="K4021">
        <v>0.58273537725592517</v>
      </c>
      <c r="L4021">
        <v>0.59109515154201953</v>
      </c>
      <c r="M4021">
        <v>0.48991599336787078</v>
      </c>
      <c r="N4021">
        <v>0.39973483594922982</v>
      </c>
      <c r="O4021">
        <v>0.53755196619641521</v>
      </c>
      <c r="P4021">
        <v>0.49</v>
      </c>
      <c r="Q4021">
        <v>0.51055914344295372</v>
      </c>
      <c r="R4021">
        <v>0.67454961184127038</v>
      </c>
      <c r="S4021">
        <v>0.67737802631673383</v>
      </c>
      <c r="T4021">
        <v>0.62721968543886364</v>
      </c>
      <c r="U4021">
        <v>0.47137490682245498</v>
      </c>
      <c r="V4021">
        <v>0.66651103373466314</v>
      </c>
      <c r="W4021">
        <v>0.5454084221207508</v>
      </c>
      <c r="X4021">
        <v>0.75217177611902442</v>
      </c>
      <c r="Y4021">
        <v>0.59441891977726502</v>
      </c>
      <c r="Z4021">
        <v>0.79043863290438632</v>
      </c>
      <c r="AA4021">
        <v>0.63887001014153966</v>
      </c>
      <c r="AB4021">
        <v>0.63600782778864973</v>
      </c>
      <c r="AC4021">
        <v>0.65949490718586967</v>
      </c>
      <c r="AD4021">
        <v>0.61665914555544632</v>
      </c>
      <c r="AE4021">
        <v>0.59228376679240291</v>
      </c>
      <c r="AF4021">
        <v>0.52888735402836939</v>
      </c>
      <c r="AG4021">
        <v>0.52650703099451335</v>
      </c>
      <c r="AH4021">
        <v>0.50166001629843116</v>
      </c>
      <c r="AI4021">
        <v>0.62068899186895388</v>
      </c>
      <c r="AJ4021">
        <v>0.48093032046579859</v>
      </c>
      <c r="AK4021">
        <v>0.65778025591616229</v>
      </c>
      <c r="AL4021">
        <v>0.58836519718170166</v>
      </c>
      <c r="AM4021">
        <v>0.57749497890472412</v>
      </c>
      <c r="AN4021">
        <v>0.60376477241516113</v>
      </c>
      <c r="AO4021" s="5" t="s">
        <v>4585</v>
      </c>
    </row>
    <row r="4022" spans="1:41" ht="14.25" x14ac:dyDescent="0.45">
      <c r="A4022">
        <v>2021</v>
      </c>
      <c r="B4022" s="5" t="s">
        <v>4071</v>
      </c>
      <c r="C4022" s="5" t="s">
        <v>268</v>
      </c>
      <c r="D4022" s="5" t="s">
        <v>81</v>
      </c>
      <c r="E4022" s="5" t="s">
        <v>97</v>
      </c>
      <c r="F4022" s="5" t="s">
        <v>34</v>
      </c>
      <c r="G4022" s="5" t="s">
        <v>82</v>
      </c>
      <c r="H4022" s="5" t="s">
        <v>100</v>
      </c>
      <c r="I4022">
        <v>1.8004914939824299E-2</v>
      </c>
      <c r="J4022">
        <v>0.06</v>
      </c>
      <c r="K4022">
        <v>6.5298507462686603E-2</v>
      </c>
      <c r="L4022">
        <v>7.9999999999999905E-2</v>
      </c>
      <c r="M4022">
        <v>4.3999999999999997E-2</v>
      </c>
      <c r="N4022">
        <v>7.2066161842254006E-2</v>
      </c>
      <c r="O4022">
        <v>9.5087163232963595E-2</v>
      </c>
      <c r="P4022">
        <v>6.7000000000000004E-2</v>
      </c>
      <c r="Q4022">
        <v>5.2039186395943599E-2</v>
      </c>
      <c r="R4022">
        <v>4.6875E-2</v>
      </c>
      <c r="S4022">
        <v>5.4678435834627899E-2</v>
      </c>
      <c r="T4022">
        <v>4.9797775530839299E-2</v>
      </c>
      <c r="U4022">
        <v>3.8476330461584302E-2</v>
      </c>
      <c r="V4022">
        <v>6.7495534757488804E-2</v>
      </c>
      <c r="W4022">
        <v>6.3122923588039906E-2</v>
      </c>
      <c r="X4022">
        <v>4.24379701928786E-2</v>
      </c>
      <c r="Y4022">
        <v>4.3633125556544999E-2</v>
      </c>
      <c r="Z4022">
        <v>5.0328227571115998E-2</v>
      </c>
      <c r="AA4022">
        <v>5.80000000000001E-2</v>
      </c>
      <c r="AB4022">
        <v>1</v>
      </c>
      <c r="AC4022">
        <v>7.3946070593366303E-2</v>
      </c>
      <c r="AD4022">
        <v>1.20087660433295E-2</v>
      </c>
      <c r="AE4022">
        <v>9.2178770949720698E-2</v>
      </c>
      <c r="AF4022">
        <v>4.5949214026602202E-2</v>
      </c>
      <c r="AG4022">
        <v>3.8762364849321398E-2</v>
      </c>
      <c r="AH4022">
        <v>4.7269763651181698E-2</v>
      </c>
      <c r="AI4022">
        <v>5.9701492537313501E-2</v>
      </c>
      <c r="AJ4022">
        <v>0.05</v>
      </c>
      <c r="AK4022">
        <v>5.00000000000001E-2</v>
      </c>
      <c r="AL4022">
        <v>8.752267062664032E-2</v>
      </c>
      <c r="AM4022">
        <v>5.616205558180809E-2</v>
      </c>
      <c r="AN4022">
        <v>0.13195022940635681</v>
      </c>
      <c r="AO4022" s="5" t="s">
        <v>4586</v>
      </c>
    </row>
    <row r="4023" spans="1:41" ht="14.25" x14ac:dyDescent="0.45">
      <c r="A4023">
        <v>2021</v>
      </c>
      <c r="B4023" s="5" t="s">
        <v>589</v>
      </c>
      <c r="C4023" s="5" t="s">
        <v>268</v>
      </c>
      <c r="D4023" s="5" t="s">
        <v>81</v>
      </c>
      <c r="E4023" s="5" t="s">
        <v>97</v>
      </c>
      <c r="F4023" s="5" t="s">
        <v>34</v>
      </c>
      <c r="G4023" s="5" t="s">
        <v>82</v>
      </c>
      <c r="H4023" s="5" t="s">
        <v>100</v>
      </c>
      <c r="I4023">
        <v>3.5797936634096202E-2</v>
      </c>
      <c r="J4023">
        <v>5.7000000000000002E-2</v>
      </c>
      <c r="K4023">
        <v>6.3157894736842093E-2</v>
      </c>
      <c r="L4023">
        <v>7.9999999999999905E-2</v>
      </c>
      <c r="M4023">
        <v>4.0777180704590403E-2</v>
      </c>
      <c r="N4023">
        <v>7.9676136165503494E-2</v>
      </c>
      <c r="O4023">
        <v>9.4816687737041896E-2</v>
      </c>
      <c r="P4023">
        <v>6.6964285714285698E-2</v>
      </c>
      <c r="Q4023">
        <v>5.1470588235294101E-2</v>
      </c>
      <c r="R4023">
        <v>4.7004608294930902E-2</v>
      </c>
      <c r="S4023">
        <v>5.5000000000000097E-2</v>
      </c>
      <c r="T4023">
        <v>1</v>
      </c>
      <c r="U4023">
        <v>3.8394099556503997E-2</v>
      </c>
      <c r="V4023">
        <v>6.4560024191109705E-2</v>
      </c>
      <c r="W4023">
        <v>6.3122923588039906E-2</v>
      </c>
      <c r="X4023">
        <v>4.0142729705620002E-2</v>
      </c>
      <c r="Y4023">
        <v>4.1000000000000002E-2</v>
      </c>
      <c r="Z4023">
        <v>4.9073431385584801E-2</v>
      </c>
      <c r="AA4023">
        <v>0.06</v>
      </c>
      <c r="AB4023">
        <v>1</v>
      </c>
      <c r="AC4023">
        <v>9.1799288475010093E-2</v>
      </c>
      <c r="AD4023">
        <v>6.3170798928944505E-2</v>
      </c>
      <c r="AE4023">
        <v>9.2736266050197996E-2</v>
      </c>
      <c r="AF4023">
        <v>5.5E-2</v>
      </c>
      <c r="AG4023">
        <v>4.0665139375598701E-2</v>
      </c>
      <c r="AH4023">
        <v>4.7324770154544199E-2</v>
      </c>
      <c r="AI4023">
        <v>6.0606060606060601E-2</v>
      </c>
      <c r="AJ4023">
        <v>4.76190476190477E-2</v>
      </c>
      <c r="AK4023">
        <v>5.00000000000001E-2</v>
      </c>
      <c r="AL4023">
        <v>0.12334068119525909</v>
      </c>
      <c r="AM4023">
        <v>5.8750636875629425E-2</v>
      </c>
      <c r="AN4023">
        <v>0.2148432582616806</v>
      </c>
      <c r="AO4023" s="5" t="s">
        <v>1119</v>
      </c>
    </row>
    <row r="4024" spans="1:41" ht="14.25" x14ac:dyDescent="0.45">
      <c r="A4024">
        <v>2021</v>
      </c>
      <c r="B4024" s="5" t="s">
        <v>5028</v>
      </c>
      <c r="C4024" s="5" t="s">
        <v>268</v>
      </c>
      <c r="D4024" s="5" t="s">
        <v>81</v>
      </c>
      <c r="E4024" s="5" t="s">
        <v>97</v>
      </c>
      <c r="F4024" s="5" t="s">
        <v>34</v>
      </c>
      <c r="G4024" s="5" t="s">
        <v>82</v>
      </c>
      <c r="H4024" s="5" t="s">
        <v>100</v>
      </c>
      <c r="I4024">
        <v>1.7837547650326298E-2</v>
      </c>
      <c r="J4024">
        <v>6.2004898762699802E-2</v>
      </c>
      <c r="K4024">
        <v>6.5176908752327706E-2</v>
      </c>
      <c r="L4024">
        <v>7.9646017699115002E-2</v>
      </c>
      <c r="M4024">
        <v>4.5000000000000102E-2</v>
      </c>
      <c r="N4024">
        <v>6.6416602822218396E-2</v>
      </c>
      <c r="O4024">
        <v>9.5666131621187797E-2</v>
      </c>
      <c r="P4024">
        <v>6.5955359628770305E-2</v>
      </c>
      <c r="Q4024">
        <v>5.2044020973367897E-2</v>
      </c>
      <c r="R4024">
        <v>4.6793760831889103E-2</v>
      </c>
      <c r="S4024">
        <v>5.5E-2</v>
      </c>
      <c r="T4024">
        <v>4.3632673769659999E-2</v>
      </c>
      <c r="U4024">
        <v>3.8291369332559E-2</v>
      </c>
      <c r="V4024">
        <v>7.8488372093023298E-2</v>
      </c>
      <c r="W4024">
        <v>5.28005708169818E-2</v>
      </c>
      <c r="X4024">
        <v>4.24379701928786E-2</v>
      </c>
      <c r="Y4024">
        <v>5.2767184272346397E-2</v>
      </c>
      <c r="Z4024">
        <v>4.9891540130151797E-2</v>
      </c>
      <c r="AA4024">
        <v>0.06</v>
      </c>
      <c r="AB4024">
        <v>1</v>
      </c>
      <c r="AC4024">
        <v>6.8459657701711502E-2</v>
      </c>
      <c r="AD4024">
        <v>6.3578776289132596E-2</v>
      </c>
      <c r="AE4024">
        <v>8.8888888888888906E-2</v>
      </c>
      <c r="AF4024">
        <v>4.9760191846522799E-2</v>
      </c>
      <c r="AG4024">
        <v>3.71768474033402E-2</v>
      </c>
      <c r="AH4024">
        <v>4.7049441786283903E-2</v>
      </c>
      <c r="AI4024">
        <v>5.9701492537313501E-2</v>
      </c>
      <c r="AJ4024">
        <v>0.05</v>
      </c>
      <c r="AK4024">
        <v>5.00000000000001E-2</v>
      </c>
      <c r="AL4024">
        <v>8.9119523763656616E-2</v>
      </c>
      <c r="AM4024">
        <v>5.6730717420578003E-2</v>
      </c>
      <c r="AN4024">
        <v>0.13500364124774933</v>
      </c>
      <c r="AO4024" s="5" t="s">
        <v>5888</v>
      </c>
    </row>
    <row r="4025" spans="1:41" ht="14.25" x14ac:dyDescent="0.45">
      <c r="A4025">
        <v>2021</v>
      </c>
      <c r="B4025" s="5" t="s">
        <v>4071</v>
      </c>
      <c r="C4025" s="5" t="s">
        <v>268</v>
      </c>
      <c r="D4025" s="5" t="s">
        <v>81</v>
      </c>
      <c r="E4025" s="5" t="s">
        <v>97</v>
      </c>
      <c r="F4025" s="5" t="s">
        <v>101</v>
      </c>
      <c r="G4025" s="5" t="s">
        <v>82</v>
      </c>
      <c r="H4025" s="5" t="s">
        <v>99</v>
      </c>
      <c r="I4025">
        <v>897.99867789694133</v>
      </c>
      <c r="J4025">
        <v>1303.008753382366</v>
      </c>
      <c r="K4025">
        <v>50.1</v>
      </c>
      <c r="L4025">
        <v>103.04</v>
      </c>
      <c r="M4025">
        <v>592.72</v>
      </c>
      <c r="N4025">
        <v>597.59722588462364</v>
      </c>
      <c r="O4025">
        <v>285.5</v>
      </c>
      <c r="P4025">
        <v>421</v>
      </c>
      <c r="Q4025">
        <v>262.45150551901799</v>
      </c>
      <c r="R4025">
        <v>610</v>
      </c>
      <c r="S4025">
        <v>642.30753860951199</v>
      </c>
      <c r="T4025">
        <v>375.9</v>
      </c>
      <c r="U4025">
        <v>134.99244467978241</v>
      </c>
      <c r="V4025">
        <v>615.64654502017856</v>
      </c>
      <c r="W4025">
        <v>282</v>
      </c>
      <c r="X4025">
        <v>1136.553768</v>
      </c>
      <c r="Y4025">
        <v>3222</v>
      </c>
      <c r="Z4025">
        <v>434</v>
      </c>
      <c r="AA4025">
        <v>4928.3421515799928</v>
      </c>
      <c r="AB4025"/>
      <c r="AC4025">
        <v>429.21889686406632</v>
      </c>
      <c r="AD4025">
        <v>734</v>
      </c>
      <c r="AE4025">
        <v>325</v>
      </c>
      <c r="AF4025">
        <v>1578</v>
      </c>
      <c r="AG4025">
        <v>8357</v>
      </c>
      <c r="AH4025">
        <v>1169</v>
      </c>
      <c r="AI4025">
        <v>401.19542213624982</v>
      </c>
      <c r="AJ4025">
        <v>2297.3214208499999</v>
      </c>
      <c r="AK4025">
        <v>252.149509180113</v>
      </c>
      <c r="AL4025">
        <v>32438.046875</v>
      </c>
      <c r="AM4025">
        <v>26516.6171875</v>
      </c>
      <c r="AN4025">
        <v>5921.42578125</v>
      </c>
      <c r="AO4025" s="5" t="s">
        <v>4587</v>
      </c>
    </row>
    <row r="4026" spans="1:41" ht="14.25" x14ac:dyDescent="0.45">
      <c r="A4026">
        <v>2021</v>
      </c>
      <c r="B4026" s="5" t="s">
        <v>5028</v>
      </c>
      <c r="C4026" s="5" t="s">
        <v>268</v>
      </c>
      <c r="D4026" s="5" t="s">
        <v>81</v>
      </c>
      <c r="E4026" s="5" t="s">
        <v>97</v>
      </c>
      <c r="F4026" s="5" t="s">
        <v>101</v>
      </c>
      <c r="G4026" s="5" t="s">
        <v>82</v>
      </c>
      <c r="H4026" s="5" t="s">
        <v>99</v>
      </c>
      <c r="I4026">
        <v>897.99867789694133</v>
      </c>
      <c r="J4026">
        <v>1369.472847806458</v>
      </c>
      <c r="K4026">
        <v>50.2</v>
      </c>
      <c r="L4026">
        <v>104</v>
      </c>
      <c r="M4026">
        <v>604.38631493199193</v>
      </c>
      <c r="N4026">
        <v>610.48648775768208</v>
      </c>
      <c r="O4026">
        <v>281.7</v>
      </c>
      <c r="P4026">
        <v>402.57324</v>
      </c>
      <c r="Q4026">
        <v>261.77135857966039</v>
      </c>
      <c r="R4026">
        <v>550</v>
      </c>
      <c r="S4026">
        <v>633.34100977652452</v>
      </c>
      <c r="T4026">
        <v>377</v>
      </c>
      <c r="U4026">
        <v>136.08109342719999</v>
      </c>
      <c r="V4026">
        <v>634</v>
      </c>
      <c r="W4026">
        <v>265.5</v>
      </c>
      <c r="X4026">
        <v>1136.553768</v>
      </c>
      <c r="Y4026">
        <v>3254.7857909090908</v>
      </c>
      <c r="Z4026">
        <v>438</v>
      </c>
      <c r="AA4026">
        <v>4947.646027404081</v>
      </c>
      <c r="AB4026"/>
      <c r="AC4026">
        <v>421.26295954700242</v>
      </c>
      <c r="AD4026">
        <v>727.21799999999985</v>
      </c>
      <c r="AE4026">
        <v>410</v>
      </c>
      <c r="AF4026">
        <v>1585</v>
      </c>
      <c r="AG4026">
        <v>8417</v>
      </c>
      <c r="AH4026">
        <v>1195</v>
      </c>
      <c r="AI4026">
        <v>401.19542213624982</v>
      </c>
      <c r="AJ4026">
        <v>2297.3214208499999</v>
      </c>
      <c r="AK4026">
        <v>243.3844380959485</v>
      </c>
      <c r="AL4026">
        <v>32652.880859375</v>
      </c>
      <c r="AM4026">
        <v>26737.400390625</v>
      </c>
      <c r="AN4026">
        <v>5915.47900390625</v>
      </c>
      <c r="AO4026" s="5" t="s">
        <v>5889</v>
      </c>
    </row>
    <row r="4027" spans="1:41" ht="14.25" x14ac:dyDescent="0.45">
      <c r="A4027">
        <v>2021</v>
      </c>
      <c r="B4027" s="5" t="s">
        <v>589</v>
      </c>
      <c r="C4027" s="5" t="s">
        <v>268</v>
      </c>
      <c r="D4027" s="5" t="s">
        <v>81</v>
      </c>
      <c r="E4027" s="5" t="s">
        <v>97</v>
      </c>
      <c r="F4027" s="5" t="s">
        <v>101</v>
      </c>
      <c r="G4027" s="5" t="s">
        <v>82</v>
      </c>
      <c r="H4027" s="5" t="s">
        <v>99</v>
      </c>
      <c r="I4027">
        <v>882.24641750285525</v>
      </c>
      <c r="J4027">
        <v>1318.5285721691221</v>
      </c>
      <c r="K4027">
        <v>53.4</v>
      </c>
      <c r="L4027">
        <v>103.96</v>
      </c>
      <c r="M4027">
        <v>613.68085670058633</v>
      </c>
      <c r="N4027">
        <v>694.17866991529002</v>
      </c>
      <c r="O4027">
        <v>286.39999999999998</v>
      </c>
      <c r="P4027">
        <v>418</v>
      </c>
      <c r="Q4027">
        <v>261.24116536291581</v>
      </c>
      <c r="R4027">
        <v>517</v>
      </c>
      <c r="S4027">
        <v>708.73088097831533</v>
      </c>
      <c r="T4027"/>
      <c r="U4027">
        <v>132.08195137499999</v>
      </c>
      <c r="V4027">
        <v>618.70000000000005</v>
      </c>
      <c r="W4027">
        <v>282</v>
      </c>
      <c r="X4027">
        <v>1076</v>
      </c>
      <c r="Y4027">
        <v>3314.798544683314</v>
      </c>
      <c r="Z4027">
        <v>450.7409221183313</v>
      </c>
      <c r="AA4027">
        <v>5164.3304500460581</v>
      </c>
      <c r="AB4027"/>
      <c r="AC4027">
        <v>363.50358284415751</v>
      </c>
      <c r="AD4027">
        <v>737</v>
      </c>
      <c r="AE4027">
        <v>343.39932330000011</v>
      </c>
      <c r="AF4027">
        <v>1959.4193657782059</v>
      </c>
      <c r="AG4027">
        <v>8471.4158536278501</v>
      </c>
      <c r="AH4027">
        <v>1169.197162392999</v>
      </c>
      <c r="AI4027">
        <v>400.74964944498731</v>
      </c>
      <c r="AJ4027">
        <v>2360.5089333062169</v>
      </c>
      <c r="AK4027">
        <v>275.86893445658097</v>
      </c>
      <c r="AL4027">
        <v>32977.08203125</v>
      </c>
      <c r="AM4027">
        <v>27374.0546875</v>
      </c>
      <c r="AN4027">
        <v>5603.02783203125</v>
      </c>
      <c r="AO4027" s="5" t="s">
        <v>1120</v>
      </c>
    </row>
    <row r="4028" spans="1:41" ht="14.25" x14ac:dyDescent="0.45">
      <c r="A4028">
        <v>2021</v>
      </c>
      <c r="B4028" s="5" t="s">
        <v>5028</v>
      </c>
      <c r="C4028" s="5" t="s">
        <v>268</v>
      </c>
      <c r="D4028" s="5" t="s">
        <v>81</v>
      </c>
      <c r="E4028" s="5" t="s">
        <v>102</v>
      </c>
      <c r="F4028" s="5" t="s">
        <v>103</v>
      </c>
      <c r="G4028" s="5" t="s">
        <v>82</v>
      </c>
      <c r="H4028" s="5" t="s">
        <v>104</v>
      </c>
      <c r="I4028">
        <v>180.98</v>
      </c>
      <c r="J4028">
        <v>242.18984708515751</v>
      </c>
      <c r="K4028">
        <v>8</v>
      </c>
      <c r="L4028">
        <v>22</v>
      </c>
      <c r="M4028">
        <v>122</v>
      </c>
      <c r="N4028">
        <v>185.57569063187421</v>
      </c>
      <c r="O4028">
        <v>59</v>
      </c>
      <c r="P4028">
        <v>106.61624999999999</v>
      </c>
      <c r="Q4028">
        <v>67.66615658153296</v>
      </c>
      <c r="R4028">
        <v>64</v>
      </c>
      <c r="S4028">
        <v>114.54600000000001</v>
      </c>
      <c r="T4028">
        <v>72.070333874999974</v>
      </c>
      <c r="U4028">
        <v>34</v>
      </c>
      <c r="V4028">
        <v>132</v>
      </c>
      <c r="W4028">
        <v>69</v>
      </c>
      <c r="X4028">
        <v>179.7</v>
      </c>
      <c r="Y4028">
        <v>652.19379639207239</v>
      </c>
      <c r="Z4028">
        <v>56</v>
      </c>
      <c r="AA4028">
        <v>752.86092290879003</v>
      </c>
      <c r="AB4028">
        <v>14</v>
      </c>
      <c r="AC4028">
        <v>70.766028199999994</v>
      </c>
      <c r="AD4028">
        <v>87.312701951999983</v>
      </c>
      <c r="AE4028">
        <v>38</v>
      </c>
      <c r="AF4028">
        <v>302</v>
      </c>
      <c r="AG4028">
        <v>1887</v>
      </c>
      <c r="AH4028">
        <v>284.63</v>
      </c>
      <c r="AI4028">
        <v>88.137874070622701</v>
      </c>
      <c r="AJ4028">
        <v>532</v>
      </c>
      <c r="AK4028">
        <v>18.101774258167769</v>
      </c>
      <c r="AL4028">
        <v>6442.3466796875</v>
      </c>
      <c r="AM4028">
        <v>5325.8486328125</v>
      </c>
      <c r="AN4028">
        <v>1116.4986572265625</v>
      </c>
      <c r="AO4028" s="5" t="s">
        <v>5890</v>
      </c>
    </row>
    <row r="4029" spans="1:41" ht="14.25" x14ac:dyDescent="0.45">
      <c r="A4029">
        <v>2021</v>
      </c>
      <c r="B4029" s="5" t="s">
        <v>589</v>
      </c>
      <c r="C4029" s="5" t="s">
        <v>268</v>
      </c>
      <c r="D4029" s="5" t="s">
        <v>81</v>
      </c>
      <c r="E4029" s="5" t="s">
        <v>102</v>
      </c>
      <c r="F4029" s="5" t="s">
        <v>103</v>
      </c>
      <c r="G4029" s="5" t="s">
        <v>82</v>
      </c>
      <c r="H4029" s="5" t="s">
        <v>104</v>
      </c>
      <c r="I4029">
        <v>149.1336</v>
      </c>
      <c r="J4029">
        <v>229.42859451327249</v>
      </c>
      <c r="K4029">
        <v>6.6</v>
      </c>
      <c r="L4029">
        <v>22</v>
      </c>
      <c r="M4029">
        <v>146.185</v>
      </c>
      <c r="N4029">
        <v>189.34194006818331</v>
      </c>
      <c r="O4029">
        <v>62</v>
      </c>
      <c r="P4029">
        <v>103</v>
      </c>
      <c r="Q4029">
        <v>68.067634223606404</v>
      </c>
      <c r="R4029">
        <v>84.933750060025645</v>
      </c>
      <c r="S4029">
        <v>117.25</v>
      </c>
      <c r="T4029">
        <v>69</v>
      </c>
      <c r="U4029">
        <v>33.299999999999997</v>
      </c>
      <c r="V4029">
        <v>130.69999999999999</v>
      </c>
      <c r="W4029">
        <v>63</v>
      </c>
      <c r="X4029">
        <v>184.7</v>
      </c>
      <c r="Y4029">
        <v>654</v>
      </c>
      <c r="Z4029">
        <v>65.620449486874975</v>
      </c>
      <c r="AA4029">
        <v>827.03520833265293</v>
      </c>
      <c r="AB4029">
        <v>13.930139860069991</v>
      </c>
      <c r="AC4029">
        <v>59.862545340435638</v>
      </c>
      <c r="AD4029">
        <v>85.171362774048106</v>
      </c>
      <c r="AE4029">
        <v>46</v>
      </c>
      <c r="AF4029">
        <v>319.17534491339319</v>
      </c>
      <c r="AG4029">
        <v>1851</v>
      </c>
      <c r="AH4029">
        <v>259</v>
      </c>
      <c r="AI4029">
        <v>78.471521410945613</v>
      </c>
      <c r="AJ4029">
        <v>483</v>
      </c>
      <c r="AK4029">
        <v>24.479984467582739</v>
      </c>
      <c r="AL4029">
        <v>6425.38720703125</v>
      </c>
      <c r="AM4029">
        <v>5315.59912109375</v>
      </c>
      <c r="AN4029">
        <v>1109.7879638671875</v>
      </c>
      <c r="AO4029" s="5" t="s">
        <v>1121</v>
      </c>
    </row>
    <row r="4030" spans="1:41" ht="14.25" x14ac:dyDescent="0.45">
      <c r="A4030">
        <v>2021</v>
      </c>
      <c r="B4030" s="5" t="s">
        <v>4071</v>
      </c>
      <c r="C4030" s="5" t="s">
        <v>268</v>
      </c>
      <c r="D4030" s="5" t="s">
        <v>81</v>
      </c>
      <c r="E4030" s="5" t="s">
        <v>102</v>
      </c>
      <c r="F4030" s="5" t="s">
        <v>103</v>
      </c>
      <c r="G4030" s="5" t="s">
        <v>82</v>
      </c>
      <c r="H4030" s="5" t="s">
        <v>104</v>
      </c>
      <c r="I4030">
        <v>148.8954382772223</v>
      </c>
      <c r="J4030">
        <v>243.62923627050441</v>
      </c>
      <c r="K4030">
        <v>6.5</v>
      </c>
      <c r="L4030">
        <v>21.63</v>
      </c>
      <c r="M4030">
        <v>140.26610575257891</v>
      </c>
      <c r="N4030">
        <v>182.3572823765482</v>
      </c>
      <c r="O4030">
        <v>61</v>
      </c>
      <c r="P4030">
        <v>105</v>
      </c>
      <c r="Q4030">
        <v>59.970547053152082</v>
      </c>
      <c r="R4030">
        <v>80.308357825851587</v>
      </c>
      <c r="S4030">
        <v>110.506</v>
      </c>
      <c r="T4030">
        <v>71</v>
      </c>
      <c r="U4030">
        <v>34</v>
      </c>
      <c r="V4030">
        <v>132.6145750344001</v>
      </c>
      <c r="W4030">
        <v>63</v>
      </c>
      <c r="X4030">
        <v>175.13658699126171</v>
      </c>
      <c r="Y4030">
        <v>646</v>
      </c>
      <c r="Z4030">
        <v>59</v>
      </c>
      <c r="AA4030">
        <v>788.37594889887737</v>
      </c>
      <c r="AB4030">
        <v>14</v>
      </c>
      <c r="AC4030">
        <v>71.949025614797691</v>
      </c>
      <c r="AD4030">
        <v>82.512810147236067</v>
      </c>
      <c r="AE4030">
        <v>19</v>
      </c>
      <c r="AF4030">
        <v>322</v>
      </c>
      <c r="AG4030">
        <v>1871</v>
      </c>
      <c r="AH4030">
        <v>279.20999999999998</v>
      </c>
      <c r="AI4030">
        <v>78.471521410945613</v>
      </c>
      <c r="AJ4030">
        <v>524</v>
      </c>
      <c r="AK4030">
        <v>19.502720293443382</v>
      </c>
      <c r="AL4030">
        <v>6410.83642578125</v>
      </c>
      <c r="AM4030">
        <v>5309.73046875</v>
      </c>
      <c r="AN4030">
        <v>1101.105712890625</v>
      </c>
      <c r="AO4030" s="5" t="s">
        <v>4588</v>
      </c>
    </row>
    <row r="4031" spans="1:41" ht="14.25" x14ac:dyDescent="0.45">
      <c r="A4031">
        <v>2021</v>
      </c>
      <c r="B4031" s="5" t="s">
        <v>5028</v>
      </c>
      <c r="C4031" s="5" t="s">
        <v>268</v>
      </c>
      <c r="D4031" s="5" t="s">
        <v>81</v>
      </c>
      <c r="E4031" s="5" t="s">
        <v>102</v>
      </c>
      <c r="F4031" s="5" t="s">
        <v>102</v>
      </c>
      <c r="G4031" s="5" t="s">
        <v>82</v>
      </c>
      <c r="H4031" s="5" t="s">
        <v>104</v>
      </c>
      <c r="I4031">
        <v>187.48403999999999</v>
      </c>
      <c r="J4031">
        <v>311.00000000000011</v>
      </c>
      <c r="K4031">
        <v>11</v>
      </c>
      <c r="L4031">
        <v>22</v>
      </c>
      <c r="M4031">
        <v>127</v>
      </c>
      <c r="N4031">
        <v>187.0386906318742</v>
      </c>
      <c r="O4031">
        <v>65</v>
      </c>
      <c r="P4031">
        <v>106.61624999999999</v>
      </c>
      <c r="Q4031">
        <v>67.66615658153296</v>
      </c>
      <c r="R4031">
        <v>95</v>
      </c>
      <c r="S4031">
        <v>118.536</v>
      </c>
      <c r="T4031">
        <v>74.070333874999974</v>
      </c>
      <c r="U4031">
        <v>34</v>
      </c>
      <c r="V4031">
        <v>148</v>
      </c>
      <c r="W4031">
        <v>69</v>
      </c>
      <c r="X4031">
        <v>183.3</v>
      </c>
      <c r="Y4031">
        <v>654.89379639207243</v>
      </c>
      <c r="Z4031">
        <v>63</v>
      </c>
      <c r="AA4031"/>
      <c r="AB4031">
        <v>14</v>
      </c>
      <c r="AC4031">
        <v>88.038521437999989</v>
      </c>
      <c r="AD4031">
        <v>139.93070195199999</v>
      </c>
      <c r="AE4031">
        <v>88</v>
      </c>
      <c r="AF4031">
        <v>355</v>
      </c>
      <c r="AG4031">
        <v>1901</v>
      </c>
      <c r="AH4031">
        <v>284.63</v>
      </c>
      <c r="AI4031">
        <v>88.137874070622701</v>
      </c>
      <c r="AJ4031">
        <v>591</v>
      </c>
      <c r="AK4031">
        <v>43.555774258167773</v>
      </c>
      <c r="AL4031">
        <v>6117.8974609375</v>
      </c>
      <c r="AM4031">
        <v>4899.7373046875</v>
      </c>
      <c r="AN4031">
        <v>1218.16064453125</v>
      </c>
      <c r="AO4031" s="5" t="s">
        <v>5891</v>
      </c>
    </row>
    <row r="4032" spans="1:41" ht="14.25" x14ac:dyDescent="0.45">
      <c r="A4032">
        <v>2021</v>
      </c>
      <c r="B4032" s="5" t="s">
        <v>589</v>
      </c>
      <c r="C4032" s="5" t="s">
        <v>268</v>
      </c>
      <c r="D4032" s="5" t="s">
        <v>81</v>
      </c>
      <c r="E4032" s="5" t="s">
        <v>102</v>
      </c>
      <c r="F4032" s="5" t="s">
        <v>102</v>
      </c>
      <c r="G4032" s="5" t="s">
        <v>82</v>
      </c>
      <c r="H4032" s="5" t="s">
        <v>104</v>
      </c>
      <c r="I4032">
        <v>155.79732000000001</v>
      </c>
      <c r="J4032">
        <v>288.11374768535552</v>
      </c>
      <c r="K4032">
        <v>10.6</v>
      </c>
      <c r="L4032">
        <v>22</v>
      </c>
      <c r="M4032">
        <v>150.393</v>
      </c>
      <c r="N4032">
        <v>190.41752006818331</v>
      </c>
      <c r="O4032">
        <v>68</v>
      </c>
      <c r="P4032">
        <v>103</v>
      </c>
      <c r="Q4032">
        <v>68.067634223606404</v>
      </c>
      <c r="R4032">
        <v>88.933750060025645</v>
      </c>
      <c r="S4032">
        <v>121.25</v>
      </c>
      <c r="T4032">
        <v>72</v>
      </c>
      <c r="U4032">
        <v>33.299999999999997</v>
      </c>
      <c r="V4032">
        <v>137.69999999999999</v>
      </c>
      <c r="W4032">
        <v>63</v>
      </c>
      <c r="X4032">
        <v>189.7</v>
      </c>
      <c r="Y4032">
        <v>654.5</v>
      </c>
      <c r="Z4032">
        <v>73.04999434124997</v>
      </c>
      <c r="AA4032">
        <v>961.05202380952278</v>
      </c>
      <c r="AB4032">
        <v>13.930139860069991</v>
      </c>
      <c r="AC4032">
        <v>68.580248925420918</v>
      </c>
      <c r="AD4032">
        <v>140.94036277404811</v>
      </c>
      <c r="AE4032">
        <v>71</v>
      </c>
      <c r="AF4032">
        <v>354.17534491339319</v>
      </c>
      <c r="AG4032">
        <v>1858</v>
      </c>
      <c r="AH4032">
        <v>262</v>
      </c>
      <c r="AI4032">
        <v>78.471521410945613</v>
      </c>
      <c r="AJ4032">
        <v>558</v>
      </c>
      <c r="AK4032">
        <v>49.880984467582742</v>
      </c>
      <c r="AL4032">
        <v>6905.85400390625</v>
      </c>
      <c r="AM4032">
        <v>5685.6875</v>
      </c>
      <c r="AN4032">
        <v>1220.166015625</v>
      </c>
      <c r="AO4032" s="5" t="s">
        <v>1122</v>
      </c>
    </row>
    <row r="4033" spans="1:41" ht="14.25" x14ac:dyDescent="0.45">
      <c r="A4033">
        <v>2021</v>
      </c>
      <c r="B4033" s="5" t="s">
        <v>4071</v>
      </c>
      <c r="C4033" s="5" t="s">
        <v>268</v>
      </c>
      <c r="D4033" s="5" t="s">
        <v>81</v>
      </c>
      <c r="E4033" s="5" t="s">
        <v>102</v>
      </c>
      <c r="F4033" s="5" t="s">
        <v>102</v>
      </c>
      <c r="G4033" s="5" t="s">
        <v>82</v>
      </c>
      <c r="H4033" s="5" t="s">
        <v>104</v>
      </c>
      <c r="I4033">
        <v>155.3994782772223</v>
      </c>
      <c r="J4033">
        <v>298.56541847050443</v>
      </c>
      <c r="K4033">
        <v>10.5</v>
      </c>
      <c r="L4033">
        <v>21.63</v>
      </c>
      <c r="M4033">
        <v>144.4661057525789</v>
      </c>
      <c r="N4033">
        <v>183.9352823765482</v>
      </c>
      <c r="O4033">
        <v>67</v>
      </c>
      <c r="P4033">
        <v>105</v>
      </c>
      <c r="Q4033">
        <v>59.970547053152082</v>
      </c>
      <c r="R4033">
        <v>108.3083578258516</v>
      </c>
      <c r="S4033">
        <v>114.506</v>
      </c>
      <c r="T4033">
        <v>72</v>
      </c>
      <c r="U4033">
        <v>34</v>
      </c>
      <c r="V4033">
        <v>133.07564585915091</v>
      </c>
      <c r="W4033">
        <v>63</v>
      </c>
      <c r="X4033">
        <v>180.13658699126171</v>
      </c>
      <c r="Y4033">
        <v>647</v>
      </c>
      <c r="Z4033">
        <v>66</v>
      </c>
      <c r="AA4033"/>
      <c r="AB4033">
        <v>14</v>
      </c>
      <c r="AC4033">
        <v>80.228191572261977</v>
      </c>
      <c r="AD4033">
        <v>139.5288101472361</v>
      </c>
      <c r="AE4033">
        <v>69</v>
      </c>
      <c r="AF4033">
        <v>357</v>
      </c>
      <c r="AG4033">
        <v>1885</v>
      </c>
      <c r="AH4033">
        <v>279.20999999999998</v>
      </c>
      <c r="AI4033">
        <v>78.471521410945613</v>
      </c>
      <c r="AJ4033">
        <v>574</v>
      </c>
      <c r="AK4033">
        <v>46.062720293443377</v>
      </c>
      <c r="AL4033">
        <v>5986.9951171875</v>
      </c>
      <c r="AM4033">
        <v>4778.11279296875</v>
      </c>
      <c r="AN4033">
        <v>1208.8818359375</v>
      </c>
      <c r="AO4033" s="5" t="s">
        <v>4589</v>
      </c>
    </row>
    <row r="4034" spans="1:41" ht="14.25" x14ac:dyDescent="0.45">
      <c r="A4034">
        <v>2021</v>
      </c>
      <c r="B4034" s="5" t="s">
        <v>4071</v>
      </c>
      <c r="C4034" s="5" t="s">
        <v>268</v>
      </c>
      <c r="D4034" s="5" t="s">
        <v>81</v>
      </c>
      <c r="E4034" s="5" t="s">
        <v>102</v>
      </c>
      <c r="F4034" s="5" t="s">
        <v>4073</v>
      </c>
      <c r="G4034" s="5" t="s">
        <v>82</v>
      </c>
      <c r="H4034" s="5" t="s">
        <v>104</v>
      </c>
      <c r="I4034"/>
      <c r="J4034"/>
      <c r="K4034"/>
      <c r="L4034"/>
      <c r="M4034"/>
      <c r="N4034"/>
      <c r="O4034"/>
      <c r="P4034"/>
      <c r="Q4034"/>
      <c r="R4034"/>
      <c r="S4034"/>
      <c r="T4034"/>
      <c r="U4034"/>
      <c r="V4034"/>
      <c r="W4034"/>
      <c r="X4034"/>
      <c r="Y4034"/>
      <c r="Z4034"/>
      <c r="AA4034">
        <v>934.83150517243075</v>
      </c>
      <c r="AB4034"/>
      <c r="AC4034"/>
      <c r="AD4034"/>
      <c r="AE4034"/>
      <c r="AF4034"/>
      <c r="AG4034"/>
      <c r="AH4034"/>
      <c r="AI4034"/>
      <c r="AJ4034"/>
      <c r="AK4034"/>
      <c r="AL4034">
        <v>934.83148193359375</v>
      </c>
      <c r="AM4034">
        <v>934.83148193359375</v>
      </c>
      <c r="AN4034">
        <v>0</v>
      </c>
      <c r="AO4034" s="5" t="s">
        <v>4590</v>
      </c>
    </row>
    <row r="4035" spans="1:41" ht="14.25" x14ac:dyDescent="0.45">
      <c r="A4035">
        <v>2021</v>
      </c>
      <c r="B4035" s="5" t="s">
        <v>5028</v>
      </c>
      <c r="C4035" s="5" t="s">
        <v>268</v>
      </c>
      <c r="D4035" s="5" t="s">
        <v>81</v>
      </c>
      <c r="E4035" s="5" t="s">
        <v>102</v>
      </c>
      <c r="F4035" s="5" t="s">
        <v>5033</v>
      </c>
      <c r="G4035" s="5" t="s">
        <v>82</v>
      </c>
      <c r="H4035" s="5" t="s">
        <v>104</v>
      </c>
      <c r="I4035"/>
      <c r="J4035"/>
      <c r="K4035"/>
      <c r="L4035"/>
      <c r="M4035"/>
      <c r="N4035"/>
      <c r="O4035"/>
      <c r="P4035"/>
      <c r="Q4035"/>
      <c r="R4035"/>
      <c r="S4035"/>
      <c r="T4035"/>
      <c r="U4035"/>
      <c r="V4035"/>
      <c r="W4035"/>
      <c r="X4035"/>
      <c r="Y4035"/>
      <c r="Z4035"/>
      <c r="AA4035">
        <v>921.71275480419615</v>
      </c>
      <c r="AB4035"/>
      <c r="AC4035"/>
      <c r="AD4035"/>
      <c r="AE4035"/>
      <c r="AF4035"/>
      <c r="AG4035"/>
      <c r="AH4035"/>
      <c r="AI4035"/>
      <c r="AJ4035"/>
      <c r="AK4035"/>
      <c r="AL4035">
        <v>921.7127685546875</v>
      </c>
      <c r="AM4035">
        <v>921.7127685546875</v>
      </c>
      <c r="AN4035">
        <v>0</v>
      </c>
      <c r="AO4035" s="5" t="s">
        <v>5892</v>
      </c>
    </row>
    <row r="4036" spans="1:41" ht="14.25" x14ac:dyDescent="0.45">
      <c r="A4036">
        <v>2021</v>
      </c>
      <c r="B4036" s="5" t="s">
        <v>1509</v>
      </c>
      <c r="C4036" s="5" t="s">
        <v>277</v>
      </c>
      <c r="D4036" s="5" t="s">
        <v>107</v>
      </c>
      <c r="E4036" s="5" t="s">
        <v>108</v>
      </c>
      <c r="F4036" s="5" t="s">
        <v>108</v>
      </c>
      <c r="G4036" s="5" t="s">
        <v>86</v>
      </c>
      <c r="H4036" s="5" t="s">
        <v>130</v>
      </c>
      <c r="I4036">
        <v>557.19277427629129</v>
      </c>
      <c r="J4036">
        <v>308.12816152309767</v>
      </c>
      <c r="K4036">
        <v>424.52888863940035</v>
      </c>
      <c r="L4036">
        <v>418.40957965865698</v>
      </c>
      <c r="M4036">
        <v>1119.9201738490501</v>
      </c>
      <c r="N4036">
        <v>810.76051323860986</v>
      </c>
      <c r="O4036">
        <v>2128.2090747194552</v>
      </c>
      <c r="P4036">
        <v>1644.9448494036637</v>
      </c>
      <c r="Q4036">
        <v>107.4284960192557</v>
      </c>
      <c r="R4036">
        <v>955.13477166763312</v>
      </c>
      <c r="S4036">
        <v>129.83130531549281</v>
      </c>
      <c r="T4036">
        <v>225.73505232594124</v>
      </c>
      <c r="U4036">
        <v>348.96104137449419</v>
      </c>
      <c r="V4036">
        <v>2041.0648452168825</v>
      </c>
      <c r="W4036">
        <v>860.92199165686191</v>
      </c>
      <c r="X4036">
        <v>1857.3270119283259</v>
      </c>
      <c r="Y4036">
        <v>2404.3407898902578</v>
      </c>
      <c r="Z4036">
        <v>505.73051164818315</v>
      </c>
      <c r="AA4036">
        <v>11408.57936084906</v>
      </c>
      <c r="AB4036">
        <v>181.6379723366876</v>
      </c>
      <c r="AC4036">
        <v>317.07900373225232</v>
      </c>
      <c r="AD4036">
        <v>1197.1754451996128</v>
      </c>
      <c r="AE4036">
        <v>1191.6710901857828</v>
      </c>
      <c r="AF4036">
        <v>2119.1224462772284</v>
      </c>
      <c r="AG4036">
        <v>15320.79299209849</v>
      </c>
      <c r="AH4036">
        <v>2364.9511226431896</v>
      </c>
      <c r="AI4036">
        <v>288.73088088201786</v>
      </c>
      <c r="AJ4036">
        <v>1339.8539238270298</v>
      </c>
      <c r="AK4036">
        <v>341.22740467874837</v>
      </c>
      <c r="AL4036">
        <v>52919.390625</v>
      </c>
      <c r="AM4036">
        <v>41799.19921875</v>
      </c>
      <c r="AN4036">
        <v>11120.1962890625</v>
      </c>
      <c r="AO4036" s="5" t="s">
        <v>3008</v>
      </c>
    </row>
    <row r="4037" spans="1:41" ht="14.25" x14ac:dyDescent="0.45">
      <c r="A4037">
        <v>2021</v>
      </c>
      <c r="B4037" s="5" t="s">
        <v>589</v>
      </c>
      <c r="C4037" s="5" t="s">
        <v>277</v>
      </c>
      <c r="D4037" s="5" t="s">
        <v>107</v>
      </c>
      <c r="E4037" s="5" t="s">
        <v>108</v>
      </c>
      <c r="F4037" s="5" t="s">
        <v>108</v>
      </c>
      <c r="G4037" s="5" t="s">
        <v>86</v>
      </c>
      <c r="H4037" s="5" t="s">
        <v>130</v>
      </c>
      <c r="I4037">
        <v>349.63841931867859</v>
      </c>
      <c r="J4037">
        <v>323.05825438258887</v>
      </c>
      <c r="K4037">
        <v>449.08024747892711</v>
      </c>
      <c r="L4037">
        <v>486.45881935817084</v>
      </c>
      <c r="M4037">
        <v>522.74798443784607</v>
      </c>
      <c r="N4037">
        <v>1057.5191725177626</v>
      </c>
      <c r="O4037">
        <v>2120.1602297870472</v>
      </c>
      <c r="P4037">
        <v>1210.6174202160435</v>
      </c>
      <c r="Q4037">
        <v>108.47240553004991</v>
      </c>
      <c r="R4037">
        <v>822.06633638795643</v>
      </c>
      <c r="S4037">
        <v>137.99865448618834</v>
      </c>
      <c r="T4037">
        <v>627.29758132541531</v>
      </c>
      <c r="U4037">
        <v>343.96817376010273</v>
      </c>
      <c r="V4037">
        <v>2563.5561156831973</v>
      </c>
      <c r="W4037">
        <v>805.03189603428302</v>
      </c>
      <c r="X4037">
        <v>1397.0696133113422</v>
      </c>
      <c r="Y4037">
        <v>3011.0283903619934</v>
      </c>
      <c r="Z4037">
        <v>519.20366946367994</v>
      </c>
      <c r="AA4037">
        <v>14764.268284709586</v>
      </c>
      <c r="AB4037">
        <v>187.1437784287489</v>
      </c>
      <c r="AC4037">
        <v>198.64423408638152</v>
      </c>
      <c r="AD4037">
        <v>1252.7767032419542</v>
      </c>
      <c r="AE4037">
        <v>901.21752517084667</v>
      </c>
      <c r="AF4037">
        <v>2519.8208650338811</v>
      </c>
      <c r="AG4037">
        <v>18600.905412947515</v>
      </c>
      <c r="AH4037">
        <v>1863.6750092861598</v>
      </c>
      <c r="AI4037">
        <v>417.15289158140121</v>
      </c>
      <c r="AJ4037">
        <v>1249.3676828064522</v>
      </c>
      <c r="AK4037">
        <v>308.42131081832918</v>
      </c>
      <c r="AL4037">
        <v>59118.3671875</v>
      </c>
      <c r="AM4037">
        <v>49029.80859375</v>
      </c>
      <c r="AN4037">
        <v>10088.5556640625</v>
      </c>
      <c r="AO4037" s="5" t="s">
        <v>1123</v>
      </c>
    </row>
    <row r="4038" spans="1:41" ht="14.25" x14ac:dyDescent="0.45">
      <c r="A4038">
        <v>2021</v>
      </c>
      <c r="B4038" s="5" t="s">
        <v>1508</v>
      </c>
      <c r="C4038" s="5" t="s">
        <v>277</v>
      </c>
      <c r="D4038" s="5" t="s">
        <v>107</v>
      </c>
      <c r="E4038" s="5" t="s">
        <v>108</v>
      </c>
      <c r="F4038" s="5" t="s">
        <v>108</v>
      </c>
      <c r="G4038" s="5" t="s">
        <v>86</v>
      </c>
      <c r="H4038" s="5" t="s">
        <v>130</v>
      </c>
      <c r="I4038">
        <v>551.24237441059211</v>
      </c>
      <c r="J4038">
        <v>194.17500289358989</v>
      </c>
      <c r="K4038">
        <v>367.50834227377402</v>
      </c>
      <c r="L4038">
        <v>596.01639463311199</v>
      </c>
      <c r="M4038">
        <v>1244.2887618372451</v>
      </c>
      <c r="N4038">
        <v>754.33827401711153</v>
      </c>
      <c r="O4038">
        <v>468.59946221154564</v>
      </c>
      <c r="P4038">
        <v>1194.6611583846061</v>
      </c>
      <c r="Q4038">
        <v>111.75210130758884</v>
      </c>
      <c r="R4038">
        <v>1170.2750844162424</v>
      </c>
      <c r="S4038">
        <v>132.76819714580373</v>
      </c>
      <c r="T4038">
        <v>1263.6389992221457</v>
      </c>
      <c r="U4038">
        <v>360.52237303639436</v>
      </c>
      <c r="V4038">
        <v>1966.0116762897881</v>
      </c>
      <c r="W4038">
        <v>766.60765952810164</v>
      </c>
      <c r="X4038">
        <v>2300.8760110836565</v>
      </c>
      <c r="Y4038">
        <v>2590.4599484053983</v>
      </c>
      <c r="Z4038">
        <v>490.71314469793322</v>
      </c>
      <c r="AA4038">
        <v>11261.830822958107</v>
      </c>
      <c r="AB4038">
        <v>182.17462238785933</v>
      </c>
      <c r="AC4038">
        <v>318.01581480423999</v>
      </c>
      <c r="AD4038">
        <v>887.33740172939451</v>
      </c>
      <c r="AE4038">
        <v>654.98621459681215</v>
      </c>
      <c r="AF4038">
        <v>2037.4364847406998</v>
      </c>
      <c r="AG4038">
        <v>10616.673658464726</v>
      </c>
      <c r="AH4038">
        <v>1225.4539347306511</v>
      </c>
      <c r="AI4038">
        <v>335.91736729322037</v>
      </c>
      <c r="AJ4038">
        <v>742.47844355065354</v>
      </c>
      <c r="AK4038">
        <v>295.90213231785242</v>
      </c>
      <c r="AL4038">
        <v>45082.65625</v>
      </c>
      <c r="AM4038">
        <v>35611.5859375</v>
      </c>
      <c r="AN4038">
        <v>9471.072265625</v>
      </c>
      <c r="AO4038" s="5" t="s">
        <v>3009</v>
      </c>
    </row>
    <row r="4039" spans="1:41" ht="14.25" x14ac:dyDescent="0.45">
      <c r="A4039">
        <v>2021</v>
      </c>
      <c r="B4039" s="5" t="s">
        <v>1507</v>
      </c>
      <c r="C4039" s="5" t="s">
        <v>277</v>
      </c>
      <c r="D4039" s="5" t="s">
        <v>107</v>
      </c>
      <c r="E4039" s="5" t="s">
        <v>108</v>
      </c>
      <c r="F4039" s="5" t="s">
        <v>108</v>
      </c>
      <c r="G4039" s="5" t="s">
        <v>86</v>
      </c>
      <c r="H4039" s="5" t="s">
        <v>130</v>
      </c>
      <c r="I4039">
        <v>764.34446265247084</v>
      </c>
      <c r="J4039">
        <v>1552.4023823228536</v>
      </c>
      <c r="K4039">
        <v>401.32754974205949</v>
      </c>
      <c r="L4039">
        <v>518.82853021466781</v>
      </c>
      <c r="M4039">
        <v>1264.3230163420546</v>
      </c>
      <c r="N4039">
        <v>729.68645407647182</v>
      </c>
      <c r="O4039">
        <v>504.3421079646202</v>
      </c>
      <c r="P4039">
        <v>1298.4126609301925</v>
      </c>
      <c r="Q4039">
        <v>126.08552699115505</v>
      </c>
      <c r="R4039">
        <v>1340.6883333290905</v>
      </c>
      <c r="S4039">
        <v>183.49468183393628</v>
      </c>
      <c r="T4039">
        <v>1234.0285620410921</v>
      </c>
      <c r="U4039">
        <v>392.40646718180665</v>
      </c>
      <c r="V4039">
        <v>1712.617030450072</v>
      </c>
      <c r="W4039">
        <v>777.97452824329719</v>
      </c>
      <c r="X4039">
        <v>2270.6125541556094</v>
      </c>
      <c r="Y4039">
        <v>2939.1341142874358</v>
      </c>
      <c r="Z4039">
        <v>714.66349766901499</v>
      </c>
      <c r="AA4039">
        <v>11307.056776230884</v>
      </c>
      <c r="AB4039">
        <v>185.64081846357297</v>
      </c>
      <c r="AC4039">
        <v>121.68380076377022</v>
      </c>
      <c r="AD4039">
        <v>987.3730791969482</v>
      </c>
      <c r="AE4039">
        <v>1665.4486730238468</v>
      </c>
      <c r="AF4039">
        <v>2250.8700410573124</v>
      </c>
      <c r="AG4039">
        <v>12119.574827735125</v>
      </c>
      <c r="AH4039">
        <v>1816.2577240343292</v>
      </c>
      <c r="AI4039">
        <v>232.85582431557998</v>
      </c>
      <c r="AJ4039">
        <v>803.02729920870172</v>
      </c>
      <c r="AK4039">
        <v>338.0165191677774</v>
      </c>
      <c r="AL4039">
        <v>50553.17578125</v>
      </c>
      <c r="AM4039">
        <v>40356.9296875</v>
      </c>
      <c r="AN4039">
        <v>10196.24609375</v>
      </c>
      <c r="AO4039" s="5" t="s">
        <v>3010</v>
      </c>
    </row>
    <row r="4040" spans="1:41" ht="14.25" x14ac:dyDescent="0.45">
      <c r="A4040">
        <v>2021</v>
      </c>
      <c r="B4040" s="5" t="s">
        <v>4071</v>
      </c>
      <c r="C4040" s="5" t="s">
        <v>277</v>
      </c>
      <c r="D4040" s="5" t="s">
        <v>107</v>
      </c>
      <c r="E4040" s="5" t="s">
        <v>108</v>
      </c>
      <c r="F4040" s="5" t="s">
        <v>108</v>
      </c>
      <c r="G4040" s="5" t="s">
        <v>86</v>
      </c>
      <c r="H4040" s="5" t="s">
        <v>130</v>
      </c>
      <c r="I4040">
        <v>280.04484185222833</v>
      </c>
      <c r="J4040">
        <v>472.14323813186144</v>
      </c>
      <c r="K4040">
        <v>378.10569791725919</v>
      </c>
      <c r="L4040">
        <v>478.31504516626484</v>
      </c>
      <c r="M4040">
        <v>586.33195461338198</v>
      </c>
      <c r="N4040">
        <v>876.7678081018729</v>
      </c>
      <c r="O4040">
        <v>2170.1213774312023</v>
      </c>
      <c r="P4040">
        <v>470.90365126169161</v>
      </c>
      <c r="Q4040">
        <v>108.32383816714494</v>
      </c>
      <c r="R4040">
        <v>855.53479479611428</v>
      </c>
      <c r="S4040">
        <v>0</v>
      </c>
      <c r="T4040">
        <v>617.18070344034174</v>
      </c>
      <c r="U4040">
        <v>349.63219968250547</v>
      </c>
      <c r="V4040">
        <v>2472.8373517843024</v>
      </c>
      <c r="W4040">
        <v>639.81066256648762</v>
      </c>
      <c r="X4040">
        <v>1521.3504339804424</v>
      </c>
      <c r="Y4040">
        <v>2679.5928874368169</v>
      </c>
      <c r="Z4040">
        <v>355.90753898393041</v>
      </c>
      <c r="AA4040">
        <v>13129.490831187537</v>
      </c>
      <c r="AB4040">
        <v>184.16672190659796</v>
      </c>
      <c r="AC4040">
        <v>195.44055608944154</v>
      </c>
      <c r="AD4040">
        <v>1251.062119423681</v>
      </c>
      <c r="AE4040">
        <v>1118.6400249856194</v>
      </c>
      <c r="AF4040">
        <v>1381.3084947862824</v>
      </c>
      <c r="AG4040">
        <v>17267.687447755026</v>
      </c>
      <c r="AH4040">
        <v>1668.4451683003906</v>
      </c>
      <c r="AI4040">
        <v>443.34147197131216</v>
      </c>
      <c r="AJ4040">
        <v>847.66696059237688</v>
      </c>
      <c r="AK4040">
        <v>318.87669677750989</v>
      </c>
      <c r="AL4040">
        <v>53119.02734375</v>
      </c>
      <c r="AM4040">
        <v>43340.23828125</v>
      </c>
      <c r="AN4040">
        <v>9778.79296875</v>
      </c>
      <c r="AO4040" s="5" t="s">
        <v>4591</v>
      </c>
    </row>
    <row r="4041" spans="1:41" ht="14.25" x14ac:dyDescent="0.45">
      <c r="A4041">
        <v>2021</v>
      </c>
      <c r="B4041" s="5" t="s">
        <v>5028</v>
      </c>
      <c r="C4041" s="5" t="s">
        <v>277</v>
      </c>
      <c r="D4041" s="5" t="s">
        <v>107</v>
      </c>
      <c r="E4041" s="5" t="s">
        <v>108</v>
      </c>
      <c r="F4041" s="5" t="s">
        <v>108</v>
      </c>
      <c r="G4041" s="5" t="s">
        <v>86</v>
      </c>
      <c r="H4041" s="5" t="s">
        <v>130</v>
      </c>
      <c r="I4041">
        <v>289.54735259992901</v>
      </c>
      <c r="J4041">
        <v>21.5</v>
      </c>
      <c r="K4041">
        <v>59</v>
      </c>
      <c r="L4041">
        <v>465</v>
      </c>
      <c r="M4041">
        <v>500</v>
      </c>
      <c r="N4041">
        <v>1100.8389999999999</v>
      </c>
      <c r="O4041">
        <v>2112.5661</v>
      </c>
      <c r="P4041">
        <v>340.91300000000001</v>
      </c>
      <c r="Q4041">
        <v>211.3245292290467</v>
      </c>
      <c r="R4041">
        <v>888.42163651956673</v>
      </c>
      <c r="S4041">
        <v>500</v>
      </c>
      <c r="T4041">
        <v>700</v>
      </c>
      <c r="U4041">
        <v>330</v>
      </c>
      <c r="V4041">
        <v>2125</v>
      </c>
      <c r="W4041">
        <v>460</v>
      </c>
      <c r="X4041">
        <v>2305.85</v>
      </c>
      <c r="Y4041">
        <v>2630</v>
      </c>
      <c r="Z4041">
        <v>225.616617048362</v>
      </c>
      <c r="AA4041">
        <v>10331</v>
      </c>
      <c r="AB4041">
        <v>560</v>
      </c>
      <c r="AC4041">
        <v>189.8</v>
      </c>
      <c r="AD4041">
        <v>1321.6556865174191</v>
      </c>
      <c r="AE4041">
        <v>1120</v>
      </c>
      <c r="AF4041">
        <v>1944</v>
      </c>
      <c r="AG4041">
        <v>18031</v>
      </c>
      <c r="AH4041">
        <v>816.77941668134088</v>
      </c>
      <c r="AI4041">
        <v>534</v>
      </c>
      <c r="AJ4041">
        <v>1605</v>
      </c>
      <c r="AK4041">
        <v>340</v>
      </c>
      <c r="AL4041">
        <v>52058.81640625</v>
      </c>
      <c r="AM4041">
        <v>41848.9609375</v>
      </c>
      <c r="AN4041">
        <v>10209.8515625</v>
      </c>
      <c r="AO4041" s="5" t="s">
        <v>5893</v>
      </c>
    </row>
    <row r="4042" spans="1:41" ht="14.25" x14ac:dyDescent="0.45">
      <c r="A4042">
        <v>2021</v>
      </c>
      <c r="B4042" s="5" t="s">
        <v>1507</v>
      </c>
      <c r="C4042" s="5" t="s">
        <v>277</v>
      </c>
      <c r="D4042" s="5" t="s">
        <v>107</v>
      </c>
      <c r="E4042" s="5" t="s">
        <v>108</v>
      </c>
      <c r="F4042" s="5" t="s">
        <v>108</v>
      </c>
      <c r="G4042" s="5" t="s">
        <v>87</v>
      </c>
      <c r="H4042" s="5" t="s">
        <v>130</v>
      </c>
      <c r="I4042">
        <v>828.2535405415498</v>
      </c>
      <c r="J4042">
        <v>1415.552670355997</v>
      </c>
      <c r="K4042">
        <v>464</v>
      </c>
      <c r="L4042">
        <v>566.49731071459553</v>
      </c>
      <c r="M4042">
        <v>1384.4221506562769</v>
      </c>
      <c r="N4042">
        <v>807.16000000000008</v>
      </c>
      <c r="O4042">
        <v>572.64936182966107</v>
      </c>
      <c r="P4042">
        <v>1452</v>
      </c>
      <c r="Q4042">
        <v>140.35732282908</v>
      </c>
      <c r="R4042">
        <v>1468.8698147877351</v>
      </c>
      <c r="S4042">
        <v>203.2652638772644</v>
      </c>
      <c r="T4042">
        <v>1401.163332136405</v>
      </c>
      <c r="U4042">
        <v>315.2</v>
      </c>
      <c r="V4042">
        <v>1897</v>
      </c>
      <c r="W4042">
        <v>833.60554864402911</v>
      </c>
      <c r="X4042">
        <v>2679.8951527607919</v>
      </c>
      <c r="Y4042">
        <v>3863</v>
      </c>
      <c r="Z4042">
        <v>745.5204</v>
      </c>
      <c r="AA4042">
        <v>12548.91333839598</v>
      </c>
      <c r="AB4042">
        <v>173</v>
      </c>
      <c r="AC4042">
        <v>137.6261930743029</v>
      </c>
      <c r="AD4042">
        <v>1090.3659</v>
      </c>
      <c r="AE4042">
        <v>1852.9835829834569</v>
      </c>
      <c r="AF4042">
        <v>2457.674840085288</v>
      </c>
      <c r="AG4042">
        <v>13479.050833870329</v>
      </c>
      <c r="AH4042">
        <v>1997.2485300000001</v>
      </c>
      <c r="AI4042">
        <v>249.26478987989381</v>
      </c>
      <c r="AJ4042">
        <v>894.14812791719351</v>
      </c>
      <c r="AK4042">
        <v>355</v>
      </c>
      <c r="AL4042">
        <v>56273.69140625</v>
      </c>
      <c r="AM4042">
        <v>44869.8125</v>
      </c>
      <c r="AN4042">
        <v>11403.8798828125</v>
      </c>
      <c r="AO4042" s="5" t="s">
        <v>3011</v>
      </c>
    </row>
    <row r="4043" spans="1:41" ht="14.25" x14ac:dyDescent="0.45">
      <c r="A4043">
        <v>2021</v>
      </c>
      <c r="B4043" s="5" t="s">
        <v>5028</v>
      </c>
      <c r="C4043" s="5" t="s">
        <v>277</v>
      </c>
      <c r="D4043" s="5" t="s">
        <v>107</v>
      </c>
      <c r="E4043" s="5" t="s">
        <v>108</v>
      </c>
      <c r="F4043" s="5" t="s">
        <v>108</v>
      </c>
      <c r="G4043" s="5" t="s">
        <v>87</v>
      </c>
      <c r="H4043" s="5" t="s">
        <v>130</v>
      </c>
      <c r="I4043">
        <v>307.26996695786551</v>
      </c>
      <c r="J4043">
        <v>23.377098234953898</v>
      </c>
      <c r="K4043">
        <v>61</v>
      </c>
      <c r="L4043">
        <v>494.28446923799999</v>
      </c>
      <c r="M4043">
        <v>520.20000000000005</v>
      </c>
      <c r="N4043">
        <v>1145.3117947610001</v>
      </c>
      <c r="O4043">
        <v>2197.91377044</v>
      </c>
      <c r="P4043">
        <v>355.38168863300001</v>
      </c>
      <c r="Q4043">
        <v>220.50911591839949</v>
      </c>
      <c r="R4043">
        <v>917.97942436657263</v>
      </c>
      <c r="S4043">
        <v>516.63499999999999</v>
      </c>
      <c r="T4043">
        <v>742.15828862512251</v>
      </c>
      <c r="U4043">
        <v>350.19864000000013</v>
      </c>
      <c r="V4043">
        <v>2231</v>
      </c>
      <c r="W4043">
        <v>478.584</v>
      </c>
      <c r="X4043">
        <v>2467.2595000000001</v>
      </c>
      <c r="Y4043">
        <v>2754.2342379075949</v>
      </c>
      <c r="Z4043">
        <v>234.73130276049881</v>
      </c>
      <c r="AA4043">
        <v>11207</v>
      </c>
      <c r="AB4043">
        <v>594</v>
      </c>
      <c r="AC4043">
        <v>197.46791999999999</v>
      </c>
      <c r="AD4043">
        <v>1379.0974859648391</v>
      </c>
      <c r="AE4043">
        <v>1165.248</v>
      </c>
      <c r="AF4043">
        <v>2066.4279746207999</v>
      </c>
      <c r="AG4043">
        <v>19906</v>
      </c>
      <c r="AH4043">
        <v>868.04814211359633</v>
      </c>
      <c r="AI4043">
        <v>555.57360000000006</v>
      </c>
      <c r="AJ4043">
        <v>1737.3036168000001</v>
      </c>
      <c r="AK4043">
        <v>354</v>
      </c>
      <c r="AL4043">
        <v>56048.1953125</v>
      </c>
      <c r="AM4043">
        <v>45313.7265625</v>
      </c>
      <c r="AN4043">
        <v>10734.46875</v>
      </c>
      <c r="AO4043" s="5" t="s">
        <v>5894</v>
      </c>
    </row>
    <row r="4044" spans="1:41" ht="14.25" x14ac:dyDescent="0.45">
      <c r="A4044">
        <v>2021</v>
      </c>
      <c r="B4044" s="5" t="s">
        <v>1509</v>
      </c>
      <c r="C4044" s="5" t="s">
        <v>277</v>
      </c>
      <c r="D4044" s="5" t="s">
        <v>107</v>
      </c>
      <c r="E4044" s="5" t="s">
        <v>108</v>
      </c>
      <c r="F4044" s="5" t="s">
        <v>108</v>
      </c>
      <c r="G4044" s="5" t="s">
        <v>87</v>
      </c>
      <c r="H4044" s="5" t="s">
        <v>130</v>
      </c>
      <c r="I4044">
        <v>597.64867965837391</v>
      </c>
      <c r="J4044">
        <v>330.5</v>
      </c>
      <c r="K4044">
        <v>456.22253416420352</v>
      </c>
      <c r="L4044">
        <v>443.66307647116417</v>
      </c>
      <c r="M4044">
        <v>1199.9939276537859</v>
      </c>
      <c r="N4044">
        <v>852.57561255425276</v>
      </c>
      <c r="O4044">
        <v>2261.9526919726359</v>
      </c>
      <c r="P4044">
        <v>1566.7178799999999</v>
      </c>
      <c r="Q4044">
        <v>114.1560923828014</v>
      </c>
      <c r="R4044">
        <v>1052.9623392100741</v>
      </c>
      <c r="S4044">
        <v>136.52567064718761</v>
      </c>
      <c r="T4044">
        <v>235.0903017476675</v>
      </c>
      <c r="U4044">
        <v>374.29793647371031</v>
      </c>
      <c r="V4044">
        <v>2196</v>
      </c>
      <c r="W4044">
        <v>907.98863380555338</v>
      </c>
      <c r="X4044">
        <v>1953.1189408608</v>
      </c>
      <c r="Y4044">
        <v>2614.0349999999999</v>
      </c>
      <c r="Z4044">
        <v>537.56216359944312</v>
      </c>
      <c r="AA4044">
        <v>12271.542704549051</v>
      </c>
      <c r="AB4044">
        <v>173</v>
      </c>
      <c r="AC4044">
        <v>332.57781999999997</v>
      </c>
      <c r="AD4044">
        <v>1273.420716683032</v>
      </c>
      <c r="AE4044">
        <v>1280.3727392858491</v>
      </c>
      <c r="AF4044">
        <v>2272.984845679287</v>
      </c>
      <c r="AG4044">
        <v>17170.077367013539</v>
      </c>
      <c r="AH4044">
        <v>2544.1322413683001</v>
      </c>
      <c r="AI4044">
        <v>303.62222087999999</v>
      </c>
      <c r="AJ4044">
        <v>1440.24692405001</v>
      </c>
      <c r="AK4044">
        <v>371.3090880050197</v>
      </c>
      <c r="AL4044">
        <v>57264.29296875</v>
      </c>
      <c r="AM4044">
        <v>45447.921875</v>
      </c>
      <c r="AN4044">
        <v>11816.376953125</v>
      </c>
      <c r="AO4044" s="5" t="s">
        <v>3013</v>
      </c>
    </row>
    <row r="4045" spans="1:41" ht="14.25" x14ac:dyDescent="0.45">
      <c r="A4045">
        <v>2021</v>
      </c>
      <c r="B4045" s="5" t="s">
        <v>589</v>
      </c>
      <c r="C4045" s="5" t="s">
        <v>277</v>
      </c>
      <c r="D4045" s="5" t="s">
        <v>107</v>
      </c>
      <c r="E4045" s="5" t="s">
        <v>108</v>
      </c>
      <c r="F4045" s="5" t="s">
        <v>108</v>
      </c>
      <c r="G4045" s="5" t="s">
        <v>87</v>
      </c>
      <c r="H4045" s="5" t="s">
        <v>130</v>
      </c>
      <c r="I4045">
        <v>360.26908518880578</v>
      </c>
      <c r="J4045">
        <v>341.44499999999988</v>
      </c>
      <c r="K4045">
        <v>459.48076888330559</v>
      </c>
      <c r="L4045">
        <v>511.1995326222962</v>
      </c>
      <c r="M4045">
        <v>541.20000000000005</v>
      </c>
      <c r="N4045">
        <v>1122.2592500000001</v>
      </c>
      <c r="O4045">
        <v>2195.7642564194439</v>
      </c>
      <c r="P4045">
        <v>1395.55</v>
      </c>
      <c r="Q4045">
        <v>112.36352763308609</v>
      </c>
      <c r="R4045">
        <v>832.89848797110938</v>
      </c>
      <c r="S4045">
        <v>140.92174896725501</v>
      </c>
      <c r="T4045">
        <v>588.56562805600004</v>
      </c>
      <c r="U4045">
        <v>342.35871929000001</v>
      </c>
      <c r="V4045">
        <v>60</v>
      </c>
      <c r="W4045">
        <v>836.74609363036961</v>
      </c>
      <c r="X4045">
        <v>1475.35503408</v>
      </c>
      <c r="Y4045">
        <v>3145.190399999999</v>
      </c>
      <c r="Z4045">
        <v>539.12808279531851</v>
      </c>
      <c r="AA4045">
        <v>15562.98751789481</v>
      </c>
      <c r="AB4045">
        <v>179</v>
      </c>
      <c r="AC4045">
        <v>206.12512000000001</v>
      </c>
      <c r="AD4045">
        <v>1300.8519429131679</v>
      </c>
      <c r="AE4045">
        <v>1016.40379824</v>
      </c>
      <c r="AF4045">
        <v>2647.975938018305</v>
      </c>
      <c r="AG4045">
        <v>19758.97151697001</v>
      </c>
      <c r="AH4045">
        <v>1972.9353950360919</v>
      </c>
      <c r="AI4045">
        <v>431.89043184000008</v>
      </c>
      <c r="AJ4045">
        <v>1319.376559824</v>
      </c>
      <c r="AK4045">
        <v>319.31748720000002</v>
      </c>
      <c r="AL4045">
        <v>59716.52734375</v>
      </c>
      <c r="AM4045">
        <v>49274.50390625</v>
      </c>
      <c r="AN4045">
        <v>10442.0283203125</v>
      </c>
      <c r="AO4045" s="5" t="s">
        <v>1124</v>
      </c>
    </row>
    <row r="4046" spans="1:41" ht="14.25" x14ac:dyDescent="0.45">
      <c r="A4046">
        <v>2021</v>
      </c>
      <c r="B4046" s="5" t="s">
        <v>1508</v>
      </c>
      <c r="C4046" s="5" t="s">
        <v>277</v>
      </c>
      <c r="D4046" s="5" t="s">
        <v>107</v>
      </c>
      <c r="E4046" s="5" t="s">
        <v>108</v>
      </c>
      <c r="F4046" s="5" t="s">
        <v>108</v>
      </c>
      <c r="G4046" s="5" t="s">
        <v>87</v>
      </c>
      <c r="H4046" s="5" t="s">
        <v>130</v>
      </c>
      <c r="I4046">
        <v>594.86463094780447</v>
      </c>
      <c r="J4046">
        <v>216</v>
      </c>
      <c r="K4046">
        <v>407.90936373386921</v>
      </c>
      <c r="L4046">
        <v>648.86240000000009</v>
      </c>
      <c r="M4046">
        <v>1358.8679143271131</v>
      </c>
      <c r="N4046">
        <v>831.74568841961468</v>
      </c>
      <c r="O4046">
        <v>529</v>
      </c>
      <c r="P4046">
        <v>1452</v>
      </c>
      <c r="Q4046">
        <v>132.10019005344211</v>
      </c>
      <c r="R4046">
        <v>1329.8462386556789</v>
      </c>
      <c r="S4046">
        <v>156.94294667211349</v>
      </c>
      <c r="T4046">
        <v>1526.7351153198881</v>
      </c>
      <c r="U4046">
        <v>393.27075187967728</v>
      </c>
      <c r="V4046">
        <v>2144</v>
      </c>
      <c r="W4046">
        <v>819.84624122419223</v>
      </c>
      <c r="X4046">
        <v>2687.81171948678</v>
      </c>
      <c r="Y4046">
        <v>3037.6080000000002</v>
      </c>
      <c r="Z4046">
        <v>580.17000000000007</v>
      </c>
      <c r="AA4046">
        <v>12473.20796491852</v>
      </c>
      <c r="AB4046">
        <v>173</v>
      </c>
      <c r="AC4046">
        <v>364.89504452204881</v>
      </c>
      <c r="AD4046">
        <v>1101.351204499648</v>
      </c>
      <c r="AE4046">
        <v>700.47302478220809</v>
      </c>
      <c r="AF4046">
        <v>2218.1510270610829</v>
      </c>
      <c r="AG4046">
        <v>12133</v>
      </c>
      <c r="AH4046">
        <v>1491.901959109412</v>
      </c>
      <c r="AI4046">
        <v>359.24581174521603</v>
      </c>
      <c r="AJ4046">
        <v>898.91410594204365</v>
      </c>
      <c r="AK4046">
        <v>363.13367808630761</v>
      </c>
      <c r="AL4046">
        <v>51124.8515625</v>
      </c>
      <c r="AM4046">
        <v>40149.109375</v>
      </c>
      <c r="AN4046">
        <v>10975.7470703125</v>
      </c>
      <c r="AO4046" s="5" t="s">
        <v>3012</v>
      </c>
    </row>
    <row r="4047" spans="1:41" ht="14.25" x14ac:dyDescent="0.45">
      <c r="A4047">
        <v>2021</v>
      </c>
      <c r="B4047" s="5" t="s">
        <v>4071</v>
      </c>
      <c r="C4047" s="5" t="s">
        <v>277</v>
      </c>
      <c r="D4047" s="5" t="s">
        <v>107</v>
      </c>
      <c r="E4047" s="5" t="s">
        <v>108</v>
      </c>
      <c r="F4047" s="5" t="s">
        <v>108</v>
      </c>
      <c r="G4047" s="5" t="s">
        <v>87</v>
      </c>
      <c r="H4047" s="5" t="s">
        <v>130</v>
      </c>
      <c r="I4047">
        <v>294.69120603405298</v>
      </c>
      <c r="J4047">
        <v>497.32297790021988</v>
      </c>
      <c r="K4047">
        <v>389.69588978122312</v>
      </c>
      <c r="L4047">
        <v>506.43150000000009</v>
      </c>
      <c r="M4047">
        <v>604.80621081576533</v>
      </c>
      <c r="N4047">
        <v>906.30664211803196</v>
      </c>
      <c r="O4047">
        <v>2234.4542972751869</v>
      </c>
      <c r="P4047">
        <v>481.54161826208178</v>
      </c>
      <c r="Q4047">
        <v>111.86366307322309</v>
      </c>
      <c r="R4047">
        <v>869.71050357685192</v>
      </c>
      <c r="S4047">
        <v>0</v>
      </c>
      <c r="T4047">
        <v>649.45929599999999</v>
      </c>
      <c r="U4047">
        <v>350.19864000000013</v>
      </c>
      <c r="V4047">
        <v>2586</v>
      </c>
      <c r="W4047">
        <v>662.01466634199983</v>
      </c>
      <c r="X4047">
        <v>2061.9271440000002</v>
      </c>
      <c r="Y4047">
        <v>2760.7392708739599</v>
      </c>
      <c r="Z4047">
        <v>368</v>
      </c>
      <c r="AA4047">
        <v>13772</v>
      </c>
      <c r="AB4047">
        <v>179.04</v>
      </c>
      <c r="AC4047">
        <v>201.62952000000001</v>
      </c>
      <c r="AD4047">
        <v>1291.9445412831569</v>
      </c>
      <c r="AE4047">
        <v>1154.0636999999999</v>
      </c>
      <c r="AF4047">
        <v>1453.551022548188</v>
      </c>
      <c r="AG4047">
        <v>18183</v>
      </c>
      <c r="AH4047">
        <v>1722</v>
      </c>
      <c r="AI4047">
        <v>457.38064800000001</v>
      </c>
      <c r="AJ4047">
        <v>892</v>
      </c>
      <c r="AK4047">
        <v>328.97448000000003</v>
      </c>
      <c r="AL4047">
        <v>55970.7421875</v>
      </c>
      <c r="AM4047">
        <v>45389.05078125</v>
      </c>
      <c r="AN4047">
        <v>10581.697265625</v>
      </c>
      <c r="AO4047" s="5" t="s">
        <v>4592</v>
      </c>
    </row>
    <row r="4048" spans="1:41" ht="14.25" x14ac:dyDescent="0.45">
      <c r="A4048">
        <v>2021</v>
      </c>
      <c r="B4048" s="5" t="s">
        <v>1509</v>
      </c>
      <c r="C4048" s="5" t="s">
        <v>277</v>
      </c>
      <c r="D4048" s="5" t="s">
        <v>107</v>
      </c>
      <c r="E4048" s="5" t="s">
        <v>30</v>
      </c>
      <c r="F4048" s="5" t="s">
        <v>30</v>
      </c>
      <c r="G4048" s="5" t="s">
        <v>86</v>
      </c>
      <c r="H4048" s="5" t="s">
        <v>130</v>
      </c>
      <c r="I4048">
        <v>5765.1682433569458</v>
      </c>
      <c r="J4048">
        <v>3100.9767718110161</v>
      </c>
      <c r="K4048">
        <v>1526.1426122240823</v>
      </c>
      <c r="L4048">
        <v>1860.7403911109809</v>
      </c>
      <c r="M4048">
        <v>4924.3709497928476</v>
      </c>
      <c r="N4048">
        <v>4204.8392648781464</v>
      </c>
      <c r="O4048">
        <v>3319.3982468167842</v>
      </c>
      <c r="P4048">
        <v>350.67677896215986</v>
      </c>
      <c r="Q4048">
        <v>3441.8537380859893</v>
      </c>
      <c r="R4048">
        <v>3233.7613467421511</v>
      </c>
      <c r="S4048">
        <v>5851.2953484816571</v>
      </c>
      <c r="T4048">
        <v>3674.7566657711363</v>
      </c>
      <c r="U4048">
        <v>1091.9276949719947</v>
      </c>
      <c r="V4048">
        <v>2722.4697240984447</v>
      </c>
      <c r="W4048">
        <v>981.6849949988607</v>
      </c>
      <c r="X4048">
        <v>5778.7333451060213</v>
      </c>
      <c r="Y4048">
        <v>14492.190359325426</v>
      </c>
      <c r="Z4048">
        <v>1875.1752168598164</v>
      </c>
      <c r="AA4048">
        <v>29500.300063637311</v>
      </c>
      <c r="AB4048">
        <v>636.25786841637387</v>
      </c>
      <c r="AC4048">
        <v>3976.0867123643698</v>
      </c>
      <c r="AD4048">
        <v>3745.2510977863376</v>
      </c>
      <c r="AE4048">
        <v>3863.4270658716587</v>
      </c>
      <c r="AF4048">
        <v>22486.361003091552</v>
      </c>
      <c r="AG4048">
        <v>28170.395845789979</v>
      </c>
      <c r="AH4048">
        <v>8512.8856456101894</v>
      </c>
      <c r="AI4048">
        <v>1740.784729099584</v>
      </c>
      <c r="AJ4048">
        <v>12176.152597264307</v>
      </c>
      <c r="AK4048">
        <v>1714.1740231453566</v>
      </c>
      <c r="AL4048">
        <v>184718.234375</v>
      </c>
      <c r="AM4048">
        <v>142312.5</v>
      </c>
      <c r="AN4048">
        <v>42405.73828125</v>
      </c>
      <c r="AO4048" s="5" t="s">
        <v>3015</v>
      </c>
    </row>
    <row r="4049" spans="1:41" ht="14.25" x14ac:dyDescent="0.45">
      <c r="A4049">
        <v>2021</v>
      </c>
      <c r="B4049" s="5" t="s">
        <v>4071</v>
      </c>
      <c r="C4049" s="5" t="s">
        <v>277</v>
      </c>
      <c r="D4049" s="5" t="s">
        <v>107</v>
      </c>
      <c r="E4049" s="5" t="s">
        <v>30</v>
      </c>
      <c r="F4049" s="5" t="s">
        <v>30</v>
      </c>
      <c r="G4049" s="5" t="s">
        <v>86</v>
      </c>
      <c r="H4049" s="5" t="s">
        <v>130</v>
      </c>
      <c r="I4049">
        <v>11037.817546080905</v>
      </c>
      <c r="J4049">
        <v>4166.1187140937964</v>
      </c>
      <c r="K4049">
        <v>1701.6752060081244</v>
      </c>
      <c r="L4049">
        <v>1971.8923474918918</v>
      </c>
      <c r="M4049">
        <v>5900.0259833820619</v>
      </c>
      <c r="N4049">
        <v>5376.9910387410719</v>
      </c>
      <c r="O4049">
        <v>3772.3174946849767</v>
      </c>
      <c r="P4049">
        <v>4081.2896343882958</v>
      </c>
      <c r="Q4049">
        <v>2399.8577908714938</v>
      </c>
      <c r="R4049">
        <v>3600.2207700686604</v>
      </c>
      <c r="S4049">
        <v>4483.8178104940826</v>
      </c>
      <c r="T4049">
        <v>3908.8111217888309</v>
      </c>
      <c r="U4049">
        <v>1182.9296815939883</v>
      </c>
      <c r="V4049">
        <v>3169.2229121661549</v>
      </c>
      <c r="W4049">
        <v>2242.4232224999082</v>
      </c>
      <c r="X4049">
        <v>5995.91053392292</v>
      </c>
      <c r="Y4049">
        <v>16149.561740022276</v>
      </c>
      <c r="Z4049">
        <v>1676.6742443462617</v>
      </c>
      <c r="AA4049">
        <v>34733.901355116701</v>
      </c>
      <c r="AB4049">
        <v>623.35251047474515</v>
      </c>
      <c r="AC4049">
        <v>6019.7577791231524</v>
      </c>
      <c r="AD4049">
        <v>4029.4390902762457</v>
      </c>
      <c r="AE4049">
        <v>4779.0359136397128</v>
      </c>
      <c r="AF4049">
        <v>20747.352253751673</v>
      </c>
      <c r="AG4049">
        <v>39589.056222180719</v>
      </c>
      <c r="AH4049">
        <v>11396.24168902591</v>
      </c>
      <c r="AI4049">
        <v>2260.9386436031186</v>
      </c>
      <c r="AJ4049">
        <v>11604.10454685372</v>
      </c>
      <c r="AK4049">
        <v>1588.5232726362374</v>
      </c>
      <c r="AL4049">
        <v>220189.25</v>
      </c>
      <c r="AM4049">
        <v>172285.796875</v>
      </c>
      <c r="AN4049">
        <v>47903.47265625</v>
      </c>
      <c r="AO4049" s="5" t="s">
        <v>4593</v>
      </c>
    </row>
    <row r="4050" spans="1:41" ht="14.25" x14ac:dyDescent="0.45">
      <c r="A4050">
        <v>2021</v>
      </c>
      <c r="B4050" s="5" t="s">
        <v>1507</v>
      </c>
      <c r="C4050" s="5" t="s">
        <v>277</v>
      </c>
      <c r="D4050" s="5" t="s">
        <v>107</v>
      </c>
      <c r="E4050" s="5" t="s">
        <v>30</v>
      </c>
      <c r="F4050" s="5" t="s">
        <v>30</v>
      </c>
      <c r="G4050" s="5" t="s">
        <v>86</v>
      </c>
      <c r="H4050" s="5" t="s">
        <v>130</v>
      </c>
      <c r="I4050">
        <v>4791.3673288991031</v>
      </c>
      <c r="J4050">
        <v>324.06663107513896</v>
      </c>
      <c r="K4050"/>
      <c r="L4050">
        <v>1277.8151146272544</v>
      </c>
      <c r="M4050">
        <v>4652.3180467282264</v>
      </c>
      <c r="N4050">
        <v>3004.5912814913545</v>
      </c>
      <c r="O4050">
        <v>3308.269614584945</v>
      </c>
      <c r="P4050">
        <v>297.23992320468045</v>
      </c>
      <c r="Q4050">
        <v>2825.9300663367239</v>
      </c>
      <c r="R4050">
        <v>3826.471916563828</v>
      </c>
      <c r="S4050">
        <v>10461.343001164005</v>
      </c>
      <c r="T4050">
        <v>3487.4720231596079</v>
      </c>
      <c r="U4050">
        <v>1548.710803217537</v>
      </c>
      <c r="V4050">
        <v>2788.9045502128679</v>
      </c>
      <c r="W4050">
        <v>879.91601815103957</v>
      </c>
      <c r="X4050">
        <v>4380.9293479117359</v>
      </c>
      <c r="Y4050">
        <v>20388.297981548476</v>
      </c>
      <c r="Z4050">
        <v>1603.4524128080786</v>
      </c>
      <c r="AA4050">
        <v>24591.477279306873</v>
      </c>
      <c r="AB4050">
        <v>650.27939877991457</v>
      </c>
      <c r="AC4050">
        <v>4214.2628023885418</v>
      </c>
      <c r="AD4050">
        <v>3726.6071405434559</v>
      </c>
      <c r="AE4050">
        <v>5165.4115302573164</v>
      </c>
      <c r="AF4050">
        <v>19983.006956333254</v>
      </c>
      <c r="AG4050">
        <v>31199.678764994605</v>
      </c>
      <c r="AH4050">
        <v>8040.4880033240725</v>
      </c>
      <c r="AI4050">
        <v>1779.1472659688093</v>
      </c>
      <c r="AJ4050">
        <v>18493.462828436688</v>
      </c>
      <c r="AK4050">
        <v>1831.7276133949078</v>
      </c>
      <c r="AL4050">
        <v>189522.65625</v>
      </c>
      <c r="AM4050">
        <v>146324.15625</v>
      </c>
      <c r="AN4050">
        <v>43198.49609375</v>
      </c>
      <c r="AO4050" s="5" t="s">
        <v>3014</v>
      </c>
    </row>
    <row r="4051" spans="1:41" ht="14.25" x14ac:dyDescent="0.45">
      <c r="A4051">
        <v>2021</v>
      </c>
      <c r="B4051" s="5" t="s">
        <v>5028</v>
      </c>
      <c r="C4051" s="5" t="s">
        <v>277</v>
      </c>
      <c r="D4051" s="5" t="s">
        <v>107</v>
      </c>
      <c r="E4051" s="5" t="s">
        <v>30</v>
      </c>
      <c r="F4051" s="5" t="s">
        <v>30</v>
      </c>
      <c r="G4051" s="5" t="s">
        <v>86</v>
      </c>
      <c r="H4051" s="5" t="s">
        <v>130</v>
      </c>
      <c r="I4051">
        <v>7204.7313605705176</v>
      </c>
      <c r="J4051">
        <v>11813.419849017529</v>
      </c>
      <c r="K4051">
        <v>1702</v>
      </c>
      <c r="L4051">
        <v>1650</v>
      </c>
      <c r="M4051">
        <v>5807.5128000000004</v>
      </c>
      <c r="N4051">
        <v>4765.3999999999996</v>
      </c>
      <c r="O4051">
        <v>3671.7607225500001</v>
      </c>
      <c r="P4051">
        <v>4625</v>
      </c>
      <c r="Q4051">
        <v>2308.120431741756</v>
      </c>
      <c r="R4051">
        <v>3500</v>
      </c>
      <c r="S4051">
        <v>6800</v>
      </c>
      <c r="T4051">
        <v>4000</v>
      </c>
      <c r="U4051">
        <v>1150</v>
      </c>
      <c r="V4051">
        <v>2552</v>
      </c>
      <c r="W4051">
        <v>1970.5175999999999</v>
      </c>
      <c r="X4051">
        <v>10836</v>
      </c>
      <c r="Y4051">
        <v>15086</v>
      </c>
      <c r="Z4051">
        <v>1879.364</v>
      </c>
      <c r="AA4051">
        <v>31146</v>
      </c>
      <c r="AB4051">
        <v>176</v>
      </c>
      <c r="AC4051">
        <v>5707.3608154636049</v>
      </c>
      <c r="AD4051">
        <v>4161.9430000000002</v>
      </c>
      <c r="AE4051">
        <v>4446</v>
      </c>
      <c r="AF4051">
        <v>20230</v>
      </c>
      <c r="AG4051">
        <v>39834</v>
      </c>
      <c r="AH4051">
        <v>7413</v>
      </c>
      <c r="AI4051">
        <v>2624</v>
      </c>
      <c r="AJ4051">
        <v>11923</v>
      </c>
      <c r="AK4051">
        <v>1466</v>
      </c>
      <c r="AL4051">
        <v>220449.140625</v>
      </c>
      <c r="AM4051">
        <v>169820.390625</v>
      </c>
      <c r="AN4051">
        <v>50628.73046875</v>
      </c>
      <c r="AO4051" s="5" t="s">
        <v>5895</v>
      </c>
    </row>
    <row r="4052" spans="1:41" ht="14.25" x14ac:dyDescent="0.45">
      <c r="A4052">
        <v>2021</v>
      </c>
      <c r="B4052" s="5" t="s">
        <v>589</v>
      </c>
      <c r="C4052" s="5" t="s">
        <v>277</v>
      </c>
      <c r="D4052" s="5" t="s">
        <v>107</v>
      </c>
      <c r="E4052" s="5" t="s">
        <v>30</v>
      </c>
      <c r="F4052" s="5" t="s">
        <v>30</v>
      </c>
      <c r="G4052" s="5" t="s">
        <v>86</v>
      </c>
      <c r="H4052" s="5" t="s">
        <v>130</v>
      </c>
      <c r="I4052">
        <v>11058.967683656558</v>
      </c>
      <c r="J4052">
        <v>2810.3746192398798</v>
      </c>
      <c r="K4052">
        <v>1711.1361260338447</v>
      </c>
      <c r="L4052">
        <v>2469.7154921849833</v>
      </c>
      <c r="M4052">
        <v>6078.6454653865994</v>
      </c>
      <c r="N4052">
        <v>4364.6320212653518</v>
      </c>
      <c r="O4052">
        <v>3653.9457128272911</v>
      </c>
      <c r="P4052">
        <v>289.60238337856674</v>
      </c>
      <c r="Q4052">
        <v>2573.4970313206563</v>
      </c>
      <c r="R4052">
        <v>3659.2358910649227</v>
      </c>
      <c r="S4052">
        <v>4582.9242663276154</v>
      </c>
      <c r="T4052">
        <v>3972.8846817276303</v>
      </c>
      <c r="U4052">
        <v>1202.3203642070459</v>
      </c>
      <c r="V4052">
        <v>3059.1212049302753</v>
      </c>
      <c r="W4052">
        <v>977.5387308987722</v>
      </c>
      <c r="X4052">
        <v>5974.7019633102063</v>
      </c>
      <c r="Y4052">
        <v>16444.606094445764</v>
      </c>
      <c r="Z4052">
        <v>1454.6184059201591</v>
      </c>
      <c r="AA4052">
        <v>31755.119546803508</v>
      </c>
      <c r="AB4052">
        <v>633.57055713866953</v>
      </c>
      <c r="AC4052">
        <v>5827.0801464964215</v>
      </c>
      <c r="AD4052">
        <v>3197.6870586611844</v>
      </c>
      <c r="AE4052">
        <v>3823.3787581784063</v>
      </c>
      <c r="AF4052">
        <v>23104.558586401901</v>
      </c>
      <c r="AG4052">
        <v>29847.582980074982</v>
      </c>
      <c r="AH4052">
        <v>14441.892401621933</v>
      </c>
      <c r="AI4052">
        <v>2055.445074809611</v>
      </c>
      <c r="AJ4052">
        <v>11841.419056095407</v>
      </c>
      <c r="AK4052">
        <v>1770.0709225934488</v>
      </c>
      <c r="AL4052">
        <v>204636.265625</v>
      </c>
      <c r="AM4052">
        <v>155585.828125</v>
      </c>
      <c r="AN4052">
        <v>49050.44140625</v>
      </c>
      <c r="AO4052" s="5" t="s">
        <v>1125</v>
      </c>
    </row>
    <row r="4053" spans="1:41" ht="14.25" x14ac:dyDescent="0.45">
      <c r="A4053">
        <v>2021</v>
      </c>
      <c r="B4053" s="5" t="s">
        <v>1508</v>
      </c>
      <c r="C4053" s="5" t="s">
        <v>277</v>
      </c>
      <c r="D4053" s="5" t="s">
        <v>107</v>
      </c>
      <c r="E4053" s="5" t="s">
        <v>30</v>
      </c>
      <c r="F4053" s="5" t="s">
        <v>30</v>
      </c>
      <c r="G4053" s="5" t="s">
        <v>86</v>
      </c>
      <c r="H4053" s="5" t="s">
        <v>130</v>
      </c>
      <c r="I4053">
        <v>5368.2318510877403</v>
      </c>
      <c r="J4053">
        <v>5150.4221035579067</v>
      </c>
      <c r="K4053">
        <v>1160.8900075391946</v>
      </c>
      <c r="L4053">
        <v>1253.9563653906059</v>
      </c>
      <c r="M4053">
        <v>4818.2644082030947</v>
      </c>
      <c r="N4053">
        <v>4277.324352236863</v>
      </c>
      <c r="O4053">
        <v>3379.1812904198878</v>
      </c>
      <c r="P4053">
        <v>291.69000232044527</v>
      </c>
      <c r="Q4053">
        <v>2230.3228336270868</v>
      </c>
      <c r="R4053">
        <v>2846.8891574850491</v>
      </c>
      <c r="S4053">
        <v>3801.0381383329345</v>
      </c>
      <c r="T4053">
        <v>3580.3104977960793</v>
      </c>
      <c r="U4053">
        <v>1530.5182922188633</v>
      </c>
      <c r="V4053">
        <v>2806.331610772515</v>
      </c>
      <c r="W4053">
        <v>712.33436451151056</v>
      </c>
      <c r="X4053">
        <v>5652.637562054404</v>
      </c>
      <c r="Y4053">
        <v>15243.698460616482</v>
      </c>
      <c r="Z4053">
        <v>1586.9199765231444</v>
      </c>
      <c r="AA4053">
        <v>22254.113993357987</v>
      </c>
      <c r="AB4053">
        <v>638.13769460718356</v>
      </c>
      <c r="AC4053">
        <v>4212.1299974071517</v>
      </c>
      <c r="AD4053">
        <v>3323.3705679542427</v>
      </c>
      <c r="AE4053">
        <v>3816.0205956819841</v>
      </c>
      <c r="AF4053">
        <v>21111.206037408545</v>
      </c>
      <c r="AG4053">
        <v>32574.507334948208</v>
      </c>
      <c r="AH4053">
        <v>9303.7000550569755</v>
      </c>
      <c r="AI4053">
        <v>1745.9278839252645</v>
      </c>
      <c r="AJ4053">
        <v>15893.294660408721</v>
      </c>
      <c r="AK4053">
        <v>1831.568352925322</v>
      </c>
      <c r="AL4053">
        <v>182394.9375</v>
      </c>
      <c r="AM4053">
        <v>142447.578125</v>
      </c>
      <c r="AN4053">
        <v>39947.359375</v>
      </c>
      <c r="AO4053" s="5" t="s">
        <v>3016</v>
      </c>
    </row>
    <row r="4054" spans="1:41" ht="14.25" x14ac:dyDescent="0.45">
      <c r="A4054">
        <v>2021</v>
      </c>
      <c r="B4054" s="5" t="s">
        <v>1509</v>
      </c>
      <c r="C4054" s="5" t="s">
        <v>277</v>
      </c>
      <c r="D4054" s="5" t="s">
        <v>107</v>
      </c>
      <c r="E4054" s="5" t="s">
        <v>30</v>
      </c>
      <c r="F4054" s="5" t="s">
        <v>30</v>
      </c>
      <c r="G4054" s="5" t="s">
        <v>87</v>
      </c>
      <c r="H4054" s="5" t="s">
        <v>130</v>
      </c>
      <c r="I4054">
        <v>6304</v>
      </c>
      <c r="J4054">
        <v>3302.1511697202009</v>
      </c>
      <c r="K4054">
        <v>1640.0783755290199</v>
      </c>
      <c r="L4054">
        <v>1973.0470968373641</v>
      </c>
      <c r="M4054">
        <v>5276.4611043274244</v>
      </c>
      <c r="N4054">
        <v>4421.7045026347969</v>
      </c>
      <c r="O4054">
        <v>3528.0000866955402</v>
      </c>
      <c r="P4054">
        <v>334</v>
      </c>
      <c r="Q4054">
        <v>3657.3962016801279</v>
      </c>
      <c r="R4054">
        <v>3564.9722040457909</v>
      </c>
      <c r="S4054">
        <v>6153</v>
      </c>
      <c r="T4054">
        <v>3827.0514237992388</v>
      </c>
      <c r="U4054">
        <v>1171.2089160345599</v>
      </c>
      <c r="V4054">
        <v>2928</v>
      </c>
      <c r="W4054">
        <v>1035.3537557113491</v>
      </c>
      <c r="X4054">
        <v>6076.7724143485448</v>
      </c>
      <c r="Y4054">
        <v>15559</v>
      </c>
      <c r="Z4054">
        <v>1993.2023547838851</v>
      </c>
      <c r="AA4054">
        <v>31731.75034134962</v>
      </c>
      <c r="AB4054">
        <v>606</v>
      </c>
      <c r="AC4054">
        <v>4263.7829472130179</v>
      </c>
      <c r="AD4054">
        <v>3983.777278614145</v>
      </c>
      <c r="AE4054">
        <v>4151</v>
      </c>
      <c r="AF4054">
        <v>24119.02053337709</v>
      </c>
      <c r="AG4054">
        <v>31570.68151635928</v>
      </c>
      <c r="AH4054">
        <v>9130.977825026217</v>
      </c>
      <c r="AI4054">
        <v>1830.5659717055998</v>
      </c>
      <c r="AJ4054">
        <v>13088.491225135511</v>
      </c>
      <c r="AK4054">
        <v>1819.1015983206109</v>
      </c>
      <c r="AL4054">
        <v>199040.5625</v>
      </c>
      <c r="AM4054">
        <v>154133.40625</v>
      </c>
      <c r="AN4054">
        <v>44907.13671875</v>
      </c>
      <c r="AO4054" s="5" t="s">
        <v>3019</v>
      </c>
    </row>
    <row r="4055" spans="1:41" ht="14.25" x14ac:dyDescent="0.45">
      <c r="A4055">
        <v>2021</v>
      </c>
      <c r="B4055" s="5" t="s">
        <v>1507</v>
      </c>
      <c r="C4055" s="5" t="s">
        <v>277</v>
      </c>
      <c r="D4055" s="5" t="s">
        <v>107</v>
      </c>
      <c r="E4055" s="5" t="s">
        <v>30</v>
      </c>
      <c r="F4055" s="5" t="s">
        <v>30</v>
      </c>
      <c r="G4055" s="5" t="s">
        <v>87</v>
      </c>
      <c r="H4055" s="5" t="s">
        <v>130</v>
      </c>
      <c r="I4055">
        <v>5191.9875764183525</v>
      </c>
      <c r="J4055">
        <v>315</v>
      </c>
      <c r="K4055"/>
      <c r="L4055">
        <v>1395.2178491944039</v>
      </c>
      <c r="M4055">
        <v>5094.2457524999973</v>
      </c>
      <c r="N4055">
        <v>3323.6</v>
      </c>
      <c r="O4055">
        <v>3756.3361330230759</v>
      </c>
      <c r="P4055">
        <v>334</v>
      </c>
      <c r="Q4055">
        <v>3145.801013633004</v>
      </c>
      <c r="R4055">
        <v>4192.3159586366965</v>
      </c>
      <c r="S4055">
        <v>11588.4974125114</v>
      </c>
      <c r="T4055">
        <v>3959.8094169072319</v>
      </c>
      <c r="U4055">
        <v>1244</v>
      </c>
      <c r="V4055">
        <v>3089</v>
      </c>
      <c r="W4055">
        <v>942.83662053531566</v>
      </c>
      <c r="X4055">
        <v>5171.7399069294479</v>
      </c>
      <c r="Y4055">
        <v>23078</v>
      </c>
      <c r="Z4055">
        <v>1817.0307584794391</v>
      </c>
      <c r="AA4055">
        <v>27292.364701826831</v>
      </c>
      <c r="AB4055">
        <v>606</v>
      </c>
      <c r="AC4055">
        <v>4766.394067796602</v>
      </c>
      <c r="AD4055">
        <v>4115.329285714286</v>
      </c>
      <c r="AE4055">
        <v>5747.0535837901571</v>
      </c>
      <c r="AF4055">
        <v>21819</v>
      </c>
      <c r="AG4055">
        <v>34697.586442248423</v>
      </c>
      <c r="AH4055">
        <v>8702.5407473293799</v>
      </c>
      <c r="AI4055">
        <v>1904.520836962507</v>
      </c>
      <c r="AJ4055">
        <v>20591.946479337919</v>
      </c>
      <c r="AK4055">
        <v>2000</v>
      </c>
      <c r="AL4055">
        <v>209882.171875</v>
      </c>
      <c r="AM4055">
        <v>162040.3125</v>
      </c>
      <c r="AN4055">
        <v>47841.8515625</v>
      </c>
      <c r="AO4055" s="5" t="s">
        <v>3018</v>
      </c>
    </row>
    <row r="4056" spans="1:41" ht="14.25" x14ac:dyDescent="0.45">
      <c r="A4056">
        <v>2021</v>
      </c>
      <c r="B4056" s="5" t="s">
        <v>589</v>
      </c>
      <c r="C4056" s="5" t="s">
        <v>277</v>
      </c>
      <c r="D4056" s="5" t="s">
        <v>107</v>
      </c>
      <c r="E4056" s="5" t="s">
        <v>30</v>
      </c>
      <c r="F4056" s="5" t="s">
        <v>30</v>
      </c>
      <c r="G4056" s="5" t="s">
        <v>87</v>
      </c>
      <c r="H4056" s="5" t="s">
        <v>130</v>
      </c>
      <c r="I4056">
        <v>11744.25710125465</v>
      </c>
      <c r="J4056">
        <v>2970.3260908787879</v>
      </c>
      <c r="K4056">
        <v>2133.694472135915</v>
      </c>
      <c r="L4056">
        <v>2595.3222658821578</v>
      </c>
      <c r="M4056">
        <v>6293.3971405440589</v>
      </c>
      <c r="N4056">
        <v>4631.8296499999997</v>
      </c>
      <c r="O4056">
        <v>3784.2438879862862</v>
      </c>
      <c r="P4056">
        <v>316</v>
      </c>
      <c r="Q4056">
        <v>2665.8135161606269</v>
      </c>
      <c r="R4056">
        <v>3707.4526785624989</v>
      </c>
      <c r="S4056">
        <v>4680</v>
      </c>
      <c r="T4056">
        <v>3941.2876878749998</v>
      </c>
      <c r="U4056">
        <v>1196.6946115000001</v>
      </c>
      <c r="V4056">
        <v>72</v>
      </c>
      <c r="W4056">
        <v>1016.0488279797351</v>
      </c>
      <c r="X4056">
        <v>6309.4970606400011</v>
      </c>
      <c r="Y4056">
        <v>17214</v>
      </c>
      <c r="Z4056">
        <v>1510.4393102471649</v>
      </c>
      <c r="AA4056">
        <v>33473.011977706788</v>
      </c>
      <c r="AB4056">
        <v>606</v>
      </c>
      <c r="AC4056">
        <v>6046.5263000000004</v>
      </c>
      <c r="AD4056">
        <v>3320.3981302678399</v>
      </c>
      <c r="AE4056">
        <v>3958.45440912</v>
      </c>
      <c r="AF4056">
        <v>24279.628780081501</v>
      </c>
      <c r="AG4056">
        <v>31705.851347600968</v>
      </c>
      <c r="AH4056">
        <v>15251.15030300662</v>
      </c>
      <c r="AI4056">
        <v>2128.0616265600001</v>
      </c>
      <c r="AJ4056">
        <v>12504.958270227509</v>
      </c>
      <c r="AK4056">
        <v>1761.788619822164</v>
      </c>
      <c r="AL4056">
        <v>211818.109375</v>
      </c>
      <c r="AM4056">
        <v>160592.546875</v>
      </c>
      <c r="AN4056">
        <v>51225.56640625</v>
      </c>
      <c r="AO4056" s="5" t="s">
        <v>1126</v>
      </c>
    </row>
    <row r="4057" spans="1:41" ht="14.25" x14ac:dyDescent="0.45">
      <c r="A4057">
        <v>2021</v>
      </c>
      <c r="B4057" s="5" t="s">
        <v>1508</v>
      </c>
      <c r="C4057" s="5" t="s">
        <v>277</v>
      </c>
      <c r="D4057" s="5" t="s">
        <v>107</v>
      </c>
      <c r="E4057" s="5" t="s">
        <v>30</v>
      </c>
      <c r="F4057" s="5" t="s">
        <v>30</v>
      </c>
      <c r="G4057" s="5" t="s">
        <v>87</v>
      </c>
      <c r="H4057" s="5" t="s">
        <v>130</v>
      </c>
      <c r="I4057">
        <v>5793.0438717706056</v>
      </c>
      <c r="J4057">
        <v>5702.2173741582938</v>
      </c>
      <c r="K4057">
        <v>1288.5092659680611</v>
      </c>
      <c r="L4057">
        <v>1365.138852000001</v>
      </c>
      <c r="M4057">
        <v>5261.9497241010276</v>
      </c>
      <c r="N4057">
        <v>4716.2476179281466</v>
      </c>
      <c r="O4057">
        <v>3814</v>
      </c>
      <c r="P4057">
        <v>334</v>
      </c>
      <c r="Q4057">
        <v>2611.281408580965</v>
      </c>
      <c r="R4057">
        <v>3235.0725811099569</v>
      </c>
      <c r="S4057">
        <v>4065</v>
      </c>
      <c r="T4057">
        <v>3852.2402358707291</v>
      </c>
      <c r="U4057">
        <v>1669.544318365369</v>
      </c>
      <c r="V4057">
        <v>3062</v>
      </c>
      <c r="W4057">
        <v>761.8038301353256</v>
      </c>
      <c r="X4057">
        <v>6601.9151475088411</v>
      </c>
      <c r="Y4057">
        <v>17106</v>
      </c>
      <c r="Z4057">
        <v>1734.3447040000001</v>
      </c>
      <c r="AA4057">
        <v>24647.874424493129</v>
      </c>
      <c r="AB4057">
        <v>606</v>
      </c>
      <c r="AC4057">
        <v>4810.3633715200003</v>
      </c>
      <c r="AD4057">
        <v>3891.0312207183788</v>
      </c>
      <c r="AE4057">
        <v>4081.0316762681559</v>
      </c>
      <c r="AF4057">
        <v>22983.70707754141</v>
      </c>
      <c r="AG4057">
        <v>37384</v>
      </c>
      <c r="AH4057">
        <v>11208.46227538775</v>
      </c>
      <c r="AI4057">
        <v>1867.177291139712</v>
      </c>
      <c r="AJ4057">
        <v>19241.914542075308</v>
      </c>
      <c r="AK4057">
        <v>2008.265275807101</v>
      </c>
      <c r="AL4057">
        <v>205704.15625</v>
      </c>
      <c r="AM4057">
        <v>160477.796875</v>
      </c>
      <c r="AN4057">
        <v>45226.35546875</v>
      </c>
      <c r="AO4057" s="5" t="s">
        <v>3017</v>
      </c>
    </row>
    <row r="4058" spans="1:41" ht="14.25" x14ac:dyDescent="0.45">
      <c r="A4058">
        <v>2021</v>
      </c>
      <c r="B4058" s="5" t="s">
        <v>5028</v>
      </c>
      <c r="C4058" s="5" t="s">
        <v>277</v>
      </c>
      <c r="D4058" s="5" t="s">
        <v>107</v>
      </c>
      <c r="E4058" s="5" t="s">
        <v>30</v>
      </c>
      <c r="F4058" s="5" t="s">
        <v>30</v>
      </c>
      <c r="G4058" s="5" t="s">
        <v>87</v>
      </c>
      <c r="H4058" s="5" t="s">
        <v>130</v>
      </c>
      <c r="I4058">
        <v>7645.7185576883176</v>
      </c>
      <c r="J4058">
        <v>12697.939335991099</v>
      </c>
      <c r="K4058">
        <v>1760.79197325</v>
      </c>
      <c r="L4058">
        <v>1753.91263278</v>
      </c>
      <c r="M4058">
        <v>6042.1363171200001</v>
      </c>
      <c r="N4058">
        <v>4957.9173945999992</v>
      </c>
      <c r="O4058">
        <v>3820.0998557410198</v>
      </c>
      <c r="P4058">
        <v>4821.2896249999994</v>
      </c>
      <c r="Q4058">
        <v>2408.4359619461161</v>
      </c>
      <c r="R4058">
        <v>3616.4450000000002</v>
      </c>
      <c r="S4058">
        <v>7026.235999999999</v>
      </c>
      <c r="T4058">
        <v>4240.9045064292714</v>
      </c>
      <c r="U4058">
        <v>1173.115</v>
      </c>
      <c r="V4058">
        <v>2679</v>
      </c>
      <c r="W4058">
        <v>2050.12651104</v>
      </c>
      <c r="X4058">
        <v>11594.52</v>
      </c>
      <c r="Y4058">
        <v>16094</v>
      </c>
      <c r="Z4058">
        <v>1955.2884262360001</v>
      </c>
      <c r="AA4058">
        <v>33880</v>
      </c>
      <c r="AB4058">
        <v>187</v>
      </c>
      <c r="AC4058">
        <v>5937.9381924083355</v>
      </c>
      <c r="AD4058">
        <v>4342.8293666659993</v>
      </c>
      <c r="AE4058">
        <v>4625.6184000000003</v>
      </c>
      <c r="AF4058">
        <v>21504.031855236</v>
      </c>
      <c r="AG4058">
        <v>43975</v>
      </c>
      <c r="AH4058">
        <v>7924.7204324531231</v>
      </c>
      <c r="AI4058">
        <v>2730.0095999999999</v>
      </c>
      <c r="AJ4058">
        <v>12905.838643679999</v>
      </c>
      <c r="AK4058">
        <v>1495</v>
      </c>
      <c r="AL4058">
        <v>235845.890625</v>
      </c>
      <c r="AM4058">
        <v>182631.5</v>
      </c>
      <c r="AN4058">
        <v>53214.37109375</v>
      </c>
      <c r="AO4058" s="5" t="s">
        <v>5896</v>
      </c>
    </row>
    <row r="4059" spans="1:41" ht="14.25" x14ac:dyDescent="0.45">
      <c r="A4059">
        <v>2021</v>
      </c>
      <c r="B4059" s="5" t="s">
        <v>4071</v>
      </c>
      <c r="C4059" s="5" t="s">
        <v>277</v>
      </c>
      <c r="D4059" s="5" t="s">
        <v>107</v>
      </c>
      <c r="E4059" s="5" t="s">
        <v>30</v>
      </c>
      <c r="F4059" s="5" t="s">
        <v>30</v>
      </c>
      <c r="G4059" s="5" t="s">
        <v>87</v>
      </c>
      <c r="H4059" s="5" t="s">
        <v>130</v>
      </c>
      <c r="I4059">
        <v>11606.95031815344</v>
      </c>
      <c r="J4059">
        <v>4050.1448190495839</v>
      </c>
      <c r="K4059">
        <v>1753.8371867358001</v>
      </c>
      <c r="L4059">
        <v>2087.8047000000001</v>
      </c>
      <c r="M4059">
        <v>6086.8605309966206</v>
      </c>
      <c r="N4059">
        <v>5558.1450961004548</v>
      </c>
      <c r="O4059">
        <v>3884.1472759753201</v>
      </c>
      <c r="P4059">
        <v>4446.8093915347154</v>
      </c>
      <c r="Q4059">
        <v>2478.2807541167999</v>
      </c>
      <c r="R4059">
        <v>3659.8743124999992</v>
      </c>
      <c r="S4059">
        <v>4621</v>
      </c>
      <c r="T4059">
        <v>4113.2422079999997</v>
      </c>
      <c r="U4059">
        <v>1184.8461500000001</v>
      </c>
      <c r="V4059">
        <v>3314</v>
      </c>
      <c r="W4059">
        <v>2320.244328979999</v>
      </c>
      <c r="X4059">
        <v>5585.1377040000007</v>
      </c>
      <c r="Y4059">
        <v>16708</v>
      </c>
      <c r="Z4059">
        <v>1732</v>
      </c>
      <c r="AA4059">
        <v>36458</v>
      </c>
      <c r="AB4059">
        <v>606</v>
      </c>
      <c r="AC4059">
        <v>6210.3838500000002</v>
      </c>
      <c r="AD4059">
        <v>4161.1137898680008</v>
      </c>
      <c r="AE4059">
        <v>4930.3723679999994</v>
      </c>
      <c r="AF4059">
        <v>21832.440180768001</v>
      </c>
      <c r="AG4059">
        <v>41689</v>
      </c>
      <c r="AH4059">
        <v>11759</v>
      </c>
      <c r="AI4059">
        <v>2332.5351839999998</v>
      </c>
      <c r="AJ4059">
        <v>12211</v>
      </c>
      <c r="AK4059">
        <v>1590.187814600481</v>
      </c>
      <c r="AL4059">
        <v>228971.359375</v>
      </c>
      <c r="AM4059">
        <v>180158.0625</v>
      </c>
      <c r="AN4059">
        <v>48813.30859375</v>
      </c>
      <c r="AO4059" s="5" t="s">
        <v>4594</v>
      </c>
    </row>
    <row r="4060" spans="1:41" ht="14.25" x14ac:dyDescent="0.45">
      <c r="A4060">
        <v>2021</v>
      </c>
      <c r="B4060" s="5" t="s">
        <v>1508</v>
      </c>
      <c r="C4060" s="5" t="s">
        <v>277</v>
      </c>
      <c r="D4060" s="5" t="s">
        <v>107</v>
      </c>
      <c r="E4060" s="5" t="s">
        <v>216</v>
      </c>
      <c r="F4060" s="5" t="s">
        <v>283</v>
      </c>
      <c r="G4060" s="5" t="s">
        <v>86</v>
      </c>
      <c r="H4060" s="5" t="s">
        <v>130</v>
      </c>
      <c r="I4060"/>
      <c r="J4060"/>
      <c r="K4060"/>
      <c r="L4060"/>
      <c r="M4060"/>
      <c r="N4060"/>
      <c r="O4060"/>
      <c r="P4060"/>
      <c r="Q4060">
        <v>0</v>
      </c>
      <c r="R4060"/>
      <c r="S4060"/>
      <c r="T4060"/>
      <c r="U4060"/>
      <c r="V4060">
        <v>0</v>
      </c>
      <c r="W4060"/>
      <c r="X4060"/>
      <c r="Y4060"/>
      <c r="Z4060"/>
      <c r="AA4060">
        <v>0</v>
      </c>
      <c r="AB4060">
        <v>0</v>
      </c>
      <c r="AC4060">
        <v>947.72924941660915</v>
      </c>
      <c r="AD4060"/>
      <c r="AE4060"/>
      <c r="AF4060"/>
      <c r="AG4060">
        <v>0</v>
      </c>
      <c r="AH4060">
        <v>0</v>
      </c>
      <c r="AI4060">
        <v>0</v>
      </c>
      <c r="AJ4060"/>
      <c r="AK4060"/>
      <c r="AL4060">
        <v>947.729248046875</v>
      </c>
      <c r="AM4060">
        <v>947.729248046875</v>
      </c>
      <c r="AN4060">
        <v>0</v>
      </c>
      <c r="AO4060" s="5" t="s">
        <v>3020</v>
      </c>
    </row>
    <row r="4061" spans="1:41" ht="14.25" x14ac:dyDescent="0.45">
      <c r="A4061">
        <v>2021</v>
      </c>
      <c r="B4061" s="5" t="s">
        <v>589</v>
      </c>
      <c r="C4061" s="5" t="s">
        <v>277</v>
      </c>
      <c r="D4061" s="5" t="s">
        <v>107</v>
      </c>
      <c r="E4061" s="5" t="s">
        <v>216</v>
      </c>
      <c r="F4061" s="5" t="s">
        <v>283</v>
      </c>
      <c r="G4061" s="5" t="s">
        <v>86</v>
      </c>
      <c r="H4061" s="5" t="s">
        <v>130</v>
      </c>
      <c r="I4061">
        <v>0</v>
      </c>
      <c r="J4061"/>
      <c r="K4061"/>
      <c r="L4061">
        <v>0</v>
      </c>
      <c r="M4061">
        <v>0</v>
      </c>
      <c r="N4061">
        <v>0</v>
      </c>
      <c r="O4061"/>
      <c r="P4061"/>
      <c r="Q4061">
        <v>0</v>
      </c>
      <c r="R4061"/>
      <c r="S4061"/>
      <c r="T4061"/>
      <c r="U4061"/>
      <c r="V4061">
        <v>0</v>
      </c>
      <c r="W4061"/>
      <c r="X4061">
        <v>0</v>
      </c>
      <c r="Y4061"/>
      <c r="Z4061"/>
      <c r="AA4061"/>
      <c r="AB4061"/>
      <c r="AC4061">
        <v>1703.4809478795469</v>
      </c>
      <c r="AD4061"/>
      <c r="AE4061"/>
      <c r="AF4061">
        <v>0</v>
      </c>
      <c r="AG4061"/>
      <c r="AH4061">
        <v>0</v>
      </c>
      <c r="AI4061"/>
      <c r="AJ4061">
        <v>0</v>
      </c>
      <c r="AK4061"/>
      <c r="AL4061">
        <v>1703.48095703125</v>
      </c>
      <c r="AM4061">
        <v>1703.48095703125</v>
      </c>
      <c r="AN4061">
        <v>0</v>
      </c>
      <c r="AO4061" s="5" t="s">
        <v>1127</v>
      </c>
    </row>
    <row r="4062" spans="1:41" ht="14.25" x14ac:dyDescent="0.45">
      <c r="A4062">
        <v>2021</v>
      </c>
      <c r="B4062" s="5" t="s">
        <v>5028</v>
      </c>
      <c r="C4062" s="5" t="s">
        <v>277</v>
      </c>
      <c r="D4062" s="5" t="s">
        <v>107</v>
      </c>
      <c r="E4062" s="5" t="s">
        <v>216</v>
      </c>
      <c r="F4062" s="5" t="s">
        <v>283</v>
      </c>
      <c r="G4062" s="5" t="s">
        <v>86</v>
      </c>
      <c r="H4062" s="5" t="s">
        <v>130</v>
      </c>
      <c r="I4062"/>
      <c r="J4062"/>
      <c r="K4062"/>
      <c r="L4062"/>
      <c r="M4062"/>
      <c r="N4062">
        <v>0</v>
      </c>
      <c r="O4062"/>
      <c r="P4062"/>
      <c r="Q4062">
        <v>0</v>
      </c>
      <c r="R4062"/>
      <c r="S4062"/>
      <c r="T4062"/>
      <c r="U4062"/>
      <c r="V4062">
        <v>0</v>
      </c>
      <c r="W4062"/>
      <c r="X4062">
        <v>0</v>
      </c>
      <c r="Y4062"/>
      <c r="Z4062"/>
      <c r="AA4062"/>
      <c r="AB4062"/>
      <c r="AC4062">
        <v>1953.0059225468749</v>
      </c>
      <c r="AD4062"/>
      <c r="AE4062"/>
      <c r="AF4062">
        <v>0</v>
      </c>
      <c r="AG4062"/>
      <c r="AH4062">
        <v>0</v>
      </c>
      <c r="AI4062"/>
      <c r="AJ4062"/>
      <c r="AK4062"/>
      <c r="AL4062">
        <v>1953.0059814453125</v>
      </c>
      <c r="AM4062">
        <v>1953.0059814453125</v>
      </c>
      <c r="AN4062">
        <v>0</v>
      </c>
      <c r="AO4062" s="5" t="s">
        <v>5897</v>
      </c>
    </row>
    <row r="4063" spans="1:41" ht="14.25" x14ac:dyDescent="0.45">
      <c r="A4063">
        <v>2021</v>
      </c>
      <c r="B4063" s="5" t="s">
        <v>1509</v>
      </c>
      <c r="C4063" s="5" t="s">
        <v>277</v>
      </c>
      <c r="D4063" s="5" t="s">
        <v>107</v>
      </c>
      <c r="E4063" s="5" t="s">
        <v>216</v>
      </c>
      <c r="F4063" s="5" t="s">
        <v>283</v>
      </c>
      <c r="G4063" s="5" t="s">
        <v>86</v>
      </c>
      <c r="H4063" s="5" t="s">
        <v>130</v>
      </c>
      <c r="I4063"/>
      <c r="J4063"/>
      <c r="K4063"/>
      <c r="L4063"/>
      <c r="M4063"/>
      <c r="N4063">
        <v>0</v>
      </c>
      <c r="O4063"/>
      <c r="P4063"/>
      <c r="Q4063">
        <v>0</v>
      </c>
      <c r="R4063"/>
      <c r="S4063"/>
      <c r="T4063"/>
      <c r="U4063"/>
      <c r="V4063">
        <v>0</v>
      </c>
      <c r="W4063"/>
      <c r="X4063"/>
      <c r="Y4063">
        <v>0</v>
      </c>
      <c r="Z4063"/>
      <c r="AA4063"/>
      <c r="AB4063">
        <v>0</v>
      </c>
      <c r="AC4063">
        <v>1249.4172663621864</v>
      </c>
      <c r="AD4063"/>
      <c r="AE4063"/>
      <c r="AF4063"/>
      <c r="AG4063"/>
      <c r="AH4063">
        <v>0</v>
      </c>
      <c r="AI4063"/>
      <c r="AJ4063">
        <v>0</v>
      </c>
      <c r="AK4063"/>
      <c r="AL4063">
        <v>1249.417236328125</v>
      </c>
      <c r="AM4063">
        <v>1249.417236328125</v>
      </c>
      <c r="AN4063">
        <v>0</v>
      </c>
      <c r="AO4063" s="5" t="s">
        <v>3021</v>
      </c>
    </row>
    <row r="4064" spans="1:41" ht="14.25" x14ac:dyDescent="0.45">
      <c r="A4064">
        <v>2021</v>
      </c>
      <c r="B4064" s="5" t="s">
        <v>1507</v>
      </c>
      <c r="C4064" s="5" t="s">
        <v>277</v>
      </c>
      <c r="D4064" s="5" t="s">
        <v>107</v>
      </c>
      <c r="E4064" s="5" t="s">
        <v>216</v>
      </c>
      <c r="F4064" s="5" t="s">
        <v>283</v>
      </c>
      <c r="G4064" s="5" t="s">
        <v>86</v>
      </c>
      <c r="H4064" s="5" t="s">
        <v>130</v>
      </c>
      <c r="I4064"/>
      <c r="J4064"/>
      <c r="K4064"/>
      <c r="L4064"/>
      <c r="M4064"/>
      <c r="N4064"/>
      <c r="O4064"/>
      <c r="P4064"/>
      <c r="Q4064">
        <v>0</v>
      </c>
      <c r="R4064"/>
      <c r="S4064">
        <v>0</v>
      </c>
      <c r="T4064">
        <v>0</v>
      </c>
      <c r="U4064"/>
      <c r="V4064"/>
      <c r="W4064"/>
      <c r="X4064"/>
      <c r="Y4064"/>
      <c r="Z4064"/>
      <c r="AA4064">
        <v>0</v>
      </c>
      <c r="AB4064">
        <v>0</v>
      </c>
      <c r="AC4064">
        <v>1274.9070994940967</v>
      </c>
      <c r="AD4064"/>
      <c r="AE4064"/>
      <c r="AF4064"/>
      <c r="AG4064"/>
      <c r="AH4064"/>
      <c r="AI4064">
        <v>0</v>
      </c>
      <c r="AJ4064"/>
      <c r="AK4064"/>
      <c r="AL4064">
        <v>1274.9071044921875</v>
      </c>
      <c r="AM4064">
        <v>1274.9071044921875</v>
      </c>
      <c r="AN4064">
        <v>0</v>
      </c>
      <c r="AO4064" s="5" t="s">
        <v>3022</v>
      </c>
    </row>
    <row r="4065" spans="1:41" ht="14.25" x14ac:dyDescent="0.45">
      <c r="A4065">
        <v>2021</v>
      </c>
      <c r="B4065" s="5" t="s">
        <v>4071</v>
      </c>
      <c r="C4065" s="5" t="s">
        <v>277</v>
      </c>
      <c r="D4065" s="5" t="s">
        <v>107</v>
      </c>
      <c r="E4065" s="5" t="s">
        <v>216</v>
      </c>
      <c r="F4065" s="5" t="s">
        <v>283</v>
      </c>
      <c r="G4065" s="5" t="s">
        <v>86</v>
      </c>
      <c r="H4065" s="5" t="s">
        <v>130</v>
      </c>
      <c r="I4065"/>
      <c r="J4065"/>
      <c r="K4065"/>
      <c r="L4065"/>
      <c r="M4065"/>
      <c r="N4065">
        <v>0</v>
      </c>
      <c r="O4065"/>
      <c r="P4065"/>
      <c r="Q4065">
        <v>0</v>
      </c>
      <c r="R4065"/>
      <c r="S4065"/>
      <c r="T4065"/>
      <c r="U4065"/>
      <c r="V4065">
        <v>0</v>
      </c>
      <c r="W4065"/>
      <c r="X4065">
        <v>0</v>
      </c>
      <c r="Y4065">
        <v>0</v>
      </c>
      <c r="Z4065"/>
      <c r="AA4065"/>
      <c r="AB4065"/>
      <c r="AC4065">
        <v>1759.8080736458735</v>
      </c>
      <c r="AD4065"/>
      <c r="AE4065"/>
      <c r="AF4065">
        <v>0</v>
      </c>
      <c r="AG4065"/>
      <c r="AH4065">
        <v>0</v>
      </c>
      <c r="AI4065"/>
      <c r="AJ4065"/>
      <c r="AK4065"/>
      <c r="AL4065">
        <v>1759.80810546875</v>
      </c>
      <c r="AM4065">
        <v>1759.80810546875</v>
      </c>
      <c r="AN4065">
        <v>0</v>
      </c>
      <c r="AO4065" s="5" t="s">
        <v>4595</v>
      </c>
    </row>
    <row r="4066" spans="1:41" ht="14.25" x14ac:dyDescent="0.45">
      <c r="A4066">
        <v>2021</v>
      </c>
      <c r="B4066" s="5" t="s">
        <v>5028</v>
      </c>
      <c r="C4066" s="5" t="s">
        <v>277</v>
      </c>
      <c r="D4066" s="5" t="s">
        <v>107</v>
      </c>
      <c r="E4066" s="5" t="s">
        <v>216</v>
      </c>
      <c r="F4066" s="5" t="s">
        <v>217</v>
      </c>
      <c r="G4066" s="5" t="s">
        <v>86</v>
      </c>
      <c r="H4066" s="5" t="s">
        <v>130</v>
      </c>
      <c r="I4066"/>
      <c r="J4066"/>
      <c r="K4066"/>
      <c r="L4066"/>
      <c r="M4066"/>
      <c r="N4066">
        <v>0</v>
      </c>
      <c r="O4066"/>
      <c r="P4066"/>
      <c r="Q4066">
        <v>125</v>
      </c>
      <c r="R4066"/>
      <c r="S4066"/>
      <c r="T4066"/>
      <c r="U4066"/>
      <c r="V4066">
        <v>33</v>
      </c>
      <c r="W4066"/>
      <c r="X4066">
        <v>0</v>
      </c>
      <c r="Y4066"/>
      <c r="Z4066"/>
      <c r="AA4066"/>
      <c r="AB4066"/>
      <c r="AC4066">
        <v>0</v>
      </c>
      <c r="AD4066">
        <v>125</v>
      </c>
      <c r="AE4066"/>
      <c r="AF4066">
        <v>0</v>
      </c>
      <c r="AG4066"/>
      <c r="AH4066">
        <v>198</v>
      </c>
      <c r="AI4066"/>
      <c r="AJ4066"/>
      <c r="AK4066"/>
      <c r="AL4066">
        <v>481</v>
      </c>
      <c r="AM4066">
        <v>158</v>
      </c>
      <c r="AN4066">
        <v>323</v>
      </c>
      <c r="AO4066" s="5" t="s">
        <v>5898</v>
      </c>
    </row>
    <row r="4067" spans="1:41" ht="14.25" x14ac:dyDescent="0.45">
      <c r="A4067">
        <v>2021</v>
      </c>
      <c r="B4067" s="5" t="s">
        <v>4071</v>
      </c>
      <c r="C4067" s="5" t="s">
        <v>277</v>
      </c>
      <c r="D4067" s="5" t="s">
        <v>107</v>
      </c>
      <c r="E4067" s="5" t="s">
        <v>216</v>
      </c>
      <c r="F4067" s="5" t="s">
        <v>217</v>
      </c>
      <c r="G4067" s="5" t="s">
        <v>86</v>
      </c>
      <c r="H4067" s="5" t="s">
        <v>130</v>
      </c>
      <c r="I4067"/>
      <c r="J4067"/>
      <c r="K4067"/>
      <c r="L4067"/>
      <c r="M4067"/>
      <c r="N4067">
        <v>0</v>
      </c>
      <c r="O4067"/>
      <c r="P4067"/>
      <c r="Q4067">
        <v>128.57931321673786</v>
      </c>
      <c r="R4067"/>
      <c r="S4067"/>
      <c r="T4067"/>
      <c r="U4067"/>
      <c r="V4067">
        <v>58.632166826832467</v>
      </c>
      <c r="W4067"/>
      <c r="X4067">
        <v>0</v>
      </c>
      <c r="Y4067">
        <v>0</v>
      </c>
      <c r="Z4067"/>
      <c r="AA4067"/>
      <c r="AB4067"/>
      <c r="AC4067">
        <v>606.3459422055389</v>
      </c>
      <c r="AD4067">
        <v>128.57931321673786</v>
      </c>
      <c r="AE4067"/>
      <c r="AF4067">
        <v>0</v>
      </c>
      <c r="AG4067"/>
      <c r="AH4067">
        <v>829.07941162152576</v>
      </c>
      <c r="AI4067"/>
      <c r="AJ4067"/>
      <c r="AK4067"/>
      <c r="AL4067">
        <v>1751.2161865234375</v>
      </c>
      <c r="AM4067">
        <v>793.55743408203125</v>
      </c>
      <c r="AN4067">
        <v>957.65875244140625</v>
      </c>
      <c r="AO4067" s="5" t="s">
        <v>4596</v>
      </c>
    </row>
    <row r="4068" spans="1:41" ht="14.25" x14ac:dyDescent="0.45">
      <c r="A4068">
        <v>2021</v>
      </c>
      <c r="B4068" s="5" t="s">
        <v>1508</v>
      </c>
      <c r="C4068" s="5" t="s">
        <v>277</v>
      </c>
      <c r="D4068" s="5" t="s">
        <v>107</v>
      </c>
      <c r="E4068" s="5" t="s">
        <v>216</v>
      </c>
      <c r="F4068" s="5" t="s">
        <v>217</v>
      </c>
      <c r="G4068" s="5" t="s">
        <v>86</v>
      </c>
      <c r="H4068" s="5" t="s">
        <v>130</v>
      </c>
      <c r="I4068"/>
      <c r="J4068"/>
      <c r="K4068"/>
      <c r="L4068"/>
      <c r="M4068"/>
      <c r="N4068"/>
      <c r="O4068"/>
      <c r="P4068">
        <v>21.06064998703576</v>
      </c>
      <c r="Q4068">
        <v>131.62906241897349</v>
      </c>
      <c r="R4068"/>
      <c r="S4068"/>
      <c r="T4068"/>
      <c r="U4068"/>
      <c r="V4068">
        <v>0</v>
      </c>
      <c r="W4068"/>
      <c r="X4068"/>
      <c r="Y4068"/>
      <c r="Z4068"/>
      <c r="AA4068">
        <v>187.37660293465714</v>
      </c>
      <c r="AB4068">
        <v>0</v>
      </c>
      <c r="AC4068">
        <v>421.21299974071519</v>
      </c>
      <c r="AD4068">
        <v>131.62906241897349</v>
      </c>
      <c r="AE4068"/>
      <c r="AF4068"/>
      <c r="AG4068">
        <v>0</v>
      </c>
      <c r="AH4068">
        <v>1387.8066103211122</v>
      </c>
      <c r="AI4068">
        <v>0</v>
      </c>
      <c r="AJ4068"/>
      <c r="AK4068"/>
      <c r="AL4068">
        <v>2280.715087890625</v>
      </c>
      <c r="AM4068">
        <v>761.279296875</v>
      </c>
      <c r="AN4068">
        <v>1519.4356689453125</v>
      </c>
      <c r="AO4068" s="5" t="s">
        <v>3024</v>
      </c>
    </row>
    <row r="4069" spans="1:41" ht="14.25" x14ac:dyDescent="0.45">
      <c r="A4069">
        <v>2021</v>
      </c>
      <c r="B4069" s="5" t="s">
        <v>1509</v>
      </c>
      <c r="C4069" s="5" t="s">
        <v>277</v>
      </c>
      <c r="D4069" s="5" t="s">
        <v>107</v>
      </c>
      <c r="E4069" s="5" t="s">
        <v>216</v>
      </c>
      <c r="F4069" s="5" t="s">
        <v>217</v>
      </c>
      <c r="G4069" s="5" t="s">
        <v>86</v>
      </c>
      <c r="H4069" s="5" t="s">
        <v>130</v>
      </c>
      <c r="I4069"/>
      <c r="J4069"/>
      <c r="K4069"/>
      <c r="L4069"/>
      <c r="M4069"/>
      <c r="N4069">
        <v>0</v>
      </c>
      <c r="O4069">
        <v>0</v>
      </c>
      <c r="P4069"/>
      <c r="Q4069">
        <v>131.24130949182629</v>
      </c>
      <c r="R4069"/>
      <c r="S4069"/>
      <c r="T4069"/>
      <c r="U4069"/>
      <c r="V4069">
        <v>0</v>
      </c>
      <c r="W4069"/>
      <c r="X4069"/>
      <c r="Y4069">
        <v>0</v>
      </c>
      <c r="Z4069"/>
      <c r="AA4069">
        <v>182.26793062224837</v>
      </c>
      <c r="AB4069">
        <v>0</v>
      </c>
      <c r="AC4069">
        <v>363.27594467337519</v>
      </c>
      <c r="AD4069">
        <v>131.24130949182629</v>
      </c>
      <c r="AE4069"/>
      <c r="AF4069"/>
      <c r="AG4069"/>
      <c r="AH4069">
        <v>810.84030795478088</v>
      </c>
      <c r="AI4069"/>
      <c r="AJ4069">
        <v>0</v>
      </c>
      <c r="AK4069"/>
      <c r="AL4069">
        <v>1618.8668212890625</v>
      </c>
      <c r="AM4069">
        <v>676.78521728515625</v>
      </c>
      <c r="AN4069">
        <v>942.08160400390625</v>
      </c>
      <c r="AO4069" s="5" t="s">
        <v>3023</v>
      </c>
    </row>
    <row r="4070" spans="1:41" ht="14.25" x14ac:dyDescent="0.45">
      <c r="A4070">
        <v>2021</v>
      </c>
      <c r="B4070" s="5" t="s">
        <v>589</v>
      </c>
      <c r="C4070" s="5" t="s">
        <v>277</v>
      </c>
      <c r="D4070" s="5" t="s">
        <v>107</v>
      </c>
      <c r="E4070" s="5" t="s">
        <v>216</v>
      </c>
      <c r="F4070" s="5" t="s">
        <v>217</v>
      </c>
      <c r="G4070" s="5" t="s">
        <v>86</v>
      </c>
      <c r="H4070" s="5" t="s">
        <v>130</v>
      </c>
      <c r="I4070">
        <v>0</v>
      </c>
      <c r="J4070"/>
      <c r="K4070"/>
      <c r="L4070"/>
      <c r="M4070">
        <v>0</v>
      </c>
      <c r="N4070">
        <v>0</v>
      </c>
      <c r="O4070">
        <v>0</v>
      </c>
      <c r="P4070">
        <v>20.909919377513845</v>
      </c>
      <c r="Q4070">
        <v>130.68699610946152</v>
      </c>
      <c r="R4070"/>
      <c r="S4070"/>
      <c r="T4070"/>
      <c r="U4070"/>
      <c r="V4070">
        <v>60.638766194790151</v>
      </c>
      <c r="W4070"/>
      <c r="X4070">
        <v>0</v>
      </c>
      <c r="Y4070"/>
      <c r="Z4070"/>
      <c r="AA4070"/>
      <c r="AB4070"/>
      <c r="AC4070">
        <v>658.66246039168607</v>
      </c>
      <c r="AD4070">
        <v>130.68699610946152</v>
      </c>
      <c r="AE4070"/>
      <c r="AF4070"/>
      <c r="AG4070"/>
      <c r="AH4070">
        <v>831.80451351496095</v>
      </c>
      <c r="AI4070"/>
      <c r="AJ4070">
        <v>0</v>
      </c>
      <c r="AK4070"/>
      <c r="AL4070">
        <v>1833.3896484375</v>
      </c>
      <c r="AM4070">
        <v>870.89813232421875</v>
      </c>
      <c r="AN4070">
        <v>962.49151611328125</v>
      </c>
      <c r="AO4070" s="5" t="s">
        <v>1128</v>
      </c>
    </row>
    <row r="4071" spans="1:41" ht="14.25" x14ac:dyDescent="0.45">
      <c r="A4071">
        <v>2021</v>
      </c>
      <c r="B4071" s="5" t="s">
        <v>1507</v>
      </c>
      <c r="C4071" s="5" t="s">
        <v>277</v>
      </c>
      <c r="D4071" s="5" t="s">
        <v>107</v>
      </c>
      <c r="E4071" s="5" t="s">
        <v>216</v>
      </c>
      <c r="F4071" s="5" t="s">
        <v>217</v>
      </c>
      <c r="G4071" s="5" t="s">
        <v>86</v>
      </c>
      <c r="H4071" s="5" t="s">
        <v>130</v>
      </c>
      <c r="I4071"/>
      <c r="J4071"/>
      <c r="K4071"/>
      <c r="L4071"/>
      <c r="M4071"/>
      <c r="N4071"/>
      <c r="O4071">
        <v>0</v>
      </c>
      <c r="P4071">
        <v>21.461366296366819</v>
      </c>
      <c r="Q4071">
        <v>107.3068314818341</v>
      </c>
      <c r="R4071"/>
      <c r="S4071">
        <v>203.88297981548476</v>
      </c>
      <c r="T4071"/>
      <c r="U4071"/>
      <c r="V4071"/>
      <c r="W4071"/>
      <c r="X4071"/>
      <c r="Y4071"/>
      <c r="Z4071"/>
      <c r="AA4071">
        <v>200.2345475451024</v>
      </c>
      <c r="AB4071">
        <v>0</v>
      </c>
      <c r="AC4071">
        <v>371.74187592737155</v>
      </c>
      <c r="AD4071"/>
      <c r="AE4071"/>
      <c r="AF4071"/>
      <c r="AG4071"/>
      <c r="AH4071"/>
      <c r="AI4071">
        <v>0</v>
      </c>
      <c r="AJ4071"/>
      <c r="AK4071"/>
      <c r="AL4071">
        <v>904.62762451171875</v>
      </c>
      <c r="AM4071">
        <v>700.74462890625</v>
      </c>
      <c r="AN4071">
        <v>203.88298034667969</v>
      </c>
      <c r="AO4071" s="5" t="s">
        <v>3025</v>
      </c>
    </row>
    <row r="4072" spans="1:41" ht="14.25" x14ac:dyDescent="0.45">
      <c r="A4072">
        <v>2021</v>
      </c>
      <c r="B4072" s="5" t="s">
        <v>589</v>
      </c>
      <c r="C4072" s="5" t="s">
        <v>277</v>
      </c>
      <c r="D4072" s="5" t="s">
        <v>107</v>
      </c>
      <c r="E4072" s="5" t="s">
        <v>216</v>
      </c>
      <c r="F4072" s="5" t="s">
        <v>284</v>
      </c>
      <c r="G4072" s="5" t="s">
        <v>86</v>
      </c>
      <c r="H4072" s="5" t="s">
        <v>130</v>
      </c>
      <c r="I4072">
        <v>37.72814466546096</v>
      </c>
      <c r="J4072"/>
      <c r="K4072">
        <v>85.348017923198256</v>
      </c>
      <c r="L4072"/>
      <c r="M4072">
        <v>248.82804059241474</v>
      </c>
      <c r="N4072">
        <v>21.955415346389536</v>
      </c>
      <c r="O4072">
        <v>134.64315285568713</v>
      </c>
      <c r="P4072">
        <v>334.55871004022151</v>
      </c>
      <c r="Q4072">
        <v>92.00364526106091</v>
      </c>
      <c r="R4072"/>
      <c r="S4072">
        <v>449.81798159761695</v>
      </c>
      <c r="T4072">
        <v>261.37399221892304</v>
      </c>
      <c r="U4072"/>
      <c r="V4072">
        <v>284.37490353418826</v>
      </c>
      <c r="W4072">
        <v>87.821661385558144</v>
      </c>
      <c r="X4072">
        <v>104.54959688756922</v>
      </c>
      <c r="Y4072">
        <v>1421.8745176709415</v>
      </c>
      <c r="Z4072">
        <v>176.10679862393303</v>
      </c>
      <c r="AA4072"/>
      <c r="AB4072"/>
      <c r="AC4072">
        <v>163.16010090274054</v>
      </c>
      <c r="AD4072">
        <v>316.78527856933476</v>
      </c>
      <c r="AE4072">
        <v>277.05643175205842</v>
      </c>
      <c r="AF4072"/>
      <c r="AG4072">
        <v>2609.7119855196156</v>
      </c>
      <c r="AH4072">
        <v>485.70189763193792</v>
      </c>
      <c r="AI4072"/>
      <c r="AJ4072">
        <v>1407.6934003746983</v>
      </c>
      <c r="AK4072">
        <v>209.09919377513845</v>
      </c>
      <c r="AL4072">
        <v>9210.193359375</v>
      </c>
      <c r="AM4072">
        <v>6826.22412109375</v>
      </c>
      <c r="AN4072">
        <v>2383.96875</v>
      </c>
      <c r="AO4072" s="5" t="s">
        <v>1129</v>
      </c>
    </row>
    <row r="4073" spans="1:41" ht="14.25" x14ac:dyDescent="0.45">
      <c r="A4073">
        <v>2021</v>
      </c>
      <c r="B4073" s="5" t="s">
        <v>5028</v>
      </c>
      <c r="C4073" s="5" t="s">
        <v>277</v>
      </c>
      <c r="D4073" s="5" t="s">
        <v>107</v>
      </c>
      <c r="E4073" s="5" t="s">
        <v>216</v>
      </c>
      <c r="F4073" s="5" t="s">
        <v>284</v>
      </c>
      <c r="G4073" s="5" t="s">
        <v>86</v>
      </c>
      <c r="H4073" s="5" t="s">
        <v>130</v>
      </c>
      <c r="I4073">
        <v>213.8</v>
      </c>
      <c r="J4073"/>
      <c r="K4073">
        <v>166</v>
      </c>
      <c r="L4073"/>
      <c r="M4073">
        <v>289</v>
      </c>
      <c r="N4073">
        <v>174</v>
      </c>
      <c r="O4073">
        <v>255.042</v>
      </c>
      <c r="P4073"/>
      <c r="Q4073">
        <v>108.926</v>
      </c>
      <c r="R4073"/>
      <c r="S4073">
        <v>700</v>
      </c>
      <c r="T4073">
        <v>300</v>
      </c>
      <c r="U4073"/>
      <c r="V4073">
        <v>281</v>
      </c>
      <c r="W4073">
        <v>95.716800000000006</v>
      </c>
      <c r="X4073">
        <v>0</v>
      </c>
      <c r="Y4073">
        <v>1719</v>
      </c>
      <c r="Z4073">
        <v>612.43100000000004</v>
      </c>
      <c r="AA4073"/>
      <c r="AB4073"/>
      <c r="AC4073">
        <v>200.7972</v>
      </c>
      <c r="AD4073">
        <v>1185</v>
      </c>
      <c r="AE4073">
        <v>251</v>
      </c>
      <c r="AF4073">
        <v>1500</v>
      </c>
      <c r="AG4073">
        <v>2945</v>
      </c>
      <c r="AH4073">
        <v>384</v>
      </c>
      <c r="AI4073"/>
      <c r="AJ4073">
        <v>1007.636598039216</v>
      </c>
      <c r="AK4073">
        <v>160</v>
      </c>
      <c r="AL4073">
        <v>12548.349609375</v>
      </c>
      <c r="AM4073">
        <v>9013.5908203125</v>
      </c>
      <c r="AN4073">
        <v>3534.7587890625</v>
      </c>
      <c r="AO4073" s="5" t="s">
        <v>5899</v>
      </c>
    </row>
    <row r="4074" spans="1:41" ht="14.25" x14ac:dyDescent="0.45">
      <c r="A4074">
        <v>2021</v>
      </c>
      <c r="B4074" s="5" t="s">
        <v>1509</v>
      </c>
      <c r="C4074" s="5" t="s">
        <v>277</v>
      </c>
      <c r="D4074" s="5" t="s">
        <v>107</v>
      </c>
      <c r="E4074" s="5" t="s">
        <v>216</v>
      </c>
      <c r="F4074" s="5" t="s">
        <v>284</v>
      </c>
      <c r="G4074" s="5" t="s">
        <v>86</v>
      </c>
      <c r="H4074" s="5" t="s">
        <v>130</v>
      </c>
      <c r="I4074">
        <v>110.12476790153407</v>
      </c>
      <c r="J4074"/>
      <c r="K4074">
        <v>85.71002447244598</v>
      </c>
      <c r="L4074"/>
      <c r="M4074">
        <v>268.78220183926027</v>
      </c>
      <c r="N4074">
        <v>0</v>
      </c>
      <c r="O4074">
        <v>105.13058848580847</v>
      </c>
      <c r="P4074"/>
      <c r="Q4074">
        <v>102.89318664159183</v>
      </c>
      <c r="R4074"/>
      <c r="S4074"/>
      <c r="T4074">
        <v>241.48400946496039</v>
      </c>
      <c r="U4074"/>
      <c r="V4074">
        <v>199.48679042757598</v>
      </c>
      <c r="W4074">
        <v>100.79332568972259</v>
      </c>
      <c r="X4074">
        <v>125.99165711215325</v>
      </c>
      <c r="Y4074">
        <v>1315.5628863460668</v>
      </c>
      <c r="Z4074">
        <v>176.38831995701455</v>
      </c>
      <c r="AA4074">
        <v>961.29825132563053</v>
      </c>
      <c r="AB4074">
        <v>39.897358085515194</v>
      </c>
      <c r="AC4074">
        <v>222.27028175535702</v>
      </c>
      <c r="AD4074">
        <v>311.25083966033935</v>
      </c>
      <c r="AE4074">
        <v>264.32102545652526</v>
      </c>
      <c r="AF4074"/>
      <c r="AG4074">
        <v>2658.1863222659813</v>
      </c>
      <c r="AH4074">
        <v>485.72198656829727</v>
      </c>
      <c r="AI4074"/>
      <c r="AJ4074">
        <v>1542.9671822785297</v>
      </c>
      <c r="AK4074">
        <v>209.98609518692209</v>
      </c>
      <c r="AL4074">
        <v>9528.248046875</v>
      </c>
      <c r="AM4074">
        <v>7553.4990234375</v>
      </c>
      <c r="AN4074">
        <v>1974.748046875</v>
      </c>
      <c r="AO4074" s="5" t="s">
        <v>3028</v>
      </c>
    </row>
    <row r="4075" spans="1:41" ht="14.25" x14ac:dyDescent="0.45">
      <c r="A4075">
        <v>2021</v>
      </c>
      <c r="B4075" s="5" t="s">
        <v>1508</v>
      </c>
      <c r="C4075" s="5" t="s">
        <v>277</v>
      </c>
      <c r="D4075" s="5" t="s">
        <v>107</v>
      </c>
      <c r="E4075" s="5" t="s">
        <v>216</v>
      </c>
      <c r="F4075" s="5" t="s">
        <v>284</v>
      </c>
      <c r="G4075" s="5" t="s">
        <v>86</v>
      </c>
      <c r="H4075" s="5" t="s">
        <v>130</v>
      </c>
      <c r="I4075">
        <v>212.03635011361234</v>
      </c>
      <c r="J4075"/>
      <c r="K4075"/>
      <c r="L4075"/>
      <c r="M4075">
        <v>269.5763198340577</v>
      </c>
      <c r="N4075"/>
      <c r="O4075">
        <v>200.07617487683973</v>
      </c>
      <c r="P4075">
        <v>368.56137477312581</v>
      </c>
      <c r="Q4075">
        <v>140.05964060878392</v>
      </c>
      <c r="R4075"/>
      <c r="S4075">
        <v>526.51624967589396</v>
      </c>
      <c r="T4075"/>
      <c r="U4075"/>
      <c r="V4075">
        <v>249.56870234637375</v>
      </c>
      <c r="W4075"/>
      <c r="X4075">
        <v>113.7275099299931</v>
      </c>
      <c r="Y4075">
        <v>2127.1256486906118</v>
      </c>
      <c r="Z4075"/>
      <c r="AA4075">
        <v>1491.0940190821318</v>
      </c>
      <c r="AB4075">
        <v>40.015234975367946</v>
      </c>
      <c r="AC4075">
        <v>210.6064998703576</v>
      </c>
      <c r="AD4075">
        <v>350.65982228414538</v>
      </c>
      <c r="AE4075">
        <v>265.10196288944309</v>
      </c>
      <c r="AF4075"/>
      <c r="AG4075">
        <v>3069.589735610462</v>
      </c>
      <c r="AH4075">
        <v>530.01547667123998</v>
      </c>
      <c r="AI4075">
        <v>0</v>
      </c>
      <c r="AJ4075">
        <v>2923.3377806488775</v>
      </c>
      <c r="AK4075">
        <v>226.13918203977119</v>
      </c>
      <c r="AL4075">
        <v>13313.80859375</v>
      </c>
      <c r="AM4075">
        <v>11057.08203125</v>
      </c>
      <c r="AN4075">
        <v>2256.72607421875</v>
      </c>
      <c r="AO4075" s="5" t="s">
        <v>3026</v>
      </c>
    </row>
    <row r="4076" spans="1:41" ht="14.25" x14ac:dyDescent="0.45">
      <c r="A4076">
        <v>2021</v>
      </c>
      <c r="B4076" s="5" t="s">
        <v>4071</v>
      </c>
      <c r="C4076" s="5" t="s">
        <v>277</v>
      </c>
      <c r="D4076" s="5" t="s">
        <v>107</v>
      </c>
      <c r="E4076" s="5" t="s">
        <v>216</v>
      </c>
      <c r="F4076" s="5" t="s">
        <v>284</v>
      </c>
      <c r="G4076" s="5" t="s">
        <v>86</v>
      </c>
      <c r="H4076" s="5" t="s">
        <v>130</v>
      </c>
      <c r="I4076">
        <v>45.846996995556268</v>
      </c>
      <c r="J4076"/>
      <c r="K4076">
        <v>105.949354090592</v>
      </c>
      <c r="L4076"/>
      <c r="M4076">
        <v>244.81501236466889</v>
      </c>
      <c r="N4076">
        <v>0</v>
      </c>
      <c r="O4076">
        <v>182.35529654200056</v>
      </c>
      <c r="P4076"/>
      <c r="Q4076">
        <v>109.11240519572375</v>
      </c>
      <c r="R4076"/>
      <c r="S4076">
        <v>459.79962406305458</v>
      </c>
      <c r="T4076">
        <v>257.15862643347572</v>
      </c>
      <c r="U4076"/>
      <c r="V4076">
        <v>289.0462961112267</v>
      </c>
      <c r="W4076">
        <v>86.405298481647847</v>
      </c>
      <c r="X4076">
        <v>102.8634505733903</v>
      </c>
      <c r="Y4076">
        <v>1439.0596735217302</v>
      </c>
      <c r="Z4076">
        <v>144.00883080274642</v>
      </c>
      <c r="AA4076"/>
      <c r="AB4076"/>
      <c r="AC4076">
        <v>157.50451551797522</v>
      </c>
      <c r="AD4076">
        <v>311.67625523737257</v>
      </c>
      <c r="AE4076">
        <v>240.57531729551712</v>
      </c>
      <c r="AF4076">
        <v>1542.9517586008544</v>
      </c>
      <c r="AG4076">
        <v>2756.7404753668598</v>
      </c>
      <c r="AH4076">
        <v>484.4868522006683</v>
      </c>
      <c r="AI4076"/>
      <c r="AJ4076">
        <v>1036.4897739834603</v>
      </c>
      <c r="AK4076">
        <v>164.58152091742446</v>
      </c>
      <c r="AL4076">
        <v>10161.427734375</v>
      </c>
      <c r="AM4076">
        <v>7761.33544921875</v>
      </c>
      <c r="AN4076">
        <v>2400.09130859375</v>
      </c>
      <c r="AO4076" s="5" t="s">
        <v>4597</v>
      </c>
    </row>
    <row r="4077" spans="1:41" ht="14.25" x14ac:dyDescent="0.45">
      <c r="A4077">
        <v>2021</v>
      </c>
      <c r="B4077" s="5" t="s">
        <v>1507</v>
      </c>
      <c r="C4077" s="5" t="s">
        <v>277</v>
      </c>
      <c r="D4077" s="5" t="s">
        <v>107</v>
      </c>
      <c r="E4077" s="5" t="s">
        <v>216</v>
      </c>
      <c r="F4077" s="5" t="s">
        <v>284</v>
      </c>
      <c r="G4077" s="5" t="s">
        <v>86</v>
      </c>
      <c r="H4077" s="5" t="s">
        <v>130</v>
      </c>
      <c r="I4077">
        <v>215.95470752579692</v>
      </c>
      <c r="J4077"/>
      <c r="K4077"/>
      <c r="L4077"/>
      <c r="M4077">
        <v>274.70548859349526</v>
      </c>
      <c r="N4077"/>
      <c r="O4077">
        <v>203.88297981548476</v>
      </c>
      <c r="P4077">
        <v>375.57391018641931</v>
      </c>
      <c r="Q4077">
        <v>142.85221941019162</v>
      </c>
      <c r="R4077"/>
      <c r="S4077">
        <v>1049.4608118923375</v>
      </c>
      <c r="T4077"/>
      <c r="U4077"/>
      <c r="V4077">
        <v>324.06663107513896</v>
      </c>
      <c r="W4077">
        <v>148.88822868104481</v>
      </c>
      <c r="X4077">
        <v>151.06923251408327</v>
      </c>
      <c r="Y4077">
        <v>3189.1590316401093</v>
      </c>
      <c r="Z4077">
        <v>258405.65905765799</v>
      </c>
      <c r="AA4077">
        <v>1415.650717375803</v>
      </c>
      <c r="AB4077">
        <v>34.338186074186908</v>
      </c>
      <c r="AC4077">
        <v>203.9366332312257</v>
      </c>
      <c r="AD4077">
        <v>382.10567701871855</v>
      </c>
      <c r="AE4077">
        <v>270.14599905313548</v>
      </c>
      <c r="AF4077"/>
      <c r="AG4077">
        <v>5265.5462208135987</v>
      </c>
      <c r="AH4077">
        <v>684.02094170196949</v>
      </c>
      <c r="AI4077">
        <v>0</v>
      </c>
      <c r="AJ4077">
        <v>3458.8851467738923</v>
      </c>
      <c r="AK4077"/>
      <c r="AL4077">
        <v>276195.90625</v>
      </c>
      <c r="AM4077">
        <v>273267.40625</v>
      </c>
      <c r="AN4077">
        <v>2928.471435546875</v>
      </c>
      <c r="AO4077" s="5" t="s">
        <v>3027</v>
      </c>
    </row>
    <row r="4078" spans="1:41" ht="14.25" x14ac:dyDescent="0.45">
      <c r="A4078">
        <v>2021</v>
      </c>
      <c r="B4078" s="5" t="s">
        <v>4071</v>
      </c>
      <c r="C4078" s="5" t="s">
        <v>277</v>
      </c>
      <c r="D4078" s="5" t="s">
        <v>107</v>
      </c>
      <c r="E4078" s="5" t="s">
        <v>216</v>
      </c>
      <c r="F4078" s="5" t="s">
        <v>285</v>
      </c>
      <c r="G4078" s="5" t="s">
        <v>86</v>
      </c>
      <c r="H4078" s="5" t="s">
        <v>130</v>
      </c>
      <c r="I4078"/>
      <c r="J4078"/>
      <c r="K4078"/>
      <c r="L4078"/>
      <c r="M4078"/>
      <c r="N4078">
        <v>0</v>
      </c>
      <c r="O4078"/>
      <c r="P4078"/>
      <c r="Q4078">
        <v>0</v>
      </c>
      <c r="R4078"/>
      <c r="S4078"/>
      <c r="T4078"/>
      <c r="U4078"/>
      <c r="V4078">
        <v>0</v>
      </c>
      <c r="W4078"/>
      <c r="X4078">
        <v>51.431725286695148</v>
      </c>
      <c r="Y4078">
        <v>0</v>
      </c>
      <c r="Z4078"/>
      <c r="AA4078"/>
      <c r="AB4078"/>
      <c r="AC4078">
        <v>0</v>
      </c>
      <c r="AD4078"/>
      <c r="AE4078"/>
      <c r="AF4078">
        <v>0</v>
      </c>
      <c r="AG4078">
        <v>0</v>
      </c>
      <c r="AH4078">
        <v>1131.4979563072932</v>
      </c>
      <c r="AI4078"/>
      <c r="AJ4078"/>
      <c r="AK4078"/>
      <c r="AL4078">
        <v>1182.9296875</v>
      </c>
      <c r="AM4078">
        <v>0</v>
      </c>
      <c r="AN4078">
        <v>1182.9296875</v>
      </c>
      <c r="AO4078" s="5" t="s">
        <v>4598</v>
      </c>
    </row>
    <row r="4079" spans="1:41" ht="14.25" x14ac:dyDescent="0.45">
      <c r="A4079">
        <v>2021</v>
      </c>
      <c r="B4079" s="5" t="s">
        <v>5028</v>
      </c>
      <c r="C4079" s="5" t="s">
        <v>277</v>
      </c>
      <c r="D4079" s="5" t="s">
        <v>107</v>
      </c>
      <c r="E4079" s="5" t="s">
        <v>216</v>
      </c>
      <c r="F4079" s="5" t="s">
        <v>285</v>
      </c>
      <c r="G4079" s="5" t="s">
        <v>86</v>
      </c>
      <c r="H4079" s="5" t="s">
        <v>130</v>
      </c>
      <c r="I4079"/>
      <c r="J4079"/>
      <c r="K4079"/>
      <c r="L4079"/>
      <c r="M4079"/>
      <c r="N4079">
        <v>350</v>
      </c>
      <c r="O4079"/>
      <c r="P4079"/>
      <c r="Q4079">
        <v>0</v>
      </c>
      <c r="R4079"/>
      <c r="S4079"/>
      <c r="T4079"/>
      <c r="U4079"/>
      <c r="V4079">
        <v>0</v>
      </c>
      <c r="W4079"/>
      <c r="X4079">
        <v>0</v>
      </c>
      <c r="Y4079"/>
      <c r="Z4079"/>
      <c r="AA4079"/>
      <c r="AB4079"/>
      <c r="AC4079">
        <v>0</v>
      </c>
      <c r="AD4079"/>
      <c r="AE4079"/>
      <c r="AF4079">
        <v>0</v>
      </c>
      <c r="AG4079">
        <v>0</v>
      </c>
      <c r="AH4079">
        <v>455</v>
      </c>
      <c r="AI4079"/>
      <c r="AJ4079"/>
      <c r="AK4079"/>
      <c r="AL4079">
        <v>805</v>
      </c>
      <c r="AM4079">
        <v>350</v>
      </c>
      <c r="AN4079">
        <v>455</v>
      </c>
      <c r="AO4079" s="5" t="s">
        <v>5900</v>
      </c>
    </row>
    <row r="4080" spans="1:41" ht="14.25" x14ac:dyDescent="0.45">
      <c r="A4080">
        <v>2021</v>
      </c>
      <c r="B4080" s="5" t="s">
        <v>1507</v>
      </c>
      <c r="C4080" s="5" t="s">
        <v>277</v>
      </c>
      <c r="D4080" s="5" t="s">
        <v>107</v>
      </c>
      <c r="E4080" s="5" t="s">
        <v>216</v>
      </c>
      <c r="F4080" s="5" t="s">
        <v>285</v>
      </c>
      <c r="G4080" s="5" t="s">
        <v>86</v>
      </c>
      <c r="H4080" s="5" t="s">
        <v>130</v>
      </c>
      <c r="I4080"/>
      <c r="J4080"/>
      <c r="K4080"/>
      <c r="L4080"/>
      <c r="M4080"/>
      <c r="N4080"/>
      <c r="O4080"/>
      <c r="P4080">
        <v>21.461366296366819</v>
      </c>
      <c r="Q4080">
        <v>0</v>
      </c>
      <c r="R4080"/>
      <c r="S4080">
        <v>0</v>
      </c>
      <c r="T4080"/>
      <c r="U4080"/>
      <c r="V4080"/>
      <c r="W4080"/>
      <c r="X4080">
        <v>111.05732934179694</v>
      </c>
      <c r="Y4080"/>
      <c r="Z4080"/>
      <c r="AA4080">
        <v>615.94121270572771</v>
      </c>
      <c r="AB4080">
        <v>0</v>
      </c>
      <c r="AC4080"/>
      <c r="AD4080"/>
      <c r="AE4080"/>
      <c r="AF4080"/>
      <c r="AG4080"/>
      <c r="AH4080">
        <v>133.59700519488345</v>
      </c>
      <c r="AI4080">
        <v>0</v>
      </c>
      <c r="AJ4080"/>
      <c r="AK4080"/>
      <c r="AL4080">
        <v>882.056884765625</v>
      </c>
      <c r="AM4080">
        <v>637.402587890625</v>
      </c>
      <c r="AN4080">
        <v>244.65432739257813</v>
      </c>
      <c r="AO4080" s="5" t="s">
        <v>3031</v>
      </c>
    </row>
    <row r="4081" spans="1:41" ht="14.25" x14ac:dyDescent="0.45">
      <c r="A4081">
        <v>2021</v>
      </c>
      <c r="B4081" s="5" t="s">
        <v>1508</v>
      </c>
      <c r="C4081" s="5" t="s">
        <v>277</v>
      </c>
      <c r="D4081" s="5" t="s">
        <v>107</v>
      </c>
      <c r="E4081" s="5" t="s">
        <v>216</v>
      </c>
      <c r="F4081" s="5" t="s">
        <v>285</v>
      </c>
      <c r="G4081" s="5" t="s">
        <v>86</v>
      </c>
      <c r="H4081" s="5" t="s">
        <v>130</v>
      </c>
      <c r="I4081"/>
      <c r="J4081"/>
      <c r="K4081"/>
      <c r="L4081"/>
      <c r="M4081">
        <v>12.636389992221456</v>
      </c>
      <c r="N4081"/>
      <c r="O4081"/>
      <c r="P4081">
        <v>21.06064998703576</v>
      </c>
      <c r="Q4081">
        <v>0</v>
      </c>
      <c r="R4081"/>
      <c r="S4081"/>
      <c r="T4081"/>
      <c r="U4081"/>
      <c r="V4081">
        <v>0</v>
      </c>
      <c r="W4081"/>
      <c r="X4081">
        <v>108.46234743323416</v>
      </c>
      <c r="Y4081"/>
      <c r="Z4081"/>
      <c r="AA4081">
        <v>509.66772968626537</v>
      </c>
      <c r="AB4081">
        <v>0</v>
      </c>
      <c r="AC4081"/>
      <c r="AD4081"/>
      <c r="AE4081"/>
      <c r="AF4081"/>
      <c r="AG4081">
        <v>0</v>
      </c>
      <c r="AH4081">
        <v>142.15938741249138</v>
      </c>
      <c r="AI4081">
        <v>0</v>
      </c>
      <c r="AJ4081"/>
      <c r="AK4081"/>
      <c r="AL4081">
        <v>793.98651123046875</v>
      </c>
      <c r="AM4081">
        <v>530.7283935546875</v>
      </c>
      <c r="AN4081">
        <v>263.25811767578125</v>
      </c>
      <c r="AO4081" s="5" t="s">
        <v>3029</v>
      </c>
    </row>
    <row r="4082" spans="1:41" ht="14.25" x14ac:dyDescent="0.45">
      <c r="A4082">
        <v>2021</v>
      </c>
      <c r="B4082" s="5" t="s">
        <v>589</v>
      </c>
      <c r="C4082" s="5" t="s">
        <v>277</v>
      </c>
      <c r="D4082" s="5" t="s">
        <v>107</v>
      </c>
      <c r="E4082" s="5" t="s">
        <v>216</v>
      </c>
      <c r="F4082" s="5" t="s">
        <v>285</v>
      </c>
      <c r="G4082" s="5" t="s">
        <v>86</v>
      </c>
      <c r="H4082" s="5" t="s">
        <v>130</v>
      </c>
      <c r="I4082">
        <v>0</v>
      </c>
      <c r="J4082"/>
      <c r="K4082"/>
      <c r="L4082"/>
      <c r="M4082">
        <v>0</v>
      </c>
      <c r="N4082">
        <v>0</v>
      </c>
      <c r="O4082">
        <v>0</v>
      </c>
      <c r="P4082">
        <v>20.909919377513845</v>
      </c>
      <c r="Q4082">
        <v>0</v>
      </c>
      <c r="R4082"/>
      <c r="S4082"/>
      <c r="T4082"/>
      <c r="U4082"/>
      <c r="V4082">
        <v>0</v>
      </c>
      <c r="W4082"/>
      <c r="X4082">
        <v>47.047318599406147</v>
      </c>
      <c r="Y4082"/>
      <c r="Z4082"/>
      <c r="AA4082"/>
      <c r="AB4082"/>
      <c r="AC4082">
        <v>0</v>
      </c>
      <c r="AD4082"/>
      <c r="AE4082"/>
      <c r="AF4082"/>
      <c r="AG4082"/>
      <c r="AH4082">
        <v>10.498870519449701</v>
      </c>
      <c r="AI4082"/>
      <c r="AJ4082">
        <v>0</v>
      </c>
      <c r="AK4082"/>
      <c r="AL4082">
        <v>78.456108093261719</v>
      </c>
      <c r="AM4082">
        <v>20.909919738769531</v>
      </c>
      <c r="AN4082">
        <v>57.546188354492188</v>
      </c>
      <c r="AO4082" s="5" t="s">
        <v>1130</v>
      </c>
    </row>
    <row r="4083" spans="1:41" ht="14.25" x14ac:dyDescent="0.45">
      <c r="A4083">
        <v>2021</v>
      </c>
      <c r="B4083" s="5" t="s">
        <v>1509</v>
      </c>
      <c r="C4083" s="5" t="s">
        <v>277</v>
      </c>
      <c r="D4083" s="5" t="s">
        <v>107</v>
      </c>
      <c r="E4083" s="5" t="s">
        <v>216</v>
      </c>
      <c r="F4083" s="5" t="s">
        <v>285</v>
      </c>
      <c r="G4083" s="5" t="s">
        <v>86</v>
      </c>
      <c r="H4083" s="5" t="s">
        <v>130</v>
      </c>
      <c r="I4083"/>
      <c r="J4083"/>
      <c r="K4083"/>
      <c r="L4083"/>
      <c r="M4083">
        <v>12.599165711215324</v>
      </c>
      <c r="N4083">
        <v>0</v>
      </c>
      <c r="O4083">
        <v>0</v>
      </c>
      <c r="P4083"/>
      <c r="Q4083">
        <v>0</v>
      </c>
      <c r="R4083"/>
      <c r="S4083"/>
      <c r="T4083"/>
      <c r="U4083"/>
      <c r="V4083">
        <v>0</v>
      </c>
      <c r="W4083"/>
      <c r="X4083">
        <v>52.496523796730521</v>
      </c>
      <c r="Y4083">
        <v>0</v>
      </c>
      <c r="Z4083"/>
      <c r="AA4083">
        <v>516.30901166940362</v>
      </c>
      <c r="AB4083">
        <v>0</v>
      </c>
      <c r="AC4083"/>
      <c r="AD4083"/>
      <c r="AE4083"/>
      <c r="AF4083">
        <v>629.95828556076629</v>
      </c>
      <c r="AG4083"/>
      <c r="AH4083">
        <v>10.499304759346105</v>
      </c>
      <c r="AI4083"/>
      <c r="AJ4083">
        <v>0</v>
      </c>
      <c r="AK4083"/>
      <c r="AL4083">
        <v>1221.8623046875</v>
      </c>
      <c r="AM4083">
        <v>1146.267333984375</v>
      </c>
      <c r="AN4083">
        <v>75.594993591308594</v>
      </c>
      <c r="AO4083" s="5" t="s">
        <v>3030</v>
      </c>
    </row>
    <row r="4084" spans="1:41" ht="14.25" x14ac:dyDescent="0.45">
      <c r="A4084">
        <v>2021</v>
      </c>
      <c r="B4084" s="5" t="s">
        <v>1507</v>
      </c>
      <c r="C4084" s="5" t="s">
        <v>277</v>
      </c>
      <c r="D4084" s="5" t="s">
        <v>107</v>
      </c>
      <c r="E4084" s="5" t="s">
        <v>286</v>
      </c>
      <c r="F4084" s="5" t="s">
        <v>286</v>
      </c>
      <c r="G4084" s="5" t="s">
        <v>86</v>
      </c>
      <c r="H4084" s="5" t="s">
        <v>130</v>
      </c>
      <c r="I4084">
        <v>5127.2800800805144</v>
      </c>
      <c r="J4084">
        <v>12803.951779722247</v>
      </c>
      <c r="K4084">
        <v>946.44625366977664</v>
      </c>
      <c r="L4084">
        <v>1509.2705847919965</v>
      </c>
      <c r="M4084">
        <v>3633.606641411337</v>
      </c>
      <c r="N4084">
        <v>2315.6814233779796</v>
      </c>
      <c r="O4084">
        <v>4192.477905995258</v>
      </c>
      <c r="P4084">
        <v>5038.0557380721102</v>
      </c>
      <c r="Q4084">
        <v>1503.6519990956076</v>
      </c>
      <c r="R4084">
        <v>3141.3572559375348</v>
      </c>
      <c r="S4084">
        <v>3688.1357980306375</v>
      </c>
      <c r="T4084">
        <v>5655.0700190926564</v>
      </c>
      <c r="U4084">
        <v>837.84756476318489</v>
      </c>
      <c r="V4084">
        <v>4456.4527114405701</v>
      </c>
      <c r="W4084">
        <v>1799.4604491683206</v>
      </c>
      <c r="X4084">
        <v>6611.1738875957981</v>
      </c>
      <c r="Y4084">
        <v>28097.220755203438</v>
      </c>
      <c r="Z4084">
        <v>3413.4303094371426</v>
      </c>
      <c r="AA4084">
        <v>46503.742882857718</v>
      </c>
      <c r="AB4084">
        <v>862.74692511394608</v>
      </c>
      <c r="AC4084">
        <v>3408.5231680334782</v>
      </c>
      <c r="AD4084">
        <v>8031.0063852149997</v>
      </c>
      <c r="AE4084">
        <v>5628.6742297037899</v>
      </c>
      <c r="AF4084">
        <v>7920.7831824548466</v>
      </c>
      <c r="AG4084">
        <v>37631.666770727177</v>
      </c>
      <c r="AH4084">
        <v>8088.8399278456072</v>
      </c>
      <c r="AI4084">
        <v>2268.4664175259727</v>
      </c>
      <c r="AJ4084">
        <v>15345.885401324756</v>
      </c>
      <c r="AK4084">
        <v>5390.0221453325266</v>
      </c>
      <c r="AL4084">
        <v>235850.9375</v>
      </c>
      <c r="AM4084">
        <v>184683.484375</v>
      </c>
      <c r="AN4084">
        <v>51167.453125</v>
      </c>
      <c r="AO4084" s="5" t="s">
        <v>3034</v>
      </c>
    </row>
    <row r="4085" spans="1:41" ht="14.25" x14ac:dyDescent="0.45">
      <c r="A4085">
        <v>2021</v>
      </c>
      <c r="B4085" s="5" t="s">
        <v>1508</v>
      </c>
      <c r="C4085" s="5" t="s">
        <v>277</v>
      </c>
      <c r="D4085" s="5" t="s">
        <v>107</v>
      </c>
      <c r="E4085" s="5" t="s">
        <v>286</v>
      </c>
      <c r="F4085" s="5" t="s">
        <v>286</v>
      </c>
      <c r="G4085" s="5" t="s">
        <v>86</v>
      </c>
      <c r="H4085" s="5" t="s">
        <v>130</v>
      </c>
      <c r="I4085">
        <v>5061.7607984734987</v>
      </c>
      <c r="J4085">
        <v>10609.326391693605</v>
      </c>
      <c r="K4085">
        <v>884.65260270543706</v>
      </c>
      <c r="L4085">
        <v>1734.3445264323948</v>
      </c>
      <c r="M4085">
        <v>4133.2302124474418</v>
      </c>
      <c r="N4085">
        <v>2441.890566984724</v>
      </c>
      <c r="O4085">
        <v>4393.2515872956592</v>
      </c>
      <c r="P4085">
        <v>4699.6587718270448</v>
      </c>
      <c r="Q4085">
        <v>1714.306063622043</v>
      </c>
      <c r="R4085">
        <v>3032.6818641337591</v>
      </c>
      <c r="S4085">
        <v>3677.4791246388177</v>
      </c>
      <c r="T4085">
        <v>6107.5884962403707</v>
      </c>
      <c r="U4085">
        <v>789.78465211103469</v>
      </c>
      <c r="V4085">
        <v>5004.0104369196961</v>
      </c>
      <c r="W4085">
        <v>1793.6987032583584</v>
      </c>
      <c r="X4085">
        <v>8307.3938346192535</v>
      </c>
      <c r="Y4085">
        <v>27931.687045306175</v>
      </c>
      <c r="Z4085">
        <v>3581.3635302954308</v>
      </c>
      <c r="AA4085">
        <v>46531.492514629455</v>
      </c>
      <c r="AB4085">
        <v>871.9109094632804</v>
      </c>
      <c r="AC4085">
        <v>3695.091040225424</v>
      </c>
      <c r="AD4085">
        <v>8520.0132105604171</v>
      </c>
      <c r="AE4085">
        <v>5756.9286739562249</v>
      </c>
      <c r="AF4085">
        <v>7169.1571019212006</v>
      </c>
      <c r="AG4085">
        <v>37354.221849505971</v>
      </c>
      <c r="AH4085">
        <v>7899.3037083990894</v>
      </c>
      <c r="AI4085">
        <v>2214.5273461368101</v>
      </c>
      <c r="AJ4085">
        <v>14786.636183146516</v>
      </c>
      <c r="AK4085">
        <v>5076.7980741494184</v>
      </c>
      <c r="AL4085">
        <v>235774.1875</v>
      </c>
      <c r="AM4085">
        <v>181894.359375</v>
      </c>
      <c r="AN4085">
        <v>53879.84765625</v>
      </c>
      <c r="AO4085" s="5" t="s">
        <v>3033</v>
      </c>
    </row>
    <row r="4086" spans="1:41" ht="14.25" x14ac:dyDescent="0.45">
      <c r="A4086">
        <v>2021</v>
      </c>
      <c r="B4086" s="5" t="s">
        <v>589</v>
      </c>
      <c r="C4086" s="5" t="s">
        <v>277</v>
      </c>
      <c r="D4086" s="5" t="s">
        <v>107</v>
      </c>
      <c r="E4086" s="5" t="s">
        <v>286</v>
      </c>
      <c r="F4086" s="5" t="s">
        <v>286</v>
      </c>
      <c r="G4086" s="5" t="s">
        <v>86</v>
      </c>
      <c r="H4086" s="5" t="s">
        <v>130</v>
      </c>
      <c r="I4086">
        <v>5190.1361941678742</v>
      </c>
      <c r="J4086">
        <v>14087.090823257544</v>
      </c>
      <c r="K4086">
        <v>1058.2389170346401</v>
      </c>
      <c r="L4086">
        <v>1330.8013638221801</v>
      </c>
      <c r="M4086">
        <v>4098.3441979927138</v>
      </c>
      <c r="N4086">
        <v>3061.1076472711393</v>
      </c>
      <c r="O4086">
        <v>6232.0965934217766</v>
      </c>
      <c r="P4086">
        <v>4690.5298426994068</v>
      </c>
      <c r="Q4086">
        <v>1672.8970856174856</v>
      </c>
      <c r="R4086">
        <v>3175.2480683394356</v>
      </c>
      <c r="S4086">
        <v>4593.863799151075</v>
      </c>
      <c r="T4086">
        <v>6272.9758132541529</v>
      </c>
      <c r="U4086">
        <v>742.46635993285531</v>
      </c>
      <c r="V4086">
        <v>6518.6673659399412</v>
      </c>
      <c r="W4086">
        <v>2012.5797400857075</v>
      </c>
      <c r="X4086">
        <v>6020.8267854664864</v>
      </c>
      <c r="Y4086">
        <v>28102.931643378608</v>
      </c>
      <c r="Z4086">
        <v>4170.276313710765</v>
      </c>
      <c r="AA4086">
        <v>46533.46955181341</v>
      </c>
      <c r="AB4086">
        <v>682.70886767582704</v>
      </c>
      <c r="AC4086">
        <v>3734.0250583649372</v>
      </c>
      <c r="AD4086">
        <v>9233.1726436055797</v>
      </c>
      <c r="AE4086">
        <v>5952.0085508093161</v>
      </c>
      <c r="AF4086">
        <v>7247.9443298946926</v>
      </c>
      <c r="AG4086">
        <v>45975.016519656238</v>
      </c>
      <c r="AH4086">
        <v>7972.4822100885958</v>
      </c>
      <c r="AI4086">
        <v>2889.7508579724131</v>
      </c>
      <c r="AJ4086">
        <v>14898.996029768996</v>
      </c>
      <c r="AK4086">
        <v>4654.1570797620607</v>
      </c>
      <c r="AL4086">
        <v>252804.8125</v>
      </c>
      <c r="AM4086">
        <v>197083.609375</v>
      </c>
      <c r="AN4086">
        <v>55721.1953125</v>
      </c>
      <c r="AO4086" s="5" t="s">
        <v>1131</v>
      </c>
    </row>
    <row r="4087" spans="1:41" ht="14.25" x14ac:dyDescent="0.45">
      <c r="A4087">
        <v>2021</v>
      </c>
      <c r="B4087" s="5" t="s">
        <v>5028</v>
      </c>
      <c r="C4087" s="5" t="s">
        <v>277</v>
      </c>
      <c r="D4087" s="5" t="s">
        <v>107</v>
      </c>
      <c r="E4087" s="5" t="s">
        <v>286</v>
      </c>
      <c r="F4087" s="5" t="s">
        <v>286</v>
      </c>
      <c r="G4087" s="5" t="s">
        <v>86</v>
      </c>
      <c r="H4087" s="5" t="s">
        <v>130</v>
      </c>
      <c r="I4087">
        <v>5200.2246279119199</v>
      </c>
      <c r="J4087">
        <v>15892.730574040181</v>
      </c>
      <c r="K4087">
        <v>810</v>
      </c>
      <c r="L4087">
        <v>1320</v>
      </c>
      <c r="M4087">
        <v>4850</v>
      </c>
      <c r="N4087">
        <v>3656.6619999999998</v>
      </c>
      <c r="O4087">
        <v>6144.7181326</v>
      </c>
      <c r="P4087">
        <v>4554.3149599999997</v>
      </c>
      <c r="Q4087">
        <v>1712.5710127677021</v>
      </c>
      <c r="R4087">
        <v>3165.8887577650539</v>
      </c>
      <c r="S4087">
        <v>5663</v>
      </c>
      <c r="T4087">
        <v>6050</v>
      </c>
      <c r="U4087">
        <v>724.2</v>
      </c>
      <c r="V4087">
        <v>6316</v>
      </c>
      <c r="W4087">
        <v>2186</v>
      </c>
      <c r="X4087">
        <v>9122.65</v>
      </c>
      <c r="Y4087">
        <v>27640</v>
      </c>
      <c r="Z4087">
        <v>4967.1649375316574</v>
      </c>
      <c r="AA4087">
        <v>42827</v>
      </c>
      <c r="AB4087">
        <v>1667</v>
      </c>
      <c r="AC4087">
        <v>3537.8550000000009</v>
      </c>
      <c r="AD4087">
        <v>10063.263928295761</v>
      </c>
      <c r="AE4087">
        <v>6061</v>
      </c>
      <c r="AF4087">
        <v>9979.2000000000007</v>
      </c>
      <c r="AG4087">
        <v>52088</v>
      </c>
      <c r="AH4087">
        <v>8007.3654769464219</v>
      </c>
      <c r="AI4087">
        <v>3309</v>
      </c>
      <c r="AJ4087">
        <v>14954.25</v>
      </c>
      <c r="AK4087">
        <v>4756</v>
      </c>
      <c r="AL4087">
        <v>267226.0625</v>
      </c>
      <c r="AM4087">
        <v>204597.0625</v>
      </c>
      <c r="AN4087">
        <v>62629</v>
      </c>
      <c r="AO4087" s="5" t="s">
        <v>5901</v>
      </c>
    </row>
    <row r="4088" spans="1:41" ht="14.25" x14ac:dyDescent="0.45">
      <c r="A4088">
        <v>2021</v>
      </c>
      <c r="B4088" s="5" t="s">
        <v>4071</v>
      </c>
      <c r="C4088" s="5" t="s">
        <v>277</v>
      </c>
      <c r="D4088" s="5" t="s">
        <v>107</v>
      </c>
      <c r="E4088" s="5" t="s">
        <v>286</v>
      </c>
      <c r="F4088" s="5" t="s">
        <v>286</v>
      </c>
      <c r="G4088" s="5" t="s">
        <v>86</v>
      </c>
      <c r="H4088" s="5" t="s">
        <v>130</v>
      </c>
      <c r="I4088">
        <v>5082.1389203654335</v>
      </c>
      <c r="J4088">
        <v>20882.800571898722</v>
      </c>
      <c r="K4088">
        <v>1107.4528608306339</v>
      </c>
      <c r="L4088">
        <v>1309.4517257992584</v>
      </c>
      <c r="M4088">
        <v>4392.4513512318135</v>
      </c>
      <c r="N4088">
        <v>3228.2880877509865</v>
      </c>
      <c r="O4088">
        <v>6213.4660873432595</v>
      </c>
      <c r="P4088">
        <v>5434.5835403023593</v>
      </c>
      <c r="Q4088">
        <v>1586.3370357032684</v>
      </c>
      <c r="R4088">
        <v>3238.4519154400009</v>
      </c>
      <c r="S4088">
        <v>5310.8399531041405</v>
      </c>
      <c r="T4088">
        <v>5606.0580562497707</v>
      </c>
      <c r="U4088">
        <v>767.28375457597099</v>
      </c>
      <c r="V4088">
        <v>6607.9480648345925</v>
      </c>
      <c r="W4088">
        <v>2049.0399354219344</v>
      </c>
      <c r="X4088">
        <v>6400.1638946763442</v>
      </c>
      <c r="Y4088">
        <v>26513.054385291347</v>
      </c>
      <c r="Z4088">
        <v>4180.3706313025814</v>
      </c>
      <c r="AA4088">
        <v>44227.169208534891</v>
      </c>
      <c r="AB4088">
        <v>728.64353848166752</v>
      </c>
      <c r="AC4088">
        <v>3757.4989859953739</v>
      </c>
      <c r="AD4088">
        <v>9164.2939478442713</v>
      </c>
      <c r="AE4088">
        <v>6336.9028725737089</v>
      </c>
      <c r="AF4088">
        <v>8307.5696755259123</v>
      </c>
      <c r="AG4088">
        <v>46876.931695305422</v>
      </c>
      <c r="AH4088">
        <v>6574.0031261453732</v>
      </c>
      <c r="AI4088">
        <v>2949.0951279390997</v>
      </c>
      <c r="AJ4088">
        <v>15321.675342635532</v>
      </c>
      <c r="AK4088">
        <v>4719.6281975409374</v>
      </c>
      <c r="AL4088">
        <v>258873.578125</v>
      </c>
      <c r="AM4088">
        <v>203658.453125</v>
      </c>
      <c r="AN4088">
        <v>55215.13671875</v>
      </c>
      <c r="AO4088" s="5" t="s">
        <v>4599</v>
      </c>
    </row>
    <row r="4089" spans="1:41" ht="14.25" x14ac:dyDescent="0.45">
      <c r="A4089">
        <v>2021</v>
      </c>
      <c r="B4089" s="5" t="s">
        <v>1509</v>
      </c>
      <c r="C4089" s="5" t="s">
        <v>277</v>
      </c>
      <c r="D4089" s="5" t="s">
        <v>107</v>
      </c>
      <c r="E4089" s="5" t="s">
        <v>286</v>
      </c>
      <c r="F4089" s="5" t="s">
        <v>286</v>
      </c>
      <c r="G4089" s="5" t="s">
        <v>86</v>
      </c>
      <c r="H4089" s="5" t="s">
        <v>130</v>
      </c>
      <c r="I4089">
        <v>4985.9843387137544</v>
      </c>
      <c r="J4089">
        <v>11563.359467500424</v>
      </c>
      <c r="K4089">
        <v>1028.8365327287031</v>
      </c>
      <c r="L4089">
        <v>1491.6764129845494</v>
      </c>
      <c r="M4089">
        <v>4271.4788648799486</v>
      </c>
      <c r="N4089">
        <v>2799.9818914147932</v>
      </c>
      <c r="O4089">
        <v>6040.9440320964068</v>
      </c>
      <c r="P4089">
        <v>5869.687275898631</v>
      </c>
      <c r="Q4089">
        <v>1620.1428279857384</v>
      </c>
      <c r="R4089">
        <v>3334.27283765934</v>
      </c>
      <c r="S4089">
        <v>3983.50371411477</v>
      </c>
      <c r="T4089">
        <v>6546.3165174522956</v>
      </c>
      <c r="U4089">
        <v>787.45810427240292</v>
      </c>
      <c r="V4089">
        <v>6016.1016271053177</v>
      </c>
      <c r="W4089">
        <v>2016.1814929372322</v>
      </c>
      <c r="X4089">
        <v>7601.4966457665796</v>
      </c>
      <c r="Y4089">
        <v>27135.453150530007</v>
      </c>
      <c r="Z4089">
        <v>4208.3833609267431</v>
      </c>
      <c r="AA4089">
        <v>47137.826298163622</v>
      </c>
      <c r="AB4089">
        <v>870.39236454979198</v>
      </c>
      <c r="AC4089">
        <v>3650.8801968179073</v>
      </c>
      <c r="AD4089">
        <v>9014.0269877929877</v>
      </c>
      <c r="AE4089">
        <v>6163.091893736163</v>
      </c>
      <c r="AF4089">
        <v>7457.5831892370106</v>
      </c>
      <c r="AG4089">
        <v>43008.046197110751</v>
      </c>
      <c r="AH4089">
        <v>8122.8451805075056</v>
      </c>
      <c r="AI4089">
        <v>2244.7513575481971</v>
      </c>
      <c r="AJ4089">
        <v>22733.638378370455</v>
      </c>
      <c r="AK4089">
        <v>4890.6034970930086</v>
      </c>
      <c r="AL4089">
        <v>256594.9375</v>
      </c>
      <c r="AM4089">
        <v>199963.578125</v>
      </c>
      <c r="AN4089">
        <v>56631.37109375</v>
      </c>
      <c r="AO4089" s="5" t="s">
        <v>3032</v>
      </c>
    </row>
    <row r="4090" spans="1:41" ht="14.25" x14ac:dyDescent="0.45">
      <c r="A4090">
        <v>2021</v>
      </c>
      <c r="B4090" s="5" t="s">
        <v>4071</v>
      </c>
      <c r="C4090" s="5" t="s">
        <v>277</v>
      </c>
      <c r="D4090" s="5" t="s">
        <v>107</v>
      </c>
      <c r="E4090" s="5" t="s">
        <v>286</v>
      </c>
      <c r="F4090" s="5" t="s">
        <v>286</v>
      </c>
      <c r="G4090" s="5" t="s">
        <v>87</v>
      </c>
      <c r="H4090" s="5" t="s">
        <v>130</v>
      </c>
      <c r="I4090">
        <v>5347.9351298509664</v>
      </c>
      <c r="J4090">
        <v>21996.495403398319</v>
      </c>
      <c r="K4090">
        <v>1141.3999587136479</v>
      </c>
      <c r="L4090">
        <v>1386.4242999999999</v>
      </c>
      <c r="M4090">
        <v>4531.4601472181084</v>
      </c>
      <c r="N4090">
        <v>3337.0510522431082</v>
      </c>
      <c r="O4090">
        <v>6397.6633492602559</v>
      </c>
      <c r="P4090">
        <v>5557.353708271331</v>
      </c>
      <c r="Q4090">
        <v>1638.1756286060779</v>
      </c>
      <c r="R4090">
        <v>3292.1111605495348</v>
      </c>
      <c r="S4090">
        <v>5474</v>
      </c>
      <c r="T4090">
        <v>5899.2552719999994</v>
      </c>
      <c r="U4090">
        <v>768.52683360000015</v>
      </c>
      <c r="V4090">
        <v>6909</v>
      </c>
      <c r="W4090">
        <v>2120.1498639119991</v>
      </c>
      <c r="X4090">
        <v>7361.5998960000006</v>
      </c>
      <c r="Y4090">
        <v>27272.607959843652</v>
      </c>
      <c r="Z4090">
        <v>4317</v>
      </c>
      <c r="AA4090">
        <v>46371</v>
      </c>
      <c r="AB4090">
        <v>708.36</v>
      </c>
      <c r="AC4090">
        <v>3876.4866999999999</v>
      </c>
      <c r="AD4090">
        <v>9463.7663124880073</v>
      </c>
      <c r="AE4090">
        <v>6537.571884</v>
      </c>
      <c r="AF4090">
        <v>8742.0561317979409</v>
      </c>
      <c r="AG4090">
        <v>49364</v>
      </c>
      <c r="AH4090">
        <v>6736</v>
      </c>
      <c r="AI4090">
        <v>3042.4833359999998</v>
      </c>
      <c r="AJ4090">
        <v>16123</v>
      </c>
      <c r="AK4090">
        <v>4869.0834036163196</v>
      </c>
      <c r="AL4090">
        <v>270582.03125</v>
      </c>
      <c r="AM4090">
        <v>212836.8125</v>
      </c>
      <c r="AN4090">
        <v>57745.22265625</v>
      </c>
      <c r="AO4090" s="5" t="s">
        <v>4600</v>
      </c>
    </row>
    <row r="4091" spans="1:41" ht="14.25" x14ac:dyDescent="0.45">
      <c r="A4091">
        <v>2021</v>
      </c>
      <c r="B4091" s="5" t="s">
        <v>1509</v>
      </c>
      <c r="C4091" s="5" t="s">
        <v>277</v>
      </c>
      <c r="D4091" s="5" t="s">
        <v>107</v>
      </c>
      <c r="E4091" s="5" t="s">
        <v>286</v>
      </c>
      <c r="F4091" s="5" t="s">
        <v>286</v>
      </c>
      <c r="G4091" s="5" t="s">
        <v>87</v>
      </c>
      <c r="H4091" s="5" t="s">
        <v>130</v>
      </c>
      <c r="I4091">
        <v>5347.9999999999991</v>
      </c>
      <c r="J4091">
        <v>12402.924436111351</v>
      </c>
      <c r="K4091">
        <v>1105.6453936657699</v>
      </c>
      <c r="L4091">
        <v>1581.707921276804</v>
      </c>
      <c r="M4091">
        <v>4576.8875493516207</v>
      </c>
      <c r="N4091">
        <v>2944.391392074644</v>
      </c>
      <c r="O4091">
        <v>6420.5767082624416</v>
      </c>
      <c r="P4091">
        <v>5590.5485271999996</v>
      </c>
      <c r="Q4091">
        <v>1721.6025654098551</v>
      </c>
      <c r="R4091">
        <v>3675.778362226873</v>
      </c>
      <c r="S4091">
        <v>4188.90124206572</v>
      </c>
      <c r="T4091">
        <v>6817.618750682358</v>
      </c>
      <c r="U4091">
        <v>844.63280579321213</v>
      </c>
      <c r="V4091">
        <v>6470</v>
      </c>
      <c r="W4091">
        <v>2126.4062214893102</v>
      </c>
      <c r="X4091">
        <v>7993.5450151680016</v>
      </c>
      <c r="Y4091">
        <v>29502.067500000001</v>
      </c>
      <c r="Z4091">
        <v>4473.267110941978</v>
      </c>
      <c r="AA4091">
        <v>50703.407507740732</v>
      </c>
      <c r="AB4091">
        <v>829</v>
      </c>
      <c r="AC4091">
        <v>3829.3350099999998</v>
      </c>
      <c r="AD4091">
        <v>9588.1090386727992</v>
      </c>
      <c r="AE4091">
        <v>6621.8396296105129</v>
      </c>
      <c r="AF4091">
        <v>7999.0533837754274</v>
      </c>
      <c r="AG4091">
        <v>48199.29888676983</v>
      </c>
      <c r="AH4091">
        <v>8738.2745958298401</v>
      </c>
      <c r="AI4091">
        <v>2360.5247572416001</v>
      </c>
      <c r="AJ4091">
        <v>24437.031652967111</v>
      </c>
      <c r="AK4091">
        <v>5321.7458486647156</v>
      </c>
      <c r="AL4091">
        <v>276412.125</v>
      </c>
      <c r="AM4091">
        <v>216344.875</v>
      </c>
      <c r="AN4091">
        <v>60067.234375</v>
      </c>
      <c r="AO4091" s="5" t="s">
        <v>3035</v>
      </c>
    </row>
    <row r="4092" spans="1:41" ht="14.25" x14ac:dyDescent="0.45">
      <c r="A4092">
        <v>2021</v>
      </c>
      <c r="B4092" s="5" t="s">
        <v>589</v>
      </c>
      <c r="C4092" s="5" t="s">
        <v>277</v>
      </c>
      <c r="D4092" s="5" t="s">
        <v>107</v>
      </c>
      <c r="E4092" s="5" t="s">
        <v>286</v>
      </c>
      <c r="F4092" s="5" t="s">
        <v>286</v>
      </c>
      <c r="G4092" s="5" t="s">
        <v>87</v>
      </c>
      <c r="H4092" s="5" t="s">
        <v>130</v>
      </c>
      <c r="I4092">
        <v>5347.940945167973</v>
      </c>
      <c r="J4092">
        <v>14888.852585858591</v>
      </c>
      <c r="K4092">
        <v>1082.747312960207</v>
      </c>
      <c r="L4092">
        <v>1398.484328224537</v>
      </c>
      <c r="M4092">
        <v>4243.1753760000001</v>
      </c>
      <c r="N4092">
        <v>3248.5050500000002</v>
      </c>
      <c r="O4092">
        <v>6454.3305501789309</v>
      </c>
      <c r="P4092">
        <v>5333.5999999999995</v>
      </c>
      <c r="Q4092">
        <v>1732.907249438807</v>
      </c>
      <c r="R4092">
        <v>3217.0874757788538</v>
      </c>
      <c r="S4092">
        <v>4691.1712545611872</v>
      </c>
      <c r="T4092">
        <v>6279.7850493474998</v>
      </c>
      <c r="U4092">
        <v>738.99230072315572</v>
      </c>
      <c r="V4092">
        <v>154</v>
      </c>
      <c r="W4092">
        <v>2091.865234075924</v>
      </c>
      <c r="X4092">
        <v>6358.2065078400001</v>
      </c>
      <c r="Y4092">
        <v>29285.96134999999</v>
      </c>
      <c r="Z4092">
        <v>4330.3104464959661</v>
      </c>
      <c r="AA4092">
        <v>49050.843010568817</v>
      </c>
      <c r="AB4092">
        <v>653</v>
      </c>
      <c r="AC4092">
        <v>3874.6473099999998</v>
      </c>
      <c r="AD4092">
        <v>9587.4951550462338</v>
      </c>
      <c r="AE4092">
        <v>6209.9133019200008</v>
      </c>
      <c r="AF4092">
        <v>7616.5661027651277</v>
      </c>
      <c r="AG4092">
        <v>48837.3561252449</v>
      </c>
      <c r="AH4092">
        <v>8439.879410415062</v>
      </c>
      <c r="AI4092">
        <v>2991.8424902400011</v>
      </c>
      <c r="AJ4092">
        <v>15733.86793744472</v>
      </c>
      <c r="AK4092">
        <v>4818.5831899894474</v>
      </c>
      <c r="AL4092">
        <v>258691.90625</v>
      </c>
      <c r="AM4092">
        <v>200999.84375</v>
      </c>
      <c r="AN4092">
        <v>57692.08203125</v>
      </c>
      <c r="AO4092" s="5" t="s">
        <v>1132</v>
      </c>
    </row>
    <row r="4093" spans="1:41" ht="14.25" x14ac:dyDescent="0.45">
      <c r="A4093">
        <v>2021</v>
      </c>
      <c r="B4093" s="5" t="s">
        <v>1507</v>
      </c>
      <c r="C4093" s="5" t="s">
        <v>277</v>
      </c>
      <c r="D4093" s="5" t="s">
        <v>107</v>
      </c>
      <c r="E4093" s="5" t="s">
        <v>286</v>
      </c>
      <c r="F4093" s="5" t="s">
        <v>286</v>
      </c>
      <c r="G4093" s="5" t="s">
        <v>87</v>
      </c>
      <c r="H4093" s="5" t="s">
        <v>130</v>
      </c>
      <c r="I4093">
        <v>5555.9869760000011</v>
      </c>
      <c r="J4093">
        <v>11675.2385459338</v>
      </c>
      <c r="K4093">
        <v>1094</v>
      </c>
      <c r="L4093">
        <v>1647.9389193796869</v>
      </c>
      <c r="M4093">
        <v>3978.766071739894</v>
      </c>
      <c r="N4093">
        <v>2561.5459999999998</v>
      </c>
      <c r="O4093">
        <v>4760.3001205712462</v>
      </c>
      <c r="P4093">
        <v>5634</v>
      </c>
      <c r="Q4093">
        <v>1673.852456312919</v>
      </c>
      <c r="R4093">
        <v>3441.6983694139781</v>
      </c>
      <c r="S4093">
        <v>4085.5129353576472</v>
      </c>
      <c r="T4093">
        <v>6420.9832698772661</v>
      </c>
      <c r="U4093">
        <v>673</v>
      </c>
      <c r="V4093">
        <v>4936</v>
      </c>
      <c r="W4093">
        <v>1928.135383017423</v>
      </c>
      <c r="X4093">
        <v>7803.8019543688679</v>
      </c>
      <c r="Y4093">
        <v>36303</v>
      </c>
      <c r="Z4093">
        <v>3560.8114</v>
      </c>
      <c r="AA4093">
        <v>51611.259313279872</v>
      </c>
      <c r="AB4093">
        <v>804</v>
      </c>
      <c r="AC4093">
        <v>3855.0905270677499</v>
      </c>
      <c r="AD4093">
        <v>8868.7201318500011</v>
      </c>
      <c r="AE4093">
        <v>6262.4811623082869</v>
      </c>
      <c r="AF4093">
        <v>8648.5266524520248</v>
      </c>
      <c r="AG4093">
        <v>41852.499797960132</v>
      </c>
      <c r="AH4093">
        <v>8894.8960499999994</v>
      </c>
      <c r="AI4093">
        <v>2428.3215014105781</v>
      </c>
      <c r="AJ4093">
        <v>17087.208263464261</v>
      </c>
      <c r="AK4093">
        <v>5581</v>
      </c>
      <c r="AL4093">
        <v>263628.59375</v>
      </c>
      <c r="AM4093">
        <v>206980.140625</v>
      </c>
      <c r="AN4093">
        <v>56648.43359375</v>
      </c>
      <c r="AO4093" s="5" t="s">
        <v>3037</v>
      </c>
    </row>
    <row r="4094" spans="1:41" ht="14.25" x14ac:dyDescent="0.45">
      <c r="A4094">
        <v>2021</v>
      </c>
      <c r="B4094" s="5" t="s">
        <v>5028</v>
      </c>
      <c r="C4094" s="5" t="s">
        <v>277</v>
      </c>
      <c r="D4094" s="5" t="s">
        <v>107</v>
      </c>
      <c r="E4094" s="5" t="s">
        <v>286</v>
      </c>
      <c r="F4094" s="5" t="s">
        <v>286</v>
      </c>
      <c r="G4094" s="5" t="s">
        <v>87</v>
      </c>
      <c r="H4094" s="5" t="s">
        <v>130</v>
      </c>
      <c r="I4094">
        <v>5518.519976937152</v>
      </c>
      <c r="J4094">
        <v>17280.27552795313</v>
      </c>
      <c r="K4094">
        <v>838</v>
      </c>
      <c r="L4094">
        <v>1403.130106224</v>
      </c>
      <c r="M4094">
        <v>5045.9399999999996</v>
      </c>
      <c r="N4094">
        <v>3804.3874881379988</v>
      </c>
      <c r="O4094">
        <v>6392.9647451570399</v>
      </c>
      <c r="P4094">
        <v>4747.6046412173591</v>
      </c>
      <c r="Q4094">
        <v>1787.002774124612</v>
      </c>
      <c r="R4094">
        <v>3271.217876735896</v>
      </c>
      <c r="S4094">
        <v>5851.4080099999992</v>
      </c>
      <c r="T4094">
        <v>6414.368065974274</v>
      </c>
      <c r="U4094">
        <v>768.52683360000015</v>
      </c>
      <c r="V4094">
        <v>6631</v>
      </c>
      <c r="W4094">
        <v>2274.3144000000002</v>
      </c>
      <c r="X4094">
        <v>9761.2355000000007</v>
      </c>
      <c r="Y4094">
        <v>28945.64043185017</v>
      </c>
      <c r="Z4094">
        <v>5167.8334338429986</v>
      </c>
      <c r="AA4094">
        <v>46370</v>
      </c>
      <c r="AB4094">
        <v>1770</v>
      </c>
      <c r="AC4094">
        <v>3684.2676343749999</v>
      </c>
      <c r="AD4094">
        <v>10500.633505147351</v>
      </c>
      <c r="AE4094">
        <v>6305.8644000000004</v>
      </c>
      <c r="AF4094">
        <v>10607.663603053439</v>
      </c>
      <c r="AG4094">
        <v>57503</v>
      </c>
      <c r="AH4094">
        <v>8509.9827242581905</v>
      </c>
      <c r="AI4094">
        <v>3442.6836000000012</v>
      </c>
      <c r="AJ4094">
        <v>16186.961128679999</v>
      </c>
      <c r="AK4094">
        <v>4948</v>
      </c>
      <c r="AL4094">
        <v>285732.4375</v>
      </c>
      <c r="AM4094">
        <v>219982.890625</v>
      </c>
      <c r="AN4094">
        <v>65749.53125</v>
      </c>
      <c r="AO4094" s="5" t="s">
        <v>5902</v>
      </c>
    </row>
    <row r="4095" spans="1:41" ht="14.25" x14ac:dyDescent="0.45">
      <c r="A4095">
        <v>2021</v>
      </c>
      <c r="B4095" s="5" t="s">
        <v>1508</v>
      </c>
      <c r="C4095" s="5" t="s">
        <v>277</v>
      </c>
      <c r="D4095" s="5" t="s">
        <v>107</v>
      </c>
      <c r="E4095" s="5" t="s">
        <v>286</v>
      </c>
      <c r="F4095" s="5" t="s">
        <v>286</v>
      </c>
      <c r="G4095" s="5" t="s">
        <v>87</v>
      </c>
      <c r="H4095" s="5" t="s">
        <v>130</v>
      </c>
      <c r="I4095">
        <v>5462.3204040682413</v>
      </c>
      <c r="J4095">
        <v>11801.79975</v>
      </c>
      <c r="K4095">
        <v>981.90445980751724</v>
      </c>
      <c r="L4095">
        <v>1888.1207999999999</v>
      </c>
      <c r="M4095">
        <v>4513.8348030478428</v>
      </c>
      <c r="N4095">
        <v>2692.468380089118</v>
      </c>
      <c r="O4095">
        <v>4959</v>
      </c>
      <c r="P4095">
        <v>5634</v>
      </c>
      <c r="Q4095">
        <v>2026.4509943390369</v>
      </c>
      <c r="R4095">
        <v>3446.1987816046831</v>
      </c>
      <c r="S4095">
        <v>4347.0832816399543</v>
      </c>
      <c r="T4095">
        <v>7379.2197240461237</v>
      </c>
      <c r="U4095">
        <v>861.52546190907651</v>
      </c>
      <c r="V4095">
        <v>5458</v>
      </c>
      <c r="W4095">
        <v>1918.265649289624</v>
      </c>
      <c r="X4095">
        <v>9730.3321644148218</v>
      </c>
      <c r="Y4095">
        <v>32753.070000000011</v>
      </c>
      <c r="Z4095">
        <v>4234.2449999999999</v>
      </c>
      <c r="AA4095">
        <v>51536.645522132938</v>
      </c>
      <c r="AB4095">
        <v>828</v>
      </c>
      <c r="AC4095">
        <v>4239.7904345293673</v>
      </c>
      <c r="AD4095">
        <v>10574.92538183943</v>
      </c>
      <c r="AE4095">
        <v>6156.7299461162884</v>
      </c>
      <c r="AF4095">
        <v>7805.0399646262449</v>
      </c>
      <c r="AG4095">
        <v>42712</v>
      </c>
      <c r="AH4095">
        <v>9616.8336843694779</v>
      </c>
      <c r="AI4095">
        <v>2368.3195677121921</v>
      </c>
      <c r="AJ4095">
        <v>17902.089898932689</v>
      </c>
      <c r="AK4095">
        <v>6230.2908841057233</v>
      </c>
      <c r="AL4095">
        <v>270058.5</v>
      </c>
      <c r="AM4095">
        <v>206610.515625</v>
      </c>
      <c r="AN4095">
        <v>63448.0078125</v>
      </c>
      <c r="AO4095" s="5" t="s">
        <v>3036</v>
      </c>
    </row>
    <row r="4096" spans="1:41" ht="14.25" x14ac:dyDescent="0.45">
      <c r="A4096">
        <v>2021</v>
      </c>
      <c r="B4096" s="5" t="s">
        <v>5028</v>
      </c>
      <c r="C4096" s="5" t="s">
        <v>277</v>
      </c>
      <c r="D4096" s="5" t="s">
        <v>107</v>
      </c>
      <c r="E4096" s="5" t="s">
        <v>110</v>
      </c>
      <c r="F4096" s="5" t="s">
        <v>110</v>
      </c>
      <c r="G4096" s="5" t="s">
        <v>86</v>
      </c>
      <c r="H4096" s="5" t="s">
        <v>130</v>
      </c>
      <c r="I4096">
        <v>11428.21142082056</v>
      </c>
      <c r="J4096">
        <v>25757.513704270619</v>
      </c>
      <c r="K4096">
        <v>1806.8707999999999</v>
      </c>
      <c r="L4096">
        <v>1888</v>
      </c>
      <c r="M4096">
        <v>9524.5128000000004</v>
      </c>
      <c r="N4096">
        <v>8722.7999999999993</v>
      </c>
      <c r="O4096">
        <v>5785.0152036720756</v>
      </c>
      <c r="P4096">
        <v>7736</v>
      </c>
      <c r="Q4096">
        <v>3601.404109175644</v>
      </c>
      <c r="R4096">
        <v>5885</v>
      </c>
      <c r="S4096">
        <v>11000</v>
      </c>
      <c r="T4096">
        <v>8000</v>
      </c>
      <c r="U4096">
        <v>1400</v>
      </c>
      <c r="V4096">
        <v>4617</v>
      </c>
      <c r="W4096">
        <v>3444.7644</v>
      </c>
      <c r="X4096">
        <v>13981.35</v>
      </c>
      <c r="Y4096">
        <v>33036</v>
      </c>
      <c r="Z4096">
        <v>3513.4839999999999</v>
      </c>
      <c r="AA4096">
        <v>49305</v>
      </c>
      <c r="AB4096">
        <v>740</v>
      </c>
      <c r="AC4096">
        <v>8242.4585817073566</v>
      </c>
      <c r="AD4096">
        <v>7036.2020000000002</v>
      </c>
      <c r="AE4096">
        <v>9796</v>
      </c>
      <c r="AF4096">
        <v>28900</v>
      </c>
      <c r="AG4096">
        <v>75568</v>
      </c>
      <c r="AH4096">
        <v>15590</v>
      </c>
      <c r="AI4096">
        <v>3991</v>
      </c>
      <c r="AJ4096">
        <v>16621</v>
      </c>
      <c r="AK4096">
        <v>3893</v>
      </c>
      <c r="AL4096">
        <v>380810.5625</v>
      </c>
      <c r="AM4096">
        <v>296017.875</v>
      </c>
      <c r="AN4096">
        <v>84792.71875</v>
      </c>
      <c r="AO4096" s="5" t="s">
        <v>5903</v>
      </c>
    </row>
    <row r="4097" spans="1:41" ht="14.25" x14ac:dyDescent="0.45">
      <c r="A4097">
        <v>2021</v>
      </c>
      <c r="B4097" s="5" t="s">
        <v>589</v>
      </c>
      <c r="C4097" s="5" t="s">
        <v>277</v>
      </c>
      <c r="D4097" s="5" t="s">
        <v>107</v>
      </c>
      <c r="E4097" s="5" t="s">
        <v>110</v>
      </c>
      <c r="F4097" s="5" t="s">
        <v>110</v>
      </c>
      <c r="G4097" s="5" t="s">
        <v>86</v>
      </c>
      <c r="H4097" s="5" t="s">
        <v>130</v>
      </c>
      <c r="I4097">
        <v>17463.107407613417</v>
      </c>
      <c r="J4097">
        <v>6182.8241623277363</v>
      </c>
      <c r="K4097">
        <v>1868.8753303379647</v>
      </c>
      <c r="L4097">
        <v>2766.3823336450814</v>
      </c>
      <c r="M4097">
        <v>8444.3937037238647</v>
      </c>
      <c r="N4097">
        <v>8873.2288374448854</v>
      </c>
      <c r="O4097">
        <v>5364.8418851299439</v>
      </c>
      <c r="P4097">
        <v>2249.9073250204897</v>
      </c>
      <c r="Q4097">
        <v>3339.5189230157725</v>
      </c>
      <c r="R4097">
        <v>5718.862949750036</v>
      </c>
      <c r="S4097">
        <v>7705.775865754702</v>
      </c>
      <c r="T4097">
        <v>6482.0750070292916</v>
      </c>
      <c r="U4097">
        <v>1463.6943564259691</v>
      </c>
      <c r="V4097">
        <v>5269.2996831334885</v>
      </c>
      <c r="W4097">
        <v>3000.5734306732365</v>
      </c>
      <c r="X4097">
        <v>8970.7654113726057</v>
      </c>
      <c r="Y4097">
        <v>34272.403355714065</v>
      </c>
      <c r="Z4097">
        <v>2438.5994829791439</v>
      </c>
      <c r="AA4097">
        <v>48075.573774960016</v>
      </c>
      <c r="AB4097">
        <v>1453.2393967372122</v>
      </c>
      <c r="AC4097">
        <v>8047.5630329688729</v>
      </c>
      <c r="AD4097">
        <v>5068.8812423879253</v>
      </c>
      <c r="AE4097">
        <v>9186.7730785107069</v>
      </c>
      <c r="AF4097">
        <v>30309.071307924296</v>
      </c>
      <c r="AG4097">
        <v>73935.982824533246</v>
      </c>
      <c r="AH4097">
        <v>18203.039892954832</v>
      </c>
      <c r="AI4097">
        <v>3268.220398705414</v>
      </c>
      <c r="AJ4097">
        <v>16403.291332907873</v>
      </c>
      <c r="AK4097">
        <v>4120.8738360902871</v>
      </c>
      <c r="AL4097">
        <v>349947.59375</v>
      </c>
      <c r="AM4097">
        <v>275996.09375</v>
      </c>
      <c r="AN4097">
        <v>73951.5546875</v>
      </c>
      <c r="AO4097" s="5" t="s">
        <v>1133</v>
      </c>
    </row>
    <row r="4098" spans="1:41" ht="14.25" x14ac:dyDescent="0.45">
      <c r="A4098">
        <v>2021</v>
      </c>
      <c r="B4098" s="5" t="s">
        <v>4071</v>
      </c>
      <c r="C4098" s="5" t="s">
        <v>277</v>
      </c>
      <c r="D4098" s="5" t="s">
        <v>107</v>
      </c>
      <c r="E4098" s="5" t="s">
        <v>110</v>
      </c>
      <c r="F4098" s="5" t="s">
        <v>110</v>
      </c>
      <c r="G4098" s="5" t="s">
        <v>86</v>
      </c>
      <c r="H4098" s="5" t="s">
        <v>130</v>
      </c>
      <c r="I4098">
        <v>9683.9628055194753</v>
      </c>
      <c r="J4098">
        <v>9165.4611710063527</v>
      </c>
      <c r="K4098">
        <v>1900.3518462526047</v>
      </c>
      <c r="L4098">
        <v>2216.7073598565607</v>
      </c>
      <c r="M4098">
        <v>8878.9246283654193</v>
      </c>
      <c r="N4098">
        <v>8925.8279244186633</v>
      </c>
      <c r="O4098">
        <v>5583.0801148795363</v>
      </c>
      <c r="P4098">
        <v>6589.0549599999131</v>
      </c>
      <c r="Q4098">
        <v>3542.0340019828104</v>
      </c>
      <c r="R4098">
        <v>6053.514066244019</v>
      </c>
      <c r="S4098">
        <v>7535.7763890065726</v>
      </c>
      <c r="T4098">
        <v>6994.7146389905402</v>
      </c>
      <c r="U4098">
        <v>1440.0883080274641</v>
      </c>
      <c r="V4098">
        <v>5221.3487511052908</v>
      </c>
      <c r="W4098">
        <v>3785.3749811007629</v>
      </c>
      <c r="X4098">
        <v>9050.9550159526116</v>
      </c>
      <c r="Y4098">
        <v>33519.084003844961</v>
      </c>
      <c r="Z4098">
        <v>2495.4673109104483</v>
      </c>
      <c r="AA4098">
        <v>52439.787102314367</v>
      </c>
      <c r="AB4098">
        <v>1429.801962970125</v>
      </c>
      <c r="AC4098">
        <v>8452.7575051569638</v>
      </c>
      <c r="AD4098">
        <v>6241.1853459116519</v>
      </c>
      <c r="AE4098">
        <v>9834.8002753008586</v>
      </c>
      <c r="AF4098">
        <v>29639.07464821668</v>
      </c>
      <c r="AG4098">
        <v>74792.014911912076</v>
      </c>
      <c r="AH4098">
        <v>15374.999957204647</v>
      </c>
      <c r="AI4098">
        <v>3391.4079654046777</v>
      </c>
      <c r="AJ4098">
        <v>16450.6308910478</v>
      </c>
      <c r="AK4098">
        <v>3913.1662798139628</v>
      </c>
      <c r="AL4098">
        <v>354541.3125</v>
      </c>
      <c r="AM4098">
        <v>280461.59375</v>
      </c>
      <c r="AN4098">
        <v>74079.7265625</v>
      </c>
      <c r="AO4098" s="5" t="s">
        <v>4601</v>
      </c>
    </row>
    <row r="4099" spans="1:41" ht="14.25" x14ac:dyDescent="0.45">
      <c r="A4099">
        <v>2021</v>
      </c>
      <c r="B4099" s="5" t="s">
        <v>1509</v>
      </c>
      <c r="C4099" s="5" t="s">
        <v>277</v>
      </c>
      <c r="D4099" s="5" t="s">
        <v>107</v>
      </c>
      <c r="E4099" s="5" t="s">
        <v>110</v>
      </c>
      <c r="F4099" s="5" t="s">
        <v>110</v>
      </c>
      <c r="G4099" s="5" t="s">
        <v>86</v>
      </c>
      <c r="H4099" s="5" t="s">
        <v>130</v>
      </c>
      <c r="I4099">
        <v>8904.4603664014303</v>
      </c>
      <c r="J4099">
        <v>7283.6896268119217</v>
      </c>
      <c r="K4099">
        <v>1714.7046660634635</v>
      </c>
      <c r="L4099">
        <v>2254.4771700035253</v>
      </c>
      <c r="M4099">
        <v>6892.1526406242028</v>
      </c>
      <c r="N4099">
        <v>7932.5470743420929</v>
      </c>
      <c r="O4099">
        <v>4881.4687699743599</v>
      </c>
      <c r="P4099">
        <v>2831.6624935956443</v>
      </c>
      <c r="Q4099">
        <v>4780.848972793965</v>
      </c>
      <c r="R4099">
        <v>5681.1492861457282</v>
      </c>
      <c r="S4099">
        <v>9833.9420118070575</v>
      </c>
      <c r="T4099">
        <v>5695.8728319452612</v>
      </c>
      <c r="U4099">
        <v>1362.2847925251569</v>
      </c>
      <c r="V4099">
        <v>5287.4498768066978</v>
      </c>
      <c r="W4099">
        <v>3013.3004659323319</v>
      </c>
      <c r="X4099">
        <v>8546.0141019173552</v>
      </c>
      <c r="Y4099">
        <v>32103.724162652583</v>
      </c>
      <c r="Z4099">
        <v>2751.1497845685067</v>
      </c>
      <c r="AA4099">
        <v>40066.043274694232</v>
      </c>
      <c r="AB4099">
        <v>1459.4033615491085</v>
      </c>
      <c r="AC4099">
        <v>7245.5702144247462</v>
      </c>
      <c r="AD4099">
        <v>5494.9843843323124</v>
      </c>
      <c r="AE4099">
        <v>8663.1604743756689</v>
      </c>
      <c r="AF4099">
        <v>29513.545678521899</v>
      </c>
      <c r="AG4099">
        <v>72060.906014673266</v>
      </c>
      <c r="AH4099">
        <v>12356.428424452406</v>
      </c>
      <c r="AI4099">
        <v>2958.7040811837319</v>
      </c>
      <c r="AJ4099">
        <v>16782.644372255669</v>
      </c>
      <c r="AK4099">
        <v>4083.6812696355319</v>
      </c>
      <c r="AL4099">
        <v>322436</v>
      </c>
      <c r="AM4099">
        <v>255505.3125</v>
      </c>
      <c r="AN4099">
        <v>66930.65625</v>
      </c>
      <c r="AO4099" s="5" t="s">
        <v>3040</v>
      </c>
    </row>
    <row r="4100" spans="1:41" ht="14.25" x14ac:dyDescent="0.45">
      <c r="A4100">
        <v>2021</v>
      </c>
      <c r="B4100" s="5" t="s">
        <v>1507</v>
      </c>
      <c r="C4100" s="5" t="s">
        <v>277</v>
      </c>
      <c r="D4100" s="5" t="s">
        <v>107</v>
      </c>
      <c r="E4100" s="5" t="s">
        <v>110</v>
      </c>
      <c r="F4100" s="5" t="s">
        <v>110</v>
      </c>
      <c r="G4100" s="5" t="s">
        <v>86</v>
      </c>
      <c r="H4100" s="5" t="s">
        <v>130</v>
      </c>
      <c r="I4100">
        <v>11238.773937103349</v>
      </c>
      <c r="J4100">
        <v>924.98488737340983</v>
      </c>
      <c r="K4100">
        <v>0</v>
      </c>
      <c r="L4100">
        <v>1451.3302611333802</v>
      </c>
      <c r="M4100">
        <v>6955.2417609113309</v>
      </c>
      <c r="N4100">
        <v>6760.3303833555474</v>
      </c>
      <c r="O4100">
        <v>5563.8592123330973</v>
      </c>
      <c r="P4100">
        <v>2357.5310876558951</v>
      </c>
      <c r="Q4100">
        <v>4314.9787495584769</v>
      </c>
      <c r="R4100">
        <v>6219.4114303149317</v>
      </c>
      <c r="S4100">
        <v>12610.698835745143</v>
      </c>
      <c r="T4100">
        <v>6255.9882753909278</v>
      </c>
      <c r="U4100">
        <v>1832.5581208490466</v>
      </c>
      <c r="V4100">
        <v>6076.7858668162644</v>
      </c>
      <c r="W4100">
        <v>2065.656506025306</v>
      </c>
      <c r="X4100">
        <v>9343.6622252696361</v>
      </c>
      <c r="Y4100">
        <v>38093.925176051103</v>
      </c>
      <c r="Z4100">
        <v>3041.5913607817897</v>
      </c>
      <c r="AA4100">
        <v>41824.068389332075</v>
      </c>
      <c r="AB4100">
        <v>1491.564957597494</v>
      </c>
      <c r="AC4100">
        <v>7216.164906006592</v>
      </c>
      <c r="AD4100">
        <v>5907.2789118310939</v>
      </c>
      <c r="AE4100">
        <v>9056.1121215847197</v>
      </c>
      <c r="AF4100">
        <v>28471.136956392671</v>
      </c>
      <c r="AG4100">
        <v>76447.444405224349</v>
      </c>
      <c r="AH4100">
        <v>15431.290186098713</v>
      </c>
      <c r="AI4100">
        <v>3007.8104864358097</v>
      </c>
      <c r="AJ4100">
        <v>23404.615407232643</v>
      </c>
      <c r="AK4100">
        <v>3566.8790784561652</v>
      </c>
      <c r="AL4100">
        <v>340931.6875</v>
      </c>
      <c r="AM4100">
        <v>268731.75</v>
      </c>
      <c r="AN4100">
        <v>72199.9375</v>
      </c>
      <c r="AO4100" s="5" t="s">
        <v>3038</v>
      </c>
    </row>
    <row r="4101" spans="1:41" ht="14.25" x14ac:dyDescent="0.45">
      <c r="A4101">
        <v>2021</v>
      </c>
      <c r="B4101" s="5" t="s">
        <v>1508</v>
      </c>
      <c r="C4101" s="5" t="s">
        <v>277</v>
      </c>
      <c r="D4101" s="5" t="s">
        <v>107</v>
      </c>
      <c r="E4101" s="5" t="s">
        <v>110</v>
      </c>
      <c r="F4101" s="5" t="s">
        <v>110</v>
      </c>
      <c r="G4101" s="5" t="s">
        <v>86</v>
      </c>
      <c r="H4101" s="5" t="s">
        <v>130</v>
      </c>
      <c r="I4101">
        <v>9937.4792204386031</v>
      </c>
      <c r="J4101">
        <v>10302.790614410302</v>
      </c>
      <c r="K4101">
        <v>1895.2758689216655</v>
      </c>
      <c r="L4101">
        <v>1424.2317205357901</v>
      </c>
      <c r="M4101">
        <v>6743.5818918110726</v>
      </c>
      <c r="N4101">
        <v>6909.9056006163337</v>
      </c>
      <c r="O4101">
        <v>6564.6046009590464</v>
      </c>
      <c r="P4101">
        <v>2297.7169135856016</v>
      </c>
      <c r="Q4101">
        <v>3169.627823048882</v>
      </c>
      <c r="R4101">
        <v>5460.9317687134308</v>
      </c>
      <c r="S4101">
        <v>6508.0505394335114</v>
      </c>
      <c r="T4101">
        <v>6423.4982460459069</v>
      </c>
      <c r="U4101">
        <v>1820.8456704851476</v>
      </c>
      <c r="V4101">
        <v>5750.6104789601141</v>
      </c>
      <c r="W4101">
        <v>2826.79203223492</v>
      </c>
      <c r="X4101">
        <v>8575.5695189930084</v>
      </c>
      <c r="Y4101">
        <v>32032.19559778204</v>
      </c>
      <c r="Z4101">
        <v>3719.3107877105153</v>
      </c>
      <c r="AA4101">
        <v>34993.668489345335</v>
      </c>
      <c r="AB4101">
        <v>1463.7151740989852</v>
      </c>
      <c r="AC4101">
        <v>6754.1504508423677</v>
      </c>
      <c r="AD4101">
        <v>5062.9802568833966</v>
      </c>
      <c r="AE4101">
        <v>8741.5345902582758</v>
      </c>
      <c r="AF4101">
        <v>28579.312522811426</v>
      </c>
      <c r="AG4101">
        <v>78210.829791855998</v>
      </c>
      <c r="AH4101">
        <v>15532.684959949718</v>
      </c>
      <c r="AI4101">
        <v>2951.6500956830619</v>
      </c>
      <c r="AJ4101">
        <v>20846.89102835608</v>
      </c>
      <c r="AK4101">
        <v>4181.6815776662997</v>
      </c>
      <c r="AL4101">
        <v>329682.15625</v>
      </c>
      <c r="AM4101">
        <v>260952.03125</v>
      </c>
      <c r="AN4101">
        <v>68730.078125</v>
      </c>
      <c r="AO4101" s="5" t="s">
        <v>3039</v>
      </c>
    </row>
    <row r="4102" spans="1:41" ht="14.25" x14ac:dyDescent="0.45">
      <c r="A4102">
        <v>2021</v>
      </c>
      <c r="B4102" s="5" t="s">
        <v>5028</v>
      </c>
      <c r="C4102" s="5" t="s">
        <v>277</v>
      </c>
      <c r="D4102" s="5" t="s">
        <v>107</v>
      </c>
      <c r="E4102" s="5" t="s">
        <v>110</v>
      </c>
      <c r="F4102" s="5" t="s">
        <v>110</v>
      </c>
      <c r="G4102" s="5" t="s">
        <v>87</v>
      </c>
      <c r="H4102" s="5" t="s">
        <v>130</v>
      </c>
      <c r="I4102">
        <v>12127.70938546614</v>
      </c>
      <c r="J4102">
        <v>27686.085032353149</v>
      </c>
      <c r="K4102">
        <v>1869.2853121855501</v>
      </c>
      <c r="L4102">
        <v>2006.9012428415999</v>
      </c>
      <c r="M4102">
        <v>9909.30311712</v>
      </c>
      <c r="N4102">
        <v>9075.1923971999986</v>
      </c>
      <c r="O4102">
        <v>6018.7298179004283</v>
      </c>
      <c r="P4102">
        <v>8064.323575999997</v>
      </c>
      <c r="Q4102">
        <v>3757.9283345686349</v>
      </c>
      <c r="R4102">
        <v>6080.7939499999993</v>
      </c>
      <c r="S4102">
        <v>11365.97</v>
      </c>
      <c r="T4102">
        <v>8481.8090128585427</v>
      </c>
      <c r="U4102">
        <v>1428.14</v>
      </c>
      <c r="V4102">
        <v>4847</v>
      </c>
      <c r="W4102">
        <v>3583.9328817599999</v>
      </c>
      <c r="X4102">
        <v>14960.0445</v>
      </c>
      <c r="Y4102">
        <v>35351</v>
      </c>
      <c r="Z4102">
        <v>3655.4252401160002</v>
      </c>
      <c r="AA4102">
        <v>53290</v>
      </c>
      <c r="AB4102">
        <v>786</v>
      </c>
      <c r="AC4102">
        <v>8575.4539084083335</v>
      </c>
      <c r="AD4102">
        <v>7342.0094113239993</v>
      </c>
      <c r="AE4102">
        <v>10191.758400000001</v>
      </c>
      <c r="AF4102">
        <v>30720.045507480001</v>
      </c>
      <c r="AG4102">
        <v>83424</v>
      </c>
      <c r="AH4102">
        <v>16666.179892343749</v>
      </c>
      <c r="AI4102">
        <v>4152.2363999999998</v>
      </c>
      <c r="AJ4102">
        <v>17991.104931360002</v>
      </c>
      <c r="AK4102">
        <v>3981</v>
      </c>
      <c r="AL4102">
        <v>407389.375</v>
      </c>
      <c r="AM4102">
        <v>318272.84375</v>
      </c>
      <c r="AN4102">
        <v>89116.5</v>
      </c>
      <c r="AO4102" s="5" t="s">
        <v>5904</v>
      </c>
    </row>
    <row r="4103" spans="1:41" ht="14.25" x14ac:dyDescent="0.45">
      <c r="A4103">
        <v>2021</v>
      </c>
      <c r="B4103" s="5" t="s">
        <v>1507</v>
      </c>
      <c r="C4103" s="5" t="s">
        <v>277</v>
      </c>
      <c r="D4103" s="5" t="s">
        <v>107</v>
      </c>
      <c r="E4103" s="5" t="s">
        <v>110</v>
      </c>
      <c r="F4103" s="5" t="s">
        <v>110</v>
      </c>
      <c r="G4103" s="5" t="s">
        <v>87</v>
      </c>
      <c r="H4103" s="5" t="s">
        <v>130</v>
      </c>
      <c r="I4103">
        <v>12178.48072379419</v>
      </c>
      <c r="J4103">
        <v>900</v>
      </c>
      <c r="K4103">
        <v>0</v>
      </c>
      <c r="L4103">
        <v>1584.6751711024699</v>
      </c>
      <c r="M4103">
        <v>7615.9261774999959</v>
      </c>
      <c r="N4103">
        <v>7478.1</v>
      </c>
      <c r="O4103">
        <v>6317.4190235889218</v>
      </c>
      <c r="P4103">
        <v>2697</v>
      </c>
      <c r="Q4103">
        <v>4803.397184475305</v>
      </c>
      <c r="R4103">
        <v>6814.0413313293002</v>
      </c>
      <c r="S4103">
        <v>13969.43497710884</v>
      </c>
      <c r="T4103">
        <v>7103.2888924828203</v>
      </c>
      <c r="U4103">
        <v>1472</v>
      </c>
      <c r="V4103">
        <v>6731</v>
      </c>
      <c r="W4103">
        <v>2213.3664567444912</v>
      </c>
      <c r="X4103">
        <v>11030.305893960691</v>
      </c>
      <c r="Y4103">
        <v>42565</v>
      </c>
      <c r="Z4103">
        <v>3446.7284548764119</v>
      </c>
      <c r="AA4103">
        <v>46417.615128649617</v>
      </c>
      <c r="AB4103">
        <v>1390</v>
      </c>
      <c r="AC4103">
        <v>8161.5901079395317</v>
      </c>
      <c r="AD4103">
        <v>6523.4667857142858</v>
      </c>
      <c r="AE4103">
        <v>10075.859651973609</v>
      </c>
      <c r="AF4103">
        <v>31087</v>
      </c>
      <c r="AG4103">
        <v>85018.241069691692</v>
      </c>
      <c r="AH4103">
        <v>16694.72678355021</v>
      </c>
      <c r="AI4103">
        <v>3219.7659264209319</v>
      </c>
      <c r="AJ4103">
        <v>26060.37562063021</v>
      </c>
      <c r="AK4103">
        <v>3895</v>
      </c>
      <c r="AL4103">
        <v>377463.8125</v>
      </c>
      <c r="AM4103">
        <v>297491.09375</v>
      </c>
      <c r="AN4103">
        <v>79972.703125</v>
      </c>
      <c r="AO4103" s="5" t="s">
        <v>3043</v>
      </c>
    </row>
    <row r="4104" spans="1:41" ht="14.25" x14ac:dyDescent="0.45">
      <c r="A4104">
        <v>2021</v>
      </c>
      <c r="B4104" s="5" t="s">
        <v>589</v>
      </c>
      <c r="C4104" s="5" t="s">
        <v>277</v>
      </c>
      <c r="D4104" s="5" t="s">
        <v>107</v>
      </c>
      <c r="E4104" s="5" t="s">
        <v>110</v>
      </c>
      <c r="F4104" s="5" t="s">
        <v>110</v>
      </c>
      <c r="G4104" s="5" t="s">
        <v>87</v>
      </c>
      <c r="H4104" s="5" t="s">
        <v>130</v>
      </c>
      <c r="I4104">
        <v>18788.75156511848</v>
      </c>
      <c r="J4104">
        <v>6534.7173999333354</v>
      </c>
      <c r="K4104">
        <v>2295.0868541958689</v>
      </c>
      <c r="L4104">
        <v>2907.0772277904011</v>
      </c>
      <c r="M4104">
        <v>8742.7245907430279</v>
      </c>
      <c r="N4104">
        <v>9416.4374499999976</v>
      </c>
      <c r="O4104">
        <v>5556.1499018842742</v>
      </c>
      <c r="P4104">
        <v>2542</v>
      </c>
      <c r="Q4104">
        <v>3459.3141449559248</v>
      </c>
      <c r="R4104">
        <v>5794.2189004962474</v>
      </c>
      <c r="S4104">
        <v>7869</v>
      </c>
      <c r="T4104">
        <v>6411.1613056100005</v>
      </c>
      <c r="U4104">
        <v>1456.8456140000001</v>
      </c>
      <c r="V4104">
        <v>124</v>
      </c>
      <c r="W4104">
        <v>3118.7808944404692</v>
      </c>
      <c r="X4104">
        <v>9473.4462643200022</v>
      </c>
      <c r="Y4104">
        <v>35878</v>
      </c>
      <c r="Z4104">
        <v>2532.1806090512791</v>
      </c>
      <c r="AA4104">
        <v>50676.372180949642</v>
      </c>
      <c r="AB4104">
        <v>1390</v>
      </c>
      <c r="AC4104">
        <v>8350.6319199999998</v>
      </c>
      <c r="AD4104">
        <v>5263.399291743488</v>
      </c>
      <c r="AE4104">
        <v>9511.3313899200002</v>
      </c>
      <c r="AF4104">
        <v>31850.554394859901</v>
      </c>
      <c r="AG4104">
        <v>78539.132707607307</v>
      </c>
      <c r="AH4104">
        <v>19223.055376586341</v>
      </c>
      <c r="AI4104">
        <v>3383.6829321599998</v>
      </c>
      <c r="AJ4104">
        <v>17322.457100849751</v>
      </c>
      <c r="AK4104">
        <v>4120.2284715597143</v>
      </c>
      <c r="AL4104">
        <v>362530.75</v>
      </c>
      <c r="AM4104">
        <v>285684</v>
      </c>
      <c r="AN4104">
        <v>76846.7109375</v>
      </c>
      <c r="AO4104" s="5" t="s">
        <v>1134</v>
      </c>
    </row>
    <row r="4105" spans="1:41" ht="14.25" x14ac:dyDescent="0.45">
      <c r="A4105">
        <v>2021</v>
      </c>
      <c r="B4105" s="5" t="s">
        <v>4071</v>
      </c>
      <c r="C4105" s="5" t="s">
        <v>277</v>
      </c>
      <c r="D4105" s="5" t="s">
        <v>107</v>
      </c>
      <c r="E4105" s="5" t="s">
        <v>110</v>
      </c>
      <c r="F4105" s="5" t="s">
        <v>110</v>
      </c>
      <c r="G4105" s="5" t="s">
        <v>87</v>
      </c>
      <c r="H4105" s="5" t="s">
        <v>130</v>
      </c>
      <c r="I4105">
        <v>10182.288883034091</v>
      </c>
      <c r="J4105">
        <v>8910.3186019090845</v>
      </c>
      <c r="K4105">
        <v>1958.6039239875599</v>
      </c>
      <c r="L4105">
        <v>2347.0104999999999</v>
      </c>
      <c r="M4105">
        <v>9160.0911640581144</v>
      </c>
      <c r="N4105">
        <v>9226.5444277845891</v>
      </c>
      <c r="O4105">
        <v>5748.5896800349419</v>
      </c>
      <c r="P4105">
        <v>7015.6364377367654</v>
      </c>
      <c r="Q4105">
        <v>3657.7811947572</v>
      </c>
      <c r="R4105">
        <v>6153.8172368749983</v>
      </c>
      <c r="S4105">
        <v>7766</v>
      </c>
      <c r="T4105">
        <v>7360.5386879999996</v>
      </c>
      <c r="U4105">
        <v>1442.4213999999999</v>
      </c>
      <c r="V4105">
        <v>5460</v>
      </c>
      <c r="W4105">
        <v>3916.7427204799992</v>
      </c>
      <c r="X4105">
        <v>8806.9651920000015</v>
      </c>
      <c r="Y4105">
        <v>34641</v>
      </c>
      <c r="Z4105">
        <v>2577</v>
      </c>
      <c r="AA4105">
        <v>54970</v>
      </c>
      <c r="AB4105">
        <v>1390</v>
      </c>
      <c r="AC4105">
        <v>8720.4287199999999</v>
      </c>
      <c r="AD4105">
        <v>6445.1358678348006</v>
      </c>
      <c r="AE4105">
        <v>10146.236269903389</v>
      </c>
      <c r="AF4105">
        <v>31189.200258239998</v>
      </c>
      <c r="AG4105">
        <v>78760</v>
      </c>
      <c r="AH4105">
        <v>15864</v>
      </c>
      <c r="AI4105">
        <v>3498.802776</v>
      </c>
      <c r="AJ4105">
        <v>17311</v>
      </c>
      <c r="AK4105">
        <v>3932.1976091814809</v>
      </c>
      <c r="AL4105">
        <v>368558.34375</v>
      </c>
      <c r="AM4105">
        <v>292710.6875</v>
      </c>
      <c r="AN4105">
        <v>75847.671875</v>
      </c>
      <c r="AO4105" s="5" t="s">
        <v>4602</v>
      </c>
    </row>
    <row r="4106" spans="1:41" ht="14.25" x14ac:dyDescent="0.45">
      <c r="A4106">
        <v>2021</v>
      </c>
      <c r="B4106" s="5" t="s">
        <v>1508</v>
      </c>
      <c r="C4106" s="5" t="s">
        <v>277</v>
      </c>
      <c r="D4106" s="5" t="s">
        <v>107</v>
      </c>
      <c r="E4106" s="5" t="s">
        <v>110</v>
      </c>
      <c r="F4106" s="5" t="s">
        <v>110</v>
      </c>
      <c r="G4106" s="5" t="s">
        <v>87</v>
      </c>
      <c r="H4106" s="5" t="s">
        <v>130</v>
      </c>
      <c r="I4106">
        <v>10723.876072369119</v>
      </c>
      <c r="J4106">
        <v>11378.771860957069</v>
      </c>
      <c r="K4106">
        <v>2103.6278224565422</v>
      </c>
      <c r="L4106">
        <v>1550.5117320000011</v>
      </c>
      <c r="M4106">
        <v>7364.5582452170511</v>
      </c>
      <c r="N4106">
        <v>7618.9746545577109</v>
      </c>
      <c r="O4106">
        <v>7410</v>
      </c>
      <c r="P4106">
        <v>2697</v>
      </c>
      <c r="Q4106">
        <v>3711.027875273232</v>
      </c>
      <c r="R4106">
        <v>6205.5491643671066</v>
      </c>
      <c r="S4106">
        <v>6960</v>
      </c>
      <c r="T4106">
        <v>6911.3721878857205</v>
      </c>
      <c r="U4106">
        <v>1986.2438490502809</v>
      </c>
      <c r="V4106">
        <v>6273</v>
      </c>
      <c r="W4106">
        <v>3023.1041831448601</v>
      </c>
      <c r="X4106">
        <v>10015.71066328525</v>
      </c>
      <c r="Y4106">
        <v>35553</v>
      </c>
      <c r="Z4106">
        <v>4064.2805760000001</v>
      </c>
      <c r="AA4106">
        <v>38757.75718750948</v>
      </c>
      <c r="AB4106">
        <v>1390</v>
      </c>
      <c r="AC4106">
        <v>7727.1072042227343</v>
      </c>
      <c r="AD4106">
        <v>5927.7814034264784</v>
      </c>
      <c r="AE4106">
        <v>9348.6077099283066</v>
      </c>
      <c r="AF4106">
        <v>31114.212344755269</v>
      </c>
      <c r="AG4106">
        <v>89759</v>
      </c>
      <c r="AH4106">
        <v>18712.717776670939</v>
      </c>
      <c r="AI4106">
        <v>3156.633261196992</v>
      </c>
      <c r="AJ4106">
        <v>25239.203337419811</v>
      </c>
      <c r="AK4106">
        <v>4658.0591738118401</v>
      </c>
      <c r="AL4106">
        <v>371341.6875</v>
      </c>
      <c r="AM4106">
        <v>293708.15625</v>
      </c>
      <c r="AN4106">
        <v>77633.5703125</v>
      </c>
      <c r="AO4106" s="5" t="s">
        <v>3041</v>
      </c>
    </row>
    <row r="4107" spans="1:41" ht="14.25" x14ac:dyDescent="0.45">
      <c r="A4107">
        <v>2021</v>
      </c>
      <c r="B4107" s="5" t="s">
        <v>1509</v>
      </c>
      <c r="C4107" s="5" t="s">
        <v>277</v>
      </c>
      <c r="D4107" s="5" t="s">
        <v>107</v>
      </c>
      <c r="E4107" s="5" t="s">
        <v>110</v>
      </c>
      <c r="F4107" s="5" t="s">
        <v>110</v>
      </c>
      <c r="G4107" s="5" t="s">
        <v>87</v>
      </c>
      <c r="H4107" s="5" t="s">
        <v>130</v>
      </c>
      <c r="I4107">
        <v>9777</v>
      </c>
      <c r="J4107">
        <v>7756.2155381800076</v>
      </c>
      <c r="K4107">
        <v>1842.7177255283109</v>
      </c>
      <c r="L4107">
        <v>2390.548222853226</v>
      </c>
      <c r="M4107">
        <v>7384.9382396488554</v>
      </c>
      <c r="N4107">
        <v>8341.6694209825819</v>
      </c>
      <c r="O4107">
        <v>5188.2362293184888</v>
      </c>
      <c r="P4107">
        <v>2697</v>
      </c>
      <c r="Q4107">
        <v>5080.2446020343186</v>
      </c>
      <c r="R4107">
        <v>6263.0284428837367</v>
      </c>
      <c r="S4107">
        <v>10341</v>
      </c>
      <c r="T4107">
        <v>5931.9297068888209</v>
      </c>
      <c r="U4107">
        <v>1461.1957389950401</v>
      </c>
      <c r="V4107">
        <v>5687</v>
      </c>
      <c r="W4107">
        <v>3178.037731434837</v>
      </c>
      <c r="X4107">
        <v>8986.7761057267198</v>
      </c>
      <c r="Y4107">
        <v>34245</v>
      </c>
      <c r="Z4107">
        <v>2924.3124480644569</v>
      </c>
      <c r="AA4107">
        <v>43096.70341032969</v>
      </c>
      <c r="AB4107">
        <v>1390</v>
      </c>
      <c r="AC4107">
        <v>7769.8352571209489</v>
      </c>
      <c r="AD4107">
        <v>5844.9469381589233</v>
      </c>
      <c r="AE4107">
        <v>9308</v>
      </c>
      <c r="AF4107">
        <v>31656.425605511042</v>
      </c>
      <c r="AG4107">
        <v>80758.961500697042</v>
      </c>
      <c r="AH4107">
        <v>13253.58740116276</v>
      </c>
      <c r="AI4107">
        <v>3111.2997034176001</v>
      </c>
      <c r="AJ4107">
        <v>18040.139678455609</v>
      </c>
      <c r="AK4107">
        <v>4377.4757013951121</v>
      </c>
      <c r="AL4107">
        <v>348084.21875</v>
      </c>
      <c r="AM4107">
        <v>277253.28125</v>
      </c>
      <c r="AN4107">
        <v>70830.9453125</v>
      </c>
      <c r="AO4107" s="5" t="s">
        <v>3042</v>
      </c>
    </row>
    <row r="4108" spans="1:41" ht="14.25" x14ac:dyDescent="0.45">
      <c r="A4108">
        <v>2021</v>
      </c>
      <c r="B4108" s="5" t="s">
        <v>4071</v>
      </c>
      <c r="C4108" s="5" t="s">
        <v>277</v>
      </c>
      <c r="D4108" s="5" t="s">
        <v>107</v>
      </c>
      <c r="E4108" s="5" t="s">
        <v>4072</v>
      </c>
      <c r="F4108" s="5" t="s">
        <v>4072</v>
      </c>
      <c r="G4108" s="5" t="s">
        <v>86</v>
      </c>
      <c r="H4108" s="5" t="s">
        <v>130</v>
      </c>
      <c r="I4108"/>
      <c r="J4108"/>
      <c r="K4108"/>
      <c r="L4108"/>
      <c r="M4108"/>
      <c r="N4108"/>
      <c r="O4108">
        <v>1692.490305395602</v>
      </c>
      <c r="P4108"/>
      <c r="Q4108"/>
      <c r="R4108"/>
      <c r="S4108"/>
      <c r="T4108"/>
      <c r="U4108"/>
      <c r="V4108"/>
      <c r="W4108"/>
      <c r="X4108"/>
      <c r="Y4108"/>
      <c r="Z4108"/>
      <c r="AA4108"/>
      <c r="AB4108"/>
      <c r="AC4108"/>
      <c r="AD4108"/>
      <c r="AE4108"/>
      <c r="AF4108"/>
      <c r="AG4108"/>
      <c r="AH4108"/>
      <c r="AI4108"/>
      <c r="AJ4108"/>
      <c r="AK4108"/>
      <c r="AL4108">
        <v>1692.4903564453125</v>
      </c>
      <c r="AM4108">
        <v>0</v>
      </c>
      <c r="AN4108">
        <v>1692.4903564453125</v>
      </c>
      <c r="AO4108" s="5" t="s">
        <v>4603</v>
      </c>
    </row>
    <row r="4109" spans="1:41" ht="14.25" x14ac:dyDescent="0.45">
      <c r="A4109">
        <v>2021</v>
      </c>
      <c r="B4109" s="5" t="s">
        <v>5028</v>
      </c>
      <c r="C4109" s="5" t="s">
        <v>277</v>
      </c>
      <c r="D4109" s="5" t="s">
        <v>107</v>
      </c>
      <c r="E4109" s="5" t="s">
        <v>4072</v>
      </c>
      <c r="F4109" s="5" t="s">
        <v>4072</v>
      </c>
      <c r="G4109" s="5" t="s">
        <v>86</v>
      </c>
      <c r="H4109" s="5" t="s">
        <v>130</v>
      </c>
      <c r="I4109"/>
      <c r="J4109"/>
      <c r="K4109"/>
      <c r="L4109"/>
      <c r="M4109"/>
      <c r="N4109"/>
      <c r="O4109">
        <v>1660.7365423000001</v>
      </c>
      <c r="P4109"/>
      <c r="Q4109"/>
      <c r="R4109"/>
      <c r="S4109"/>
      <c r="T4109"/>
      <c r="U4109"/>
      <c r="V4109"/>
      <c r="W4109"/>
      <c r="X4109"/>
      <c r="Y4109"/>
      <c r="Z4109"/>
      <c r="AA4109"/>
      <c r="AB4109"/>
      <c r="AC4109"/>
      <c r="AD4109"/>
      <c r="AE4109"/>
      <c r="AF4109"/>
      <c r="AG4109"/>
      <c r="AH4109"/>
      <c r="AI4109"/>
      <c r="AJ4109"/>
      <c r="AK4109"/>
      <c r="AL4109">
        <v>1660.736572265625</v>
      </c>
      <c r="AM4109">
        <v>0</v>
      </c>
      <c r="AN4109">
        <v>1660.736572265625</v>
      </c>
      <c r="AO4109" s="5" t="s">
        <v>5905</v>
      </c>
    </row>
    <row r="4110" spans="1:41" ht="14.25" x14ac:dyDescent="0.45">
      <c r="A4110">
        <v>2021</v>
      </c>
      <c r="B4110" s="5" t="s">
        <v>5028</v>
      </c>
      <c r="C4110" s="5" t="s">
        <v>277</v>
      </c>
      <c r="D4110" s="5" t="s">
        <v>107</v>
      </c>
      <c r="E4110" s="5" t="s">
        <v>4072</v>
      </c>
      <c r="F4110" s="5" t="s">
        <v>4072</v>
      </c>
      <c r="G4110" s="5" t="s">
        <v>87</v>
      </c>
      <c r="H4110" s="5" t="s">
        <v>130</v>
      </c>
      <c r="I4110"/>
      <c r="J4110"/>
      <c r="K4110"/>
      <c r="L4110"/>
      <c r="M4110"/>
      <c r="N4110"/>
      <c r="O4110">
        <v>1727.83029860892</v>
      </c>
      <c r="P4110"/>
      <c r="Q4110"/>
      <c r="R4110"/>
      <c r="S4110"/>
      <c r="T4110"/>
      <c r="U4110"/>
      <c r="V4110"/>
      <c r="W4110"/>
      <c r="X4110"/>
      <c r="Y4110"/>
      <c r="Z4110"/>
      <c r="AA4110"/>
      <c r="AB4110"/>
      <c r="AC4110"/>
      <c r="AD4110"/>
      <c r="AE4110"/>
      <c r="AF4110"/>
      <c r="AG4110"/>
      <c r="AH4110"/>
      <c r="AI4110"/>
      <c r="AJ4110"/>
      <c r="AK4110"/>
      <c r="AL4110">
        <v>1727.830322265625</v>
      </c>
      <c r="AM4110">
        <v>0</v>
      </c>
      <c r="AN4110">
        <v>1727.830322265625</v>
      </c>
      <c r="AO4110" s="5" t="s">
        <v>5906</v>
      </c>
    </row>
    <row r="4111" spans="1:41" ht="14.25" x14ac:dyDescent="0.45">
      <c r="A4111">
        <v>2021</v>
      </c>
      <c r="B4111" s="5" t="s">
        <v>4071</v>
      </c>
      <c r="C4111" s="5" t="s">
        <v>277</v>
      </c>
      <c r="D4111" s="5" t="s">
        <v>107</v>
      </c>
      <c r="E4111" s="5" t="s">
        <v>4072</v>
      </c>
      <c r="F4111" s="5" t="s">
        <v>4072</v>
      </c>
      <c r="G4111" s="5" t="s">
        <v>87</v>
      </c>
      <c r="H4111" s="5" t="s">
        <v>130</v>
      </c>
      <c r="I4111"/>
      <c r="J4111"/>
      <c r="K4111"/>
      <c r="L4111"/>
      <c r="M4111"/>
      <c r="N4111"/>
      <c r="O4111">
        <v>1742.663924385809</v>
      </c>
      <c r="P4111"/>
      <c r="Q4111"/>
      <c r="R4111"/>
      <c r="S4111"/>
      <c r="T4111"/>
      <c r="U4111"/>
      <c r="V4111"/>
      <c r="W4111"/>
      <c r="X4111"/>
      <c r="Y4111"/>
      <c r="Z4111"/>
      <c r="AA4111"/>
      <c r="AB4111"/>
      <c r="AC4111"/>
      <c r="AD4111"/>
      <c r="AE4111"/>
      <c r="AF4111"/>
      <c r="AG4111"/>
      <c r="AH4111"/>
      <c r="AI4111"/>
      <c r="AJ4111"/>
      <c r="AK4111"/>
      <c r="AL4111">
        <v>1742.6639404296875</v>
      </c>
      <c r="AM4111">
        <v>0</v>
      </c>
      <c r="AN4111">
        <v>1742.6639404296875</v>
      </c>
      <c r="AO4111" s="5" t="s">
        <v>4604</v>
      </c>
    </row>
    <row r="4112" spans="1:41" ht="14.25" x14ac:dyDescent="0.45">
      <c r="A4112">
        <v>2021</v>
      </c>
      <c r="B4112" s="5" t="s">
        <v>589</v>
      </c>
      <c r="C4112" s="5" t="s">
        <v>277</v>
      </c>
      <c r="D4112" s="5" t="s">
        <v>107</v>
      </c>
      <c r="E4112" s="5" t="s">
        <v>291</v>
      </c>
      <c r="F4112" s="5" t="s">
        <v>291</v>
      </c>
      <c r="G4112" s="5" t="s">
        <v>86</v>
      </c>
      <c r="H4112" s="5" t="s">
        <v>130</v>
      </c>
      <c r="I4112">
        <v>2990.4434692802565</v>
      </c>
      <c r="J4112">
        <v>6052.3270670402699</v>
      </c>
      <c r="K4112">
        <v>209.44661626757971</v>
      </c>
      <c r="L4112">
        <v>196.13504376107986</v>
      </c>
      <c r="M4112">
        <v>1066.4058882532061</v>
      </c>
      <c r="N4112">
        <v>632.94325955734405</v>
      </c>
      <c r="O4112">
        <v>1794.1767563048411</v>
      </c>
      <c r="P4112">
        <v>798.90947164054694</v>
      </c>
      <c r="Q4112">
        <v>831.57423409190096</v>
      </c>
      <c r="R4112">
        <v>844.17223203359697</v>
      </c>
      <c r="S4112">
        <v>2122.9807493098601</v>
      </c>
      <c r="T4112">
        <v>2509.1903253016612</v>
      </c>
      <c r="U4112">
        <v>240.46407284140921</v>
      </c>
      <c r="V4112">
        <v>1819.1629858437045</v>
      </c>
      <c r="W4112">
        <v>608.47865388565288</v>
      </c>
      <c r="X4112">
        <v>1529.2941034926794</v>
      </c>
      <c r="Y4112">
        <v>12786.415699349716</v>
      </c>
      <c r="Z4112">
        <v>1493.579593484392</v>
      </c>
      <c r="AA4112">
        <v>13436.035355219834</v>
      </c>
      <c r="AB4112">
        <v>254.05552043679322</v>
      </c>
      <c r="AC4112">
        <v>1117.2299251256998</v>
      </c>
      <c r="AD4112">
        <v>3601.6182942368337</v>
      </c>
      <c r="AE4112">
        <v>1873.5287762252403</v>
      </c>
      <c r="AF4112">
        <v>1354.6432079272543</v>
      </c>
      <c r="AG4112">
        <v>13069.358053156895</v>
      </c>
      <c r="AH4112">
        <v>2604.8274611155534</v>
      </c>
      <c r="AI4112">
        <v>760.07556937262825</v>
      </c>
      <c r="AJ4112">
        <v>7840.8527438891906</v>
      </c>
      <c r="AK4112">
        <v>3199.6212262036042</v>
      </c>
      <c r="AL4112">
        <v>87637.9453125</v>
      </c>
      <c r="AM4112">
        <v>67377.78125</v>
      </c>
      <c r="AN4112">
        <v>20260.171875</v>
      </c>
      <c r="AO4112" s="5" t="s">
        <v>1135</v>
      </c>
    </row>
    <row r="4113" spans="1:41" ht="14.25" x14ac:dyDescent="0.45">
      <c r="A4113">
        <v>2021</v>
      </c>
      <c r="B4113" s="5" t="s">
        <v>1508</v>
      </c>
      <c r="C4113" s="5" t="s">
        <v>277</v>
      </c>
      <c r="D4113" s="5" t="s">
        <v>107</v>
      </c>
      <c r="E4113" s="5" t="s">
        <v>291</v>
      </c>
      <c r="F4113" s="5" t="s">
        <v>291</v>
      </c>
      <c r="G4113" s="5" t="s">
        <v>86</v>
      </c>
      <c r="H4113" s="5" t="s">
        <v>130</v>
      </c>
      <c r="I4113">
        <v>2648.4282181035096</v>
      </c>
      <c r="J4113">
        <v>3745.6895185785661</v>
      </c>
      <c r="K4113">
        <v>186.49205563520164</v>
      </c>
      <c r="L4113">
        <v>244.30353984961482</v>
      </c>
      <c r="M4113">
        <v>149.71620908258637</v>
      </c>
      <c r="N4113">
        <v>643.45524216885656</v>
      </c>
      <c r="O4113">
        <v>1764.8824689135965</v>
      </c>
      <c r="P4113">
        <v>804.66846618467264</v>
      </c>
      <c r="Q4113">
        <v>847.54556286011768</v>
      </c>
      <c r="R4113">
        <v>771.59153747093728</v>
      </c>
      <c r="S4113">
        <v>1772.6271207005536</v>
      </c>
      <c r="T4113">
        <v>1895.4584988332183</v>
      </c>
      <c r="U4113">
        <v>240.34824869092955</v>
      </c>
      <c r="V4113">
        <v>1208.8813092558526</v>
      </c>
      <c r="W4113">
        <v>493.1087936339585</v>
      </c>
      <c r="X4113">
        <v>2702.1018405696859</v>
      </c>
      <c r="Y4113">
        <v>14595.030441015781</v>
      </c>
      <c r="Z4113">
        <v>449.64487722321348</v>
      </c>
      <c r="AA4113">
        <v>15839.547673216</v>
      </c>
      <c r="AB4113">
        <v>181.12158988850754</v>
      </c>
      <c r="AC4113">
        <v>1138.3281317992828</v>
      </c>
      <c r="AD4113">
        <v>2992.7873100394636</v>
      </c>
      <c r="AE4113">
        <v>2143.9741686802404</v>
      </c>
      <c r="AF4113">
        <v>2005.1093802228449</v>
      </c>
      <c r="AG4113">
        <v>14623.462318498279</v>
      </c>
      <c r="AH4113">
        <v>2921.1325829484854</v>
      </c>
      <c r="AI4113">
        <v>748.70610703912121</v>
      </c>
      <c r="AJ4113">
        <v>8487.8475819458527</v>
      </c>
      <c r="AK4113">
        <v>3694.0125586644954</v>
      </c>
      <c r="AL4113">
        <v>89940</v>
      </c>
      <c r="AM4113">
        <v>70437.8515625</v>
      </c>
      <c r="AN4113">
        <v>19502.1484375</v>
      </c>
      <c r="AO4113" s="5" t="s">
        <v>3045</v>
      </c>
    </row>
    <row r="4114" spans="1:41" ht="14.25" x14ac:dyDescent="0.45">
      <c r="A4114">
        <v>2021</v>
      </c>
      <c r="B4114" s="5" t="s">
        <v>5028</v>
      </c>
      <c r="C4114" s="5" t="s">
        <v>277</v>
      </c>
      <c r="D4114" s="5" t="s">
        <v>107</v>
      </c>
      <c r="E4114" s="5" t="s">
        <v>291</v>
      </c>
      <c r="F4114" s="5" t="s">
        <v>291</v>
      </c>
      <c r="G4114" s="5" t="s">
        <v>86</v>
      </c>
      <c r="H4114" s="5" t="s">
        <v>130</v>
      </c>
      <c r="I4114">
        <v>2982.4916149397181</v>
      </c>
      <c r="J4114">
        <v>6970.0774761028333</v>
      </c>
      <c r="K4114">
        <v>332</v>
      </c>
      <c r="L4114">
        <v>188</v>
      </c>
      <c r="M4114">
        <v>1350</v>
      </c>
      <c r="N4114">
        <v>1178.673</v>
      </c>
      <c r="O4114"/>
      <c r="P4114">
        <v>997.34295999999995</v>
      </c>
      <c r="Q4114">
        <v>1007.576483709636</v>
      </c>
      <c r="R4114">
        <v>804.65614712871331</v>
      </c>
      <c r="S4114">
        <v>2536</v>
      </c>
      <c r="T4114">
        <v>2600</v>
      </c>
      <c r="U4114">
        <v>234</v>
      </c>
      <c r="V4114">
        <v>1834</v>
      </c>
      <c r="W4114">
        <v>768</v>
      </c>
      <c r="X4114">
        <v>2740.05</v>
      </c>
      <c r="Y4114">
        <v>12775</v>
      </c>
      <c r="Z4114">
        <v>1756.396890047962</v>
      </c>
      <c r="AA4114">
        <v>16006</v>
      </c>
      <c r="AB4114">
        <v>310</v>
      </c>
      <c r="AC4114">
        <v>1199.0925</v>
      </c>
      <c r="AD4114">
        <v>4079.06539038551</v>
      </c>
      <c r="AE4114">
        <v>1939</v>
      </c>
      <c r="AF4114">
        <v>3466.8</v>
      </c>
      <c r="AG4114">
        <v>15481</v>
      </c>
      <c r="AH4114">
        <v>3597.8747228216362</v>
      </c>
      <c r="AI4114">
        <v>1082</v>
      </c>
      <c r="AJ4114">
        <v>7800.25</v>
      </c>
      <c r="AK4114">
        <v>3229</v>
      </c>
      <c r="AL4114">
        <v>99244.3515625</v>
      </c>
      <c r="AM4114">
        <v>76620.359375</v>
      </c>
      <c r="AN4114">
        <v>22623.990234375</v>
      </c>
      <c r="AO4114" s="5" t="s">
        <v>5907</v>
      </c>
    </row>
    <row r="4115" spans="1:41" ht="14.25" x14ac:dyDescent="0.45">
      <c r="A4115">
        <v>2021</v>
      </c>
      <c r="B4115" s="5" t="s">
        <v>1507</v>
      </c>
      <c r="C4115" s="5" t="s">
        <v>277</v>
      </c>
      <c r="D4115" s="5" t="s">
        <v>107</v>
      </c>
      <c r="E4115" s="5" t="s">
        <v>291</v>
      </c>
      <c r="F4115" s="5" t="s">
        <v>291</v>
      </c>
      <c r="G4115" s="5" t="s">
        <v>86</v>
      </c>
      <c r="H4115" s="5" t="s">
        <v>130</v>
      </c>
      <c r="I4115">
        <v>2822.9938257062231</v>
      </c>
      <c r="J4115">
        <v>4275.2857758884556</v>
      </c>
      <c r="K4115">
        <v>198.51763824139306</v>
      </c>
      <c r="L4115">
        <v>212.4675263340315</v>
      </c>
      <c r="M4115">
        <v>120.17738325259592</v>
      </c>
      <c r="N4115">
        <v>561.21472864999225</v>
      </c>
      <c r="O4115">
        <v>1598.871789079328</v>
      </c>
      <c r="P4115">
        <v>863.81999342876441</v>
      </c>
      <c r="Q4115">
        <v>756.35756704128164</v>
      </c>
      <c r="R4115">
        <v>595.24836184040919</v>
      </c>
      <c r="S4115">
        <v>1581.7026960422345</v>
      </c>
      <c r="T4115">
        <v>1845.6775014875464</v>
      </c>
      <c r="U4115">
        <v>262.43427437158903</v>
      </c>
      <c r="V4115">
        <v>838.06635387312429</v>
      </c>
      <c r="W4115">
        <v>473.75966099229748</v>
      </c>
      <c r="X4115">
        <v>1432.5462002824852</v>
      </c>
      <c r="Y4115">
        <v>14790.100583141193</v>
      </c>
      <c r="Z4115">
        <v>404.54675468651453</v>
      </c>
      <c r="AA4115">
        <v>15688.543440565436</v>
      </c>
      <c r="AB4115">
        <v>182.42161351911795</v>
      </c>
      <c r="AC4115">
        <v>1129.7520754803049</v>
      </c>
      <c r="AD4115">
        <v>2936.2572288660913</v>
      </c>
      <c r="AE4115">
        <v>1603.7554603328106</v>
      </c>
      <c r="AF4115">
        <v>2248.767495474382</v>
      </c>
      <c r="AG4115">
        <v>13062.175141207925</v>
      </c>
      <c r="AH4115">
        <v>2237.8453400943163</v>
      </c>
      <c r="AI4115">
        <v>884.20829141031288</v>
      </c>
      <c r="AJ4115">
        <v>8500.3723264192013</v>
      </c>
      <c r="AK4115">
        <v>4011.1293607909583</v>
      </c>
      <c r="AL4115">
        <v>86119.0234375</v>
      </c>
      <c r="AM4115">
        <v>68615.8984375</v>
      </c>
      <c r="AN4115">
        <v>17503.115234375</v>
      </c>
      <c r="AO4115" s="5" t="s">
        <v>3044</v>
      </c>
    </row>
    <row r="4116" spans="1:41" ht="14.25" x14ac:dyDescent="0.45">
      <c r="A4116">
        <v>2021</v>
      </c>
      <c r="B4116" s="5" t="s">
        <v>1509</v>
      </c>
      <c r="C4116" s="5" t="s">
        <v>277</v>
      </c>
      <c r="D4116" s="5" t="s">
        <v>107</v>
      </c>
      <c r="E4116" s="5" t="s">
        <v>291</v>
      </c>
      <c r="F4116" s="5" t="s">
        <v>291</v>
      </c>
      <c r="G4116" s="5" t="s">
        <v>86</v>
      </c>
      <c r="H4116" s="5" t="s">
        <v>130</v>
      </c>
      <c r="I4116">
        <v>2611.0354443422561</v>
      </c>
      <c r="J4116">
        <v>4470.9095450774175</v>
      </c>
      <c r="K4116">
        <v>217.92482950155886</v>
      </c>
      <c r="L4116">
        <v>204.57863968568245</v>
      </c>
      <c r="M4116">
        <v>606.52091835452393</v>
      </c>
      <c r="N4116">
        <v>629.69895273321038</v>
      </c>
      <c r="O4116">
        <v>1759.5795345492895</v>
      </c>
      <c r="P4116">
        <v>783.45957340624045</v>
      </c>
      <c r="Q4116">
        <v>786.91664327660669</v>
      </c>
      <c r="R4116">
        <v>903.43790670536703</v>
      </c>
      <c r="S4116">
        <v>1820.4214309120061</v>
      </c>
      <c r="T4116">
        <v>2834.8122850234481</v>
      </c>
      <c r="U4116">
        <v>234.39057837622045</v>
      </c>
      <c r="V4116">
        <v>2231.1022613610471</v>
      </c>
      <c r="W4116">
        <v>607.4057789376908</v>
      </c>
      <c r="X4116">
        <v>2371.7929451362847</v>
      </c>
      <c r="Y4116">
        <v>14168.811772737567</v>
      </c>
      <c r="Z4116">
        <v>923.398548828706</v>
      </c>
      <c r="AA4116">
        <v>16045.946659174835</v>
      </c>
      <c r="AB4116">
        <v>180.58804186075298</v>
      </c>
      <c r="AC4116">
        <v>1114.9820683625671</v>
      </c>
      <c r="AD4116">
        <v>3480.2146006148296</v>
      </c>
      <c r="AE4116">
        <v>1646.6406131139554</v>
      </c>
      <c r="AF4116">
        <v>2117.4285034744498</v>
      </c>
      <c r="AG4116">
        <v>15231.044011487103</v>
      </c>
      <c r="AH4116">
        <v>2260.7265738883921</v>
      </c>
      <c r="AI4116">
        <v>763.29945600446172</v>
      </c>
      <c r="AJ4116">
        <v>13526.162593483221</v>
      </c>
      <c r="AK4116">
        <v>3450.8967892752144</v>
      </c>
      <c r="AL4116">
        <v>97984.125</v>
      </c>
      <c r="AM4116">
        <v>77629.9453125</v>
      </c>
      <c r="AN4116">
        <v>20354.18359375</v>
      </c>
      <c r="AO4116" s="5" t="s">
        <v>3046</v>
      </c>
    </row>
    <row r="4117" spans="1:41" ht="14.25" x14ac:dyDescent="0.45">
      <c r="A4117">
        <v>2021</v>
      </c>
      <c r="B4117" s="5" t="s">
        <v>4071</v>
      </c>
      <c r="C4117" s="5" t="s">
        <v>277</v>
      </c>
      <c r="D4117" s="5" t="s">
        <v>107</v>
      </c>
      <c r="E4117" s="5" t="s">
        <v>291</v>
      </c>
      <c r="F4117" s="5" t="s">
        <v>291</v>
      </c>
      <c r="G4117" s="5" t="s">
        <v>86</v>
      </c>
      <c r="H4117" s="5" t="s">
        <v>130</v>
      </c>
      <c r="I4117">
        <v>2907.6899262850197</v>
      </c>
      <c r="J4117">
        <v>10686.402401644584</v>
      </c>
      <c r="K4117">
        <v>281.48175638584473</v>
      </c>
      <c r="L4117">
        <v>193.38328707797373</v>
      </c>
      <c r="M4117">
        <v>1028.8062311368922</v>
      </c>
      <c r="N4117">
        <v>840.49490823950225</v>
      </c>
      <c r="O4117"/>
      <c r="P4117">
        <v>1005.9594430419496</v>
      </c>
      <c r="Q4117">
        <v>1033.6957358017689</v>
      </c>
      <c r="R4117">
        <v>869.90400591835396</v>
      </c>
      <c r="S4117">
        <v>2608.6171065411777</v>
      </c>
      <c r="T4117">
        <v>2468.722813761367</v>
      </c>
      <c r="U4117">
        <v>247.92101432032206</v>
      </c>
      <c r="V4117">
        <v>1960.5773679288188</v>
      </c>
      <c r="W4117">
        <v>674.7842357614403</v>
      </c>
      <c r="X4117">
        <v>1511.0640889231033</v>
      </c>
      <c r="Y4117">
        <v>13320.816849254043</v>
      </c>
      <c r="Z4117">
        <v>1456.5464601192066</v>
      </c>
      <c r="AA4117">
        <v>14108.750880646212</v>
      </c>
      <c r="AB4117">
        <v>250.36963869563198</v>
      </c>
      <c r="AC4117">
        <v>1217.203783325042</v>
      </c>
      <c r="AD4117">
        <v>4866.0643698084605</v>
      </c>
      <c r="AE4117">
        <v>2198.1919387533503</v>
      </c>
      <c r="AF4117">
        <v>3063.1664930750007</v>
      </c>
      <c r="AG4117">
        <v>14201.327986162263</v>
      </c>
      <c r="AH4117">
        <v>1506.9495509001677</v>
      </c>
      <c r="AI4117">
        <v>764.27543776028983</v>
      </c>
      <c r="AJ4117">
        <v>8970.82523317493</v>
      </c>
      <c r="AK4117">
        <v>3273.1211690523132</v>
      </c>
      <c r="AL4117">
        <v>97517.125</v>
      </c>
      <c r="AM4117">
        <v>78282.859375</v>
      </c>
      <c r="AN4117">
        <v>19234.2578125</v>
      </c>
      <c r="AO4117" s="5" t="s">
        <v>4605</v>
      </c>
    </row>
    <row r="4118" spans="1:41" ht="14.25" x14ac:dyDescent="0.45">
      <c r="A4118">
        <v>2021</v>
      </c>
      <c r="B4118" s="5" t="s">
        <v>5028</v>
      </c>
      <c r="C4118" s="5" t="s">
        <v>277</v>
      </c>
      <c r="D4118" s="5" t="s">
        <v>107</v>
      </c>
      <c r="E4118" s="5" t="s">
        <v>291</v>
      </c>
      <c r="F4118" s="5" t="s">
        <v>291</v>
      </c>
      <c r="G4118" s="5" t="s">
        <v>87</v>
      </c>
      <c r="H4118" s="5" t="s">
        <v>130</v>
      </c>
      <c r="I4118">
        <v>3165.0439617069478</v>
      </c>
      <c r="J4118">
        <v>7578.6132960044388</v>
      </c>
      <c r="K4118">
        <v>344</v>
      </c>
      <c r="L4118">
        <v>199.83974240160001</v>
      </c>
      <c r="M4118">
        <v>1404.54</v>
      </c>
      <c r="N4118">
        <v>1226.290210527</v>
      </c>
      <c r="O4118"/>
      <c r="P4118">
        <v>1039.6711925653599</v>
      </c>
      <c r="Q4118">
        <v>1051.3677728446239</v>
      </c>
      <c r="R4118">
        <v>831.42705714368549</v>
      </c>
      <c r="S4118">
        <v>2620.3727199999998</v>
      </c>
      <c r="T4118">
        <v>2756.587929179027</v>
      </c>
      <c r="U4118">
        <v>248.32267200000001</v>
      </c>
      <c r="V4118">
        <v>1925</v>
      </c>
      <c r="W4118">
        <v>799.02719999999999</v>
      </c>
      <c r="X4118">
        <v>2931.8535000000002</v>
      </c>
      <c r="Y4118">
        <v>13378.457182231759</v>
      </c>
      <c r="Z4118">
        <v>1827.353568009009</v>
      </c>
      <c r="AA4118">
        <v>17363</v>
      </c>
      <c r="AB4118">
        <v>329</v>
      </c>
      <c r="AC4118">
        <v>1250.0198013125</v>
      </c>
      <c r="AD4118">
        <v>4256.3497303824442</v>
      </c>
      <c r="AE4118">
        <v>2017.3356000000001</v>
      </c>
      <c r="AF4118">
        <v>3685.12988807376</v>
      </c>
      <c r="AG4118">
        <v>17090</v>
      </c>
      <c r="AH4118">
        <v>3823.7110349724348</v>
      </c>
      <c r="AI4118">
        <v>1125.7128</v>
      </c>
      <c r="AJ4118">
        <v>8443.2414560399993</v>
      </c>
      <c r="AK4118">
        <v>3359</v>
      </c>
      <c r="AL4118">
        <v>106070.2734375</v>
      </c>
      <c r="AM4118">
        <v>82320.109375</v>
      </c>
      <c r="AN4118">
        <v>23750.154296875</v>
      </c>
      <c r="AO4118" s="5" t="s">
        <v>5908</v>
      </c>
    </row>
    <row r="4119" spans="1:41" ht="14.25" x14ac:dyDescent="0.45">
      <c r="A4119">
        <v>2021</v>
      </c>
      <c r="B4119" s="5" t="s">
        <v>1509</v>
      </c>
      <c r="C4119" s="5" t="s">
        <v>277</v>
      </c>
      <c r="D4119" s="5" t="s">
        <v>107</v>
      </c>
      <c r="E4119" s="5" t="s">
        <v>291</v>
      </c>
      <c r="F4119" s="5" t="s">
        <v>291</v>
      </c>
      <c r="G4119" s="5" t="s">
        <v>87</v>
      </c>
      <c r="H4119" s="5" t="s">
        <v>130</v>
      </c>
      <c r="I4119">
        <v>2800.6140027196038</v>
      </c>
      <c r="J4119">
        <v>4795.5227375000004</v>
      </c>
      <c r="K4119">
        <v>234.19423420429109</v>
      </c>
      <c r="L4119">
        <v>216.92617252521299</v>
      </c>
      <c r="M4119">
        <v>649.88687231071003</v>
      </c>
      <c r="N4119">
        <v>662.17577396160971</v>
      </c>
      <c r="O4119">
        <v>1870.1572661221669</v>
      </c>
      <c r="P4119">
        <v>746.2013831999999</v>
      </c>
      <c r="Q4119">
        <v>836.19646887122678</v>
      </c>
      <c r="R4119">
        <v>995.97053713647426</v>
      </c>
      <c r="S4119">
        <v>1914.286050747399</v>
      </c>
      <c r="T4119">
        <v>2952.2968126451269</v>
      </c>
      <c r="U4119">
        <v>251.4088950145802</v>
      </c>
      <c r="V4119">
        <v>2399</v>
      </c>
      <c r="W4119">
        <v>640.61267888142243</v>
      </c>
      <c r="X4119">
        <v>2494.118534428801</v>
      </c>
      <c r="Y4119">
        <v>15404.5425</v>
      </c>
      <c r="Z4119">
        <v>981.51903106502743</v>
      </c>
      <c r="AA4119">
        <v>17259.687944908659</v>
      </c>
      <c r="AB4119">
        <v>172</v>
      </c>
      <c r="AC4119">
        <v>1169.48233</v>
      </c>
      <c r="AD4119">
        <v>3701.8612340372129</v>
      </c>
      <c r="AE4119">
        <v>1769.2077703281</v>
      </c>
      <c r="AF4119">
        <v>2271.1679113502059</v>
      </c>
      <c r="AG4119">
        <v>17069.495305660519</v>
      </c>
      <c r="AH4119">
        <v>2432.0110933706242</v>
      </c>
      <c r="AI4119">
        <v>802.66674392640004</v>
      </c>
      <c r="AJ4119">
        <v>14539.655198994251</v>
      </c>
      <c r="AK4119">
        <v>3755.1184988543569</v>
      </c>
      <c r="AL4119">
        <v>105787.96875</v>
      </c>
      <c r="AM4119">
        <v>84168.7734375</v>
      </c>
      <c r="AN4119">
        <v>21619.208984375</v>
      </c>
      <c r="AO4119" s="5" t="s">
        <v>3048</v>
      </c>
    </row>
    <row r="4120" spans="1:41" ht="14.25" x14ac:dyDescent="0.45">
      <c r="A4120">
        <v>2021</v>
      </c>
      <c r="B4120" s="5" t="s">
        <v>589</v>
      </c>
      <c r="C4120" s="5" t="s">
        <v>277</v>
      </c>
      <c r="D4120" s="5" t="s">
        <v>107</v>
      </c>
      <c r="E4120" s="5" t="s">
        <v>291</v>
      </c>
      <c r="F4120" s="5" t="s">
        <v>291</v>
      </c>
      <c r="G4120" s="5" t="s">
        <v>87</v>
      </c>
      <c r="H4120" s="5" t="s">
        <v>130</v>
      </c>
      <c r="I4120">
        <v>3081.3671308943631</v>
      </c>
      <c r="J4120">
        <v>6396.7931088930527</v>
      </c>
      <c r="K4120">
        <v>214.29731728993499</v>
      </c>
      <c r="L4120">
        <v>206.11023731424001</v>
      </c>
      <c r="M4120">
        <v>1104.0999999999999</v>
      </c>
      <c r="N4120">
        <v>671.69129999999996</v>
      </c>
      <c r="O4120">
        <v>1858.156348677689</v>
      </c>
      <c r="P4120">
        <v>909.64999999999986</v>
      </c>
      <c r="Q4120">
        <v>861.40446480153548</v>
      </c>
      <c r="R4120">
        <v>855.29566718100227</v>
      </c>
      <c r="S4120">
        <v>2167.949834949311</v>
      </c>
      <c r="T4120">
        <v>2553.9544217429998</v>
      </c>
      <c r="U4120">
        <v>239.33892230000001</v>
      </c>
      <c r="V4120">
        <v>43</v>
      </c>
      <c r="W4120">
        <v>632.44964479594171</v>
      </c>
      <c r="X4120">
        <v>1614.98878272</v>
      </c>
      <c r="Y4120">
        <v>13311.390549999989</v>
      </c>
      <c r="Z4120">
        <v>1550.895631321765</v>
      </c>
      <c r="AA4120">
        <v>14162.89967717778</v>
      </c>
      <c r="AB4120">
        <v>243</v>
      </c>
      <c r="AC4120">
        <v>1159.3044500000001</v>
      </c>
      <c r="AD4120">
        <v>3739.830205626618</v>
      </c>
      <c r="AE4120">
        <v>1910.4927623999999</v>
      </c>
      <c r="AF4120">
        <v>1423.538739982243</v>
      </c>
      <c r="AG4120">
        <v>13883.03782984988</v>
      </c>
      <c r="AH4120">
        <v>2757.5388790373481</v>
      </c>
      <c r="AI4120">
        <v>786.92818032000014</v>
      </c>
      <c r="AJ4120">
        <v>8280.2184350415191</v>
      </c>
      <c r="AK4120">
        <v>3312.6602284137612</v>
      </c>
      <c r="AL4120">
        <v>89932.2890625</v>
      </c>
      <c r="AM4120">
        <v>68946.4296875</v>
      </c>
      <c r="AN4120">
        <v>20985.853515625</v>
      </c>
      <c r="AO4120" s="5" t="s">
        <v>1136</v>
      </c>
    </row>
    <row r="4121" spans="1:41" ht="14.25" x14ac:dyDescent="0.45">
      <c r="A4121">
        <v>2021</v>
      </c>
      <c r="B4121" s="5" t="s">
        <v>1507</v>
      </c>
      <c r="C4121" s="5" t="s">
        <v>277</v>
      </c>
      <c r="D4121" s="5" t="s">
        <v>107</v>
      </c>
      <c r="E4121" s="5" t="s">
        <v>291</v>
      </c>
      <c r="F4121" s="5" t="s">
        <v>291</v>
      </c>
      <c r="G4121" s="5" t="s">
        <v>87</v>
      </c>
      <c r="H4121" s="5" t="s">
        <v>130</v>
      </c>
      <c r="I4121">
        <v>3059.0326028582972</v>
      </c>
      <c r="J4121">
        <v>3898.4043476785268</v>
      </c>
      <c r="K4121">
        <v>229</v>
      </c>
      <c r="L4121">
        <v>231.98855743844859</v>
      </c>
      <c r="M4121">
        <v>131.5931365895425</v>
      </c>
      <c r="N4121">
        <v>620.80100000000004</v>
      </c>
      <c r="O4121">
        <v>1815.4203172897769</v>
      </c>
      <c r="P4121">
        <v>966</v>
      </c>
      <c r="Q4121">
        <v>841.97073006545691</v>
      </c>
      <c r="R4121">
        <v>652.15928957785979</v>
      </c>
      <c r="S4121">
        <v>1752.122800906945</v>
      </c>
      <c r="T4121">
        <v>2095.6529837170579</v>
      </c>
      <c r="U4121">
        <v>210.8</v>
      </c>
      <c r="V4121">
        <v>928</v>
      </c>
      <c r="W4121">
        <v>507.6370341052949</v>
      </c>
      <c r="X4121">
        <v>1691.076564959196</v>
      </c>
      <c r="Y4121">
        <v>18952</v>
      </c>
      <c r="Z4121">
        <v>422.0138</v>
      </c>
      <c r="AA4121">
        <v>17411.619658192139</v>
      </c>
      <c r="AB4121">
        <v>170</v>
      </c>
      <c r="AC4121">
        <v>1277.766442946612</v>
      </c>
      <c r="AD4121">
        <v>3242.5380268499998</v>
      </c>
      <c r="AE4121">
        <v>1784.3435149047209</v>
      </c>
      <c r="AF4121">
        <v>2455.3791174158109</v>
      </c>
      <c r="AG4121">
        <v>14527.72742052761</v>
      </c>
      <c r="AH4121">
        <v>2460.8475199999998</v>
      </c>
      <c r="AI4121">
        <v>946.51699014300686</v>
      </c>
      <c r="AJ4121">
        <v>9464.9235583353438</v>
      </c>
      <c r="AK4121">
        <v>4186</v>
      </c>
      <c r="AL4121">
        <v>96933.3359375</v>
      </c>
      <c r="AM4121">
        <v>77704.9296875</v>
      </c>
      <c r="AN4121">
        <v>19228.40625</v>
      </c>
      <c r="AO4121" s="5" t="s">
        <v>3047</v>
      </c>
    </row>
    <row r="4122" spans="1:41" ht="14.25" x14ac:dyDescent="0.45">
      <c r="A4122">
        <v>2021</v>
      </c>
      <c r="B4122" s="5" t="s">
        <v>4071</v>
      </c>
      <c r="C4122" s="5" t="s">
        <v>277</v>
      </c>
      <c r="D4122" s="5" t="s">
        <v>107</v>
      </c>
      <c r="E4122" s="5" t="s">
        <v>291</v>
      </c>
      <c r="F4122" s="5" t="s">
        <v>291</v>
      </c>
      <c r="G4122" s="5" t="s">
        <v>87</v>
      </c>
      <c r="H4122" s="5" t="s">
        <v>130</v>
      </c>
      <c r="I4122">
        <v>3059.7623062171779</v>
      </c>
      <c r="J4122">
        <v>11256.315957111459</v>
      </c>
      <c r="K4122">
        <v>290.1101044395453</v>
      </c>
      <c r="L4122">
        <v>204.7508</v>
      </c>
      <c r="M4122">
        <v>1061.353628710036</v>
      </c>
      <c r="N4122">
        <v>868.81168647485094</v>
      </c>
      <c r="O4122"/>
      <c r="P4122">
        <v>1028.6846084343581</v>
      </c>
      <c r="Q4122">
        <v>1067.4750218094509</v>
      </c>
      <c r="R4122">
        <v>884.31780408308487</v>
      </c>
      <c r="S4122">
        <v>2689</v>
      </c>
      <c r="T4122">
        <v>2597.837184</v>
      </c>
      <c r="U4122">
        <v>248.32267200000001</v>
      </c>
      <c r="V4122">
        <v>2050</v>
      </c>
      <c r="W4122">
        <v>698.20196321599974</v>
      </c>
      <c r="X4122">
        <v>1777.5234</v>
      </c>
      <c r="Y4122">
        <v>13692.82550503223</v>
      </c>
      <c r="Z4122">
        <v>1504</v>
      </c>
      <c r="AA4122">
        <v>14799</v>
      </c>
      <c r="AB4122">
        <v>243.4</v>
      </c>
      <c r="AC4122">
        <v>1255.74865</v>
      </c>
      <c r="AD4122">
        <v>5025.078453340554</v>
      </c>
      <c r="AE4122">
        <v>2267.801496</v>
      </c>
      <c r="AF4122">
        <v>3223.3703079726629</v>
      </c>
      <c r="AG4122">
        <v>14955</v>
      </c>
      <c r="AH4122">
        <v>1555</v>
      </c>
      <c r="AI4122">
        <v>788.47754399999997</v>
      </c>
      <c r="AJ4122">
        <v>9440</v>
      </c>
      <c r="AK4122">
        <v>3376.7702232480001</v>
      </c>
      <c r="AL4122">
        <v>101908.9453125</v>
      </c>
      <c r="AM4122">
        <v>81806.1875</v>
      </c>
      <c r="AN4122">
        <v>20102.751953125</v>
      </c>
      <c r="AO4122" s="5" t="s">
        <v>4606</v>
      </c>
    </row>
    <row r="4123" spans="1:41" ht="14.25" x14ac:dyDescent="0.45">
      <c r="A4123">
        <v>2021</v>
      </c>
      <c r="B4123" s="5" t="s">
        <v>1508</v>
      </c>
      <c r="C4123" s="5" t="s">
        <v>277</v>
      </c>
      <c r="D4123" s="5" t="s">
        <v>107</v>
      </c>
      <c r="E4123" s="5" t="s">
        <v>291</v>
      </c>
      <c r="F4123" s="5" t="s">
        <v>291</v>
      </c>
      <c r="G4123" s="5" t="s">
        <v>87</v>
      </c>
      <c r="H4123" s="5" t="s">
        <v>130</v>
      </c>
      <c r="I4123">
        <v>2858.010101706042</v>
      </c>
      <c r="J4123">
        <v>4166.6997499999998</v>
      </c>
      <c r="K4123">
        <v>206.99354818701499</v>
      </c>
      <c r="L4123">
        <v>265.96480000000003</v>
      </c>
      <c r="M4123">
        <v>163.50268443847531</v>
      </c>
      <c r="N4123">
        <v>709.48424837953416</v>
      </c>
      <c r="O4123">
        <v>1992</v>
      </c>
      <c r="P4123">
        <v>966</v>
      </c>
      <c r="Q4123">
        <v>1001.868677391663</v>
      </c>
      <c r="R4123">
        <v>876.80077748225926</v>
      </c>
      <c r="S4123">
        <v>2095.3912883831158</v>
      </c>
      <c r="T4123">
        <v>2290.1026729798309</v>
      </c>
      <c r="U4123">
        <v>262.18050125311822</v>
      </c>
      <c r="V4123">
        <v>1319</v>
      </c>
      <c r="W4123">
        <v>527.3537068808497</v>
      </c>
      <c r="X4123">
        <v>3155.880219726148</v>
      </c>
      <c r="Y4123">
        <v>17114.328000000009</v>
      </c>
      <c r="Z4123">
        <v>531.61500000000001</v>
      </c>
      <c r="AA4123">
        <v>17543.326241014282</v>
      </c>
      <c r="AB4123">
        <v>172</v>
      </c>
      <c r="AC4123">
        <v>1306.130937511042</v>
      </c>
      <c r="AD4123">
        <v>3714.607208373277</v>
      </c>
      <c r="AE4123">
        <v>2292.8666856215041</v>
      </c>
      <c r="AF4123">
        <v>2182.9566047440039</v>
      </c>
      <c r="AG4123">
        <v>16713</v>
      </c>
      <c r="AH4123">
        <v>3556.2686607857349</v>
      </c>
      <c r="AI4123">
        <v>800.70148009670413</v>
      </c>
      <c r="AJ4123">
        <v>10276.185102438831</v>
      </c>
      <c r="AK4123">
        <v>4533.3244367564157</v>
      </c>
      <c r="AL4123">
        <v>103594.546875</v>
      </c>
      <c r="AM4123">
        <v>80386.421875</v>
      </c>
      <c r="AN4123">
        <v>23208.125</v>
      </c>
      <c r="AO4123" s="5" t="s">
        <v>3049</v>
      </c>
    </row>
    <row r="4124" spans="1:41" ht="14.25" x14ac:dyDescent="0.45">
      <c r="A4124">
        <v>2021</v>
      </c>
      <c r="B4124" s="5" t="s">
        <v>1507</v>
      </c>
      <c r="C4124" s="5" t="s">
        <v>277</v>
      </c>
      <c r="D4124" s="5" t="s">
        <v>107</v>
      </c>
      <c r="E4124" s="5" t="s">
        <v>112</v>
      </c>
      <c r="F4124" s="5" t="s">
        <v>112</v>
      </c>
      <c r="G4124" s="5" t="s">
        <v>86</v>
      </c>
      <c r="H4124" s="5" t="s">
        <v>130</v>
      </c>
      <c r="I4124">
        <v>1422.3170489840611</v>
      </c>
      <c r="J4124">
        <v>5265.9365892309133</v>
      </c>
      <c r="K4124">
        <v>261.8286688156752</v>
      </c>
      <c r="L4124">
        <v>284.36310342686033</v>
      </c>
      <c r="M4124">
        <v>1301.0828329703481</v>
      </c>
      <c r="N4124">
        <v>724.32111250238006</v>
      </c>
      <c r="O4124">
        <v>1031.2186505404256</v>
      </c>
      <c r="P4124">
        <v>1588.1411059311445</v>
      </c>
      <c r="Q4124">
        <v>619.81391625390711</v>
      </c>
      <c r="R4124">
        <v>750.0962134243166</v>
      </c>
      <c r="S4124">
        <v>862.74692511394608</v>
      </c>
      <c r="T4124">
        <v>1030.1455822256073</v>
      </c>
      <c r="U4124">
        <v>158.10793569825339</v>
      </c>
      <c r="V4124">
        <v>789.77827970629892</v>
      </c>
      <c r="W4124">
        <v>279.45918122814055</v>
      </c>
      <c r="X4124">
        <v>1371.3813063378398</v>
      </c>
      <c r="Y4124">
        <v>7406.3175088761891</v>
      </c>
      <c r="Z4124">
        <v>1382.111989486023</v>
      </c>
      <c r="AA4124">
        <v>9323.7323311662221</v>
      </c>
      <c r="AB4124">
        <v>93.356943389195663</v>
      </c>
      <c r="AC4124">
        <v>1383.9630323290846</v>
      </c>
      <c r="AD4124">
        <v>2760.6753420549421</v>
      </c>
      <c r="AE4124">
        <v>1138.7400956852234</v>
      </c>
      <c r="AF4124">
        <v>2507.2982735828296</v>
      </c>
      <c r="AG4124">
        <v>7441.5973349236474</v>
      </c>
      <c r="AH4124">
        <v>2800.7083016758697</v>
      </c>
      <c r="AI4124">
        <v>613.79507607609105</v>
      </c>
      <c r="AJ4124">
        <v>4595.4068546721292</v>
      </c>
      <c r="AK4124">
        <v>519.36506437207697</v>
      </c>
      <c r="AL4124">
        <v>59707.80078125</v>
      </c>
      <c r="AM4124">
        <v>46782.04296875</v>
      </c>
      <c r="AN4124">
        <v>12925.763671875</v>
      </c>
      <c r="AO4124" s="5" t="s">
        <v>3051</v>
      </c>
    </row>
    <row r="4125" spans="1:41" ht="14.25" x14ac:dyDescent="0.45">
      <c r="A4125">
        <v>2021</v>
      </c>
      <c r="B4125" s="5" t="s">
        <v>1509</v>
      </c>
      <c r="C4125" s="5" t="s">
        <v>277</v>
      </c>
      <c r="D4125" s="5" t="s">
        <v>107</v>
      </c>
      <c r="E4125" s="5" t="s">
        <v>112</v>
      </c>
      <c r="F4125" s="5" t="s">
        <v>112</v>
      </c>
      <c r="G4125" s="5" t="s">
        <v>86</v>
      </c>
      <c r="H4125" s="5" t="s">
        <v>130</v>
      </c>
      <c r="I4125">
        <v>1351.6020121376741</v>
      </c>
      <c r="J4125">
        <v>2971.5488327460489</v>
      </c>
      <c r="K4125">
        <v>300.86177760096632</v>
      </c>
      <c r="L4125">
        <v>285.7932755408026</v>
      </c>
      <c r="M4125">
        <v>1425.1175988273233</v>
      </c>
      <c r="N4125">
        <v>888.89213953575984</v>
      </c>
      <c r="O4125">
        <v>1114.8413776787918</v>
      </c>
      <c r="P4125">
        <v>2043.8075827988885</v>
      </c>
      <c r="Q4125">
        <v>724.32550309832243</v>
      </c>
      <c r="R4125">
        <v>857.01434728739741</v>
      </c>
      <c r="S4125">
        <v>1082.7003496845559</v>
      </c>
      <c r="T4125">
        <v>944.93742834114937</v>
      </c>
      <c r="U4125">
        <v>151.60996072495774</v>
      </c>
      <c r="V4125">
        <v>834.69472836801526</v>
      </c>
      <c r="W4125">
        <v>239.17416241790426</v>
      </c>
      <c r="X4125">
        <v>1533.9484253404657</v>
      </c>
      <c r="Y4125">
        <v>7186.7741077724086</v>
      </c>
      <c r="Z4125">
        <v>1758.7218778414128</v>
      </c>
      <c r="AA4125">
        <v>9407.447255684674</v>
      </c>
      <c r="AB4125">
        <v>115.49235235280715</v>
      </c>
      <c r="AC4125">
        <v>1325.0122606294783</v>
      </c>
      <c r="AD4125">
        <v>2968.4326046825022</v>
      </c>
      <c r="AE4125">
        <v>1574.8957139019155</v>
      </c>
      <c r="AF4125">
        <v>2360.509295673316</v>
      </c>
      <c r="AG4125">
        <v>8822.6968101492002</v>
      </c>
      <c r="AH4125">
        <v>2447.2370080413139</v>
      </c>
      <c r="AI4125">
        <v>666.70585221847762</v>
      </c>
      <c r="AJ4125">
        <v>5423.0357944220095</v>
      </c>
      <c r="AK4125">
        <v>521.01754137501007</v>
      </c>
      <c r="AL4125">
        <v>61328.84375</v>
      </c>
      <c r="AM4125">
        <v>47968.37890625</v>
      </c>
      <c r="AN4125">
        <v>13360.466796875</v>
      </c>
      <c r="AO4125" s="5" t="s">
        <v>3052</v>
      </c>
    </row>
    <row r="4126" spans="1:41" ht="14.25" x14ac:dyDescent="0.45">
      <c r="A4126">
        <v>2021</v>
      </c>
      <c r="B4126" s="5" t="s">
        <v>1508</v>
      </c>
      <c r="C4126" s="5" t="s">
        <v>277</v>
      </c>
      <c r="D4126" s="5" t="s">
        <v>107</v>
      </c>
      <c r="E4126" s="5" t="s">
        <v>112</v>
      </c>
      <c r="F4126" s="5" t="s">
        <v>112</v>
      </c>
      <c r="G4126" s="5" t="s">
        <v>86</v>
      </c>
      <c r="H4126" s="5" t="s">
        <v>130</v>
      </c>
      <c r="I4126">
        <v>1756.1530772352558</v>
      </c>
      <c r="J4126">
        <v>2993.0818154361464</v>
      </c>
      <c r="K4126">
        <v>257.46644609151218</v>
      </c>
      <c r="L4126">
        <v>326.44007479905429</v>
      </c>
      <c r="M4126">
        <v>1633.5208232306602</v>
      </c>
      <c r="N4126">
        <v>749.6871013524393</v>
      </c>
      <c r="O4126">
        <v>1118.3205143115988</v>
      </c>
      <c r="P4126">
        <v>1515.5412215870829</v>
      </c>
      <c r="Q4126">
        <v>753.47696376020428</v>
      </c>
      <c r="R4126">
        <v>590.37376210663535</v>
      </c>
      <c r="S4126">
        <v>1040.3429964962656</v>
      </c>
      <c r="T4126">
        <v>1053.0324993517879</v>
      </c>
      <c r="U4126">
        <v>152.05789290639819</v>
      </c>
      <c r="V4126">
        <v>789.77437451384094</v>
      </c>
      <c r="W4126">
        <v>270.72412525835114</v>
      </c>
      <c r="X4126">
        <v>1619.5639840030499</v>
      </c>
      <c r="Y4126">
        <v>7660.8114327842577</v>
      </c>
      <c r="Z4126">
        <v>1745.9278839252645</v>
      </c>
      <c r="AA4126">
        <v>9286.4392768301295</v>
      </c>
      <c r="AB4126">
        <v>114.78054242934489</v>
      </c>
      <c r="AC4126">
        <v>1328.9270141819563</v>
      </c>
      <c r="AD4126">
        <v>3161.464040225379</v>
      </c>
      <c r="AE4126">
        <v>1595.3442365179587</v>
      </c>
      <c r="AF4126">
        <v>2269.5285171765809</v>
      </c>
      <c r="AG4126">
        <v>7710.303960253792</v>
      </c>
      <c r="AH4126">
        <v>2893.4426712488926</v>
      </c>
      <c r="AI4126">
        <v>602.33458962922271</v>
      </c>
      <c r="AJ4126">
        <v>4218.3420636186775</v>
      </c>
      <c r="AK4126">
        <v>543.51861350154786</v>
      </c>
      <c r="AL4126">
        <v>59750.72265625</v>
      </c>
      <c r="AM4126">
        <v>45442.2109375</v>
      </c>
      <c r="AN4126">
        <v>14308.5126953125</v>
      </c>
      <c r="AO4126" s="5" t="s">
        <v>3050</v>
      </c>
    </row>
    <row r="4127" spans="1:41" ht="14.25" x14ac:dyDescent="0.45">
      <c r="A4127">
        <v>2021</v>
      </c>
      <c r="B4127" s="5" t="s">
        <v>589</v>
      </c>
      <c r="C4127" s="5" t="s">
        <v>277</v>
      </c>
      <c r="D4127" s="5" t="s">
        <v>107</v>
      </c>
      <c r="E4127" s="5" t="s">
        <v>112</v>
      </c>
      <c r="F4127" s="5" t="s">
        <v>112</v>
      </c>
      <c r="G4127" s="5" t="s">
        <v>86</v>
      </c>
      <c r="H4127" s="5" t="s">
        <v>130</v>
      </c>
      <c r="I4127">
        <v>1341.8011994784915</v>
      </c>
      <c r="J4127">
        <v>3318.4251151308245</v>
      </c>
      <c r="K4127">
        <v>277.17992573590203</v>
      </c>
      <c r="L4127">
        <v>269.73795996992857</v>
      </c>
      <c r="M4127">
        <v>1359.1447595384</v>
      </c>
      <c r="N4127">
        <v>1115.5441987903637</v>
      </c>
      <c r="O4127">
        <v>1189.6899844945176</v>
      </c>
      <c r="P4127">
        <v>1504.6945263413982</v>
      </c>
      <c r="Q4127">
        <v>731.36395480911972</v>
      </c>
      <c r="R4127">
        <v>869.15768663788481</v>
      </c>
      <c r="S4127">
        <v>1129.0014547190806</v>
      </c>
      <c r="T4127">
        <v>836.39677510055378</v>
      </c>
      <c r="U4127">
        <v>125.45951626508307</v>
      </c>
      <c r="V4127">
        <v>1089.4067995684713</v>
      </c>
      <c r="W4127">
        <v>285.42039950306395</v>
      </c>
      <c r="X4127">
        <v>1146.9705776195096</v>
      </c>
      <c r="Y4127">
        <v>8761.2562191782999</v>
      </c>
      <c r="Z4127">
        <v>1028.3574043769456</v>
      </c>
      <c r="AA4127">
        <v>7732.8274178816418</v>
      </c>
      <c r="AB4127">
        <v>90.958149292185226</v>
      </c>
      <c r="AC4127">
        <v>1308.6002569231046</v>
      </c>
      <c r="AD4127">
        <v>2997.2784597128348</v>
      </c>
      <c r="AE4127">
        <v>1254.5951626508306</v>
      </c>
      <c r="AF4127">
        <v>2390.6720626018428</v>
      </c>
      <c r="AG4127">
        <v>9753.925984185762</v>
      </c>
      <c r="AH4127">
        <v>2437.0511034492383</v>
      </c>
      <c r="AI4127">
        <v>663.8899402360646</v>
      </c>
      <c r="AJ4127">
        <v>4289.6699602969647</v>
      </c>
      <c r="AK4127">
        <v>518.8169614147123</v>
      </c>
      <c r="AL4127">
        <v>59817.2890625</v>
      </c>
      <c r="AM4127">
        <v>46885.5</v>
      </c>
      <c r="AN4127">
        <v>12931.798828125</v>
      </c>
      <c r="AO4127" s="5" t="s">
        <v>1137</v>
      </c>
    </row>
    <row r="4128" spans="1:41" ht="14.25" x14ac:dyDescent="0.45">
      <c r="A4128">
        <v>2021</v>
      </c>
      <c r="B4128" s="5" t="s">
        <v>5028</v>
      </c>
      <c r="C4128" s="5" t="s">
        <v>277</v>
      </c>
      <c r="D4128" s="5" t="s">
        <v>107</v>
      </c>
      <c r="E4128" s="5" t="s">
        <v>112</v>
      </c>
      <c r="F4128" s="5" t="s">
        <v>112</v>
      </c>
      <c r="G4128" s="5" t="s">
        <v>86</v>
      </c>
      <c r="H4128" s="5" t="s">
        <v>130</v>
      </c>
      <c r="I4128">
        <v>1353.369036298576</v>
      </c>
      <c r="J4128">
        <v>3789.377774999999</v>
      </c>
      <c r="K4128">
        <v>236</v>
      </c>
      <c r="L4128">
        <v>305</v>
      </c>
      <c r="M4128">
        <v>1900</v>
      </c>
      <c r="N4128">
        <v>1100.759</v>
      </c>
      <c r="O4128">
        <v>1356.4154903000001</v>
      </c>
      <c r="P4128">
        <v>1858.481</v>
      </c>
      <c r="Q4128">
        <v>491.97722830973282</v>
      </c>
      <c r="R4128">
        <v>843.83556661677369</v>
      </c>
      <c r="S4128">
        <v>1597</v>
      </c>
      <c r="T4128">
        <v>900</v>
      </c>
      <c r="U4128">
        <v>125</v>
      </c>
      <c r="V4128">
        <v>1331</v>
      </c>
      <c r="W4128">
        <v>388</v>
      </c>
      <c r="X4128">
        <v>1776.75</v>
      </c>
      <c r="Y4128">
        <v>8675</v>
      </c>
      <c r="Z4128">
        <v>1792.8767446193351</v>
      </c>
      <c r="AA4128">
        <v>7465</v>
      </c>
      <c r="AB4128">
        <v>495</v>
      </c>
      <c r="AC4128">
        <v>1164.9000000000001</v>
      </c>
      <c r="AD4128">
        <v>3177.232068602621</v>
      </c>
      <c r="AE4128">
        <v>1252</v>
      </c>
      <c r="AF4128">
        <v>3100.68</v>
      </c>
      <c r="AG4128">
        <v>12876</v>
      </c>
      <c r="AH4128">
        <v>2551.25</v>
      </c>
      <c r="AI4128">
        <v>690</v>
      </c>
      <c r="AJ4128">
        <v>3897</v>
      </c>
      <c r="AK4128">
        <v>507</v>
      </c>
      <c r="AL4128">
        <v>66996.90625</v>
      </c>
      <c r="AM4128">
        <v>51422.2578125</v>
      </c>
      <c r="AN4128">
        <v>15574.6484375</v>
      </c>
      <c r="AO4128" s="5" t="s">
        <v>5909</v>
      </c>
    </row>
    <row r="4129" spans="1:41" ht="14.25" x14ac:dyDescent="0.45">
      <c r="A4129">
        <v>2021</v>
      </c>
      <c r="B4129" s="5" t="s">
        <v>4071</v>
      </c>
      <c r="C4129" s="5" t="s">
        <v>277</v>
      </c>
      <c r="D4129" s="5" t="s">
        <v>107</v>
      </c>
      <c r="E4129" s="5" t="s">
        <v>112</v>
      </c>
      <c r="F4129" s="5" t="s">
        <v>112</v>
      </c>
      <c r="G4129" s="5" t="s">
        <v>86</v>
      </c>
      <c r="H4129" s="5" t="s">
        <v>130</v>
      </c>
      <c r="I4129">
        <v>1302.3833449316123</v>
      </c>
      <c r="J4129">
        <v>3142.0227299310332</v>
      </c>
      <c r="K4129">
        <v>325.50110299443622</v>
      </c>
      <c r="L4129">
        <v>265.38770247934696</v>
      </c>
      <c r="M4129">
        <v>1748.678659747635</v>
      </c>
      <c r="N4129">
        <v>877.8041766693691</v>
      </c>
      <c r="O4129">
        <v>1306.7903811965436</v>
      </c>
      <c r="P4129">
        <v>2321.079200069159</v>
      </c>
      <c r="Q4129">
        <v>442.83300649500285</v>
      </c>
      <c r="R4129">
        <v>879.90766533115561</v>
      </c>
      <c r="S4129">
        <v>1642.7293056570429</v>
      </c>
      <c r="T4129">
        <v>822.90760458712236</v>
      </c>
      <c r="U4129">
        <v>132.43643927367631</v>
      </c>
      <c r="V4129">
        <v>1125.3261492728898</v>
      </c>
      <c r="W4129">
        <v>318.87669677750989</v>
      </c>
      <c r="X4129">
        <v>1333.1103194311381</v>
      </c>
      <c r="Y4129">
        <v>6907.2807060031582</v>
      </c>
      <c r="Z4129">
        <v>1229.218234352014</v>
      </c>
      <c r="AA4129">
        <v>7691.1001993723921</v>
      </c>
      <c r="AB4129">
        <v>89.511774688964223</v>
      </c>
      <c r="AC4129">
        <v>1198.3591991799969</v>
      </c>
      <c r="AD4129">
        <v>1667.5598842993757</v>
      </c>
      <c r="AE4129">
        <v>1234.3614068806835</v>
      </c>
      <c r="AF4129">
        <v>2437.7309161524281</v>
      </c>
      <c r="AG4129">
        <v>10313.089554488111</v>
      </c>
      <c r="AH4129">
        <v>2336.0289625216933</v>
      </c>
      <c r="AI4129">
        <v>709.75780895639298</v>
      </c>
      <c r="AJ4129">
        <v>4009.3126757166351</v>
      </c>
      <c r="AK4129">
        <v>510.44962827077222</v>
      </c>
      <c r="AL4129">
        <v>58321.53515625</v>
      </c>
      <c r="AM4129">
        <v>45509.6328125</v>
      </c>
      <c r="AN4129">
        <v>12811.9013671875</v>
      </c>
      <c r="AO4129" s="5" t="s">
        <v>4607</v>
      </c>
    </row>
    <row r="4130" spans="1:41" ht="14.25" x14ac:dyDescent="0.45">
      <c r="A4130">
        <v>2021</v>
      </c>
      <c r="B4130" s="5" t="s">
        <v>1509</v>
      </c>
      <c r="C4130" s="5" t="s">
        <v>277</v>
      </c>
      <c r="D4130" s="5" t="s">
        <v>107</v>
      </c>
      <c r="E4130" s="5" t="s">
        <v>112</v>
      </c>
      <c r="F4130" s="5" t="s">
        <v>112</v>
      </c>
      <c r="G4130" s="5" t="s">
        <v>87</v>
      </c>
      <c r="H4130" s="5" t="s">
        <v>130</v>
      </c>
      <c r="I4130">
        <v>1449.737317622021</v>
      </c>
      <c r="J4130">
        <v>3187.3</v>
      </c>
      <c r="K4130">
        <v>323.32292638593549</v>
      </c>
      <c r="L4130">
        <v>303.04259277391571</v>
      </c>
      <c r="M4130">
        <v>1527.0128217333399</v>
      </c>
      <c r="N4130">
        <v>934.73688960518405</v>
      </c>
      <c r="O4130">
        <v>1184.9016552546391</v>
      </c>
      <c r="P4130">
        <v>1946.612304</v>
      </c>
      <c r="Q4130">
        <v>769.68562449287538</v>
      </c>
      <c r="R4130">
        <v>944.79214727023952</v>
      </c>
      <c r="S4130">
        <v>1138.5265748613681</v>
      </c>
      <c r="T4130">
        <v>984.09893754837572</v>
      </c>
      <c r="U4130">
        <v>162.6178533417216</v>
      </c>
      <c r="V4130">
        <v>897</v>
      </c>
      <c r="W4130">
        <v>252.24982411876519</v>
      </c>
      <c r="X4130">
        <v>1613.0620534751999</v>
      </c>
      <c r="Y4130">
        <v>7813.5675000000019</v>
      </c>
      <c r="Z4130">
        <v>1869.4192184310971</v>
      </c>
      <c r="AA4130">
        <v>10119.04173933323</v>
      </c>
      <c r="AB4130">
        <v>110</v>
      </c>
      <c r="AC4130">
        <v>1389.7787900000001</v>
      </c>
      <c r="AD4130">
        <v>3157.4850537047209</v>
      </c>
      <c r="AE4130">
        <v>1692.1225629328401</v>
      </c>
      <c r="AF4130">
        <v>2531.8979875732098</v>
      </c>
      <c r="AG4130">
        <v>9887.633550958657</v>
      </c>
      <c r="AH4130">
        <v>2632.6525376427221</v>
      </c>
      <c r="AI4130">
        <v>701.09131003200002</v>
      </c>
      <c r="AJ4130">
        <v>5829.3747423004233</v>
      </c>
      <c r="AK4130">
        <v>566.94903595069059</v>
      </c>
      <c r="AL4130">
        <v>65919.7109375</v>
      </c>
      <c r="AM4130">
        <v>51728.359375</v>
      </c>
      <c r="AN4130">
        <v>14191.353515625</v>
      </c>
      <c r="AO4130" s="5" t="s">
        <v>3055</v>
      </c>
    </row>
    <row r="4131" spans="1:41" ht="14.25" x14ac:dyDescent="0.45">
      <c r="A4131">
        <v>2021</v>
      </c>
      <c r="B4131" s="5" t="s">
        <v>1507</v>
      </c>
      <c r="C4131" s="5" t="s">
        <v>277</v>
      </c>
      <c r="D4131" s="5" t="s">
        <v>107</v>
      </c>
      <c r="E4131" s="5" t="s">
        <v>112</v>
      </c>
      <c r="F4131" s="5" t="s">
        <v>112</v>
      </c>
      <c r="G4131" s="5" t="s">
        <v>87</v>
      </c>
      <c r="H4131" s="5" t="s">
        <v>130</v>
      </c>
      <c r="I4131">
        <v>1541.2411408143921</v>
      </c>
      <c r="J4131">
        <v>4801.725819086585</v>
      </c>
      <c r="K4131">
        <v>303</v>
      </c>
      <c r="L4131">
        <v>310.4897359656004</v>
      </c>
      <c r="M4131">
        <v>1424.673813986356</v>
      </c>
      <c r="N4131">
        <v>801.22500000000002</v>
      </c>
      <c r="O4131">
        <v>1170.885184507031</v>
      </c>
      <c r="P4131">
        <v>1776</v>
      </c>
      <c r="Q4131">
        <v>689.97151388920918</v>
      </c>
      <c r="R4131">
        <v>821.81194442833043</v>
      </c>
      <c r="S4131">
        <v>955.70334594924282</v>
      </c>
      <c r="T4131">
        <v>1169.666781609521</v>
      </c>
      <c r="U4131">
        <v>127</v>
      </c>
      <c r="V4131">
        <v>875</v>
      </c>
      <c r="W4131">
        <v>299.44261108050279</v>
      </c>
      <c r="X4131">
        <v>1618.766285147196</v>
      </c>
      <c r="Y4131">
        <v>9595</v>
      </c>
      <c r="Z4131">
        <v>1441.7872</v>
      </c>
      <c r="AA4131">
        <v>10347.759928132909</v>
      </c>
      <c r="AB4131">
        <v>87</v>
      </c>
      <c r="AC4131">
        <v>1565.282825647324</v>
      </c>
      <c r="AD4131">
        <v>3048.6412049999999</v>
      </c>
      <c r="AE4131">
        <v>1266.965915412223</v>
      </c>
      <c r="AF4131">
        <v>2737.6631130063961</v>
      </c>
      <c r="AG4131">
        <v>8275.9014521207155</v>
      </c>
      <c r="AH4131">
        <v>3079.8</v>
      </c>
      <c r="AI4131">
        <v>657.04820189538816</v>
      </c>
      <c r="AJ4131">
        <v>5116.855230416053</v>
      </c>
      <c r="AK4131">
        <v>524</v>
      </c>
      <c r="AL4131">
        <v>66430.3046875</v>
      </c>
      <c r="AM4131">
        <v>52091.6796875</v>
      </c>
      <c r="AN4131">
        <v>14338.626953125</v>
      </c>
      <c r="AO4131" s="5" t="s">
        <v>3053</v>
      </c>
    </row>
    <row r="4132" spans="1:41" ht="14.25" x14ac:dyDescent="0.45">
      <c r="A4132">
        <v>2021</v>
      </c>
      <c r="B4132" s="5" t="s">
        <v>5028</v>
      </c>
      <c r="C4132" s="5" t="s">
        <v>277</v>
      </c>
      <c r="D4132" s="5" t="s">
        <v>107</v>
      </c>
      <c r="E4132" s="5" t="s">
        <v>112</v>
      </c>
      <c r="F4132" s="5" t="s">
        <v>112</v>
      </c>
      <c r="G4132" s="5" t="s">
        <v>87</v>
      </c>
      <c r="H4132" s="5" t="s">
        <v>130</v>
      </c>
      <c r="I4132">
        <v>1436.2060482723391</v>
      </c>
      <c r="J4132">
        <v>4120.2165811872565</v>
      </c>
      <c r="K4132">
        <v>244</v>
      </c>
      <c r="L4132">
        <v>324.20809272600002</v>
      </c>
      <c r="M4132">
        <v>1976.76</v>
      </c>
      <c r="N4132">
        <v>1145.228562841</v>
      </c>
      <c r="O4132">
        <v>1411.2146761081201</v>
      </c>
      <c r="P4132">
        <v>1937.3567921209999</v>
      </c>
      <c r="Q4132">
        <v>513.35954260653034</v>
      </c>
      <c r="R4132">
        <v>871.90997591811367</v>
      </c>
      <c r="S4132">
        <v>1650.13219</v>
      </c>
      <c r="T4132">
        <v>954.2035139465861</v>
      </c>
      <c r="U4132">
        <v>132.65100000000001</v>
      </c>
      <c r="V4132">
        <v>1398</v>
      </c>
      <c r="W4132">
        <v>403.67520000000002</v>
      </c>
      <c r="X4132">
        <v>1901.1224999999999</v>
      </c>
      <c r="Y4132">
        <v>9084.7840356837969</v>
      </c>
      <c r="Z4132">
        <v>1865.3071722252109</v>
      </c>
      <c r="AA4132">
        <v>8058</v>
      </c>
      <c r="AB4132">
        <v>526</v>
      </c>
      <c r="AC4132">
        <v>1211.9619600000001</v>
      </c>
      <c r="AD4132">
        <v>3315.320928768228</v>
      </c>
      <c r="AE4132">
        <v>1302.5808</v>
      </c>
      <c r="AF4132">
        <v>3295.9526195201761</v>
      </c>
      <c r="AG4132">
        <v>14214</v>
      </c>
      <c r="AH4132">
        <v>2711.3903427751561</v>
      </c>
      <c r="AI4132">
        <v>717.87600000000009</v>
      </c>
      <c r="AJ4132">
        <v>4218.2381275199996</v>
      </c>
      <c r="AK4132">
        <v>528</v>
      </c>
      <c r="AL4132">
        <v>71469.6484375</v>
      </c>
      <c r="AM4132">
        <v>55129.9609375</v>
      </c>
      <c r="AN4132">
        <v>16339.6962890625</v>
      </c>
      <c r="AO4132" s="5" t="s">
        <v>5910</v>
      </c>
    </row>
    <row r="4133" spans="1:41" ht="14.25" x14ac:dyDescent="0.45">
      <c r="A4133">
        <v>2021</v>
      </c>
      <c r="B4133" s="5" t="s">
        <v>589</v>
      </c>
      <c r="C4133" s="5" t="s">
        <v>277</v>
      </c>
      <c r="D4133" s="5" t="s">
        <v>107</v>
      </c>
      <c r="E4133" s="5" t="s">
        <v>112</v>
      </c>
      <c r="F4133" s="5" t="s">
        <v>112</v>
      </c>
      <c r="G4133" s="5" t="s">
        <v>87</v>
      </c>
      <c r="H4133" s="5" t="s">
        <v>130</v>
      </c>
      <c r="I4133">
        <v>1382.598318523897</v>
      </c>
      <c r="J4133">
        <v>3507.2920999999978</v>
      </c>
      <c r="K4133">
        <v>283.59930349002059</v>
      </c>
      <c r="L4133">
        <v>283.4565097392001</v>
      </c>
      <c r="M4133">
        <v>1407.2</v>
      </c>
      <c r="N4133">
        <v>1183.8364999999999</v>
      </c>
      <c r="O4133">
        <v>1232.1138315266139</v>
      </c>
      <c r="P4133">
        <v>1672.4</v>
      </c>
      <c r="Q4133">
        <v>757.59944240631683</v>
      </c>
      <c r="R4133">
        <v>880.61034853946762</v>
      </c>
      <c r="S4133">
        <v>1152.9160206522999</v>
      </c>
      <c r="T4133">
        <v>814.5327888275001</v>
      </c>
      <c r="U4133">
        <v>124.8724812</v>
      </c>
      <c r="V4133">
        <v>26</v>
      </c>
      <c r="W4133">
        <v>296.66452410531292</v>
      </c>
      <c r="X4133">
        <v>1211.24158704</v>
      </c>
      <c r="Y4133">
        <v>9127.2291999999961</v>
      </c>
      <c r="Z4133">
        <v>1067.820565333843</v>
      </c>
      <c r="AA4133">
        <v>8151.1588831775252</v>
      </c>
      <c r="AB4133">
        <v>87</v>
      </c>
      <c r="AC4133">
        <v>1357.88175</v>
      </c>
      <c r="AD4133">
        <v>3112.2988619434709</v>
      </c>
      <c r="AE4133">
        <v>1298.918592</v>
      </c>
      <c r="AF4133">
        <v>2512.258782084954</v>
      </c>
      <c r="AG4133">
        <v>10361.19164210192</v>
      </c>
      <c r="AH4133">
        <v>2579.9264128934269</v>
      </c>
      <c r="AI4133">
        <v>687.34442160000015</v>
      </c>
      <c r="AJ4133">
        <v>4530.0435355296004</v>
      </c>
      <c r="AK4133">
        <v>537.14617837568642</v>
      </c>
      <c r="AL4133">
        <v>61627.1484375</v>
      </c>
      <c r="AM4133">
        <v>48225.1640625</v>
      </c>
      <c r="AN4133">
        <v>13401.9853515625</v>
      </c>
      <c r="AO4133" s="5" t="s">
        <v>1138</v>
      </c>
    </row>
    <row r="4134" spans="1:41" ht="14.25" x14ac:dyDescent="0.45">
      <c r="A4134">
        <v>2021</v>
      </c>
      <c r="B4134" s="5" t="s">
        <v>1508</v>
      </c>
      <c r="C4134" s="5" t="s">
        <v>277</v>
      </c>
      <c r="D4134" s="5" t="s">
        <v>107</v>
      </c>
      <c r="E4134" s="5" t="s">
        <v>112</v>
      </c>
      <c r="F4134" s="5" t="s">
        <v>112</v>
      </c>
      <c r="G4134" s="5" t="s">
        <v>87</v>
      </c>
      <c r="H4134" s="5" t="s">
        <v>130</v>
      </c>
      <c r="I4134">
        <v>1895.125267346154</v>
      </c>
      <c r="J4134">
        <v>3329.5</v>
      </c>
      <c r="K4134">
        <v>285.77031356140702</v>
      </c>
      <c r="L4134">
        <v>355.38400000000001</v>
      </c>
      <c r="M4134">
        <v>1783.942041552973</v>
      </c>
      <c r="N4134">
        <v>826.61722955283233</v>
      </c>
      <c r="O4134">
        <v>1262</v>
      </c>
      <c r="P4134">
        <v>1776</v>
      </c>
      <c r="Q4134">
        <v>890.67184374146848</v>
      </c>
      <c r="R4134">
        <v>670.87331636231397</v>
      </c>
      <c r="S4134">
        <v>1229.7711268950579</v>
      </c>
      <c r="T4134">
        <v>1272.2792627665731</v>
      </c>
      <c r="U4134">
        <v>165.87021040855609</v>
      </c>
      <c r="V4134">
        <v>861</v>
      </c>
      <c r="W4134">
        <v>289.52509636858173</v>
      </c>
      <c r="X4134">
        <v>1894.960994591524</v>
      </c>
      <c r="Y4134">
        <v>8983.1700000000037</v>
      </c>
      <c r="Z4134">
        <v>2064.21</v>
      </c>
      <c r="AA4134">
        <v>10285.3337236569</v>
      </c>
      <c r="AB4134">
        <v>109</v>
      </c>
      <c r="AC4134">
        <v>1524.826311876905</v>
      </c>
      <c r="AD4134">
        <v>3923.966488844555</v>
      </c>
      <c r="AE4134">
        <v>1706.13606518496</v>
      </c>
      <c r="AF4134">
        <v>2470.828930876015</v>
      </c>
      <c r="AG4134">
        <v>8812</v>
      </c>
      <c r="AH4134">
        <v>3522.558186371803</v>
      </c>
      <c r="AI4134">
        <v>644.16490381900803</v>
      </c>
      <c r="AJ4134">
        <v>5107.1209105302532</v>
      </c>
      <c r="AK4134">
        <v>667.01078388031465</v>
      </c>
      <c r="AL4134">
        <v>68609.609375</v>
      </c>
      <c r="AM4134">
        <v>51724.66796875</v>
      </c>
      <c r="AN4134">
        <v>16884.94921875</v>
      </c>
      <c r="AO4134" s="5" t="s">
        <v>3054</v>
      </c>
    </row>
    <row r="4135" spans="1:41" ht="14.25" x14ac:dyDescent="0.45">
      <c r="A4135">
        <v>2021</v>
      </c>
      <c r="B4135" s="5" t="s">
        <v>4071</v>
      </c>
      <c r="C4135" s="5" t="s">
        <v>277</v>
      </c>
      <c r="D4135" s="5" t="s">
        <v>107</v>
      </c>
      <c r="E4135" s="5" t="s">
        <v>112</v>
      </c>
      <c r="F4135" s="5" t="s">
        <v>112</v>
      </c>
      <c r="G4135" s="5" t="s">
        <v>87</v>
      </c>
      <c r="H4135" s="5" t="s">
        <v>130</v>
      </c>
      <c r="I4135">
        <v>1370.4980820146</v>
      </c>
      <c r="J4135">
        <v>3309.5890706012242</v>
      </c>
      <c r="K4135">
        <v>335.47878980640002</v>
      </c>
      <c r="L4135">
        <v>280.98780000000011</v>
      </c>
      <c r="M4135">
        <v>1804.0923076923079</v>
      </c>
      <c r="N4135">
        <v>907.37792656497993</v>
      </c>
      <c r="O4135">
        <v>1345.5299842992611</v>
      </c>
      <c r="P4135">
        <v>2373.5136287882219</v>
      </c>
      <c r="Q4135">
        <v>457.30397920191268</v>
      </c>
      <c r="R4135">
        <v>894.48721825354244</v>
      </c>
      <c r="S4135">
        <v>1693</v>
      </c>
      <c r="T4135">
        <v>865.94572800000003</v>
      </c>
      <c r="U4135">
        <v>132.65100000000001</v>
      </c>
      <c r="V4135">
        <v>1176</v>
      </c>
      <c r="W4135">
        <v>329.94300090999991</v>
      </c>
      <c r="X4135">
        <v>1240.552152</v>
      </c>
      <c r="Y4135">
        <v>7104.4976390571401</v>
      </c>
      <c r="Z4135">
        <v>1269</v>
      </c>
      <c r="AA4135">
        <v>8058</v>
      </c>
      <c r="AB4135">
        <v>87.02</v>
      </c>
      <c r="AC4135">
        <v>1236.3073199999999</v>
      </c>
      <c r="AD4135">
        <v>1722.052691337024</v>
      </c>
      <c r="AE4135">
        <v>1273.4495999999999</v>
      </c>
      <c r="AF4135">
        <v>2565.2244080486339</v>
      </c>
      <c r="AG4135">
        <v>10860</v>
      </c>
      <c r="AH4135">
        <v>2410</v>
      </c>
      <c r="AI4135">
        <v>732.23352000000011</v>
      </c>
      <c r="AJ4135">
        <v>4219</v>
      </c>
      <c r="AK4135">
        <v>526.61390036832006</v>
      </c>
      <c r="AL4135">
        <v>60580.34765625</v>
      </c>
      <c r="AM4135">
        <v>47487.88671875</v>
      </c>
      <c r="AN4135">
        <v>13092.4619140625</v>
      </c>
      <c r="AO4135" s="5" t="s">
        <v>4608</v>
      </c>
    </row>
    <row r="4136" spans="1:41" ht="14.25" x14ac:dyDescent="0.45">
      <c r="A4136">
        <v>2021</v>
      </c>
      <c r="B4136" s="5" t="s">
        <v>1508</v>
      </c>
      <c r="C4136" s="5" t="s">
        <v>277</v>
      </c>
      <c r="D4136" s="5" t="s">
        <v>107</v>
      </c>
      <c r="E4136" s="5" t="s">
        <v>113</v>
      </c>
      <c r="F4136" s="5" t="s">
        <v>113</v>
      </c>
      <c r="G4136" s="5" t="s">
        <v>86</v>
      </c>
      <c r="H4136" s="5" t="s">
        <v>130</v>
      </c>
      <c r="I4136">
        <v>4569.2473693508637</v>
      </c>
      <c r="J4136">
        <v>5152.3685108523941</v>
      </c>
      <c r="K4136">
        <v>734.38586138247069</v>
      </c>
      <c r="L4136">
        <v>170.27535514518411</v>
      </c>
      <c r="M4136">
        <v>1925.3174836079777</v>
      </c>
      <c r="N4136">
        <v>2632.5812483794698</v>
      </c>
      <c r="O4136">
        <v>3185.4233105391586</v>
      </c>
      <c r="P4136">
        <v>2006.0269112651561</v>
      </c>
      <c r="Q4136">
        <v>939.30498942179486</v>
      </c>
      <c r="R4136">
        <v>2614.0426112283817</v>
      </c>
      <c r="S4136">
        <v>2707.0124011005769</v>
      </c>
      <c r="T4136">
        <v>2843.1877482498276</v>
      </c>
      <c r="U4136">
        <v>290.32737826628409</v>
      </c>
      <c r="V4136">
        <v>2944.2788681875991</v>
      </c>
      <c r="W4136">
        <v>2114.4576677234099</v>
      </c>
      <c r="X4136">
        <v>2922.9319569386039</v>
      </c>
      <c r="Y4136">
        <v>16788.497137165556</v>
      </c>
      <c r="Z4136">
        <v>2132.3908111873707</v>
      </c>
      <c r="AA4136">
        <v>12739.554495987344</v>
      </c>
      <c r="AB4136">
        <v>825.5774794918018</v>
      </c>
      <c r="AC4136">
        <v>2542.020453435216</v>
      </c>
      <c r="AD4136">
        <v>1739.6096889291537</v>
      </c>
      <c r="AE4136">
        <v>4925.513994576293</v>
      </c>
      <c r="AF4136">
        <v>7468.10648540288</v>
      </c>
      <c r="AG4136">
        <v>45636.322456907787</v>
      </c>
      <c r="AH4136">
        <v>6228.9849048927417</v>
      </c>
      <c r="AI4136">
        <v>1205.7222117577971</v>
      </c>
      <c r="AJ4136">
        <v>4953.5963679473634</v>
      </c>
      <c r="AK4136">
        <v>2350.1132247409787</v>
      </c>
      <c r="AL4136">
        <v>147287.171875</v>
      </c>
      <c r="AM4136">
        <v>118504.453125</v>
      </c>
      <c r="AN4136">
        <v>28782.724609375</v>
      </c>
      <c r="AO4136" s="5" t="s">
        <v>3057</v>
      </c>
    </row>
    <row r="4137" spans="1:41" ht="14.25" x14ac:dyDescent="0.45">
      <c r="A4137">
        <v>2021</v>
      </c>
      <c r="B4137" s="5" t="s">
        <v>4071</v>
      </c>
      <c r="C4137" s="5" t="s">
        <v>277</v>
      </c>
      <c r="D4137" s="5" t="s">
        <v>107</v>
      </c>
      <c r="E4137" s="5" t="s">
        <v>113</v>
      </c>
      <c r="F4137" s="5" t="s">
        <v>113</v>
      </c>
      <c r="G4137" s="5" t="s">
        <v>86</v>
      </c>
      <c r="H4137" s="5" t="s">
        <v>130</v>
      </c>
      <c r="I4137">
        <v>-1353.8547405614345</v>
      </c>
      <c r="J4137">
        <v>4999.3424569125564</v>
      </c>
      <c r="K4137">
        <v>198.67664024448041</v>
      </c>
      <c r="L4137">
        <v>244.81501236466889</v>
      </c>
      <c r="M4137">
        <v>2978.8986449833583</v>
      </c>
      <c r="N4137">
        <v>3548.8368856775928</v>
      </c>
      <c r="O4137">
        <v>1810.7626201945591</v>
      </c>
      <c r="P4137">
        <v>2507.7653256116159</v>
      </c>
      <c r="Q4137">
        <v>1142.1762111113169</v>
      </c>
      <c r="R4137">
        <v>2453.2932961753586</v>
      </c>
      <c r="S4137">
        <v>3051.95857851249</v>
      </c>
      <c r="T4137">
        <v>3085.9035172017088</v>
      </c>
      <c r="U4137">
        <v>257.15862643347572</v>
      </c>
      <c r="V4137">
        <v>2052.1258389391364</v>
      </c>
      <c r="W4137">
        <v>1542.9517586008544</v>
      </c>
      <c r="X4137">
        <v>3055.0444820296916</v>
      </c>
      <c r="Y4137">
        <v>17369.522263822684</v>
      </c>
      <c r="Z4137">
        <v>818.79306656418669</v>
      </c>
      <c r="AA4137">
        <v>17705.88574719767</v>
      </c>
      <c r="AB4137">
        <v>806.44945249537989</v>
      </c>
      <c r="AC4137">
        <v>2432.9997260338114</v>
      </c>
      <c r="AD4137">
        <v>2211.7462556354062</v>
      </c>
      <c r="AE4137">
        <v>5055.7643616611449</v>
      </c>
      <c r="AF4137">
        <v>8891.722394465005</v>
      </c>
      <c r="AG4137">
        <v>35202.958689731357</v>
      </c>
      <c r="AH4137">
        <v>3978.7582681787367</v>
      </c>
      <c r="AI4137">
        <v>1130.4693218015593</v>
      </c>
      <c r="AJ4137">
        <v>4846.5263441940833</v>
      </c>
      <c r="AK4137">
        <v>2324.6430071777249</v>
      </c>
      <c r="AL4137">
        <v>134352.09375</v>
      </c>
      <c r="AM4137">
        <v>108175.828125</v>
      </c>
      <c r="AN4137">
        <v>26176.26171875</v>
      </c>
      <c r="AO4137" s="5" t="s">
        <v>4609</v>
      </c>
    </row>
    <row r="4138" spans="1:41" ht="14.25" x14ac:dyDescent="0.45">
      <c r="A4138">
        <v>2021</v>
      </c>
      <c r="B4138" s="5" t="s">
        <v>589</v>
      </c>
      <c r="C4138" s="5" t="s">
        <v>277</v>
      </c>
      <c r="D4138" s="5" t="s">
        <v>107</v>
      </c>
      <c r="E4138" s="5" t="s">
        <v>113</v>
      </c>
      <c r="F4138" s="5" t="s">
        <v>113</v>
      </c>
      <c r="G4138" s="5" t="s">
        <v>86</v>
      </c>
      <c r="H4138" s="5" t="s">
        <v>130</v>
      </c>
      <c r="I4138">
        <v>6404.1397239568632</v>
      </c>
      <c r="J4138">
        <v>3372.4495430878565</v>
      </c>
      <c r="K4138">
        <v>157.73920430412005</v>
      </c>
      <c r="L4138">
        <v>296.66684146009857</v>
      </c>
      <c r="M4138">
        <v>2365.7482383372649</v>
      </c>
      <c r="N4138">
        <v>4508.5968161795345</v>
      </c>
      <c r="O4138">
        <v>1710.8961723026525</v>
      </c>
      <c r="P4138">
        <v>1960.3049416419228</v>
      </c>
      <c r="Q4138">
        <v>766.02189169511712</v>
      </c>
      <c r="R4138">
        <v>2059.6270586851138</v>
      </c>
      <c r="S4138">
        <v>3122.8515994270861</v>
      </c>
      <c r="T4138">
        <v>2509.1903253016612</v>
      </c>
      <c r="U4138">
        <v>261.37399221892304</v>
      </c>
      <c r="V4138">
        <v>2210.1784782032132</v>
      </c>
      <c r="W4138">
        <v>2023.0346997744643</v>
      </c>
      <c r="X4138">
        <v>2996.0634480624008</v>
      </c>
      <c r="Y4138">
        <v>17827.797261268304</v>
      </c>
      <c r="Z4138">
        <v>983.98107705898428</v>
      </c>
      <c r="AA4138">
        <v>16320.45422815651</v>
      </c>
      <c r="AB4138">
        <v>819.66883959854272</v>
      </c>
      <c r="AC4138">
        <v>2220.4828864724523</v>
      </c>
      <c r="AD4138">
        <v>1871.1941837267411</v>
      </c>
      <c r="AE4138">
        <v>5363.3943203323006</v>
      </c>
      <c r="AF4138">
        <v>7204.5127215223947</v>
      </c>
      <c r="AG4138">
        <v>44088.399844458276</v>
      </c>
      <c r="AH4138">
        <v>3761.1474913329075</v>
      </c>
      <c r="AI4138">
        <v>1212.775323895803</v>
      </c>
      <c r="AJ4138">
        <v>4561.8722768124608</v>
      </c>
      <c r="AK4138">
        <v>2350.8029134968383</v>
      </c>
      <c r="AL4138">
        <v>145311.359375</v>
      </c>
      <c r="AM4138">
        <v>120410.2578125</v>
      </c>
      <c r="AN4138">
        <v>24901.11328125</v>
      </c>
      <c r="AO4138" s="5" t="s">
        <v>1139</v>
      </c>
    </row>
    <row r="4139" spans="1:41" ht="14.25" x14ac:dyDescent="0.45">
      <c r="A4139">
        <v>2021</v>
      </c>
      <c r="B4139" s="5" t="s">
        <v>1507</v>
      </c>
      <c r="C4139" s="5" t="s">
        <v>277</v>
      </c>
      <c r="D4139" s="5" t="s">
        <v>107</v>
      </c>
      <c r="E4139" s="5" t="s">
        <v>113</v>
      </c>
      <c r="F4139" s="5" t="s">
        <v>113</v>
      </c>
      <c r="G4139" s="5" t="s">
        <v>86</v>
      </c>
      <c r="H4139" s="5" t="s">
        <v>130</v>
      </c>
      <c r="I4139">
        <v>6447.4066082042482</v>
      </c>
      <c r="J4139">
        <v>600.91825629827088</v>
      </c>
      <c r="K4139">
        <v>0</v>
      </c>
      <c r="L4139">
        <v>173.51514650612572</v>
      </c>
      <c r="M4139">
        <v>2302.9237141831045</v>
      </c>
      <c r="N4139">
        <v>3755.7391018641933</v>
      </c>
      <c r="O4139">
        <v>2255.5895977481528</v>
      </c>
      <c r="P4139">
        <v>2060.2911644512146</v>
      </c>
      <c r="Q4139">
        <v>1489.0486832217537</v>
      </c>
      <c r="R4139">
        <v>2392.9395137511033</v>
      </c>
      <c r="S4139">
        <v>2149.3558345811366</v>
      </c>
      <c r="T4139">
        <v>2768.5162522313194</v>
      </c>
      <c r="U4139">
        <v>283.84731763150984</v>
      </c>
      <c r="V4139">
        <v>3287.8813166033965</v>
      </c>
      <c r="W4139">
        <v>1185.7404878742666</v>
      </c>
      <c r="X4139">
        <v>4962.7328773579002</v>
      </c>
      <c r="Y4139">
        <v>17705.627194502624</v>
      </c>
      <c r="Z4139">
        <v>1438.1389479737109</v>
      </c>
      <c r="AA4139">
        <v>17232.591110025201</v>
      </c>
      <c r="AB4139">
        <v>841.28555881757927</v>
      </c>
      <c r="AC4139">
        <v>3001.9021036180507</v>
      </c>
      <c r="AD4139">
        <v>2180.6717712876384</v>
      </c>
      <c r="AE4139">
        <v>3890.7005913274024</v>
      </c>
      <c r="AF4139">
        <v>8488.1300000594238</v>
      </c>
      <c r="AG4139">
        <v>45247.765640229736</v>
      </c>
      <c r="AH4139">
        <v>7390.8021827746406</v>
      </c>
      <c r="AI4139">
        <v>1228.6632204670004</v>
      </c>
      <c r="AJ4139">
        <v>4911.1525787959581</v>
      </c>
      <c r="AK4139">
        <v>1735.1514650612573</v>
      </c>
      <c r="AL4139">
        <v>151409.03125</v>
      </c>
      <c r="AM4139">
        <v>122407.6015625</v>
      </c>
      <c r="AN4139">
        <v>29001.435546875</v>
      </c>
      <c r="AO4139" s="5" t="s">
        <v>3058</v>
      </c>
    </row>
    <row r="4140" spans="1:41" ht="14.25" x14ac:dyDescent="0.45">
      <c r="A4140">
        <v>2021</v>
      </c>
      <c r="B4140" s="5" t="s">
        <v>5028</v>
      </c>
      <c r="C4140" s="5" t="s">
        <v>277</v>
      </c>
      <c r="D4140" s="5" t="s">
        <v>107</v>
      </c>
      <c r="E4140" s="5" t="s">
        <v>113</v>
      </c>
      <c r="F4140" s="5" t="s">
        <v>113</v>
      </c>
      <c r="G4140" s="5" t="s">
        <v>86</v>
      </c>
      <c r="H4140" s="5" t="s">
        <v>130</v>
      </c>
      <c r="I4140">
        <v>4223.4800602500418</v>
      </c>
      <c r="J4140">
        <v>13944.09385525309</v>
      </c>
      <c r="K4140">
        <v>104.8708</v>
      </c>
      <c r="L4140">
        <v>238</v>
      </c>
      <c r="M4140">
        <v>3717</v>
      </c>
      <c r="N4140">
        <v>3957.4</v>
      </c>
      <c r="O4140">
        <v>2113.254481122076</v>
      </c>
      <c r="P4140">
        <v>3111</v>
      </c>
      <c r="Q4140">
        <v>1293.283677433888</v>
      </c>
      <c r="R4140">
        <v>2385</v>
      </c>
      <c r="S4140">
        <v>4200</v>
      </c>
      <c r="T4140">
        <v>4000</v>
      </c>
      <c r="U4140">
        <v>250</v>
      </c>
      <c r="V4140">
        <v>2065</v>
      </c>
      <c r="W4140">
        <v>1474.2467999999999</v>
      </c>
      <c r="X4140">
        <v>3145.35</v>
      </c>
      <c r="Y4140">
        <v>17950</v>
      </c>
      <c r="Z4140">
        <v>1634.12</v>
      </c>
      <c r="AA4140">
        <v>18159</v>
      </c>
      <c r="AB4140">
        <v>564</v>
      </c>
      <c r="AC4140">
        <v>2535.0977662437522</v>
      </c>
      <c r="AD4140">
        <v>2874.259</v>
      </c>
      <c r="AE4140">
        <v>5350</v>
      </c>
      <c r="AF4140">
        <v>8670</v>
      </c>
      <c r="AG4140">
        <v>35734</v>
      </c>
      <c r="AH4140">
        <v>8177</v>
      </c>
      <c r="AI4140">
        <v>1367</v>
      </c>
      <c r="AJ4140">
        <v>4698</v>
      </c>
      <c r="AK4140">
        <v>2427</v>
      </c>
      <c r="AL4140">
        <v>160361.46875</v>
      </c>
      <c r="AM4140">
        <v>126197.4765625</v>
      </c>
      <c r="AN4140">
        <v>34163.984375</v>
      </c>
      <c r="AO4140" s="5" t="s">
        <v>5911</v>
      </c>
    </row>
    <row r="4141" spans="1:41" ht="14.25" x14ac:dyDescent="0.45">
      <c r="A4141">
        <v>2021</v>
      </c>
      <c r="B4141" s="5" t="s">
        <v>1509</v>
      </c>
      <c r="C4141" s="5" t="s">
        <v>277</v>
      </c>
      <c r="D4141" s="5" t="s">
        <v>107</v>
      </c>
      <c r="E4141" s="5" t="s">
        <v>113</v>
      </c>
      <c r="F4141" s="5" t="s">
        <v>113</v>
      </c>
      <c r="G4141" s="5" t="s">
        <v>86</v>
      </c>
      <c r="H4141" s="5" t="s">
        <v>130</v>
      </c>
      <c r="I4141">
        <v>3139.2921230444849</v>
      </c>
      <c r="J4141">
        <v>4182.7128550009047</v>
      </c>
      <c r="K4141">
        <v>188.56205383938115</v>
      </c>
      <c r="L4141">
        <v>393.73677889254458</v>
      </c>
      <c r="M4141">
        <v>1967.7816908313555</v>
      </c>
      <c r="N4141">
        <v>3727.7078094639464</v>
      </c>
      <c r="O4141">
        <v>1562.0705231575764</v>
      </c>
      <c r="P4141">
        <v>2480.9857146334843</v>
      </c>
      <c r="Q4141">
        <v>1338.9952347079754</v>
      </c>
      <c r="R4141">
        <v>2447.3879394035766</v>
      </c>
      <c r="S4141">
        <v>3982.6466633253999</v>
      </c>
      <c r="T4141">
        <v>2021.1161661741251</v>
      </c>
      <c r="U4141">
        <v>270.35709755316219</v>
      </c>
      <c r="V4141">
        <v>2564.9801527082532</v>
      </c>
      <c r="W4141">
        <v>2031.6154709334712</v>
      </c>
      <c r="X4141">
        <v>2767.280756811334</v>
      </c>
      <c r="Y4141">
        <v>17611.533803327155</v>
      </c>
      <c r="Z4141">
        <v>875.97456770869076</v>
      </c>
      <c r="AA4141">
        <v>10565.743211056923</v>
      </c>
      <c r="AB4141">
        <v>823.1454931327346</v>
      </c>
      <c r="AC4141">
        <v>3269.4835020603768</v>
      </c>
      <c r="AD4141">
        <v>1749.7332865459746</v>
      </c>
      <c r="AE4141">
        <v>4799.7334085040093</v>
      </c>
      <c r="AF4141">
        <v>7027.1846754303469</v>
      </c>
      <c r="AG4141">
        <v>43890.510168883295</v>
      </c>
      <c r="AH4141">
        <v>3843.542778842213</v>
      </c>
      <c r="AI4141">
        <v>1217.9193520841482</v>
      </c>
      <c r="AJ4141">
        <v>4606.4917749913575</v>
      </c>
      <c r="AK4141">
        <v>2369.507246490175</v>
      </c>
      <c r="AL4141">
        <v>137717.71875</v>
      </c>
      <c r="AM4141">
        <v>113192.8125</v>
      </c>
      <c r="AN4141">
        <v>24524.921875</v>
      </c>
      <c r="AO4141" s="5" t="s">
        <v>3056</v>
      </c>
    </row>
    <row r="4142" spans="1:41" ht="14.25" x14ac:dyDescent="0.45">
      <c r="A4142">
        <v>2021</v>
      </c>
      <c r="B4142" s="5" t="s">
        <v>589</v>
      </c>
      <c r="C4142" s="5" t="s">
        <v>277</v>
      </c>
      <c r="D4142" s="5" t="s">
        <v>107</v>
      </c>
      <c r="E4142" s="5" t="s">
        <v>113</v>
      </c>
      <c r="F4142" s="5" t="s">
        <v>113</v>
      </c>
      <c r="G4142" s="5" t="s">
        <v>87</v>
      </c>
      <c r="H4142" s="5" t="s">
        <v>130</v>
      </c>
      <c r="I4142">
        <v>7044.4944638638372</v>
      </c>
      <c r="J4142">
        <v>3564.3913090545461</v>
      </c>
      <c r="K4142">
        <v>161.39238205995451</v>
      </c>
      <c r="L4142">
        <v>311.75496190824259</v>
      </c>
      <c r="M4142">
        <v>2449.3274501989699</v>
      </c>
      <c r="N4142">
        <v>4784.6077999999989</v>
      </c>
      <c r="O4142">
        <v>1771.906013897988</v>
      </c>
      <c r="P4142">
        <v>2226</v>
      </c>
      <c r="Q4142">
        <v>793.50062879529867</v>
      </c>
      <c r="R4142">
        <v>2086.766221933749</v>
      </c>
      <c r="S4142">
        <v>3189</v>
      </c>
      <c r="T4142">
        <v>2469.8736177350002</v>
      </c>
      <c r="U4142">
        <v>260.1510025</v>
      </c>
      <c r="V4142">
        <v>52</v>
      </c>
      <c r="W4142">
        <v>2102.7320664607341</v>
      </c>
      <c r="X4142">
        <v>3163.9492036800002</v>
      </c>
      <c r="Y4142">
        <v>18664</v>
      </c>
      <c r="Z4142">
        <v>1021.741298804115</v>
      </c>
      <c r="AA4142">
        <v>17203.360203242839</v>
      </c>
      <c r="AB4142">
        <v>784</v>
      </c>
      <c r="AC4142">
        <v>2304.1056199999998</v>
      </c>
      <c r="AD4142">
        <v>1943.0011614756479</v>
      </c>
      <c r="AE4142">
        <v>5552.8769807999997</v>
      </c>
      <c r="AF4142">
        <v>7570.9256147784017</v>
      </c>
      <c r="AG4142">
        <v>46833.281360006338</v>
      </c>
      <c r="AH4142">
        <v>3971.905073579715</v>
      </c>
      <c r="AI4142">
        <v>1255.6213055999999</v>
      </c>
      <c r="AJ4142">
        <v>4817.4988306222413</v>
      </c>
      <c r="AK4142">
        <v>2358.4398517375498</v>
      </c>
      <c r="AL4142">
        <v>150712.609375</v>
      </c>
      <c r="AM4142">
        <v>125091.453125</v>
      </c>
      <c r="AN4142">
        <v>25621.1484375</v>
      </c>
      <c r="AO4142" s="5" t="s">
        <v>1140</v>
      </c>
    </row>
    <row r="4143" spans="1:41" ht="14.25" x14ac:dyDescent="0.45">
      <c r="A4143">
        <v>2021</v>
      </c>
      <c r="B4143" s="5" t="s">
        <v>1507</v>
      </c>
      <c r="C4143" s="5" t="s">
        <v>277</v>
      </c>
      <c r="D4143" s="5" t="s">
        <v>107</v>
      </c>
      <c r="E4143" s="5" t="s">
        <v>113</v>
      </c>
      <c r="F4143" s="5" t="s">
        <v>113</v>
      </c>
      <c r="G4143" s="5" t="s">
        <v>87</v>
      </c>
      <c r="H4143" s="5" t="s">
        <v>130</v>
      </c>
      <c r="I4143">
        <v>6986.4931473758361</v>
      </c>
      <c r="J4143">
        <v>585</v>
      </c>
      <c r="K4143"/>
      <c r="L4143">
        <v>189.4573219080664</v>
      </c>
      <c r="M4143">
        <v>2521.6804249999991</v>
      </c>
      <c r="N4143">
        <v>4154.5</v>
      </c>
      <c r="O4143">
        <v>2561.0828905658459</v>
      </c>
      <c r="P4143">
        <v>2363</v>
      </c>
      <c r="Q4143">
        <v>1657.596170842301</v>
      </c>
      <c r="R4143">
        <v>2621.7253726926051</v>
      </c>
      <c r="S4143">
        <v>2380.9375645974301</v>
      </c>
      <c r="T4143">
        <v>3143.4794755755879</v>
      </c>
      <c r="U4143">
        <v>228</v>
      </c>
      <c r="V4143">
        <v>3642</v>
      </c>
      <c r="W4143">
        <v>1270.5298362091751</v>
      </c>
      <c r="X4143">
        <v>5858.5659870312438</v>
      </c>
      <c r="Y4143">
        <v>19487</v>
      </c>
      <c r="Z4143">
        <v>1629.697696396973</v>
      </c>
      <c r="AA4143">
        <v>19125.250426822789</v>
      </c>
      <c r="AB4143">
        <v>784</v>
      </c>
      <c r="AC4143">
        <v>3395.1960401429292</v>
      </c>
      <c r="AD4143">
        <v>2408.1374999999998</v>
      </c>
      <c r="AE4143">
        <v>4328.8060681834504</v>
      </c>
      <c r="AF4143">
        <v>9268</v>
      </c>
      <c r="AG4143">
        <v>50320.654627443269</v>
      </c>
      <c r="AH4143">
        <v>7992.1860362208254</v>
      </c>
      <c r="AI4143">
        <v>1315.245089458426</v>
      </c>
      <c r="AJ4143">
        <v>5468.429141292283</v>
      </c>
      <c r="AK4143">
        <v>1895</v>
      </c>
      <c r="AL4143">
        <v>167581.65625</v>
      </c>
      <c r="AM4143">
        <v>135450.8125</v>
      </c>
      <c r="AN4143">
        <v>32130.841796875</v>
      </c>
      <c r="AO4143" s="5" t="s">
        <v>3061</v>
      </c>
    </row>
    <row r="4144" spans="1:41" ht="14.25" x14ac:dyDescent="0.45">
      <c r="A4144">
        <v>2021</v>
      </c>
      <c r="B4144" s="5" t="s">
        <v>1509</v>
      </c>
      <c r="C4144" s="5" t="s">
        <v>277</v>
      </c>
      <c r="D4144" s="5" t="s">
        <v>107</v>
      </c>
      <c r="E4144" s="5" t="s">
        <v>113</v>
      </c>
      <c r="F4144" s="5" t="s">
        <v>113</v>
      </c>
      <c r="G4144" s="5" t="s">
        <v>87</v>
      </c>
      <c r="H4144" s="5" t="s">
        <v>130</v>
      </c>
      <c r="I4144">
        <v>3473</v>
      </c>
      <c r="J4144">
        <v>4454.0643684598062</v>
      </c>
      <c r="K4144">
        <v>202.63934999929091</v>
      </c>
      <c r="L4144">
        <v>417.50112601586221</v>
      </c>
      <c r="M4144">
        <v>2108.477135321431</v>
      </c>
      <c r="N4144">
        <v>3919.964918347785</v>
      </c>
      <c r="O4144">
        <v>1660.2361426229479</v>
      </c>
      <c r="P4144">
        <v>2363</v>
      </c>
      <c r="Q4144">
        <v>1422.848400354191</v>
      </c>
      <c r="R4144">
        <v>2698.0562388379449</v>
      </c>
      <c r="S4144">
        <v>4188</v>
      </c>
      <c r="T4144">
        <v>2104.8782830895821</v>
      </c>
      <c r="U4144">
        <v>289.98682296048003</v>
      </c>
      <c r="V4144">
        <v>2759</v>
      </c>
      <c r="W4144">
        <v>2142.6839757234879</v>
      </c>
      <c r="X4144">
        <v>2910.003691378176</v>
      </c>
      <c r="Y4144">
        <v>18686</v>
      </c>
      <c r="Z4144">
        <v>931.11009328057105</v>
      </c>
      <c r="AA4144">
        <v>11364.95306898007</v>
      </c>
      <c r="AB4144">
        <v>784</v>
      </c>
      <c r="AC4144">
        <v>3506.052309907931</v>
      </c>
      <c r="AD4144">
        <v>1861.1696595447791</v>
      </c>
      <c r="AE4144">
        <v>5157</v>
      </c>
      <c r="AF4144">
        <v>7537.4050721339527</v>
      </c>
      <c r="AG4144">
        <v>49188.279984337758</v>
      </c>
      <c r="AH4144">
        <v>4122.6095761365441</v>
      </c>
      <c r="AI4144">
        <v>1280.733731712</v>
      </c>
      <c r="AJ4144">
        <v>4951.6484533200974</v>
      </c>
      <c r="AK4144">
        <v>2558.3741030745009</v>
      </c>
      <c r="AL4144">
        <v>149043.6875</v>
      </c>
      <c r="AM4144">
        <v>123119.8671875</v>
      </c>
      <c r="AN4144">
        <v>25923.806640625</v>
      </c>
      <c r="AO4144" s="5" t="s">
        <v>3059</v>
      </c>
    </row>
    <row r="4145" spans="1:41" ht="14.25" x14ac:dyDescent="0.45">
      <c r="A4145">
        <v>2021</v>
      </c>
      <c r="B4145" s="5" t="s">
        <v>4071</v>
      </c>
      <c r="C4145" s="5" t="s">
        <v>277</v>
      </c>
      <c r="D4145" s="5" t="s">
        <v>107</v>
      </c>
      <c r="E4145" s="5" t="s">
        <v>113</v>
      </c>
      <c r="F4145" s="5" t="s">
        <v>113</v>
      </c>
      <c r="G4145" s="5" t="s">
        <v>87</v>
      </c>
      <c r="H4145" s="5" t="s">
        <v>130</v>
      </c>
      <c r="I4145">
        <v>-1424.6614351193571</v>
      </c>
      <c r="J4145">
        <v>4860.1737828595014</v>
      </c>
      <c r="K4145">
        <v>204.76673725175999</v>
      </c>
      <c r="L4145">
        <v>259.20580000000012</v>
      </c>
      <c r="M4145">
        <v>3073.2306330614938</v>
      </c>
      <c r="N4145">
        <v>3668.3993316841329</v>
      </c>
      <c r="O4145">
        <v>1864.442404059622</v>
      </c>
      <c r="P4145">
        <v>2568.827046202051</v>
      </c>
      <c r="Q4145">
        <v>1179.5004406404</v>
      </c>
      <c r="R4145">
        <v>2493.9429243749992</v>
      </c>
      <c r="S4145">
        <v>3145</v>
      </c>
      <c r="T4145">
        <v>3247.29648</v>
      </c>
      <c r="U4145">
        <v>257.57524999999998</v>
      </c>
      <c r="V4145">
        <v>2146</v>
      </c>
      <c r="W4145">
        <v>1596.4983915</v>
      </c>
      <c r="X4145">
        <v>3221.8274879999999</v>
      </c>
      <c r="Y4145">
        <v>17933</v>
      </c>
      <c r="Z4145">
        <v>845</v>
      </c>
      <c r="AA4145">
        <v>18512</v>
      </c>
      <c r="AB4145">
        <v>784</v>
      </c>
      <c r="AC4145">
        <v>2510.0448700000002</v>
      </c>
      <c r="AD4145">
        <v>2284.0220779668002</v>
      </c>
      <c r="AE4145">
        <v>5215.8639019033899</v>
      </c>
      <c r="AF4145">
        <v>9356.7600774720013</v>
      </c>
      <c r="AG4145">
        <v>37071</v>
      </c>
      <c r="AH4145">
        <v>4105</v>
      </c>
      <c r="AI4145">
        <v>1166.2675919999999</v>
      </c>
      <c r="AJ4145">
        <v>5100</v>
      </c>
      <c r="AK4145">
        <v>2342.0097945809998</v>
      </c>
      <c r="AL4145">
        <v>139587.015625</v>
      </c>
      <c r="AM4145">
        <v>112552.625</v>
      </c>
      <c r="AN4145">
        <v>27034.361328125</v>
      </c>
      <c r="AO4145" s="5" t="s">
        <v>4610</v>
      </c>
    </row>
    <row r="4146" spans="1:41" ht="14.25" x14ac:dyDescent="0.45">
      <c r="A4146">
        <v>2021</v>
      </c>
      <c r="B4146" s="5" t="s">
        <v>1508</v>
      </c>
      <c r="C4146" s="5" t="s">
        <v>277</v>
      </c>
      <c r="D4146" s="5" t="s">
        <v>107</v>
      </c>
      <c r="E4146" s="5" t="s">
        <v>113</v>
      </c>
      <c r="F4146" s="5" t="s">
        <v>113</v>
      </c>
      <c r="G4146" s="5" t="s">
        <v>87</v>
      </c>
      <c r="H4146" s="5" t="s">
        <v>130</v>
      </c>
      <c r="I4146">
        <v>4930.832200598511</v>
      </c>
      <c r="J4146">
        <v>5676.5544867987783</v>
      </c>
      <c r="K4146">
        <v>815.11855648848064</v>
      </c>
      <c r="L4146">
        <v>185.37288000000001</v>
      </c>
      <c r="M4146">
        <v>2102.6085211160239</v>
      </c>
      <c r="N4146">
        <v>2902.7270366295652</v>
      </c>
      <c r="O4146">
        <v>3596</v>
      </c>
      <c r="P4146">
        <v>2363</v>
      </c>
      <c r="Q4146">
        <v>1099.7464666922669</v>
      </c>
      <c r="R4146">
        <v>2970.4765832571488</v>
      </c>
      <c r="S4146">
        <v>2895</v>
      </c>
      <c r="T4146">
        <v>3059.1319520149909</v>
      </c>
      <c r="U4146">
        <v>316.69953068491242</v>
      </c>
      <c r="V4146">
        <v>3211</v>
      </c>
      <c r="W4146">
        <v>2261.3003530095339</v>
      </c>
      <c r="X4146">
        <v>3413.7955157764109</v>
      </c>
      <c r="Y4146">
        <v>18447</v>
      </c>
      <c r="Z4146">
        <v>2329.935872</v>
      </c>
      <c r="AA4146">
        <v>14109.882763016351</v>
      </c>
      <c r="AB4146">
        <v>784</v>
      </c>
      <c r="AC4146">
        <v>2916.7438327027339</v>
      </c>
      <c r="AD4146">
        <v>2036.7501827080989</v>
      </c>
      <c r="AE4146">
        <v>5267.5760336601497</v>
      </c>
      <c r="AF4146">
        <v>8130.5052672138536</v>
      </c>
      <c r="AG4146">
        <v>52375</v>
      </c>
      <c r="AH4146">
        <v>7504.2555012831908</v>
      </c>
      <c r="AI4146">
        <v>1289.45597005728</v>
      </c>
      <c r="AJ4146">
        <v>5997.2887953445006</v>
      </c>
      <c r="AK4146">
        <v>2649.7938980047388</v>
      </c>
      <c r="AL4146">
        <v>165637.546875</v>
      </c>
      <c r="AM4146">
        <v>133230.34375</v>
      </c>
      <c r="AN4146">
        <v>32407.208984375</v>
      </c>
      <c r="AO4146" s="5" t="s">
        <v>3060</v>
      </c>
    </row>
    <row r="4147" spans="1:41" ht="14.25" x14ac:dyDescent="0.45">
      <c r="A4147">
        <v>2021</v>
      </c>
      <c r="B4147" s="5" t="s">
        <v>5028</v>
      </c>
      <c r="C4147" s="5" t="s">
        <v>277</v>
      </c>
      <c r="D4147" s="5" t="s">
        <v>107</v>
      </c>
      <c r="E4147" s="5" t="s">
        <v>113</v>
      </c>
      <c r="F4147" s="5" t="s">
        <v>113</v>
      </c>
      <c r="G4147" s="5" t="s">
        <v>87</v>
      </c>
      <c r="H4147" s="5" t="s">
        <v>130</v>
      </c>
      <c r="I4147">
        <v>4481.9908277778259</v>
      </c>
      <c r="J4147">
        <v>14988.145696362049</v>
      </c>
      <c r="K4147">
        <v>108.49333893555</v>
      </c>
      <c r="L4147">
        <v>252.98861006160001</v>
      </c>
      <c r="M4147">
        <v>3867.1668</v>
      </c>
      <c r="N4147">
        <v>4117.2750025999994</v>
      </c>
      <c r="O4147">
        <v>2198.629962159408</v>
      </c>
      <c r="P4147">
        <v>3243.033950999999</v>
      </c>
      <c r="Q4147">
        <v>1349.492372622519</v>
      </c>
      <c r="R4147">
        <v>2464.3489500000001</v>
      </c>
      <c r="S4147">
        <v>4339.7340000000004</v>
      </c>
      <c r="T4147">
        <v>4240.9045064292714</v>
      </c>
      <c r="U4147">
        <v>255.02500000000001</v>
      </c>
      <c r="V4147">
        <v>2168</v>
      </c>
      <c r="W4147">
        <v>1533.8063707199999</v>
      </c>
      <c r="X4147">
        <v>3365.5245</v>
      </c>
      <c r="Y4147">
        <v>19257</v>
      </c>
      <c r="Z4147">
        <v>1700.1368138800001</v>
      </c>
      <c r="AA4147">
        <v>19410</v>
      </c>
      <c r="AB4147">
        <v>599</v>
      </c>
      <c r="AC4147">
        <v>2637.5157159999999</v>
      </c>
      <c r="AD4147">
        <v>2999.180044658</v>
      </c>
      <c r="AE4147">
        <v>5566.14</v>
      </c>
      <c r="AF4147">
        <v>9216.0136522439989</v>
      </c>
      <c r="AG4147">
        <v>39449</v>
      </c>
      <c r="AH4147">
        <v>8741.4594598906242</v>
      </c>
      <c r="AI4147">
        <v>1422.2267999999999</v>
      </c>
      <c r="AJ4147">
        <v>5085.2662876799996</v>
      </c>
      <c r="AK4147">
        <v>2486</v>
      </c>
      <c r="AL4147">
        <v>171543.515625</v>
      </c>
      <c r="AM4147">
        <v>135641.375</v>
      </c>
      <c r="AN4147">
        <v>35902.125</v>
      </c>
      <c r="AO4147" s="5" t="s">
        <v>5912</v>
      </c>
    </row>
    <row r="4148" spans="1:41" ht="14.25" x14ac:dyDescent="0.45">
      <c r="A4148">
        <v>2021</v>
      </c>
      <c r="B4148" s="5" t="s">
        <v>5028</v>
      </c>
      <c r="C4148" s="5" t="s">
        <v>277</v>
      </c>
      <c r="D4148" s="5" t="s">
        <v>107</v>
      </c>
      <c r="E4148" s="5" t="s">
        <v>114</v>
      </c>
      <c r="F4148" s="5" t="s">
        <v>115</v>
      </c>
      <c r="G4148" s="5" t="s">
        <v>86</v>
      </c>
      <c r="H4148" s="5" t="s">
        <v>130</v>
      </c>
      <c r="I4148">
        <v>16628.436048732481</v>
      </c>
      <c r="J4148">
        <v>41650.244278310798</v>
      </c>
      <c r="K4148">
        <v>2616.8708000000001</v>
      </c>
      <c r="L4148">
        <v>3208</v>
      </c>
      <c r="M4148">
        <v>14374.5128</v>
      </c>
      <c r="N4148">
        <v>12379.462</v>
      </c>
      <c r="O4148">
        <v>11929.73333627208</v>
      </c>
      <c r="P4148">
        <v>12290.31496</v>
      </c>
      <c r="Q4148">
        <v>5313.9751219433456</v>
      </c>
      <c r="R4148">
        <v>9050.888757765053</v>
      </c>
      <c r="S4148">
        <v>16663</v>
      </c>
      <c r="T4148">
        <v>14050</v>
      </c>
      <c r="U4148">
        <v>2124.1999999999998</v>
      </c>
      <c r="V4148">
        <v>10933</v>
      </c>
      <c r="W4148">
        <v>5630.7644</v>
      </c>
      <c r="X4148">
        <v>23104</v>
      </c>
      <c r="Y4148">
        <v>60676</v>
      </c>
      <c r="Z4148">
        <v>8480.6489375316578</v>
      </c>
      <c r="AA4148">
        <v>92132</v>
      </c>
      <c r="AB4148">
        <v>2407</v>
      </c>
      <c r="AC4148">
        <v>11780.31358170736</v>
      </c>
      <c r="AD4148">
        <v>17099.465928295758</v>
      </c>
      <c r="AE4148">
        <v>15857</v>
      </c>
      <c r="AF4148">
        <v>38879.199999999997</v>
      </c>
      <c r="AG4148">
        <v>127656</v>
      </c>
      <c r="AH4148">
        <v>23597.365476946419</v>
      </c>
      <c r="AI4148">
        <v>7300</v>
      </c>
      <c r="AJ4148">
        <v>31575.25</v>
      </c>
      <c r="AK4148">
        <v>8649</v>
      </c>
      <c r="AL4148">
        <v>648036.625</v>
      </c>
      <c r="AM4148">
        <v>500614.9375</v>
      </c>
      <c r="AN4148">
        <v>147421.71875</v>
      </c>
      <c r="AO4148" s="5" t="s">
        <v>5913</v>
      </c>
    </row>
    <row r="4149" spans="1:41" ht="14.25" x14ac:dyDescent="0.45">
      <c r="A4149">
        <v>2021</v>
      </c>
      <c r="B4149" s="5" t="s">
        <v>1507</v>
      </c>
      <c r="C4149" s="5" t="s">
        <v>277</v>
      </c>
      <c r="D4149" s="5" t="s">
        <v>107</v>
      </c>
      <c r="E4149" s="5" t="s">
        <v>114</v>
      </c>
      <c r="F4149" s="5" t="s">
        <v>115</v>
      </c>
      <c r="G4149" s="5" t="s">
        <v>86</v>
      </c>
      <c r="H4149" s="5" t="s">
        <v>130</v>
      </c>
      <c r="I4149">
        <v>16366.054017183864</v>
      </c>
      <c r="J4149">
        <v>13728.936667095657</v>
      </c>
      <c r="K4149">
        <v>946.44625366977664</v>
      </c>
      <c r="L4149">
        <v>2960.6008459253767</v>
      </c>
      <c r="M4149">
        <v>10588.848402322667</v>
      </c>
      <c r="N4149">
        <v>9076.0118067335279</v>
      </c>
      <c r="O4149">
        <v>9756.3371183283562</v>
      </c>
      <c r="P4149">
        <v>7395.5868257280054</v>
      </c>
      <c r="Q4149">
        <v>5818.6307486540854</v>
      </c>
      <c r="R4149">
        <v>9360.7686862524661</v>
      </c>
      <c r="S4149">
        <v>16298.834633775779</v>
      </c>
      <c r="T4149">
        <v>11911.058294483584</v>
      </c>
      <c r="U4149">
        <v>2670.4056856122315</v>
      </c>
      <c r="V4149">
        <v>10533.238578256834</v>
      </c>
      <c r="W4149">
        <v>3865.1169551936264</v>
      </c>
      <c r="X4149">
        <v>15954.836112865434</v>
      </c>
      <c r="Y4149">
        <v>66191.145931254534</v>
      </c>
      <c r="Z4149">
        <v>6455.0216702189318</v>
      </c>
      <c r="AA4149">
        <v>88327.811272189792</v>
      </c>
      <c r="AB4149">
        <v>2354.3118827114399</v>
      </c>
      <c r="AC4149">
        <v>10624.68807404007</v>
      </c>
      <c r="AD4149">
        <v>13938.285297046097</v>
      </c>
      <c r="AE4149">
        <v>14684.786351288511</v>
      </c>
      <c r="AF4149">
        <v>36391.920138847519</v>
      </c>
      <c r="AG4149">
        <v>114079.11117595161</v>
      </c>
      <c r="AH4149">
        <v>23520.13011394432</v>
      </c>
      <c r="AI4149">
        <v>5276.2769039617824</v>
      </c>
      <c r="AJ4149">
        <v>38750.500808557401</v>
      </c>
      <c r="AK4149">
        <v>8956.9012237886909</v>
      </c>
      <c r="AL4149">
        <v>576782.5625</v>
      </c>
      <c r="AM4149">
        <v>453415.21875</v>
      </c>
      <c r="AN4149">
        <v>123367.390625</v>
      </c>
      <c r="AO4149" s="5" t="s">
        <v>3063</v>
      </c>
    </row>
    <row r="4150" spans="1:41" ht="14.25" x14ac:dyDescent="0.45">
      <c r="A4150">
        <v>2021</v>
      </c>
      <c r="B4150" s="5" t="s">
        <v>1509</v>
      </c>
      <c r="C4150" s="5" t="s">
        <v>277</v>
      </c>
      <c r="D4150" s="5" t="s">
        <v>107</v>
      </c>
      <c r="E4150" s="5" t="s">
        <v>114</v>
      </c>
      <c r="F4150" s="5" t="s">
        <v>115</v>
      </c>
      <c r="G4150" s="5" t="s">
        <v>86</v>
      </c>
      <c r="H4150" s="5" t="s">
        <v>130</v>
      </c>
      <c r="I4150">
        <v>13890.44470511518</v>
      </c>
      <c r="J4150">
        <v>18847.049094312351</v>
      </c>
      <c r="K4150">
        <v>2743.5411987921666</v>
      </c>
      <c r="L4150">
        <v>3746.1535829880745</v>
      </c>
      <c r="M4150">
        <v>11163.631505504149</v>
      </c>
      <c r="N4150">
        <v>10732.528965756886</v>
      </c>
      <c r="O4150">
        <v>10922.412802070774</v>
      </c>
      <c r="P4150">
        <v>8701.3497694942762</v>
      </c>
      <c r="Q4150">
        <v>6400.9918007797032</v>
      </c>
      <c r="R4150">
        <v>9015.4221238050668</v>
      </c>
      <c r="S4150">
        <v>13817.445725921825</v>
      </c>
      <c r="T4150">
        <v>12242.189349397557</v>
      </c>
      <c r="U4150">
        <v>2149.7428967975598</v>
      </c>
      <c r="V4150">
        <v>11303.551503912015</v>
      </c>
      <c r="W4150">
        <v>5029.4819588695646</v>
      </c>
      <c r="X4150">
        <v>16147.510747683935</v>
      </c>
      <c r="Y4150">
        <v>59239.17731318259</v>
      </c>
      <c r="Z4150">
        <v>6959.5331454952511</v>
      </c>
      <c r="AA4150">
        <v>87203.86957285786</v>
      </c>
      <c r="AB4150">
        <v>2329.7957260989006</v>
      </c>
      <c r="AC4150">
        <v>10896.450411242653</v>
      </c>
      <c r="AD4150">
        <v>14509.0113721253</v>
      </c>
      <c r="AE4150">
        <v>14826.252368111835</v>
      </c>
      <c r="AF4150">
        <v>36971.128867758911</v>
      </c>
      <c r="AG4150">
        <v>115068.95221178407</v>
      </c>
      <c r="AH4150">
        <v>20479.273604959908</v>
      </c>
      <c r="AI4150">
        <v>5203.4554387319295</v>
      </c>
      <c r="AJ4150">
        <v>39516.282750626124</v>
      </c>
      <c r="AK4150">
        <v>8974.2847667285405</v>
      </c>
      <c r="AL4150">
        <v>579030.875</v>
      </c>
      <c r="AM4150">
        <v>455468.875</v>
      </c>
      <c r="AN4150">
        <v>123562.0234375</v>
      </c>
      <c r="AO4150" s="5" t="s">
        <v>3064</v>
      </c>
    </row>
    <row r="4151" spans="1:41" ht="14.25" x14ac:dyDescent="0.45">
      <c r="A4151">
        <v>2021</v>
      </c>
      <c r="B4151" s="5" t="s">
        <v>1508</v>
      </c>
      <c r="C4151" s="5" t="s">
        <v>277</v>
      </c>
      <c r="D4151" s="5" t="s">
        <v>107</v>
      </c>
      <c r="E4151" s="5" t="s">
        <v>114</v>
      </c>
      <c r="F4151" s="5" t="s">
        <v>115</v>
      </c>
      <c r="G4151" s="5" t="s">
        <v>86</v>
      </c>
      <c r="H4151" s="5" t="s">
        <v>130</v>
      </c>
      <c r="I4151">
        <v>14999.240018912098</v>
      </c>
      <c r="J4151">
        <v>20912.117006103901</v>
      </c>
      <c r="K4151">
        <v>2779.9284716271027</v>
      </c>
      <c r="L4151">
        <v>3158.5762469681849</v>
      </c>
      <c r="M4151">
        <v>10876.812104258519</v>
      </c>
      <c r="N4151">
        <v>9351.7961676010582</v>
      </c>
      <c r="O4151">
        <v>10957.856188254706</v>
      </c>
      <c r="P4151">
        <v>6997.3756854126459</v>
      </c>
      <c r="Q4151">
        <v>4883.9338866709249</v>
      </c>
      <c r="R4151">
        <v>8493.6136328471912</v>
      </c>
      <c r="S4151">
        <v>10185.52966407233</v>
      </c>
      <c r="T4151">
        <v>12531.086742286278</v>
      </c>
      <c r="U4151">
        <v>2610.6303225961819</v>
      </c>
      <c r="V4151">
        <v>10754.62091587981</v>
      </c>
      <c r="W4151">
        <v>4620.4907354932784</v>
      </c>
      <c r="X4151">
        <v>16882.963353612264</v>
      </c>
      <c r="Y4151">
        <v>59963.882643088211</v>
      </c>
      <c r="Z4151">
        <v>7300.6743180059457</v>
      </c>
      <c r="AA4151">
        <v>81525.16100397479</v>
      </c>
      <c r="AB4151">
        <v>2335.6260835622656</v>
      </c>
      <c r="AC4151">
        <v>10449.241491067793</v>
      </c>
      <c r="AD4151">
        <v>13582.993467443814</v>
      </c>
      <c r="AE4151">
        <v>14498.463264214502</v>
      </c>
      <c r="AF4151">
        <v>35748.469624732621</v>
      </c>
      <c r="AG4151">
        <v>115565.05164136198</v>
      </c>
      <c r="AH4151">
        <v>23431.988668348804</v>
      </c>
      <c r="AI4151">
        <v>5166.177441819872</v>
      </c>
      <c r="AJ4151">
        <v>35633.527211502595</v>
      </c>
      <c r="AK4151">
        <v>9258.4796518157182</v>
      </c>
      <c r="AL4151">
        <v>565456.375</v>
      </c>
      <c r="AM4151">
        <v>442846.375</v>
      </c>
      <c r="AN4151">
        <v>122609.9296875</v>
      </c>
      <c r="AO4151" s="5" t="s">
        <v>3062</v>
      </c>
    </row>
    <row r="4152" spans="1:41" ht="14.25" x14ac:dyDescent="0.45">
      <c r="A4152">
        <v>2021</v>
      </c>
      <c r="B4152" s="5" t="s">
        <v>4071</v>
      </c>
      <c r="C4152" s="5" t="s">
        <v>277</v>
      </c>
      <c r="D4152" s="5" t="s">
        <v>107</v>
      </c>
      <c r="E4152" s="5" t="s">
        <v>114</v>
      </c>
      <c r="F4152" s="5" t="s">
        <v>115</v>
      </c>
      <c r="G4152" s="5" t="s">
        <v>86</v>
      </c>
      <c r="H4152" s="5" t="s">
        <v>130</v>
      </c>
      <c r="I4152">
        <v>14766.101725884906</v>
      </c>
      <c r="J4152">
        <v>30048.261742905081</v>
      </c>
      <c r="K4152">
        <v>3007.8047070832386</v>
      </c>
      <c r="L4152">
        <v>3526.1590856558191</v>
      </c>
      <c r="M4152">
        <v>13271.375979597235</v>
      </c>
      <c r="N4152">
        <v>12154.116012169654</v>
      </c>
      <c r="O4152">
        <v>11796.5462022228</v>
      </c>
      <c r="P4152">
        <v>12023.63850030227</v>
      </c>
      <c r="Q4152">
        <v>5128.371037686079</v>
      </c>
      <c r="R4152">
        <v>9291.9659816840194</v>
      </c>
      <c r="S4152">
        <v>12846.616342110714</v>
      </c>
      <c r="T4152">
        <v>12600.77269524031</v>
      </c>
      <c r="U4152">
        <v>2207.3720626034346</v>
      </c>
      <c r="V4152">
        <v>11829.296815939884</v>
      </c>
      <c r="W4152">
        <v>5834.4149165226972</v>
      </c>
      <c r="X4152">
        <v>15451.118910628955</v>
      </c>
      <c r="Y4152">
        <v>60032.138389136308</v>
      </c>
      <c r="Z4152">
        <v>6675.8379422130301</v>
      </c>
      <c r="AA4152">
        <v>96666.956310849258</v>
      </c>
      <c r="AB4152">
        <v>2158.4455014517926</v>
      </c>
      <c r="AC4152">
        <v>12210.256491152337</v>
      </c>
      <c r="AD4152">
        <v>15405.479293755923</v>
      </c>
      <c r="AE4152">
        <v>16171.703147874567</v>
      </c>
      <c r="AF4152">
        <v>37946.644323742592</v>
      </c>
      <c r="AG4152">
        <v>121669.97524172324</v>
      </c>
      <c r="AH4152">
        <v>21949.00308335002</v>
      </c>
      <c r="AI4152">
        <v>6340.5030933437774</v>
      </c>
      <c r="AJ4152">
        <v>31772.306233683332</v>
      </c>
      <c r="AK4152">
        <v>8632.7944773549007</v>
      </c>
      <c r="AL4152">
        <v>613416.0625</v>
      </c>
      <c r="AM4152">
        <v>484121.125</v>
      </c>
      <c r="AN4152">
        <v>129294.8671875</v>
      </c>
      <c r="AO4152" s="5" t="s">
        <v>4611</v>
      </c>
    </row>
    <row r="4153" spans="1:41" ht="14.25" x14ac:dyDescent="0.45">
      <c r="A4153">
        <v>2021</v>
      </c>
      <c r="B4153" s="5" t="s">
        <v>589</v>
      </c>
      <c r="C4153" s="5" t="s">
        <v>277</v>
      </c>
      <c r="D4153" s="5" t="s">
        <v>107</v>
      </c>
      <c r="E4153" s="5" t="s">
        <v>114</v>
      </c>
      <c r="F4153" s="5" t="s">
        <v>115</v>
      </c>
      <c r="G4153" s="5" t="s">
        <v>86</v>
      </c>
      <c r="H4153" s="5" t="s">
        <v>130</v>
      </c>
      <c r="I4153">
        <v>22653.243601781294</v>
      </c>
      <c r="J4153">
        <v>20269.914985585277</v>
      </c>
      <c r="K4153">
        <v>2927.1142473726059</v>
      </c>
      <c r="L4153">
        <v>4097.1836974672615</v>
      </c>
      <c r="M4153">
        <v>12542.737901716582</v>
      </c>
      <c r="N4153">
        <v>11934.336484716026</v>
      </c>
      <c r="O4153">
        <v>11596.938478551718</v>
      </c>
      <c r="P4153">
        <v>6940.437167719896</v>
      </c>
      <c r="Q4153">
        <v>5012.4160086332595</v>
      </c>
      <c r="R4153">
        <v>8894.1110180894721</v>
      </c>
      <c r="S4153">
        <v>12299.639664905777</v>
      </c>
      <c r="T4153">
        <v>12755.050820283444</v>
      </c>
      <c r="U4153">
        <v>2206.1607163588242</v>
      </c>
      <c r="V4153">
        <v>11787.96704907343</v>
      </c>
      <c r="W4153">
        <v>5013.1531707589438</v>
      </c>
      <c r="X4153">
        <v>14991.592196839094</v>
      </c>
      <c r="Y4153">
        <v>62375.334999092673</v>
      </c>
      <c r="Z4153">
        <v>6608.8757966899084</v>
      </c>
      <c r="AA4153">
        <v>94609.043326773419</v>
      </c>
      <c r="AB4153">
        <v>2135.9482644130394</v>
      </c>
      <c r="AC4153">
        <v>11781.58809133381</v>
      </c>
      <c r="AD4153">
        <v>14302.053885993506</v>
      </c>
      <c r="AE4153">
        <v>15138.781629320023</v>
      </c>
      <c r="AF4153">
        <v>37557.015637818986</v>
      </c>
      <c r="AG4153">
        <v>119910.99934418948</v>
      </c>
      <c r="AH4153">
        <v>26175.52210304343</v>
      </c>
      <c r="AI4153">
        <v>6157.9712566778271</v>
      </c>
      <c r="AJ4153">
        <v>31302.287362676856</v>
      </c>
      <c r="AK4153">
        <v>8775.0309158523469</v>
      </c>
      <c r="AL4153">
        <v>602752.4375</v>
      </c>
      <c r="AM4153">
        <v>473079.71875</v>
      </c>
      <c r="AN4153">
        <v>129672.75</v>
      </c>
      <c r="AO4153" s="5" t="s">
        <v>1141</v>
      </c>
    </row>
    <row r="4154" spans="1:41" ht="14.25" x14ac:dyDescent="0.45">
      <c r="A4154">
        <v>2021</v>
      </c>
      <c r="B4154" s="5" t="s">
        <v>589</v>
      </c>
      <c r="C4154" s="5" t="s">
        <v>277</v>
      </c>
      <c r="D4154" s="5" t="s">
        <v>107</v>
      </c>
      <c r="E4154" s="5" t="s">
        <v>114</v>
      </c>
      <c r="F4154" s="5" t="s">
        <v>115</v>
      </c>
      <c r="G4154" s="5" t="s">
        <v>87</v>
      </c>
      <c r="H4154" s="5" t="s">
        <v>130</v>
      </c>
      <c r="I4154">
        <v>24136.692510286459</v>
      </c>
      <c r="J4154">
        <v>21423.569985791921</v>
      </c>
      <c r="K4154">
        <v>3377.8341671560761</v>
      </c>
      <c r="L4154">
        <v>4305.5615560149372</v>
      </c>
      <c r="M4154">
        <v>12985.899966743031</v>
      </c>
      <c r="N4154">
        <v>12664.942499999999</v>
      </c>
      <c r="O4154">
        <v>12010.48045206321</v>
      </c>
      <c r="P4154">
        <v>7875.5999999999995</v>
      </c>
      <c r="Q4154">
        <v>5192.2213943947318</v>
      </c>
      <c r="R4154">
        <v>9011.3063762751008</v>
      </c>
      <c r="S4154">
        <v>12560.17125456119</v>
      </c>
      <c r="T4154">
        <v>12690.946354957499</v>
      </c>
      <c r="U4154">
        <v>2195.8379147231558</v>
      </c>
      <c r="V4154">
        <v>278</v>
      </c>
      <c r="W4154">
        <v>5210.6461285163932</v>
      </c>
      <c r="X4154">
        <v>15831.65277216</v>
      </c>
      <c r="Y4154">
        <v>65163.96134999999</v>
      </c>
      <c r="Z4154">
        <v>6862.4910555472452</v>
      </c>
      <c r="AA4154">
        <v>99727.215191518451</v>
      </c>
      <c r="AB4154">
        <v>2043</v>
      </c>
      <c r="AC4154">
        <v>12225.27923</v>
      </c>
      <c r="AD4154">
        <v>14850.89444678972</v>
      </c>
      <c r="AE4154">
        <v>15721.24469184</v>
      </c>
      <c r="AF4154">
        <v>39467.12049762503</v>
      </c>
      <c r="AG4154">
        <v>127376.48883285221</v>
      </c>
      <c r="AH4154">
        <v>27662.934787001399</v>
      </c>
      <c r="AI4154">
        <v>6375.5254224</v>
      </c>
      <c r="AJ4154">
        <v>33056.325038294468</v>
      </c>
      <c r="AK4154">
        <v>8938.8116615491617</v>
      </c>
      <c r="AL4154">
        <v>621222.625</v>
      </c>
      <c r="AM4154">
        <v>486683.84375</v>
      </c>
      <c r="AN4154">
        <v>134538.796875</v>
      </c>
      <c r="AO4154" s="5" t="s">
        <v>1142</v>
      </c>
    </row>
    <row r="4155" spans="1:41" ht="14.25" x14ac:dyDescent="0.45">
      <c r="A4155">
        <v>2021</v>
      </c>
      <c r="B4155" s="5" t="s">
        <v>1509</v>
      </c>
      <c r="C4155" s="5" t="s">
        <v>277</v>
      </c>
      <c r="D4155" s="5" t="s">
        <v>107</v>
      </c>
      <c r="E4155" s="5" t="s">
        <v>114</v>
      </c>
      <c r="F4155" s="5" t="s">
        <v>115</v>
      </c>
      <c r="G4155" s="5" t="s">
        <v>87</v>
      </c>
      <c r="H4155" s="5" t="s">
        <v>130</v>
      </c>
      <c r="I4155">
        <v>15125</v>
      </c>
      <c r="J4155">
        <v>20159.13997429136</v>
      </c>
      <c r="K4155">
        <v>2948.3631191940808</v>
      </c>
      <c r="L4155">
        <v>3972.25614413003</v>
      </c>
      <c r="M4155">
        <v>11961.825789000481</v>
      </c>
      <c r="N4155">
        <v>11286.060813057229</v>
      </c>
      <c r="O4155">
        <v>11608.812937580929</v>
      </c>
      <c r="P4155">
        <v>8287.5485272000005</v>
      </c>
      <c r="Q4155">
        <v>6801.8471674441744</v>
      </c>
      <c r="R4155">
        <v>9938.8068051106093</v>
      </c>
      <c r="S4155">
        <v>14529.90124206572</v>
      </c>
      <c r="T4155">
        <v>12749.54845757118</v>
      </c>
      <c r="U4155">
        <v>2305.8285447882531</v>
      </c>
      <c r="V4155">
        <v>12157</v>
      </c>
      <c r="W4155">
        <v>5304.4439529241463</v>
      </c>
      <c r="X4155">
        <v>16980.321120894721</v>
      </c>
      <c r="Y4155">
        <v>63747.067500000012</v>
      </c>
      <c r="Z4155">
        <v>7397.5795590064354</v>
      </c>
      <c r="AA4155">
        <v>93800.110918070422</v>
      </c>
      <c r="AB4155">
        <v>2219</v>
      </c>
      <c r="AC4155">
        <v>11599.17026712095</v>
      </c>
      <c r="AD4155">
        <v>15433.05597683172</v>
      </c>
      <c r="AE4155">
        <v>15929.839629610509</v>
      </c>
      <c r="AF4155">
        <v>39655.478989286472</v>
      </c>
      <c r="AG4155">
        <v>128958.2603874669</v>
      </c>
      <c r="AH4155">
        <v>21991.8619969926</v>
      </c>
      <c r="AI4155">
        <v>5471.8244606592007</v>
      </c>
      <c r="AJ4155">
        <v>42477.171331422724</v>
      </c>
      <c r="AK4155">
        <v>9699.2215500598286</v>
      </c>
      <c r="AL4155">
        <v>624496.375</v>
      </c>
      <c r="AM4155">
        <v>493598.125</v>
      </c>
      <c r="AN4155">
        <v>130898.1796875</v>
      </c>
      <c r="AO4155" s="5" t="s">
        <v>3066</v>
      </c>
    </row>
    <row r="4156" spans="1:41" ht="14.25" x14ac:dyDescent="0.45">
      <c r="A4156">
        <v>2021</v>
      </c>
      <c r="B4156" s="5" t="s">
        <v>1508</v>
      </c>
      <c r="C4156" s="5" t="s">
        <v>277</v>
      </c>
      <c r="D4156" s="5" t="s">
        <v>107</v>
      </c>
      <c r="E4156" s="5" t="s">
        <v>114</v>
      </c>
      <c r="F4156" s="5" t="s">
        <v>115</v>
      </c>
      <c r="G4156" s="5" t="s">
        <v>87</v>
      </c>
      <c r="H4156" s="5" t="s">
        <v>130</v>
      </c>
      <c r="I4156">
        <v>16186.196476437361</v>
      </c>
      <c r="J4156">
        <v>23180.571610957071</v>
      </c>
      <c r="K4156">
        <v>3085.5322822640592</v>
      </c>
      <c r="L4156">
        <v>3438.632532000001</v>
      </c>
      <c r="M4156">
        <v>11878.39304826489</v>
      </c>
      <c r="N4156">
        <v>10311.443034646831</v>
      </c>
      <c r="O4156">
        <v>12369</v>
      </c>
      <c r="P4156">
        <v>8331</v>
      </c>
      <c r="Q4156">
        <v>5737.4788696122687</v>
      </c>
      <c r="R4156">
        <v>9651.7479459717906</v>
      </c>
      <c r="S4156">
        <v>11307.083281639951</v>
      </c>
      <c r="T4156">
        <v>14290.591911931841</v>
      </c>
      <c r="U4156">
        <v>2847.769310959357</v>
      </c>
      <c r="V4156">
        <v>11731</v>
      </c>
      <c r="W4156">
        <v>4941.3698324344841</v>
      </c>
      <c r="X4156">
        <v>19746.042827700079</v>
      </c>
      <c r="Y4156">
        <v>68306.070000000007</v>
      </c>
      <c r="Z4156">
        <v>8298.525576</v>
      </c>
      <c r="AA4156">
        <v>90294.402709642425</v>
      </c>
      <c r="AB4156">
        <v>2218</v>
      </c>
      <c r="AC4156">
        <v>11966.8976387521</v>
      </c>
      <c r="AD4156">
        <v>16502.706785265909</v>
      </c>
      <c r="AE4156">
        <v>15505.33765604459</v>
      </c>
      <c r="AF4156">
        <v>38919.252309381511</v>
      </c>
      <c r="AG4156">
        <v>132471</v>
      </c>
      <c r="AH4156">
        <v>28329.55146104041</v>
      </c>
      <c r="AI4156">
        <v>5524.9528289091841</v>
      </c>
      <c r="AJ4156">
        <v>43141.293236352503</v>
      </c>
      <c r="AK4156">
        <v>10888.35005791756</v>
      </c>
      <c r="AL4156">
        <v>641400.3125</v>
      </c>
      <c r="AM4156">
        <v>500318.625</v>
      </c>
      <c r="AN4156">
        <v>141081.578125</v>
      </c>
      <c r="AO4156" s="5" t="s">
        <v>3065</v>
      </c>
    </row>
    <row r="4157" spans="1:41" ht="14.25" x14ac:dyDescent="0.45">
      <c r="A4157">
        <v>2021</v>
      </c>
      <c r="B4157" s="5" t="s">
        <v>1507</v>
      </c>
      <c r="C4157" s="5" t="s">
        <v>277</v>
      </c>
      <c r="D4157" s="5" t="s">
        <v>107</v>
      </c>
      <c r="E4157" s="5" t="s">
        <v>114</v>
      </c>
      <c r="F4157" s="5" t="s">
        <v>115</v>
      </c>
      <c r="G4157" s="5" t="s">
        <v>87</v>
      </c>
      <c r="H4157" s="5" t="s">
        <v>130</v>
      </c>
      <c r="I4157">
        <v>17734.46769979419</v>
      </c>
      <c r="J4157">
        <v>12575.2385459338</v>
      </c>
      <c r="K4157">
        <v>1094</v>
      </c>
      <c r="L4157">
        <v>3232.6140904821568</v>
      </c>
      <c r="M4157">
        <v>11594.69224923989</v>
      </c>
      <c r="N4157">
        <v>10039.646000000001</v>
      </c>
      <c r="O4157">
        <v>11077.71914416017</v>
      </c>
      <c r="P4157">
        <v>8331</v>
      </c>
      <c r="Q4157">
        <v>6477.2496407882236</v>
      </c>
      <c r="R4157">
        <v>10255.739700743279</v>
      </c>
      <c r="S4157">
        <v>18054.947912466479</v>
      </c>
      <c r="T4157">
        <v>13524.27216236009</v>
      </c>
      <c r="U4157">
        <v>2145</v>
      </c>
      <c r="V4157">
        <v>11667</v>
      </c>
      <c r="W4157">
        <v>4141.5018397619142</v>
      </c>
      <c r="X4157">
        <v>18834.107848329561</v>
      </c>
      <c r="Y4157">
        <v>78868</v>
      </c>
      <c r="Z4157">
        <v>7007.5398548764124</v>
      </c>
      <c r="AA4157">
        <v>98028.874441929482</v>
      </c>
      <c r="AB4157">
        <v>2194</v>
      </c>
      <c r="AC4157">
        <v>12016.68063500728</v>
      </c>
      <c r="AD4157">
        <v>15392.18691756429</v>
      </c>
      <c r="AE4157">
        <v>16338.340814281901</v>
      </c>
      <c r="AF4157">
        <v>39735.526652452027</v>
      </c>
      <c r="AG4157">
        <v>126870.7408676518</v>
      </c>
      <c r="AH4157">
        <v>25589.622833550209</v>
      </c>
      <c r="AI4157">
        <v>5648.0874278315114</v>
      </c>
      <c r="AJ4157">
        <v>43147.583884094463</v>
      </c>
      <c r="AK4157">
        <v>9476</v>
      </c>
      <c r="AL4157">
        <v>641092.375</v>
      </c>
      <c r="AM4157">
        <v>504471.28125</v>
      </c>
      <c r="AN4157">
        <v>136621.140625</v>
      </c>
      <c r="AO4157" s="5" t="s">
        <v>3067</v>
      </c>
    </row>
    <row r="4158" spans="1:41" ht="14.25" x14ac:dyDescent="0.45">
      <c r="A4158">
        <v>2021</v>
      </c>
      <c r="B4158" s="5" t="s">
        <v>4071</v>
      </c>
      <c r="C4158" s="5" t="s">
        <v>277</v>
      </c>
      <c r="D4158" s="5" t="s">
        <v>107</v>
      </c>
      <c r="E4158" s="5" t="s">
        <v>114</v>
      </c>
      <c r="F4158" s="5" t="s">
        <v>115</v>
      </c>
      <c r="G4158" s="5" t="s">
        <v>87</v>
      </c>
      <c r="H4158" s="5" t="s">
        <v>130</v>
      </c>
      <c r="I4158">
        <v>15530.22401288505</v>
      </c>
      <c r="J4158">
        <v>30906.814005307409</v>
      </c>
      <c r="K4158">
        <v>3100.0038827012081</v>
      </c>
      <c r="L4158">
        <v>3733.4348000000009</v>
      </c>
      <c r="M4158">
        <v>13691.55131127622</v>
      </c>
      <c r="N4158">
        <v>12563.5954800277</v>
      </c>
      <c r="O4158">
        <v>12146.2530292952</v>
      </c>
      <c r="P4158">
        <v>12572.9901460081</v>
      </c>
      <c r="Q4158">
        <v>5295.9568233632781</v>
      </c>
      <c r="R4158">
        <v>9445.9283974245336</v>
      </c>
      <c r="S4158">
        <v>13240</v>
      </c>
      <c r="T4158">
        <v>13259.793960000001</v>
      </c>
      <c r="U4158">
        <v>2210.9482336000001</v>
      </c>
      <c r="V4158">
        <v>12369</v>
      </c>
      <c r="W4158">
        <v>6036.8925843919978</v>
      </c>
      <c r="X4158">
        <v>16168.565087999999</v>
      </c>
      <c r="Y4158">
        <v>61913.607959843648</v>
      </c>
      <c r="Z4158">
        <v>6894</v>
      </c>
      <c r="AA4158">
        <v>101341</v>
      </c>
      <c r="AB4158">
        <v>2098.36</v>
      </c>
      <c r="AC4158">
        <v>12596.915419999999</v>
      </c>
      <c r="AD4158">
        <v>15908.90218032281</v>
      </c>
      <c r="AE4158">
        <v>16683.808153903388</v>
      </c>
      <c r="AF4158">
        <v>39931.256390037939</v>
      </c>
      <c r="AG4158">
        <v>128124</v>
      </c>
      <c r="AH4158">
        <v>22600</v>
      </c>
      <c r="AI4158">
        <v>6541.2861119999998</v>
      </c>
      <c r="AJ4158">
        <v>33434</v>
      </c>
      <c r="AK4158">
        <v>8801.2810127978009</v>
      </c>
      <c r="AL4158">
        <v>639140.375</v>
      </c>
      <c r="AM4158">
        <v>505547.46875</v>
      </c>
      <c r="AN4158">
        <v>133592.890625</v>
      </c>
      <c r="AO4158" s="5" t="s">
        <v>4612</v>
      </c>
    </row>
    <row r="4159" spans="1:41" ht="14.25" x14ac:dyDescent="0.45">
      <c r="A4159">
        <v>2021</v>
      </c>
      <c r="B4159" s="5" t="s">
        <v>5028</v>
      </c>
      <c r="C4159" s="5" t="s">
        <v>277</v>
      </c>
      <c r="D4159" s="5" t="s">
        <v>107</v>
      </c>
      <c r="E4159" s="5" t="s">
        <v>114</v>
      </c>
      <c r="F4159" s="5" t="s">
        <v>115</v>
      </c>
      <c r="G4159" s="5" t="s">
        <v>87</v>
      </c>
      <c r="H4159" s="5" t="s">
        <v>130</v>
      </c>
      <c r="I4159">
        <v>17646.229362403301</v>
      </c>
      <c r="J4159">
        <v>44966.360560306282</v>
      </c>
      <c r="K4159">
        <v>2707.2853121855501</v>
      </c>
      <c r="L4159">
        <v>3410.0313490655999</v>
      </c>
      <c r="M4159">
        <v>14955.243117120001</v>
      </c>
      <c r="N4159">
        <v>12879.579885338</v>
      </c>
      <c r="O4159">
        <v>12411.69456305747</v>
      </c>
      <c r="P4159">
        <v>12811.928217217361</v>
      </c>
      <c r="Q4159">
        <v>5544.9311086932466</v>
      </c>
      <c r="R4159">
        <v>9352.0118267358957</v>
      </c>
      <c r="S4159">
        <v>17217.37801</v>
      </c>
      <c r="T4159">
        <v>14896.177078832819</v>
      </c>
      <c r="U4159">
        <v>2196.6668335999998</v>
      </c>
      <c r="V4159">
        <v>11478</v>
      </c>
      <c r="W4159">
        <v>5858.2472817599992</v>
      </c>
      <c r="X4159">
        <v>24721.279999999999</v>
      </c>
      <c r="Y4159">
        <v>64296.640431850174</v>
      </c>
      <c r="Z4159">
        <v>8823.2586739589988</v>
      </c>
      <c r="AA4159">
        <v>99660</v>
      </c>
      <c r="AB4159">
        <v>2556</v>
      </c>
      <c r="AC4159">
        <v>12259.721542783331</v>
      </c>
      <c r="AD4159">
        <v>17842.642916471352</v>
      </c>
      <c r="AE4159">
        <v>16497.622800000001</v>
      </c>
      <c r="AF4159">
        <v>41327.70911053344</v>
      </c>
      <c r="AG4159">
        <v>140927</v>
      </c>
      <c r="AH4159">
        <v>25176.16261660193</v>
      </c>
      <c r="AI4159">
        <v>7594.92</v>
      </c>
      <c r="AJ4159">
        <v>34178.066060040001</v>
      </c>
      <c r="AK4159">
        <v>8929</v>
      </c>
      <c r="AL4159">
        <v>693121.8125</v>
      </c>
      <c r="AM4159">
        <v>538255.75</v>
      </c>
      <c r="AN4159">
        <v>154866.03125</v>
      </c>
      <c r="AO4159" s="5" t="s">
        <v>5914</v>
      </c>
    </row>
    <row r="4160" spans="1:41" ht="14.25" x14ac:dyDescent="0.45">
      <c r="A4160">
        <v>2021</v>
      </c>
      <c r="B4160" s="5" t="s">
        <v>1507</v>
      </c>
      <c r="C4160" s="5" t="s">
        <v>277</v>
      </c>
      <c r="D4160" s="5" t="s">
        <v>107</v>
      </c>
      <c r="E4160" s="5" t="s">
        <v>29</v>
      </c>
      <c r="F4160" s="5" t="s">
        <v>29</v>
      </c>
      <c r="G4160" s="5" t="s">
        <v>86</v>
      </c>
      <c r="H4160" s="5" t="s">
        <v>130</v>
      </c>
      <c r="I4160">
        <v>117.62474273775938</v>
      </c>
      <c r="J4160">
        <v>1710.3270322800226</v>
      </c>
      <c r="K4160">
        <v>84.772396870648933</v>
      </c>
      <c r="L4160">
        <v>493.6114248164368</v>
      </c>
      <c r="M4160">
        <v>948.02340884633782</v>
      </c>
      <c r="N4160">
        <v>300.45912814913544</v>
      </c>
      <c r="O4160">
        <v>1058.0453584108841</v>
      </c>
      <c r="P4160">
        <v>1287.681977782009</v>
      </c>
      <c r="Q4160">
        <v>1.3949888092638432</v>
      </c>
      <c r="R4160">
        <v>455.32434734371839</v>
      </c>
      <c r="S4160">
        <v>1060.1914950405207</v>
      </c>
      <c r="T4160">
        <v>1545.2183733384109</v>
      </c>
      <c r="U4160">
        <v>24.898887511535957</v>
      </c>
      <c r="V4160">
        <v>1115.9910474110745</v>
      </c>
      <c r="W4160">
        <v>268.26707870458523</v>
      </c>
      <c r="X4160">
        <v>1536.6338268198642</v>
      </c>
      <c r="Y4160">
        <v>2961.6685488986209</v>
      </c>
      <c r="Z4160">
        <v>912.10806759558977</v>
      </c>
      <c r="AA4160">
        <v>10184.410334895178</v>
      </c>
      <c r="AB4160">
        <v>401.32754974205949</v>
      </c>
      <c r="AC4160">
        <v>773.12425946031829</v>
      </c>
      <c r="AD4160">
        <v>1346.7007350970177</v>
      </c>
      <c r="AE4160">
        <v>1220.7300006619089</v>
      </c>
      <c r="AF4160">
        <v>913.84737234032389</v>
      </c>
      <c r="AG4160">
        <v>5008.3194668604765</v>
      </c>
      <c r="AH4160">
        <v>1234.0285620410921</v>
      </c>
      <c r="AI4160">
        <v>537.60722572398879</v>
      </c>
      <c r="AJ4160">
        <v>1447.0789210247169</v>
      </c>
      <c r="AK4160">
        <v>521.51120100171363</v>
      </c>
      <c r="AL4160">
        <v>39470.92578125</v>
      </c>
      <c r="AM4160">
        <v>28928.603515625</v>
      </c>
      <c r="AN4160">
        <v>10542.3271484375</v>
      </c>
      <c r="AO4160" s="5" t="s">
        <v>3070</v>
      </c>
    </row>
    <row r="4161" spans="1:41" ht="14.25" x14ac:dyDescent="0.45">
      <c r="A4161">
        <v>2021</v>
      </c>
      <c r="B4161" s="5" t="s">
        <v>1509</v>
      </c>
      <c r="C4161" s="5" t="s">
        <v>277</v>
      </c>
      <c r="D4161" s="5" t="s">
        <v>107</v>
      </c>
      <c r="E4161" s="5" t="s">
        <v>29</v>
      </c>
      <c r="F4161" s="5" t="s">
        <v>29</v>
      </c>
      <c r="G4161" s="5" t="s">
        <v>86</v>
      </c>
      <c r="H4161" s="5" t="s">
        <v>130</v>
      </c>
      <c r="I4161">
        <v>466.15410795753121</v>
      </c>
      <c r="J4161">
        <v>3812.7729281538618</v>
      </c>
      <c r="K4161">
        <v>85.521036986777744</v>
      </c>
      <c r="L4161">
        <v>582.89491809940671</v>
      </c>
      <c r="M4161">
        <v>1119.9201738490501</v>
      </c>
      <c r="N4161">
        <v>470.63028590721319</v>
      </c>
      <c r="O4161">
        <v>1038.3140451488698</v>
      </c>
      <c r="P4161">
        <v>1397.4752702898381</v>
      </c>
      <c r="Q4161">
        <v>1.4721855915533069</v>
      </c>
      <c r="R4161">
        <v>618.68581199894186</v>
      </c>
      <c r="S4161">
        <v>950.5506282027153</v>
      </c>
      <c r="T4161">
        <v>2540.831751761757</v>
      </c>
      <c r="U4161">
        <v>52.496523796730521</v>
      </c>
      <c r="V4161">
        <v>909.23979215937266</v>
      </c>
      <c r="W4161">
        <v>308.67955992477545</v>
      </c>
      <c r="X4161">
        <v>1838.4282633615028</v>
      </c>
      <c r="Y4161">
        <v>3375.5264801297726</v>
      </c>
      <c r="Z4161">
        <v>1020.5324226084414</v>
      </c>
      <c r="AA4161">
        <v>10275.853022455049</v>
      </c>
      <c r="AB4161">
        <v>392.67399799954427</v>
      </c>
      <c r="AC4161">
        <v>893.80686409360976</v>
      </c>
      <c r="AD4161">
        <v>1368.2043372960429</v>
      </c>
      <c r="AE4161">
        <v>1749.8844765345093</v>
      </c>
      <c r="AF4161">
        <v>860.52294381201625</v>
      </c>
      <c r="AG4161">
        <v>3633.512383375959</v>
      </c>
      <c r="AH4161">
        <v>1049.9304759346103</v>
      </c>
      <c r="AI4161">
        <v>526.01516844323976</v>
      </c>
      <c r="AJ4161">
        <v>2444.5860666382014</v>
      </c>
      <c r="AK4161">
        <v>577.46176176403571</v>
      </c>
      <c r="AL4161">
        <v>44362.578125</v>
      </c>
      <c r="AM4161">
        <v>32566.046875</v>
      </c>
      <c r="AN4161">
        <v>11796.53125</v>
      </c>
      <c r="AO4161" s="5" t="s">
        <v>3068</v>
      </c>
    </row>
    <row r="4162" spans="1:41" ht="14.25" x14ac:dyDescent="0.45">
      <c r="A4162">
        <v>2021</v>
      </c>
      <c r="B4162" s="5" t="s">
        <v>1508</v>
      </c>
      <c r="C4162" s="5" t="s">
        <v>277</v>
      </c>
      <c r="D4162" s="5" t="s">
        <v>107</v>
      </c>
      <c r="E4162" s="5" t="s">
        <v>29</v>
      </c>
      <c r="F4162" s="5" t="s">
        <v>29</v>
      </c>
      <c r="G4162" s="5" t="s">
        <v>86</v>
      </c>
      <c r="H4162" s="5" t="s">
        <v>130</v>
      </c>
      <c r="I4162">
        <v>105.93712872414045</v>
      </c>
      <c r="J4162">
        <v>3676.3800547853029</v>
      </c>
      <c r="K4162">
        <v>73.185758704949265</v>
      </c>
      <c r="L4162">
        <v>567.58451715061369</v>
      </c>
      <c r="M4162">
        <v>1105.7044182969507</v>
      </c>
      <c r="N4162">
        <v>294.40994944631746</v>
      </c>
      <c r="O4162">
        <v>1041.4491418589182</v>
      </c>
      <c r="P4162">
        <v>1184.7879256706835</v>
      </c>
      <c r="Q4162">
        <v>1.5314356941322989</v>
      </c>
      <c r="R4162">
        <v>500.44148013994476</v>
      </c>
      <c r="S4162">
        <v>731.74081029619447</v>
      </c>
      <c r="T4162">
        <v>1895.4584988332183</v>
      </c>
      <c r="U4162">
        <v>36.856137477312579</v>
      </c>
      <c r="V4162">
        <v>1039.3430768602148</v>
      </c>
      <c r="W4162">
        <v>263.25812483794698</v>
      </c>
      <c r="X4162">
        <v>1684.8519989628608</v>
      </c>
      <c r="Y4162">
        <v>3085.3852231007386</v>
      </c>
      <c r="Z4162">
        <v>895.07762444901982</v>
      </c>
      <c r="AA4162">
        <v>10143.674741625224</v>
      </c>
      <c r="AB4162">
        <v>393.83415475756868</v>
      </c>
      <c r="AC4162">
        <v>909.82007943994483</v>
      </c>
      <c r="AD4162">
        <v>1478.4244585661806</v>
      </c>
      <c r="AE4162">
        <v>1362.6240541612137</v>
      </c>
      <c r="AF4162">
        <v>857.08271978107541</v>
      </c>
      <c r="AG4162">
        <v>4403.7819122891769</v>
      </c>
      <c r="AH4162">
        <v>859.27451947105897</v>
      </c>
      <c r="AI4162">
        <v>527.5692821752458</v>
      </c>
      <c r="AJ4162">
        <v>1337.9680940313278</v>
      </c>
      <c r="AK4162">
        <v>543.36476966552254</v>
      </c>
      <c r="AL4162">
        <v>41000.80078125</v>
      </c>
      <c r="AM4162">
        <v>30402.685546875</v>
      </c>
      <c r="AN4162">
        <v>10598.1162109375</v>
      </c>
      <c r="AO4162" s="5" t="s">
        <v>3069</v>
      </c>
    </row>
    <row r="4163" spans="1:41" ht="14.25" x14ac:dyDescent="0.45">
      <c r="A4163">
        <v>2021</v>
      </c>
      <c r="B4163" s="5" t="s">
        <v>4071</v>
      </c>
      <c r="C4163" s="5" t="s">
        <v>277</v>
      </c>
      <c r="D4163" s="5" t="s">
        <v>107</v>
      </c>
      <c r="E4163" s="5" t="s">
        <v>29</v>
      </c>
      <c r="F4163" s="5" t="s">
        <v>29</v>
      </c>
      <c r="G4163" s="5" t="s">
        <v>86</v>
      </c>
      <c r="H4163" s="5" t="s">
        <v>130</v>
      </c>
      <c r="I4163">
        <v>592.02080729657348</v>
      </c>
      <c r="J4163">
        <v>6582.2322021912451</v>
      </c>
      <c r="K4163">
        <v>122.36430353309362</v>
      </c>
      <c r="L4163">
        <v>372.36569107567283</v>
      </c>
      <c r="M4163">
        <v>1028.6345057339029</v>
      </c>
      <c r="N4163">
        <v>633.22119474024146</v>
      </c>
      <c r="O4163">
        <v>1044.0640233199115</v>
      </c>
      <c r="P4163">
        <v>1636.6412459295584</v>
      </c>
      <c r="Q4163">
        <v>1.484455239351379</v>
      </c>
      <c r="R4163">
        <v>633.10544939437705</v>
      </c>
      <c r="S4163">
        <v>1059.4935409059201</v>
      </c>
      <c r="T4163">
        <v>1697.2469344609399</v>
      </c>
      <c r="U4163">
        <v>37.29410129946725</v>
      </c>
      <c r="V4163">
        <v>1049.207195848581</v>
      </c>
      <c r="W4163">
        <v>415.5683403164968</v>
      </c>
      <c r="X4163">
        <v>2034.6390523416599</v>
      </c>
      <c r="Y4163">
        <v>3605.3639425973297</v>
      </c>
      <c r="Z4163">
        <v>1138.6983978474304</v>
      </c>
      <c r="AA4163">
        <v>9297.8272973287476</v>
      </c>
      <c r="AB4163">
        <v>204.59540319047329</v>
      </c>
      <c r="AC4163">
        <v>1146.4954474008935</v>
      </c>
      <c r="AD4163">
        <v>1379.6075743127551</v>
      </c>
      <c r="AE4163">
        <v>1785.7095019540554</v>
      </c>
      <c r="AF4163">
        <v>1425.3637715122013</v>
      </c>
      <c r="AG4163">
        <v>5094.8267069000212</v>
      </c>
      <c r="AH4163">
        <v>1062.5794444231217</v>
      </c>
      <c r="AI4163">
        <v>1031.7204092511047</v>
      </c>
      <c r="AJ4163">
        <v>1493.8704731515877</v>
      </c>
      <c r="AK4163">
        <v>617.18070344034174</v>
      </c>
      <c r="AL4163">
        <v>48223.421875</v>
      </c>
      <c r="AM4163">
        <v>36525.73046875</v>
      </c>
      <c r="AN4163">
        <v>11697.6943359375</v>
      </c>
      <c r="AO4163" s="5" t="s">
        <v>4613</v>
      </c>
    </row>
    <row r="4164" spans="1:41" ht="14.25" x14ac:dyDescent="0.45">
      <c r="A4164">
        <v>2021</v>
      </c>
      <c r="B4164" s="5" t="s">
        <v>5028</v>
      </c>
      <c r="C4164" s="5" t="s">
        <v>277</v>
      </c>
      <c r="D4164" s="5" t="s">
        <v>107</v>
      </c>
      <c r="E4164" s="5" t="s">
        <v>29</v>
      </c>
      <c r="F4164" s="5" t="s">
        <v>29</v>
      </c>
      <c r="G4164" s="5" t="s">
        <v>86</v>
      </c>
      <c r="H4164" s="5" t="s">
        <v>130</v>
      </c>
      <c r="I4164">
        <v>574.8166240736972</v>
      </c>
      <c r="J4164">
        <v>5111.7753229373457</v>
      </c>
      <c r="K4164">
        <v>183</v>
      </c>
      <c r="L4164">
        <v>362</v>
      </c>
      <c r="M4164">
        <v>1100</v>
      </c>
      <c r="N4164">
        <v>276.39100000000002</v>
      </c>
      <c r="O4164">
        <v>1015</v>
      </c>
      <c r="P4164">
        <v>1357.578</v>
      </c>
      <c r="Q4164">
        <v>1.6927715192863431</v>
      </c>
      <c r="R4164">
        <v>628.97540750000007</v>
      </c>
      <c r="S4164">
        <v>1030</v>
      </c>
      <c r="T4164">
        <v>1850</v>
      </c>
      <c r="U4164">
        <v>35.200000000000003</v>
      </c>
      <c r="V4164">
        <v>1026</v>
      </c>
      <c r="W4164">
        <v>570</v>
      </c>
      <c r="X4164">
        <v>2300</v>
      </c>
      <c r="Y4164">
        <v>3560</v>
      </c>
      <c r="Z4164">
        <v>1192.2746858160001</v>
      </c>
      <c r="AA4164">
        <v>9025</v>
      </c>
      <c r="AB4164">
        <v>302</v>
      </c>
      <c r="AC4164">
        <v>984.0625</v>
      </c>
      <c r="AD4164">
        <v>1485.3107827902049</v>
      </c>
      <c r="AE4164">
        <v>1750</v>
      </c>
      <c r="AF4164">
        <v>1467.72</v>
      </c>
      <c r="AG4164">
        <v>5700</v>
      </c>
      <c r="AH4164">
        <v>1041.461337443445</v>
      </c>
      <c r="AI4164">
        <v>1003</v>
      </c>
      <c r="AJ4164">
        <v>1652</v>
      </c>
      <c r="AK4164">
        <v>680</v>
      </c>
      <c r="AL4164">
        <v>47265.2578125</v>
      </c>
      <c r="AM4164">
        <v>34705.484375</v>
      </c>
      <c r="AN4164">
        <v>12559.771484375</v>
      </c>
      <c r="AO4164" s="5" t="s">
        <v>5915</v>
      </c>
    </row>
    <row r="4165" spans="1:41" ht="14.25" x14ac:dyDescent="0.45">
      <c r="A4165">
        <v>2021</v>
      </c>
      <c r="B4165" s="5" t="s">
        <v>589</v>
      </c>
      <c r="C4165" s="5" t="s">
        <v>277</v>
      </c>
      <c r="D4165" s="5" t="s">
        <v>107</v>
      </c>
      <c r="E4165" s="5" t="s">
        <v>29</v>
      </c>
      <c r="F4165" s="5" t="s">
        <v>29</v>
      </c>
      <c r="G4165" s="5" t="s">
        <v>86</v>
      </c>
      <c r="H4165" s="5" t="s">
        <v>130</v>
      </c>
      <c r="I4165">
        <v>508.253106090448</v>
      </c>
      <c r="J4165">
        <v>4393.2803867038629</v>
      </c>
      <c r="K4165">
        <v>122.53212755223113</v>
      </c>
      <c r="L4165">
        <v>378.4695407330006</v>
      </c>
      <c r="M4165">
        <v>1150.0455657632615</v>
      </c>
      <c r="N4165">
        <v>255.1010164056689</v>
      </c>
      <c r="O4165">
        <v>1128.0696228353702</v>
      </c>
      <c r="P4165">
        <v>1176.3084245014188</v>
      </c>
      <c r="Q4165">
        <v>1.486491186415225</v>
      </c>
      <c r="R4165">
        <v>639.85181327999703</v>
      </c>
      <c r="S4165">
        <v>1203.8829406359457</v>
      </c>
      <c r="T4165">
        <v>2300.091131526523</v>
      </c>
      <c r="U4165">
        <v>32.574597066260374</v>
      </c>
      <c r="V4165">
        <v>1046.5414648445678</v>
      </c>
      <c r="W4165">
        <v>313.64879066270765</v>
      </c>
      <c r="X4165">
        <v>1947.4924910429563</v>
      </c>
      <c r="Y4165">
        <v>3544.2313344885965</v>
      </c>
      <c r="Z4165">
        <v>1129.1356463857476</v>
      </c>
      <c r="AA4165">
        <v>10600.338494002348</v>
      </c>
      <c r="AB4165">
        <v>150.55141951809969</v>
      </c>
      <c r="AC4165">
        <v>1109.5506422297512</v>
      </c>
      <c r="AD4165">
        <v>1381.4991864139586</v>
      </c>
      <c r="AE4165">
        <v>1922.667086762398</v>
      </c>
      <c r="AF4165">
        <v>982.80819433171609</v>
      </c>
      <c r="AG4165">
        <v>4550.8270693660661</v>
      </c>
      <c r="AH4165">
        <v>1066.928636237644</v>
      </c>
      <c r="AI4165">
        <v>1048.6324567823192</v>
      </c>
      <c r="AJ4165">
        <v>1519.1056427763808</v>
      </c>
      <c r="AK4165">
        <v>627.29758132541531</v>
      </c>
      <c r="AL4165">
        <v>46231.203125</v>
      </c>
      <c r="AM4165">
        <v>33790.53125</v>
      </c>
      <c r="AN4165">
        <v>12440.6728515625</v>
      </c>
      <c r="AO4165" s="5" t="s">
        <v>1143</v>
      </c>
    </row>
    <row r="4166" spans="1:41" ht="14.25" x14ac:dyDescent="0.45">
      <c r="A4166">
        <v>2021</v>
      </c>
      <c r="B4166" s="5" t="s">
        <v>4071</v>
      </c>
      <c r="C4166" s="5" t="s">
        <v>277</v>
      </c>
      <c r="D4166" s="5" t="s">
        <v>107</v>
      </c>
      <c r="E4166" s="5" t="s">
        <v>29</v>
      </c>
      <c r="F4166" s="5" t="s">
        <v>29</v>
      </c>
      <c r="G4166" s="5" t="s">
        <v>87</v>
      </c>
      <c r="H4166" s="5" t="s">
        <v>130</v>
      </c>
      <c r="I4166">
        <v>622.98353558513406</v>
      </c>
      <c r="J4166">
        <v>6933.2673977854192</v>
      </c>
      <c r="K4166">
        <v>126.11517468648</v>
      </c>
      <c r="L4166">
        <v>394.25420000000008</v>
      </c>
      <c r="M4166">
        <v>1061.2080000000001</v>
      </c>
      <c r="N4166">
        <v>654.55479708524524</v>
      </c>
      <c r="O4166">
        <v>1075.0151433000001</v>
      </c>
      <c r="P4166">
        <v>1673.6138527866681</v>
      </c>
      <c r="Q4166">
        <v>1.5329645214920851</v>
      </c>
      <c r="R4166">
        <v>643.59563463605571</v>
      </c>
      <c r="S4166">
        <v>1092</v>
      </c>
      <c r="T4166">
        <v>1786.013064</v>
      </c>
      <c r="U4166">
        <v>37.354521600000012</v>
      </c>
      <c r="V4166">
        <v>1097</v>
      </c>
      <c r="W4166">
        <v>429.99023344399978</v>
      </c>
      <c r="X4166">
        <v>2281.5972000000002</v>
      </c>
      <c r="Y4166">
        <v>3714.5455448803182</v>
      </c>
      <c r="Z4166">
        <v>1176</v>
      </c>
      <c r="AA4166">
        <v>9742</v>
      </c>
      <c r="AB4166">
        <v>198.9</v>
      </c>
      <c r="AC4166">
        <v>1182.8012100000001</v>
      </c>
      <c r="AD4166">
        <v>1424.6906265272719</v>
      </c>
      <c r="AE4166">
        <v>1842.2570880000001</v>
      </c>
      <c r="AF4166">
        <v>1499.910393228457</v>
      </c>
      <c r="AG4166">
        <v>5365</v>
      </c>
      <c r="AH4166">
        <v>1049</v>
      </c>
      <c r="AI4166">
        <v>1064.3916240000001</v>
      </c>
      <c r="AJ4166">
        <v>1572</v>
      </c>
      <c r="AK4166">
        <v>636.72479999999996</v>
      </c>
      <c r="AL4166">
        <v>50378.31640625</v>
      </c>
      <c r="AM4166">
        <v>38152.671875</v>
      </c>
      <c r="AN4166">
        <v>12225.6455078125</v>
      </c>
      <c r="AO4166" s="5" t="s">
        <v>4614</v>
      </c>
    </row>
    <row r="4167" spans="1:41" ht="14.25" x14ac:dyDescent="0.45">
      <c r="A4167">
        <v>2021</v>
      </c>
      <c r="B4167" s="5" t="s">
        <v>1507</v>
      </c>
      <c r="C4167" s="5" t="s">
        <v>277</v>
      </c>
      <c r="D4167" s="5" t="s">
        <v>107</v>
      </c>
      <c r="E4167" s="5" t="s">
        <v>29</v>
      </c>
      <c r="F4167" s="5" t="s">
        <v>29</v>
      </c>
      <c r="G4167" s="5" t="s">
        <v>87</v>
      </c>
      <c r="H4167" s="5" t="s">
        <v>130</v>
      </c>
      <c r="I4167">
        <v>127.4596917857624</v>
      </c>
      <c r="J4167">
        <v>1559.555708812695</v>
      </c>
      <c r="K4167">
        <v>98</v>
      </c>
      <c r="L4167">
        <v>538.96331526104223</v>
      </c>
      <c r="M4167">
        <v>1038.0769705077189</v>
      </c>
      <c r="N4167">
        <v>332.36</v>
      </c>
      <c r="O4167">
        <v>1201.3452569447779</v>
      </c>
      <c r="P4167">
        <v>1440</v>
      </c>
      <c r="Q4167">
        <v>1.5528895291728</v>
      </c>
      <c r="R4167">
        <v>498.85732062005258</v>
      </c>
      <c r="S4167">
        <v>1174.421524624194</v>
      </c>
      <c r="T4167">
        <v>1754.5001724142819</v>
      </c>
      <c r="U4167">
        <v>20</v>
      </c>
      <c r="V4167">
        <v>1236</v>
      </c>
      <c r="W4167">
        <v>287.45018918759632</v>
      </c>
      <c r="X4167">
        <v>1814.0639515016831</v>
      </c>
      <c r="Y4167">
        <v>3893</v>
      </c>
      <c r="Z4167">
        <v>951.49</v>
      </c>
      <c r="AA4167">
        <v>11302.96638855882</v>
      </c>
      <c r="AB4167">
        <v>374</v>
      </c>
      <c r="AC4167">
        <v>874.41506539951081</v>
      </c>
      <c r="AD4167">
        <v>1487.175</v>
      </c>
      <c r="AE4167">
        <v>1358.188149007887</v>
      </c>
      <c r="AF4167">
        <v>997.80958194453069</v>
      </c>
      <c r="AG4167">
        <v>5569.8200914414738</v>
      </c>
      <c r="AH4167">
        <v>1357</v>
      </c>
      <c r="AI4167">
        <v>575.49151949228929</v>
      </c>
      <c r="AJ4167">
        <v>1611.281346795666</v>
      </c>
      <c r="AK4167">
        <v>516</v>
      </c>
      <c r="AL4167">
        <v>43991.24609375</v>
      </c>
      <c r="AM4167">
        <v>32313.720703125</v>
      </c>
      <c r="AN4167">
        <v>11677.5244140625</v>
      </c>
      <c r="AO4167" s="5" t="s">
        <v>3073</v>
      </c>
    </row>
    <row r="4168" spans="1:41" ht="14.25" x14ac:dyDescent="0.45">
      <c r="A4168">
        <v>2021</v>
      </c>
      <c r="B4168" s="5" t="s">
        <v>1509</v>
      </c>
      <c r="C4168" s="5" t="s">
        <v>277</v>
      </c>
      <c r="D4168" s="5" t="s">
        <v>107</v>
      </c>
      <c r="E4168" s="5" t="s">
        <v>29</v>
      </c>
      <c r="F4168" s="5" t="s">
        <v>29</v>
      </c>
      <c r="G4168" s="5" t="s">
        <v>87</v>
      </c>
      <c r="H4168" s="5" t="s">
        <v>130</v>
      </c>
      <c r="I4168">
        <v>500</v>
      </c>
      <c r="J4168">
        <v>4089.6016986113468</v>
      </c>
      <c r="K4168">
        <v>91.905698911339542</v>
      </c>
      <c r="L4168">
        <v>618.07607950651141</v>
      </c>
      <c r="M4168">
        <v>1199.9939276537859</v>
      </c>
      <c r="N4168">
        <v>494.90311595359691</v>
      </c>
      <c r="O4168">
        <v>1103.5650949129999</v>
      </c>
      <c r="P4168">
        <v>1331.0169599999999</v>
      </c>
      <c r="Q4168">
        <v>1.564379662951487</v>
      </c>
      <c r="R4168">
        <v>682.05333861008478</v>
      </c>
      <c r="S4168">
        <v>999.56294580976612</v>
      </c>
      <c r="T4168">
        <v>2646.1326987411881</v>
      </c>
      <c r="U4168">
        <v>56.308120963199997</v>
      </c>
      <c r="V4168">
        <v>978</v>
      </c>
      <c r="W4168">
        <v>325.55508468356868</v>
      </c>
      <c r="X4168">
        <v>1933.2454864031999</v>
      </c>
      <c r="Y4168">
        <v>3669.922500000001</v>
      </c>
      <c r="Z4168">
        <v>1084.7666978464099</v>
      </c>
      <c r="AA4168">
        <v>11053.1351189498</v>
      </c>
      <c r="AB4168">
        <v>374</v>
      </c>
      <c r="AC4168">
        <v>937.49607000000003</v>
      </c>
      <c r="AD4168">
        <v>1455.342034247833</v>
      </c>
      <c r="AE4168">
        <v>1880.1365570637249</v>
      </c>
      <c r="AF4168">
        <v>923.00263917272389</v>
      </c>
      <c r="AG4168">
        <v>4072.0926631371258</v>
      </c>
      <c r="AH4168">
        <v>1129.4787234481951</v>
      </c>
      <c r="AI4168">
        <v>553.14448240319996</v>
      </c>
      <c r="AJ4168">
        <v>2627.7547876224339</v>
      </c>
      <c r="AK4168">
        <v>628.36922585464856</v>
      </c>
      <c r="AL4168">
        <v>47440.1328125</v>
      </c>
      <c r="AM4168">
        <v>34999.828125</v>
      </c>
      <c r="AN4168">
        <v>12440.294921875</v>
      </c>
      <c r="AO4168" s="5" t="s">
        <v>3071</v>
      </c>
    </row>
    <row r="4169" spans="1:41" ht="14.25" x14ac:dyDescent="0.45">
      <c r="A4169">
        <v>2021</v>
      </c>
      <c r="B4169" s="5" t="s">
        <v>1508</v>
      </c>
      <c r="C4169" s="5" t="s">
        <v>277</v>
      </c>
      <c r="D4169" s="5" t="s">
        <v>107</v>
      </c>
      <c r="E4169" s="5" t="s">
        <v>29</v>
      </c>
      <c r="F4169" s="5" t="s">
        <v>29</v>
      </c>
      <c r="G4169" s="5" t="s">
        <v>87</v>
      </c>
      <c r="H4169" s="5" t="s">
        <v>130</v>
      </c>
      <c r="I4169">
        <v>114.3204040682417</v>
      </c>
      <c r="J4169">
        <v>4089.6000000000008</v>
      </c>
      <c r="K4169">
        <v>81.231234325226112</v>
      </c>
      <c r="L4169">
        <v>617.90960000000007</v>
      </c>
      <c r="M4169">
        <v>1207.5221627292819</v>
      </c>
      <c r="N4169">
        <v>324.62121373713632</v>
      </c>
      <c r="O4169">
        <v>1176</v>
      </c>
      <c r="P4169">
        <v>1440</v>
      </c>
      <c r="Q4169">
        <v>1.8102831524633161</v>
      </c>
      <c r="R4169">
        <v>568.67844910443125</v>
      </c>
      <c r="S4169">
        <v>864.97791968966646</v>
      </c>
      <c r="T4169">
        <v>2290.1026729798309</v>
      </c>
      <c r="U4169">
        <v>40.203998367724807</v>
      </c>
      <c r="V4169">
        <v>1134</v>
      </c>
      <c r="W4169">
        <v>281.54060481599998</v>
      </c>
      <c r="X4169">
        <v>1991.6792306103721</v>
      </c>
      <c r="Y4169">
        <v>3617.9639999999999</v>
      </c>
      <c r="Z4169">
        <v>1058.25</v>
      </c>
      <c r="AA4169">
        <v>11234.77759254324</v>
      </c>
      <c r="AB4169">
        <v>374</v>
      </c>
      <c r="AC4169">
        <v>1043.9381406193711</v>
      </c>
      <c r="AD4169">
        <v>1835.00048012195</v>
      </c>
      <c r="AE4169">
        <v>1457.254170527616</v>
      </c>
      <c r="AF4169">
        <v>933.10340194514242</v>
      </c>
      <c r="AG4169">
        <v>5054</v>
      </c>
      <c r="AH4169">
        <v>1046.1048781025279</v>
      </c>
      <c r="AI4169">
        <v>564.20737205126409</v>
      </c>
      <c r="AJ4169">
        <v>1619.869780021565</v>
      </c>
      <c r="AK4169">
        <v>666.82198538268585</v>
      </c>
      <c r="AL4169">
        <v>46729.48828125</v>
      </c>
      <c r="AM4169">
        <v>34350.30078125</v>
      </c>
      <c r="AN4169">
        <v>12379.1875</v>
      </c>
      <c r="AO4169" s="5" t="s">
        <v>3072</v>
      </c>
    </row>
    <row r="4170" spans="1:41" ht="14.25" x14ac:dyDescent="0.45">
      <c r="A4170">
        <v>2021</v>
      </c>
      <c r="B4170" s="5" t="s">
        <v>589</v>
      </c>
      <c r="C4170" s="5" t="s">
        <v>277</v>
      </c>
      <c r="D4170" s="5" t="s">
        <v>107</v>
      </c>
      <c r="E4170" s="5" t="s">
        <v>29</v>
      </c>
      <c r="F4170" s="5" t="s">
        <v>29</v>
      </c>
      <c r="G4170" s="5" t="s">
        <v>87</v>
      </c>
      <c r="H4170" s="5" t="s">
        <v>130</v>
      </c>
      <c r="I4170">
        <v>523.7064105609079</v>
      </c>
      <c r="J4170">
        <v>4643.3223769655369</v>
      </c>
      <c r="K4170">
        <v>125.3699232969456</v>
      </c>
      <c r="L4170">
        <v>397.71804854880008</v>
      </c>
      <c r="M4170">
        <v>1190.6753759999999</v>
      </c>
      <c r="N4170">
        <v>270.71800000000002</v>
      </c>
      <c r="O4170">
        <v>1168.296113555183</v>
      </c>
      <c r="P4170">
        <v>1356</v>
      </c>
      <c r="Q4170">
        <v>1.539814597868717</v>
      </c>
      <c r="R4170">
        <v>648.28297208727508</v>
      </c>
      <c r="S4170">
        <v>1229.383649992322</v>
      </c>
      <c r="T4170">
        <v>2322.7322107209998</v>
      </c>
      <c r="U4170">
        <v>32.422177933155773</v>
      </c>
      <c r="V4170">
        <v>25</v>
      </c>
      <c r="W4170">
        <v>326.00497154429991</v>
      </c>
      <c r="X4170">
        <v>2056.6211039999998</v>
      </c>
      <c r="Y4170">
        <v>3702.1511999999998</v>
      </c>
      <c r="Z4170">
        <v>1172.46616704504</v>
      </c>
      <c r="AA4170">
        <v>11173.796932318721</v>
      </c>
      <c r="AB4170">
        <v>144</v>
      </c>
      <c r="AC4170">
        <v>1151.33599</v>
      </c>
      <c r="AD4170">
        <v>1434.514144562977</v>
      </c>
      <c r="AE4170">
        <v>1984.0981492799999</v>
      </c>
      <c r="AF4170">
        <v>1032.7926426796259</v>
      </c>
      <c r="AG4170">
        <v>4834.1551363230892</v>
      </c>
      <c r="AH4170">
        <v>1129.4787234481951</v>
      </c>
      <c r="AI4170">
        <v>1085.67945648</v>
      </c>
      <c r="AJ4170">
        <v>1604.2294070496</v>
      </c>
      <c r="AK4170">
        <v>649.45929599999999</v>
      </c>
      <c r="AL4170">
        <v>47415.9609375</v>
      </c>
      <c r="AM4170">
        <v>34553.73828125</v>
      </c>
      <c r="AN4170">
        <v>12862.2138671875</v>
      </c>
      <c r="AO4170" s="5" t="s">
        <v>1144</v>
      </c>
    </row>
    <row r="4171" spans="1:41" ht="14.25" x14ac:dyDescent="0.45">
      <c r="A4171">
        <v>2021</v>
      </c>
      <c r="B4171" s="5" t="s">
        <v>5028</v>
      </c>
      <c r="C4171" s="5" t="s">
        <v>277</v>
      </c>
      <c r="D4171" s="5" t="s">
        <v>107</v>
      </c>
      <c r="E4171" s="5" t="s">
        <v>29</v>
      </c>
      <c r="F4171" s="5" t="s">
        <v>29</v>
      </c>
      <c r="G4171" s="5" t="s">
        <v>87</v>
      </c>
      <c r="H4171" s="5" t="s">
        <v>130</v>
      </c>
      <c r="I4171">
        <v>610</v>
      </c>
      <c r="J4171">
        <v>5558.068552526488</v>
      </c>
      <c r="K4171">
        <v>189</v>
      </c>
      <c r="L4171">
        <v>384.79780185840002</v>
      </c>
      <c r="M4171">
        <v>1144.44</v>
      </c>
      <c r="N4171">
        <v>287.55692000900001</v>
      </c>
      <c r="O4171">
        <v>1056.0060000000001</v>
      </c>
      <c r="P4171">
        <v>1415.194967898</v>
      </c>
      <c r="Q4171">
        <v>1.7663427550575661</v>
      </c>
      <c r="R4171">
        <v>649.90141930752498</v>
      </c>
      <c r="S4171">
        <v>1064.2681</v>
      </c>
      <c r="T4171">
        <v>1961.4183342235381</v>
      </c>
      <c r="U4171">
        <v>37.354521600000012</v>
      </c>
      <c r="V4171">
        <v>1077</v>
      </c>
      <c r="W4171">
        <v>593.02800000000002</v>
      </c>
      <c r="X4171">
        <v>2461</v>
      </c>
      <c r="Y4171">
        <v>3728.1649760270111</v>
      </c>
      <c r="Z4171">
        <v>1240.44139084828</v>
      </c>
      <c r="AA4171">
        <v>9742</v>
      </c>
      <c r="AB4171">
        <v>321</v>
      </c>
      <c r="AC4171">
        <v>1024.8179530625</v>
      </c>
      <c r="AD4171">
        <v>1549.865360031833</v>
      </c>
      <c r="AE4171">
        <v>1820.7</v>
      </c>
      <c r="AF4171">
        <v>1560.1531208387039</v>
      </c>
      <c r="AG4171">
        <v>6293</v>
      </c>
      <c r="AH4171">
        <v>1106.8332043970031</v>
      </c>
      <c r="AI4171">
        <v>1043.5211999999999</v>
      </c>
      <c r="AJ4171">
        <v>1788.1779283200001</v>
      </c>
      <c r="AK4171">
        <v>707</v>
      </c>
      <c r="AL4171">
        <v>50416.47265625</v>
      </c>
      <c r="AM4171">
        <v>37219.09375</v>
      </c>
      <c r="AN4171">
        <v>13197.3798828125</v>
      </c>
      <c r="AO4171" s="5" t="s">
        <v>5916</v>
      </c>
    </row>
    <row r="4172" spans="1:41" ht="14.25" x14ac:dyDescent="0.45">
      <c r="A4172">
        <v>2021</v>
      </c>
      <c r="B4172" s="5" t="s">
        <v>4071</v>
      </c>
      <c r="C4172" s="5" t="s">
        <v>305</v>
      </c>
      <c r="D4172" s="5" t="s">
        <v>7</v>
      </c>
      <c r="E4172" s="5" t="s">
        <v>1</v>
      </c>
      <c r="F4172" s="5" t="s">
        <v>116</v>
      </c>
      <c r="G4172" s="5" t="s">
        <v>82</v>
      </c>
      <c r="H4172" s="5" t="s">
        <v>303</v>
      </c>
      <c r="I4172">
        <v>45.784035000000003</v>
      </c>
      <c r="J4172">
        <v>131.52427329279371</v>
      </c>
      <c r="K4172">
        <v>160</v>
      </c>
      <c r="L4172">
        <v>72.685533011074227</v>
      </c>
      <c r="M4172">
        <v>60</v>
      </c>
      <c r="N4172">
        <v>93</v>
      </c>
      <c r="O4172">
        <v>40</v>
      </c>
      <c r="P4172">
        <v>15</v>
      </c>
      <c r="Q4172">
        <v>2.6823959384098339</v>
      </c>
      <c r="R4172">
        <v>25</v>
      </c>
      <c r="S4172">
        <v>90</v>
      </c>
      <c r="T4172">
        <v>65</v>
      </c>
      <c r="U4172">
        <v>15</v>
      </c>
      <c r="V4172">
        <v>75</v>
      </c>
      <c r="W4172">
        <v>100</v>
      </c>
      <c r="X4172">
        <v>85</v>
      </c>
      <c r="Y4172">
        <v>15.5</v>
      </c>
      <c r="Z4172">
        <v>74</v>
      </c>
      <c r="AA4172">
        <v>82.017123916359495</v>
      </c>
      <c r="AB4172">
        <v>68.599999999999994</v>
      </c>
      <c r="AC4172">
        <v>39.5</v>
      </c>
      <c r="AD4172">
        <v>37.020000000000003</v>
      </c>
      <c r="AE4172">
        <v>200</v>
      </c>
      <c r="AF4172">
        <v>32.645755796883002</v>
      </c>
      <c r="AG4172">
        <v>10.199999999999999</v>
      </c>
      <c r="AH4172">
        <v>42.9</v>
      </c>
      <c r="AI4172">
        <v>35</v>
      </c>
      <c r="AJ4172">
        <v>5.3</v>
      </c>
      <c r="AK4172">
        <v>49</v>
      </c>
      <c r="AL4172">
        <v>60.943416595458984</v>
      </c>
      <c r="AM4172">
        <v>54.99053955078125</v>
      </c>
      <c r="AN4172">
        <v>69.376670837402344</v>
      </c>
      <c r="AO4172" s="5" t="s">
        <v>4615</v>
      </c>
    </row>
    <row r="4173" spans="1:41" ht="14.25" x14ac:dyDescent="0.45">
      <c r="A4173">
        <v>2021</v>
      </c>
      <c r="B4173" s="5" t="s">
        <v>589</v>
      </c>
      <c r="C4173" s="5" t="s">
        <v>305</v>
      </c>
      <c r="D4173" s="5" t="s">
        <v>7</v>
      </c>
      <c r="E4173" s="5" t="s">
        <v>1</v>
      </c>
      <c r="F4173" s="5" t="s">
        <v>116</v>
      </c>
      <c r="G4173" s="5" t="s">
        <v>82</v>
      </c>
      <c r="H4173" s="5" t="s">
        <v>303</v>
      </c>
      <c r="I4173">
        <v>45.784035000000003</v>
      </c>
      <c r="J4173">
        <v>16.119712258407709</v>
      </c>
      <c r="K4173">
        <v>159.69999999999999</v>
      </c>
      <c r="L4173">
        <v>64.477677</v>
      </c>
      <c r="M4173">
        <v>40</v>
      </c>
      <c r="N4173">
        <v>72.099999999999994</v>
      </c>
      <c r="O4173">
        <v>40</v>
      </c>
      <c r="P4173">
        <v>15</v>
      </c>
      <c r="Q4173">
        <v>2.0265</v>
      </c>
      <c r="R4173">
        <v>20</v>
      </c>
      <c r="S4173">
        <v>70</v>
      </c>
      <c r="T4173">
        <v>65</v>
      </c>
      <c r="U4173">
        <v>15</v>
      </c>
      <c r="V4173">
        <v>75</v>
      </c>
      <c r="W4173">
        <v>29.1</v>
      </c>
      <c r="X4173">
        <v>55</v>
      </c>
      <c r="Y4173">
        <v>15.5</v>
      </c>
      <c r="Z4173">
        <v>148</v>
      </c>
      <c r="AA4173">
        <v>42.692073106164891</v>
      </c>
      <c r="AB4173">
        <v>23.917744283327998</v>
      </c>
      <c r="AC4173">
        <v>39.5</v>
      </c>
      <c r="AD4173">
        <v>74.040000000000006</v>
      </c>
      <c r="AE4173">
        <v>200</v>
      </c>
      <c r="AF4173">
        <v>28.77309003895347</v>
      </c>
      <c r="AG4173">
        <v>10.199999999999999</v>
      </c>
      <c r="AH4173">
        <v>32.897856533206571</v>
      </c>
      <c r="AI4173">
        <v>35</v>
      </c>
      <c r="AJ4173">
        <v>5.3</v>
      </c>
      <c r="AK4173">
        <v>49</v>
      </c>
      <c r="AL4173">
        <v>51.349266052246094</v>
      </c>
      <c r="AM4173">
        <v>47.969005584716797</v>
      </c>
      <c r="AN4173">
        <v>56.137966156005859</v>
      </c>
      <c r="AO4173" s="5" t="s">
        <v>1145</v>
      </c>
    </row>
    <row r="4174" spans="1:41" ht="14.25" x14ac:dyDescent="0.45">
      <c r="A4174">
        <v>2021</v>
      </c>
      <c r="B4174" s="5" t="s">
        <v>5028</v>
      </c>
      <c r="C4174" s="5" t="s">
        <v>305</v>
      </c>
      <c r="D4174" s="5" t="s">
        <v>7</v>
      </c>
      <c r="E4174" s="5" t="s">
        <v>1</v>
      </c>
      <c r="F4174" s="5" t="s">
        <v>116</v>
      </c>
      <c r="G4174" s="5" t="s">
        <v>82</v>
      </c>
      <c r="H4174" s="5" t="s">
        <v>303</v>
      </c>
      <c r="I4174">
        <v>45.784035000000003</v>
      </c>
      <c r="J4174">
        <v>115.9607301436349</v>
      </c>
      <c r="K4174">
        <v>180</v>
      </c>
      <c r="L4174">
        <v>56.761551933882622</v>
      </c>
      <c r="M4174">
        <v>90</v>
      </c>
      <c r="N4174">
        <v>80</v>
      </c>
      <c r="O4174">
        <v>40</v>
      </c>
      <c r="P4174">
        <v>15</v>
      </c>
      <c r="Q4174">
        <v>3.631308671189561</v>
      </c>
      <c r="R4174">
        <v>25</v>
      </c>
      <c r="S4174">
        <v>95</v>
      </c>
      <c r="T4174">
        <v>65</v>
      </c>
      <c r="U4174">
        <v>15</v>
      </c>
      <c r="V4174">
        <v>75</v>
      </c>
      <c r="W4174">
        <v>100</v>
      </c>
      <c r="X4174">
        <v>100</v>
      </c>
      <c r="Y4174">
        <v>15.5</v>
      </c>
      <c r="Z4174">
        <v>96.5</v>
      </c>
      <c r="AA4174">
        <v>92.341719572262278</v>
      </c>
      <c r="AB4174">
        <v>80</v>
      </c>
      <c r="AC4174">
        <v>65.63</v>
      </c>
      <c r="AD4174">
        <v>50</v>
      </c>
      <c r="AE4174">
        <v>100</v>
      </c>
      <c r="AF4174">
        <v>41.303759011546227</v>
      </c>
      <c r="AG4174">
        <v>9.59</v>
      </c>
      <c r="AH4174">
        <v>42.9</v>
      </c>
      <c r="AI4174">
        <v>40</v>
      </c>
      <c r="AJ4174">
        <v>5.3</v>
      </c>
      <c r="AK4174">
        <v>49</v>
      </c>
      <c r="AL4174">
        <v>61.731143951416016</v>
      </c>
      <c r="AM4174">
        <v>50.488422393798828</v>
      </c>
      <c r="AN4174">
        <v>77.658332824707031</v>
      </c>
      <c r="AO4174" s="5" t="s">
        <v>5917</v>
      </c>
    </row>
    <row r="4175" spans="1:41" ht="14.25" x14ac:dyDescent="0.45">
      <c r="A4175">
        <v>2021</v>
      </c>
      <c r="B4175" s="5" t="s">
        <v>5028</v>
      </c>
      <c r="C4175" s="5" t="s">
        <v>305</v>
      </c>
      <c r="D4175" s="5" t="s">
        <v>7</v>
      </c>
      <c r="E4175" s="5" t="s">
        <v>1</v>
      </c>
      <c r="F4175" s="5" t="s">
        <v>117</v>
      </c>
      <c r="G4175" s="5" t="s">
        <v>82</v>
      </c>
      <c r="H4175" s="5" t="s">
        <v>303</v>
      </c>
      <c r="I4175">
        <v>106.829415</v>
      </c>
      <c r="J4175">
        <v>100.45829999999999</v>
      </c>
      <c r="K4175">
        <v>160</v>
      </c>
      <c r="L4175">
        <v>90.691047153175873</v>
      </c>
      <c r="M4175">
        <v>110</v>
      </c>
      <c r="N4175">
        <v>110</v>
      </c>
      <c r="O4175">
        <v>232</v>
      </c>
      <c r="P4175">
        <v>68</v>
      </c>
      <c r="Q4175">
        <v>18.899999999999999</v>
      </c>
      <c r="R4175">
        <v>125</v>
      </c>
      <c r="S4175">
        <v>67</v>
      </c>
      <c r="T4175">
        <v>80</v>
      </c>
      <c r="U4175">
        <v>30</v>
      </c>
      <c r="V4175">
        <v>75</v>
      </c>
      <c r="W4175">
        <v>50</v>
      </c>
      <c r="X4175">
        <v>90</v>
      </c>
      <c r="Y4175">
        <v>78.5</v>
      </c>
      <c r="Z4175">
        <v>143.9</v>
      </c>
      <c r="AA4175">
        <v>201.14631854164119</v>
      </c>
      <c r="AB4175">
        <v>35</v>
      </c>
      <c r="AC4175">
        <v>168.55</v>
      </c>
      <c r="AD4175">
        <v>130.16</v>
      </c>
      <c r="AE4175">
        <v>275</v>
      </c>
      <c r="AF4175">
        <v>78.48522049422688</v>
      </c>
      <c r="AG4175">
        <v>86.44</v>
      </c>
      <c r="AH4175">
        <v>62.7</v>
      </c>
      <c r="AI4175">
        <v>171</v>
      </c>
      <c r="AJ4175">
        <v>30.1</v>
      </c>
      <c r="AK4175">
        <v>128</v>
      </c>
      <c r="AL4175">
        <v>106.99517822265625</v>
      </c>
      <c r="AM4175">
        <v>105.11766815185547</v>
      </c>
      <c r="AN4175">
        <v>109.65499877929688</v>
      </c>
      <c r="AO4175" s="5" t="s">
        <v>5918</v>
      </c>
    </row>
    <row r="4176" spans="1:41" ht="14.25" x14ac:dyDescent="0.45">
      <c r="A4176">
        <v>2021</v>
      </c>
      <c r="B4176" s="5" t="s">
        <v>4071</v>
      </c>
      <c r="C4176" s="5" t="s">
        <v>305</v>
      </c>
      <c r="D4176" s="5" t="s">
        <v>7</v>
      </c>
      <c r="E4176" s="5" t="s">
        <v>1</v>
      </c>
      <c r="F4176" s="5" t="s">
        <v>117</v>
      </c>
      <c r="G4176" s="5" t="s">
        <v>82</v>
      </c>
      <c r="H4176" s="5" t="s">
        <v>303</v>
      </c>
      <c r="I4176">
        <v>106.829415</v>
      </c>
      <c r="J4176">
        <v>76.41274577899604</v>
      </c>
      <c r="K4176">
        <v>130</v>
      </c>
      <c r="L4176">
        <v>82.727233494462894</v>
      </c>
      <c r="M4176">
        <v>110</v>
      </c>
      <c r="N4176">
        <v>112.9</v>
      </c>
      <c r="O4176">
        <v>232</v>
      </c>
      <c r="P4176">
        <v>68</v>
      </c>
      <c r="Q4176">
        <v>18.376013179451729</v>
      </c>
      <c r="R4176">
        <v>125</v>
      </c>
      <c r="S4176">
        <v>80</v>
      </c>
      <c r="T4176">
        <v>80</v>
      </c>
      <c r="U4176">
        <v>30</v>
      </c>
      <c r="V4176">
        <v>75</v>
      </c>
      <c r="W4176">
        <v>40</v>
      </c>
      <c r="X4176">
        <v>90</v>
      </c>
      <c r="Y4176">
        <v>78.5</v>
      </c>
      <c r="Z4176">
        <v>154.80000000000001</v>
      </c>
      <c r="AA4176">
        <v>201.14631854164119</v>
      </c>
      <c r="AB4176">
        <v>37.205379996288002</v>
      </c>
      <c r="AC4176">
        <v>169.3</v>
      </c>
      <c r="AD4176">
        <v>116.42</v>
      </c>
      <c r="AE4176">
        <v>220</v>
      </c>
      <c r="AF4176">
        <v>82.814222101558485</v>
      </c>
      <c r="AG4176">
        <v>85.8</v>
      </c>
      <c r="AH4176">
        <v>65.400000000000006</v>
      </c>
      <c r="AI4176">
        <v>176.25559847313099</v>
      </c>
      <c r="AJ4176">
        <v>30.1</v>
      </c>
      <c r="AK4176">
        <v>128</v>
      </c>
      <c r="AL4176">
        <v>103.55126953125</v>
      </c>
      <c r="AM4176">
        <v>101.04152679443359</v>
      </c>
      <c r="AN4176">
        <v>107.10675048828125</v>
      </c>
      <c r="AO4176" s="5" t="s">
        <v>4616</v>
      </c>
    </row>
    <row r="4177" spans="1:41" ht="14.25" x14ac:dyDescent="0.45">
      <c r="A4177">
        <v>2021</v>
      </c>
      <c r="B4177" s="5" t="s">
        <v>589</v>
      </c>
      <c r="C4177" s="5" t="s">
        <v>305</v>
      </c>
      <c r="D4177" s="5" t="s">
        <v>7</v>
      </c>
      <c r="E4177" s="5" t="s">
        <v>1</v>
      </c>
      <c r="F4177" s="5" t="s">
        <v>117</v>
      </c>
      <c r="G4177" s="5" t="s">
        <v>82</v>
      </c>
      <c r="H4177" s="5" t="s">
        <v>303</v>
      </c>
      <c r="I4177">
        <v>106.829415</v>
      </c>
      <c r="J4177">
        <v>67.245287741592279</v>
      </c>
      <c r="K4177">
        <v>129.19999999999999</v>
      </c>
      <c r="L4177">
        <v>86.832961999999995</v>
      </c>
      <c r="M4177">
        <v>75</v>
      </c>
      <c r="N4177">
        <v>112.9</v>
      </c>
      <c r="O4177">
        <v>232</v>
      </c>
      <c r="P4177">
        <v>68</v>
      </c>
      <c r="Q4177">
        <v>18.99786365139963</v>
      </c>
      <c r="R4177">
        <v>120</v>
      </c>
      <c r="S4177">
        <v>57.942433485810312</v>
      </c>
      <c r="T4177">
        <v>80</v>
      </c>
      <c r="U4177">
        <v>30</v>
      </c>
      <c r="V4177">
        <v>75</v>
      </c>
      <c r="W4177">
        <v>87.4</v>
      </c>
      <c r="X4177">
        <v>90</v>
      </c>
      <c r="Y4177">
        <v>78.5</v>
      </c>
      <c r="Z4177">
        <v>154.80000000000001</v>
      </c>
      <c r="AA4177">
        <v>165.36</v>
      </c>
      <c r="AB4177">
        <v>37.205379996288002</v>
      </c>
      <c r="AC4177">
        <v>169.3</v>
      </c>
      <c r="AD4177">
        <v>116.42</v>
      </c>
      <c r="AE4177">
        <v>220</v>
      </c>
      <c r="AF4177">
        <v>84.750554980523262</v>
      </c>
      <c r="AG4177">
        <v>85.8</v>
      </c>
      <c r="AH4177">
        <v>61.046787796104987</v>
      </c>
      <c r="AI4177">
        <v>176.25559847313099</v>
      </c>
      <c r="AJ4177">
        <v>30.1</v>
      </c>
      <c r="AK4177">
        <v>128</v>
      </c>
      <c r="AL4177">
        <v>101.54780578613281</v>
      </c>
      <c r="AM4177">
        <v>98.495071411132813</v>
      </c>
      <c r="AN4177">
        <v>105.87252044677734</v>
      </c>
      <c r="AO4177" s="5" t="s">
        <v>1146</v>
      </c>
    </row>
    <row r="4178" spans="1:41" ht="14.25" x14ac:dyDescent="0.45">
      <c r="A4178">
        <v>2021</v>
      </c>
      <c r="B4178" s="5" t="s">
        <v>4071</v>
      </c>
      <c r="C4178" s="5" t="s">
        <v>305</v>
      </c>
      <c r="D4178" s="5" t="s">
        <v>7</v>
      </c>
      <c r="E4178" s="5" t="s">
        <v>118</v>
      </c>
      <c r="F4178" s="5" t="s">
        <v>116</v>
      </c>
      <c r="G4178" s="5" t="s">
        <v>82</v>
      </c>
      <c r="H4178" s="5" t="s">
        <v>303</v>
      </c>
      <c r="I4178">
        <v>0.447579</v>
      </c>
      <c r="J4178">
        <v>0.49050112560780712</v>
      </c>
      <c r="K4178">
        <v>0.6</v>
      </c>
      <c r="L4178">
        <v>0.45600955029684709</v>
      </c>
      <c r="M4178">
        <v>0.35</v>
      </c>
      <c r="N4178">
        <v>0.33</v>
      </c>
      <c r="O4178">
        <v>0.54</v>
      </c>
      <c r="P4178">
        <v>0.06</v>
      </c>
      <c r="Q4178">
        <v>1.05465425111848E-2</v>
      </c>
      <c r="R4178">
        <v>0.16</v>
      </c>
      <c r="S4178">
        <v>0.45</v>
      </c>
      <c r="T4178">
        <v>0.4</v>
      </c>
      <c r="U4178">
        <v>0.3</v>
      </c>
      <c r="V4178">
        <v>0.54</v>
      </c>
      <c r="W4178">
        <v>0.5</v>
      </c>
      <c r="X4178">
        <v>0.24</v>
      </c>
      <c r="Y4178">
        <v>7.0000000000000007E-2</v>
      </c>
      <c r="Z4178">
        <v>0.32</v>
      </c>
      <c r="AA4178">
        <v>0.35927643323644531</v>
      </c>
      <c r="AB4178">
        <v>0.66</v>
      </c>
      <c r="AC4178">
        <v>0.25</v>
      </c>
      <c r="AD4178">
        <v>0.17599999999999999</v>
      </c>
      <c r="AE4178">
        <v>1.5</v>
      </c>
      <c r="AF4178">
        <v>0.19612297262273579</v>
      </c>
      <c r="AG4178">
        <v>0.06</v>
      </c>
      <c r="AH4178">
        <v>0.3</v>
      </c>
      <c r="AI4178">
        <v>0.14000000000000001</v>
      </c>
      <c r="AJ4178">
        <v>0.02</v>
      </c>
      <c r="AK4178">
        <v>0.22</v>
      </c>
      <c r="AL4178">
        <v>0.34986335039138794</v>
      </c>
      <c r="AM4178">
        <v>0.32764917612075806</v>
      </c>
      <c r="AN4178">
        <v>0.38133335113525391</v>
      </c>
      <c r="AO4178" s="5" t="s">
        <v>4617</v>
      </c>
    </row>
    <row r="4179" spans="1:41" ht="14.25" x14ac:dyDescent="0.45">
      <c r="A4179">
        <v>2021</v>
      </c>
      <c r="B4179" s="5" t="s">
        <v>5028</v>
      </c>
      <c r="C4179" s="5" t="s">
        <v>305</v>
      </c>
      <c r="D4179" s="5" t="s">
        <v>7</v>
      </c>
      <c r="E4179" s="5" t="s">
        <v>118</v>
      </c>
      <c r="F4179" s="5" t="s">
        <v>116</v>
      </c>
      <c r="G4179" s="5" t="s">
        <v>82</v>
      </c>
      <c r="H4179" s="5" t="s">
        <v>303</v>
      </c>
      <c r="I4179">
        <v>0.447579</v>
      </c>
      <c r="J4179">
        <v>0.5</v>
      </c>
      <c r="K4179">
        <v>0.7</v>
      </c>
      <c r="L4179">
        <v>0.42306117252215208</v>
      </c>
      <c r="M4179">
        <v>0.4</v>
      </c>
      <c r="N4179">
        <v>0.27</v>
      </c>
      <c r="O4179">
        <v>0.54</v>
      </c>
      <c r="P4179">
        <v>0.06</v>
      </c>
      <c r="Q4179">
        <v>1.8049594492375799E-2</v>
      </c>
      <c r="R4179">
        <v>0.16</v>
      </c>
      <c r="S4179">
        <v>0.4</v>
      </c>
      <c r="T4179">
        <v>0.35</v>
      </c>
      <c r="U4179">
        <v>0.3</v>
      </c>
      <c r="V4179">
        <v>0.54</v>
      </c>
      <c r="W4179">
        <v>0.5</v>
      </c>
      <c r="X4179">
        <v>0.3</v>
      </c>
      <c r="Y4179">
        <v>7.0000000000000007E-2</v>
      </c>
      <c r="Z4179">
        <v>0.53</v>
      </c>
      <c r="AA4179">
        <v>0.39318664008878867</v>
      </c>
      <c r="AB4179">
        <v>0.5</v>
      </c>
      <c r="AC4179">
        <v>0.97</v>
      </c>
      <c r="AD4179">
        <v>0.26</v>
      </c>
      <c r="AE4179">
        <v>0.65</v>
      </c>
      <c r="AF4179">
        <v>0.36123466569946022</v>
      </c>
      <c r="AG4179">
        <v>0.06</v>
      </c>
      <c r="AH4179">
        <v>0.29640462295269299</v>
      </c>
      <c r="AI4179">
        <v>0.16</v>
      </c>
      <c r="AJ4179">
        <v>0.02</v>
      </c>
      <c r="AK4179">
        <v>0.22</v>
      </c>
      <c r="AL4179">
        <v>0.3586040735244751</v>
      </c>
      <c r="AM4179">
        <v>0.33959475159645081</v>
      </c>
      <c r="AN4179">
        <v>0.38553369045257568</v>
      </c>
      <c r="AO4179" s="5" t="s">
        <v>5919</v>
      </c>
    </row>
    <row r="4180" spans="1:41" ht="14.25" x14ac:dyDescent="0.45">
      <c r="A4180">
        <v>2021</v>
      </c>
      <c r="B4180" s="5" t="s">
        <v>589</v>
      </c>
      <c r="C4180" s="5" t="s">
        <v>305</v>
      </c>
      <c r="D4180" s="5" t="s">
        <v>7</v>
      </c>
      <c r="E4180" s="5" t="s">
        <v>118</v>
      </c>
      <c r="F4180" s="5" t="s">
        <v>116</v>
      </c>
      <c r="G4180" s="5" t="s">
        <v>82</v>
      </c>
      <c r="H4180" s="5" t="s">
        <v>303</v>
      </c>
      <c r="I4180">
        <v>0.447579</v>
      </c>
      <c r="J4180">
        <v>0.10256340396952179</v>
      </c>
      <c r="K4180">
        <v>0.6</v>
      </c>
      <c r="L4180">
        <v>0.39304470000000002</v>
      </c>
      <c r="M4180">
        <v>0.35</v>
      </c>
      <c r="N4180">
        <v>0.26</v>
      </c>
      <c r="O4180">
        <v>0.54</v>
      </c>
      <c r="P4180">
        <v>0.06</v>
      </c>
      <c r="Q4180">
        <v>8.6999999999999994E-3</v>
      </c>
      <c r="R4180">
        <v>0.14000000000000001</v>
      </c>
      <c r="S4180">
        <v>0.4</v>
      </c>
      <c r="T4180">
        <v>0.2</v>
      </c>
      <c r="U4180">
        <v>0.3</v>
      </c>
      <c r="V4180">
        <v>0.54</v>
      </c>
      <c r="W4180">
        <v>0.15</v>
      </c>
      <c r="X4180">
        <v>0.24</v>
      </c>
      <c r="Y4180">
        <v>7.0000000000000007E-2</v>
      </c>
      <c r="Z4180">
        <v>0.64</v>
      </c>
      <c r="AA4180">
        <v>0.18348508015841081</v>
      </c>
      <c r="AB4180">
        <v>0.14173478093823999</v>
      </c>
      <c r="AC4180">
        <v>0.25</v>
      </c>
      <c r="AD4180">
        <v>0.35199999999999998</v>
      </c>
      <c r="AE4180">
        <v>1.5</v>
      </c>
      <c r="AF4180">
        <v>0.1888302214439076</v>
      </c>
      <c r="AG4180">
        <v>0.06</v>
      </c>
      <c r="AH4180">
        <v>0.29640462295269299</v>
      </c>
      <c r="AI4180">
        <v>0.14000000000000001</v>
      </c>
      <c r="AJ4180">
        <v>0.02</v>
      </c>
      <c r="AK4180">
        <v>0.22</v>
      </c>
      <c r="AL4180">
        <v>0.30325323343276978</v>
      </c>
      <c r="AM4180">
        <v>0.30377662181854248</v>
      </c>
      <c r="AN4180">
        <v>0.30251163244247437</v>
      </c>
      <c r="AO4180" s="5" t="s">
        <v>1147</v>
      </c>
    </row>
    <row r="4181" spans="1:41" ht="14.25" x14ac:dyDescent="0.45">
      <c r="A4181">
        <v>2021</v>
      </c>
      <c r="B4181" s="5" t="s">
        <v>589</v>
      </c>
      <c r="C4181" s="5" t="s">
        <v>305</v>
      </c>
      <c r="D4181" s="5" t="s">
        <v>7</v>
      </c>
      <c r="E4181" s="5" t="s">
        <v>118</v>
      </c>
      <c r="F4181" s="5" t="s">
        <v>117</v>
      </c>
      <c r="G4181" s="5" t="s">
        <v>82</v>
      </c>
      <c r="H4181" s="5" t="s">
        <v>303</v>
      </c>
      <c r="I4181">
        <v>1.044351</v>
      </c>
      <c r="J4181">
        <v>1.344436596030478</v>
      </c>
      <c r="K4181">
        <v>1.1100000000000001</v>
      </c>
      <c r="L4181">
        <v>3.3248777</v>
      </c>
      <c r="M4181">
        <v>2.2000000000000002</v>
      </c>
      <c r="N4181">
        <v>1.38</v>
      </c>
      <c r="O4181">
        <v>3</v>
      </c>
      <c r="P4181">
        <v>1.6</v>
      </c>
      <c r="Q4181">
        <v>0.55599284754200851</v>
      </c>
      <c r="R4181">
        <v>1.5</v>
      </c>
      <c r="S4181">
        <v>1.250819756692769</v>
      </c>
      <c r="T4181">
        <v>0.85</v>
      </c>
      <c r="U4181">
        <v>0.6</v>
      </c>
      <c r="V4181">
        <v>1.07</v>
      </c>
      <c r="W4181">
        <v>1.39</v>
      </c>
      <c r="X4181">
        <v>2</v>
      </c>
      <c r="Y4181">
        <v>1.1299999999999999</v>
      </c>
      <c r="Z4181">
        <v>2.25</v>
      </c>
      <c r="AA4181">
        <v>2.2395999999999998</v>
      </c>
      <c r="AB4181">
        <v>0.66438178564799988</v>
      </c>
      <c r="AC4181">
        <v>2.82</v>
      </c>
      <c r="AD4181">
        <v>2.343</v>
      </c>
      <c r="AE4181">
        <v>3.45</v>
      </c>
      <c r="AF4181">
        <v>1.847184889278046</v>
      </c>
      <c r="AG4181">
        <v>1.23</v>
      </c>
      <c r="AH4181">
        <v>1.2390422227505891</v>
      </c>
      <c r="AI4181">
        <v>2.1125098724872999</v>
      </c>
      <c r="AJ4181">
        <v>0.53</v>
      </c>
      <c r="AK4181">
        <v>2.11</v>
      </c>
      <c r="AL4181">
        <v>1.6615928411483765</v>
      </c>
      <c r="AM4181">
        <v>1.6421438455581665</v>
      </c>
      <c r="AN4181">
        <v>1.6891463994979858</v>
      </c>
      <c r="AO4181" s="5" t="s">
        <v>1148</v>
      </c>
    </row>
    <row r="4182" spans="1:41" ht="14.25" x14ac:dyDescent="0.45">
      <c r="A4182">
        <v>2021</v>
      </c>
      <c r="B4182" s="5" t="s">
        <v>5028</v>
      </c>
      <c r="C4182" s="5" t="s">
        <v>305</v>
      </c>
      <c r="D4182" s="5" t="s">
        <v>7</v>
      </c>
      <c r="E4182" s="5" t="s">
        <v>118</v>
      </c>
      <c r="F4182" s="5" t="s">
        <v>117</v>
      </c>
      <c r="G4182" s="5" t="s">
        <v>82</v>
      </c>
      <c r="H4182" s="5" t="s">
        <v>303</v>
      </c>
      <c r="I4182">
        <v>1.044351</v>
      </c>
      <c r="J4182">
        <v>1.8299000000000001</v>
      </c>
      <c r="K4182">
        <v>1.5</v>
      </c>
      <c r="L4182">
        <v>3.3098393478209549</v>
      </c>
      <c r="M4182">
        <v>2.4</v>
      </c>
      <c r="N4182">
        <v>1.32</v>
      </c>
      <c r="O4182">
        <v>3</v>
      </c>
      <c r="P4182">
        <v>1.6</v>
      </c>
      <c r="Q4182">
        <v>0.53855012327535712</v>
      </c>
      <c r="R4182">
        <v>1.6</v>
      </c>
      <c r="S4182">
        <v>1.27</v>
      </c>
      <c r="T4182">
        <v>0.67</v>
      </c>
      <c r="U4182">
        <v>0.6</v>
      </c>
      <c r="V4182">
        <v>1.07</v>
      </c>
      <c r="W4182">
        <v>1</v>
      </c>
      <c r="X4182">
        <v>2</v>
      </c>
      <c r="Y4182">
        <v>1.1299999999999999</v>
      </c>
      <c r="Z4182">
        <v>1.85</v>
      </c>
      <c r="AA4182">
        <v>2.2780350763631181</v>
      </c>
      <c r="AB4182">
        <v>0.5</v>
      </c>
      <c r="AC4182">
        <v>2.5</v>
      </c>
      <c r="AD4182">
        <v>2.5569999999999999</v>
      </c>
      <c r="AE4182">
        <v>3.75</v>
      </c>
      <c r="AF4182">
        <v>1.76098266715027</v>
      </c>
      <c r="AG4182">
        <v>1.23</v>
      </c>
      <c r="AH4182">
        <v>1.331797688523654</v>
      </c>
      <c r="AI4182">
        <v>2.09</v>
      </c>
      <c r="AJ4182">
        <v>0.53</v>
      </c>
      <c r="AK4182">
        <v>1.88</v>
      </c>
      <c r="AL4182">
        <v>1.6600155830383301</v>
      </c>
      <c r="AM4182">
        <v>1.6436270475387573</v>
      </c>
      <c r="AN4182">
        <v>1.6832331418991089</v>
      </c>
      <c r="AO4182" s="5" t="s">
        <v>5920</v>
      </c>
    </row>
    <row r="4183" spans="1:41" ht="14.25" x14ac:dyDescent="0.45">
      <c r="A4183">
        <v>2021</v>
      </c>
      <c r="B4183" s="5" t="s">
        <v>4071</v>
      </c>
      <c r="C4183" s="5" t="s">
        <v>305</v>
      </c>
      <c r="D4183" s="5" t="s">
        <v>7</v>
      </c>
      <c r="E4183" s="5" t="s">
        <v>118</v>
      </c>
      <c r="F4183" s="5" t="s">
        <v>117</v>
      </c>
      <c r="G4183" s="5" t="s">
        <v>82</v>
      </c>
      <c r="H4183" s="5" t="s">
        <v>303</v>
      </c>
      <c r="I4183">
        <v>1.044351</v>
      </c>
      <c r="J4183">
        <v>1.4015532012254199</v>
      </c>
      <c r="K4183">
        <v>1.2</v>
      </c>
      <c r="L4183">
        <v>3.2933952248515772</v>
      </c>
      <c r="M4183">
        <v>2.2000000000000002</v>
      </c>
      <c r="N4183">
        <v>1.22</v>
      </c>
      <c r="O4183">
        <v>3</v>
      </c>
      <c r="P4183">
        <v>1.6</v>
      </c>
      <c r="Q4183">
        <v>0.57285185249508275</v>
      </c>
      <c r="R4183">
        <v>1.6</v>
      </c>
      <c r="S4183">
        <v>1.26</v>
      </c>
      <c r="T4183">
        <v>1.2</v>
      </c>
      <c r="U4183">
        <v>0.6</v>
      </c>
      <c r="V4183">
        <v>1.07</v>
      </c>
      <c r="W4183">
        <v>0.9</v>
      </c>
      <c r="X4183">
        <v>2</v>
      </c>
      <c r="Y4183">
        <v>1.1299999999999999</v>
      </c>
      <c r="Z4183">
        <v>2.25</v>
      </c>
      <c r="AA4183">
        <v>2.2780350763631181</v>
      </c>
      <c r="AB4183">
        <v>0.66438178564799988</v>
      </c>
      <c r="AC4183">
        <v>2.82</v>
      </c>
      <c r="AD4183">
        <v>2.5190000000000001</v>
      </c>
      <c r="AE4183">
        <v>3.45</v>
      </c>
      <c r="AF4183">
        <v>1.843538513688632</v>
      </c>
      <c r="AG4183">
        <v>1.23</v>
      </c>
      <c r="AH4183">
        <v>1.33</v>
      </c>
      <c r="AI4183">
        <v>2.1125098724872999</v>
      </c>
      <c r="AJ4183">
        <v>0.53</v>
      </c>
      <c r="AK4183">
        <v>1.88</v>
      </c>
      <c r="AL4183">
        <v>1.6620559692382813</v>
      </c>
      <c r="AM4183">
        <v>1.643160343170166</v>
      </c>
      <c r="AN4183">
        <v>1.6888242959976196</v>
      </c>
      <c r="AO4183" s="5" t="s">
        <v>4618</v>
      </c>
    </row>
    <row r="4184" spans="1:41" ht="14.25" x14ac:dyDescent="0.45">
      <c r="A4184">
        <v>2022</v>
      </c>
      <c r="B4184" s="5" t="s">
        <v>4071</v>
      </c>
      <c r="C4184" s="5" t="s">
        <v>170</v>
      </c>
      <c r="D4184" s="5" t="s">
        <v>83</v>
      </c>
      <c r="E4184" s="5" t="s">
        <v>84</v>
      </c>
      <c r="F4184" s="5" t="s">
        <v>85</v>
      </c>
      <c r="G4184" s="5" t="s">
        <v>86</v>
      </c>
      <c r="H4184" s="5" t="s">
        <v>130</v>
      </c>
      <c r="I4184">
        <v>11446.078640145714</v>
      </c>
      <c r="J4184">
        <v>57871.199879024396</v>
      </c>
      <c r="K4184">
        <v>956.51739663392846</v>
      </c>
      <c r="L4184">
        <v>2601.8309807268379</v>
      </c>
      <c r="M4184">
        <v>24197.542316605588</v>
      </c>
      <c r="N4184">
        <v>15753.142434718386</v>
      </c>
      <c r="O4184">
        <v>9372.7618807685376</v>
      </c>
      <c r="P4184">
        <v>10047.680950735848</v>
      </c>
      <c r="Q4184">
        <v>3390.5801720651698</v>
      </c>
      <c r="R4184">
        <v>7471.6857258276787</v>
      </c>
      <c r="S4184">
        <v>18154.877021548069</v>
      </c>
      <c r="T4184">
        <v>11235.1792349568</v>
      </c>
      <c r="U4184">
        <v>1838.7643452725638</v>
      </c>
      <c r="V4184">
        <v>9597.9796613136677</v>
      </c>
      <c r="W4184">
        <v>3868.8095452546895</v>
      </c>
      <c r="X4184">
        <v>14083.970335433351</v>
      </c>
      <c r="Y4184">
        <v>49900.135874433989</v>
      </c>
      <c r="Z4184">
        <v>16449.125113330345</v>
      </c>
      <c r="AA4184">
        <v>199604.6570645039</v>
      </c>
      <c r="AB4184">
        <v>1139.4970736057724</v>
      </c>
      <c r="AC4184">
        <v>10918.19899957212</v>
      </c>
      <c r="AD4184">
        <v>16973.742629702414</v>
      </c>
      <c r="AE4184">
        <v>16755.58583754244</v>
      </c>
      <c r="AF4184">
        <v>38461.884656983981</v>
      </c>
      <c r="AG4184">
        <v>193320.15543477202</v>
      </c>
      <c r="AH4184">
        <v>32972.29442848375</v>
      </c>
      <c r="AI4184">
        <v>4050.8348747363698</v>
      </c>
      <c r="AJ4184">
        <v>36931.104417497671</v>
      </c>
      <c r="AK4184">
        <v>4461.5745165159342</v>
      </c>
      <c r="AL4184">
        <v>823827.375</v>
      </c>
      <c r="AM4184">
        <v>682359.8125</v>
      </c>
      <c r="AN4184">
        <v>141467.609375</v>
      </c>
      <c r="AO4184" s="5" t="s">
        <v>4619</v>
      </c>
    </row>
    <row r="4185" spans="1:41" ht="14.25" x14ac:dyDescent="0.45">
      <c r="A4185">
        <v>2022</v>
      </c>
      <c r="B4185" s="5" t="s">
        <v>1509</v>
      </c>
      <c r="C4185" s="5" t="s">
        <v>170</v>
      </c>
      <c r="D4185" s="5" t="s">
        <v>83</v>
      </c>
      <c r="E4185" s="5" t="s">
        <v>84</v>
      </c>
      <c r="F4185" s="5" t="s">
        <v>85</v>
      </c>
      <c r="G4185" s="5" t="s">
        <v>86</v>
      </c>
      <c r="H4185" s="5" t="s">
        <v>130</v>
      </c>
      <c r="I4185">
        <v>8903.2519850233712</v>
      </c>
      <c r="J4185">
        <v>19275.87465119168</v>
      </c>
      <c r="K4185">
        <v>908.71853757616793</v>
      </c>
      <c r="L4185">
        <v>3597.6495355123948</v>
      </c>
      <c r="M4185">
        <v>20205.89401898178</v>
      </c>
      <c r="N4185">
        <v>17248.763187247612</v>
      </c>
      <c r="O4185">
        <v>9202.2220522160042</v>
      </c>
      <c r="P4185">
        <v>10366.658932531111</v>
      </c>
      <c r="Q4185">
        <v>3445.3852061605112</v>
      </c>
      <c r="R4185">
        <v>6395.4392996597162</v>
      </c>
      <c r="S4185">
        <v>19152.907918406778</v>
      </c>
      <c r="T4185">
        <v>12207.483968643701</v>
      </c>
      <c r="U4185">
        <v>1983.8530001060437</v>
      </c>
      <c r="V4185">
        <v>4778.9836343614134</v>
      </c>
      <c r="W4185">
        <v>3626.1154174123712</v>
      </c>
      <c r="X4185">
        <v>14237.799836126485</v>
      </c>
      <c r="Y4185">
        <v>61893.877211309547</v>
      </c>
      <c r="Z4185">
        <v>15338.612187326247</v>
      </c>
      <c r="AA4185">
        <v>175574.98636717323</v>
      </c>
      <c r="AB4185">
        <v>0</v>
      </c>
      <c r="AC4185">
        <v>12628.176857877006</v>
      </c>
      <c r="AD4185">
        <v>17857.141053571726</v>
      </c>
      <c r="AE4185">
        <v>22245.930689901867</v>
      </c>
      <c r="AF4185">
        <v>34561.319611879444</v>
      </c>
      <c r="AG4185">
        <v>156491.7932456081</v>
      </c>
      <c r="AH4185">
        <v>35260.056114528415</v>
      </c>
      <c r="AI4185">
        <v>4065.5060116875138</v>
      </c>
      <c r="AJ4185">
        <v>65952.695942253587</v>
      </c>
      <c r="AK4185">
        <v>2449.5986216541182</v>
      </c>
      <c r="AL4185">
        <v>759856.75</v>
      </c>
      <c r="AM4185">
        <v>620683.25</v>
      </c>
      <c r="AN4185">
        <v>139173.4375</v>
      </c>
      <c r="AO4185" s="5" t="s">
        <v>3074</v>
      </c>
    </row>
    <row r="4186" spans="1:41" ht="14.25" x14ac:dyDescent="0.45">
      <c r="A4186">
        <v>2022</v>
      </c>
      <c r="B4186" s="5" t="s">
        <v>589</v>
      </c>
      <c r="C4186" s="5" t="s">
        <v>170</v>
      </c>
      <c r="D4186" s="5" t="s">
        <v>83</v>
      </c>
      <c r="E4186" s="5" t="s">
        <v>84</v>
      </c>
      <c r="F4186" s="5" t="s">
        <v>85</v>
      </c>
      <c r="G4186" s="5" t="s">
        <v>86</v>
      </c>
      <c r="H4186" s="5" t="s">
        <v>130</v>
      </c>
      <c r="I4186">
        <v>10614.944183890113</v>
      </c>
      <c r="J4186">
        <v>36456.690864588098</v>
      </c>
      <c r="K4186">
        <v>941.63971308236125</v>
      </c>
      <c r="L4186">
        <v>2054.1971192946662</v>
      </c>
      <c r="M4186">
        <v>20548.340796417346</v>
      </c>
      <c r="N4186">
        <v>18533.422898525212</v>
      </c>
      <c r="O4186">
        <v>9312.3602741358209</v>
      </c>
      <c r="P4186">
        <v>9008.5089565727631</v>
      </c>
      <c r="Q4186">
        <v>3579.4643347694614</v>
      </c>
      <c r="R4186">
        <v>7699.9151749477223</v>
      </c>
      <c r="S4186">
        <v>23971.049469183436</v>
      </c>
      <c r="T4186">
        <v>11996.086536449473</v>
      </c>
      <c r="U4186">
        <v>1877.9714232724882</v>
      </c>
      <c r="V4186">
        <v>12744.514944254506</v>
      </c>
      <c r="W4186">
        <v>5352.5901165290479</v>
      </c>
      <c r="X4186">
        <v>12964.646178766796</v>
      </c>
      <c r="Y4186">
        <v>46579.317780223479</v>
      </c>
      <c r="Z4186">
        <v>14817.372125452503</v>
      </c>
      <c r="AA4186">
        <v>221229.35186989332</v>
      </c>
      <c r="AB4186">
        <v>1071.1549836528777</v>
      </c>
      <c r="AC4186">
        <v>11859.462321301422</v>
      </c>
      <c r="AD4186">
        <v>17279.496998413506</v>
      </c>
      <c r="AE4186">
        <v>16427.86878112705</v>
      </c>
      <c r="AF4186">
        <v>36457.753701307309</v>
      </c>
      <c r="AG4186">
        <v>179716.23872411138</v>
      </c>
      <c r="AH4186">
        <v>33509.554457549166</v>
      </c>
      <c r="AI4186">
        <v>3942.0711527629069</v>
      </c>
      <c r="AJ4186">
        <v>40783.090565712329</v>
      </c>
      <c r="AK4186">
        <v>2379.4715365307834</v>
      </c>
      <c r="AL4186">
        <v>813708.5625</v>
      </c>
      <c r="AM4186">
        <v>670440.0625</v>
      </c>
      <c r="AN4186">
        <v>143268.46875</v>
      </c>
      <c r="AO4186" s="5" t="s">
        <v>1149</v>
      </c>
    </row>
    <row r="4187" spans="1:41" ht="14.25" x14ac:dyDescent="0.45">
      <c r="A4187">
        <v>2022</v>
      </c>
      <c r="B4187" s="5" t="s">
        <v>1508</v>
      </c>
      <c r="C4187" s="5" t="s">
        <v>170</v>
      </c>
      <c r="D4187" s="5" t="s">
        <v>83</v>
      </c>
      <c r="E4187" s="5" t="s">
        <v>84</v>
      </c>
      <c r="F4187" s="5" t="s">
        <v>85</v>
      </c>
      <c r="G4187" s="5" t="s">
        <v>86</v>
      </c>
      <c r="H4187" s="5" t="s">
        <v>130</v>
      </c>
      <c r="I4187">
        <v>10568.474293935356</v>
      </c>
      <c r="J4187">
        <v>16491.078566720073</v>
      </c>
      <c r="K4187">
        <v>920.5976325587875</v>
      </c>
      <c r="L4187">
        <v>3228.8277941939914</v>
      </c>
      <c r="M4187">
        <v>22838.099840283667</v>
      </c>
      <c r="N4187">
        <v>13331.713203502861</v>
      </c>
      <c r="O4187">
        <v>8050.7385647305673</v>
      </c>
      <c r="P4187">
        <v>9007.1398109716229</v>
      </c>
      <c r="Q4187">
        <v>3324.3899823697407</v>
      </c>
      <c r="R4187">
        <v>9459.6228091829435</v>
      </c>
      <c r="S4187">
        <v>21616.268923833239</v>
      </c>
      <c r="T4187">
        <v>11322.228200433381</v>
      </c>
      <c r="U4187">
        <v>1944.4818287705123</v>
      </c>
      <c r="V4187">
        <v>10068.194596081959</v>
      </c>
      <c r="W4187">
        <v>4889.2715729189267</v>
      </c>
      <c r="X4187">
        <v>15490.939915400892</v>
      </c>
      <c r="Y4187">
        <v>52806.378347603815</v>
      </c>
      <c r="Z4187">
        <v>12741.29577062156</v>
      </c>
      <c r="AA4187">
        <v>177199.93074125482</v>
      </c>
      <c r="AB4187">
        <v>0</v>
      </c>
      <c r="AC4187">
        <v>11996.958904296589</v>
      </c>
      <c r="AD4187">
        <v>20455.178256487168</v>
      </c>
      <c r="AE4187">
        <v>23013.256793910128</v>
      </c>
      <c r="AF4187">
        <v>34847.491138829479</v>
      </c>
      <c r="AG4187">
        <v>202145.27722927445</v>
      </c>
      <c r="AH4187">
        <v>43237.269928225047</v>
      </c>
      <c r="AI4187">
        <v>4508.6830394586468</v>
      </c>
      <c r="AJ4187">
        <v>42839.696383498704</v>
      </c>
      <c r="AK4187">
        <v>3111.6043326768122</v>
      </c>
      <c r="AL4187">
        <v>791455.0625</v>
      </c>
      <c r="AM4187">
        <v>635014.1875</v>
      </c>
      <c r="AN4187">
        <v>156440.890625</v>
      </c>
      <c r="AO4187" s="5" t="s">
        <v>3075</v>
      </c>
    </row>
    <row r="4188" spans="1:41" ht="14.25" x14ac:dyDescent="0.45">
      <c r="A4188">
        <v>2022</v>
      </c>
      <c r="B4188" s="5" t="s">
        <v>5028</v>
      </c>
      <c r="C4188" s="5" t="s">
        <v>170</v>
      </c>
      <c r="D4188" s="5" t="s">
        <v>83</v>
      </c>
      <c r="E4188" s="5" t="s">
        <v>84</v>
      </c>
      <c r="F4188" s="5" t="s">
        <v>85</v>
      </c>
      <c r="G4188" s="5" t="s">
        <v>86</v>
      </c>
      <c r="H4188" s="5" t="s">
        <v>130</v>
      </c>
      <c r="I4188">
        <v>16646.569680256001</v>
      </c>
      <c r="J4188">
        <v>70532.722904780851</v>
      </c>
      <c r="K4188">
        <v>1287.6289999999999</v>
      </c>
      <c r="L4188">
        <v>2735</v>
      </c>
      <c r="M4188">
        <v>33410</v>
      </c>
      <c r="N4188">
        <v>18238.11093945313</v>
      </c>
      <c r="O4188">
        <v>8595.0992185714294</v>
      </c>
      <c r="P4188">
        <v>11979.433000000001</v>
      </c>
      <c r="Q4188">
        <v>3993.8979926557281</v>
      </c>
      <c r="R4188">
        <v>6051.6936875934916</v>
      </c>
      <c r="S4188">
        <v>14435.60625786847</v>
      </c>
      <c r="T4188">
        <v>11733</v>
      </c>
      <c r="U4188">
        <v>1472</v>
      </c>
      <c r="V4188">
        <v>22388</v>
      </c>
      <c r="W4188">
        <v>6517</v>
      </c>
      <c r="X4188">
        <v>22184.22864545522</v>
      </c>
      <c r="Y4188">
        <v>63183</v>
      </c>
      <c r="Z4188">
        <v>15882.77886310816</v>
      </c>
      <c r="AA4188">
        <v>186453</v>
      </c>
      <c r="AB4188">
        <v>1897</v>
      </c>
      <c r="AC4188">
        <v>14534.117910000001</v>
      </c>
      <c r="AD4188">
        <v>16889.900802231201</v>
      </c>
      <c r="AE4188">
        <v>15922.86954879875</v>
      </c>
      <c r="AF4188">
        <v>45972.689501000001</v>
      </c>
      <c r="AG4188">
        <v>234820</v>
      </c>
      <c r="AH4188">
        <v>33126</v>
      </c>
      <c r="AI4188">
        <v>3799</v>
      </c>
      <c r="AJ4188">
        <v>39541</v>
      </c>
      <c r="AK4188">
        <v>2459</v>
      </c>
      <c r="AL4188">
        <v>926680.3125</v>
      </c>
      <c r="AM4188">
        <v>770346.875</v>
      </c>
      <c r="AN4188">
        <v>156333.453125</v>
      </c>
      <c r="AO4188" s="5" t="s">
        <v>5921</v>
      </c>
    </row>
    <row r="4189" spans="1:41" ht="14.25" x14ac:dyDescent="0.45">
      <c r="A4189">
        <v>2022</v>
      </c>
      <c r="B4189" s="5" t="s">
        <v>1507</v>
      </c>
      <c r="C4189" s="5" t="s">
        <v>170</v>
      </c>
      <c r="D4189" s="5" t="s">
        <v>83</v>
      </c>
      <c r="E4189" s="5" t="s">
        <v>84</v>
      </c>
      <c r="F4189" s="5" t="s">
        <v>85</v>
      </c>
      <c r="G4189" s="5" t="s">
        <v>86</v>
      </c>
      <c r="H4189" s="5" t="s">
        <v>130</v>
      </c>
      <c r="I4189">
        <v>5984.1771195340625</v>
      </c>
      <c r="J4189">
        <v>16784.581928392858</v>
      </c>
      <c r="K4189">
        <v>1115.6362132768747</v>
      </c>
      <c r="L4189">
        <v>2954.5595128372279</v>
      </c>
      <c r="M4189">
        <v>11118.833085838944</v>
      </c>
      <c r="N4189">
        <v>11892.500074516067</v>
      </c>
      <c r="O4189">
        <v>6596.867241759257</v>
      </c>
      <c r="P4189">
        <v>8309.8407853354984</v>
      </c>
      <c r="Q4189">
        <v>3264.9986517967127</v>
      </c>
      <c r="R4189">
        <v>8487.9369276526359</v>
      </c>
      <c r="S4189">
        <v>20457.879552128135</v>
      </c>
      <c r="T4189">
        <v>12161.685692948928</v>
      </c>
      <c r="U4189">
        <v>2330.9031624297836</v>
      </c>
      <c r="V4189">
        <v>8757.9148608004198</v>
      </c>
      <c r="W4189">
        <v>4240.7823030677537</v>
      </c>
      <c r="X4189">
        <v>13121.449646067391</v>
      </c>
      <c r="Y4189">
        <v>67532.95132825755</v>
      </c>
      <c r="Z4189">
        <v>11223.459519703851</v>
      </c>
      <c r="AA4189">
        <v>162010.93960738261</v>
      </c>
      <c r="AB4189">
        <v>767.63959629142755</v>
      </c>
      <c r="AC4189">
        <v>12530.662161667105</v>
      </c>
      <c r="AD4189">
        <v>19392.836474466094</v>
      </c>
      <c r="AE4189">
        <v>15775.73291228897</v>
      </c>
      <c r="AF4189">
        <v>37274.919557139881</v>
      </c>
      <c r="AG4189">
        <v>144091.82415508639</v>
      </c>
      <c r="AH4189">
        <v>31258.755085263772</v>
      </c>
      <c r="AI4189">
        <v>2716.8755489484747</v>
      </c>
      <c r="AJ4189">
        <v>44374.451456473675</v>
      </c>
      <c r="AK4189">
        <v>2662.2878443233067</v>
      </c>
      <c r="AL4189">
        <v>689193.875</v>
      </c>
      <c r="AM4189">
        <v>563582.3125</v>
      </c>
      <c r="AN4189">
        <v>125611.5390625</v>
      </c>
      <c r="AO4189" s="5" t="s">
        <v>3076</v>
      </c>
    </row>
    <row r="4190" spans="1:41" ht="14.25" x14ac:dyDescent="0.45">
      <c r="A4190">
        <v>2022</v>
      </c>
      <c r="B4190" s="5" t="s">
        <v>1507</v>
      </c>
      <c r="C4190" s="5" t="s">
        <v>170</v>
      </c>
      <c r="D4190" s="5" t="s">
        <v>83</v>
      </c>
      <c r="E4190" s="5" t="s">
        <v>84</v>
      </c>
      <c r="F4190" s="5" t="s">
        <v>85</v>
      </c>
      <c r="G4190" s="5" t="s">
        <v>87</v>
      </c>
      <c r="H4190" s="5" t="s">
        <v>130</v>
      </c>
      <c r="I4190">
        <v>6209.16</v>
      </c>
      <c r="J4190">
        <v>15083.698</v>
      </c>
      <c r="K4190">
        <v>1199</v>
      </c>
      <c r="L4190">
        <v>3104.8504932807641</v>
      </c>
      <c r="M4190">
        <v>11732.399999999991</v>
      </c>
      <c r="N4190">
        <v>12684.704900000001</v>
      </c>
      <c r="O4190">
        <v>7244.3418729239193</v>
      </c>
      <c r="P4190">
        <v>9480.68</v>
      </c>
      <c r="Q4190">
        <v>3518.6330757179371</v>
      </c>
      <c r="R4190">
        <v>8985.2745598959755</v>
      </c>
      <c r="S4190">
        <v>21917</v>
      </c>
      <c r="T4190">
        <v>12909.4</v>
      </c>
      <c r="U4190">
        <v>1732</v>
      </c>
      <c r="V4190">
        <v>9738.9207137238755</v>
      </c>
      <c r="W4190">
        <v>4394.5969205805441</v>
      </c>
      <c r="X4190">
        <v>15054.54732347539</v>
      </c>
      <c r="Y4190">
        <v>77291.998110847315</v>
      </c>
      <c r="Z4190">
        <v>12094.965420265909</v>
      </c>
      <c r="AA4190">
        <v>173390.60406783919</v>
      </c>
      <c r="AB4190">
        <v>675</v>
      </c>
      <c r="AC4190">
        <v>13760.52585</v>
      </c>
      <c r="AD4190">
        <v>21299.327420394351</v>
      </c>
      <c r="AE4190">
        <v>16986.30914398485</v>
      </c>
      <c r="AF4190">
        <v>39171.000574244492</v>
      </c>
      <c r="AG4190">
        <v>154942.28415396949</v>
      </c>
      <c r="AH4190">
        <v>33008.397048449871</v>
      </c>
      <c r="AI4190">
        <v>3681.0942612144131</v>
      </c>
      <c r="AJ4190">
        <v>47670.450049966057</v>
      </c>
      <c r="AK4190">
        <v>2920</v>
      </c>
      <c r="AL4190">
        <v>741881.1875</v>
      </c>
      <c r="AM4190">
        <v>605846.0625</v>
      </c>
      <c r="AN4190">
        <v>136035.109375</v>
      </c>
      <c r="AO4190" s="5" t="s">
        <v>3077</v>
      </c>
    </row>
    <row r="4191" spans="1:41" ht="14.25" x14ac:dyDescent="0.45">
      <c r="A4191">
        <v>2022</v>
      </c>
      <c r="B4191" s="5" t="s">
        <v>1509</v>
      </c>
      <c r="C4191" s="5" t="s">
        <v>170</v>
      </c>
      <c r="D4191" s="5" t="s">
        <v>83</v>
      </c>
      <c r="E4191" s="5" t="s">
        <v>84</v>
      </c>
      <c r="F4191" s="5" t="s">
        <v>85</v>
      </c>
      <c r="G4191" s="5" t="s">
        <v>87</v>
      </c>
      <c r="H4191" s="5" t="s">
        <v>130</v>
      </c>
      <c r="I4191">
        <v>9341.1118493239428</v>
      </c>
      <c r="J4191">
        <v>19846.75</v>
      </c>
      <c r="K4191">
        <v>971.45658905929554</v>
      </c>
      <c r="L4191">
        <v>3848.5632000000001</v>
      </c>
      <c r="M4191">
        <v>21243.576980713169</v>
      </c>
      <c r="N4191">
        <v>18097.053353719981</v>
      </c>
      <c r="O4191">
        <v>9566.9026357639705</v>
      </c>
      <c r="P4191">
        <v>9468.6380415999993</v>
      </c>
      <c r="Q4191">
        <v>3530.9317611439369</v>
      </c>
      <c r="R4191">
        <v>6818.2075172386467</v>
      </c>
      <c r="S4191">
        <v>23850.895293785881</v>
      </c>
      <c r="T4191">
        <v>12191.89239296043</v>
      </c>
      <c r="U4191">
        <v>2061.0123667434318</v>
      </c>
      <c r="V4191">
        <v>4953</v>
      </c>
      <c r="W4191">
        <v>3744.494720142487</v>
      </c>
      <c r="X4191">
        <v>14642.85298433931</v>
      </c>
      <c r="Y4191">
        <v>66294.381259999995</v>
      </c>
      <c r="Z4191">
        <v>15699.423600684069</v>
      </c>
      <c r="AA4191">
        <v>184730.9472310335</v>
      </c>
      <c r="AB4191">
        <v>1000</v>
      </c>
      <c r="AC4191">
        <v>12981.55616</v>
      </c>
      <c r="AD4191">
        <v>18466.708522872519</v>
      </c>
      <c r="AE4191">
        <v>23274.31999072677</v>
      </c>
      <c r="AF4191">
        <v>36261.037281418867</v>
      </c>
      <c r="AG4191">
        <v>172391.43579370459</v>
      </c>
      <c r="AH4191">
        <v>37633.526869506852</v>
      </c>
      <c r="AI4191">
        <v>4181.810444000751</v>
      </c>
      <c r="AJ4191">
        <v>69371.80818972578</v>
      </c>
      <c r="AK4191">
        <v>2750.3358671632182</v>
      </c>
      <c r="AL4191">
        <v>809214.625</v>
      </c>
      <c r="AM4191">
        <v>658970.1875</v>
      </c>
      <c r="AN4191">
        <v>150244.453125</v>
      </c>
      <c r="AO4191" s="5" t="s">
        <v>3078</v>
      </c>
    </row>
    <row r="4192" spans="1:41" ht="14.25" x14ac:dyDescent="0.45">
      <c r="A4192">
        <v>2022</v>
      </c>
      <c r="B4192" s="5" t="s">
        <v>5028</v>
      </c>
      <c r="C4192" s="5" t="s">
        <v>170</v>
      </c>
      <c r="D4192" s="5" t="s">
        <v>83</v>
      </c>
      <c r="E4192" s="5" t="s">
        <v>84</v>
      </c>
      <c r="F4192" s="5" t="s">
        <v>85</v>
      </c>
      <c r="G4192" s="5" t="s">
        <v>87</v>
      </c>
      <c r="H4192" s="5" t="s">
        <v>130</v>
      </c>
      <c r="I4192">
        <v>18018.78237559001</v>
      </c>
      <c r="J4192">
        <v>73294.556088002151</v>
      </c>
      <c r="K4192">
        <v>1355</v>
      </c>
      <c r="L4192">
        <v>2965.3879222220398</v>
      </c>
      <c r="M4192">
        <v>35454.959280000003</v>
      </c>
      <c r="N4192">
        <v>19392.360455728602</v>
      </c>
      <c r="O4192">
        <v>9121.1880515417488</v>
      </c>
      <c r="P4192">
        <v>12751.18522539466</v>
      </c>
      <c r="Q4192">
        <v>4259.1653645312072</v>
      </c>
      <c r="R4192">
        <v>6411.8040136306154</v>
      </c>
      <c r="S4192">
        <v>15154.532940116829</v>
      </c>
      <c r="T4192">
        <v>12679.336848000001</v>
      </c>
      <c r="U4192">
        <v>1516.6030720000001</v>
      </c>
      <c r="V4192">
        <v>23848</v>
      </c>
      <c r="W4192">
        <v>6915.8925359999994</v>
      </c>
      <c r="X4192">
        <v>24202.993452191651</v>
      </c>
      <c r="Y4192">
        <v>68453.873538789267</v>
      </c>
      <c r="Z4192">
        <v>16887.96464581964</v>
      </c>
      <c r="AA4192">
        <v>211339</v>
      </c>
      <c r="AB4192">
        <v>1968</v>
      </c>
      <c r="AC4192">
        <v>15423.72215</v>
      </c>
      <c r="AD4192">
        <v>18012.007393447169</v>
      </c>
      <c r="AE4192">
        <v>16897.476548141622</v>
      </c>
      <c r="AF4192">
        <v>49845.286361363578</v>
      </c>
      <c r="AG4192">
        <v>259096</v>
      </c>
      <c r="AH4192">
        <v>36208.848402214862</v>
      </c>
      <c r="AI4192">
        <v>4031.529192</v>
      </c>
      <c r="AJ4192">
        <v>43656.459039331203</v>
      </c>
      <c r="AK4192">
        <v>2609</v>
      </c>
      <c r="AL4192">
        <v>1011771</v>
      </c>
      <c r="AM4192">
        <v>844057.625</v>
      </c>
      <c r="AN4192">
        <v>167713.28125</v>
      </c>
      <c r="AO4192" s="5" t="s">
        <v>5922</v>
      </c>
    </row>
    <row r="4193" spans="1:41" ht="14.25" x14ac:dyDescent="0.45">
      <c r="A4193">
        <v>2022</v>
      </c>
      <c r="B4193" s="5" t="s">
        <v>589</v>
      </c>
      <c r="C4193" s="5" t="s">
        <v>170</v>
      </c>
      <c r="D4193" s="5" t="s">
        <v>83</v>
      </c>
      <c r="E4193" s="5" t="s">
        <v>84</v>
      </c>
      <c r="F4193" s="5" t="s">
        <v>85</v>
      </c>
      <c r="G4193" s="5" t="s">
        <v>87</v>
      </c>
      <c r="H4193" s="5" t="s">
        <v>130</v>
      </c>
      <c r="I4193">
        <v>10933.33919616246</v>
      </c>
      <c r="J4193">
        <v>38711.740695432731</v>
      </c>
      <c r="K4193">
        <v>964.96224434970475</v>
      </c>
      <c r="L4193">
        <v>2218.871190191041</v>
      </c>
      <c r="M4193">
        <v>21370.588026739199</v>
      </c>
      <c r="N4193">
        <v>19794.483560000001</v>
      </c>
      <c r="O4193">
        <v>9688.0904514759368</v>
      </c>
      <c r="P4193">
        <v>8485.7800000000007</v>
      </c>
      <c r="Q4193">
        <v>3719.0533251469592</v>
      </c>
      <c r="R4193">
        <v>7947.5627354654771</v>
      </c>
      <c r="S4193">
        <v>24637.608712122528</v>
      </c>
      <c r="T4193">
        <v>11758.825312999999</v>
      </c>
      <c r="U4193">
        <v>1859.2367786269001</v>
      </c>
      <c r="V4193">
        <v>13339</v>
      </c>
      <c r="W4193">
        <v>4484.6134965889432</v>
      </c>
      <c r="X4193">
        <v>13697.098483558029</v>
      </c>
      <c r="Y4193">
        <v>48804.371629999987</v>
      </c>
      <c r="Z4193">
        <v>15455.63230567298</v>
      </c>
      <c r="AA4193">
        <v>244746.69886943451</v>
      </c>
      <c r="AB4193">
        <v>1009</v>
      </c>
      <c r="AC4193">
        <v>12386.015090000001</v>
      </c>
      <c r="AD4193">
        <v>18023.813519247989</v>
      </c>
      <c r="AE4193">
        <v>17085.234246261229</v>
      </c>
      <c r="AF4193">
        <v>38485.369553039978</v>
      </c>
      <c r="AG4193">
        <v>192312</v>
      </c>
      <c r="AH4193">
        <v>36073.427376624502</v>
      </c>
      <c r="AI4193">
        <v>4099.8141607850503</v>
      </c>
      <c r="AJ4193">
        <v>43263.337331390307</v>
      </c>
      <c r="AK4193">
        <v>2474.68671229248</v>
      </c>
      <c r="AL4193">
        <v>867830.25</v>
      </c>
      <c r="AM4193">
        <v>719547.6875</v>
      </c>
      <c r="AN4193">
        <v>148282.53125</v>
      </c>
      <c r="AO4193" s="5" t="s">
        <v>1150</v>
      </c>
    </row>
    <row r="4194" spans="1:41" ht="14.25" x14ac:dyDescent="0.45">
      <c r="A4194">
        <v>2022</v>
      </c>
      <c r="B4194" s="5" t="s">
        <v>1508</v>
      </c>
      <c r="C4194" s="5" t="s">
        <v>170</v>
      </c>
      <c r="D4194" s="5" t="s">
        <v>83</v>
      </c>
      <c r="E4194" s="5" t="s">
        <v>84</v>
      </c>
      <c r="F4194" s="5" t="s">
        <v>85</v>
      </c>
      <c r="G4194" s="5" t="s">
        <v>87</v>
      </c>
      <c r="H4194" s="5" t="s">
        <v>130</v>
      </c>
      <c r="I4194">
        <v>9601.8842399999994</v>
      </c>
      <c r="J4194">
        <v>17602.36</v>
      </c>
      <c r="K4194">
        <v>983.73142646499116</v>
      </c>
      <c r="L4194">
        <v>3422.44</v>
      </c>
      <c r="M4194">
        <v>23931.11893743058</v>
      </c>
      <c r="N4194">
        <v>14061.85762330917</v>
      </c>
      <c r="O4194">
        <v>8734</v>
      </c>
      <c r="P4194">
        <v>10551.6</v>
      </c>
      <c r="Q4194">
        <v>3950.0076209071149</v>
      </c>
      <c r="R4194">
        <v>10364.925345900459</v>
      </c>
      <c r="S4194">
        <v>25266.44181682116</v>
      </c>
      <c r="T4194">
        <v>12696.121787968081</v>
      </c>
      <c r="U4194">
        <v>2009.4188121322391</v>
      </c>
      <c r="V4194">
        <v>10506</v>
      </c>
      <c r="W4194">
        <v>5002.526082612615</v>
      </c>
      <c r="X4194">
        <v>17468.7315079074</v>
      </c>
      <c r="Y4194">
        <v>59308</v>
      </c>
      <c r="Z4194">
        <v>15298.451999999999</v>
      </c>
      <c r="AA4194">
        <v>188134.90631972271</v>
      </c>
      <c r="AB4194">
        <v>852</v>
      </c>
      <c r="AC4194">
        <v>12918.4</v>
      </c>
      <c r="AD4194">
        <v>24500.33745606125</v>
      </c>
      <c r="AE4194">
        <v>23546.33315830876</v>
      </c>
      <c r="AF4194">
        <v>35748.224954452002</v>
      </c>
      <c r="AG4194">
        <v>221754</v>
      </c>
      <c r="AH4194">
        <v>50750.277537862901</v>
      </c>
      <c r="AI4194">
        <v>4613.1216412795084</v>
      </c>
      <c r="AJ4194">
        <v>50651.371641766244</v>
      </c>
      <c r="AK4194">
        <v>3771.745660465228</v>
      </c>
      <c r="AL4194">
        <v>868000.375</v>
      </c>
      <c r="AM4194">
        <v>689430.25</v>
      </c>
      <c r="AN4194">
        <v>178570.15625</v>
      </c>
      <c r="AO4194" s="5" t="s">
        <v>3079</v>
      </c>
    </row>
    <row r="4195" spans="1:41" ht="14.25" x14ac:dyDescent="0.45">
      <c r="A4195">
        <v>2022</v>
      </c>
      <c r="B4195" s="5" t="s">
        <v>4071</v>
      </c>
      <c r="C4195" s="5" t="s">
        <v>170</v>
      </c>
      <c r="D4195" s="5" t="s">
        <v>83</v>
      </c>
      <c r="E4195" s="5" t="s">
        <v>84</v>
      </c>
      <c r="F4195" s="5" t="s">
        <v>85</v>
      </c>
      <c r="G4195" s="5" t="s">
        <v>87</v>
      </c>
      <c r="H4195" s="5" t="s">
        <v>130</v>
      </c>
      <c r="I4195">
        <v>12288.50427028101</v>
      </c>
      <c r="J4195">
        <v>61699.192621316339</v>
      </c>
      <c r="K4195">
        <v>956.86175563492804</v>
      </c>
      <c r="L4195">
        <v>2811.5889999999999</v>
      </c>
      <c r="M4195">
        <v>25469.08750872</v>
      </c>
      <c r="N4195">
        <v>16629.762174046042</v>
      </c>
      <c r="O4195">
        <v>9845.9524890215998</v>
      </c>
      <c r="P4195">
        <v>10452.253521192381</v>
      </c>
      <c r="Q4195">
        <v>3575.7511433830491</v>
      </c>
      <c r="R4195">
        <v>7831.4446361823148</v>
      </c>
      <c r="S4195">
        <v>19052</v>
      </c>
      <c r="T4195">
        <v>12062.082774959999</v>
      </c>
      <c r="U4195">
        <v>1860.5999698799999</v>
      </c>
      <c r="V4195">
        <v>10154</v>
      </c>
      <c r="W4195">
        <v>4088.102343165519</v>
      </c>
      <c r="X4195">
        <v>15255.06799285208</v>
      </c>
      <c r="Y4195">
        <v>52686.690895203923</v>
      </c>
      <c r="Z4195">
        <v>17346</v>
      </c>
      <c r="AA4195">
        <v>220267</v>
      </c>
      <c r="AB4195">
        <v>1108.038</v>
      </c>
      <c r="AC4195">
        <v>11491.932559999999</v>
      </c>
      <c r="AD4195">
        <v>17900.735725319821</v>
      </c>
      <c r="AE4195">
        <v>17636.06718288</v>
      </c>
      <c r="AF4195">
        <v>41292.660020059629</v>
      </c>
      <c r="AG4195">
        <v>207688</v>
      </c>
      <c r="AH4195">
        <v>35835</v>
      </c>
      <c r="AI4195">
        <v>4263.7002782400004</v>
      </c>
      <c r="AJ4195">
        <v>39649.215124983333</v>
      </c>
      <c r="AK4195">
        <v>4696.023682944</v>
      </c>
      <c r="AL4195">
        <v>885893.25</v>
      </c>
      <c r="AM4195">
        <v>735360.625</v>
      </c>
      <c r="AN4195">
        <v>150532.671875</v>
      </c>
      <c r="AO4195" s="5" t="s">
        <v>4620</v>
      </c>
    </row>
    <row r="4196" spans="1:41" ht="14.25" x14ac:dyDescent="0.45">
      <c r="A4196">
        <v>2022</v>
      </c>
      <c r="B4196" s="5" t="s">
        <v>1508</v>
      </c>
      <c r="C4196" s="5" t="s">
        <v>170</v>
      </c>
      <c r="D4196" s="5" t="s">
        <v>83</v>
      </c>
      <c r="E4196" s="5" t="s">
        <v>27</v>
      </c>
      <c r="F4196" s="5" t="s">
        <v>27</v>
      </c>
      <c r="G4196" s="5" t="s">
        <v>86</v>
      </c>
      <c r="H4196" s="5" t="s">
        <v>130</v>
      </c>
      <c r="I4196">
        <v>0</v>
      </c>
      <c r="J4196">
        <v>926.56193274573104</v>
      </c>
      <c r="K4196">
        <v>89.814403176467081</v>
      </c>
      <c r="L4196">
        <v>160.54324567793489</v>
      </c>
      <c r="M4196">
        <v>201.38073212223478</v>
      </c>
      <c r="N4196">
        <v>0</v>
      </c>
      <c r="O4196">
        <v>59.502042104409441</v>
      </c>
      <c r="P4196">
        <v>105.53192373234882</v>
      </c>
      <c r="Q4196">
        <v>6.5936963421993369</v>
      </c>
      <c r="R4196">
        <v>21.791253251091515</v>
      </c>
      <c r="S4196">
        <v>0</v>
      </c>
      <c r="T4196">
        <v>112.26800397058385</v>
      </c>
      <c r="U4196"/>
      <c r="V4196">
        <v>1010.4120357352546</v>
      </c>
      <c r="W4196">
        <v>0</v>
      </c>
      <c r="X4196">
        <v>33.680401191175157</v>
      </c>
      <c r="Y4196">
        <v>842.0100297793789</v>
      </c>
      <c r="Z4196">
        <v>67.360802382350315</v>
      </c>
      <c r="AA4196">
        <v>2807.4359963485399</v>
      </c>
      <c r="AB4196"/>
      <c r="AC4196">
        <v>11.788140416911304</v>
      </c>
      <c r="AD4196">
        <v>98.905445132990053</v>
      </c>
      <c r="AE4196"/>
      <c r="AF4196">
        <v>1361.730346725285</v>
      </c>
      <c r="AG4196">
        <v>19928.69338481834</v>
      </c>
      <c r="AH4196">
        <v>2918.96810323518</v>
      </c>
      <c r="AI4196">
        <v>0</v>
      </c>
      <c r="AJ4196">
        <v>1171.8374459223976</v>
      </c>
      <c r="AK4196">
        <v>0</v>
      </c>
      <c r="AL4196">
        <v>31936.810546875</v>
      </c>
      <c r="AM4196">
        <v>28422.291015625</v>
      </c>
      <c r="AN4196">
        <v>3514.51904296875</v>
      </c>
      <c r="AO4196" s="5" t="s">
        <v>3080</v>
      </c>
    </row>
    <row r="4197" spans="1:41" ht="14.25" x14ac:dyDescent="0.45">
      <c r="A4197">
        <v>2022</v>
      </c>
      <c r="B4197" s="5" t="s">
        <v>4071</v>
      </c>
      <c r="C4197" s="5" t="s">
        <v>170</v>
      </c>
      <c r="D4197" s="5" t="s">
        <v>83</v>
      </c>
      <c r="E4197" s="5" t="s">
        <v>27</v>
      </c>
      <c r="F4197" s="5" t="s">
        <v>27</v>
      </c>
      <c r="G4197" s="5" t="s">
        <v>86</v>
      </c>
      <c r="H4197" s="5" t="s">
        <v>130</v>
      </c>
      <c r="I4197">
        <v>1028.3916919868925</v>
      </c>
      <c r="J4197">
        <v>82.271335358951404</v>
      </c>
      <c r="K4197">
        <v>0</v>
      </c>
      <c r="L4197">
        <v>51.419584599344624</v>
      </c>
      <c r="M4197">
        <v>308.51750759606773</v>
      </c>
      <c r="N4197">
        <v>0</v>
      </c>
      <c r="O4197">
        <v>51.419584599344624</v>
      </c>
      <c r="P4197">
        <v>104.89595258266304</v>
      </c>
      <c r="Q4197">
        <v>5.8397383453642844</v>
      </c>
      <c r="R4197">
        <v>53.35090419689601</v>
      </c>
      <c r="S4197">
        <v>0</v>
      </c>
      <c r="T4197">
        <v>617.03501519213546</v>
      </c>
      <c r="U4197">
        <v>0</v>
      </c>
      <c r="V4197">
        <v>822.71335358951399</v>
      </c>
      <c r="W4197">
        <v>0</v>
      </c>
      <c r="X4197">
        <v>104.76428566455044</v>
      </c>
      <c r="Y4197">
        <v>1491.167953380994</v>
      </c>
      <c r="Z4197">
        <v>124.43539473041399</v>
      </c>
      <c r="AA4197">
        <v>2330.3355740422985</v>
      </c>
      <c r="AB4197">
        <v>0</v>
      </c>
      <c r="AC4197">
        <v>11.738247882842948</v>
      </c>
      <c r="AD4197">
        <v>55.32705298189687</v>
      </c>
      <c r="AE4197">
        <v>0</v>
      </c>
      <c r="AF4197">
        <v>904.98468894846542</v>
      </c>
      <c r="AG4197">
        <v>14244.253325710448</v>
      </c>
      <c r="AH4197">
        <v>1028.3916919868925</v>
      </c>
      <c r="AI4197">
        <v>99.753994122728571</v>
      </c>
      <c r="AJ4197">
        <v>1225.8428968483759</v>
      </c>
      <c r="AK4197">
        <v>0</v>
      </c>
      <c r="AL4197">
        <v>24746.8515625</v>
      </c>
      <c r="AM4197">
        <v>22481.640625</v>
      </c>
      <c r="AN4197">
        <v>2265.208984375</v>
      </c>
      <c r="AO4197" s="5" t="s">
        <v>4621</v>
      </c>
    </row>
    <row r="4198" spans="1:41" ht="14.25" x14ac:dyDescent="0.45">
      <c r="A4198">
        <v>2022</v>
      </c>
      <c r="B4198" s="5" t="s">
        <v>1507</v>
      </c>
      <c r="C4198" s="5" t="s">
        <v>170</v>
      </c>
      <c r="D4198" s="5" t="s">
        <v>83</v>
      </c>
      <c r="E4198" s="5" t="s">
        <v>27</v>
      </c>
      <c r="F4198" s="5" t="s">
        <v>27</v>
      </c>
      <c r="G4198" s="5" t="s">
        <v>86</v>
      </c>
      <c r="H4198" s="5" t="s">
        <v>130</v>
      </c>
      <c r="I4198">
        <v>0</v>
      </c>
      <c r="J4198">
        <v>1538.6909241219282</v>
      </c>
      <c r="K4198">
        <v>90.979507708613639</v>
      </c>
      <c r="L4198">
        <v>136.46926156292045</v>
      </c>
      <c r="M4198">
        <v>199.01767311259235</v>
      </c>
      <c r="N4198">
        <v>0</v>
      </c>
      <c r="O4198">
        <v>59.705301933777697</v>
      </c>
      <c r="P4198">
        <v>113.72438463576705</v>
      </c>
      <c r="Q4198">
        <v>6.5391521165566049</v>
      </c>
      <c r="R4198">
        <v>22.340052235165469</v>
      </c>
      <c r="S4198">
        <v>0</v>
      </c>
      <c r="T4198">
        <v>113.72438463576705</v>
      </c>
      <c r="U4198">
        <v>0</v>
      </c>
      <c r="V4198">
        <v>1023.5194617219034</v>
      </c>
      <c r="W4198">
        <v>0</v>
      </c>
      <c r="X4198">
        <v>88.329619134576362</v>
      </c>
      <c r="Y4198">
        <v>931.40271016693214</v>
      </c>
      <c r="Z4198">
        <v>68.234630781460226</v>
      </c>
      <c r="AA4198">
        <v>2667.7052882122275</v>
      </c>
      <c r="AB4198">
        <v>152.39067541192784</v>
      </c>
      <c r="AC4198">
        <v>59.639660218965929</v>
      </c>
      <c r="AD4198">
        <v>98.087281748349085</v>
      </c>
      <c r="AE4198"/>
      <c r="AF4198">
        <v>1601.2393356716</v>
      </c>
      <c r="AG4198">
        <v>20377.428168156668</v>
      </c>
      <c r="AH4198">
        <v>2956.8340005299433</v>
      </c>
      <c r="AI4198">
        <v>0</v>
      </c>
      <c r="AJ4198">
        <v>1291.6204349985944</v>
      </c>
      <c r="AK4198"/>
      <c r="AL4198">
        <v>33597.62109375</v>
      </c>
      <c r="AM4198">
        <v>29838.5546875</v>
      </c>
      <c r="AN4198">
        <v>3759.068359375</v>
      </c>
      <c r="AO4198" s="5" t="s">
        <v>3082</v>
      </c>
    </row>
    <row r="4199" spans="1:41" ht="14.25" x14ac:dyDescent="0.45">
      <c r="A4199">
        <v>2022</v>
      </c>
      <c r="B4199" s="5" t="s">
        <v>589</v>
      </c>
      <c r="C4199" s="5" t="s">
        <v>170</v>
      </c>
      <c r="D4199" s="5" t="s">
        <v>83</v>
      </c>
      <c r="E4199" s="5" t="s">
        <v>27</v>
      </c>
      <c r="F4199" s="5" t="s">
        <v>27</v>
      </c>
      <c r="G4199" s="5" t="s">
        <v>86</v>
      </c>
      <c r="H4199" s="5" t="s">
        <v>130</v>
      </c>
      <c r="I4199">
        <v>1061.6005784468559</v>
      </c>
      <c r="J4199">
        <v>0</v>
      </c>
      <c r="K4199">
        <v>84.928046275748486</v>
      </c>
      <c r="L4199">
        <v>116.77606362915417</v>
      </c>
      <c r="M4199">
        <v>191.08810412043408</v>
      </c>
      <c r="N4199">
        <v>0</v>
      </c>
      <c r="O4199">
        <v>59.44963239302394</v>
      </c>
      <c r="P4199">
        <v>108.5072567236316</v>
      </c>
      <c r="Q4199">
        <v>5.9392271209391518</v>
      </c>
      <c r="R4199">
        <v>30.699365527526183</v>
      </c>
      <c r="S4199">
        <v>0</v>
      </c>
      <c r="T4199">
        <v>636.96034706811361</v>
      </c>
      <c r="U4199">
        <v>0</v>
      </c>
      <c r="V4199">
        <v>509.56827765449088</v>
      </c>
      <c r="W4199">
        <v>0</v>
      </c>
      <c r="X4199">
        <v>106.02680420334943</v>
      </c>
      <c r="Y4199">
        <v>1539.3208387479413</v>
      </c>
      <c r="Z4199">
        <v>264.19000488033089</v>
      </c>
      <c r="AA4199">
        <v>3154.5172790939887</v>
      </c>
      <c r="AB4199">
        <v>0</v>
      </c>
      <c r="AC4199">
        <v>11.540288328093315</v>
      </c>
      <c r="AD4199">
        <v>57.113677509259951</v>
      </c>
      <c r="AE4199"/>
      <c r="AF4199">
        <v>490.13454826527266</v>
      </c>
      <c r="AG4199">
        <v>10379.268855474911</v>
      </c>
      <c r="AH4199">
        <v>1061.6005784468559</v>
      </c>
      <c r="AI4199">
        <v>102.97525610934504</v>
      </c>
      <c r="AJ4199">
        <v>1265.4278895086525</v>
      </c>
      <c r="AK4199"/>
      <c r="AL4199">
        <v>21237.630859375</v>
      </c>
      <c r="AM4199">
        <v>18937.490234375</v>
      </c>
      <c r="AN4199">
        <v>2300.142578125</v>
      </c>
      <c r="AO4199" s="5" t="s">
        <v>1151</v>
      </c>
    </row>
    <row r="4200" spans="1:41" ht="14.25" x14ac:dyDescent="0.45">
      <c r="A4200">
        <v>2022</v>
      </c>
      <c r="B4200" s="5" t="s">
        <v>1509</v>
      </c>
      <c r="C4200" s="5" t="s">
        <v>170</v>
      </c>
      <c r="D4200" s="5" t="s">
        <v>83</v>
      </c>
      <c r="E4200" s="5" t="s">
        <v>27</v>
      </c>
      <c r="F4200" s="5" t="s">
        <v>27</v>
      </c>
      <c r="G4200" s="5" t="s">
        <v>86</v>
      </c>
      <c r="H4200" s="5" t="s">
        <v>130</v>
      </c>
      <c r="I4200">
        <v>0</v>
      </c>
      <c r="J4200">
        <v>1044.0785141159665</v>
      </c>
      <c r="K4200">
        <v>87.587328923004137</v>
      </c>
      <c r="L4200">
        <v>142.32940949988173</v>
      </c>
      <c r="M4200">
        <v>196.38721406954835</v>
      </c>
      <c r="N4200">
        <v>0</v>
      </c>
      <c r="O4200">
        <v>60.216288634565345</v>
      </c>
      <c r="P4200">
        <v>102.65234949776084</v>
      </c>
      <c r="Q4200">
        <v>5.929791276767987</v>
      </c>
      <c r="R4200">
        <v>31.66062972244292</v>
      </c>
      <c r="S4200">
        <v>0</v>
      </c>
      <c r="T4200">
        <v>656.904966922531</v>
      </c>
      <c r="U4200"/>
      <c r="V4200">
        <v>591.21447023027793</v>
      </c>
      <c r="W4200">
        <v>0</v>
      </c>
      <c r="X4200">
        <v>56.848582019941361</v>
      </c>
      <c r="Y4200">
        <v>1478.0361755756949</v>
      </c>
      <c r="Z4200">
        <v>379.55968988783843</v>
      </c>
      <c r="AA4200">
        <v>2781.6914754066988</v>
      </c>
      <c r="AB4200"/>
      <c r="AC4200">
        <v>11.725753659567179</v>
      </c>
      <c r="AD4200">
        <v>56.841822561564882</v>
      </c>
      <c r="AE4200"/>
      <c r="AF4200">
        <v>1164.9622218616128</v>
      </c>
      <c r="AG4200">
        <v>14183.867469788649</v>
      </c>
      <c r="AH4200">
        <v>2075.1805039068954</v>
      </c>
      <c r="AI4200">
        <v>106.19963631914251</v>
      </c>
      <c r="AJ4200">
        <v>1107.1585796673492</v>
      </c>
      <c r="AK4200"/>
      <c r="AL4200">
        <v>26321.03125</v>
      </c>
      <c r="AM4200">
        <v>23024.865234375</v>
      </c>
      <c r="AN4200">
        <v>3296.166259765625</v>
      </c>
      <c r="AO4200" s="5" t="s">
        <v>3081</v>
      </c>
    </row>
    <row r="4201" spans="1:41" ht="14.25" x14ac:dyDescent="0.45">
      <c r="A4201">
        <v>2022</v>
      </c>
      <c r="B4201" s="5" t="s">
        <v>5028</v>
      </c>
      <c r="C4201" s="5" t="s">
        <v>170</v>
      </c>
      <c r="D4201" s="5" t="s">
        <v>83</v>
      </c>
      <c r="E4201" s="5" t="s">
        <v>27</v>
      </c>
      <c r="F4201" s="5" t="s">
        <v>27</v>
      </c>
      <c r="G4201" s="5" t="s">
        <v>86</v>
      </c>
      <c r="H4201" s="5" t="s">
        <v>130</v>
      </c>
      <c r="I4201">
        <v>1000</v>
      </c>
      <c r="J4201">
        <v>1292.6174496644301</v>
      </c>
      <c r="K4201">
        <v>0</v>
      </c>
      <c r="L4201">
        <v>110</v>
      </c>
      <c r="M4201">
        <v>300</v>
      </c>
      <c r="N4201">
        <v>0</v>
      </c>
      <c r="O4201">
        <v>50</v>
      </c>
      <c r="P4201">
        <v>102</v>
      </c>
      <c r="Q4201">
        <v>5.7108123717063117</v>
      </c>
      <c r="R4201">
        <v>44.703000000000003</v>
      </c>
      <c r="S4201">
        <v>0</v>
      </c>
      <c r="T4201">
        <v>0</v>
      </c>
      <c r="U4201">
        <v>0</v>
      </c>
      <c r="V4201">
        <v>500</v>
      </c>
      <c r="W4201">
        <v>0</v>
      </c>
      <c r="X4201">
        <v>505</v>
      </c>
      <c r="Y4201">
        <v>1788</v>
      </c>
      <c r="Z4201">
        <v>53.533897966298532</v>
      </c>
      <c r="AA4201">
        <v>2282</v>
      </c>
      <c r="AB4201">
        <v>0</v>
      </c>
      <c r="AC4201">
        <v>11.642469999999999</v>
      </c>
      <c r="AD4201">
        <v>54</v>
      </c>
      <c r="AE4201">
        <v>0</v>
      </c>
      <c r="AF4201">
        <v>1044</v>
      </c>
      <c r="AG4201">
        <v>17008</v>
      </c>
      <c r="AH4201">
        <v>1500</v>
      </c>
      <c r="AI4201">
        <v>97</v>
      </c>
      <c r="AJ4201">
        <v>1731</v>
      </c>
      <c r="AK4201">
        <v>0</v>
      </c>
      <c r="AL4201">
        <v>29479.20703125</v>
      </c>
      <c r="AM4201">
        <v>26973.20703125</v>
      </c>
      <c r="AN4201">
        <v>2506</v>
      </c>
      <c r="AO4201" s="5" t="s">
        <v>5923</v>
      </c>
    </row>
    <row r="4202" spans="1:41" ht="14.25" x14ac:dyDescent="0.45">
      <c r="A4202">
        <v>2022</v>
      </c>
      <c r="B4202" s="5" t="s">
        <v>5028</v>
      </c>
      <c r="C4202" s="5" t="s">
        <v>170</v>
      </c>
      <c r="D4202" s="5" t="s">
        <v>83</v>
      </c>
      <c r="E4202" s="5" t="s">
        <v>27</v>
      </c>
      <c r="F4202" s="5" t="s">
        <v>27</v>
      </c>
      <c r="G4202" s="5" t="s">
        <v>87</v>
      </c>
      <c r="H4202" s="5" t="s">
        <v>130</v>
      </c>
      <c r="I4202">
        <v>1082.4321600000001</v>
      </c>
      <c r="J4202">
        <v>1365.7700790699589</v>
      </c>
      <c r="K4202">
        <v>0</v>
      </c>
      <c r="L4202">
        <v>119.26605902903999</v>
      </c>
      <c r="M4202">
        <v>318.36239999999998</v>
      </c>
      <c r="N4202">
        <v>0</v>
      </c>
      <c r="O4202">
        <v>53.060399999999987</v>
      </c>
      <c r="P4202">
        <v>108.78643805199999</v>
      </c>
      <c r="Q4202">
        <v>6.0901140443835304</v>
      </c>
      <c r="R4202">
        <v>47.363083727938829</v>
      </c>
      <c r="S4202">
        <v>0</v>
      </c>
      <c r="T4202">
        <v>0</v>
      </c>
      <c r="U4202">
        <v>0</v>
      </c>
      <c r="V4202">
        <v>533</v>
      </c>
      <c r="W4202">
        <v>0</v>
      </c>
      <c r="X4202">
        <v>550.95500000000004</v>
      </c>
      <c r="Y4202">
        <v>1932.9799083136049</v>
      </c>
      <c r="Z4202">
        <v>56.921939416264273</v>
      </c>
      <c r="AA4202">
        <v>2513</v>
      </c>
      <c r="AB4202">
        <v>0</v>
      </c>
      <c r="AC4202">
        <v>12.355079999999999</v>
      </c>
      <c r="AD4202">
        <v>58.003086440628607</v>
      </c>
      <c r="AE4202">
        <v>0</v>
      </c>
      <c r="AF4202">
        <v>1131.943323875616</v>
      </c>
      <c r="AG4202">
        <v>18766</v>
      </c>
      <c r="AH4202">
        <v>1639.6249781835929</v>
      </c>
      <c r="AI4202">
        <v>102.93717599999999</v>
      </c>
      <c r="AJ4202">
        <v>1911.1638703392</v>
      </c>
      <c r="AK4202"/>
      <c r="AL4202">
        <v>32310.015625</v>
      </c>
      <c r="AM4202">
        <v>29587.0703125</v>
      </c>
      <c r="AN4202">
        <v>2722.943115234375</v>
      </c>
      <c r="AO4202" s="5" t="s">
        <v>5924</v>
      </c>
    </row>
    <row r="4203" spans="1:41" ht="14.25" x14ac:dyDescent="0.45">
      <c r="A4203">
        <v>2022</v>
      </c>
      <c r="B4203" s="5" t="s">
        <v>1507</v>
      </c>
      <c r="C4203" s="5" t="s">
        <v>170</v>
      </c>
      <c r="D4203" s="5" t="s">
        <v>83</v>
      </c>
      <c r="E4203" s="5" t="s">
        <v>27</v>
      </c>
      <c r="F4203" s="5" t="s">
        <v>27</v>
      </c>
      <c r="G4203" s="5" t="s">
        <v>87</v>
      </c>
      <c r="H4203" s="5" t="s">
        <v>130</v>
      </c>
      <c r="I4203">
        <v>0</v>
      </c>
      <c r="J4203">
        <v>1382.7660000000001</v>
      </c>
      <c r="K4203">
        <v>99</v>
      </c>
      <c r="L4203">
        <v>143.4111082346773</v>
      </c>
      <c r="M4203">
        <v>209.99999999999989</v>
      </c>
      <c r="N4203">
        <v>0</v>
      </c>
      <c r="O4203">
        <v>65.565305922252421</v>
      </c>
      <c r="P4203">
        <v>124</v>
      </c>
      <c r="Q4203">
        <v>7.0471321364268729</v>
      </c>
      <c r="R4203">
        <v>23.649033295879171</v>
      </c>
      <c r="S4203">
        <v>0</v>
      </c>
      <c r="T4203">
        <v>121.8</v>
      </c>
      <c r="U4203"/>
      <c r="V4203">
        <v>1096.5626077589261</v>
      </c>
      <c r="W4203">
        <v>0</v>
      </c>
      <c r="X4203">
        <v>101.3416065110093</v>
      </c>
      <c r="Y4203">
        <v>1234</v>
      </c>
      <c r="Z4203">
        <v>73.533075814768964</v>
      </c>
      <c r="AA4203">
        <v>2855.0851721435788</v>
      </c>
      <c r="AB4203">
        <v>134</v>
      </c>
      <c r="AC4203">
        <v>65.493189999999998</v>
      </c>
      <c r="AD4203">
        <v>105.7069820464031</v>
      </c>
      <c r="AE4203">
        <v>0</v>
      </c>
      <c r="AF4203">
        <v>1682.690336620213</v>
      </c>
      <c r="AG4203">
        <v>21917.75944099679</v>
      </c>
      <c r="AH4203">
        <v>3126.5</v>
      </c>
      <c r="AI4203">
        <v>0</v>
      </c>
      <c r="AJ4203">
        <v>1387.5580521938671</v>
      </c>
      <c r="AK4203">
        <v>0</v>
      </c>
      <c r="AL4203">
        <v>35957.46875</v>
      </c>
      <c r="AM4203">
        <v>31993.5546875</v>
      </c>
      <c r="AN4203">
        <v>3963.913818359375</v>
      </c>
      <c r="AO4203" s="5" t="s">
        <v>3083</v>
      </c>
    </row>
    <row r="4204" spans="1:41" ht="14.25" x14ac:dyDescent="0.45">
      <c r="A4204">
        <v>2022</v>
      </c>
      <c r="B4204" s="5" t="s">
        <v>1509</v>
      </c>
      <c r="C4204" s="5" t="s">
        <v>170</v>
      </c>
      <c r="D4204" s="5" t="s">
        <v>83</v>
      </c>
      <c r="E4204" s="5" t="s">
        <v>27</v>
      </c>
      <c r="F4204" s="5" t="s">
        <v>27</v>
      </c>
      <c r="G4204" s="5" t="s">
        <v>87</v>
      </c>
      <c r="H4204" s="5" t="s">
        <v>130</v>
      </c>
      <c r="I4204">
        <v>0</v>
      </c>
      <c r="J4204">
        <v>1075</v>
      </c>
      <c r="K4204">
        <v>93.817850759072456</v>
      </c>
      <c r="L4204">
        <v>152.256</v>
      </c>
      <c r="M4204">
        <v>206.28124999999989</v>
      </c>
      <c r="N4204">
        <v>0</v>
      </c>
      <c r="O4204">
        <v>62.602637404866741</v>
      </c>
      <c r="P4204">
        <v>93.759999999999991</v>
      </c>
      <c r="Q4204">
        <v>6.0770239329572693</v>
      </c>
      <c r="R4204">
        <v>33.753544277334548</v>
      </c>
      <c r="S4204">
        <v>0</v>
      </c>
      <c r="T4204">
        <v>656.06595836558381</v>
      </c>
      <c r="U4204"/>
      <c r="V4204">
        <v>613</v>
      </c>
      <c r="W4204">
        <v>0</v>
      </c>
      <c r="X4204">
        <v>58.47488438934738</v>
      </c>
      <c r="Y4204">
        <v>1576.5840000000001</v>
      </c>
      <c r="Z4204">
        <v>388.48810312950337</v>
      </c>
      <c r="AA4204">
        <v>2926.752334081039</v>
      </c>
      <c r="AB4204">
        <v>139</v>
      </c>
      <c r="AC4204">
        <v>12.053879999999999</v>
      </c>
      <c r="AD4204">
        <v>58.782162609579878</v>
      </c>
      <c r="AE4204">
        <v>0</v>
      </c>
      <c r="AF4204">
        <v>1222.2547932992929</v>
      </c>
      <c r="AG4204">
        <v>15624.955325209099</v>
      </c>
      <c r="AH4204">
        <v>2214.8677528813791</v>
      </c>
      <c r="AI4204">
        <v>109.23775466860801</v>
      </c>
      <c r="AJ4204">
        <v>1164.5557702681549</v>
      </c>
      <c r="AK4204"/>
      <c r="AL4204">
        <v>28488.623046875</v>
      </c>
      <c r="AM4204">
        <v>24889.4921875</v>
      </c>
      <c r="AN4204">
        <v>3599.130126953125</v>
      </c>
      <c r="AO4204" s="5" t="s">
        <v>3085</v>
      </c>
    </row>
    <row r="4205" spans="1:41" ht="14.25" x14ac:dyDescent="0.45">
      <c r="A4205">
        <v>2022</v>
      </c>
      <c r="B4205" s="5" t="s">
        <v>4071</v>
      </c>
      <c r="C4205" s="5" t="s">
        <v>170</v>
      </c>
      <c r="D4205" s="5" t="s">
        <v>83</v>
      </c>
      <c r="E4205" s="5" t="s">
        <v>27</v>
      </c>
      <c r="F4205" s="5" t="s">
        <v>27</v>
      </c>
      <c r="G4205" s="5" t="s">
        <v>87</v>
      </c>
      <c r="H4205" s="5" t="s">
        <v>130</v>
      </c>
      <c r="I4205">
        <v>1104.0808032</v>
      </c>
      <c r="J4205">
        <v>88.499653235054382</v>
      </c>
      <c r="K4205"/>
      <c r="L4205">
        <v>55.565000000000012</v>
      </c>
      <c r="M4205">
        <v>324.729648</v>
      </c>
      <c r="N4205">
        <v>0</v>
      </c>
      <c r="O4205">
        <v>54.015539219999987</v>
      </c>
      <c r="P4205">
        <v>109.3405990613369</v>
      </c>
      <c r="Q4205">
        <v>6.1586660706434433</v>
      </c>
      <c r="R4205">
        <v>55.919730545408378</v>
      </c>
      <c r="S4205">
        <v>0</v>
      </c>
      <c r="T4205">
        <v>662.44848192000006</v>
      </c>
      <c r="U4205">
        <v>0</v>
      </c>
      <c r="V4205">
        <v>870</v>
      </c>
      <c r="W4205">
        <v>0</v>
      </c>
      <c r="X4205">
        <v>112.47488438934739</v>
      </c>
      <c r="Y4205">
        <v>1573.56220248415</v>
      </c>
      <c r="Z4205">
        <v>131</v>
      </c>
      <c r="AA4205">
        <v>2513</v>
      </c>
      <c r="AB4205"/>
      <c r="AC4205">
        <v>12.35507</v>
      </c>
      <c r="AD4205">
        <v>58.348649175144672</v>
      </c>
      <c r="AE4205">
        <v>0</v>
      </c>
      <c r="AF4205">
        <v>971.59110681599998</v>
      </c>
      <c r="AG4205">
        <v>15303</v>
      </c>
      <c r="AH4205">
        <v>1118</v>
      </c>
      <c r="AI4205">
        <v>104.99591952</v>
      </c>
      <c r="AJ4205">
        <v>1316.0643174144</v>
      </c>
      <c r="AK4205"/>
      <c r="AL4205">
        <v>26545.150390625</v>
      </c>
      <c r="AM4205">
        <v>24110.138671875</v>
      </c>
      <c r="AN4205">
        <v>2435.012939453125</v>
      </c>
      <c r="AO4205" s="5" t="s">
        <v>4622</v>
      </c>
    </row>
    <row r="4206" spans="1:41" ht="14.25" x14ac:dyDescent="0.45">
      <c r="A4206">
        <v>2022</v>
      </c>
      <c r="B4206" s="5" t="s">
        <v>1508</v>
      </c>
      <c r="C4206" s="5" t="s">
        <v>170</v>
      </c>
      <c r="D4206" s="5" t="s">
        <v>83</v>
      </c>
      <c r="E4206" s="5" t="s">
        <v>27</v>
      </c>
      <c r="F4206" s="5" t="s">
        <v>27</v>
      </c>
      <c r="G4206" s="5" t="s">
        <v>87</v>
      </c>
      <c r="H4206" s="5" t="s">
        <v>130</v>
      </c>
      <c r="I4206">
        <v>0</v>
      </c>
      <c r="J4206">
        <v>989</v>
      </c>
      <c r="K4206">
        <v>96.163297028049271</v>
      </c>
      <c r="L4206">
        <v>170.17</v>
      </c>
      <c r="M4206">
        <v>210.76562499999989</v>
      </c>
      <c r="N4206">
        <v>0</v>
      </c>
      <c r="O4206">
        <v>64</v>
      </c>
      <c r="P4206">
        <v>124</v>
      </c>
      <c r="Q4206">
        <v>7.9155466676061197</v>
      </c>
      <c r="R4206">
        <v>23.876714505140271</v>
      </c>
      <c r="S4206">
        <v>0</v>
      </c>
      <c r="T4206">
        <v>128.09090316655369</v>
      </c>
      <c r="U4206"/>
      <c r="V4206">
        <v>1054</v>
      </c>
      <c r="W4206">
        <v>0</v>
      </c>
      <c r="X4206">
        <v>36.895980199999997</v>
      </c>
      <c r="Y4206">
        <v>953</v>
      </c>
      <c r="Z4206">
        <v>80.88000000000001</v>
      </c>
      <c r="AA4206">
        <v>2980.6823623587479</v>
      </c>
      <c r="AB4206">
        <v>139</v>
      </c>
      <c r="AC4206">
        <v>12.7</v>
      </c>
      <c r="AD4206">
        <v>118.73320001409181</v>
      </c>
      <c r="AE4206">
        <v>0</v>
      </c>
      <c r="AF4206">
        <v>1443.4311468479771</v>
      </c>
      <c r="AG4206">
        <v>21855</v>
      </c>
      <c r="AH4206">
        <v>3456.313595229874</v>
      </c>
      <c r="AI4206">
        <v>0</v>
      </c>
      <c r="AJ4206">
        <v>1387.5580521938671</v>
      </c>
      <c r="AK4206">
        <v>0</v>
      </c>
      <c r="AL4206">
        <v>35332.17578125</v>
      </c>
      <c r="AM4206">
        <v>31082.21484375</v>
      </c>
      <c r="AN4206">
        <v>4249.96240234375</v>
      </c>
      <c r="AO4206" s="5" t="s">
        <v>3084</v>
      </c>
    </row>
    <row r="4207" spans="1:41" ht="14.25" x14ac:dyDescent="0.45">
      <c r="A4207">
        <v>2022</v>
      </c>
      <c r="B4207" s="5" t="s">
        <v>589</v>
      </c>
      <c r="C4207" s="5" t="s">
        <v>170</v>
      </c>
      <c r="D4207" s="5" t="s">
        <v>83</v>
      </c>
      <c r="E4207" s="5" t="s">
        <v>27</v>
      </c>
      <c r="F4207" s="5" t="s">
        <v>27</v>
      </c>
      <c r="G4207" s="5" t="s">
        <v>87</v>
      </c>
      <c r="H4207" s="5" t="s">
        <v>130</v>
      </c>
      <c r="I4207">
        <v>1093.44326394264</v>
      </c>
      <c r="J4207">
        <v>0</v>
      </c>
      <c r="K4207">
        <v>87.031544022521288</v>
      </c>
      <c r="L4207">
        <v>123.27062167728</v>
      </c>
      <c r="M4207">
        <v>198.73454457599999</v>
      </c>
      <c r="N4207">
        <v>0</v>
      </c>
      <c r="O4207">
        <v>61.848274656025133</v>
      </c>
      <c r="P4207">
        <v>102.211</v>
      </c>
      <c r="Q4207">
        <v>6.1708401892358484</v>
      </c>
      <c r="R4207">
        <v>31.68673003864059</v>
      </c>
      <c r="S4207">
        <v>0</v>
      </c>
      <c r="T4207">
        <v>624.36240599999996</v>
      </c>
      <c r="U4207">
        <v>0</v>
      </c>
      <c r="V4207">
        <v>533</v>
      </c>
      <c r="W4207">
        <v>0</v>
      </c>
      <c r="X4207">
        <v>112.47488438934739</v>
      </c>
      <c r="Y4207">
        <v>1613.8209999999999</v>
      </c>
      <c r="Z4207">
        <v>275.57002278767072</v>
      </c>
      <c r="AA4207">
        <v>3407.2724574397139</v>
      </c>
      <c r="AB4207">
        <v>0</v>
      </c>
      <c r="AC4207">
        <v>12.052670000000001</v>
      </c>
      <c r="AD4207">
        <v>59.573856398706653</v>
      </c>
      <c r="AE4207"/>
      <c r="AF4207">
        <v>517.39362153913873</v>
      </c>
      <c r="AG4207">
        <v>11107</v>
      </c>
      <c r="AH4207">
        <v>1142.825441564707</v>
      </c>
      <c r="AI4207">
        <v>107.09583791039999</v>
      </c>
      <c r="AJ4207">
        <v>1342.3856037626881</v>
      </c>
      <c r="AK4207"/>
      <c r="AL4207">
        <v>22559.224609375</v>
      </c>
      <c r="AM4207">
        <v>20165.27734375</v>
      </c>
      <c r="AN4207">
        <v>2393.947021484375</v>
      </c>
      <c r="AO4207" s="5" t="s">
        <v>1152</v>
      </c>
    </row>
    <row r="4208" spans="1:41" ht="14.25" x14ac:dyDescent="0.45">
      <c r="A4208">
        <v>2022</v>
      </c>
      <c r="B4208" s="5" t="s">
        <v>1509</v>
      </c>
      <c r="C4208" s="5" t="s">
        <v>170</v>
      </c>
      <c r="D4208" s="5" t="s">
        <v>83</v>
      </c>
      <c r="E4208" s="5" t="s">
        <v>108</v>
      </c>
      <c r="F4208" s="5" t="s">
        <v>108</v>
      </c>
      <c r="G4208" s="5" t="s">
        <v>86</v>
      </c>
      <c r="H4208" s="5" t="s">
        <v>130</v>
      </c>
      <c r="I4208">
        <v>4206.3814715272738</v>
      </c>
      <c r="J4208">
        <v>9116.019473016242</v>
      </c>
      <c r="K4208">
        <v>536.47238965340034</v>
      </c>
      <c r="L4208">
        <v>1634.5985260255648</v>
      </c>
      <c r="M4208">
        <v>7109.1624072370723</v>
      </c>
      <c r="N4208">
        <v>3455.3201260125134</v>
      </c>
      <c r="O4208">
        <v>7135.1610896331067</v>
      </c>
      <c r="P4208">
        <v>8442.3509517707662</v>
      </c>
      <c r="Q4208">
        <v>2179.7265442789412</v>
      </c>
      <c r="R4208">
        <v>4738.0419115740178</v>
      </c>
      <c r="S4208">
        <v>4180.4014598249905</v>
      </c>
      <c r="T4208">
        <v>7225.9546361478415</v>
      </c>
      <c r="U4208">
        <v>1447.3806104526434</v>
      </c>
      <c r="V4208">
        <v>1115.6436021567652</v>
      </c>
      <c r="W4208">
        <v>1187.9031485182436</v>
      </c>
      <c r="X4208">
        <v>9796.1486866980958</v>
      </c>
      <c r="Y4208">
        <v>22312.872043135303</v>
      </c>
      <c r="Z4208">
        <v>8659.584035959575</v>
      </c>
      <c r="AA4208">
        <v>76961.911070999704</v>
      </c>
      <c r="AB4208"/>
      <c r="AC4208">
        <v>8785.1185751384692</v>
      </c>
      <c r="AD4208">
        <v>9547.0418519451832</v>
      </c>
      <c r="AE4208">
        <v>6622.3246620427271</v>
      </c>
      <c r="AF4208">
        <v>14671.863643555178</v>
      </c>
      <c r="AG4208">
        <v>62963.643410848279</v>
      </c>
      <c r="AH4208">
        <v>12390.61770587852</v>
      </c>
      <c r="AI4208">
        <v>806.89826770317563</v>
      </c>
      <c r="AJ4208">
        <v>26238.299349379628</v>
      </c>
      <c r="AK4208">
        <v>1630.6570962240296</v>
      </c>
      <c r="AL4208">
        <v>325097.5625</v>
      </c>
      <c r="AM4208">
        <v>263551.09375</v>
      </c>
      <c r="AN4208">
        <v>61546.41796875</v>
      </c>
      <c r="AO4208" s="5" t="s">
        <v>3086</v>
      </c>
    </row>
    <row r="4209" spans="1:41" ht="14.25" x14ac:dyDescent="0.45">
      <c r="A4209">
        <v>2022</v>
      </c>
      <c r="B4209" s="5" t="s">
        <v>4071</v>
      </c>
      <c r="C4209" s="5" t="s">
        <v>170</v>
      </c>
      <c r="D4209" s="5" t="s">
        <v>83</v>
      </c>
      <c r="E4209" s="5" t="s">
        <v>108</v>
      </c>
      <c r="F4209" s="5" t="s">
        <v>108</v>
      </c>
      <c r="G4209" s="5" t="s">
        <v>86</v>
      </c>
      <c r="H4209" s="5" t="s">
        <v>130</v>
      </c>
      <c r="I4209">
        <v>5946.1607630682129</v>
      </c>
      <c r="J4209">
        <v>38941.07980877567</v>
      </c>
      <c r="K4209">
        <v>580.16717303440544</v>
      </c>
      <c r="L4209">
        <v>755.86789361036597</v>
      </c>
      <c r="M4209">
        <v>7295.9248588010087</v>
      </c>
      <c r="N4209">
        <v>7235.3257093585635</v>
      </c>
      <c r="O4209">
        <v>7116.470508549296</v>
      </c>
      <c r="P4209">
        <v>6916.9625203038395</v>
      </c>
      <c r="Q4209">
        <v>3004.8269294346592</v>
      </c>
      <c r="R4209">
        <v>5651.8735307737779</v>
      </c>
      <c r="S4209">
        <v>7391.7295732132543</v>
      </c>
      <c r="T4209">
        <v>6787.3851671134908</v>
      </c>
      <c r="U4209">
        <v>1107.5778522698831</v>
      </c>
      <c r="V4209">
        <v>2368.3860666458136</v>
      </c>
      <c r="W4209">
        <v>1198.0763211647297</v>
      </c>
      <c r="X4209">
        <v>8930.8315864277993</v>
      </c>
      <c r="Y4209">
        <v>29566.26114462316</v>
      </c>
      <c r="Z4209">
        <v>10863.929834149532</v>
      </c>
      <c r="AA4209">
        <v>91649.239198179872</v>
      </c>
      <c r="AB4209">
        <v>646.36988820606155</v>
      </c>
      <c r="AC4209">
        <v>7762.2693719844647</v>
      </c>
      <c r="AD4209">
        <v>9265.6066727831221</v>
      </c>
      <c r="AE4209">
        <v>7796.237416952632</v>
      </c>
      <c r="AF4209">
        <v>15606.307113519164</v>
      </c>
      <c r="AG4209">
        <v>84352.800143532877</v>
      </c>
      <c r="AH4209">
        <v>12281.05358570747</v>
      </c>
      <c r="AI4209">
        <v>557.38829705689579</v>
      </c>
      <c r="AJ4209">
        <v>19670.047892633294</v>
      </c>
      <c r="AK4209">
        <v>1749.7056247464991</v>
      </c>
      <c r="AL4209">
        <v>402995.90625</v>
      </c>
      <c r="AM4209">
        <v>339195.15625</v>
      </c>
      <c r="AN4209">
        <v>63800.7109375</v>
      </c>
      <c r="AO4209" s="5" t="s">
        <v>4623</v>
      </c>
    </row>
    <row r="4210" spans="1:41" ht="14.25" x14ac:dyDescent="0.45">
      <c r="A4210">
        <v>2022</v>
      </c>
      <c r="B4210" s="5" t="s">
        <v>5028</v>
      </c>
      <c r="C4210" s="5" t="s">
        <v>170</v>
      </c>
      <c r="D4210" s="5" t="s">
        <v>83</v>
      </c>
      <c r="E4210" s="5" t="s">
        <v>108</v>
      </c>
      <c r="F4210" s="5" t="s">
        <v>108</v>
      </c>
      <c r="G4210" s="5" t="s">
        <v>86</v>
      </c>
      <c r="H4210" s="5" t="s">
        <v>130</v>
      </c>
      <c r="I4210">
        <v>10630</v>
      </c>
      <c r="J4210">
        <v>46911.16074561642</v>
      </c>
      <c r="K4210">
        <v>953</v>
      </c>
      <c r="L4210">
        <v>935</v>
      </c>
      <c r="M4210">
        <v>10080</v>
      </c>
      <c r="N4210">
        <v>7124.4299863281258</v>
      </c>
      <c r="O4210">
        <v>6779.1068785714288</v>
      </c>
      <c r="P4210">
        <v>7065.2420000000002</v>
      </c>
      <c r="Q4210">
        <v>2885.1880747994878</v>
      </c>
      <c r="R4210">
        <v>3884.0349596904921</v>
      </c>
      <c r="S4210">
        <v>5226.2062578684654</v>
      </c>
      <c r="T4210">
        <v>7543</v>
      </c>
      <c r="U4210">
        <v>1030</v>
      </c>
      <c r="V4210">
        <v>2973</v>
      </c>
      <c r="W4210">
        <v>2025</v>
      </c>
      <c r="X4210">
        <v>12325.22864545522</v>
      </c>
      <c r="Y4210">
        <v>34340.5</v>
      </c>
      <c r="Z4210">
        <v>9550.3978250610999</v>
      </c>
      <c r="AA4210">
        <v>85444</v>
      </c>
      <c r="AB4210">
        <v>1085</v>
      </c>
      <c r="AC4210">
        <v>8998.8747300000014</v>
      </c>
      <c r="AD4210">
        <v>12793.701951131199</v>
      </c>
      <c r="AE4210">
        <v>4721.5299992487498</v>
      </c>
      <c r="AF4210">
        <v>21085.713500999998</v>
      </c>
      <c r="AG4210">
        <v>99178</v>
      </c>
      <c r="AH4210">
        <v>12446</v>
      </c>
      <c r="AI4210">
        <v>597</v>
      </c>
      <c r="AJ4210">
        <v>18497</v>
      </c>
      <c r="AK4210">
        <v>1579</v>
      </c>
      <c r="AL4210">
        <v>438686.28125</v>
      </c>
      <c r="AM4210">
        <v>365254.0625</v>
      </c>
      <c r="AN4210">
        <v>73432.25</v>
      </c>
      <c r="AO4210" s="5" t="s">
        <v>5925</v>
      </c>
    </row>
    <row r="4211" spans="1:41" ht="14.25" x14ac:dyDescent="0.45">
      <c r="A4211">
        <v>2022</v>
      </c>
      <c r="B4211" s="5" t="s">
        <v>1508</v>
      </c>
      <c r="C4211" s="5" t="s">
        <v>170</v>
      </c>
      <c r="D4211" s="5" t="s">
        <v>83</v>
      </c>
      <c r="E4211" s="5" t="s">
        <v>108</v>
      </c>
      <c r="F4211" s="5" t="s">
        <v>108</v>
      </c>
      <c r="G4211" s="5" t="s">
        <v>86</v>
      </c>
      <c r="H4211" s="5" t="s">
        <v>130</v>
      </c>
      <c r="I4211">
        <v>5391.1095506674365</v>
      </c>
      <c r="J4211">
        <v>7590.0505858222396</v>
      </c>
      <c r="K4211">
        <v>550.11321945586087</v>
      </c>
      <c r="L4211">
        <v>1744.6447817028729</v>
      </c>
      <c r="M4211">
        <v>4477.4675524621489</v>
      </c>
      <c r="N4211">
        <v>3704.8441310292669</v>
      </c>
      <c r="O4211">
        <v>6984.192527010021</v>
      </c>
      <c r="P4211">
        <v>7328.3738939986879</v>
      </c>
      <c r="Q4211">
        <v>1697.7179629242116</v>
      </c>
      <c r="R4211">
        <v>5710.0708370348348</v>
      </c>
      <c r="S4211">
        <v>4472.0934371725216</v>
      </c>
      <c r="T4211">
        <v>7521.9562660291176</v>
      </c>
      <c r="U4211">
        <v>1484.1830124911185</v>
      </c>
      <c r="V4211">
        <v>1591.960296302879</v>
      </c>
      <c r="W4211">
        <v>1133.9068401028969</v>
      </c>
      <c r="X4211">
        <v>9318.6429636391567</v>
      </c>
      <c r="Y4211">
        <v>25501.677101918121</v>
      </c>
      <c r="Z4211">
        <v>10788.955181573108</v>
      </c>
      <c r="AA4211">
        <v>77674.192626595919</v>
      </c>
      <c r="AB4211"/>
      <c r="AC4211">
        <v>8056.6887689410087</v>
      </c>
      <c r="AD4211">
        <v>11596.522782804595</v>
      </c>
      <c r="AE4211">
        <v>9850.3946683790273</v>
      </c>
      <c r="AF4211">
        <v>14866.22836716203</v>
      </c>
      <c r="AG4211">
        <v>55976.826779733106</v>
      </c>
      <c r="AH4211">
        <v>14538.706514190608</v>
      </c>
      <c r="AI4211">
        <v>707.28842501467818</v>
      </c>
      <c r="AJ4211">
        <v>22846.784247430875</v>
      </c>
      <c r="AK4211">
        <v>1568.204597985387</v>
      </c>
      <c r="AL4211">
        <v>324673.8125</v>
      </c>
      <c r="AM4211">
        <v>261804.703125</v>
      </c>
      <c r="AN4211">
        <v>62869.09765625</v>
      </c>
      <c r="AO4211" s="5" t="s">
        <v>3088</v>
      </c>
    </row>
    <row r="4212" spans="1:41" ht="14.25" x14ac:dyDescent="0.45">
      <c r="A4212">
        <v>2022</v>
      </c>
      <c r="B4212" s="5" t="s">
        <v>589</v>
      </c>
      <c r="C4212" s="5" t="s">
        <v>170</v>
      </c>
      <c r="D4212" s="5" t="s">
        <v>83</v>
      </c>
      <c r="E4212" s="5" t="s">
        <v>108</v>
      </c>
      <c r="F4212" s="5" t="s">
        <v>108</v>
      </c>
      <c r="G4212" s="5" t="s">
        <v>86</v>
      </c>
      <c r="H4212" s="5" t="s">
        <v>130</v>
      </c>
      <c r="I4212">
        <v>5299.5100876067054</v>
      </c>
      <c r="J4212">
        <v>13987.914621760387</v>
      </c>
      <c r="K4212">
        <v>554.15550194925879</v>
      </c>
      <c r="L4212">
        <v>780.27642515843922</v>
      </c>
      <c r="M4212">
        <v>4637.0713266558669</v>
      </c>
      <c r="N4212">
        <v>7102.107869809467</v>
      </c>
      <c r="O4212">
        <v>7738.0066162991334</v>
      </c>
      <c r="P4212">
        <v>7149.8363702158586</v>
      </c>
      <c r="Q4212">
        <v>2314.8747251786303</v>
      </c>
      <c r="R4212">
        <v>5659.2981766297271</v>
      </c>
      <c r="S4212">
        <v>6571.2548340957619</v>
      </c>
      <c r="T4212">
        <v>7006.5638177492501</v>
      </c>
      <c r="U4212">
        <v>1143.3438229872638</v>
      </c>
      <c r="V4212">
        <v>1467.1319994135549</v>
      </c>
      <c r="W4212">
        <v>1289.8447028129301</v>
      </c>
      <c r="X4212">
        <v>9802.2745777606506</v>
      </c>
      <c r="Y4212">
        <v>23429.524766322113</v>
      </c>
      <c r="Z4212">
        <v>10242.345408352763</v>
      </c>
      <c r="AA4212">
        <v>103761.23084767412</v>
      </c>
      <c r="AB4212">
        <v>667.74676384307247</v>
      </c>
      <c r="AC4212">
        <v>8461.840010526792</v>
      </c>
      <c r="AD4212">
        <v>7345.4719109043508</v>
      </c>
      <c r="AE4212">
        <v>7304.0232382294798</v>
      </c>
      <c r="AF4212">
        <v>17048.510630516757</v>
      </c>
      <c r="AG4212">
        <v>77470.302212159324</v>
      </c>
      <c r="AH4212">
        <v>12466.375592701439</v>
      </c>
      <c r="AI4212">
        <v>782.39962631533285</v>
      </c>
      <c r="AJ4212">
        <v>21321.186017526656</v>
      </c>
      <c r="AK4212">
        <v>1563.1006917051509</v>
      </c>
      <c r="AL4212">
        <v>374367.53125</v>
      </c>
      <c r="AM4212">
        <v>313943.25</v>
      </c>
      <c r="AN4212">
        <v>60424.265625</v>
      </c>
      <c r="AO4212" s="5" t="s">
        <v>1153</v>
      </c>
    </row>
    <row r="4213" spans="1:41" ht="14.25" x14ac:dyDescent="0.45">
      <c r="A4213">
        <v>2022</v>
      </c>
      <c r="B4213" s="5" t="s">
        <v>1507</v>
      </c>
      <c r="C4213" s="5" t="s">
        <v>170</v>
      </c>
      <c r="D4213" s="5" t="s">
        <v>83</v>
      </c>
      <c r="E4213" s="5" t="s">
        <v>108</v>
      </c>
      <c r="F4213" s="5" t="s">
        <v>108</v>
      </c>
      <c r="G4213" s="5" t="s">
        <v>86</v>
      </c>
      <c r="H4213" s="5" t="s">
        <v>130</v>
      </c>
      <c r="I4213">
        <v>2720.2872804875478</v>
      </c>
      <c r="J4213">
        <v>2906.7952712902056</v>
      </c>
      <c r="K4213">
        <v>603.87648241592308</v>
      </c>
      <c r="L4213">
        <v>1478.4170002649716</v>
      </c>
      <c r="M4213">
        <v>3696.0425006624291</v>
      </c>
      <c r="N4213">
        <v>1038.303631724553</v>
      </c>
      <c r="O4213">
        <v>5543.0402315319225</v>
      </c>
      <c r="P4213">
        <v>6729.071838898336</v>
      </c>
      <c r="Q4213">
        <v>1615.1705727894814</v>
      </c>
      <c r="R4213">
        <v>4132.7373968805987</v>
      </c>
      <c r="S4213">
        <v>4911.756172418779</v>
      </c>
      <c r="T4213">
        <v>8671.4843284772378</v>
      </c>
      <c r="U4213">
        <v>1779.130473863841</v>
      </c>
      <c r="V4213">
        <v>1612.6117741351768</v>
      </c>
      <c r="W4213">
        <v>2285.8601311789175</v>
      </c>
      <c r="X4213">
        <v>9334.2814604648047</v>
      </c>
      <c r="Y4213">
        <v>28868.935039789467</v>
      </c>
      <c r="Z4213">
        <v>7426.2023167155885</v>
      </c>
      <c r="AA4213">
        <v>73808.220275401793</v>
      </c>
      <c r="AB4213">
        <v>98.940214633117336</v>
      </c>
      <c r="AC4213">
        <v>8166.701452144428</v>
      </c>
      <c r="AD4213">
        <v>10920.710992255359</v>
      </c>
      <c r="AE4213">
        <v>8602.5673513879628</v>
      </c>
      <c r="AF4213">
        <v>17138.264764610096</v>
      </c>
      <c r="AG4213">
        <v>58109.183812910735</v>
      </c>
      <c r="AH4213">
        <v>11137.028987380667</v>
      </c>
      <c r="AI4213">
        <v>716.4636232053324</v>
      </c>
      <c r="AJ4213">
        <v>25182.138965321905</v>
      </c>
      <c r="AK4213">
        <v>1680.8464049166371</v>
      </c>
      <c r="AL4213">
        <v>310915.0625</v>
      </c>
      <c r="AM4213">
        <v>251314.75</v>
      </c>
      <c r="AN4213">
        <v>59600.33203125</v>
      </c>
      <c r="AO4213" s="5" t="s">
        <v>3087</v>
      </c>
    </row>
    <row r="4214" spans="1:41" ht="14.25" x14ac:dyDescent="0.45">
      <c r="A4214">
        <v>2022</v>
      </c>
      <c r="B4214" s="5" t="s">
        <v>5028</v>
      </c>
      <c r="C4214" s="5" t="s">
        <v>170</v>
      </c>
      <c r="D4214" s="5" t="s">
        <v>83</v>
      </c>
      <c r="E4214" s="5" t="s">
        <v>108</v>
      </c>
      <c r="F4214" s="5" t="s">
        <v>108</v>
      </c>
      <c r="G4214" s="5" t="s">
        <v>87</v>
      </c>
      <c r="H4214" s="5" t="s">
        <v>130</v>
      </c>
      <c r="I4214">
        <v>11506.2538608</v>
      </c>
      <c r="J4214">
        <v>48543.337066065324</v>
      </c>
      <c r="K4214">
        <v>1003</v>
      </c>
      <c r="L4214">
        <v>1013.7615017468401</v>
      </c>
      <c r="M4214">
        <v>10696.976640000001</v>
      </c>
      <c r="N4214">
        <v>7575.3193296794034</v>
      </c>
      <c r="O4214">
        <v>7194.0424523950287</v>
      </c>
      <c r="P4214">
        <v>7519.7631483440009</v>
      </c>
      <c r="Q4214">
        <v>3076.8169695223642</v>
      </c>
      <c r="R4214">
        <v>4115.1572153560664</v>
      </c>
      <c r="S4214">
        <v>5486.4834543088327</v>
      </c>
      <c r="T4214">
        <v>8151.3882080000003</v>
      </c>
      <c r="U4214">
        <v>1061.21003</v>
      </c>
      <c r="V4214">
        <v>3167</v>
      </c>
      <c r="W4214">
        <v>2148.9461999999999</v>
      </c>
      <c r="X4214">
        <v>13446.824452191649</v>
      </c>
      <c r="Y4214">
        <v>37195.370088084397</v>
      </c>
      <c r="Z4214">
        <v>10154.82128242525</v>
      </c>
      <c r="AA4214">
        <v>97015</v>
      </c>
      <c r="AB4214">
        <v>1085</v>
      </c>
      <c r="AC4214">
        <v>9549.6778599999998</v>
      </c>
      <c r="AD4214">
        <v>13643.436145488549</v>
      </c>
      <c r="AE4214">
        <v>5010.5254074427667</v>
      </c>
      <c r="AF4214">
        <v>22861.908646179021</v>
      </c>
      <c r="AG4214">
        <v>109431</v>
      </c>
      <c r="AH4214">
        <v>13603.94111690631</v>
      </c>
      <c r="AI4214">
        <v>633.54117600000006</v>
      </c>
      <c r="AJ4214">
        <v>20422.1826167904</v>
      </c>
      <c r="AK4214">
        <v>1675</v>
      </c>
      <c r="AL4214">
        <v>477987.71875</v>
      </c>
      <c r="AM4214">
        <v>399219.125</v>
      </c>
      <c r="AN4214">
        <v>78768.578125</v>
      </c>
      <c r="AO4214" s="5" t="s">
        <v>5926</v>
      </c>
    </row>
    <row r="4215" spans="1:41" ht="14.25" x14ac:dyDescent="0.45">
      <c r="A4215">
        <v>2022</v>
      </c>
      <c r="B4215" s="5" t="s">
        <v>1507</v>
      </c>
      <c r="C4215" s="5" t="s">
        <v>170</v>
      </c>
      <c r="D4215" s="5" t="s">
        <v>83</v>
      </c>
      <c r="E4215" s="5" t="s">
        <v>108</v>
      </c>
      <c r="F4215" s="5" t="s">
        <v>108</v>
      </c>
      <c r="G4215" s="5" t="s">
        <v>87</v>
      </c>
      <c r="H4215" s="5" t="s">
        <v>130</v>
      </c>
      <c r="I4215">
        <v>2822.56</v>
      </c>
      <c r="J4215">
        <v>2612.232</v>
      </c>
      <c r="K4215">
        <v>658</v>
      </c>
      <c r="L4215">
        <v>1553.620339209004</v>
      </c>
      <c r="M4215">
        <v>3899.9999999999982</v>
      </c>
      <c r="N4215">
        <v>1107.4690000000001</v>
      </c>
      <c r="O4215">
        <v>6087.0830018219167</v>
      </c>
      <c r="P4215">
        <v>7337.08</v>
      </c>
      <c r="Q4215">
        <v>1740.641637697438</v>
      </c>
      <c r="R4215">
        <v>4374.8887994142324</v>
      </c>
      <c r="S4215">
        <v>5263</v>
      </c>
      <c r="T4215">
        <v>9290.2999999999993</v>
      </c>
      <c r="U4215">
        <v>1322</v>
      </c>
      <c r="V4215">
        <v>1727.695308669063</v>
      </c>
      <c r="W4215">
        <v>2359.6326110107079</v>
      </c>
      <c r="X4215">
        <v>10709.33043861777</v>
      </c>
      <c r="Y4215">
        <v>32440</v>
      </c>
      <c r="Z4215">
        <v>8002.8497511740234</v>
      </c>
      <c r="AA4215">
        <v>78992.51698519793</v>
      </c>
      <c r="AB4215">
        <v>87</v>
      </c>
      <c r="AC4215">
        <v>8968.2511700000014</v>
      </c>
      <c r="AD4215">
        <v>11769.0630244397</v>
      </c>
      <c r="AE4215">
        <v>9262.6991896394156</v>
      </c>
      <c r="AF4215">
        <v>18010.04500913823</v>
      </c>
      <c r="AG4215">
        <v>62487.124905868179</v>
      </c>
      <c r="AH4215">
        <v>11776.0825</v>
      </c>
      <c r="AI4215">
        <v>738.14541003142745</v>
      </c>
      <c r="AJ4215">
        <v>27052.591261329319</v>
      </c>
      <c r="AK4215">
        <v>1657</v>
      </c>
      <c r="AL4215">
        <v>334108.9375</v>
      </c>
      <c r="AM4215">
        <v>269814.28125</v>
      </c>
      <c r="AN4215">
        <v>64294.63671875</v>
      </c>
      <c r="AO4215" s="5" t="s">
        <v>3091</v>
      </c>
    </row>
    <row r="4216" spans="1:41" ht="14.25" x14ac:dyDescent="0.45">
      <c r="A4216">
        <v>2022</v>
      </c>
      <c r="B4216" s="5" t="s">
        <v>589</v>
      </c>
      <c r="C4216" s="5" t="s">
        <v>170</v>
      </c>
      <c r="D4216" s="5" t="s">
        <v>83</v>
      </c>
      <c r="E4216" s="5" t="s">
        <v>108</v>
      </c>
      <c r="F4216" s="5" t="s">
        <v>108</v>
      </c>
      <c r="G4216" s="5" t="s">
        <v>87</v>
      </c>
      <c r="H4216" s="5" t="s">
        <v>130</v>
      </c>
      <c r="I4216">
        <v>5458.4687736016576</v>
      </c>
      <c r="J4216">
        <v>14853.14522151044</v>
      </c>
      <c r="K4216">
        <v>567.88082474695136</v>
      </c>
      <c r="L4216">
        <v>823.67188120728019</v>
      </c>
      <c r="M4216">
        <v>4822.6249483776</v>
      </c>
      <c r="N4216">
        <v>7586</v>
      </c>
      <c r="O4216">
        <v>8050.2156065672698</v>
      </c>
      <c r="P4216">
        <v>6734.9589999999998</v>
      </c>
      <c r="Q4216">
        <v>2405.1482956118671</v>
      </c>
      <c r="R4216">
        <v>5841.3146477000664</v>
      </c>
      <c r="S4216">
        <v>6753.9806948473224</v>
      </c>
      <c r="T4216">
        <v>6867.9864660000003</v>
      </c>
      <c r="U4216">
        <v>1131.9378239576999</v>
      </c>
      <c r="V4216">
        <v>1535</v>
      </c>
      <c r="W4216">
        <v>1348.0468575842569</v>
      </c>
      <c r="X4216">
        <v>10398.40546143179</v>
      </c>
      <c r="Y4216">
        <v>24544.8269</v>
      </c>
      <c r="Z4216">
        <v>10683.53573352427</v>
      </c>
      <c r="AA4216">
        <v>115013.6632671416</v>
      </c>
      <c r="AB4216">
        <v>629</v>
      </c>
      <c r="AC4216">
        <v>8837.5404699999981</v>
      </c>
      <c r="AD4216">
        <v>7661.8790434217881</v>
      </c>
      <c r="AE4216">
        <v>7596.2956380958367</v>
      </c>
      <c r="AF4216">
        <v>17996.671910174231</v>
      </c>
      <c r="AG4216">
        <v>82900</v>
      </c>
      <c r="AH4216">
        <v>13420.19916029436</v>
      </c>
      <c r="AI4216">
        <v>813.70755195840013</v>
      </c>
      <c r="AJ4216">
        <v>22617.846028498181</v>
      </c>
      <c r="AK4216">
        <v>1625.64857463168</v>
      </c>
      <c r="AL4216">
        <v>399519.625</v>
      </c>
      <c r="AM4216">
        <v>336560.03125</v>
      </c>
      <c r="AN4216">
        <v>62959.57421875</v>
      </c>
      <c r="AO4216" s="5" t="s">
        <v>1154</v>
      </c>
    </row>
    <row r="4217" spans="1:41" ht="14.25" x14ac:dyDescent="0.45">
      <c r="A4217">
        <v>2022</v>
      </c>
      <c r="B4217" s="5" t="s">
        <v>4071</v>
      </c>
      <c r="C4217" s="5" t="s">
        <v>170</v>
      </c>
      <c r="D4217" s="5" t="s">
        <v>83</v>
      </c>
      <c r="E4217" s="5" t="s">
        <v>108</v>
      </c>
      <c r="F4217" s="5" t="s">
        <v>108</v>
      </c>
      <c r="G4217" s="5" t="s">
        <v>87</v>
      </c>
      <c r="H4217" s="5" t="s">
        <v>130</v>
      </c>
      <c r="I4217">
        <v>6383.7952041024</v>
      </c>
      <c r="J4217">
        <v>41889.098367482133</v>
      </c>
      <c r="K4217">
        <v>572.64927536644802</v>
      </c>
      <c r="L4217">
        <v>816.80550000000017</v>
      </c>
      <c r="M4217">
        <v>7679.3149591199999</v>
      </c>
      <c r="N4217">
        <v>7637.9520020854106</v>
      </c>
      <c r="O4217">
        <v>7475.7506280479993</v>
      </c>
      <c r="P4217">
        <v>7194.3474030140396</v>
      </c>
      <c r="Q4217">
        <v>3168.9306205226171</v>
      </c>
      <c r="R4217">
        <v>5924.0091555183717</v>
      </c>
      <c r="S4217">
        <v>7757</v>
      </c>
      <c r="T4217">
        <v>7286.9333011199997</v>
      </c>
      <c r="U4217">
        <v>1120.7305187699999</v>
      </c>
      <c r="V4217">
        <v>2506</v>
      </c>
      <c r="W4217">
        <v>1265.9859728303641</v>
      </c>
      <c r="X4217">
        <v>9722.1362986670356</v>
      </c>
      <c r="Y4217">
        <v>31200</v>
      </c>
      <c r="Z4217">
        <v>11457</v>
      </c>
      <c r="AA4217">
        <v>101325</v>
      </c>
      <c r="AB4217">
        <v>628.52499999999998</v>
      </c>
      <c r="AC4217">
        <v>8170.16399</v>
      </c>
      <c r="AD4217">
        <v>9771.6325740682223</v>
      </c>
      <c r="AE4217">
        <v>8205.9182049600004</v>
      </c>
      <c r="AF4217">
        <v>16754.923466553759</v>
      </c>
      <c r="AG4217">
        <v>90622</v>
      </c>
      <c r="AH4217">
        <v>13347</v>
      </c>
      <c r="AI4217">
        <v>586.67823072000022</v>
      </c>
      <c r="AJ4217">
        <v>21117.753522806401</v>
      </c>
      <c r="AK4217">
        <v>1841.650077024</v>
      </c>
      <c r="AL4217">
        <v>433429.6875</v>
      </c>
      <c r="AM4217">
        <v>365494.4375</v>
      </c>
      <c r="AN4217">
        <v>67935.25</v>
      </c>
      <c r="AO4217" s="5" t="s">
        <v>4624</v>
      </c>
    </row>
    <row r="4218" spans="1:41" ht="14.25" x14ac:dyDescent="0.45">
      <c r="A4218">
        <v>2022</v>
      </c>
      <c r="B4218" s="5" t="s">
        <v>1508</v>
      </c>
      <c r="C4218" s="5" t="s">
        <v>170</v>
      </c>
      <c r="D4218" s="5" t="s">
        <v>83</v>
      </c>
      <c r="E4218" s="5" t="s">
        <v>108</v>
      </c>
      <c r="F4218" s="5" t="s">
        <v>108</v>
      </c>
      <c r="G4218" s="5" t="s">
        <v>87</v>
      </c>
      <c r="H4218" s="5" t="s">
        <v>130</v>
      </c>
      <c r="I4218">
        <v>4898.04</v>
      </c>
      <c r="J4218">
        <v>8101.52</v>
      </c>
      <c r="K4218">
        <v>587.53044397579936</v>
      </c>
      <c r="L4218">
        <v>1849.26</v>
      </c>
      <c r="M4218">
        <v>4686.1297859374972</v>
      </c>
      <c r="N4218">
        <v>3915.8948814947489</v>
      </c>
      <c r="O4218">
        <v>7579</v>
      </c>
      <c r="P4218">
        <v>8537</v>
      </c>
      <c r="Q4218">
        <v>2038.0625777312339</v>
      </c>
      <c r="R4218">
        <v>6256.5346567746856</v>
      </c>
      <c r="S4218">
        <v>5368.6221607267307</v>
      </c>
      <c r="T4218">
        <v>8582.0905121590968</v>
      </c>
      <c r="U4218">
        <v>1533.748077158672</v>
      </c>
      <c r="V4218">
        <v>1661</v>
      </c>
      <c r="W4218">
        <v>1160.1725243257731</v>
      </c>
      <c r="X4218">
        <v>10514.64147217253</v>
      </c>
      <c r="Y4218">
        <v>28648</v>
      </c>
      <c r="Z4218">
        <v>12954.28</v>
      </c>
      <c r="AA4218">
        <v>82467.4529619471</v>
      </c>
      <c r="AB4218">
        <v>313</v>
      </c>
      <c r="AC4218">
        <v>8675.6</v>
      </c>
      <c r="AD4218">
        <v>13921.29884443992</v>
      </c>
      <c r="AE4218">
        <v>10078.568047954779</v>
      </c>
      <c r="AF4218">
        <v>15758.16909193521</v>
      </c>
      <c r="AG4218">
        <v>61366</v>
      </c>
      <c r="AH4218">
        <v>17215.10040701033</v>
      </c>
      <c r="AI4218">
        <v>723.67197061904653</v>
      </c>
      <c r="AJ4218">
        <v>27052.591261329319</v>
      </c>
      <c r="AK4218">
        <v>1900.9064954234159</v>
      </c>
      <c r="AL4218">
        <v>358343.90625</v>
      </c>
      <c r="AM4218">
        <v>285791.71875</v>
      </c>
      <c r="AN4218">
        <v>72552.1640625</v>
      </c>
      <c r="AO4218" s="5" t="s">
        <v>3090</v>
      </c>
    </row>
    <row r="4219" spans="1:41" ht="14.25" x14ac:dyDescent="0.45">
      <c r="A4219">
        <v>2022</v>
      </c>
      <c r="B4219" s="5" t="s">
        <v>1509</v>
      </c>
      <c r="C4219" s="5" t="s">
        <v>170</v>
      </c>
      <c r="D4219" s="5" t="s">
        <v>83</v>
      </c>
      <c r="E4219" s="5" t="s">
        <v>108</v>
      </c>
      <c r="F4219" s="5" t="s">
        <v>108</v>
      </c>
      <c r="G4219" s="5" t="s">
        <v>87</v>
      </c>
      <c r="H4219" s="5" t="s">
        <v>130</v>
      </c>
      <c r="I4219">
        <v>4413.2503351085334</v>
      </c>
      <c r="J4219">
        <v>9386</v>
      </c>
      <c r="K4219">
        <v>573.20043314712143</v>
      </c>
      <c r="L4219">
        <v>1748.6016</v>
      </c>
      <c r="M4219">
        <v>7467.3237499999959</v>
      </c>
      <c r="N4219">
        <v>3625.2519671011269</v>
      </c>
      <c r="O4219">
        <v>7417.9248281205446</v>
      </c>
      <c r="P4219">
        <v>7711.0249215999993</v>
      </c>
      <c r="Q4219">
        <v>2233.8476615158688</v>
      </c>
      <c r="R4219">
        <v>5051.2484701722669</v>
      </c>
      <c r="S4219">
        <v>4304.1547228717591</v>
      </c>
      <c r="T4219">
        <v>7216.7255420214224</v>
      </c>
      <c r="U4219">
        <v>1503.674585449678</v>
      </c>
      <c r="V4219">
        <v>1156</v>
      </c>
      <c r="W4219">
        <v>1226.683807776147</v>
      </c>
      <c r="X4219">
        <v>10076.39314054643</v>
      </c>
      <c r="Y4219">
        <v>23800.5792</v>
      </c>
      <c r="Z4219">
        <v>8863.2841306582995</v>
      </c>
      <c r="AA4219">
        <v>80975.354331649258</v>
      </c>
      <c r="AB4219">
        <v>362</v>
      </c>
      <c r="AC4219">
        <v>9030.9560600000004</v>
      </c>
      <c r="AD4219">
        <v>9872.9375887565911</v>
      </c>
      <c r="AE4219">
        <v>6928.4628013710626</v>
      </c>
      <c r="AF4219">
        <v>15393.422489110721</v>
      </c>
      <c r="AG4219">
        <v>69360.780302155472</v>
      </c>
      <c r="AH4219">
        <v>13224.6710796309</v>
      </c>
      <c r="AI4219">
        <v>829.98170299756816</v>
      </c>
      <c r="AJ4219">
        <v>27598.542314077451</v>
      </c>
      <c r="AK4219">
        <v>1830.852883057521</v>
      </c>
      <c r="AL4219">
        <v>343183.0625</v>
      </c>
      <c r="AM4219">
        <v>278780.28125</v>
      </c>
      <c r="AN4219">
        <v>64402.84765625</v>
      </c>
      <c r="AO4219" s="5" t="s">
        <v>3089</v>
      </c>
    </row>
    <row r="4220" spans="1:41" ht="14.25" x14ac:dyDescent="0.45">
      <c r="A4220">
        <v>2022</v>
      </c>
      <c r="B4220" s="5" t="s">
        <v>1507</v>
      </c>
      <c r="C4220" s="5" t="s">
        <v>170</v>
      </c>
      <c r="D4220" s="5" t="s">
        <v>83</v>
      </c>
      <c r="E4220" s="5" t="s">
        <v>487</v>
      </c>
      <c r="F4220" s="5" t="s">
        <v>487</v>
      </c>
      <c r="G4220" s="5" t="s">
        <v>87</v>
      </c>
      <c r="H4220" s="5" t="s">
        <v>130</v>
      </c>
      <c r="I4220">
        <v>5837.46</v>
      </c>
      <c r="J4220"/>
      <c r="K4220">
        <v>781</v>
      </c>
      <c r="L4220">
        <v>3105</v>
      </c>
      <c r="M4220">
        <v>11732.399999999991</v>
      </c>
      <c r="N4220">
        <v>12515.918661565</v>
      </c>
      <c r="O4220">
        <v>7732</v>
      </c>
      <c r="P4220"/>
      <c r="Q4220"/>
      <c r="R4220">
        <v>8169.496117940831</v>
      </c>
      <c r="S4220">
        <v>15819</v>
      </c>
      <c r="T4220">
        <v>12934.377259398951</v>
      </c>
      <c r="U4220">
        <v>1732</v>
      </c>
      <c r="V4220">
        <v>11910</v>
      </c>
      <c r="W4220">
        <v>4325</v>
      </c>
      <c r="X4220">
        <v>14302.89732890754</v>
      </c>
      <c r="Y4220">
        <v>74200</v>
      </c>
      <c r="Z4220">
        <v>11100.465420265909</v>
      </c>
      <c r="AA4220">
        <v>156673.13964048261</v>
      </c>
      <c r="AB4220">
        <v>675</v>
      </c>
      <c r="AC4220">
        <v>13461.65256</v>
      </c>
      <c r="AD4220">
        <v>19565.17102554387</v>
      </c>
      <c r="AE4220">
        <v>16406.8248390716</v>
      </c>
      <c r="AF4220">
        <v>28617.68664822985</v>
      </c>
      <c r="AG4220">
        <v>125990.8567814056</v>
      </c>
      <c r="AH4220">
        <v>18477.138181003938</v>
      </c>
      <c r="AI4220">
        <v>3681.0942612144131</v>
      </c>
      <c r="AJ4220">
        <v>43004.087744751843</v>
      </c>
      <c r="AK4220">
        <v>2920</v>
      </c>
      <c r="AL4220">
        <v>625669.625</v>
      </c>
      <c r="AM4220">
        <v>512724.5625</v>
      </c>
      <c r="AN4220">
        <v>112945.078125</v>
      </c>
      <c r="AO4220" s="5" t="s">
        <v>5928</v>
      </c>
    </row>
    <row r="4221" spans="1:41" ht="14.25" x14ac:dyDescent="0.45">
      <c r="A4221">
        <v>2022</v>
      </c>
      <c r="B4221" s="5" t="s">
        <v>589</v>
      </c>
      <c r="C4221" s="5" t="s">
        <v>170</v>
      </c>
      <c r="D4221" s="5" t="s">
        <v>83</v>
      </c>
      <c r="E4221" s="5" t="s">
        <v>487</v>
      </c>
      <c r="F4221" s="5" t="s">
        <v>487</v>
      </c>
      <c r="G4221" s="5" t="s">
        <v>87</v>
      </c>
      <c r="H4221" s="5" t="s">
        <v>130</v>
      </c>
      <c r="I4221">
        <v>7733.3391961624548</v>
      </c>
      <c r="J4221">
        <v>35301.740695432731</v>
      </c>
      <c r="K4221">
        <v>1357</v>
      </c>
      <c r="L4221"/>
      <c r="M4221">
        <v>20517.133565865599</v>
      </c>
      <c r="N4221">
        <v>19151.812479888002</v>
      </c>
      <c r="O4221">
        <v>9677.552856781389</v>
      </c>
      <c r="P4221"/>
      <c r="Q4221">
        <v>3641.773471003306</v>
      </c>
      <c r="R4221">
        <v>7948.5823748937573</v>
      </c>
      <c r="S4221">
        <v>16412.091751916309</v>
      </c>
      <c r="T4221">
        <v>11758.825312999999</v>
      </c>
      <c r="U4221">
        <v>1859.2367786269001</v>
      </c>
      <c r="V4221">
        <v>4070</v>
      </c>
      <c r="W4221">
        <v>2775.3011703264192</v>
      </c>
      <c r="X4221">
        <v>10957.678786846431</v>
      </c>
      <c r="Y4221">
        <v>46611</v>
      </c>
      <c r="Z4221">
        <v>14667.45838575131</v>
      </c>
      <c r="AA4221">
        <v>235424.67898834869</v>
      </c>
      <c r="AB4221"/>
      <c r="AC4221">
        <v>12127.52938</v>
      </c>
      <c r="AD4221">
        <v>18810.15662945393</v>
      </c>
      <c r="AE4221">
        <v>11152.19614836537</v>
      </c>
      <c r="AF4221">
        <v>35507.413370066759</v>
      </c>
      <c r="AG4221">
        <v>150103</v>
      </c>
      <c r="AH4221">
        <v>31733.855571846969</v>
      </c>
      <c r="AI4221">
        <v>4035.415335696001</v>
      </c>
      <c r="AJ4221">
        <v>36491.724282022442</v>
      </c>
      <c r="AK4221">
        <v>2474.68671229248</v>
      </c>
      <c r="AL4221">
        <v>752301.25</v>
      </c>
      <c r="AM4221">
        <v>621791.5</v>
      </c>
      <c r="AN4221">
        <v>130509.6953125</v>
      </c>
      <c r="AO4221" s="5" t="s">
        <v>1155</v>
      </c>
    </row>
    <row r="4222" spans="1:41" ht="14.25" x14ac:dyDescent="0.45">
      <c r="A4222">
        <v>2022</v>
      </c>
      <c r="B4222" s="5" t="s">
        <v>4071</v>
      </c>
      <c r="C4222" s="5" t="s">
        <v>170</v>
      </c>
      <c r="D4222" s="5" t="s">
        <v>83</v>
      </c>
      <c r="E4222" s="5" t="s">
        <v>487</v>
      </c>
      <c r="F4222" s="5" t="s">
        <v>487</v>
      </c>
      <c r="G4222" s="5" t="s">
        <v>87</v>
      </c>
      <c r="H4222" s="5" t="s">
        <v>130</v>
      </c>
      <c r="I4222">
        <v>15708.3520025248</v>
      </c>
      <c r="J4222">
        <v>78867.181786437519</v>
      </c>
      <c r="K4222">
        <v>853.44385303999536</v>
      </c>
      <c r="L4222"/>
      <c r="M4222">
        <v>25469.08750872</v>
      </c>
      <c r="N4222">
        <v>15804.69180531884</v>
      </c>
      <c r="O4222">
        <v>9829.0233835531217</v>
      </c>
      <c r="P4222"/>
      <c r="Q4222">
        <v>3502.787271876778</v>
      </c>
      <c r="R4222">
        <v>6578.7401318411094</v>
      </c>
      <c r="S4222">
        <v>9898</v>
      </c>
      <c r="T4222">
        <v>12062.082774959999</v>
      </c>
      <c r="U4222">
        <v>1860.5999698799999</v>
      </c>
      <c r="V4222">
        <v>9337</v>
      </c>
      <c r="W4222">
        <v>2909.253587169288</v>
      </c>
      <c r="X4222"/>
      <c r="Y4222">
        <v>50661.679122903617</v>
      </c>
      <c r="Z4222">
        <v>18273.32221337545</v>
      </c>
      <c r="AA4222">
        <v>221145</v>
      </c>
      <c r="AB4222"/>
      <c r="AC4222">
        <v>11214.77038</v>
      </c>
      <c r="AD4222">
        <v>12188</v>
      </c>
      <c r="AE4222">
        <v>11794.7202778999</v>
      </c>
      <c r="AF4222">
        <v>34391.492308679932</v>
      </c>
      <c r="AG4222">
        <v>174026</v>
      </c>
      <c r="AH4222">
        <v>33275</v>
      </c>
      <c r="AI4222">
        <v>2156.7460787999999</v>
      </c>
      <c r="AJ4222">
        <v>33396.410291400367</v>
      </c>
      <c r="AK4222">
        <v>4696.023682944</v>
      </c>
      <c r="AL4222">
        <v>799899.375</v>
      </c>
      <c r="AM4222">
        <v>686562.8125</v>
      </c>
      <c r="AN4222">
        <v>113336.65625</v>
      </c>
      <c r="AO4222" s="5" t="s">
        <v>4625</v>
      </c>
    </row>
    <row r="4223" spans="1:41" ht="14.25" x14ac:dyDescent="0.45">
      <c r="A4223">
        <v>2022</v>
      </c>
      <c r="B4223" s="5" t="s">
        <v>1508</v>
      </c>
      <c r="C4223" s="5" t="s">
        <v>170</v>
      </c>
      <c r="D4223" s="5" t="s">
        <v>83</v>
      </c>
      <c r="E4223" s="5" t="s">
        <v>487</v>
      </c>
      <c r="F4223" s="5" t="s">
        <v>487</v>
      </c>
      <c r="G4223" s="5" t="s">
        <v>87</v>
      </c>
      <c r="H4223" s="5" t="s">
        <v>130</v>
      </c>
      <c r="I4223">
        <v>9222.84</v>
      </c>
      <c r="J4223"/>
      <c r="K4223">
        <v>983.73142646499116</v>
      </c>
      <c r="L4223">
        <v>3105</v>
      </c>
      <c r="M4223">
        <v>23931.11893743058</v>
      </c>
      <c r="N4223">
        <v>13561.85762330917</v>
      </c>
      <c r="O4223">
        <v>8547</v>
      </c>
      <c r="P4223"/>
      <c r="Q4223">
        <v>4189.2120720396924</v>
      </c>
      <c r="R4223">
        <v>9852.6838645194457</v>
      </c>
      <c r="S4223">
        <v>20085</v>
      </c>
      <c r="T4223">
        <v>12696.121787968081</v>
      </c>
      <c r="U4223">
        <v>2009.4188121322391</v>
      </c>
      <c r="V4223">
        <v>9863</v>
      </c>
      <c r="W4223"/>
      <c r="X4223">
        <v>16429.777475360672</v>
      </c>
      <c r="Y4223">
        <v>56944</v>
      </c>
      <c r="Z4223">
        <v>14365.636</v>
      </c>
      <c r="AA4223">
        <v>176283.67576376061</v>
      </c>
      <c r="AB4223">
        <v>852</v>
      </c>
      <c r="AC4223">
        <v>12683.6</v>
      </c>
      <c r="AD4223">
        <v>24016.76682790228</v>
      </c>
      <c r="AE4223">
        <v>22210.476073747159</v>
      </c>
      <c r="AF4223">
        <v>32803.21896974065</v>
      </c>
      <c r="AG4223">
        <v>183565</v>
      </c>
      <c r="AH4223">
        <v>50403.58636294544</v>
      </c>
      <c r="AI4223">
        <v>3599.9808824128431</v>
      </c>
      <c r="AJ4223">
        <v>43423.318894864373</v>
      </c>
      <c r="AK4223">
        <v>3771.745660465228</v>
      </c>
      <c r="AL4223">
        <v>759399.75</v>
      </c>
      <c r="AM4223">
        <v>594082.9375</v>
      </c>
      <c r="AN4223">
        <v>165316.84375</v>
      </c>
      <c r="AO4223" s="5" t="s">
        <v>5929</v>
      </c>
    </row>
    <row r="4224" spans="1:41" ht="14.25" x14ac:dyDescent="0.45">
      <c r="A4224">
        <v>2022</v>
      </c>
      <c r="B4224" s="5" t="s">
        <v>5028</v>
      </c>
      <c r="C4224" s="5" t="s">
        <v>170</v>
      </c>
      <c r="D4224" s="5" t="s">
        <v>83</v>
      </c>
      <c r="E4224" s="5" t="s">
        <v>487</v>
      </c>
      <c r="F4224" s="5" t="s">
        <v>487</v>
      </c>
      <c r="G4224" s="5" t="s">
        <v>87</v>
      </c>
      <c r="H4224" s="5" t="s">
        <v>130</v>
      </c>
      <c r="I4224">
        <v>14874.313406720001</v>
      </c>
      <c r="J4224">
        <v>68411.524659538962</v>
      </c>
      <c r="K4224">
        <v>1382.97209818599</v>
      </c>
      <c r="L4224">
        <v>2965.3879222220398</v>
      </c>
      <c r="M4224">
        <v>35454.959280000003</v>
      </c>
      <c r="N4224">
        <v>19009.5768556486</v>
      </c>
      <c r="O4224">
        <v>9582.1536895471945</v>
      </c>
      <c r="P4224"/>
      <c r="Q4224">
        <v>4027.5913887288302</v>
      </c>
      <c r="R4224">
        <v>5111.4044978580223</v>
      </c>
      <c r="S4224">
        <v>16552.837679611101</v>
      </c>
      <c r="T4224">
        <v>12679.336848000001</v>
      </c>
      <c r="U4224">
        <v>1516.6030720000001</v>
      </c>
      <c r="V4224">
        <v>10387</v>
      </c>
      <c r="W4224">
        <v>5986.0327970591979</v>
      </c>
      <c r="X4224">
        <v>19959.535415581711</v>
      </c>
      <c r="Y4224">
        <v>63863</v>
      </c>
      <c r="Z4224">
        <v>19926.601602278901</v>
      </c>
      <c r="AA4224">
        <v>211735</v>
      </c>
      <c r="AB4224"/>
      <c r="AC4224">
        <v>15086.890869999999</v>
      </c>
      <c r="AD4224">
        <v>18012</v>
      </c>
      <c r="AE4224">
        <v>16123.37110014162</v>
      </c>
      <c r="AF4224">
        <v>44196.040774812267</v>
      </c>
      <c r="AG4224">
        <v>198608</v>
      </c>
      <c r="AH4224">
        <v>30465</v>
      </c>
      <c r="AI4224">
        <v>1965.8878199999999</v>
      </c>
      <c r="AJ4224">
        <v>36821.557030896773</v>
      </c>
      <c r="AK4224">
        <v>2609</v>
      </c>
      <c r="AL4224">
        <v>887313.625</v>
      </c>
      <c r="AM4224">
        <v>732663.875</v>
      </c>
      <c r="AN4224">
        <v>154649.71875</v>
      </c>
      <c r="AO4224" s="5" t="s">
        <v>5927</v>
      </c>
    </row>
    <row r="4225" spans="1:41" ht="14.25" x14ac:dyDescent="0.45">
      <c r="A4225">
        <v>2022</v>
      </c>
      <c r="B4225" s="5" t="s">
        <v>1509</v>
      </c>
      <c r="C4225" s="5" t="s">
        <v>170</v>
      </c>
      <c r="D4225" s="5" t="s">
        <v>83</v>
      </c>
      <c r="E4225" s="5" t="s">
        <v>487</v>
      </c>
      <c r="F4225" s="5" t="s">
        <v>487</v>
      </c>
      <c r="G4225" s="5" t="s">
        <v>87</v>
      </c>
      <c r="H4225" s="5" t="s">
        <v>130</v>
      </c>
      <c r="I4225">
        <v>6941.1118493239428</v>
      </c>
      <c r="J4225"/>
      <c r="K4225">
        <v>971.45658905929554</v>
      </c>
      <c r="L4225">
        <v>3631.937100000001</v>
      </c>
      <c r="M4225">
        <v>21243.576980713169</v>
      </c>
      <c r="N4225">
        <v>18097.053353719981</v>
      </c>
      <c r="O4225">
        <v>9588.1722279142668</v>
      </c>
      <c r="P4225"/>
      <c r="Q4225">
        <v>3530.9317611439369</v>
      </c>
      <c r="R4225">
        <v>6880.4067788370958</v>
      </c>
      <c r="S4225">
        <v>18913.92612679593</v>
      </c>
      <c r="T4225">
        <v>12191.89239296043</v>
      </c>
      <c r="U4225">
        <v>2061.0123667434318</v>
      </c>
      <c r="V4225">
        <v>4857</v>
      </c>
      <c r="W4225">
        <v>1822.8475316265351</v>
      </c>
      <c r="X4225">
        <v>11714.28238747145</v>
      </c>
      <c r="Y4225">
        <v>64225</v>
      </c>
      <c r="Z4225">
        <v>14851.45452174725</v>
      </c>
      <c r="AA4225">
        <v>171088.0918611341</v>
      </c>
      <c r="AB4225">
        <v>1000</v>
      </c>
      <c r="AC4225">
        <v>12760.095660000001</v>
      </c>
      <c r="AD4225">
        <v>5445.0030429331964</v>
      </c>
      <c r="AE4225">
        <v>23585.619318639088</v>
      </c>
      <c r="AF4225">
        <v>32763.812959638359</v>
      </c>
      <c r="AG4225">
        <v>128037.4078532648</v>
      </c>
      <c r="AH4225">
        <v>26799.061758986849</v>
      </c>
      <c r="AI4225">
        <v>4116.1236424099206</v>
      </c>
      <c r="AJ4225">
        <v>64667.639628102959</v>
      </c>
      <c r="AK4225">
        <v>2750.3358671632182</v>
      </c>
      <c r="AL4225">
        <v>674535.25</v>
      </c>
      <c r="AM4225">
        <v>557978.5625</v>
      </c>
      <c r="AN4225">
        <v>116556.6796875</v>
      </c>
      <c r="AO4225" s="5" t="s">
        <v>3092</v>
      </c>
    </row>
    <row r="4226" spans="1:41" ht="14.25" x14ac:dyDescent="0.45">
      <c r="A4226">
        <v>2022</v>
      </c>
      <c r="B4226" s="5" t="s">
        <v>4071</v>
      </c>
      <c r="C4226" s="5" t="s">
        <v>170</v>
      </c>
      <c r="D4226" s="5" t="s">
        <v>83</v>
      </c>
      <c r="E4226" s="5" t="s">
        <v>210</v>
      </c>
      <c r="F4226" s="5" t="s">
        <v>210</v>
      </c>
      <c r="G4226" s="5" t="s">
        <v>87</v>
      </c>
      <c r="H4226" s="5" t="s">
        <v>130</v>
      </c>
      <c r="I4226">
        <v>10288.50427028101</v>
      </c>
      <c r="J4226">
        <v>61699.192621316339</v>
      </c>
      <c r="K4226">
        <v>853.44385303999536</v>
      </c>
      <c r="L4226">
        <v>2478.199000000001</v>
      </c>
      <c r="M4226">
        <v>20501.032931282909</v>
      </c>
      <c r="N4226">
        <v>15804.69180531884</v>
      </c>
      <c r="O4226">
        <v>10007.9991066816</v>
      </c>
      <c r="P4226">
        <v>11218.253521192381</v>
      </c>
      <c r="Q4226">
        <v>3502.787271876779</v>
      </c>
      <c r="R4226">
        <v>7578.7401318411094</v>
      </c>
      <c r="S4226">
        <v>14399</v>
      </c>
      <c r="T4226">
        <v>12062.082774959999</v>
      </c>
      <c r="U4226">
        <v>1860.5999698799999</v>
      </c>
      <c r="V4226">
        <v>10019</v>
      </c>
      <c r="W4226">
        <v>2909.253587169288</v>
      </c>
      <c r="X4226">
        <v>13807.79157358912</v>
      </c>
      <c r="Y4226">
        <v>50661.679122903617</v>
      </c>
      <c r="Z4226">
        <v>16555.792777890962</v>
      </c>
      <c r="AA4226">
        <v>202195</v>
      </c>
      <c r="AB4226">
        <v>1108.038</v>
      </c>
      <c r="AC4226">
        <v>11689.932559999999</v>
      </c>
      <c r="AD4226">
        <v>16565.85946848572</v>
      </c>
      <c r="AE4226">
        <v>17408.476630767789</v>
      </c>
      <c r="AF4226">
        <v>34391.492308679932</v>
      </c>
      <c r="AG4226">
        <v>174993</v>
      </c>
      <c r="AH4226">
        <v>32287</v>
      </c>
      <c r="AI4226">
        <v>2156.7460787999999</v>
      </c>
      <c r="AJ4226">
        <v>33396.410291400367</v>
      </c>
      <c r="AK4226">
        <v>4696.023682944</v>
      </c>
      <c r="AL4226">
        <v>797096</v>
      </c>
      <c r="AM4226">
        <v>665741.8125</v>
      </c>
      <c r="AN4226">
        <v>131354.265625</v>
      </c>
      <c r="AO4226" s="5" t="s">
        <v>4626</v>
      </c>
    </row>
    <row r="4227" spans="1:41" ht="14.25" x14ac:dyDescent="0.45">
      <c r="A4227">
        <v>2022</v>
      </c>
      <c r="B4227" s="5" t="s">
        <v>1508</v>
      </c>
      <c r="C4227" s="5" t="s">
        <v>170</v>
      </c>
      <c r="D4227" s="5" t="s">
        <v>83</v>
      </c>
      <c r="E4227" s="5" t="s">
        <v>210</v>
      </c>
      <c r="F4227" s="5" t="s">
        <v>210</v>
      </c>
      <c r="G4227" s="5" t="s">
        <v>87</v>
      </c>
      <c r="H4227" s="5" t="s">
        <v>130</v>
      </c>
      <c r="I4227">
        <v>6845.0386376417273</v>
      </c>
      <c r="J4227">
        <v>13793.2415</v>
      </c>
      <c r="K4227">
        <v>983.73142646499116</v>
      </c>
      <c r="L4227">
        <v>3105.44</v>
      </c>
      <c r="M4227">
        <v>18992.873074786341</v>
      </c>
      <c r="N4227">
        <v>13561.85762330917</v>
      </c>
      <c r="O4227">
        <v>9047</v>
      </c>
      <c r="P4227">
        <v>11169.733</v>
      </c>
      <c r="Q4227">
        <v>4189.2120720396924</v>
      </c>
      <c r="R4227">
        <v>10164.331833019651</v>
      </c>
      <c r="S4227">
        <v>20343.272873793179</v>
      </c>
      <c r="T4227">
        <v>13320.55327294191</v>
      </c>
      <c r="U4227">
        <v>2009.4188121322391</v>
      </c>
      <c r="V4227">
        <v>10407</v>
      </c>
      <c r="W4227">
        <v>4075.5900304822439</v>
      </c>
      <c r="X4227">
        <v>16429.777475360672</v>
      </c>
      <c r="Y4227">
        <v>56944</v>
      </c>
      <c r="Z4227">
        <v>14365.636</v>
      </c>
      <c r="AA4227">
        <v>176283.67576376061</v>
      </c>
      <c r="AB4227">
        <v>852</v>
      </c>
      <c r="AC4227">
        <v>12948.5</v>
      </c>
      <c r="AD4227">
        <v>23233.918810037088</v>
      </c>
      <c r="AE4227">
        <v>22210.476073747159</v>
      </c>
      <c r="AF4227">
        <v>32803.21896974065</v>
      </c>
      <c r="AG4227">
        <v>189565</v>
      </c>
      <c r="AH4227">
        <v>47860.694908828642</v>
      </c>
      <c r="AI4227">
        <v>3319.1216412795079</v>
      </c>
      <c r="AJ4227">
        <v>43423.318894864373</v>
      </c>
      <c r="AK4227">
        <v>3771.745660465228</v>
      </c>
      <c r="AL4227">
        <v>786019.375</v>
      </c>
      <c r="AM4227">
        <v>623789.0625</v>
      </c>
      <c r="AN4227">
        <v>162230.296875</v>
      </c>
      <c r="AO4227" s="5" t="s">
        <v>3094</v>
      </c>
    </row>
    <row r="4228" spans="1:41" ht="14.25" x14ac:dyDescent="0.45">
      <c r="A4228">
        <v>2022</v>
      </c>
      <c r="B4228" s="5" t="s">
        <v>1509</v>
      </c>
      <c r="C4228" s="5" t="s">
        <v>170</v>
      </c>
      <c r="D4228" s="5" t="s">
        <v>83</v>
      </c>
      <c r="E4228" s="5" t="s">
        <v>210</v>
      </c>
      <c r="F4228" s="5" t="s">
        <v>210</v>
      </c>
      <c r="G4228" s="5" t="s">
        <v>87</v>
      </c>
      <c r="H4228" s="5" t="s">
        <v>130</v>
      </c>
      <c r="I4228">
        <v>6941.1118493239428</v>
      </c>
      <c r="J4228">
        <v>15775.27</v>
      </c>
      <c r="K4228">
        <v>971.45658905929554</v>
      </c>
      <c r="L4228">
        <v>3641.5632000000001</v>
      </c>
      <c r="M4228">
        <v>17833.468755832801</v>
      </c>
      <c r="N4228">
        <v>17465.27623651288</v>
      </c>
      <c r="O4228">
        <v>9737.6371014136075</v>
      </c>
      <c r="P4228">
        <v>10086.771041600001</v>
      </c>
      <c r="Q4228">
        <v>3493.815162377537</v>
      </c>
      <c r="R4228">
        <v>6880.4067788370958</v>
      </c>
      <c r="S4228">
        <v>19166.82328220901</v>
      </c>
      <c r="T4228">
        <v>12080.90790167026</v>
      </c>
      <c r="U4228">
        <v>2061.0123667434318</v>
      </c>
      <c r="V4228">
        <v>4871</v>
      </c>
      <c r="W4228">
        <v>2864.826599358109</v>
      </c>
      <c r="X4228">
        <v>12677.743337467369</v>
      </c>
      <c r="Y4228">
        <v>64224.968780000003</v>
      </c>
      <c r="Z4228">
        <v>14851.45452174725</v>
      </c>
      <c r="AA4228">
        <v>171088.0918611341</v>
      </c>
      <c r="AB4228">
        <v>1000</v>
      </c>
      <c r="AC4228">
        <v>13171.997977540001</v>
      </c>
      <c r="AD4228">
        <v>16194.76010739021</v>
      </c>
      <c r="AE4228">
        <v>22754.889443009761</v>
      </c>
      <c r="AF4228">
        <v>32763.812959638359</v>
      </c>
      <c r="AG4228">
        <v>140897.08769459941</v>
      </c>
      <c r="AH4228">
        <v>34771.602619350298</v>
      </c>
      <c r="AI4228">
        <v>2535.3609870367832</v>
      </c>
      <c r="AJ4228">
        <v>64667.639628102959</v>
      </c>
      <c r="AK4228">
        <v>2750.3358671632182</v>
      </c>
      <c r="AL4228">
        <v>728221.0625</v>
      </c>
      <c r="AM4228">
        <v>595636.125</v>
      </c>
      <c r="AN4228">
        <v>132584.921875</v>
      </c>
      <c r="AO4228" s="5" t="s">
        <v>3093</v>
      </c>
    </row>
    <row r="4229" spans="1:41" ht="14.25" x14ac:dyDescent="0.45">
      <c r="A4229">
        <v>2022</v>
      </c>
      <c r="B4229" s="5" t="s">
        <v>5028</v>
      </c>
      <c r="C4229" s="5" t="s">
        <v>170</v>
      </c>
      <c r="D4229" s="5" t="s">
        <v>83</v>
      </c>
      <c r="E4229" s="5" t="s">
        <v>210</v>
      </c>
      <c r="F4229" s="5" t="s">
        <v>210</v>
      </c>
      <c r="G4229" s="5" t="s">
        <v>87</v>
      </c>
      <c r="H4229" s="5" t="s">
        <v>130</v>
      </c>
      <c r="I4229">
        <v>16018.78237559001</v>
      </c>
      <c r="J4229">
        <v>69489.432937819307</v>
      </c>
      <c r="K4229">
        <v>1277.3419336433749</v>
      </c>
      <c r="L4229">
        <v>2965.3879222220398</v>
      </c>
      <c r="M4229">
        <v>28688.795279999998</v>
      </c>
      <c r="N4229">
        <v>19009.5768556486</v>
      </c>
      <c r="O4229">
        <v>9280.3692515417479</v>
      </c>
      <c r="P4229">
        <v>13965.18522539466</v>
      </c>
      <c r="Q4229">
        <v>4027.5913887288302</v>
      </c>
      <c r="R4229">
        <v>6111.4044978580223</v>
      </c>
      <c r="S4229">
        <v>11828.354541649411</v>
      </c>
      <c r="T4229">
        <v>12679.336848000001</v>
      </c>
      <c r="U4229">
        <v>1516.6030720000001</v>
      </c>
      <c r="V4229">
        <v>23434</v>
      </c>
      <c r="W4229">
        <v>5986.0327970591979</v>
      </c>
      <c r="X4229">
        <v>21695.14719084969</v>
      </c>
      <c r="Y4229">
        <v>63863.1442747947</v>
      </c>
      <c r="Z4229">
        <v>16303.874545659481</v>
      </c>
      <c r="AA4229">
        <v>194505</v>
      </c>
      <c r="AB4229">
        <v>1968</v>
      </c>
      <c r="AC4229">
        <v>15582.518605539341</v>
      </c>
      <c r="AD4229">
        <v>16677.919120189439</v>
      </c>
      <c r="AE4229">
        <v>16123.37110014162</v>
      </c>
      <c r="AF4229">
        <v>44196.040774812267</v>
      </c>
      <c r="AG4229">
        <v>198254</v>
      </c>
      <c r="AH4229">
        <v>31100.870053513569</v>
      </c>
      <c r="AI4229">
        <v>1965.8878199999999</v>
      </c>
      <c r="AJ4229">
        <v>36821.557030896773</v>
      </c>
      <c r="AK4229">
        <v>2609</v>
      </c>
      <c r="AL4229">
        <v>887944.5625</v>
      </c>
      <c r="AM4229">
        <v>742187.5</v>
      </c>
      <c r="AN4229">
        <v>145757.0625</v>
      </c>
      <c r="AO4229" s="5" t="s">
        <v>5930</v>
      </c>
    </row>
    <row r="4230" spans="1:41" ht="14.25" x14ac:dyDescent="0.45">
      <c r="A4230">
        <v>2022</v>
      </c>
      <c r="B4230" s="5" t="s">
        <v>1507</v>
      </c>
      <c r="C4230" s="5" t="s">
        <v>170</v>
      </c>
      <c r="D4230" s="5" t="s">
        <v>83</v>
      </c>
      <c r="E4230" s="5" t="s">
        <v>210</v>
      </c>
      <c r="F4230" s="5" t="s">
        <v>210</v>
      </c>
      <c r="G4230" s="5" t="s">
        <v>87</v>
      </c>
      <c r="H4230" s="5" t="s">
        <v>130</v>
      </c>
      <c r="I4230">
        <v>3902.7793653473282</v>
      </c>
      <c r="J4230">
        <v>10866.698</v>
      </c>
      <c r="K4230">
        <v>1009</v>
      </c>
      <c r="L4230">
        <v>2787.8504932807641</v>
      </c>
      <c r="M4230">
        <v>10769.723999999989</v>
      </c>
      <c r="N4230">
        <v>12515.918661565</v>
      </c>
      <c r="O4230">
        <v>7570.967207514499</v>
      </c>
      <c r="P4230">
        <v>10098.813</v>
      </c>
      <c r="Q4230">
        <v>3540.5989026108859</v>
      </c>
      <c r="R4230">
        <v>8293.6461298598479</v>
      </c>
      <c r="S4230">
        <v>15825</v>
      </c>
      <c r="T4230">
        <v>13558.808744372791</v>
      </c>
      <c r="U4230">
        <v>1732</v>
      </c>
      <c r="V4230">
        <v>9738.9207137238755</v>
      </c>
      <c r="W4230">
        <v>4270.2095111800218</v>
      </c>
      <c r="X4230">
        <v>14161.284484066869</v>
      </c>
      <c r="Y4230">
        <v>74501.998110847315</v>
      </c>
      <c r="Z4230">
        <v>11100.465420265909</v>
      </c>
      <c r="AA4230">
        <v>157610.81135365181</v>
      </c>
      <c r="AB4230">
        <v>675</v>
      </c>
      <c r="AC4230">
        <v>13800.03328351822</v>
      </c>
      <c r="AD4230">
        <v>19565.17102554387</v>
      </c>
      <c r="AE4230">
        <v>16406.8248390716</v>
      </c>
      <c r="AF4230">
        <v>50952.935983996213</v>
      </c>
      <c r="AG4230">
        <v>128816.2551414206</v>
      </c>
      <c r="AH4230">
        <v>28690.950393512368</v>
      </c>
      <c r="AI4230">
        <v>3681.0942612144131</v>
      </c>
      <c r="AJ4230">
        <v>43004.087744751843</v>
      </c>
      <c r="AK4230">
        <v>2920</v>
      </c>
      <c r="AL4230">
        <v>682367.8125</v>
      </c>
      <c r="AM4230">
        <v>559670.625</v>
      </c>
      <c r="AN4230">
        <v>122697.2109375</v>
      </c>
      <c r="AO4230" s="5" t="s">
        <v>3095</v>
      </c>
    </row>
    <row r="4231" spans="1:41" ht="14.25" x14ac:dyDescent="0.45">
      <c r="A4231">
        <v>2022</v>
      </c>
      <c r="B4231" s="5" t="s">
        <v>589</v>
      </c>
      <c r="C4231" s="5" t="s">
        <v>170</v>
      </c>
      <c r="D4231" s="5" t="s">
        <v>83</v>
      </c>
      <c r="E4231" s="5" t="s">
        <v>210</v>
      </c>
      <c r="F4231" s="5" t="s">
        <v>210</v>
      </c>
      <c r="G4231" s="5" t="s">
        <v>87</v>
      </c>
      <c r="H4231" s="5" t="s">
        <v>130</v>
      </c>
      <c r="I4231">
        <v>7733.3391961624548</v>
      </c>
      <c r="J4231">
        <v>35301.740695432731</v>
      </c>
      <c r="K4231">
        <v>859.43649722239775</v>
      </c>
      <c r="L4231">
        <v>2011.871190191041</v>
      </c>
      <c r="M4231">
        <v>18042.700792157859</v>
      </c>
      <c r="N4231">
        <v>19151.483560000001</v>
      </c>
      <c r="O4231">
        <v>9853.7554728760042</v>
      </c>
      <c r="P4231">
        <v>9103.9130000000005</v>
      </c>
      <c r="Q4231">
        <v>3641.773471003306</v>
      </c>
      <c r="R4231">
        <v>7948.5823748937573</v>
      </c>
      <c r="S4231">
        <v>20208.651868477082</v>
      </c>
      <c r="T4231">
        <v>11758.825312999999</v>
      </c>
      <c r="U4231">
        <v>1859.2367786269001</v>
      </c>
      <c r="V4231">
        <v>13486</v>
      </c>
      <c r="W4231">
        <v>3337.7462673212358</v>
      </c>
      <c r="X4231">
        <v>11932.45065639351</v>
      </c>
      <c r="Y4231">
        <v>46610.691629999987</v>
      </c>
      <c r="Z4231">
        <v>14599.592675667251</v>
      </c>
      <c r="AA4231">
        <v>230078.92240039661</v>
      </c>
      <c r="AB4231">
        <v>1009</v>
      </c>
      <c r="AC4231">
        <v>12567.928030700001</v>
      </c>
      <c r="AD4231">
        <v>15728.578575067089</v>
      </c>
      <c r="AE4231">
        <v>16852.197730436132</v>
      </c>
      <c r="AF4231">
        <v>35507.413370066759</v>
      </c>
      <c r="AG4231">
        <v>160818</v>
      </c>
      <c r="AH4231">
        <v>33303.796991638999</v>
      </c>
      <c r="AI4231">
        <v>2485.6480265066498</v>
      </c>
      <c r="AJ4231">
        <v>36604.340523948842</v>
      </c>
      <c r="AK4231">
        <v>2474.68671229248</v>
      </c>
      <c r="AL4231">
        <v>784872.3125</v>
      </c>
      <c r="AM4231">
        <v>653877</v>
      </c>
      <c r="AN4231">
        <v>130995.2734375</v>
      </c>
      <c r="AO4231" s="5" t="s">
        <v>1156</v>
      </c>
    </row>
    <row r="4232" spans="1:41" ht="14.25" x14ac:dyDescent="0.45">
      <c r="A4232">
        <v>2022</v>
      </c>
      <c r="B4232" s="5" t="s">
        <v>1509</v>
      </c>
      <c r="C4232" s="5" t="s">
        <v>170</v>
      </c>
      <c r="D4232" s="5" t="s">
        <v>83</v>
      </c>
      <c r="E4232" s="5" t="s">
        <v>24</v>
      </c>
      <c r="F4232" s="5" t="s">
        <v>24</v>
      </c>
      <c r="G4232" s="5" t="s">
        <v>86</v>
      </c>
      <c r="H4232" s="5" t="s">
        <v>130</v>
      </c>
      <c r="I4232">
        <v>2654.990907978563</v>
      </c>
      <c r="J4232">
        <v>5343.7395206195788</v>
      </c>
      <c r="K4232">
        <v>109.48416115375517</v>
      </c>
      <c r="L4232">
        <v>318.59890895742757</v>
      </c>
      <c r="M4232">
        <v>5866.9053211180617</v>
      </c>
      <c r="N4232">
        <v>4249.4678683077218</v>
      </c>
      <c r="O4232">
        <v>175.17465784600827</v>
      </c>
      <c r="P4232">
        <v>121.52741888066824</v>
      </c>
      <c r="Q4232">
        <v>240.03795088356802</v>
      </c>
      <c r="R4232">
        <v>316.60629722442923</v>
      </c>
      <c r="S4232">
        <v>7582.3255807033147</v>
      </c>
      <c r="T4232">
        <v>218.96832230751033</v>
      </c>
      <c r="U4232"/>
      <c r="V4232">
        <v>341.59058279971612</v>
      </c>
      <c r="W4232">
        <v>333.92669151895325</v>
      </c>
      <c r="X4232">
        <v>853.64564291234535</v>
      </c>
      <c r="Y4232">
        <v>11721.921713926797</v>
      </c>
      <c r="Z4232">
        <v>1427.2847926728716</v>
      </c>
      <c r="AA4232">
        <v>20522.781985273177</v>
      </c>
      <c r="AB4232"/>
      <c r="AC4232">
        <v>1158.090611436076</v>
      </c>
      <c r="AD4232">
        <v>3661.5894734260546</v>
      </c>
      <c r="AE4232">
        <v>1853.1508085206906</v>
      </c>
      <c r="AF4232">
        <v>5751.5860643654587</v>
      </c>
      <c r="AG4232">
        <v>38626.74458804226</v>
      </c>
      <c r="AH4232">
        <v>7432.5760371116539</v>
      </c>
      <c r="AI4232">
        <v>2533.4634890978946</v>
      </c>
      <c r="AJ4232">
        <v>7171.2125555709636</v>
      </c>
      <c r="AK4232">
        <v>107.29447793068006</v>
      </c>
      <c r="AL4232">
        <v>130694.6796875</v>
      </c>
      <c r="AM4232">
        <v>101819.328125</v>
      </c>
      <c r="AN4232">
        <v>28875.353515625</v>
      </c>
      <c r="AO4232" s="5" t="s">
        <v>3098</v>
      </c>
    </row>
    <row r="4233" spans="1:41" ht="14.25" x14ac:dyDescent="0.45">
      <c r="A4233">
        <v>2022</v>
      </c>
      <c r="B4233" s="5" t="s">
        <v>1507</v>
      </c>
      <c r="C4233" s="5" t="s">
        <v>170</v>
      </c>
      <c r="D4233" s="5" t="s">
        <v>83</v>
      </c>
      <c r="E4233" s="5" t="s">
        <v>24</v>
      </c>
      <c r="F4233" s="5" t="s">
        <v>24</v>
      </c>
      <c r="G4233" s="5" t="s">
        <v>86</v>
      </c>
      <c r="H4233" s="5" t="s">
        <v>130</v>
      </c>
      <c r="I4233">
        <v>1819.5901541722728</v>
      </c>
      <c r="J4233">
        <v>9325.3995401328975</v>
      </c>
      <c r="K4233">
        <v>113.72438463576705</v>
      </c>
      <c r="L4233">
        <v>284.31096158941762</v>
      </c>
      <c r="M4233">
        <v>2534.9165335312473</v>
      </c>
      <c r="N4233">
        <v>2914.7559782147096</v>
      </c>
      <c r="O4233">
        <v>107.46954348079986</v>
      </c>
      <c r="P4233">
        <v>113.72438463576705</v>
      </c>
      <c r="Q4233">
        <v>215.79201984636796</v>
      </c>
      <c r="R4233">
        <v>893.60208940661869</v>
      </c>
      <c r="S4233">
        <v>5879.5506856691563</v>
      </c>
      <c r="T4233">
        <v>284.31096158941762</v>
      </c>
      <c r="U4233">
        <v>0</v>
      </c>
      <c r="V4233">
        <v>1032.6174124927647</v>
      </c>
      <c r="W4233">
        <v>227.4487692715341</v>
      </c>
      <c r="X4233">
        <v>321.58841917928288</v>
      </c>
      <c r="Y4233">
        <v>12654.112278421799</v>
      </c>
      <c r="Z4233">
        <v>1649.0035772186222</v>
      </c>
      <c r="AA4233">
        <v>19681.813930473843</v>
      </c>
      <c r="AB4233">
        <v>130.78304233113209</v>
      </c>
      <c r="AC4233">
        <v>1625.6548238090529</v>
      </c>
      <c r="AD4233">
        <v>3093.0189511312742</v>
      </c>
      <c r="AE4233">
        <v>1194.1060386755539</v>
      </c>
      <c r="AF4233">
        <v>8406.5065122759006</v>
      </c>
      <c r="AG4233">
        <v>25518.581668457646</v>
      </c>
      <c r="AH4233">
        <v>7278.3606166890913</v>
      </c>
      <c r="AI4233">
        <v>1867.3543957192949</v>
      </c>
      <c r="AJ4233">
        <v>8353.9245779896082</v>
      </c>
      <c r="AK4233">
        <v>102.35194617219034</v>
      </c>
      <c r="AL4233">
        <v>117624.3671875</v>
      </c>
      <c r="AM4233">
        <v>95683.4921875</v>
      </c>
      <c r="AN4233">
        <v>21940.876953125</v>
      </c>
      <c r="AO4233" s="5" t="s">
        <v>3097</v>
      </c>
    </row>
    <row r="4234" spans="1:41" ht="14.25" x14ac:dyDescent="0.45">
      <c r="A4234">
        <v>2022</v>
      </c>
      <c r="B4234" s="5" t="s">
        <v>589</v>
      </c>
      <c r="C4234" s="5" t="s">
        <v>170</v>
      </c>
      <c r="D4234" s="5" t="s">
        <v>83</v>
      </c>
      <c r="E4234" s="5" t="s">
        <v>24</v>
      </c>
      <c r="F4234" s="5" t="s">
        <v>24</v>
      </c>
      <c r="G4234" s="5" t="s">
        <v>86</v>
      </c>
      <c r="H4234" s="5" t="s">
        <v>130</v>
      </c>
      <c r="I4234">
        <v>2441.6813304277689</v>
      </c>
      <c r="J4234">
        <v>5838.803181457708</v>
      </c>
      <c r="K4234">
        <v>106.1600578446856</v>
      </c>
      <c r="L4234">
        <v>318.4801735340568</v>
      </c>
      <c r="M4234">
        <v>4458.7224294767957</v>
      </c>
      <c r="N4234">
        <v>3232.5737613706765</v>
      </c>
      <c r="O4234">
        <v>118.89926478604788</v>
      </c>
      <c r="P4234">
        <v>100.85205495245133</v>
      </c>
      <c r="Q4234">
        <v>286.42957027063466</v>
      </c>
      <c r="R4234">
        <v>306.99365527526186</v>
      </c>
      <c r="S4234">
        <v>7181.8890675366783</v>
      </c>
      <c r="T4234">
        <v>424.64023137874239</v>
      </c>
      <c r="U4234">
        <v>0</v>
      </c>
      <c r="V4234">
        <v>331.21938047541909</v>
      </c>
      <c r="W4234">
        <v>429.94823427097668</v>
      </c>
      <c r="X4234">
        <v>827.72768111335301</v>
      </c>
      <c r="Y4234">
        <v>12610.222471080979</v>
      </c>
      <c r="Z4234">
        <v>2636.6769739573501</v>
      </c>
      <c r="AA4234">
        <v>24093.385779777858</v>
      </c>
      <c r="AB4234">
        <v>122.08406652138844</v>
      </c>
      <c r="AC4234">
        <v>1139.7732037536982</v>
      </c>
      <c r="AD4234">
        <v>3667.4171170151558</v>
      </c>
      <c r="AE4234">
        <v>1558.8925070121875</v>
      </c>
      <c r="AF4234">
        <v>8075.9508621630457</v>
      </c>
      <c r="AG4234">
        <v>39898.134539768187</v>
      </c>
      <c r="AH4234">
        <v>9147.1967272980219</v>
      </c>
      <c r="AI4234">
        <v>2456.5437385260248</v>
      </c>
      <c r="AJ4234">
        <v>8228.4660835415816</v>
      </c>
      <c r="AK4234">
        <v>104.0368566877919</v>
      </c>
      <c r="AL4234">
        <v>140143.796875</v>
      </c>
      <c r="AM4234">
        <v>111098.5390625</v>
      </c>
      <c r="AN4234">
        <v>29045.265625</v>
      </c>
      <c r="AO4234" s="5" t="s">
        <v>1157</v>
      </c>
    </row>
    <row r="4235" spans="1:41" ht="14.25" x14ac:dyDescent="0.45">
      <c r="A4235">
        <v>2022</v>
      </c>
      <c r="B4235" s="5" t="s">
        <v>1508</v>
      </c>
      <c r="C4235" s="5" t="s">
        <v>170</v>
      </c>
      <c r="D4235" s="5" t="s">
        <v>83</v>
      </c>
      <c r="E4235" s="5" t="s">
        <v>24</v>
      </c>
      <c r="F4235" s="5" t="s">
        <v>24</v>
      </c>
      <c r="G4235" s="5" t="s">
        <v>86</v>
      </c>
      <c r="H4235" s="5" t="s">
        <v>130</v>
      </c>
      <c r="I4235">
        <v>3199.6381131616395</v>
      </c>
      <c r="J4235">
        <v>4742.273259504198</v>
      </c>
      <c r="K4235">
        <v>112.26800397058385</v>
      </c>
      <c r="L4235">
        <v>348.03081230880991</v>
      </c>
      <c r="M4235">
        <v>11269.1693008558</v>
      </c>
      <c r="N4235">
        <v>2514.8032889410783</v>
      </c>
      <c r="O4235">
        <v>119.00408420881888</v>
      </c>
      <c r="P4235">
        <v>105.53192373234882</v>
      </c>
      <c r="Q4235">
        <v>224.18567563477748</v>
      </c>
      <c r="R4235">
        <v>435.82506502183031</v>
      </c>
      <c r="S4235">
        <v>6835.0471999028468</v>
      </c>
      <c r="T4235">
        <v>336.80401191175156</v>
      </c>
      <c r="U4235"/>
      <c r="V4235">
        <v>1019.3934760529013</v>
      </c>
      <c r="W4235">
        <v>342.41741211028074</v>
      </c>
      <c r="X4235">
        <v>383.95657357939677</v>
      </c>
      <c r="Y4235">
        <v>11675.87241294072</v>
      </c>
      <c r="Z4235">
        <v>1122.6800397058385</v>
      </c>
      <c r="AA4235">
        <v>20712.720084187422</v>
      </c>
      <c r="AB4235"/>
      <c r="AC4235">
        <v>1298.9408059396551</v>
      </c>
      <c r="AD4235">
        <v>3118.8183698602866</v>
      </c>
      <c r="AE4235">
        <v>1684.0200595587578</v>
      </c>
      <c r="AF4235">
        <v>6204.1904646610119</v>
      </c>
      <c r="AG4235">
        <v>39260.120988513168</v>
      </c>
      <c r="AH4235">
        <v>7409.6882620585338</v>
      </c>
      <c r="AI4235">
        <v>2460.914647035198</v>
      </c>
      <c r="AJ4235">
        <v>7579.1938371665174</v>
      </c>
      <c r="AK4235">
        <v>161.04432776394231</v>
      </c>
      <c r="AL4235">
        <v>134676.546875</v>
      </c>
      <c r="AM4235">
        <v>102127.421875</v>
      </c>
      <c r="AN4235">
        <v>32549.1328125</v>
      </c>
      <c r="AO4235" s="5" t="s">
        <v>3096</v>
      </c>
    </row>
    <row r="4236" spans="1:41" ht="14.25" x14ac:dyDescent="0.45">
      <c r="A4236">
        <v>2022</v>
      </c>
      <c r="B4236" s="5" t="s">
        <v>5028</v>
      </c>
      <c r="C4236" s="5" t="s">
        <v>170</v>
      </c>
      <c r="D4236" s="5" t="s">
        <v>83</v>
      </c>
      <c r="E4236" s="5" t="s">
        <v>24</v>
      </c>
      <c r="F4236" s="5" t="s">
        <v>24</v>
      </c>
      <c r="G4236" s="5" t="s">
        <v>86</v>
      </c>
      <c r="H4236" s="5" t="s">
        <v>130</v>
      </c>
      <c r="I4236">
        <v>2000</v>
      </c>
      <c r="J4236">
        <v>8000</v>
      </c>
      <c r="K4236">
        <v>100</v>
      </c>
      <c r="L4236">
        <v>400</v>
      </c>
      <c r="M4236">
        <v>10000</v>
      </c>
      <c r="N4236">
        <v>3138.3609531249999</v>
      </c>
      <c r="O4236">
        <v>111.68300000000001</v>
      </c>
      <c r="P4236">
        <v>94.64</v>
      </c>
      <c r="Q4236">
        <v>726.67866826120166</v>
      </c>
      <c r="R4236">
        <v>402.327</v>
      </c>
      <c r="S4236">
        <v>4184.3999999999996</v>
      </c>
      <c r="T4236">
        <v>200</v>
      </c>
      <c r="U4236">
        <v>0</v>
      </c>
      <c r="V4236">
        <v>520</v>
      </c>
      <c r="W4236">
        <v>1249</v>
      </c>
      <c r="X4236">
        <v>3795</v>
      </c>
      <c r="Y4236">
        <v>14038.5</v>
      </c>
      <c r="Z4236">
        <v>4336.3303465005356</v>
      </c>
      <c r="AA4236">
        <v>26790</v>
      </c>
      <c r="AB4236">
        <v>145</v>
      </c>
      <c r="AC4236">
        <v>1348.9536800000001</v>
      </c>
      <c r="AD4236">
        <v>2085</v>
      </c>
      <c r="AE4236">
        <v>1488</v>
      </c>
      <c r="AF4236">
        <v>9570</v>
      </c>
      <c r="AG4236">
        <v>59711</v>
      </c>
      <c r="AH4236">
        <v>9900</v>
      </c>
      <c r="AI4236">
        <v>2662</v>
      </c>
      <c r="AJ4236">
        <v>7975</v>
      </c>
      <c r="AK4236">
        <v>98</v>
      </c>
      <c r="AL4236">
        <v>175069.875</v>
      </c>
      <c r="AM4236">
        <v>140539.796875</v>
      </c>
      <c r="AN4236">
        <v>34530.08203125</v>
      </c>
      <c r="AO4236" s="5" t="s">
        <v>5931</v>
      </c>
    </row>
    <row r="4237" spans="1:41" ht="14.25" x14ac:dyDescent="0.45">
      <c r="A4237">
        <v>2022</v>
      </c>
      <c r="B4237" s="5" t="s">
        <v>4071</v>
      </c>
      <c r="C4237" s="5" t="s">
        <v>170</v>
      </c>
      <c r="D4237" s="5" t="s">
        <v>83</v>
      </c>
      <c r="E4237" s="5" t="s">
        <v>24</v>
      </c>
      <c r="F4237" s="5" t="s">
        <v>24</v>
      </c>
      <c r="G4237" s="5" t="s">
        <v>86</v>
      </c>
      <c r="H4237" s="5" t="s">
        <v>130</v>
      </c>
      <c r="I4237">
        <v>2365.3008915698529</v>
      </c>
      <c r="J4237">
        <v>5656.1543059279093</v>
      </c>
      <c r="K4237">
        <v>102.83916919868925</v>
      </c>
      <c r="L4237">
        <v>308.51750759606773</v>
      </c>
      <c r="M4237">
        <v>6170.3501519213551</v>
      </c>
      <c r="N4237">
        <v>2925.5317149842717</v>
      </c>
      <c r="O4237">
        <v>115.17986950253196</v>
      </c>
      <c r="P4237">
        <v>97.326989729639507</v>
      </c>
      <c r="Q4237">
        <v>230.61807723398951</v>
      </c>
      <c r="R4237">
        <v>533.5090419689601</v>
      </c>
      <c r="S4237">
        <v>5167.6682522341353</v>
      </c>
      <c r="T4237">
        <v>411.35667679475699</v>
      </c>
      <c r="U4237">
        <v>0</v>
      </c>
      <c r="V4237">
        <v>534.76367983318414</v>
      </c>
      <c r="W4237">
        <v>519.33780445338073</v>
      </c>
      <c r="X4237">
        <v>2792.9855743357175</v>
      </c>
      <c r="Y4237">
        <v>12987.044482256471</v>
      </c>
      <c r="Z4237">
        <v>4087.8569756478978</v>
      </c>
      <c r="AA4237">
        <v>27442.632300670226</v>
      </c>
      <c r="AB4237">
        <v>118.34731591385159</v>
      </c>
      <c r="AC4237">
        <v>960.58596098143482</v>
      </c>
      <c r="AD4237">
        <v>2109.5823819458979</v>
      </c>
      <c r="AE4237">
        <v>1506.5938287607976</v>
      </c>
      <c r="AF4237">
        <v>9819.0838750908497</v>
      </c>
      <c r="AG4237">
        <v>37458.138988930572</v>
      </c>
      <c r="AH4237">
        <v>9092.0109488561175</v>
      </c>
      <c r="AI4237">
        <v>2737.578684069108</v>
      </c>
      <c r="AJ4237">
        <v>7971.0640045904038</v>
      </c>
      <c r="AK4237">
        <v>100.78238581471547</v>
      </c>
      <c r="AL4237">
        <v>144322.734375</v>
      </c>
      <c r="AM4237">
        <v>114884.71875</v>
      </c>
      <c r="AN4237">
        <v>29438.01953125</v>
      </c>
      <c r="AO4237" s="5" t="s">
        <v>4627</v>
      </c>
    </row>
    <row r="4238" spans="1:41" ht="14.25" x14ac:dyDescent="0.45">
      <c r="A4238">
        <v>2022</v>
      </c>
      <c r="B4238" s="5" t="s">
        <v>5028</v>
      </c>
      <c r="C4238" s="5" t="s">
        <v>170</v>
      </c>
      <c r="D4238" s="5" t="s">
        <v>83</v>
      </c>
      <c r="E4238" s="5" t="s">
        <v>24</v>
      </c>
      <c r="F4238" s="5" t="s">
        <v>24</v>
      </c>
      <c r="G4238" s="5" t="s">
        <v>87</v>
      </c>
      <c r="H4238" s="5" t="s">
        <v>130</v>
      </c>
      <c r="I4238">
        <v>2164.8643200000001</v>
      </c>
      <c r="J4238">
        <v>8412.312205657774</v>
      </c>
      <c r="K4238">
        <v>105</v>
      </c>
      <c r="L4238">
        <v>433.69476010559998</v>
      </c>
      <c r="M4238">
        <v>10612.08</v>
      </c>
      <c r="N4238">
        <v>3336.9808444102432</v>
      </c>
      <c r="O4238">
        <v>118.518893064</v>
      </c>
      <c r="P4238">
        <v>100.72838048</v>
      </c>
      <c r="Q4238">
        <v>774.94333122507567</v>
      </c>
      <c r="R4238">
        <v>426.2677535514494</v>
      </c>
      <c r="S4238">
        <v>4392.7928278079999</v>
      </c>
      <c r="T4238">
        <v>216.13120000000001</v>
      </c>
      <c r="U4238">
        <v>0</v>
      </c>
      <c r="V4238">
        <v>554</v>
      </c>
      <c r="W4238">
        <v>1325.4487919999999</v>
      </c>
      <c r="X4238">
        <v>4140.3450000000003</v>
      </c>
      <c r="Y4238">
        <v>15194.10790501032</v>
      </c>
      <c r="Z4238">
        <v>4610.767058804523</v>
      </c>
      <c r="AA4238">
        <v>30018</v>
      </c>
      <c r="AB4238">
        <v>198</v>
      </c>
      <c r="AC4238">
        <v>1431.52044</v>
      </c>
      <c r="AD4238">
        <v>2223.4804554295488</v>
      </c>
      <c r="AE4238">
        <v>1579.0775040000001</v>
      </c>
      <c r="AF4238">
        <v>10376.14713552648</v>
      </c>
      <c r="AG4238">
        <v>65884</v>
      </c>
      <c r="AH4238">
        <v>10821.52485601172</v>
      </c>
      <c r="AI4238">
        <v>2824.935696</v>
      </c>
      <c r="AJ4238">
        <v>8805.0444055200005</v>
      </c>
      <c r="AK4238">
        <v>104</v>
      </c>
      <c r="AL4238">
        <v>191184.734375</v>
      </c>
      <c r="AM4238">
        <v>154102.453125</v>
      </c>
      <c r="AN4238">
        <v>37082.2578125</v>
      </c>
      <c r="AO4238" s="5" t="s">
        <v>5932</v>
      </c>
    </row>
    <row r="4239" spans="1:41" ht="14.25" x14ac:dyDescent="0.45">
      <c r="A4239">
        <v>2022</v>
      </c>
      <c r="B4239" s="5" t="s">
        <v>4071</v>
      </c>
      <c r="C4239" s="5" t="s">
        <v>170</v>
      </c>
      <c r="D4239" s="5" t="s">
        <v>83</v>
      </c>
      <c r="E4239" s="5" t="s">
        <v>24</v>
      </c>
      <c r="F4239" s="5" t="s">
        <v>24</v>
      </c>
      <c r="G4239" s="5" t="s">
        <v>87</v>
      </c>
      <c r="H4239" s="5" t="s">
        <v>130</v>
      </c>
      <c r="I4239">
        <v>2539.3858473599998</v>
      </c>
      <c r="J4239">
        <v>6084.3511599099893</v>
      </c>
      <c r="K4239">
        <v>107.924854008</v>
      </c>
      <c r="L4239">
        <v>333.39</v>
      </c>
      <c r="M4239">
        <v>6494.5929599999999</v>
      </c>
      <c r="N4239">
        <v>3088.3296367330299</v>
      </c>
      <c r="O4239">
        <v>120.99480785279999</v>
      </c>
      <c r="P4239">
        <v>101.2414935297074</v>
      </c>
      <c r="Q4239">
        <v>243.2129050209015</v>
      </c>
      <c r="R4239">
        <v>559.19730545408368</v>
      </c>
      <c r="S4239">
        <v>5423</v>
      </c>
      <c r="T4239">
        <v>441.63232127999999</v>
      </c>
      <c r="U4239">
        <v>0</v>
      </c>
      <c r="V4239">
        <v>566</v>
      </c>
      <c r="W4239">
        <v>548.7750354329047</v>
      </c>
      <c r="X4239">
        <v>2998.5479076370211</v>
      </c>
      <c r="Y4239">
        <v>13719.92749275055</v>
      </c>
      <c r="Z4239">
        <v>4310</v>
      </c>
      <c r="AA4239">
        <v>30017</v>
      </c>
      <c r="AB4239">
        <v>115.08</v>
      </c>
      <c r="AC4239">
        <v>1011.06318</v>
      </c>
      <c r="AD4239">
        <v>2224.793761390164</v>
      </c>
      <c r="AE4239">
        <v>1585.7631143999999</v>
      </c>
      <c r="AF4239">
        <v>10541.7635089536</v>
      </c>
      <c r="AG4239">
        <v>40242</v>
      </c>
      <c r="AH4239">
        <v>9882</v>
      </c>
      <c r="AI4239">
        <v>2881.4344099199998</v>
      </c>
      <c r="AJ4239">
        <v>8557.7303056031997</v>
      </c>
      <c r="AK4239">
        <v>106.07835168</v>
      </c>
      <c r="AL4239">
        <v>154845.21875</v>
      </c>
      <c r="AM4239">
        <v>123500.3515625</v>
      </c>
      <c r="AN4239">
        <v>31344.8515625</v>
      </c>
      <c r="AO4239" s="5" t="s">
        <v>4628</v>
      </c>
    </row>
    <row r="4240" spans="1:41" ht="14.25" x14ac:dyDescent="0.45">
      <c r="A4240">
        <v>2022</v>
      </c>
      <c r="B4240" s="5" t="s">
        <v>1508</v>
      </c>
      <c r="C4240" s="5" t="s">
        <v>170</v>
      </c>
      <c r="D4240" s="5" t="s">
        <v>83</v>
      </c>
      <c r="E4240" s="5" t="s">
        <v>24</v>
      </c>
      <c r="F4240" s="5" t="s">
        <v>24</v>
      </c>
      <c r="G4240" s="5" t="s">
        <v>87</v>
      </c>
      <c r="H4240" s="5" t="s">
        <v>130</v>
      </c>
      <c r="I4240">
        <v>2907</v>
      </c>
      <c r="J4240">
        <v>5061.84</v>
      </c>
      <c r="K4240">
        <v>119.93933643726351</v>
      </c>
      <c r="L4240">
        <v>368.9</v>
      </c>
      <c r="M4240">
        <v>11794.343410590071</v>
      </c>
      <c r="N4240">
        <v>2658.0619801661319</v>
      </c>
      <c r="O4240">
        <v>128</v>
      </c>
      <c r="P4240">
        <v>115</v>
      </c>
      <c r="Q4240">
        <v>269.1285866986081</v>
      </c>
      <c r="R4240">
        <v>477.53429010280553</v>
      </c>
      <c r="S4240">
        <v>8205.2815717132853</v>
      </c>
      <c r="T4240">
        <v>384.272709499661</v>
      </c>
      <c r="U4240"/>
      <c r="V4240">
        <v>1064</v>
      </c>
      <c r="W4240">
        <v>350.34912863303038</v>
      </c>
      <c r="X4240">
        <v>432.30066369684192</v>
      </c>
      <c r="Y4240">
        <v>13114</v>
      </c>
      <c r="Z4240">
        <v>1348</v>
      </c>
      <c r="AA4240">
        <v>21990.898282885209</v>
      </c>
      <c r="AB4240">
        <v>136</v>
      </c>
      <c r="AC4240">
        <v>1398.7</v>
      </c>
      <c r="AD4240">
        <v>3744.053573777695</v>
      </c>
      <c r="AE4240">
        <v>1723.02850147392</v>
      </c>
      <c r="AF4240">
        <v>6576.4281299927361</v>
      </c>
      <c r="AG4240">
        <v>43049</v>
      </c>
      <c r="AH4240">
        <v>8773.7191263527566</v>
      </c>
      <c r="AI4240">
        <v>2517.9189834872218</v>
      </c>
      <c r="AJ4240">
        <v>8974.4285561898432</v>
      </c>
      <c r="AK4240">
        <v>195.21063073711781</v>
      </c>
      <c r="AL4240">
        <v>147877.34375</v>
      </c>
      <c r="AM4240">
        <v>111095.9453125</v>
      </c>
      <c r="AN4240">
        <v>36781.390625</v>
      </c>
      <c r="AO4240" s="5" t="s">
        <v>3101</v>
      </c>
    </row>
    <row r="4241" spans="1:41" ht="14.25" x14ac:dyDescent="0.45">
      <c r="A4241">
        <v>2022</v>
      </c>
      <c r="B4241" s="5" t="s">
        <v>589</v>
      </c>
      <c r="C4241" s="5" t="s">
        <v>170</v>
      </c>
      <c r="D4241" s="5" t="s">
        <v>83</v>
      </c>
      <c r="E4241" s="5" t="s">
        <v>24</v>
      </c>
      <c r="F4241" s="5" t="s">
        <v>24</v>
      </c>
      <c r="G4241" s="5" t="s">
        <v>87</v>
      </c>
      <c r="H4241" s="5" t="s">
        <v>130</v>
      </c>
      <c r="I4241">
        <v>2514.9195070680712</v>
      </c>
      <c r="J4241">
        <v>6199.9657503695998</v>
      </c>
      <c r="K4241">
        <v>108.7894300281516</v>
      </c>
      <c r="L4241">
        <v>336.19260457440009</v>
      </c>
      <c r="M4241">
        <v>4637.1393734399999</v>
      </c>
      <c r="N4241">
        <v>3452</v>
      </c>
      <c r="O4241">
        <v>123.69654931205029</v>
      </c>
      <c r="P4241">
        <v>95</v>
      </c>
      <c r="Q4241">
        <v>297.59951381217678</v>
      </c>
      <c r="R4241">
        <v>316.86730038640587</v>
      </c>
      <c r="S4241">
        <v>7381.594739409079</v>
      </c>
      <c r="T4241">
        <v>416.241604</v>
      </c>
      <c r="U4241">
        <v>0</v>
      </c>
      <c r="V4241">
        <v>347</v>
      </c>
      <c r="W4241">
        <v>449.3489525280857</v>
      </c>
      <c r="X4241">
        <v>878.06640913681304</v>
      </c>
      <c r="Y4241">
        <v>13222.12933</v>
      </c>
      <c r="Z4241">
        <v>2750.2521684205049</v>
      </c>
      <c r="AA4241">
        <v>26039.72354709233</v>
      </c>
      <c r="AB4241">
        <v>115</v>
      </c>
      <c r="AC4241">
        <v>1190.37841</v>
      </c>
      <c r="AD4241">
        <v>3825.3915736348222</v>
      </c>
      <c r="AE4241">
        <v>1621.271998327795</v>
      </c>
      <c r="AF4241">
        <v>8525.0988299751371</v>
      </c>
      <c r="AG4241">
        <v>42694</v>
      </c>
      <c r="AH4241">
        <v>9847.0642831106143</v>
      </c>
      <c r="AI4241">
        <v>2554.8429786048009</v>
      </c>
      <c r="AJ4241">
        <v>8728.884911715264</v>
      </c>
      <c r="AK4241">
        <v>108.1999187136</v>
      </c>
      <c r="AL4241">
        <v>148776.671875</v>
      </c>
      <c r="AM4241">
        <v>118331.28125</v>
      </c>
      <c r="AN4241">
        <v>30445.375</v>
      </c>
      <c r="AO4241" s="5" t="s">
        <v>1158</v>
      </c>
    </row>
    <row r="4242" spans="1:41" ht="14.25" x14ac:dyDescent="0.45">
      <c r="A4242">
        <v>2022</v>
      </c>
      <c r="B4242" s="5" t="s">
        <v>1507</v>
      </c>
      <c r="C4242" s="5" t="s">
        <v>170</v>
      </c>
      <c r="D4242" s="5" t="s">
        <v>83</v>
      </c>
      <c r="E4242" s="5" t="s">
        <v>24</v>
      </c>
      <c r="F4242" s="5" t="s">
        <v>24</v>
      </c>
      <c r="G4242" s="5" t="s">
        <v>87</v>
      </c>
      <c r="H4242" s="5" t="s">
        <v>130</v>
      </c>
      <c r="I4242">
        <v>1888</v>
      </c>
      <c r="J4242">
        <v>8380.4</v>
      </c>
      <c r="K4242">
        <v>124</v>
      </c>
      <c r="L4242">
        <v>298.77314215557777</v>
      </c>
      <c r="M4242">
        <v>2674.7999999999979</v>
      </c>
      <c r="N4242">
        <v>3108.9189999999999</v>
      </c>
      <c r="O4242">
        <v>118.0175506600544</v>
      </c>
      <c r="P4242">
        <v>124</v>
      </c>
      <c r="Q4242">
        <v>232.55536050208681</v>
      </c>
      <c r="R4242">
        <v>945.96133183516667</v>
      </c>
      <c r="S4242">
        <v>6299</v>
      </c>
      <c r="T4242">
        <v>304.60000000000002</v>
      </c>
      <c r="U4242"/>
      <c r="V4242">
        <v>1106.309830939005</v>
      </c>
      <c r="W4242">
        <v>234.7893145284286</v>
      </c>
      <c r="X4242">
        <v>368.96215962746112</v>
      </c>
      <c r="Y4242">
        <v>14067</v>
      </c>
      <c r="Z4242">
        <v>1777.04933219025</v>
      </c>
      <c r="AA4242">
        <v>21064.266492286679</v>
      </c>
      <c r="AB4242">
        <v>115</v>
      </c>
      <c r="AC4242">
        <v>1785.2095099999999</v>
      </c>
      <c r="AD4242">
        <v>3333.2935005299109</v>
      </c>
      <c r="AE4242">
        <v>1285.7376856223079</v>
      </c>
      <c r="AF4242">
        <v>8834.124267256122</v>
      </c>
      <c r="AG4242">
        <v>27446.67389843009</v>
      </c>
      <c r="AH4242">
        <v>7695.9999999999991</v>
      </c>
      <c r="AI4242">
        <v>1923.8647036057209</v>
      </c>
      <c r="AJ4242">
        <v>8974.4285561898432</v>
      </c>
      <c r="AK4242">
        <v>144</v>
      </c>
      <c r="AL4242">
        <v>124655.734375</v>
      </c>
      <c r="AM4242">
        <v>101319.4140625</v>
      </c>
      <c r="AN4242">
        <v>23336.326171875</v>
      </c>
      <c r="AO4242" s="5" t="s">
        <v>3100</v>
      </c>
    </row>
    <row r="4243" spans="1:41" ht="14.25" x14ac:dyDescent="0.45">
      <c r="A4243">
        <v>2022</v>
      </c>
      <c r="B4243" s="5" t="s">
        <v>1509</v>
      </c>
      <c r="C4243" s="5" t="s">
        <v>170</v>
      </c>
      <c r="D4243" s="5" t="s">
        <v>83</v>
      </c>
      <c r="E4243" s="5" t="s">
        <v>24</v>
      </c>
      <c r="F4243" s="5" t="s">
        <v>24</v>
      </c>
      <c r="G4243" s="5" t="s">
        <v>87</v>
      </c>
      <c r="H4243" s="5" t="s">
        <v>130</v>
      </c>
      <c r="I4243">
        <v>2785.5627440495041</v>
      </c>
      <c r="J4243">
        <v>5502</v>
      </c>
      <c r="K4243">
        <v>117.013986768062</v>
      </c>
      <c r="L4243">
        <v>340.81920000000002</v>
      </c>
      <c r="M4243">
        <v>6162.4814477142809</v>
      </c>
      <c r="N4243">
        <v>4458.4557108732024</v>
      </c>
      <c r="O4243">
        <v>182.11676335961229</v>
      </c>
      <c r="P4243">
        <v>111</v>
      </c>
      <c r="Q4243">
        <v>245.9979288061102</v>
      </c>
      <c r="R4243">
        <v>337.53544277334538</v>
      </c>
      <c r="S4243">
        <v>7806.7866859614451</v>
      </c>
      <c r="T4243">
        <v>218.688652788528</v>
      </c>
      <c r="U4243"/>
      <c r="V4243">
        <v>354</v>
      </c>
      <c r="W4243">
        <v>344.82816716287988</v>
      </c>
      <c r="X4243">
        <v>878.06640913681304</v>
      </c>
      <c r="Y4243">
        <v>12526.37226</v>
      </c>
      <c r="Z4243">
        <v>1460.858928130441</v>
      </c>
      <c r="AA4243">
        <v>21593.01295930121</v>
      </c>
      <c r="AB4243">
        <v>136</v>
      </c>
      <c r="AC4243">
        <v>1190.49792</v>
      </c>
      <c r="AD4243">
        <v>3786.5806924705121</v>
      </c>
      <c r="AE4243">
        <v>1938.8186320369609</v>
      </c>
      <c r="AF4243">
        <v>6034.447730854562</v>
      </c>
      <c r="AG4243">
        <v>42551.240684668912</v>
      </c>
      <c r="AH4243">
        <v>7932.8872618283194</v>
      </c>
      <c r="AI4243">
        <v>2605.939838176897</v>
      </c>
      <c r="AJ4243">
        <v>7542.9817505625879</v>
      </c>
      <c r="AK4243">
        <v>120.4670219817625</v>
      </c>
      <c r="AL4243">
        <v>139265.46875</v>
      </c>
      <c r="AM4243">
        <v>108973.609375</v>
      </c>
      <c r="AN4243">
        <v>30291.85546875</v>
      </c>
      <c r="AO4243" s="5" t="s">
        <v>3099</v>
      </c>
    </row>
    <row r="4244" spans="1:41" ht="14.25" x14ac:dyDescent="0.45">
      <c r="A4244">
        <v>2022</v>
      </c>
      <c r="B4244" s="5" t="s">
        <v>4071</v>
      </c>
      <c r="C4244" s="5" t="s">
        <v>170</v>
      </c>
      <c r="D4244" s="5" t="s">
        <v>83</v>
      </c>
      <c r="E4244" s="5" t="s">
        <v>213</v>
      </c>
      <c r="F4244" s="5" t="s">
        <v>213</v>
      </c>
      <c r="G4244" s="5" t="s">
        <v>87</v>
      </c>
      <c r="H4244" s="5" t="s">
        <v>130</v>
      </c>
      <c r="I4244">
        <v>0</v>
      </c>
      <c r="J4244"/>
      <c r="K4244"/>
      <c r="L4244"/>
      <c r="M4244">
        <v>227.61979056290451</v>
      </c>
      <c r="N4244">
        <v>0</v>
      </c>
      <c r="O4244"/>
      <c r="P4244">
        <v>111</v>
      </c>
      <c r="Q4244">
        <v>0</v>
      </c>
      <c r="R4244">
        <v>98.866090413610678</v>
      </c>
      <c r="S4244">
        <v>0</v>
      </c>
      <c r="T4244"/>
      <c r="U4244"/>
      <c r="V4244">
        <v>0</v>
      </c>
      <c r="W4244">
        <v>233.8394540290677</v>
      </c>
      <c r="X4244">
        <v>305.10135985704159</v>
      </c>
      <c r="Y4244"/>
      <c r="Z4244"/>
      <c r="AA4244">
        <v>2659</v>
      </c>
      <c r="AB4244"/>
      <c r="AC4244">
        <v>198</v>
      </c>
      <c r="AD4244"/>
      <c r="AE4244">
        <v>812.13889428778396</v>
      </c>
      <c r="AF4244">
        <v>275.35750942030342</v>
      </c>
      <c r="AG4244">
        <v>4057</v>
      </c>
      <c r="AH4244">
        <v>98</v>
      </c>
      <c r="AI4244"/>
      <c r="AJ4244">
        <v>186.91704141396539</v>
      </c>
      <c r="AK4244"/>
      <c r="AL4244">
        <v>9262.83984375</v>
      </c>
      <c r="AM4244">
        <v>8398.2802734375</v>
      </c>
      <c r="AN4244">
        <v>864.56060791015625</v>
      </c>
      <c r="AO4244" s="5" t="s">
        <v>4629</v>
      </c>
    </row>
    <row r="4245" spans="1:41" ht="14.25" x14ac:dyDescent="0.45">
      <c r="A4245">
        <v>2022</v>
      </c>
      <c r="B4245" s="5" t="s">
        <v>1507</v>
      </c>
      <c r="C4245" s="5" t="s">
        <v>170</v>
      </c>
      <c r="D4245" s="5" t="s">
        <v>83</v>
      </c>
      <c r="E4245" s="5" t="s">
        <v>213</v>
      </c>
      <c r="F4245" s="5" t="s">
        <v>213</v>
      </c>
      <c r="G4245" s="5" t="s">
        <v>87</v>
      </c>
      <c r="H4245" s="5" t="s">
        <v>130</v>
      </c>
      <c r="I4245">
        <v>0</v>
      </c>
      <c r="J4245"/>
      <c r="K4245">
        <v>0</v>
      </c>
      <c r="L4245"/>
      <c r="M4245">
        <v>117.3239999999999</v>
      </c>
      <c r="N4245">
        <v>381.21376156500008</v>
      </c>
      <c r="O4245">
        <v>101.83</v>
      </c>
      <c r="P4245">
        <v>618.13300000000004</v>
      </c>
      <c r="Q4245">
        <v>87.965826892948428</v>
      </c>
      <c r="R4245">
        <v>90.290917759285534</v>
      </c>
      <c r="S4245">
        <v>0</v>
      </c>
      <c r="T4245">
        <v>24.977259398953311</v>
      </c>
      <c r="U4245"/>
      <c r="V4245">
        <v>0</v>
      </c>
      <c r="W4245">
        <v>295.43259059947701</v>
      </c>
      <c r="X4245">
        <v>150.5454732347539</v>
      </c>
      <c r="Y4245">
        <v>80</v>
      </c>
      <c r="Z4245">
        <v>0</v>
      </c>
      <c r="AA4245">
        <v>2023.2221436173199</v>
      </c>
      <c r="AB4245">
        <v>0</v>
      </c>
      <c r="AC4245">
        <v>235.57891980000011</v>
      </c>
      <c r="AD4245">
        <v>532.4831855098588</v>
      </c>
      <c r="AE4245"/>
      <c r="AF4245">
        <v>17881.687880000001</v>
      </c>
      <c r="AG4245">
        <v>2876.9428910795859</v>
      </c>
      <c r="AH4245">
        <v>0</v>
      </c>
      <c r="AI4245">
        <v>0</v>
      </c>
      <c r="AJ4245">
        <v>439.81734330206859</v>
      </c>
      <c r="AK4245"/>
      <c r="AL4245">
        <v>25937.4453125</v>
      </c>
      <c r="AM4245">
        <v>24714.8515625</v>
      </c>
      <c r="AN4245">
        <v>1222.592529296875</v>
      </c>
      <c r="AO4245" s="5" t="s">
        <v>3102</v>
      </c>
    </row>
    <row r="4246" spans="1:41" ht="14.25" x14ac:dyDescent="0.45">
      <c r="A4246">
        <v>2022</v>
      </c>
      <c r="B4246" s="5" t="s">
        <v>1509</v>
      </c>
      <c r="C4246" s="5" t="s">
        <v>170</v>
      </c>
      <c r="D4246" s="5" t="s">
        <v>83</v>
      </c>
      <c r="E4246" s="5" t="s">
        <v>213</v>
      </c>
      <c r="F4246" s="5" t="s">
        <v>213</v>
      </c>
      <c r="G4246" s="5" t="s">
        <v>87</v>
      </c>
      <c r="H4246" s="5" t="s">
        <v>130</v>
      </c>
      <c r="I4246">
        <v>0</v>
      </c>
      <c r="J4246"/>
      <c r="K4246"/>
      <c r="L4246">
        <v>0</v>
      </c>
      <c r="M4246">
        <v>212.43576980713169</v>
      </c>
      <c r="N4246">
        <v>0</v>
      </c>
      <c r="O4246">
        <v>0</v>
      </c>
      <c r="P4246">
        <v>618.13300000000004</v>
      </c>
      <c r="Q4246">
        <v>0</v>
      </c>
      <c r="R4246">
        <v>84.84324662439505</v>
      </c>
      <c r="S4246">
        <v>0</v>
      </c>
      <c r="T4246">
        <v>0</v>
      </c>
      <c r="U4246"/>
      <c r="V4246">
        <v>0</v>
      </c>
      <c r="W4246">
        <v>269.60361985025901</v>
      </c>
      <c r="X4246">
        <v>146.42852984339311</v>
      </c>
      <c r="Y4246">
        <v>0</v>
      </c>
      <c r="Z4246">
        <v>0</v>
      </c>
      <c r="AA4246">
        <v>3030.5850296005769</v>
      </c>
      <c r="AB4246">
        <v>0</v>
      </c>
      <c r="AC4246">
        <v>242.44181753999999</v>
      </c>
      <c r="AD4246"/>
      <c r="AE4246">
        <v>850.32645418680045</v>
      </c>
      <c r="AF4246">
        <v>253.82726096993221</v>
      </c>
      <c r="AG4246">
        <v>4927.079540863816</v>
      </c>
      <c r="AH4246">
        <v>843.22817244522116</v>
      </c>
      <c r="AI4246">
        <v>0</v>
      </c>
      <c r="AJ4246">
        <v>1304.0323277503951</v>
      </c>
      <c r="AK4246"/>
      <c r="AL4246">
        <v>12782.96484375</v>
      </c>
      <c r="AM4246">
        <v>11311.2685546875</v>
      </c>
      <c r="AN4246">
        <v>1471.6961669921875</v>
      </c>
      <c r="AO4246" s="5" t="s">
        <v>3104</v>
      </c>
    </row>
    <row r="4247" spans="1:41" ht="14.25" x14ac:dyDescent="0.45">
      <c r="A4247">
        <v>2022</v>
      </c>
      <c r="B4247" s="5" t="s">
        <v>589</v>
      </c>
      <c r="C4247" s="5" t="s">
        <v>170</v>
      </c>
      <c r="D4247" s="5" t="s">
        <v>83</v>
      </c>
      <c r="E4247" s="5" t="s">
        <v>213</v>
      </c>
      <c r="F4247" s="5" t="s">
        <v>213</v>
      </c>
      <c r="G4247" s="5" t="s">
        <v>87</v>
      </c>
      <c r="H4247" s="5" t="s">
        <v>130</v>
      </c>
      <c r="I4247">
        <v>0</v>
      </c>
      <c r="J4247"/>
      <c r="K4247"/>
      <c r="L4247">
        <v>0</v>
      </c>
      <c r="M4247">
        <v>205.17133565865601</v>
      </c>
      <c r="N4247">
        <v>0</v>
      </c>
      <c r="O4247">
        <v>0</v>
      </c>
      <c r="P4247">
        <v>618.13300000000004</v>
      </c>
      <c r="Q4247">
        <v>6</v>
      </c>
      <c r="R4247">
        <v>99.044913280440554</v>
      </c>
      <c r="S4247">
        <v>0</v>
      </c>
      <c r="T4247">
        <v>0</v>
      </c>
      <c r="U4247"/>
      <c r="V4247">
        <v>0</v>
      </c>
      <c r="W4247">
        <v>322.89217175440388</v>
      </c>
      <c r="X4247"/>
      <c r="Y4247">
        <v>0</v>
      </c>
      <c r="Z4247"/>
      <c r="AA4247">
        <v>4111.4855676519528</v>
      </c>
      <c r="AB4247"/>
      <c r="AC4247">
        <v>181.91294070000001</v>
      </c>
      <c r="AD4247"/>
      <c r="AE4247">
        <v>719.25442165480297</v>
      </c>
      <c r="AF4247">
        <v>284.68406246892101</v>
      </c>
      <c r="AG4247">
        <v>3885</v>
      </c>
      <c r="AH4247">
        <v>337.85460000000012</v>
      </c>
      <c r="AI4247"/>
      <c r="AJ4247">
        <v>290.17984823831972</v>
      </c>
      <c r="AK4247"/>
      <c r="AL4247">
        <v>11061.6123046875</v>
      </c>
      <c r="AM4247">
        <v>10195.6953125</v>
      </c>
      <c r="AN4247">
        <v>865.91815185546875</v>
      </c>
      <c r="AO4247" s="5" t="s">
        <v>1159</v>
      </c>
    </row>
    <row r="4248" spans="1:41" ht="14.25" x14ac:dyDescent="0.45">
      <c r="A4248">
        <v>2022</v>
      </c>
      <c r="B4248" s="5" t="s">
        <v>1508</v>
      </c>
      <c r="C4248" s="5" t="s">
        <v>170</v>
      </c>
      <c r="D4248" s="5" t="s">
        <v>83</v>
      </c>
      <c r="E4248" s="5" t="s">
        <v>213</v>
      </c>
      <c r="F4248" s="5" t="s">
        <v>213</v>
      </c>
      <c r="G4248" s="5" t="s">
        <v>87</v>
      </c>
      <c r="H4248" s="5" t="s">
        <v>130</v>
      </c>
      <c r="I4248">
        <v>0</v>
      </c>
      <c r="J4248"/>
      <c r="K4248"/>
      <c r="L4248">
        <v>0</v>
      </c>
      <c r="M4248">
        <v>239.3111893743058</v>
      </c>
      <c r="N4248">
        <v>0</v>
      </c>
      <c r="O4248">
        <v>130</v>
      </c>
      <c r="P4248">
        <v>618.13300000000004</v>
      </c>
      <c r="Q4248">
        <v>286.37555251576578</v>
      </c>
      <c r="R4248">
        <v>125.38894793260781</v>
      </c>
      <c r="S4248">
        <v>0</v>
      </c>
      <c r="T4248">
        <v>0</v>
      </c>
      <c r="U4248"/>
      <c r="V4248">
        <v>0</v>
      </c>
      <c r="W4248">
        <v>384.19400314464878</v>
      </c>
      <c r="X4248">
        <v>174.68731507907401</v>
      </c>
      <c r="Y4248">
        <v>0</v>
      </c>
      <c r="Z4248"/>
      <c r="AA4248">
        <v>6128.3075086135168</v>
      </c>
      <c r="AB4248">
        <v>0</v>
      </c>
      <c r="AC4248">
        <v>226.1</v>
      </c>
      <c r="AD4248">
        <v>980.01349824245017</v>
      </c>
      <c r="AE4248"/>
      <c r="AF4248">
        <v>257.38721967205441</v>
      </c>
      <c r="AG4248">
        <v>5253</v>
      </c>
      <c r="AH4248">
        <v>1812.9209671905021</v>
      </c>
      <c r="AI4248">
        <v>0</v>
      </c>
      <c r="AJ4248">
        <v>439.81734330206859</v>
      </c>
      <c r="AK4248"/>
      <c r="AL4248">
        <v>17055.63671875</v>
      </c>
      <c r="AM4248">
        <v>13334.509765625</v>
      </c>
      <c r="AN4248">
        <v>3721.126953125</v>
      </c>
      <c r="AO4248" s="5" t="s">
        <v>3103</v>
      </c>
    </row>
    <row r="4249" spans="1:41" ht="14.25" x14ac:dyDescent="0.45">
      <c r="A4249">
        <v>2022</v>
      </c>
      <c r="B4249" s="5" t="s">
        <v>5028</v>
      </c>
      <c r="C4249" s="5" t="s">
        <v>170</v>
      </c>
      <c r="D4249" s="5" t="s">
        <v>83</v>
      </c>
      <c r="E4249" s="5" t="s">
        <v>213</v>
      </c>
      <c r="F4249" s="5" t="s">
        <v>213</v>
      </c>
      <c r="G4249" s="5" t="s">
        <v>87</v>
      </c>
      <c r="H4249" s="5" t="s">
        <v>130</v>
      </c>
      <c r="I4249">
        <v>0</v>
      </c>
      <c r="J4249">
        <v>711.18283182641221</v>
      </c>
      <c r="K4249"/>
      <c r="L4249">
        <v>0</v>
      </c>
      <c r="M4249">
        <v>1723.5</v>
      </c>
      <c r="N4249">
        <v>0</v>
      </c>
      <c r="O4249"/>
      <c r="P4249">
        <v>109</v>
      </c>
      <c r="Q4249">
        <v>0</v>
      </c>
      <c r="R4249">
        <v>81.976094754959647</v>
      </c>
      <c r="S4249">
        <v>0</v>
      </c>
      <c r="T4249"/>
      <c r="U4249"/>
      <c r="V4249">
        <v>0</v>
      </c>
      <c r="W4249">
        <v>395.5890530591999</v>
      </c>
      <c r="X4249">
        <v>145.17373865803609</v>
      </c>
      <c r="Y4249">
        <v>0</v>
      </c>
      <c r="Z4249">
        <v>0</v>
      </c>
      <c r="AA4249">
        <v>3897</v>
      </c>
      <c r="AB4249"/>
      <c r="AC4249">
        <v>158.79645553933639</v>
      </c>
      <c r="AD4249"/>
      <c r="AE4249">
        <v>320</v>
      </c>
      <c r="AF4249">
        <v>314.05736490068881</v>
      </c>
      <c r="AG4249">
        <v>4756</v>
      </c>
      <c r="AH4249">
        <v>0</v>
      </c>
      <c r="AI4249"/>
      <c r="AJ4249">
        <v>184.947991565564</v>
      </c>
      <c r="AK4249"/>
      <c r="AL4249">
        <v>12797.2236328125</v>
      </c>
      <c r="AM4249">
        <v>10532.9609375</v>
      </c>
      <c r="AN4249">
        <v>2264.262939453125</v>
      </c>
      <c r="AO4249" s="5" t="s">
        <v>5933</v>
      </c>
    </row>
    <row r="4250" spans="1:41" ht="14.25" x14ac:dyDescent="0.45">
      <c r="A4250">
        <v>2022</v>
      </c>
      <c r="B4250" s="5" t="s">
        <v>1508</v>
      </c>
      <c r="C4250" s="5" t="s">
        <v>170</v>
      </c>
      <c r="D4250" s="5" t="s">
        <v>83</v>
      </c>
      <c r="E4250" s="5" t="s">
        <v>216</v>
      </c>
      <c r="F4250" s="5" t="s">
        <v>217</v>
      </c>
      <c r="G4250" s="5" t="s">
        <v>86</v>
      </c>
      <c r="H4250" s="5" t="s">
        <v>130</v>
      </c>
      <c r="I4250">
        <v>0</v>
      </c>
      <c r="J4250"/>
      <c r="K4250"/>
      <c r="L4250"/>
      <c r="M4250"/>
      <c r="N4250"/>
      <c r="O4250">
        <v>0</v>
      </c>
      <c r="P4250"/>
      <c r="Q4250">
        <v>0</v>
      </c>
      <c r="R4250"/>
      <c r="S4250">
        <v>0</v>
      </c>
      <c r="T4250"/>
      <c r="U4250"/>
      <c r="V4250">
        <v>0</v>
      </c>
      <c r="W4250">
        <v>0</v>
      </c>
      <c r="X4250">
        <v>0</v>
      </c>
      <c r="Y4250"/>
      <c r="Z4250"/>
      <c r="AA4250">
        <v>785.87602779408689</v>
      </c>
      <c r="AB4250"/>
      <c r="AC4250"/>
      <c r="AD4250"/>
      <c r="AE4250"/>
      <c r="AF4250">
        <v>0</v>
      </c>
      <c r="AG4250">
        <v>9364.274211186399</v>
      </c>
      <c r="AH4250">
        <v>378.71740006076948</v>
      </c>
      <c r="AI4250"/>
      <c r="AJ4250">
        <v>0</v>
      </c>
      <c r="AK4250"/>
      <c r="AL4250">
        <v>10528.8681640625</v>
      </c>
      <c r="AM4250">
        <v>10150.150390625</v>
      </c>
      <c r="AN4250">
        <v>378.7174072265625</v>
      </c>
      <c r="AO4250" s="5" t="s">
        <v>3107</v>
      </c>
    </row>
    <row r="4251" spans="1:41" ht="14.25" x14ac:dyDescent="0.45">
      <c r="A4251">
        <v>2022</v>
      </c>
      <c r="B4251" s="5" t="s">
        <v>5028</v>
      </c>
      <c r="C4251" s="5" t="s">
        <v>170</v>
      </c>
      <c r="D4251" s="5" t="s">
        <v>83</v>
      </c>
      <c r="E4251" s="5" t="s">
        <v>216</v>
      </c>
      <c r="F4251" s="5" t="s">
        <v>217</v>
      </c>
      <c r="G4251" s="5" t="s">
        <v>86</v>
      </c>
      <c r="H4251" s="5" t="s">
        <v>130</v>
      </c>
      <c r="I4251">
        <v>0</v>
      </c>
      <c r="J4251">
        <v>0</v>
      </c>
      <c r="K4251"/>
      <c r="L4251"/>
      <c r="M4251"/>
      <c r="N4251">
        <v>0</v>
      </c>
      <c r="O4251"/>
      <c r="P4251"/>
      <c r="Q4251">
        <v>0</v>
      </c>
      <c r="R4251"/>
      <c r="S4251">
        <v>0</v>
      </c>
      <c r="T4251"/>
      <c r="U4251"/>
      <c r="V4251">
        <v>0</v>
      </c>
      <c r="W4251"/>
      <c r="X4251">
        <v>0</v>
      </c>
      <c r="Y4251"/>
      <c r="Z4251"/>
      <c r="AA4251"/>
      <c r="AB4251"/>
      <c r="AC4251">
        <v>0</v>
      </c>
      <c r="AD4251"/>
      <c r="AE4251"/>
      <c r="AF4251">
        <v>0</v>
      </c>
      <c r="AG4251"/>
      <c r="AH4251">
        <v>342</v>
      </c>
      <c r="AI4251"/>
      <c r="AJ4251"/>
      <c r="AK4251"/>
      <c r="AL4251">
        <v>342</v>
      </c>
      <c r="AM4251">
        <v>0</v>
      </c>
      <c r="AN4251">
        <v>342</v>
      </c>
      <c r="AO4251" s="5" t="s">
        <v>5934</v>
      </c>
    </row>
    <row r="4252" spans="1:41" ht="14.25" x14ac:dyDescent="0.45">
      <c r="A4252">
        <v>2022</v>
      </c>
      <c r="B4252" s="5" t="s">
        <v>4071</v>
      </c>
      <c r="C4252" s="5" t="s">
        <v>170</v>
      </c>
      <c r="D4252" s="5" t="s">
        <v>83</v>
      </c>
      <c r="E4252" s="5" t="s">
        <v>216</v>
      </c>
      <c r="F4252" s="5" t="s">
        <v>217</v>
      </c>
      <c r="G4252" s="5" t="s">
        <v>86</v>
      </c>
      <c r="H4252" s="5" t="s">
        <v>130</v>
      </c>
      <c r="I4252">
        <v>0</v>
      </c>
      <c r="J4252"/>
      <c r="K4252"/>
      <c r="L4252"/>
      <c r="M4252">
        <v>0</v>
      </c>
      <c r="N4252">
        <v>0</v>
      </c>
      <c r="O4252"/>
      <c r="P4252"/>
      <c r="Q4252">
        <v>0</v>
      </c>
      <c r="R4252"/>
      <c r="S4252">
        <v>0</v>
      </c>
      <c r="T4252"/>
      <c r="U4252"/>
      <c r="V4252">
        <v>0</v>
      </c>
      <c r="W4252"/>
      <c r="X4252">
        <v>0</v>
      </c>
      <c r="Y4252">
        <v>0</v>
      </c>
      <c r="Z4252"/>
      <c r="AA4252"/>
      <c r="AB4252"/>
      <c r="AC4252">
        <v>0</v>
      </c>
      <c r="AD4252"/>
      <c r="AE4252"/>
      <c r="AF4252">
        <v>0</v>
      </c>
      <c r="AG4252"/>
      <c r="AH4252">
        <v>351.70995865951721</v>
      </c>
      <c r="AI4252"/>
      <c r="AJ4252"/>
      <c r="AK4252"/>
      <c r="AL4252">
        <v>351.7099609375</v>
      </c>
      <c r="AM4252">
        <v>0</v>
      </c>
      <c r="AN4252">
        <v>351.7099609375</v>
      </c>
      <c r="AO4252" s="5" t="s">
        <v>4630</v>
      </c>
    </row>
    <row r="4253" spans="1:41" ht="14.25" x14ac:dyDescent="0.45">
      <c r="A4253">
        <v>2022</v>
      </c>
      <c r="B4253" s="5" t="s">
        <v>1509</v>
      </c>
      <c r="C4253" s="5" t="s">
        <v>170</v>
      </c>
      <c r="D4253" s="5" t="s">
        <v>83</v>
      </c>
      <c r="E4253" s="5" t="s">
        <v>216</v>
      </c>
      <c r="F4253" s="5" t="s">
        <v>217</v>
      </c>
      <c r="G4253" s="5" t="s">
        <v>86</v>
      </c>
      <c r="H4253" s="5" t="s">
        <v>130</v>
      </c>
      <c r="I4253">
        <v>0</v>
      </c>
      <c r="J4253"/>
      <c r="K4253"/>
      <c r="L4253"/>
      <c r="M4253"/>
      <c r="N4253">
        <v>0</v>
      </c>
      <c r="O4253"/>
      <c r="P4253"/>
      <c r="Q4253">
        <v>0</v>
      </c>
      <c r="R4253"/>
      <c r="S4253">
        <v>0</v>
      </c>
      <c r="T4253"/>
      <c r="U4253"/>
      <c r="V4253">
        <v>0</v>
      </c>
      <c r="W4253">
        <v>0</v>
      </c>
      <c r="X4253"/>
      <c r="Y4253">
        <v>0</v>
      </c>
      <c r="Z4253">
        <v>0</v>
      </c>
      <c r="AA4253">
        <v>766.38912807628617</v>
      </c>
      <c r="AB4253"/>
      <c r="AC4253"/>
      <c r="AD4253"/>
      <c r="AE4253"/>
      <c r="AF4253">
        <v>0</v>
      </c>
      <c r="AG4253"/>
      <c r="AH4253">
        <v>379.51183704645871</v>
      </c>
      <c r="AI4253">
        <v>0</v>
      </c>
      <c r="AJ4253">
        <v>0</v>
      </c>
      <c r="AK4253"/>
      <c r="AL4253">
        <v>1145.90087890625</v>
      </c>
      <c r="AM4253">
        <v>766.38909912109375</v>
      </c>
      <c r="AN4253">
        <v>379.5118408203125</v>
      </c>
      <c r="AO4253" s="5" t="s">
        <v>3105</v>
      </c>
    </row>
    <row r="4254" spans="1:41" ht="14.25" x14ac:dyDescent="0.45">
      <c r="A4254">
        <v>2022</v>
      </c>
      <c r="B4254" s="5" t="s">
        <v>589</v>
      </c>
      <c r="C4254" s="5" t="s">
        <v>170</v>
      </c>
      <c r="D4254" s="5" t="s">
        <v>83</v>
      </c>
      <c r="E4254" s="5" t="s">
        <v>216</v>
      </c>
      <c r="F4254" s="5" t="s">
        <v>217</v>
      </c>
      <c r="G4254" s="5" t="s">
        <v>86</v>
      </c>
      <c r="H4254" s="5" t="s">
        <v>130</v>
      </c>
      <c r="I4254">
        <v>0</v>
      </c>
      <c r="J4254"/>
      <c r="K4254"/>
      <c r="L4254"/>
      <c r="M4254"/>
      <c r="N4254">
        <v>0</v>
      </c>
      <c r="O4254">
        <v>0</v>
      </c>
      <c r="P4254"/>
      <c r="Q4254">
        <v>0</v>
      </c>
      <c r="R4254"/>
      <c r="S4254">
        <v>0</v>
      </c>
      <c r="T4254"/>
      <c r="U4254"/>
      <c r="V4254">
        <v>0</v>
      </c>
      <c r="W4254"/>
      <c r="X4254">
        <v>0</v>
      </c>
      <c r="Y4254">
        <v>0</v>
      </c>
      <c r="Z4254"/>
      <c r="AA4254"/>
      <c r="AB4254">
        <v>0</v>
      </c>
      <c r="AC4254">
        <v>0</v>
      </c>
      <c r="AD4254"/>
      <c r="AE4254"/>
      <c r="AF4254">
        <v>0</v>
      </c>
      <c r="AG4254"/>
      <c r="AH4254">
        <v>362.80143764920723</v>
      </c>
      <c r="AI4254"/>
      <c r="AJ4254"/>
      <c r="AK4254"/>
      <c r="AL4254">
        <v>362.80145263671875</v>
      </c>
      <c r="AM4254">
        <v>0</v>
      </c>
      <c r="AN4254">
        <v>362.80145263671875</v>
      </c>
      <c r="AO4254" s="5" t="s">
        <v>1160</v>
      </c>
    </row>
    <row r="4255" spans="1:41" ht="14.25" x14ac:dyDescent="0.45">
      <c r="A4255">
        <v>2022</v>
      </c>
      <c r="B4255" s="5" t="s">
        <v>1507</v>
      </c>
      <c r="C4255" s="5" t="s">
        <v>170</v>
      </c>
      <c r="D4255" s="5" t="s">
        <v>83</v>
      </c>
      <c r="E4255" s="5" t="s">
        <v>216</v>
      </c>
      <c r="F4255" s="5" t="s">
        <v>217</v>
      </c>
      <c r="G4255" s="5" t="s">
        <v>86</v>
      </c>
      <c r="H4255" s="5" t="s">
        <v>130</v>
      </c>
      <c r="I4255"/>
      <c r="J4255"/>
      <c r="K4255"/>
      <c r="L4255"/>
      <c r="M4255"/>
      <c r="N4255">
        <v>0</v>
      </c>
      <c r="O4255"/>
      <c r="P4255"/>
      <c r="Q4255">
        <v>0</v>
      </c>
      <c r="R4255">
        <v>0</v>
      </c>
      <c r="S4255">
        <v>0</v>
      </c>
      <c r="T4255"/>
      <c r="U4255"/>
      <c r="V4255">
        <v>0</v>
      </c>
      <c r="W4255"/>
      <c r="X4255"/>
      <c r="Y4255"/>
      <c r="Z4255"/>
      <c r="AA4255">
        <v>2729.385231258409</v>
      </c>
      <c r="AB4255"/>
      <c r="AC4255"/>
      <c r="AD4255"/>
      <c r="AE4255"/>
      <c r="AF4255"/>
      <c r="AG4255">
        <v>0</v>
      </c>
      <c r="AH4255">
        <v>512.34417952242939</v>
      </c>
      <c r="AI4255"/>
      <c r="AJ4255"/>
      <c r="AK4255"/>
      <c r="AL4255">
        <v>3241.7294921875</v>
      </c>
      <c r="AM4255">
        <v>2729.38525390625</v>
      </c>
      <c r="AN4255">
        <v>512.34417724609375</v>
      </c>
      <c r="AO4255" s="5" t="s">
        <v>3106</v>
      </c>
    </row>
    <row r="4256" spans="1:41" ht="14.25" x14ac:dyDescent="0.45">
      <c r="A4256">
        <v>2022</v>
      </c>
      <c r="B4256" s="5" t="s">
        <v>1509</v>
      </c>
      <c r="C4256" s="5" t="s">
        <v>170</v>
      </c>
      <c r="D4256" s="5" t="s">
        <v>83</v>
      </c>
      <c r="E4256" s="5" t="s">
        <v>216</v>
      </c>
      <c r="F4256" s="5" t="s">
        <v>218</v>
      </c>
      <c r="G4256" s="5" t="s">
        <v>86</v>
      </c>
      <c r="H4256" s="5" t="s">
        <v>130</v>
      </c>
      <c r="I4256">
        <v>0</v>
      </c>
      <c r="J4256"/>
      <c r="K4256">
        <v>87.587328923004137</v>
      </c>
      <c r="L4256">
        <v>328.4524834612655</v>
      </c>
      <c r="M4256">
        <v>1206.3786007129397</v>
      </c>
      <c r="N4256">
        <v>3034.3699490004974</v>
      </c>
      <c r="O4256">
        <v>180.64886590369602</v>
      </c>
      <c r="P4256"/>
      <c r="Q4256">
        <v>0</v>
      </c>
      <c r="R4256"/>
      <c r="S4256">
        <v>492.67872519189825</v>
      </c>
      <c r="T4256"/>
      <c r="U4256"/>
      <c r="V4256">
        <v>985.3574503837965</v>
      </c>
      <c r="W4256">
        <v>0</v>
      </c>
      <c r="X4256"/>
      <c r="Y4256">
        <v>1478.0361755756949</v>
      </c>
      <c r="Z4256">
        <v>151.82387595513538</v>
      </c>
      <c r="AA4256">
        <v>328.4524834612655</v>
      </c>
      <c r="AB4256"/>
      <c r="AC4256"/>
      <c r="AD4256"/>
      <c r="AE4256"/>
      <c r="AF4256">
        <v>1718.0881740457246</v>
      </c>
      <c r="AG4256">
        <v>8612.3989926074646</v>
      </c>
      <c r="AH4256">
        <v>1094.8416115375517</v>
      </c>
      <c r="AI4256">
        <v>213.49411424982259</v>
      </c>
      <c r="AJ4256">
        <v>0</v>
      </c>
      <c r="AK4256">
        <v>0</v>
      </c>
      <c r="AL4256">
        <v>19912.607421875</v>
      </c>
      <c r="AM4256">
        <v>16636.98046875</v>
      </c>
      <c r="AN4256">
        <v>3275.62939453125</v>
      </c>
      <c r="AO4256" s="5" t="s">
        <v>3109</v>
      </c>
    </row>
    <row r="4257" spans="1:41" ht="14.25" x14ac:dyDescent="0.45">
      <c r="A4257">
        <v>2022</v>
      </c>
      <c r="B4257" s="5" t="s">
        <v>4071</v>
      </c>
      <c r="C4257" s="5" t="s">
        <v>170</v>
      </c>
      <c r="D4257" s="5" t="s">
        <v>83</v>
      </c>
      <c r="E4257" s="5" t="s">
        <v>216</v>
      </c>
      <c r="F4257" s="5" t="s">
        <v>218</v>
      </c>
      <c r="G4257" s="5" t="s">
        <v>86</v>
      </c>
      <c r="H4257" s="5" t="s">
        <v>130</v>
      </c>
      <c r="I4257">
        <v>1028.3916919868925</v>
      </c>
      <c r="J4257"/>
      <c r="K4257">
        <v>83.299727050938287</v>
      </c>
      <c r="L4257">
        <v>51.419584599344624</v>
      </c>
      <c r="M4257">
        <v>308.51750759606773</v>
      </c>
      <c r="N4257">
        <v>4270.243270613465</v>
      </c>
      <c r="O4257">
        <v>172.76980425379793</v>
      </c>
      <c r="P4257"/>
      <c r="Q4257">
        <v>0</v>
      </c>
      <c r="R4257">
        <v>41.494032639520924</v>
      </c>
      <c r="S4257">
        <v>0</v>
      </c>
      <c r="T4257"/>
      <c r="U4257">
        <v>0</v>
      </c>
      <c r="V4257">
        <v>822.71335358951399</v>
      </c>
      <c r="W4257"/>
      <c r="X4257">
        <v>0</v>
      </c>
      <c r="Y4257">
        <v>1491.167953380994</v>
      </c>
      <c r="Z4257">
        <v>62.217697365206995</v>
      </c>
      <c r="AA4257"/>
      <c r="AB4257"/>
      <c r="AC4257">
        <v>0</v>
      </c>
      <c r="AD4257"/>
      <c r="AE4257"/>
      <c r="AF4257">
        <v>2073.2376510455751</v>
      </c>
      <c r="AG4257">
        <v>7070.1928824098859</v>
      </c>
      <c r="AH4257">
        <v>514.19584599344626</v>
      </c>
      <c r="AI4257">
        <v>0</v>
      </c>
      <c r="AJ4257"/>
      <c r="AK4257"/>
      <c r="AL4257">
        <v>17989.859375</v>
      </c>
      <c r="AM4257">
        <v>16911.078125</v>
      </c>
      <c r="AN4257">
        <v>1078.7828369140625</v>
      </c>
      <c r="AO4257" s="5" t="s">
        <v>4631</v>
      </c>
    </row>
    <row r="4258" spans="1:41" ht="14.25" x14ac:dyDescent="0.45">
      <c r="A4258">
        <v>2022</v>
      </c>
      <c r="B4258" s="5" t="s">
        <v>589</v>
      </c>
      <c r="C4258" s="5" t="s">
        <v>170</v>
      </c>
      <c r="D4258" s="5" t="s">
        <v>83</v>
      </c>
      <c r="E4258" s="5" t="s">
        <v>216</v>
      </c>
      <c r="F4258" s="5" t="s">
        <v>218</v>
      </c>
      <c r="G4258" s="5" t="s">
        <v>86</v>
      </c>
      <c r="H4258" s="5" t="s">
        <v>130</v>
      </c>
      <c r="I4258">
        <v>1061.6005784468559</v>
      </c>
      <c r="J4258"/>
      <c r="K4258">
        <v>84.928046275748486</v>
      </c>
      <c r="L4258">
        <v>53.080028922342798</v>
      </c>
      <c r="M4258">
        <v>159.2400867670284</v>
      </c>
      <c r="N4258">
        <v>4306.9135467588949</v>
      </c>
      <c r="O4258">
        <v>175.16409544373124</v>
      </c>
      <c r="P4258"/>
      <c r="Q4258">
        <v>0</v>
      </c>
      <c r="R4258">
        <v>181.16251219774125</v>
      </c>
      <c r="S4258">
        <v>477.7202603010852</v>
      </c>
      <c r="T4258"/>
      <c r="U4258">
        <v>0</v>
      </c>
      <c r="V4258">
        <v>509.56827765449088</v>
      </c>
      <c r="W4258"/>
      <c r="X4258">
        <v>0</v>
      </c>
      <c r="Y4258">
        <v>1539.3208387479413</v>
      </c>
      <c r="Z4258">
        <v>63.360611388045292</v>
      </c>
      <c r="AA4258"/>
      <c r="AB4258">
        <v>0</v>
      </c>
      <c r="AC4258">
        <v>0</v>
      </c>
      <c r="AD4258"/>
      <c r="AE4258"/>
      <c r="AF4258">
        <v>1866.5951471071346</v>
      </c>
      <c r="AG4258">
        <v>5006.5083279553728</v>
      </c>
      <c r="AH4258">
        <v>530.80028922342797</v>
      </c>
      <c r="AI4258">
        <v>207.01211279713692</v>
      </c>
      <c r="AJ4258"/>
      <c r="AK4258"/>
      <c r="AL4258">
        <v>16222.9736328125</v>
      </c>
      <c r="AM4258">
        <v>14588.1103515625</v>
      </c>
      <c r="AN4258">
        <v>1634.8648681640625</v>
      </c>
      <c r="AO4258" s="5" t="s">
        <v>1161</v>
      </c>
    </row>
    <row r="4259" spans="1:41" ht="14.25" x14ac:dyDescent="0.45">
      <c r="A4259">
        <v>2022</v>
      </c>
      <c r="B4259" s="5" t="s">
        <v>1507</v>
      </c>
      <c r="C4259" s="5" t="s">
        <v>170</v>
      </c>
      <c r="D4259" s="5" t="s">
        <v>83</v>
      </c>
      <c r="E4259" s="5" t="s">
        <v>216</v>
      </c>
      <c r="F4259" s="5" t="s">
        <v>218</v>
      </c>
      <c r="G4259" s="5" t="s">
        <v>86</v>
      </c>
      <c r="H4259" s="5" t="s">
        <v>130</v>
      </c>
      <c r="I4259">
        <v>0</v>
      </c>
      <c r="J4259"/>
      <c r="K4259">
        <v>90.979507708613639</v>
      </c>
      <c r="L4259"/>
      <c r="M4259">
        <v>710.7774039735441</v>
      </c>
      <c r="N4259">
        <v>2265.3897419444797</v>
      </c>
      <c r="O4259">
        <v>179.1159058013331</v>
      </c>
      <c r="P4259"/>
      <c r="Q4259">
        <v>0</v>
      </c>
      <c r="R4259">
        <v>1308.1155530600488</v>
      </c>
      <c r="S4259">
        <v>511.75973086095172</v>
      </c>
      <c r="T4259"/>
      <c r="U4259"/>
      <c r="V4259">
        <v>1023.5194617219034</v>
      </c>
      <c r="W4259"/>
      <c r="X4259"/>
      <c r="Y4259"/>
      <c r="Z4259"/>
      <c r="AA4259">
        <v>341.17315390730113</v>
      </c>
      <c r="AB4259"/>
      <c r="AC4259"/>
      <c r="AD4259">
        <v>326.95760582783026</v>
      </c>
      <c r="AE4259"/>
      <c r="AF4259">
        <v>2047.0389234438069</v>
      </c>
      <c r="AG4259">
        <v>14603.368316728865</v>
      </c>
      <c r="AH4259">
        <v>1137.2438463576705</v>
      </c>
      <c r="AI4259">
        <v>221.76255003974575</v>
      </c>
      <c r="AJ4259"/>
      <c r="AK4259"/>
      <c r="AL4259">
        <v>24767.201171875</v>
      </c>
      <c r="AM4259">
        <v>21588.60546875</v>
      </c>
      <c r="AN4259">
        <v>3178.596435546875</v>
      </c>
      <c r="AO4259" s="5" t="s">
        <v>3110</v>
      </c>
    </row>
    <row r="4260" spans="1:41" ht="14.25" x14ac:dyDescent="0.45">
      <c r="A4260">
        <v>2022</v>
      </c>
      <c r="B4260" s="5" t="s">
        <v>5028</v>
      </c>
      <c r="C4260" s="5" t="s">
        <v>170</v>
      </c>
      <c r="D4260" s="5" t="s">
        <v>83</v>
      </c>
      <c r="E4260" s="5" t="s">
        <v>216</v>
      </c>
      <c r="F4260" s="5" t="s">
        <v>218</v>
      </c>
      <c r="G4260" s="5" t="s">
        <v>86</v>
      </c>
      <c r="H4260" s="5" t="s">
        <v>130</v>
      </c>
      <c r="I4260">
        <v>1000</v>
      </c>
      <c r="J4260">
        <v>0</v>
      </c>
      <c r="K4260"/>
      <c r="L4260"/>
      <c r="M4260">
        <v>300</v>
      </c>
      <c r="N4260">
        <v>4106.3</v>
      </c>
      <c r="O4260"/>
      <c r="P4260"/>
      <c r="Q4260">
        <v>0</v>
      </c>
      <c r="R4260">
        <v>40.467602249999999</v>
      </c>
      <c r="S4260">
        <v>450</v>
      </c>
      <c r="T4260"/>
      <c r="U4260">
        <v>0</v>
      </c>
      <c r="V4260">
        <v>500</v>
      </c>
      <c r="W4260"/>
      <c r="X4260">
        <v>250</v>
      </c>
      <c r="Y4260">
        <v>1932.9799083136049</v>
      </c>
      <c r="Z4260">
        <v>26.76694898314927</v>
      </c>
      <c r="AA4260"/>
      <c r="AB4260"/>
      <c r="AC4260">
        <v>0</v>
      </c>
      <c r="AD4260"/>
      <c r="AE4260"/>
      <c r="AF4260">
        <v>2305.5</v>
      </c>
      <c r="AG4260">
        <v>4792</v>
      </c>
      <c r="AH4260">
        <v>500</v>
      </c>
      <c r="AI4260">
        <v>0</v>
      </c>
      <c r="AJ4260"/>
      <c r="AK4260"/>
      <c r="AL4260">
        <v>16204.013671875</v>
      </c>
      <c r="AM4260">
        <v>14704.0146484375</v>
      </c>
      <c r="AN4260">
        <v>1500</v>
      </c>
      <c r="AO4260" s="5" t="s">
        <v>5935</v>
      </c>
    </row>
    <row r="4261" spans="1:41" ht="14.25" x14ac:dyDescent="0.45">
      <c r="A4261">
        <v>2022</v>
      </c>
      <c r="B4261" s="5" t="s">
        <v>1508</v>
      </c>
      <c r="C4261" s="5" t="s">
        <v>170</v>
      </c>
      <c r="D4261" s="5" t="s">
        <v>83</v>
      </c>
      <c r="E4261" s="5" t="s">
        <v>216</v>
      </c>
      <c r="F4261" s="5" t="s">
        <v>218</v>
      </c>
      <c r="G4261" s="5" t="s">
        <v>86</v>
      </c>
      <c r="H4261" s="5" t="s">
        <v>130</v>
      </c>
      <c r="I4261">
        <v>0</v>
      </c>
      <c r="J4261"/>
      <c r="K4261">
        <v>89.814403176467081</v>
      </c>
      <c r="L4261"/>
      <c r="M4261">
        <v>1121.9783646810224</v>
      </c>
      <c r="N4261">
        <v>2237.5013191337362</v>
      </c>
      <c r="O4261">
        <v>176.26076623381664</v>
      </c>
      <c r="P4261"/>
      <c r="Q4261">
        <v>0</v>
      </c>
      <c r="R4261">
        <v>1274.2912804304499</v>
      </c>
      <c r="S4261">
        <v>505.20601786762728</v>
      </c>
      <c r="T4261"/>
      <c r="U4261"/>
      <c r="V4261">
        <v>1010.4120357352546</v>
      </c>
      <c r="W4261">
        <v>0</v>
      </c>
      <c r="X4261">
        <v>0</v>
      </c>
      <c r="Y4261">
        <v>842.0100297793789</v>
      </c>
      <c r="Z4261"/>
      <c r="AA4261">
        <v>336.80401191175156</v>
      </c>
      <c r="AB4261"/>
      <c r="AC4261"/>
      <c r="AD4261">
        <v>308.73701091910556</v>
      </c>
      <c r="AE4261"/>
      <c r="AF4261">
        <v>1740.8484546203927</v>
      </c>
      <c r="AG4261">
        <v>15075.347573169998</v>
      </c>
      <c r="AH4261">
        <v>1122.6800397058385</v>
      </c>
      <c r="AI4261">
        <v>218.92260774263849</v>
      </c>
      <c r="AJ4261">
        <v>0</v>
      </c>
      <c r="AK4261">
        <v>0</v>
      </c>
      <c r="AL4261">
        <v>26060.8125</v>
      </c>
      <c r="AM4261">
        <v>22517.21484375</v>
      </c>
      <c r="AN4261">
        <v>3543.59912109375</v>
      </c>
      <c r="AO4261" s="5" t="s">
        <v>3108</v>
      </c>
    </row>
    <row r="4262" spans="1:41" ht="14.25" x14ac:dyDescent="0.45">
      <c r="A4262">
        <v>2022</v>
      </c>
      <c r="B4262" s="5" t="s">
        <v>1508</v>
      </c>
      <c r="C4262" s="5" t="s">
        <v>170</v>
      </c>
      <c r="D4262" s="5" t="s">
        <v>83</v>
      </c>
      <c r="E4262" s="5" t="s">
        <v>216</v>
      </c>
      <c r="F4262" s="5" t="s">
        <v>219</v>
      </c>
      <c r="G4262" s="5" t="s">
        <v>86</v>
      </c>
      <c r="H4262" s="5" t="s">
        <v>130</v>
      </c>
      <c r="I4262">
        <v>0</v>
      </c>
      <c r="J4262"/>
      <c r="K4262"/>
      <c r="L4262"/>
      <c r="M4262"/>
      <c r="N4262"/>
      <c r="O4262">
        <v>0</v>
      </c>
      <c r="P4262"/>
      <c r="Q4262">
        <v>0</v>
      </c>
      <c r="R4262"/>
      <c r="S4262">
        <v>0</v>
      </c>
      <c r="T4262"/>
      <c r="U4262"/>
      <c r="V4262">
        <v>0</v>
      </c>
      <c r="W4262">
        <v>0</v>
      </c>
      <c r="X4262">
        <v>71.10887426352086</v>
      </c>
      <c r="Y4262"/>
      <c r="Z4262"/>
      <c r="AA4262">
        <v>0</v>
      </c>
      <c r="AB4262"/>
      <c r="AC4262"/>
      <c r="AD4262"/>
      <c r="AE4262"/>
      <c r="AF4262">
        <v>0</v>
      </c>
      <c r="AG4262">
        <v>2124.1106351234462</v>
      </c>
      <c r="AH4262">
        <v>0</v>
      </c>
      <c r="AI4262"/>
      <c r="AJ4262">
        <v>0</v>
      </c>
      <c r="AK4262"/>
      <c r="AL4262">
        <v>2195.219482421875</v>
      </c>
      <c r="AM4262">
        <v>2124.110595703125</v>
      </c>
      <c r="AN4262">
        <v>71.108871459960938</v>
      </c>
      <c r="AO4262" s="5" t="s">
        <v>3112</v>
      </c>
    </row>
    <row r="4263" spans="1:41" ht="14.25" x14ac:dyDescent="0.45">
      <c r="A4263">
        <v>2022</v>
      </c>
      <c r="B4263" s="5" t="s">
        <v>5028</v>
      </c>
      <c r="C4263" s="5" t="s">
        <v>170</v>
      </c>
      <c r="D4263" s="5" t="s">
        <v>83</v>
      </c>
      <c r="E4263" s="5" t="s">
        <v>216</v>
      </c>
      <c r="F4263" s="5" t="s">
        <v>219</v>
      </c>
      <c r="G4263" s="5" t="s">
        <v>86</v>
      </c>
      <c r="H4263" s="5" t="s">
        <v>130</v>
      </c>
      <c r="I4263">
        <v>0</v>
      </c>
      <c r="J4263">
        <v>0</v>
      </c>
      <c r="K4263"/>
      <c r="L4263"/>
      <c r="M4263"/>
      <c r="N4263">
        <v>0</v>
      </c>
      <c r="O4263"/>
      <c r="P4263"/>
      <c r="Q4263">
        <v>0</v>
      </c>
      <c r="R4263"/>
      <c r="S4263">
        <v>0</v>
      </c>
      <c r="T4263"/>
      <c r="U4263"/>
      <c r="V4263">
        <v>0</v>
      </c>
      <c r="W4263"/>
      <c r="X4263">
        <v>80</v>
      </c>
      <c r="Y4263"/>
      <c r="Z4263"/>
      <c r="AA4263"/>
      <c r="AB4263"/>
      <c r="AC4263">
        <v>0</v>
      </c>
      <c r="AD4263"/>
      <c r="AE4263"/>
      <c r="AF4263">
        <v>0</v>
      </c>
      <c r="AG4263">
        <v>0</v>
      </c>
      <c r="AH4263"/>
      <c r="AI4263">
        <v>0</v>
      </c>
      <c r="AJ4263"/>
      <c r="AK4263"/>
      <c r="AL4263">
        <v>80</v>
      </c>
      <c r="AM4263">
        <v>0</v>
      </c>
      <c r="AN4263">
        <v>80</v>
      </c>
      <c r="AO4263" s="5" t="s">
        <v>5936</v>
      </c>
    </row>
    <row r="4264" spans="1:41" ht="14.25" x14ac:dyDescent="0.45">
      <c r="A4264">
        <v>2022</v>
      </c>
      <c r="B4264" s="5" t="s">
        <v>1507</v>
      </c>
      <c r="C4264" s="5" t="s">
        <v>170</v>
      </c>
      <c r="D4264" s="5" t="s">
        <v>83</v>
      </c>
      <c r="E4264" s="5" t="s">
        <v>216</v>
      </c>
      <c r="F4264" s="5" t="s">
        <v>219</v>
      </c>
      <c r="G4264" s="5" t="s">
        <v>86</v>
      </c>
      <c r="H4264" s="5" t="s">
        <v>130</v>
      </c>
      <c r="I4264"/>
      <c r="J4264"/>
      <c r="K4264"/>
      <c r="L4264"/>
      <c r="M4264"/>
      <c r="N4264">
        <v>0</v>
      </c>
      <c r="O4264"/>
      <c r="P4264"/>
      <c r="Q4264">
        <v>0</v>
      </c>
      <c r="R4264">
        <v>0</v>
      </c>
      <c r="S4264">
        <v>0</v>
      </c>
      <c r="T4264"/>
      <c r="U4264"/>
      <c r="V4264">
        <v>0</v>
      </c>
      <c r="W4264"/>
      <c r="X4264"/>
      <c r="Y4264"/>
      <c r="Z4264"/>
      <c r="AA4264">
        <v>0</v>
      </c>
      <c r="AB4264"/>
      <c r="AC4264"/>
      <c r="AD4264"/>
      <c r="AE4264"/>
      <c r="AF4264"/>
      <c r="AG4264">
        <v>2172.9759490863548</v>
      </c>
      <c r="AH4264"/>
      <c r="AI4264"/>
      <c r="AJ4264"/>
      <c r="AK4264"/>
      <c r="AL4264">
        <v>2172.975830078125</v>
      </c>
      <c r="AM4264">
        <v>2172.975830078125</v>
      </c>
      <c r="AN4264">
        <v>0</v>
      </c>
      <c r="AO4264" s="5" t="s">
        <v>3111</v>
      </c>
    </row>
    <row r="4265" spans="1:41" ht="14.25" x14ac:dyDescent="0.45">
      <c r="A4265">
        <v>2022</v>
      </c>
      <c r="B4265" s="5" t="s">
        <v>589</v>
      </c>
      <c r="C4265" s="5" t="s">
        <v>170</v>
      </c>
      <c r="D4265" s="5" t="s">
        <v>83</v>
      </c>
      <c r="E4265" s="5" t="s">
        <v>216</v>
      </c>
      <c r="F4265" s="5" t="s">
        <v>219</v>
      </c>
      <c r="G4265" s="5" t="s">
        <v>86</v>
      </c>
      <c r="H4265" s="5" t="s">
        <v>130</v>
      </c>
      <c r="I4265">
        <v>0</v>
      </c>
      <c r="J4265"/>
      <c r="K4265"/>
      <c r="L4265"/>
      <c r="M4265"/>
      <c r="N4265">
        <v>0</v>
      </c>
      <c r="O4265">
        <v>0</v>
      </c>
      <c r="P4265"/>
      <c r="Q4265">
        <v>0</v>
      </c>
      <c r="R4265"/>
      <c r="S4265">
        <v>0</v>
      </c>
      <c r="T4265"/>
      <c r="U4265"/>
      <c r="V4265">
        <v>0</v>
      </c>
      <c r="W4265"/>
      <c r="X4265">
        <v>106.1600578446856</v>
      </c>
      <c r="Y4265">
        <v>0</v>
      </c>
      <c r="Z4265"/>
      <c r="AA4265"/>
      <c r="AB4265">
        <v>0</v>
      </c>
      <c r="AC4265">
        <v>0</v>
      </c>
      <c r="AD4265"/>
      <c r="AE4265"/>
      <c r="AF4265">
        <v>0</v>
      </c>
      <c r="AG4265">
        <v>5569.1566345322062</v>
      </c>
      <c r="AH4265"/>
      <c r="AI4265">
        <v>0</v>
      </c>
      <c r="AJ4265"/>
      <c r="AK4265"/>
      <c r="AL4265">
        <v>5675.31689453125</v>
      </c>
      <c r="AM4265">
        <v>5569.15673828125</v>
      </c>
      <c r="AN4265">
        <v>106.16005706787109</v>
      </c>
      <c r="AO4265" s="5" t="s">
        <v>1162</v>
      </c>
    </row>
    <row r="4266" spans="1:41" ht="14.25" x14ac:dyDescent="0.45">
      <c r="A4266">
        <v>2022</v>
      </c>
      <c r="B4266" s="5" t="s">
        <v>1509</v>
      </c>
      <c r="C4266" s="5" t="s">
        <v>170</v>
      </c>
      <c r="D4266" s="5" t="s">
        <v>83</v>
      </c>
      <c r="E4266" s="5" t="s">
        <v>216</v>
      </c>
      <c r="F4266" s="5" t="s">
        <v>219</v>
      </c>
      <c r="G4266" s="5" t="s">
        <v>86</v>
      </c>
      <c r="H4266" s="5" t="s">
        <v>130</v>
      </c>
      <c r="I4266">
        <v>0</v>
      </c>
      <c r="J4266"/>
      <c r="K4266"/>
      <c r="L4266"/>
      <c r="M4266"/>
      <c r="N4266">
        <v>0</v>
      </c>
      <c r="O4266"/>
      <c r="P4266"/>
      <c r="Q4266">
        <v>0</v>
      </c>
      <c r="R4266"/>
      <c r="S4266">
        <v>0</v>
      </c>
      <c r="T4266"/>
      <c r="U4266"/>
      <c r="V4266">
        <v>0</v>
      </c>
      <c r="W4266">
        <v>0</v>
      </c>
      <c r="X4266">
        <v>56.931763799952691</v>
      </c>
      <c r="Y4266">
        <v>0</v>
      </c>
      <c r="Z4266">
        <v>0</v>
      </c>
      <c r="AA4266"/>
      <c r="AB4266"/>
      <c r="AC4266"/>
      <c r="AD4266"/>
      <c r="AE4266"/>
      <c r="AF4266">
        <v>477.24671501270126</v>
      </c>
      <c r="AG4266"/>
      <c r="AH4266">
        <v>0</v>
      </c>
      <c r="AI4266">
        <v>0</v>
      </c>
      <c r="AJ4266">
        <v>0</v>
      </c>
      <c r="AK4266"/>
      <c r="AL4266">
        <v>534.178466796875</v>
      </c>
      <c r="AM4266">
        <v>477.2467041015625</v>
      </c>
      <c r="AN4266">
        <v>56.9317626953125</v>
      </c>
      <c r="AO4266" s="5" t="s">
        <v>3113</v>
      </c>
    </row>
    <row r="4267" spans="1:41" ht="14.25" x14ac:dyDescent="0.45">
      <c r="A4267">
        <v>2022</v>
      </c>
      <c r="B4267" s="5" t="s">
        <v>4071</v>
      </c>
      <c r="C4267" s="5" t="s">
        <v>170</v>
      </c>
      <c r="D4267" s="5" t="s">
        <v>83</v>
      </c>
      <c r="E4267" s="5" t="s">
        <v>216</v>
      </c>
      <c r="F4267" s="5" t="s">
        <v>219</v>
      </c>
      <c r="G4267" s="5" t="s">
        <v>86</v>
      </c>
      <c r="H4267" s="5" t="s">
        <v>130</v>
      </c>
      <c r="I4267">
        <v>0</v>
      </c>
      <c r="J4267"/>
      <c r="K4267"/>
      <c r="L4267"/>
      <c r="M4267">
        <v>0</v>
      </c>
      <c r="N4267">
        <v>0</v>
      </c>
      <c r="O4267"/>
      <c r="P4267"/>
      <c r="Q4267">
        <v>0</v>
      </c>
      <c r="R4267"/>
      <c r="S4267">
        <v>0</v>
      </c>
      <c r="T4267"/>
      <c r="U4267"/>
      <c r="V4267">
        <v>0</v>
      </c>
      <c r="W4267"/>
      <c r="X4267">
        <v>77.129376899016933</v>
      </c>
      <c r="Y4267">
        <v>0</v>
      </c>
      <c r="Z4267"/>
      <c r="AA4267"/>
      <c r="AB4267"/>
      <c r="AC4267">
        <v>0</v>
      </c>
      <c r="AD4267"/>
      <c r="AE4267"/>
      <c r="AF4267">
        <v>0</v>
      </c>
      <c r="AG4267">
        <v>5470.0154096782817</v>
      </c>
      <c r="AH4267"/>
      <c r="AI4267">
        <v>0</v>
      </c>
      <c r="AJ4267"/>
      <c r="AK4267"/>
      <c r="AL4267">
        <v>5547.14501953125</v>
      </c>
      <c r="AM4267">
        <v>5470.015625</v>
      </c>
      <c r="AN4267">
        <v>77.129379272460938</v>
      </c>
      <c r="AO4267" s="5" t="s">
        <v>4632</v>
      </c>
    </row>
    <row r="4268" spans="1:41" ht="14.25" x14ac:dyDescent="0.45">
      <c r="A4268">
        <v>2022</v>
      </c>
      <c r="B4268" s="5" t="s">
        <v>589</v>
      </c>
      <c r="C4268" s="5" t="s">
        <v>170</v>
      </c>
      <c r="D4268" s="5" t="s">
        <v>83</v>
      </c>
      <c r="E4268" s="5" t="s">
        <v>88</v>
      </c>
      <c r="F4268" s="5" t="s">
        <v>89</v>
      </c>
      <c r="G4268" s="5" t="s">
        <v>86</v>
      </c>
      <c r="H4268" s="5" t="s">
        <v>130</v>
      </c>
      <c r="I4268">
        <v>10214.720765815649</v>
      </c>
      <c r="J4268">
        <v>36456.690864588098</v>
      </c>
      <c r="K4268">
        <v>941.63971308236125</v>
      </c>
      <c r="L4268">
        <v>1709.1769312994381</v>
      </c>
      <c r="M4268">
        <v>19451.707398881743</v>
      </c>
      <c r="N4268">
        <v>17641.678412629852</v>
      </c>
      <c r="O4268">
        <v>9153.1201873687933</v>
      </c>
      <c r="P4268">
        <v>9008.5089565727631</v>
      </c>
      <c r="Q4268">
        <v>3579.4643347694614</v>
      </c>
      <c r="R4268">
        <v>7381.4350014136653</v>
      </c>
      <c r="S4268">
        <v>20918.947806148724</v>
      </c>
      <c r="T4268">
        <v>10456.765697701532</v>
      </c>
      <c r="U4268">
        <v>1812.1521874087832</v>
      </c>
      <c r="V4268">
        <v>12223.2690602371</v>
      </c>
      <c r="W4268">
        <v>4290.9895380821918</v>
      </c>
      <c r="X4268">
        <v>12832.236563136783</v>
      </c>
      <c r="Y4268">
        <v>43768.199448496205</v>
      </c>
      <c r="Z4268">
        <v>14817.372125452503</v>
      </c>
      <c r="AA4268">
        <v>211221.6971006495</v>
      </c>
      <c r="AB4268">
        <v>1071.1549836528777</v>
      </c>
      <c r="AC4268">
        <v>11611.96532732481</v>
      </c>
      <c r="AD4268">
        <v>17279.496998413506</v>
      </c>
      <c r="AE4268">
        <v>16157.160633623103</v>
      </c>
      <c r="AF4268">
        <v>29984.504739361219</v>
      </c>
      <c r="AG4268">
        <v>168014.21554789165</v>
      </c>
      <c r="AH4268">
        <v>31490.438141689392</v>
      </c>
      <c r="AI4268">
        <v>3880.1501142232587</v>
      </c>
      <c r="AJ4268">
        <v>39574.346363341901</v>
      </c>
      <c r="AK4268">
        <v>2379.4715365307834</v>
      </c>
      <c r="AL4268">
        <v>769322.6875</v>
      </c>
      <c r="AM4268">
        <v>635176.5625</v>
      </c>
      <c r="AN4268">
        <v>134146.125</v>
      </c>
      <c r="AO4268" s="5" t="s">
        <v>1163</v>
      </c>
    </row>
    <row r="4269" spans="1:41" ht="14.25" x14ac:dyDescent="0.45">
      <c r="A4269">
        <v>2022</v>
      </c>
      <c r="B4269" s="5" t="s">
        <v>5028</v>
      </c>
      <c r="C4269" s="5" t="s">
        <v>170</v>
      </c>
      <c r="D4269" s="5" t="s">
        <v>83</v>
      </c>
      <c r="E4269" s="5" t="s">
        <v>88</v>
      </c>
      <c r="F4269" s="5" t="s">
        <v>89</v>
      </c>
      <c r="G4269" s="5" t="s">
        <v>86</v>
      </c>
      <c r="H4269" s="5" t="s">
        <v>130</v>
      </c>
      <c r="I4269">
        <v>16450</v>
      </c>
      <c r="J4269">
        <v>67032.722904780851</v>
      </c>
      <c r="K4269">
        <v>1287.6289999999999</v>
      </c>
      <c r="L4269">
        <v>2230</v>
      </c>
      <c r="M4269">
        <v>31060</v>
      </c>
      <c r="N4269">
        <v>17191.925939453129</v>
      </c>
      <c r="O4269">
        <v>8365.0992185714294</v>
      </c>
      <c r="P4269">
        <v>10441.736999999999</v>
      </c>
      <c r="Q4269">
        <v>3993.8979926557281</v>
      </c>
      <c r="R4269">
        <v>5951.6936875934916</v>
      </c>
      <c r="S4269">
        <v>11360.60625786847</v>
      </c>
      <c r="T4269">
        <v>10383</v>
      </c>
      <c r="U4269">
        <v>1430</v>
      </c>
      <c r="V4269">
        <v>21830</v>
      </c>
      <c r="W4269">
        <v>5833</v>
      </c>
      <c r="X4269">
        <v>22023.22864545522</v>
      </c>
      <c r="Y4269">
        <v>60167</v>
      </c>
      <c r="Z4269">
        <v>15882.77886310816</v>
      </c>
      <c r="AA4269">
        <v>177021</v>
      </c>
      <c r="AB4269">
        <v>1842</v>
      </c>
      <c r="AC4269">
        <v>14216.714260000001</v>
      </c>
      <c r="AD4269">
        <v>16889.900802231201</v>
      </c>
      <c r="AE4269">
        <v>15522.86954879875</v>
      </c>
      <c r="AF4269">
        <v>36697.689501000001</v>
      </c>
      <c r="AG4269">
        <v>217517</v>
      </c>
      <c r="AH4269">
        <v>31533</v>
      </c>
      <c r="AI4269">
        <v>3694</v>
      </c>
      <c r="AJ4269">
        <v>37933</v>
      </c>
      <c r="AK4269">
        <v>2459</v>
      </c>
      <c r="AL4269">
        <v>868240.5</v>
      </c>
      <c r="AM4269">
        <v>721510</v>
      </c>
      <c r="AN4269">
        <v>146730.453125</v>
      </c>
      <c r="AO4269" s="5" t="s">
        <v>5937</v>
      </c>
    </row>
    <row r="4270" spans="1:41" ht="14.25" x14ac:dyDescent="0.45">
      <c r="A4270">
        <v>2022</v>
      </c>
      <c r="B4270" s="5" t="s">
        <v>1509</v>
      </c>
      <c r="C4270" s="5" t="s">
        <v>170</v>
      </c>
      <c r="D4270" s="5" t="s">
        <v>83</v>
      </c>
      <c r="E4270" s="5" t="s">
        <v>88</v>
      </c>
      <c r="F4270" s="5" t="s">
        <v>89</v>
      </c>
      <c r="G4270" s="5" t="s">
        <v>86</v>
      </c>
      <c r="H4270" s="5" t="s">
        <v>130</v>
      </c>
      <c r="I4270">
        <v>8437.9443001199106</v>
      </c>
      <c r="J4270">
        <v>19275.87465119168</v>
      </c>
      <c r="K4270">
        <v>908.71853757616793</v>
      </c>
      <c r="L4270">
        <v>2975.7795001590657</v>
      </c>
      <c r="M4270">
        <v>19038.068876237114</v>
      </c>
      <c r="N4270">
        <v>16613.755052555833</v>
      </c>
      <c r="O4270">
        <v>9169.3768038698781</v>
      </c>
      <c r="P4270">
        <v>10366.658932531111</v>
      </c>
      <c r="Q4270">
        <v>3445.3852061605112</v>
      </c>
      <c r="R4270">
        <v>6121.7288967753284</v>
      </c>
      <c r="S4270">
        <v>19152.907918406778</v>
      </c>
      <c r="T4270">
        <v>10565.221551337374</v>
      </c>
      <c r="U4270">
        <v>1896.2656711830396</v>
      </c>
      <c r="V4270">
        <v>4778.9836343614134</v>
      </c>
      <c r="W4270">
        <v>3626.1154174123712</v>
      </c>
      <c r="X4270">
        <v>14114.082734022742</v>
      </c>
      <c r="Y4270">
        <v>59873.894438022762</v>
      </c>
      <c r="Z4270">
        <v>15338.612187326247</v>
      </c>
      <c r="AA4270">
        <v>170699.21683378812</v>
      </c>
      <c r="AB4270">
        <v>0</v>
      </c>
      <c r="AC4270">
        <v>12412.744873974762</v>
      </c>
      <c r="AD4270">
        <v>17857.141053571726</v>
      </c>
      <c r="AE4270">
        <v>21972.220287017481</v>
      </c>
      <c r="AF4270">
        <v>28218.323294738697</v>
      </c>
      <c r="AG4270">
        <v>144319.09506896592</v>
      </c>
      <c r="AH4270">
        <v>33186.754554759755</v>
      </c>
      <c r="AI4270">
        <v>4001.6460901697515</v>
      </c>
      <c r="AJ4270">
        <v>64146.369017658697</v>
      </c>
      <c r="AK4270">
        <v>2449.5986216541182</v>
      </c>
      <c r="AL4270">
        <v>724962.5</v>
      </c>
      <c r="AM4270">
        <v>590892.875</v>
      </c>
      <c r="AN4270">
        <v>134069.625</v>
      </c>
      <c r="AO4270" s="5" t="s">
        <v>3115</v>
      </c>
    </row>
    <row r="4271" spans="1:41" ht="14.25" x14ac:dyDescent="0.45">
      <c r="A4271">
        <v>2022</v>
      </c>
      <c r="B4271" s="5" t="s">
        <v>1508</v>
      </c>
      <c r="C4271" s="5" t="s">
        <v>170</v>
      </c>
      <c r="D4271" s="5" t="s">
        <v>83</v>
      </c>
      <c r="E4271" s="5" t="s">
        <v>88</v>
      </c>
      <c r="F4271" s="5" t="s">
        <v>89</v>
      </c>
      <c r="G4271" s="5" t="s">
        <v>86</v>
      </c>
      <c r="H4271" s="5" t="s">
        <v>130</v>
      </c>
      <c r="I4271">
        <v>10151.272919020192</v>
      </c>
      <c r="J4271">
        <v>16491.078566720073</v>
      </c>
      <c r="K4271">
        <v>920.5976325587875</v>
      </c>
      <c r="L4271">
        <v>3228.8277941939914</v>
      </c>
      <c r="M4271">
        <v>21704.559489031868</v>
      </c>
      <c r="N4271">
        <v>12680.558780473475</v>
      </c>
      <c r="O4271">
        <v>8039.5117643335088</v>
      </c>
      <c r="P4271">
        <v>9007.1398109716229</v>
      </c>
      <c r="Q4271">
        <v>3090.9848021148969</v>
      </c>
      <c r="R4271">
        <v>8802.8549859550294</v>
      </c>
      <c r="S4271">
        <v>17762.550865383942</v>
      </c>
      <c r="T4271">
        <v>9638.2081408746235</v>
      </c>
      <c r="U4271">
        <v>1944.4818287705123</v>
      </c>
      <c r="V4271">
        <v>9586.5648590481542</v>
      </c>
      <c r="W4271">
        <v>4889.2715729189267</v>
      </c>
      <c r="X4271">
        <v>15367.445111033248</v>
      </c>
      <c r="Y4271">
        <v>50475.694585174497</v>
      </c>
      <c r="Z4271">
        <v>12741.29577062156</v>
      </c>
      <c r="AA4271">
        <v>172279.03601984313</v>
      </c>
      <c r="AB4271">
        <v>0</v>
      </c>
      <c r="AC4271">
        <v>11778.822172581746</v>
      </c>
      <c r="AD4271">
        <v>20006.106240604833</v>
      </c>
      <c r="AE4271">
        <v>22676.452781998378</v>
      </c>
      <c r="AF4271">
        <v>29149.889937322347</v>
      </c>
      <c r="AG4271">
        <v>194223.64686911006</v>
      </c>
      <c r="AH4271">
        <v>39349.428950723726</v>
      </c>
      <c r="AI4271">
        <v>3518.4792444380978</v>
      </c>
      <c r="AJ4271">
        <v>42354.4479175284</v>
      </c>
      <c r="AK4271">
        <v>3111.6043326768122</v>
      </c>
      <c r="AL4271">
        <v>754970.8125</v>
      </c>
      <c r="AM4271">
        <v>610663</v>
      </c>
      <c r="AN4271">
        <v>144307.765625</v>
      </c>
      <c r="AO4271" s="5" t="s">
        <v>3114</v>
      </c>
    </row>
    <row r="4272" spans="1:41" ht="14.25" x14ac:dyDescent="0.45">
      <c r="A4272">
        <v>2022</v>
      </c>
      <c r="B4272" s="5" t="s">
        <v>1507</v>
      </c>
      <c r="C4272" s="5" t="s">
        <v>170</v>
      </c>
      <c r="D4272" s="5" t="s">
        <v>83</v>
      </c>
      <c r="E4272" s="5" t="s">
        <v>88</v>
      </c>
      <c r="F4272" s="5" t="s">
        <v>89</v>
      </c>
      <c r="G4272" s="5" t="s">
        <v>86</v>
      </c>
      <c r="H4272" s="5" t="s">
        <v>130</v>
      </c>
      <c r="I4272">
        <v>5625.9453079313962</v>
      </c>
      <c r="J4272">
        <v>16784.581928392858</v>
      </c>
      <c r="K4272">
        <v>1036.0291440318379</v>
      </c>
      <c r="L4272">
        <v>2706.6403543312558</v>
      </c>
      <c r="M4272">
        <v>11024.441846591257</v>
      </c>
      <c r="N4272">
        <v>11221.526205165041</v>
      </c>
      <c r="O4272">
        <v>6585.49480329568</v>
      </c>
      <c r="P4272">
        <v>8309.8407853354984</v>
      </c>
      <c r="Q4272">
        <v>3003.4325671344486</v>
      </c>
      <c r="R4272">
        <v>8027.3531698777788</v>
      </c>
      <c r="S4272">
        <v>17955.94309014126</v>
      </c>
      <c r="T4272">
        <v>11213.22432508663</v>
      </c>
      <c r="U4272">
        <v>2330.9031624297836</v>
      </c>
      <c r="V4272">
        <v>8757.9148608004198</v>
      </c>
      <c r="W4272">
        <v>4024.705972259796</v>
      </c>
      <c r="X4272">
        <v>12996.352822968047</v>
      </c>
      <c r="Y4272">
        <v>63888.084800681216</v>
      </c>
      <c r="Z4272">
        <v>11223.459519703851</v>
      </c>
      <c r="AA4272">
        <v>157099.6375478089</v>
      </c>
      <c r="AB4272">
        <v>767.63959629142755</v>
      </c>
      <c r="AC4272">
        <v>12258.501092551949</v>
      </c>
      <c r="AD4272">
        <v>19392.836474466094</v>
      </c>
      <c r="AE4272">
        <v>15491.421950699551</v>
      </c>
      <c r="AF4272">
        <v>33514.576152160545</v>
      </c>
      <c r="AG4272">
        <v>135199.34946021865</v>
      </c>
      <c r="AH4272">
        <v>27485.38000304902</v>
      </c>
      <c r="AI4272">
        <v>2716.8755489484747</v>
      </c>
      <c r="AJ4272">
        <v>43219.011708574282</v>
      </c>
      <c r="AK4272">
        <v>2662.2878443233067</v>
      </c>
      <c r="AL4272">
        <v>656523.375</v>
      </c>
      <c r="AM4272">
        <v>538662.1875</v>
      </c>
      <c r="AN4272">
        <v>117861.2109375</v>
      </c>
      <c r="AO4272" s="5" t="s">
        <v>3116</v>
      </c>
    </row>
    <row r="4273" spans="1:41" ht="14.25" x14ac:dyDescent="0.45">
      <c r="A4273">
        <v>2022</v>
      </c>
      <c r="B4273" s="5" t="s">
        <v>4071</v>
      </c>
      <c r="C4273" s="5" t="s">
        <v>170</v>
      </c>
      <c r="D4273" s="5" t="s">
        <v>83</v>
      </c>
      <c r="E4273" s="5" t="s">
        <v>88</v>
      </c>
      <c r="F4273" s="5" t="s">
        <v>89</v>
      </c>
      <c r="G4273" s="5" t="s">
        <v>86</v>
      </c>
      <c r="H4273" s="5" t="s">
        <v>130</v>
      </c>
      <c r="I4273">
        <v>11026.415721483461</v>
      </c>
      <c r="J4273">
        <v>57357.004033030949</v>
      </c>
      <c r="K4273">
        <v>956.51739663392846</v>
      </c>
      <c r="L4273">
        <v>2267.6036808310978</v>
      </c>
      <c r="M4273">
        <v>21780.821840436391</v>
      </c>
      <c r="N4273">
        <v>14632.195490452672</v>
      </c>
      <c r="O4273">
        <v>9084.8122070122081</v>
      </c>
      <c r="P4273">
        <v>9192.3716940771174</v>
      </c>
      <c r="Q4273">
        <v>3390.5801720651698</v>
      </c>
      <c r="R4273">
        <v>7255.723470510432</v>
      </c>
      <c r="S4273">
        <v>14452.666930395257</v>
      </c>
      <c r="T4273">
        <v>9975.3994122728582</v>
      </c>
      <c r="U4273">
        <v>1755.4646182216254</v>
      </c>
      <c r="V4273">
        <v>9162.9699756032114</v>
      </c>
      <c r="W4273">
        <v>3253.8313134465279</v>
      </c>
      <c r="X4273">
        <v>14039.749492677915</v>
      </c>
      <c r="Y4273">
        <v>47751.825629873376</v>
      </c>
      <c r="Z4273">
        <v>16449.125113330345</v>
      </c>
      <c r="AA4273">
        <v>190043.69950410177</v>
      </c>
      <c r="AB4273">
        <v>1139.4970736057724</v>
      </c>
      <c r="AC4273">
        <v>10654.874113460832</v>
      </c>
      <c r="AD4273">
        <v>16973.742629702414</v>
      </c>
      <c r="AE4273">
        <v>16344.229160747682</v>
      </c>
      <c r="AF4273">
        <v>31422.543525333705</v>
      </c>
      <c r="AG4273">
        <v>180340.82389020544</v>
      </c>
      <c r="AH4273">
        <v>31168.495400738739</v>
      </c>
      <c r="AI4273">
        <v>3942.853747077746</v>
      </c>
      <c r="AJ4273">
        <v>35479.513373547794</v>
      </c>
      <c r="AK4273">
        <v>4461.5745165159342</v>
      </c>
      <c r="AL4273">
        <v>775756.9375</v>
      </c>
      <c r="AM4273">
        <v>644526.9375</v>
      </c>
      <c r="AN4273">
        <v>131229.953125</v>
      </c>
      <c r="AO4273" s="5" t="s">
        <v>4633</v>
      </c>
    </row>
    <row r="4274" spans="1:41" ht="14.25" x14ac:dyDescent="0.45">
      <c r="A4274">
        <v>2022</v>
      </c>
      <c r="B4274" s="5" t="s">
        <v>589</v>
      </c>
      <c r="C4274" s="5" t="s">
        <v>170</v>
      </c>
      <c r="D4274" s="5" t="s">
        <v>83</v>
      </c>
      <c r="E4274" s="5" t="s">
        <v>88</v>
      </c>
      <c r="F4274" s="5" t="s">
        <v>89</v>
      </c>
      <c r="G4274" s="5" t="s">
        <v>87</v>
      </c>
      <c r="H4274" s="5" t="s">
        <v>130</v>
      </c>
      <c r="I4274">
        <v>10521.111085656081</v>
      </c>
      <c r="J4274">
        <v>38711.740695432731</v>
      </c>
      <c r="K4274">
        <v>964.96224434970475</v>
      </c>
      <c r="L4274">
        <v>1854.6625352354399</v>
      </c>
      <c r="M4274">
        <v>20230.0725570336</v>
      </c>
      <c r="N4274">
        <v>18842</v>
      </c>
      <c r="O4274">
        <v>9522.4254300758694</v>
      </c>
      <c r="P4274">
        <v>8485.7800000000007</v>
      </c>
      <c r="Q4274">
        <v>3719.0533251469592</v>
      </c>
      <c r="R4274">
        <v>7618.8394831108126</v>
      </c>
      <c r="S4274">
        <v>21500.637733019659</v>
      </c>
      <c r="T4274">
        <v>10249.9494985</v>
      </c>
      <c r="U4274">
        <v>1794.0741555207001</v>
      </c>
      <c r="V4274">
        <v>12793</v>
      </c>
      <c r="W4274">
        <v>4484.6134965889432</v>
      </c>
      <c r="X4274">
        <v>13556.636302113229</v>
      </c>
      <c r="Y4274">
        <v>45886.371629999987</v>
      </c>
      <c r="Z4274">
        <v>15455.63230567298</v>
      </c>
      <c r="AA4274">
        <v>233783.565152536</v>
      </c>
      <c r="AB4274">
        <v>1009</v>
      </c>
      <c r="AC4274">
        <v>12127.52938</v>
      </c>
      <c r="AD4274">
        <v>18023.813519247989</v>
      </c>
      <c r="AE4274">
        <v>16803.693641445228</v>
      </c>
      <c r="AF4274">
        <v>31652.107675460451</v>
      </c>
      <c r="AG4274">
        <v>179790</v>
      </c>
      <c r="AH4274">
        <v>33899.825042478376</v>
      </c>
      <c r="AI4274">
        <v>4035.415335696001</v>
      </c>
      <c r="AJ4274">
        <v>41981.082665323403</v>
      </c>
      <c r="AK4274">
        <v>2474.68671229248</v>
      </c>
      <c r="AL4274">
        <v>821772.3125</v>
      </c>
      <c r="AM4274">
        <v>681820.1875</v>
      </c>
      <c r="AN4274">
        <v>139952.046875</v>
      </c>
      <c r="AO4274" s="5" t="s">
        <v>1164</v>
      </c>
    </row>
    <row r="4275" spans="1:41" ht="14.25" x14ac:dyDescent="0.45">
      <c r="A4275">
        <v>2022</v>
      </c>
      <c r="B4275" s="5" t="s">
        <v>4071</v>
      </c>
      <c r="C4275" s="5" t="s">
        <v>170</v>
      </c>
      <c r="D4275" s="5" t="s">
        <v>83</v>
      </c>
      <c r="E4275" s="5" t="s">
        <v>88</v>
      </c>
      <c r="F4275" s="5" t="s">
        <v>89</v>
      </c>
      <c r="G4275" s="5" t="s">
        <v>87</v>
      </c>
      <c r="H4275" s="5" t="s">
        <v>130</v>
      </c>
      <c r="I4275">
        <v>11837.9543719104</v>
      </c>
      <c r="J4275">
        <v>61699.192621316339</v>
      </c>
      <c r="K4275">
        <v>956.86175563492804</v>
      </c>
      <c r="L4275">
        <v>2450.4164999999998</v>
      </c>
      <c r="M4275">
        <v>22925.371932720001</v>
      </c>
      <c r="N4275">
        <v>15446.437566266241</v>
      </c>
      <c r="O4275">
        <v>9543.4654693895991</v>
      </c>
      <c r="P4275">
        <v>9562.5436183745114</v>
      </c>
      <c r="Q4275">
        <v>3575.7511433830491</v>
      </c>
      <c r="R4275">
        <v>7605.0838779700534</v>
      </c>
      <c r="S4275">
        <v>15167</v>
      </c>
      <c r="T4275">
        <v>10709.583791040001</v>
      </c>
      <c r="U4275">
        <v>1776.3110450700001</v>
      </c>
      <c r="V4275">
        <v>9694</v>
      </c>
      <c r="W4275">
        <v>3438.2657665538818</v>
      </c>
      <c r="X4275">
        <v>15207.06799285208</v>
      </c>
      <c r="Y4275">
        <v>50405.690895203923</v>
      </c>
      <c r="Z4275">
        <v>17346</v>
      </c>
      <c r="AA4275">
        <v>210056</v>
      </c>
      <c r="AB4275">
        <v>1108.038</v>
      </c>
      <c r="AC4275">
        <v>11214.77038</v>
      </c>
      <c r="AD4275">
        <v>17900.735725319821</v>
      </c>
      <c r="AE4275">
        <v>17203.094318880001</v>
      </c>
      <c r="AF4275">
        <v>33735.226922155627</v>
      </c>
      <c r="AG4275">
        <v>193744</v>
      </c>
      <c r="AH4275">
        <v>33875</v>
      </c>
      <c r="AI4275">
        <v>4150.0449014400001</v>
      </c>
      <c r="AJ4275">
        <v>38090.7877104</v>
      </c>
      <c r="AK4275">
        <v>4696.023682944</v>
      </c>
      <c r="AL4275">
        <v>835120.8125</v>
      </c>
      <c r="AM4275">
        <v>695443.3125</v>
      </c>
      <c r="AN4275">
        <v>139677.46875</v>
      </c>
      <c r="AO4275" s="5" t="s">
        <v>4634</v>
      </c>
    </row>
    <row r="4276" spans="1:41" ht="14.25" x14ac:dyDescent="0.45">
      <c r="A4276">
        <v>2022</v>
      </c>
      <c r="B4276" s="5" t="s">
        <v>1508</v>
      </c>
      <c r="C4276" s="5" t="s">
        <v>170</v>
      </c>
      <c r="D4276" s="5" t="s">
        <v>83</v>
      </c>
      <c r="E4276" s="5" t="s">
        <v>88</v>
      </c>
      <c r="F4276" s="5" t="s">
        <v>89</v>
      </c>
      <c r="G4276" s="5" t="s">
        <v>87</v>
      </c>
      <c r="H4276" s="5" t="s">
        <v>130</v>
      </c>
      <c r="I4276">
        <v>9222.84</v>
      </c>
      <c r="J4276">
        <v>17602.36</v>
      </c>
      <c r="K4276">
        <v>983.73142646499116</v>
      </c>
      <c r="L4276">
        <v>3422.44</v>
      </c>
      <c r="M4276">
        <v>22716.051321527571</v>
      </c>
      <c r="N4276">
        <v>13402.921544543949</v>
      </c>
      <c r="O4276">
        <v>8722</v>
      </c>
      <c r="P4276">
        <v>10551.6</v>
      </c>
      <c r="Q4276">
        <v>3710.64015996842</v>
      </c>
      <c r="R4276">
        <v>9645.3036871236782</v>
      </c>
      <c r="S4276">
        <v>21323.44181682116</v>
      </c>
      <c r="T4276">
        <v>10996.604036848639</v>
      </c>
      <c r="U4276">
        <v>2009.4188121322391</v>
      </c>
      <c r="V4276">
        <v>10003</v>
      </c>
      <c r="W4276">
        <v>5002.526082612615</v>
      </c>
      <c r="X4276">
        <v>17337.7335375115</v>
      </c>
      <c r="Y4276">
        <v>56710</v>
      </c>
      <c r="Z4276">
        <v>15298.451999999999</v>
      </c>
      <c r="AA4276">
        <v>182910.3440778004</v>
      </c>
      <c r="AB4276">
        <v>852</v>
      </c>
      <c r="AC4276">
        <v>12683.6</v>
      </c>
      <c r="AD4276">
        <v>24016.766827902269</v>
      </c>
      <c r="AE4276">
        <v>23201.727458013978</v>
      </c>
      <c r="AF4276">
        <v>30898.818671337041</v>
      </c>
      <c r="AG4276">
        <v>213014</v>
      </c>
      <c r="AH4276">
        <v>46744.246349565263</v>
      </c>
      <c r="AI4276">
        <v>3599.980882412844</v>
      </c>
      <c r="AJ4276">
        <v>50151.371641766244</v>
      </c>
      <c r="AK4276">
        <v>3771.745660465228</v>
      </c>
      <c r="AL4276">
        <v>830505.75</v>
      </c>
      <c r="AM4276">
        <v>664438.875</v>
      </c>
      <c r="AN4276">
        <v>166066.84375</v>
      </c>
      <c r="AO4276" s="5" t="s">
        <v>3118</v>
      </c>
    </row>
    <row r="4277" spans="1:41" ht="14.25" x14ac:dyDescent="0.45">
      <c r="A4277">
        <v>2022</v>
      </c>
      <c r="B4277" s="5" t="s">
        <v>5028</v>
      </c>
      <c r="C4277" s="5" t="s">
        <v>170</v>
      </c>
      <c r="D4277" s="5" t="s">
        <v>83</v>
      </c>
      <c r="E4277" s="5" t="s">
        <v>88</v>
      </c>
      <c r="F4277" s="5" t="s">
        <v>89</v>
      </c>
      <c r="G4277" s="5" t="s">
        <v>87</v>
      </c>
      <c r="H4277" s="5" t="s">
        <v>130</v>
      </c>
      <c r="I4277">
        <v>17806.009032000002</v>
      </c>
      <c r="J4277">
        <v>69395.730200379563</v>
      </c>
      <c r="K4277">
        <v>1355</v>
      </c>
      <c r="L4277">
        <v>2417.8482875887198</v>
      </c>
      <c r="M4277">
        <v>32961.120479999998</v>
      </c>
      <c r="N4277">
        <v>18279.964731701672</v>
      </c>
      <c r="O4277">
        <v>8877.1102115417489</v>
      </c>
      <c r="P4277">
        <v>11114.565764984</v>
      </c>
      <c r="Q4277">
        <v>4259.1653645312072</v>
      </c>
      <c r="R4277">
        <v>6305.8534426892038</v>
      </c>
      <c r="S4277">
        <v>11926.390806116829</v>
      </c>
      <c r="T4277">
        <v>11220.451247999999</v>
      </c>
      <c r="U4277">
        <v>1473.33043</v>
      </c>
      <c r="V4277">
        <v>23254</v>
      </c>
      <c r="W4277">
        <v>6190.0262639999983</v>
      </c>
      <c r="X4277">
        <v>24027.342452191649</v>
      </c>
      <c r="Y4277">
        <v>65159.873538789267</v>
      </c>
      <c r="Z4277">
        <v>16887.96464581964</v>
      </c>
      <c r="AA4277">
        <v>201128</v>
      </c>
      <c r="AB4277">
        <v>1913</v>
      </c>
      <c r="AC4277">
        <v>15086.890869999999</v>
      </c>
      <c r="AD4277">
        <v>18012.007393447169</v>
      </c>
      <c r="AE4277">
        <v>16472.993348141619</v>
      </c>
      <c r="AF4277">
        <v>39788.98911141498</v>
      </c>
      <c r="AG4277">
        <v>240004</v>
      </c>
      <c r="AH4277">
        <v>34467.566675383881</v>
      </c>
      <c r="AI4277">
        <v>3920.1023519999999</v>
      </c>
      <c r="AJ4277">
        <v>41881.097107785601</v>
      </c>
      <c r="AK4277">
        <v>2609</v>
      </c>
      <c r="AL4277">
        <v>948195.4375</v>
      </c>
      <c r="AM4277">
        <v>790716.375</v>
      </c>
      <c r="AN4277">
        <v>157479.125</v>
      </c>
      <c r="AO4277" s="5" t="s">
        <v>5938</v>
      </c>
    </row>
    <row r="4278" spans="1:41" ht="14.25" x14ac:dyDescent="0.45">
      <c r="A4278">
        <v>2022</v>
      </c>
      <c r="B4278" s="5" t="s">
        <v>1509</v>
      </c>
      <c r="C4278" s="5" t="s">
        <v>170</v>
      </c>
      <c r="D4278" s="5" t="s">
        <v>83</v>
      </c>
      <c r="E4278" s="5" t="s">
        <v>88</v>
      </c>
      <c r="F4278" s="5" t="s">
        <v>89</v>
      </c>
      <c r="G4278" s="5" t="s">
        <v>87</v>
      </c>
      <c r="H4278" s="5" t="s">
        <v>130</v>
      </c>
      <c r="I4278">
        <v>8852.9204405729997</v>
      </c>
      <c r="J4278">
        <v>19846.75</v>
      </c>
      <c r="K4278">
        <v>971.45658905929554</v>
      </c>
      <c r="L4278">
        <v>3183.3216000000002</v>
      </c>
      <c r="M4278">
        <v>19997.211447714271</v>
      </c>
      <c r="N4278">
        <v>17430.815666483399</v>
      </c>
      <c r="O4278">
        <v>9532.7557426340427</v>
      </c>
      <c r="P4278">
        <v>9468.6380415999993</v>
      </c>
      <c r="Q4278">
        <v>3530.9317611439369</v>
      </c>
      <c r="R4278">
        <v>6526.4035864919269</v>
      </c>
      <c r="S4278">
        <v>19719.895293785881</v>
      </c>
      <c r="T4278">
        <v>10551.72749704647</v>
      </c>
      <c r="U4278">
        <v>1970.0184432669009</v>
      </c>
      <c r="V4278">
        <v>4953</v>
      </c>
      <c r="W4278">
        <v>3744.494720142487</v>
      </c>
      <c r="X4278">
        <v>14517.85298433931</v>
      </c>
      <c r="Y4278">
        <v>64105.381260000002</v>
      </c>
      <c r="Z4278">
        <v>15699.423600684069</v>
      </c>
      <c r="AA4278">
        <v>179600.91394429389</v>
      </c>
      <c r="AB4278">
        <v>1000</v>
      </c>
      <c r="AC4278">
        <v>12760.095660000001</v>
      </c>
      <c r="AD4278">
        <v>18466.708522872519</v>
      </c>
      <c r="AE4278">
        <v>22987.956448993111</v>
      </c>
      <c r="AF4278">
        <v>29606.09387894861</v>
      </c>
      <c r="AG4278">
        <v>158981.9855431008</v>
      </c>
      <c r="AH4278">
        <v>35420.664538695222</v>
      </c>
      <c r="AI4278">
        <v>4116.1236424099206</v>
      </c>
      <c r="AJ4278">
        <v>67471.837867805196</v>
      </c>
      <c r="AK4278">
        <v>2750.3358671632182</v>
      </c>
      <c r="AL4278">
        <v>767765.75</v>
      </c>
      <c r="AM4278">
        <v>626976.4375</v>
      </c>
      <c r="AN4278">
        <v>140789.234375</v>
      </c>
      <c r="AO4278" s="5" t="s">
        <v>3119</v>
      </c>
    </row>
    <row r="4279" spans="1:41" ht="14.25" x14ac:dyDescent="0.45">
      <c r="A4279">
        <v>2022</v>
      </c>
      <c r="B4279" s="5" t="s">
        <v>1507</v>
      </c>
      <c r="C4279" s="5" t="s">
        <v>170</v>
      </c>
      <c r="D4279" s="5" t="s">
        <v>83</v>
      </c>
      <c r="E4279" s="5" t="s">
        <v>88</v>
      </c>
      <c r="F4279" s="5" t="s">
        <v>89</v>
      </c>
      <c r="G4279" s="5" t="s">
        <v>87</v>
      </c>
      <c r="H4279" s="5" t="s">
        <v>130</v>
      </c>
      <c r="I4279">
        <v>5837.46</v>
      </c>
      <c r="J4279">
        <v>15083.698</v>
      </c>
      <c r="K4279">
        <v>1129</v>
      </c>
      <c r="L4279">
        <v>2844.3203133211</v>
      </c>
      <c r="M4279">
        <v>11632.79999999999</v>
      </c>
      <c r="N4279">
        <v>11969.034900000001</v>
      </c>
      <c r="O4279">
        <v>7231.8532432244428</v>
      </c>
      <c r="P4279">
        <v>9060.68</v>
      </c>
      <c r="Q4279">
        <v>3236.7477902608621</v>
      </c>
      <c r="R4279">
        <v>8497.703603995833</v>
      </c>
      <c r="S4279">
        <v>19237</v>
      </c>
      <c r="T4279">
        <v>12013.4</v>
      </c>
      <c r="U4279">
        <v>1732</v>
      </c>
      <c r="V4279">
        <v>9382.9207137238755</v>
      </c>
      <c r="W4279">
        <v>4154.5969205805441</v>
      </c>
      <c r="X4279">
        <v>14911.54732347539</v>
      </c>
      <c r="Y4279">
        <v>73232</v>
      </c>
      <c r="Z4279">
        <v>12094.965420265909</v>
      </c>
      <c r="AA4279">
        <v>168134.33166467419</v>
      </c>
      <c r="AB4279">
        <v>675</v>
      </c>
      <c r="AC4279">
        <v>13461.65256</v>
      </c>
      <c r="AD4279">
        <v>20899.327420394351</v>
      </c>
      <c r="AE4279">
        <v>16680.181123598592</v>
      </c>
      <c r="AF4279">
        <v>35219.377997299503</v>
      </c>
      <c r="AG4279">
        <v>145381.03168661601</v>
      </c>
      <c r="AH4279">
        <v>29062.51773489187</v>
      </c>
      <c r="AI4279">
        <v>2799.0942612144131</v>
      </c>
      <c r="AJ4279">
        <v>46429.187769980221</v>
      </c>
      <c r="AK4279">
        <v>2920</v>
      </c>
      <c r="AL4279">
        <v>704943.4375</v>
      </c>
      <c r="AM4279">
        <v>578277.3125</v>
      </c>
      <c r="AN4279">
        <v>126666.1328125</v>
      </c>
      <c r="AO4279" s="5" t="s">
        <v>3117</v>
      </c>
    </row>
    <row r="4280" spans="1:41" ht="14.25" x14ac:dyDescent="0.45">
      <c r="A4280">
        <v>2022</v>
      </c>
      <c r="B4280" s="5" t="s">
        <v>589</v>
      </c>
      <c r="C4280" s="5" t="s">
        <v>170</v>
      </c>
      <c r="D4280" s="5" t="s">
        <v>83</v>
      </c>
      <c r="E4280" s="5" t="s">
        <v>90</v>
      </c>
      <c r="F4280" s="5" t="s">
        <v>91</v>
      </c>
      <c r="G4280" s="5" t="s">
        <v>86</v>
      </c>
      <c r="H4280" s="5" t="s">
        <v>130</v>
      </c>
      <c r="I4280">
        <v>400.22341807446475</v>
      </c>
      <c r="J4280"/>
      <c r="K4280"/>
      <c r="L4280">
        <v>345.02018799522818</v>
      </c>
      <c r="M4280">
        <v>1096.6333975356022</v>
      </c>
      <c r="N4280">
        <v>891.74448589535905</v>
      </c>
      <c r="O4280">
        <v>159.2400867670284</v>
      </c>
      <c r="P4280"/>
      <c r="Q4280">
        <v>0</v>
      </c>
      <c r="R4280">
        <v>318.4801735340568</v>
      </c>
      <c r="S4280">
        <v>3052.1016630347112</v>
      </c>
      <c r="T4280">
        <v>1539.3208387479413</v>
      </c>
      <c r="U4280">
        <v>65.819235863705075</v>
      </c>
      <c r="V4280">
        <v>521.2458840174063</v>
      </c>
      <c r="W4280">
        <v>1061.6005784468559</v>
      </c>
      <c r="X4280">
        <v>132.40961563000872</v>
      </c>
      <c r="Y4280">
        <v>2811.1183317272748</v>
      </c>
      <c r="Z4280"/>
      <c r="AA4280">
        <v>10007.654769243751</v>
      </c>
      <c r="AB4280">
        <v>0</v>
      </c>
      <c r="AC4280">
        <v>247.49699397661271</v>
      </c>
      <c r="AD4280">
        <v>0</v>
      </c>
      <c r="AE4280">
        <v>270.70814750394828</v>
      </c>
      <c r="AF4280">
        <v>6473.2489619460803</v>
      </c>
      <c r="AG4280">
        <v>11702.023176219695</v>
      </c>
      <c r="AH4280">
        <v>2019.1163158597744</v>
      </c>
      <c r="AI4280">
        <v>61.921038539648222</v>
      </c>
      <c r="AJ4280">
        <v>1208.7442023704248</v>
      </c>
      <c r="AK4280"/>
      <c r="AL4280">
        <v>44385.87109375</v>
      </c>
      <c r="AM4280">
        <v>35263.52734375</v>
      </c>
      <c r="AN4280">
        <v>9122.34375</v>
      </c>
      <c r="AO4280" s="5" t="s">
        <v>1165</v>
      </c>
    </row>
    <row r="4281" spans="1:41" ht="14.25" x14ac:dyDescent="0.45">
      <c r="A4281">
        <v>2022</v>
      </c>
      <c r="B4281" s="5" t="s">
        <v>1508</v>
      </c>
      <c r="C4281" s="5" t="s">
        <v>170</v>
      </c>
      <c r="D4281" s="5" t="s">
        <v>83</v>
      </c>
      <c r="E4281" s="5" t="s">
        <v>90</v>
      </c>
      <c r="F4281" s="5" t="s">
        <v>91</v>
      </c>
      <c r="G4281" s="5" t="s">
        <v>86</v>
      </c>
      <c r="H4281" s="5" t="s">
        <v>130</v>
      </c>
      <c r="I4281">
        <v>417.20137491516607</v>
      </c>
      <c r="J4281"/>
      <c r="K4281"/>
      <c r="L4281"/>
      <c r="M4281">
        <v>1133.5403512517955</v>
      </c>
      <c r="N4281">
        <v>651.15442302938629</v>
      </c>
      <c r="O4281">
        <v>11.226800397058385</v>
      </c>
      <c r="P4281"/>
      <c r="Q4281">
        <v>233.40518025484383</v>
      </c>
      <c r="R4281">
        <v>656.76782322791553</v>
      </c>
      <c r="S4281">
        <v>3853.7180584492962</v>
      </c>
      <c r="T4281">
        <v>1684.0200595587578</v>
      </c>
      <c r="U4281"/>
      <c r="V4281">
        <v>481.6297370338047</v>
      </c>
      <c r="W4281">
        <v>0</v>
      </c>
      <c r="X4281">
        <v>123.49480436764223</v>
      </c>
      <c r="Y4281">
        <v>2330.6837624293207</v>
      </c>
      <c r="Z4281"/>
      <c r="AA4281">
        <v>4920.894721411707</v>
      </c>
      <c r="AB4281"/>
      <c r="AC4281">
        <v>218.13673171484442</v>
      </c>
      <c r="AD4281">
        <v>449.07201588233539</v>
      </c>
      <c r="AE4281">
        <v>336.80401191175156</v>
      </c>
      <c r="AF4281">
        <v>5697.6012015071301</v>
      </c>
      <c r="AG4281">
        <v>7921.6303601643958</v>
      </c>
      <c r="AH4281">
        <v>3887.8409775013188</v>
      </c>
      <c r="AI4281">
        <v>990.20379502054948</v>
      </c>
      <c r="AJ4281">
        <v>485.24846597031308</v>
      </c>
      <c r="AK4281"/>
      <c r="AL4281">
        <v>36484.27734375</v>
      </c>
      <c r="AM4281">
        <v>24351.158203125</v>
      </c>
      <c r="AN4281">
        <v>12133.1171875</v>
      </c>
      <c r="AO4281" s="5" t="s">
        <v>5939</v>
      </c>
    </row>
    <row r="4282" spans="1:41" ht="14.25" x14ac:dyDescent="0.45">
      <c r="A4282">
        <v>2022</v>
      </c>
      <c r="B4282" s="5" t="s">
        <v>5028</v>
      </c>
      <c r="C4282" s="5" t="s">
        <v>170</v>
      </c>
      <c r="D4282" s="5" t="s">
        <v>83</v>
      </c>
      <c r="E4282" s="5" t="s">
        <v>90</v>
      </c>
      <c r="F4282" s="5" t="s">
        <v>91</v>
      </c>
      <c r="G4282" s="5" t="s">
        <v>86</v>
      </c>
      <c r="H4282" s="5" t="s">
        <v>130</v>
      </c>
      <c r="I4282">
        <v>196.569680256</v>
      </c>
      <c r="J4282">
        <v>3500</v>
      </c>
      <c r="K4282">
        <v>0</v>
      </c>
      <c r="L4282">
        <v>505</v>
      </c>
      <c r="M4282">
        <v>2350</v>
      </c>
      <c r="N4282">
        <v>1046.1849999999999</v>
      </c>
      <c r="O4282">
        <v>230</v>
      </c>
      <c r="P4282">
        <v>1537.6959999999999</v>
      </c>
      <c r="Q4282">
        <v>0</v>
      </c>
      <c r="R4282">
        <v>100</v>
      </c>
      <c r="S4282">
        <v>3075</v>
      </c>
      <c r="T4282">
        <v>1350</v>
      </c>
      <c r="U4282">
        <v>42</v>
      </c>
      <c r="V4282">
        <v>558</v>
      </c>
      <c r="W4282">
        <v>684</v>
      </c>
      <c r="X4282">
        <v>161</v>
      </c>
      <c r="Y4282">
        <v>3016</v>
      </c>
      <c r="Z4282">
        <v>0</v>
      </c>
      <c r="AA4282">
        <v>9432</v>
      </c>
      <c r="AB4282">
        <v>55</v>
      </c>
      <c r="AC4282">
        <v>317.40365000000003</v>
      </c>
      <c r="AD4282">
        <v>0</v>
      </c>
      <c r="AE4282">
        <v>400</v>
      </c>
      <c r="AF4282">
        <v>9275</v>
      </c>
      <c r="AG4282">
        <v>17303</v>
      </c>
      <c r="AH4282">
        <v>1593</v>
      </c>
      <c r="AI4282">
        <v>105</v>
      </c>
      <c r="AJ4282">
        <v>1608</v>
      </c>
      <c r="AK4282">
        <v>0</v>
      </c>
      <c r="AL4282">
        <v>58439.8515625</v>
      </c>
      <c r="AM4282">
        <v>48836.8515625</v>
      </c>
      <c r="AN4282">
        <v>9603</v>
      </c>
      <c r="AO4282" s="5" t="s">
        <v>5940</v>
      </c>
    </row>
    <row r="4283" spans="1:41" ht="14.25" x14ac:dyDescent="0.45">
      <c r="A4283">
        <v>2022</v>
      </c>
      <c r="B4283" s="5" t="s">
        <v>4071</v>
      </c>
      <c r="C4283" s="5" t="s">
        <v>170</v>
      </c>
      <c r="D4283" s="5" t="s">
        <v>83</v>
      </c>
      <c r="E4283" s="5" t="s">
        <v>90</v>
      </c>
      <c r="F4283" s="5" t="s">
        <v>91</v>
      </c>
      <c r="G4283" s="5" t="s">
        <v>86</v>
      </c>
      <c r="H4283" s="5" t="s">
        <v>130</v>
      </c>
      <c r="I4283">
        <v>419.66291866225185</v>
      </c>
      <c r="J4283">
        <v>514.19584599344626</v>
      </c>
      <c r="K4283">
        <v>0</v>
      </c>
      <c r="L4283">
        <v>334.22729989574009</v>
      </c>
      <c r="M4283">
        <v>2416.7204761691974</v>
      </c>
      <c r="N4283">
        <v>1120.9469442657128</v>
      </c>
      <c r="O4283">
        <v>287.9496737563299</v>
      </c>
      <c r="P4283">
        <v>855.30925665873053</v>
      </c>
      <c r="Q4283">
        <v>0</v>
      </c>
      <c r="R4283">
        <v>215.96225531724744</v>
      </c>
      <c r="S4283">
        <v>3702.2100911528132</v>
      </c>
      <c r="T4283">
        <v>1259.7798226839434</v>
      </c>
      <c r="U4283">
        <v>83.299727050938287</v>
      </c>
      <c r="V4283">
        <v>435.00968571045553</v>
      </c>
      <c r="W4283">
        <v>614.97823180816169</v>
      </c>
      <c r="X4283">
        <v>44.220842755436379</v>
      </c>
      <c r="Y4283">
        <v>2148.3102445606182</v>
      </c>
      <c r="Z4283">
        <v>0</v>
      </c>
      <c r="AA4283">
        <v>9560.9575604021393</v>
      </c>
      <c r="AB4283">
        <v>0</v>
      </c>
      <c r="AC4283">
        <v>263.32488611128838</v>
      </c>
      <c r="AD4283">
        <v>0</v>
      </c>
      <c r="AE4283">
        <v>411.35667679475699</v>
      </c>
      <c r="AF4283">
        <v>7039.3411316502788</v>
      </c>
      <c r="AG4283">
        <v>12979.33154456657</v>
      </c>
      <c r="AH4283">
        <v>1803.7990277450094</v>
      </c>
      <c r="AI4283">
        <v>107.98112765862372</v>
      </c>
      <c r="AJ4283">
        <v>1451.5910439498828</v>
      </c>
      <c r="AK4283">
        <v>0</v>
      </c>
      <c r="AL4283">
        <v>48070.46875</v>
      </c>
      <c r="AM4283">
        <v>37832.82421875</v>
      </c>
      <c r="AN4283">
        <v>10237.6396484375</v>
      </c>
      <c r="AO4283" s="5" t="s">
        <v>4635</v>
      </c>
    </row>
    <row r="4284" spans="1:41" ht="14.25" x14ac:dyDescent="0.45">
      <c r="A4284">
        <v>2022</v>
      </c>
      <c r="B4284" s="5" t="s">
        <v>1507</v>
      </c>
      <c r="C4284" s="5" t="s">
        <v>170</v>
      </c>
      <c r="D4284" s="5" t="s">
        <v>83</v>
      </c>
      <c r="E4284" s="5" t="s">
        <v>90</v>
      </c>
      <c r="F4284" s="5" t="s">
        <v>91</v>
      </c>
      <c r="G4284" s="5" t="s">
        <v>86</v>
      </c>
      <c r="H4284" s="5" t="s">
        <v>130</v>
      </c>
      <c r="I4284">
        <v>358.2318116026662</v>
      </c>
      <c r="J4284"/>
      <c r="K4284">
        <v>79.607069245036939</v>
      </c>
      <c r="L4284">
        <v>247.91915850597218</v>
      </c>
      <c r="M4284">
        <v>94.391239247686656</v>
      </c>
      <c r="N4284">
        <v>670.97386935102554</v>
      </c>
      <c r="O4284">
        <v>11.372438463576705</v>
      </c>
      <c r="P4284"/>
      <c r="Q4284">
        <v>261.56608466226419</v>
      </c>
      <c r="R4284">
        <v>460.58375777485656</v>
      </c>
      <c r="S4284">
        <v>2501.9364619868752</v>
      </c>
      <c r="T4284">
        <v>948.46136786229715</v>
      </c>
      <c r="U4284">
        <v>0</v>
      </c>
      <c r="V4284"/>
      <c r="W4284">
        <v>216.07633080795739</v>
      </c>
      <c r="X4284">
        <v>125.09682309934375</v>
      </c>
      <c r="Y4284">
        <v>3644.8665275763337</v>
      </c>
      <c r="Z4284">
        <v>0</v>
      </c>
      <c r="AA4284">
        <v>4911.3020595737516</v>
      </c>
      <c r="AB4284">
        <v>0</v>
      </c>
      <c r="AC4284">
        <v>272.16106911515544</v>
      </c>
      <c r="AD4284">
        <v>0</v>
      </c>
      <c r="AE4284">
        <v>284.31096158941762</v>
      </c>
      <c r="AF4284">
        <v>3760.3434049793382</v>
      </c>
      <c r="AG4284">
        <v>8892.4746948677039</v>
      </c>
      <c r="AH4284">
        <v>3773.3750822147508</v>
      </c>
      <c r="AI4284"/>
      <c r="AJ4284">
        <v>1155.4397478993933</v>
      </c>
      <c r="AK4284"/>
      <c r="AL4284">
        <v>32670.48828125</v>
      </c>
      <c r="AM4284">
        <v>24920.173828125</v>
      </c>
      <c r="AN4284">
        <v>7750.31689453125</v>
      </c>
      <c r="AO4284" s="5" t="s">
        <v>5941</v>
      </c>
    </row>
    <row r="4285" spans="1:41" ht="14.25" x14ac:dyDescent="0.45">
      <c r="A4285">
        <v>2022</v>
      </c>
      <c r="B4285" s="5" t="s">
        <v>1509</v>
      </c>
      <c r="C4285" s="5" t="s">
        <v>170</v>
      </c>
      <c r="D4285" s="5" t="s">
        <v>83</v>
      </c>
      <c r="E4285" s="5" t="s">
        <v>90</v>
      </c>
      <c r="F4285" s="5" t="s">
        <v>91</v>
      </c>
      <c r="G4285" s="5" t="s">
        <v>86</v>
      </c>
      <c r="H4285" s="5" t="s">
        <v>130</v>
      </c>
      <c r="I4285">
        <v>465.30768490345946</v>
      </c>
      <c r="J4285"/>
      <c r="K4285"/>
      <c r="L4285">
        <v>621.8700353533294</v>
      </c>
      <c r="M4285">
        <v>1167.8251427446637</v>
      </c>
      <c r="N4285">
        <v>635.00813469178001</v>
      </c>
      <c r="O4285">
        <v>32.845248346126553</v>
      </c>
      <c r="P4285"/>
      <c r="Q4285">
        <v>0</v>
      </c>
      <c r="R4285">
        <v>273.71040288438792</v>
      </c>
      <c r="S4285"/>
      <c r="T4285">
        <v>1642.2624173063275</v>
      </c>
      <c r="U4285">
        <v>87.587328923004137</v>
      </c>
      <c r="V4285"/>
      <c r="W4285"/>
      <c r="X4285">
        <v>123.71710210374334</v>
      </c>
      <c r="Y4285">
        <v>2019.982773286783</v>
      </c>
      <c r="Z4285">
        <v>0</v>
      </c>
      <c r="AA4285">
        <v>4875.7695333850706</v>
      </c>
      <c r="AB4285"/>
      <c r="AC4285">
        <v>215.43198390224407</v>
      </c>
      <c r="AD4285">
        <v>0</v>
      </c>
      <c r="AE4285">
        <v>273.71040288438792</v>
      </c>
      <c r="AF4285">
        <v>6342.9963171407453</v>
      </c>
      <c r="AG4285">
        <v>12172.698176642234</v>
      </c>
      <c r="AH4285">
        <v>2073.3015597686617</v>
      </c>
      <c r="AI4285">
        <v>63.859921517762317</v>
      </c>
      <c r="AJ4285">
        <v>1806.3269245948859</v>
      </c>
      <c r="AK4285"/>
      <c r="AL4285">
        <v>34894.2109375</v>
      </c>
      <c r="AM4285">
        <v>29790.3984375</v>
      </c>
      <c r="AN4285">
        <v>5103.8115234375</v>
      </c>
      <c r="AO4285" s="5" t="s">
        <v>3120</v>
      </c>
    </row>
    <row r="4286" spans="1:41" ht="14.25" x14ac:dyDescent="0.45">
      <c r="A4286">
        <v>2022</v>
      </c>
      <c r="B4286" s="5" t="s">
        <v>1508</v>
      </c>
      <c r="C4286" s="5" t="s">
        <v>170</v>
      </c>
      <c r="D4286" s="5" t="s">
        <v>83</v>
      </c>
      <c r="E4286" s="5" t="s">
        <v>90</v>
      </c>
      <c r="F4286" s="5" t="s">
        <v>91</v>
      </c>
      <c r="G4286" s="5" t="s">
        <v>87</v>
      </c>
      <c r="H4286" s="5" t="s">
        <v>130</v>
      </c>
      <c r="I4286">
        <v>379.04424</v>
      </c>
      <c r="J4286"/>
      <c r="K4286">
        <v>0</v>
      </c>
      <c r="L4286">
        <v>0</v>
      </c>
      <c r="M4286">
        <v>1215.067615903017</v>
      </c>
      <c r="N4286">
        <v>658.93607876522401</v>
      </c>
      <c r="O4286">
        <v>12</v>
      </c>
      <c r="P4286">
        <v>0</v>
      </c>
      <c r="Q4286">
        <v>239.3674609386955</v>
      </c>
      <c r="R4286">
        <v>719.6216587767799</v>
      </c>
      <c r="S4286">
        <v>3943</v>
      </c>
      <c r="T4286">
        <v>1699.517751119439</v>
      </c>
      <c r="U4286">
        <v>0</v>
      </c>
      <c r="V4286">
        <v>503</v>
      </c>
      <c r="W4286">
        <v>0</v>
      </c>
      <c r="X4286">
        <v>130.99797039590001</v>
      </c>
      <c r="Y4286">
        <v>2598</v>
      </c>
      <c r="Z4286">
        <v>0</v>
      </c>
      <c r="AA4286">
        <v>5224.5622419223164</v>
      </c>
      <c r="AB4286"/>
      <c r="AC4286">
        <v>234.8</v>
      </c>
      <c r="AD4286">
        <v>483.57062815898081</v>
      </c>
      <c r="AE4286">
        <v>344.60570029478401</v>
      </c>
      <c r="AF4286">
        <v>4849.4062831149649</v>
      </c>
      <c r="AG4286">
        <v>8740</v>
      </c>
      <c r="AH4286">
        <v>4006.0311882976389</v>
      </c>
      <c r="AI4286">
        <v>1013.140758866665</v>
      </c>
      <c r="AJ4286">
        <v>500</v>
      </c>
      <c r="AK4286"/>
      <c r="AL4286">
        <v>37494.66796875</v>
      </c>
      <c r="AM4286">
        <v>24991.34375</v>
      </c>
      <c r="AN4286">
        <v>12503.3251953125</v>
      </c>
      <c r="AO4286" s="5" t="s">
        <v>5942</v>
      </c>
    </row>
    <row r="4287" spans="1:41" ht="14.25" x14ac:dyDescent="0.45">
      <c r="A4287">
        <v>2022</v>
      </c>
      <c r="B4287" s="5" t="s">
        <v>589</v>
      </c>
      <c r="C4287" s="5" t="s">
        <v>170</v>
      </c>
      <c r="D4287" s="5" t="s">
        <v>83</v>
      </c>
      <c r="E4287" s="5" t="s">
        <v>90</v>
      </c>
      <c r="F4287" s="5" t="s">
        <v>91</v>
      </c>
      <c r="G4287" s="5" t="s">
        <v>87</v>
      </c>
      <c r="H4287" s="5" t="s">
        <v>130</v>
      </c>
      <c r="I4287">
        <v>412.22811050637517</v>
      </c>
      <c r="J4287"/>
      <c r="K4287"/>
      <c r="L4287">
        <v>364.20865495560008</v>
      </c>
      <c r="M4287">
        <v>1140.5154697056</v>
      </c>
      <c r="N4287">
        <v>952.48356000000001</v>
      </c>
      <c r="O4287">
        <v>165.6650214000673</v>
      </c>
      <c r="P4287">
        <v>0</v>
      </c>
      <c r="Q4287">
        <v>0</v>
      </c>
      <c r="R4287">
        <v>328.72325235466423</v>
      </c>
      <c r="S4287">
        <v>3136.970979102869</v>
      </c>
      <c r="T4287">
        <v>1508.8758144999999</v>
      </c>
      <c r="U4287">
        <v>65.162623106200002</v>
      </c>
      <c r="V4287">
        <v>546</v>
      </c>
      <c r="W4287"/>
      <c r="X4287">
        <v>140.4621814448</v>
      </c>
      <c r="Y4287">
        <v>2918</v>
      </c>
      <c r="Z4287"/>
      <c r="AA4287">
        <v>10963.133716898479</v>
      </c>
      <c r="AB4287">
        <v>0</v>
      </c>
      <c r="AC4287">
        <v>258.48570999999998</v>
      </c>
      <c r="AD4287">
        <v>0</v>
      </c>
      <c r="AE4287">
        <v>281.54060481599998</v>
      </c>
      <c r="AF4287">
        <v>6833.2618775795336</v>
      </c>
      <c r="AG4287">
        <v>12522</v>
      </c>
      <c r="AH4287">
        <v>2173.6023341461141</v>
      </c>
      <c r="AI4287">
        <v>64.398825089049609</v>
      </c>
      <c r="AJ4287">
        <v>1282.25466606691</v>
      </c>
      <c r="AK4287"/>
      <c r="AL4287">
        <v>46057.97265625</v>
      </c>
      <c r="AM4287">
        <v>37727.48046875</v>
      </c>
      <c r="AN4287">
        <v>8330.490234375</v>
      </c>
      <c r="AO4287" s="5" t="s">
        <v>1166</v>
      </c>
    </row>
    <row r="4288" spans="1:41" ht="14.25" x14ac:dyDescent="0.45">
      <c r="A4288">
        <v>2022</v>
      </c>
      <c r="B4288" s="5" t="s">
        <v>1509</v>
      </c>
      <c r="C4288" s="5" t="s">
        <v>170</v>
      </c>
      <c r="D4288" s="5" t="s">
        <v>83</v>
      </c>
      <c r="E4288" s="5" t="s">
        <v>90</v>
      </c>
      <c r="F4288" s="5" t="s">
        <v>91</v>
      </c>
      <c r="G4288" s="5" t="s">
        <v>87</v>
      </c>
      <c r="H4288" s="5" t="s">
        <v>130</v>
      </c>
      <c r="I4288">
        <v>488.19140875094388</v>
      </c>
      <c r="J4288"/>
      <c r="K4288">
        <v>0</v>
      </c>
      <c r="L4288">
        <v>665.24160000000006</v>
      </c>
      <c r="M4288">
        <v>1246.365532998896</v>
      </c>
      <c r="N4288">
        <v>666.23768723658225</v>
      </c>
      <c r="O4288">
        <v>34.146893129927307</v>
      </c>
      <c r="P4288">
        <v>0</v>
      </c>
      <c r="Q4288">
        <v>0</v>
      </c>
      <c r="R4288">
        <v>291.80393074671957</v>
      </c>
      <c r="S4288">
        <v>4131</v>
      </c>
      <c r="T4288">
        <v>1640.16489591396</v>
      </c>
      <c r="U4288">
        <v>90.993923476531208</v>
      </c>
      <c r="V4288"/>
      <c r="W4288">
        <v>0</v>
      </c>
      <c r="X4288">
        <v>125</v>
      </c>
      <c r="Y4288">
        <v>2189</v>
      </c>
      <c r="Z4288">
        <v>0</v>
      </c>
      <c r="AA4288">
        <v>5130.0332867395337</v>
      </c>
      <c r="AB4288"/>
      <c r="AC4288">
        <v>221.4605</v>
      </c>
      <c r="AD4288"/>
      <c r="AE4288">
        <v>286.3635417336676</v>
      </c>
      <c r="AF4288">
        <v>6654.9434024702623</v>
      </c>
      <c r="AG4288">
        <v>13409.450250603841</v>
      </c>
      <c r="AH4288">
        <v>2212.8623308116348</v>
      </c>
      <c r="AI4288">
        <v>65.686801590830598</v>
      </c>
      <c r="AJ4288">
        <v>1899.9703219205801</v>
      </c>
      <c r="AK4288"/>
      <c r="AL4288">
        <v>41448.91796875</v>
      </c>
      <c r="AM4288">
        <v>31993.69140625</v>
      </c>
      <c r="AN4288">
        <v>9455.2265625</v>
      </c>
      <c r="AO4288" s="5" t="s">
        <v>3121</v>
      </c>
    </row>
    <row r="4289" spans="1:41" ht="14.25" x14ac:dyDescent="0.45">
      <c r="A4289">
        <v>2022</v>
      </c>
      <c r="B4289" s="5" t="s">
        <v>5028</v>
      </c>
      <c r="C4289" s="5" t="s">
        <v>170</v>
      </c>
      <c r="D4289" s="5" t="s">
        <v>83</v>
      </c>
      <c r="E4289" s="5" t="s">
        <v>90</v>
      </c>
      <c r="F4289" s="5" t="s">
        <v>91</v>
      </c>
      <c r="G4289" s="5" t="s">
        <v>87</v>
      </c>
      <c r="H4289" s="5" t="s">
        <v>130</v>
      </c>
      <c r="I4289">
        <v>212.77334359001139</v>
      </c>
      <c r="J4289">
        <v>3898.8258876225832</v>
      </c>
      <c r="K4289"/>
      <c r="L4289">
        <v>547.53963463332002</v>
      </c>
      <c r="M4289">
        <v>2493.8388</v>
      </c>
      <c r="N4289">
        <v>1112.3957240269301</v>
      </c>
      <c r="O4289">
        <v>244.07784000000001</v>
      </c>
      <c r="P4289">
        <v>1636.6194604106549</v>
      </c>
      <c r="Q4289">
        <v>0</v>
      </c>
      <c r="R4289">
        <v>105.9505709414107</v>
      </c>
      <c r="S4289">
        <v>3228.1421340000002</v>
      </c>
      <c r="T4289">
        <v>1458.8856000000001</v>
      </c>
      <c r="U4289">
        <v>43.272641999999998</v>
      </c>
      <c r="V4289">
        <v>594</v>
      </c>
      <c r="W4289">
        <v>725.86627199999998</v>
      </c>
      <c r="X4289">
        <v>175.65100000000001</v>
      </c>
      <c r="Y4289">
        <v>3294</v>
      </c>
      <c r="Z4289">
        <v>0</v>
      </c>
      <c r="AA4289">
        <v>10211</v>
      </c>
      <c r="AB4289">
        <v>55</v>
      </c>
      <c r="AC4289">
        <v>336.83128000000011</v>
      </c>
      <c r="AD4289">
        <v>0</v>
      </c>
      <c r="AE4289">
        <v>424.48320000000001</v>
      </c>
      <c r="AF4289">
        <v>10056.2972499486</v>
      </c>
      <c r="AG4289">
        <v>19092</v>
      </c>
      <c r="AH4289">
        <v>1741.2817268309759</v>
      </c>
      <c r="AI4289">
        <v>111.42684</v>
      </c>
      <c r="AJ4289">
        <v>1775.3619315456001</v>
      </c>
      <c r="AK4289"/>
      <c r="AL4289">
        <v>63575.51953125</v>
      </c>
      <c r="AM4289">
        <v>53341.3515625</v>
      </c>
      <c r="AN4289">
        <v>10234.169921875</v>
      </c>
      <c r="AO4289" s="5" t="s">
        <v>5943</v>
      </c>
    </row>
    <row r="4290" spans="1:41" ht="14.25" x14ac:dyDescent="0.45">
      <c r="A4290">
        <v>2022</v>
      </c>
      <c r="B4290" s="5" t="s">
        <v>1507</v>
      </c>
      <c r="C4290" s="5" t="s">
        <v>170</v>
      </c>
      <c r="D4290" s="5" t="s">
        <v>83</v>
      </c>
      <c r="E4290" s="5" t="s">
        <v>90</v>
      </c>
      <c r="F4290" s="5" t="s">
        <v>91</v>
      </c>
      <c r="G4290" s="5" t="s">
        <v>87</v>
      </c>
      <c r="H4290" s="5" t="s">
        <v>130</v>
      </c>
      <c r="I4290">
        <v>371.7</v>
      </c>
      <c r="J4290"/>
      <c r="K4290">
        <v>70</v>
      </c>
      <c r="L4290">
        <v>260.53017995966383</v>
      </c>
      <c r="M4290">
        <v>99.599999999999937</v>
      </c>
      <c r="N4290">
        <v>715.67000000000007</v>
      </c>
      <c r="O4290">
        <v>12.48862969947665</v>
      </c>
      <c r="P4290">
        <v>420</v>
      </c>
      <c r="Q4290">
        <v>281.88528545707487</v>
      </c>
      <c r="R4290">
        <v>487.57095590014188</v>
      </c>
      <c r="S4290">
        <v>2680</v>
      </c>
      <c r="T4290">
        <v>896</v>
      </c>
      <c r="U4290"/>
      <c r="V4290">
        <v>356</v>
      </c>
      <c r="W4290">
        <v>240</v>
      </c>
      <c r="X4290">
        <v>143</v>
      </c>
      <c r="Y4290">
        <v>4059.9981108473089</v>
      </c>
      <c r="Z4290">
        <v>0</v>
      </c>
      <c r="AA4290">
        <v>5256.2724031649914</v>
      </c>
      <c r="AB4290"/>
      <c r="AC4290">
        <v>298.87329</v>
      </c>
      <c r="AD4290">
        <v>400</v>
      </c>
      <c r="AE4290">
        <v>306.12802038626381</v>
      </c>
      <c r="AF4290">
        <v>3951.6225769449852</v>
      </c>
      <c r="AG4290">
        <v>9561.2524673534681</v>
      </c>
      <c r="AH4290">
        <v>3945.8793135579999</v>
      </c>
      <c r="AI4290">
        <v>882</v>
      </c>
      <c r="AJ4290">
        <v>1241.2622799858379</v>
      </c>
      <c r="AK4290"/>
      <c r="AL4290">
        <v>36937.734375</v>
      </c>
      <c r="AM4290">
        <v>27568.763671875</v>
      </c>
      <c r="AN4290">
        <v>9368.9677734375</v>
      </c>
      <c r="AO4290" s="5" t="s">
        <v>5944</v>
      </c>
    </row>
    <row r="4291" spans="1:41" ht="14.25" x14ac:dyDescent="0.45">
      <c r="A4291">
        <v>2022</v>
      </c>
      <c r="B4291" s="5" t="s">
        <v>4071</v>
      </c>
      <c r="C4291" s="5" t="s">
        <v>170</v>
      </c>
      <c r="D4291" s="5" t="s">
        <v>83</v>
      </c>
      <c r="E4291" s="5" t="s">
        <v>90</v>
      </c>
      <c r="F4291" s="5" t="s">
        <v>91</v>
      </c>
      <c r="G4291" s="5" t="s">
        <v>87</v>
      </c>
      <c r="H4291" s="5" t="s">
        <v>130</v>
      </c>
      <c r="I4291">
        <v>450.54989837061117</v>
      </c>
      <c r="J4291"/>
      <c r="K4291"/>
      <c r="L4291">
        <v>361.17250000000013</v>
      </c>
      <c r="M4291">
        <v>2543.7155760000001</v>
      </c>
      <c r="N4291">
        <v>1183.3246077798001</v>
      </c>
      <c r="O4291">
        <v>302.487019632</v>
      </c>
      <c r="P4291">
        <v>889.70990281787317</v>
      </c>
      <c r="Q4291">
        <v>0</v>
      </c>
      <c r="R4291">
        <v>226.3607582122626</v>
      </c>
      <c r="S4291">
        <v>3885</v>
      </c>
      <c r="T4291">
        <v>1352.49898392</v>
      </c>
      <c r="U4291">
        <v>84.288924809999997</v>
      </c>
      <c r="V4291">
        <v>460</v>
      </c>
      <c r="W4291">
        <v>649.83657661163772</v>
      </c>
      <c r="X4291">
        <v>48</v>
      </c>
      <c r="Y4291">
        <v>2281</v>
      </c>
      <c r="Z4291">
        <v>0</v>
      </c>
      <c r="AA4291">
        <v>10211</v>
      </c>
      <c r="AB4291"/>
      <c r="AC4291">
        <v>277.16217999999998</v>
      </c>
      <c r="AD4291">
        <v>0</v>
      </c>
      <c r="AE4291">
        <v>432.97286400000002</v>
      </c>
      <c r="AF4291">
        <v>7557.4330979040014</v>
      </c>
      <c r="AG4291">
        <v>13944</v>
      </c>
      <c r="AH4291">
        <v>1960</v>
      </c>
      <c r="AI4291">
        <v>113.6553768</v>
      </c>
      <c r="AJ4291">
        <v>1558.4274145833331</v>
      </c>
      <c r="AK4291"/>
      <c r="AL4291">
        <v>50772.59375</v>
      </c>
      <c r="AM4291">
        <v>39917.40234375</v>
      </c>
      <c r="AN4291">
        <v>10855.193359375</v>
      </c>
      <c r="AO4291" s="5" t="s">
        <v>4636</v>
      </c>
    </row>
    <row r="4292" spans="1:41" ht="14.25" x14ac:dyDescent="0.45">
      <c r="A4292">
        <v>2022</v>
      </c>
      <c r="B4292" s="5" t="s">
        <v>1507</v>
      </c>
      <c r="C4292" s="5" t="s">
        <v>170</v>
      </c>
      <c r="D4292" s="5" t="s">
        <v>83</v>
      </c>
      <c r="E4292" s="5" t="s">
        <v>92</v>
      </c>
      <c r="F4292" s="5" t="s">
        <v>224</v>
      </c>
      <c r="G4292" s="5" t="s">
        <v>86</v>
      </c>
      <c r="H4292" s="5" t="s">
        <v>130</v>
      </c>
      <c r="I4292">
        <v>0</v>
      </c>
      <c r="J4292">
        <v>0</v>
      </c>
      <c r="K4292">
        <v>39.80353462251847</v>
      </c>
      <c r="L4292"/>
      <c r="M4292">
        <v>102.35194617219034</v>
      </c>
      <c r="N4292">
        <v>0</v>
      </c>
      <c r="O4292">
        <v>0</v>
      </c>
      <c r="P4292">
        <v>39.80353462251847</v>
      </c>
      <c r="Q4292">
        <v>0</v>
      </c>
      <c r="R4292">
        <v>248.22280261294966</v>
      </c>
      <c r="S4292">
        <v>0</v>
      </c>
      <c r="T4292">
        <v>0</v>
      </c>
      <c r="U4292">
        <v>0</v>
      </c>
      <c r="V4292">
        <v>0</v>
      </c>
      <c r="W4292">
        <v>56.862192317883526</v>
      </c>
      <c r="X4292">
        <v>165.61846103803691</v>
      </c>
      <c r="Y4292">
        <v>0</v>
      </c>
      <c r="Z4292">
        <v>0</v>
      </c>
      <c r="AA4292">
        <v>0</v>
      </c>
      <c r="AB4292">
        <v>0</v>
      </c>
      <c r="AC4292"/>
      <c r="AD4292">
        <v>0</v>
      </c>
      <c r="AE4292"/>
      <c r="AF4292">
        <v>0</v>
      </c>
      <c r="AG4292">
        <v>1007.3820847006795</v>
      </c>
      <c r="AH4292">
        <v>0</v>
      </c>
      <c r="AI4292">
        <v>0</v>
      </c>
      <c r="AJ4292">
        <v>0</v>
      </c>
      <c r="AK4292"/>
      <c r="AL4292">
        <v>1660.0445556640625</v>
      </c>
      <c r="AM4292">
        <v>1295.408447265625</v>
      </c>
      <c r="AN4292">
        <v>364.63613891601563</v>
      </c>
      <c r="AO4292" s="5" t="s">
        <v>3122</v>
      </c>
    </row>
    <row r="4293" spans="1:41" ht="14.25" x14ac:dyDescent="0.45">
      <c r="A4293">
        <v>2022</v>
      </c>
      <c r="B4293" s="5" t="s">
        <v>4071</v>
      </c>
      <c r="C4293" s="5" t="s">
        <v>170</v>
      </c>
      <c r="D4293" s="5" t="s">
        <v>83</v>
      </c>
      <c r="E4293" s="5" t="s">
        <v>92</v>
      </c>
      <c r="F4293" s="5" t="s">
        <v>224</v>
      </c>
      <c r="G4293" s="5" t="s">
        <v>86</v>
      </c>
      <c r="H4293" s="5" t="s">
        <v>130</v>
      </c>
      <c r="I4293">
        <v>0</v>
      </c>
      <c r="J4293">
        <v>0</v>
      </c>
      <c r="K4293">
        <v>83.505405389335664</v>
      </c>
      <c r="L4293">
        <v>20.567833839737851</v>
      </c>
      <c r="M4293">
        <v>0</v>
      </c>
      <c r="N4293">
        <v>0</v>
      </c>
      <c r="O4293">
        <v>0</v>
      </c>
      <c r="P4293">
        <v>0</v>
      </c>
      <c r="Q4293">
        <v>0</v>
      </c>
      <c r="R4293">
        <v>310.43821058972458</v>
      </c>
      <c r="S4293">
        <v>0</v>
      </c>
      <c r="T4293">
        <v>51.419584599344624</v>
      </c>
      <c r="U4293">
        <v>0</v>
      </c>
      <c r="V4293">
        <v>431.92451063449488</v>
      </c>
      <c r="W4293">
        <v>51.419584599344624</v>
      </c>
      <c r="X4293">
        <v>0</v>
      </c>
      <c r="Y4293">
        <v>0</v>
      </c>
      <c r="Z4293">
        <v>0</v>
      </c>
      <c r="AA4293">
        <v>0</v>
      </c>
      <c r="AB4293">
        <v>0</v>
      </c>
      <c r="AC4293">
        <v>0</v>
      </c>
      <c r="AD4293">
        <v>0</v>
      </c>
      <c r="AE4293">
        <v>0</v>
      </c>
      <c r="AF4293">
        <v>63.34892822639258</v>
      </c>
      <c r="AG4293">
        <v>0</v>
      </c>
      <c r="AH4293">
        <v>0</v>
      </c>
      <c r="AI4293">
        <v>0</v>
      </c>
      <c r="AJ4293">
        <v>0</v>
      </c>
      <c r="AK4293">
        <v>0</v>
      </c>
      <c r="AL4293">
        <v>1012.6240234375</v>
      </c>
      <c r="AM4293">
        <v>826.27947998046875</v>
      </c>
      <c r="AN4293">
        <v>186.34457397460938</v>
      </c>
      <c r="AO4293" s="5" t="s">
        <v>4637</v>
      </c>
    </row>
    <row r="4294" spans="1:41" ht="14.25" x14ac:dyDescent="0.45">
      <c r="A4294">
        <v>2022</v>
      </c>
      <c r="B4294" s="5" t="s">
        <v>589</v>
      </c>
      <c r="C4294" s="5" t="s">
        <v>170</v>
      </c>
      <c r="D4294" s="5" t="s">
        <v>83</v>
      </c>
      <c r="E4294" s="5" t="s">
        <v>92</v>
      </c>
      <c r="F4294" s="5" t="s">
        <v>224</v>
      </c>
      <c r="G4294" s="5" t="s">
        <v>86</v>
      </c>
      <c r="H4294" s="5" t="s">
        <v>130</v>
      </c>
      <c r="I4294">
        <v>0</v>
      </c>
      <c r="J4294"/>
      <c r="K4294">
        <v>84.928046275748486</v>
      </c>
      <c r="L4294">
        <v>21.232011568937121</v>
      </c>
      <c r="M4294">
        <v>0</v>
      </c>
      <c r="N4294">
        <v>0</v>
      </c>
      <c r="O4294">
        <v>0</v>
      </c>
      <c r="P4294">
        <v>0</v>
      </c>
      <c r="Q4294">
        <v>0</v>
      </c>
      <c r="R4294">
        <v>317.93957186610874</v>
      </c>
      <c r="S4294">
        <v>0</v>
      </c>
      <c r="T4294">
        <v>53.080028922342798</v>
      </c>
      <c r="U4294">
        <v>0</v>
      </c>
      <c r="V4294">
        <v>0</v>
      </c>
      <c r="W4294">
        <v>53.080028922342798</v>
      </c>
      <c r="X4294">
        <v>0</v>
      </c>
      <c r="Y4294">
        <v>0</v>
      </c>
      <c r="Z4294">
        <v>0</v>
      </c>
      <c r="AA4294">
        <v>0</v>
      </c>
      <c r="AB4294">
        <v>0</v>
      </c>
      <c r="AC4294"/>
      <c r="AD4294">
        <v>0</v>
      </c>
      <c r="AE4294"/>
      <c r="AF4294">
        <v>64.876693295679942</v>
      </c>
      <c r="AG4294">
        <v>0</v>
      </c>
      <c r="AH4294">
        <v>0</v>
      </c>
      <c r="AI4294">
        <v>0</v>
      </c>
      <c r="AJ4294">
        <v>0</v>
      </c>
      <c r="AK4294"/>
      <c r="AL4294">
        <v>595.13641357421875</v>
      </c>
      <c r="AM4294">
        <v>404.04824829101563</v>
      </c>
      <c r="AN4294">
        <v>191.08810424804688</v>
      </c>
      <c r="AO4294" s="5" t="s">
        <v>1167</v>
      </c>
    </row>
    <row r="4295" spans="1:41" ht="14.25" x14ac:dyDescent="0.45">
      <c r="A4295">
        <v>2022</v>
      </c>
      <c r="B4295" s="5" t="s">
        <v>5028</v>
      </c>
      <c r="C4295" s="5" t="s">
        <v>170</v>
      </c>
      <c r="D4295" s="5" t="s">
        <v>83</v>
      </c>
      <c r="E4295" s="5" t="s">
        <v>92</v>
      </c>
      <c r="F4295" s="5" t="s">
        <v>224</v>
      </c>
      <c r="G4295" s="5" t="s">
        <v>86</v>
      </c>
      <c r="H4295" s="5" t="s">
        <v>130</v>
      </c>
      <c r="I4295">
        <v>0</v>
      </c>
      <c r="J4295">
        <v>0</v>
      </c>
      <c r="K4295">
        <v>81</v>
      </c>
      <c r="L4295">
        <v>0</v>
      </c>
      <c r="M4295">
        <v>0</v>
      </c>
      <c r="N4295">
        <v>0</v>
      </c>
      <c r="O4295">
        <v>0</v>
      </c>
      <c r="P4295">
        <v>0</v>
      </c>
      <c r="Q4295">
        <v>0</v>
      </c>
      <c r="R4295">
        <v>202.70292000000001</v>
      </c>
      <c r="S4295">
        <v>0</v>
      </c>
      <c r="T4295">
        <v>0</v>
      </c>
      <c r="U4295">
        <v>0</v>
      </c>
      <c r="V4295">
        <v>420</v>
      </c>
      <c r="W4295">
        <v>240</v>
      </c>
      <c r="X4295">
        <v>0</v>
      </c>
      <c r="Y4295">
        <v>0</v>
      </c>
      <c r="Z4295">
        <v>0</v>
      </c>
      <c r="AA4295">
        <v>0</v>
      </c>
      <c r="AB4295">
        <v>0</v>
      </c>
      <c r="AC4295">
        <v>0</v>
      </c>
      <c r="AD4295">
        <v>0</v>
      </c>
      <c r="AE4295">
        <v>0</v>
      </c>
      <c r="AF4295">
        <v>60.9</v>
      </c>
      <c r="AG4295">
        <v>0</v>
      </c>
      <c r="AH4295">
        <v>0</v>
      </c>
      <c r="AI4295">
        <v>0</v>
      </c>
      <c r="AJ4295">
        <v>0</v>
      </c>
      <c r="AK4295">
        <v>0</v>
      </c>
      <c r="AL4295">
        <v>1004.6029052734375</v>
      </c>
      <c r="AM4295">
        <v>683.60296630859375</v>
      </c>
      <c r="AN4295">
        <v>321</v>
      </c>
      <c r="AO4295" s="5" t="s">
        <v>5945</v>
      </c>
    </row>
    <row r="4296" spans="1:41" ht="14.25" x14ac:dyDescent="0.45">
      <c r="A4296">
        <v>2022</v>
      </c>
      <c r="B4296" s="5" t="s">
        <v>1508</v>
      </c>
      <c r="C4296" s="5" t="s">
        <v>170</v>
      </c>
      <c r="D4296" s="5" t="s">
        <v>83</v>
      </c>
      <c r="E4296" s="5" t="s">
        <v>92</v>
      </c>
      <c r="F4296" s="5" t="s">
        <v>224</v>
      </c>
      <c r="G4296" s="5" t="s">
        <v>86</v>
      </c>
      <c r="H4296" s="5" t="s">
        <v>130</v>
      </c>
      <c r="I4296">
        <v>0</v>
      </c>
      <c r="J4296"/>
      <c r="K4296">
        <v>39.293801389704349</v>
      </c>
      <c r="L4296"/>
      <c r="M4296">
        <v>122.09145431800994</v>
      </c>
      <c r="N4296">
        <v>0</v>
      </c>
      <c r="O4296">
        <v>0</v>
      </c>
      <c r="P4296">
        <v>39.293801389704349</v>
      </c>
      <c r="Q4296">
        <v>0</v>
      </c>
      <c r="R4296">
        <v>217.54934495673032</v>
      </c>
      <c r="S4296">
        <v>0</v>
      </c>
      <c r="T4296">
        <v>0</v>
      </c>
      <c r="U4296"/>
      <c r="V4296">
        <v>0</v>
      </c>
      <c r="W4296">
        <v>56.134001985291924</v>
      </c>
      <c r="X4296">
        <v>0</v>
      </c>
      <c r="Y4296">
        <v>0</v>
      </c>
      <c r="Z4296">
        <v>0</v>
      </c>
      <c r="AA4296">
        <v>0</v>
      </c>
      <c r="AB4296"/>
      <c r="AC4296"/>
      <c r="AD4296">
        <v>0</v>
      </c>
      <c r="AE4296"/>
      <c r="AF4296">
        <v>0</v>
      </c>
      <c r="AG4296">
        <v>0</v>
      </c>
      <c r="AH4296">
        <v>0</v>
      </c>
      <c r="AI4296">
        <v>0</v>
      </c>
      <c r="AJ4296">
        <v>0</v>
      </c>
      <c r="AK4296">
        <v>0</v>
      </c>
      <c r="AL4296">
        <v>474.36239624023438</v>
      </c>
      <c r="AM4296">
        <v>256.8431396484375</v>
      </c>
      <c r="AN4296">
        <v>217.51925659179688</v>
      </c>
      <c r="AO4296" s="5" t="s">
        <v>3124</v>
      </c>
    </row>
    <row r="4297" spans="1:41" ht="14.25" x14ac:dyDescent="0.45">
      <c r="A4297">
        <v>2022</v>
      </c>
      <c r="B4297" s="5" t="s">
        <v>1509</v>
      </c>
      <c r="C4297" s="5" t="s">
        <v>170</v>
      </c>
      <c r="D4297" s="5" t="s">
        <v>83</v>
      </c>
      <c r="E4297" s="5" t="s">
        <v>92</v>
      </c>
      <c r="F4297" s="5" t="s">
        <v>224</v>
      </c>
      <c r="G4297" s="5" t="s">
        <v>86</v>
      </c>
      <c r="H4297" s="5" t="s">
        <v>130</v>
      </c>
      <c r="I4297">
        <v>0</v>
      </c>
      <c r="J4297"/>
      <c r="K4297">
        <v>38.319456403814307</v>
      </c>
      <c r="L4297"/>
      <c r="M4297">
        <v>119.06402525470875</v>
      </c>
      <c r="N4297">
        <v>0</v>
      </c>
      <c r="O4297">
        <v>0</v>
      </c>
      <c r="P4297">
        <v>0</v>
      </c>
      <c r="Q4297">
        <v>0</v>
      </c>
      <c r="R4297">
        <v>325.29261534043991</v>
      </c>
      <c r="S4297">
        <v>0</v>
      </c>
      <c r="T4297">
        <v>54.742080576877584</v>
      </c>
      <c r="U4297"/>
      <c r="V4297">
        <v>0</v>
      </c>
      <c r="W4297">
        <v>54.742080576877584</v>
      </c>
      <c r="X4297">
        <v>0</v>
      </c>
      <c r="Y4297">
        <v>0</v>
      </c>
      <c r="Z4297">
        <v>0</v>
      </c>
      <c r="AA4297">
        <v>0</v>
      </c>
      <c r="AB4297"/>
      <c r="AC4297">
        <v>0</v>
      </c>
      <c r="AD4297">
        <v>0</v>
      </c>
      <c r="AE4297"/>
      <c r="AF4297">
        <v>0</v>
      </c>
      <c r="AG4297">
        <v>0</v>
      </c>
      <c r="AH4297">
        <v>0</v>
      </c>
      <c r="AI4297">
        <v>0</v>
      </c>
      <c r="AJ4297">
        <v>0</v>
      </c>
      <c r="AK4297"/>
      <c r="AL4297">
        <v>592.16021728515625</v>
      </c>
      <c r="AM4297">
        <v>325.2926025390625</v>
      </c>
      <c r="AN4297">
        <v>266.86764526367188</v>
      </c>
      <c r="AO4297" s="5" t="s">
        <v>3123</v>
      </c>
    </row>
    <row r="4298" spans="1:41" ht="14.25" x14ac:dyDescent="0.45">
      <c r="A4298">
        <v>2022</v>
      </c>
      <c r="B4298" s="5" t="s">
        <v>5028</v>
      </c>
      <c r="C4298" s="5" t="s">
        <v>170</v>
      </c>
      <c r="D4298" s="5" t="s">
        <v>83</v>
      </c>
      <c r="E4298" s="5" t="s">
        <v>92</v>
      </c>
      <c r="F4298" s="5" t="s">
        <v>224</v>
      </c>
      <c r="G4298" s="5" t="s">
        <v>87</v>
      </c>
      <c r="H4298" s="5" t="s">
        <v>130</v>
      </c>
      <c r="I4298">
        <v>0</v>
      </c>
      <c r="J4298">
        <v>0</v>
      </c>
      <c r="K4298">
        <v>85</v>
      </c>
      <c r="L4298">
        <v>0</v>
      </c>
      <c r="M4298">
        <v>0</v>
      </c>
      <c r="N4298">
        <v>0</v>
      </c>
      <c r="O4298">
        <v>0</v>
      </c>
      <c r="P4298">
        <v>0</v>
      </c>
      <c r="Q4298">
        <v>0</v>
      </c>
      <c r="R4298">
        <v>214.76490105491101</v>
      </c>
      <c r="S4298">
        <v>0</v>
      </c>
      <c r="T4298">
        <v>0</v>
      </c>
      <c r="U4298">
        <v>0</v>
      </c>
      <c r="V4298">
        <v>447</v>
      </c>
      <c r="W4298">
        <v>254.68992</v>
      </c>
      <c r="X4298">
        <v>0</v>
      </c>
      <c r="Y4298"/>
      <c r="Z4298">
        <v>0</v>
      </c>
      <c r="AA4298">
        <v>0</v>
      </c>
      <c r="AB4298">
        <v>0</v>
      </c>
      <c r="AC4298">
        <v>0</v>
      </c>
      <c r="AD4298">
        <v>0</v>
      </c>
      <c r="AE4298">
        <v>0</v>
      </c>
      <c r="AF4298">
        <v>66.030027226077593</v>
      </c>
      <c r="AG4298">
        <v>0</v>
      </c>
      <c r="AH4298">
        <v>0</v>
      </c>
      <c r="AI4298">
        <v>0</v>
      </c>
      <c r="AJ4298">
        <v>0</v>
      </c>
      <c r="AK4298"/>
      <c r="AL4298">
        <v>1067.48486328125</v>
      </c>
      <c r="AM4298">
        <v>727.794921875</v>
      </c>
      <c r="AN4298">
        <v>339.68991088867188</v>
      </c>
      <c r="AO4298" s="5" t="s">
        <v>5946</v>
      </c>
    </row>
    <row r="4299" spans="1:41" ht="14.25" x14ac:dyDescent="0.45">
      <c r="A4299">
        <v>2022</v>
      </c>
      <c r="B4299" s="5" t="s">
        <v>589</v>
      </c>
      <c r="C4299" s="5" t="s">
        <v>170</v>
      </c>
      <c r="D4299" s="5" t="s">
        <v>83</v>
      </c>
      <c r="E4299" s="5" t="s">
        <v>92</v>
      </c>
      <c r="F4299" s="5" t="s">
        <v>224</v>
      </c>
      <c r="G4299" s="5" t="s">
        <v>87</v>
      </c>
      <c r="H4299" s="5" t="s">
        <v>130</v>
      </c>
      <c r="I4299">
        <v>0</v>
      </c>
      <c r="J4299"/>
      <c r="K4299">
        <v>87.031544022521288</v>
      </c>
      <c r="L4299">
        <v>22.41284030496001</v>
      </c>
      <c r="M4299">
        <v>0</v>
      </c>
      <c r="N4299">
        <v>0</v>
      </c>
      <c r="O4299">
        <v>0</v>
      </c>
      <c r="P4299">
        <v>0</v>
      </c>
      <c r="Q4299">
        <v>0</v>
      </c>
      <c r="R4299">
        <v>328.16526365306208</v>
      </c>
      <c r="S4299">
        <v>0</v>
      </c>
      <c r="T4299">
        <v>52.030200499999999</v>
      </c>
      <c r="U4299">
        <v>0</v>
      </c>
      <c r="V4299">
        <v>0</v>
      </c>
      <c r="W4299">
        <v>55.475179324455013</v>
      </c>
      <c r="X4299">
        <v>0</v>
      </c>
      <c r="Y4299">
        <v>0</v>
      </c>
      <c r="Z4299"/>
      <c r="AA4299">
        <v>0</v>
      </c>
      <c r="AB4299">
        <v>0</v>
      </c>
      <c r="AC4299"/>
      <c r="AD4299">
        <v>0</v>
      </c>
      <c r="AE4299"/>
      <c r="AF4299">
        <v>68.484842410187866</v>
      </c>
      <c r="AG4299">
        <v>0</v>
      </c>
      <c r="AH4299">
        <v>0</v>
      </c>
      <c r="AI4299">
        <v>0</v>
      </c>
      <c r="AJ4299">
        <v>0</v>
      </c>
      <c r="AK4299"/>
      <c r="AL4299">
        <v>613.59991455078125</v>
      </c>
      <c r="AM4299">
        <v>419.06292724609375</v>
      </c>
      <c r="AN4299">
        <v>194.53692626953125</v>
      </c>
      <c r="AO4299" s="5" t="s">
        <v>1168</v>
      </c>
    </row>
    <row r="4300" spans="1:41" ht="14.25" x14ac:dyDescent="0.45">
      <c r="A4300">
        <v>2022</v>
      </c>
      <c r="B4300" s="5" t="s">
        <v>1508</v>
      </c>
      <c r="C4300" s="5" t="s">
        <v>170</v>
      </c>
      <c r="D4300" s="5" t="s">
        <v>83</v>
      </c>
      <c r="E4300" s="5" t="s">
        <v>92</v>
      </c>
      <c r="F4300" s="5" t="s">
        <v>224</v>
      </c>
      <c r="G4300" s="5" t="s">
        <v>87</v>
      </c>
      <c r="H4300" s="5" t="s">
        <v>130</v>
      </c>
      <c r="I4300">
        <v>0</v>
      </c>
      <c r="J4300"/>
      <c r="K4300">
        <v>42.040520622753363</v>
      </c>
      <c r="L4300">
        <v>0</v>
      </c>
      <c r="M4300">
        <v>127.7812499999999</v>
      </c>
      <c r="N4300">
        <v>0</v>
      </c>
      <c r="O4300">
        <v>0</v>
      </c>
      <c r="P4300">
        <v>43.4</v>
      </c>
      <c r="Q4300">
        <v>0</v>
      </c>
      <c r="R4300">
        <v>238.36919980965041</v>
      </c>
      <c r="S4300">
        <v>0</v>
      </c>
      <c r="T4300">
        <v>0</v>
      </c>
      <c r="U4300"/>
      <c r="V4300">
        <v>0</v>
      </c>
      <c r="W4300">
        <v>57.434283382464002</v>
      </c>
      <c r="X4300">
        <v>0</v>
      </c>
      <c r="Y4300">
        <v>0</v>
      </c>
      <c r="Z4300">
        <v>0</v>
      </c>
      <c r="AA4300">
        <v>0</v>
      </c>
      <c r="AB4300">
        <v>0</v>
      </c>
      <c r="AC4300"/>
      <c r="AD4300">
        <v>0</v>
      </c>
      <c r="AE4300">
        <v>0</v>
      </c>
      <c r="AF4300">
        <v>0</v>
      </c>
      <c r="AG4300">
        <v>0</v>
      </c>
      <c r="AH4300">
        <v>0</v>
      </c>
      <c r="AI4300">
        <v>0</v>
      </c>
      <c r="AJ4300">
        <v>0</v>
      </c>
      <c r="AK4300">
        <v>0</v>
      </c>
      <c r="AL4300">
        <v>509.02523803710938</v>
      </c>
      <c r="AM4300">
        <v>281.76919555664063</v>
      </c>
      <c r="AN4300">
        <v>227.25604248046875</v>
      </c>
      <c r="AO4300" s="5" t="s">
        <v>3127</v>
      </c>
    </row>
    <row r="4301" spans="1:41" ht="14.25" x14ac:dyDescent="0.45">
      <c r="A4301">
        <v>2022</v>
      </c>
      <c r="B4301" s="5" t="s">
        <v>4071</v>
      </c>
      <c r="C4301" s="5" t="s">
        <v>170</v>
      </c>
      <c r="D4301" s="5" t="s">
        <v>83</v>
      </c>
      <c r="E4301" s="5" t="s">
        <v>92</v>
      </c>
      <c r="F4301" s="5" t="s">
        <v>224</v>
      </c>
      <c r="G4301" s="5" t="s">
        <v>87</v>
      </c>
      <c r="H4301" s="5" t="s">
        <v>130</v>
      </c>
      <c r="I4301">
        <v>0</v>
      </c>
      <c r="J4301"/>
      <c r="K4301">
        <v>70.15115510519999</v>
      </c>
      <c r="L4301">
        <v>22.225999999999999</v>
      </c>
      <c r="M4301">
        <v>0</v>
      </c>
      <c r="N4301">
        <v>0</v>
      </c>
      <c r="O4301">
        <v>0</v>
      </c>
      <c r="P4301">
        <v>0</v>
      </c>
      <c r="Q4301">
        <v>0</v>
      </c>
      <c r="R4301">
        <v>325.38569586579058</v>
      </c>
      <c r="S4301">
        <v>0</v>
      </c>
      <c r="T4301">
        <v>55.204040159999998</v>
      </c>
      <c r="U4301">
        <v>0</v>
      </c>
      <c r="V4301">
        <v>457</v>
      </c>
      <c r="W4301">
        <v>54.334161924049972</v>
      </c>
      <c r="X4301">
        <v>0</v>
      </c>
      <c r="Y4301">
        <v>0</v>
      </c>
      <c r="Z4301">
        <v>0</v>
      </c>
      <c r="AA4301">
        <v>0</v>
      </c>
      <c r="AB4301">
        <v>0</v>
      </c>
      <c r="AC4301">
        <v>0</v>
      </c>
      <c r="AD4301">
        <v>0</v>
      </c>
      <c r="AE4301">
        <v>0</v>
      </c>
      <c r="AF4301">
        <v>68.011377477120007</v>
      </c>
      <c r="AG4301">
        <v>0</v>
      </c>
      <c r="AH4301">
        <v>0</v>
      </c>
      <c r="AI4301">
        <v>0</v>
      </c>
      <c r="AJ4301">
        <v>0</v>
      </c>
      <c r="AK4301">
        <v>0</v>
      </c>
      <c r="AL4301">
        <v>1052.3125</v>
      </c>
      <c r="AM4301">
        <v>872.623046875</v>
      </c>
      <c r="AN4301">
        <v>179.68936157226563</v>
      </c>
      <c r="AO4301" s="5" t="s">
        <v>4638</v>
      </c>
    </row>
    <row r="4302" spans="1:41" ht="14.25" x14ac:dyDescent="0.45">
      <c r="A4302">
        <v>2022</v>
      </c>
      <c r="B4302" s="5" t="s">
        <v>1507</v>
      </c>
      <c r="C4302" s="5" t="s">
        <v>170</v>
      </c>
      <c r="D4302" s="5" t="s">
        <v>83</v>
      </c>
      <c r="E4302" s="5" t="s">
        <v>92</v>
      </c>
      <c r="F4302" s="5" t="s">
        <v>224</v>
      </c>
      <c r="G4302" s="5" t="s">
        <v>87</v>
      </c>
      <c r="H4302" s="5" t="s">
        <v>130</v>
      </c>
      <c r="I4302"/>
      <c r="J4302">
        <v>0</v>
      </c>
      <c r="K4302">
        <v>43</v>
      </c>
      <c r="L4302">
        <v>0</v>
      </c>
      <c r="M4302">
        <v>107.9999999999999</v>
      </c>
      <c r="N4302">
        <v>0</v>
      </c>
      <c r="O4302">
        <v>0</v>
      </c>
      <c r="P4302">
        <v>43.4</v>
      </c>
      <c r="Q4302">
        <v>0</v>
      </c>
      <c r="R4302">
        <v>262.76703662087971</v>
      </c>
      <c r="S4302">
        <v>0</v>
      </c>
      <c r="T4302">
        <v>0</v>
      </c>
      <c r="U4302"/>
      <c r="V4302">
        <v>0</v>
      </c>
      <c r="W4302">
        <v>58.697328632107151</v>
      </c>
      <c r="X4302">
        <v>190.01599999999999</v>
      </c>
      <c r="Y4302">
        <v>0</v>
      </c>
      <c r="Z4302">
        <v>0</v>
      </c>
      <c r="AA4302">
        <v>0</v>
      </c>
      <c r="AB4302">
        <v>0</v>
      </c>
      <c r="AC4302"/>
      <c r="AD4302">
        <v>0</v>
      </c>
      <c r="AE4302">
        <v>0</v>
      </c>
      <c r="AF4302">
        <v>0</v>
      </c>
      <c r="AG4302">
        <v>1083.5301695305479</v>
      </c>
      <c r="AH4302">
        <v>0</v>
      </c>
      <c r="AI4302">
        <v>0</v>
      </c>
      <c r="AJ4302">
        <v>0</v>
      </c>
      <c r="AK4302"/>
      <c r="AL4302">
        <v>1789.4105224609375</v>
      </c>
      <c r="AM4302">
        <v>1389.697265625</v>
      </c>
      <c r="AN4302">
        <v>399.71331787109375</v>
      </c>
      <c r="AO4302" s="5" t="s">
        <v>3125</v>
      </c>
    </row>
    <row r="4303" spans="1:41" ht="14.25" x14ac:dyDescent="0.45">
      <c r="A4303">
        <v>2022</v>
      </c>
      <c r="B4303" s="5" t="s">
        <v>1509</v>
      </c>
      <c r="C4303" s="5" t="s">
        <v>170</v>
      </c>
      <c r="D4303" s="5" t="s">
        <v>83</v>
      </c>
      <c r="E4303" s="5" t="s">
        <v>92</v>
      </c>
      <c r="F4303" s="5" t="s">
        <v>224</v>
      </c>
      <c r="G4303" s="5" t="s">
        <v>87</v>
      </c>
      <c r="H4303" s="5" t="s">
        <v>130</v>
      </c>
      <c r="I4303">
        <v>0</v>
      </c>
      <c r="J4303"/>
      <c r="K4303">
        <v>41.015142070978889</v>
      </c>
      <c r="L4303">
        <v>0</v>
      </c>
      <c r="M4303">
        <v>125.0624999999999</v>
      </c>
      <c r="N4303">
        <v>0</v>
      </c>
      <c r="O4303">
        <v>0</v>
      </c>
      <c r="P4303">
        <v>0</v>
      </c>
      <c r="Q4303">
        <v>0</v>
      </c>
      <c r="R4303">
        <v>346.79596682817652</v>
      </c>
      <c r="S4303">
        <v>0</v>
      </c>
      <c r="T4303">
        <v>54.672163197131987</v>
      </c>
      <c r="U4303"/>
      <c r="V4303">
        <v>0</v>
      </c>
      <c r="W4303">
        <v>56.529207731619657</v>
      </c>
      <c r="X4303">
        <v>0</v>
      </c>
      <c r="Y4303">
        <v>0</v>
      </c>
      <c r="Z4303">
        <v>0</v>
      </c>
      <c r="AA4303">
        <v>0</v>
      </c>
      <c r="AB4303">
        <v>99</v>
      </c>
      <c r="AC4303">
        <v>0</v>
      </c>
      <c r="AD4303">
        <v>0</v>
      </c>
      <c r="AE4303">
        <v>0</v>
      </c>
      <c r="AF4303">
        <v>0</v>
      </c>
      <c r="AG4303">
        <v>0</v>
      </c>
      <c r="AH4303">
        <v>0</v>
      </c>
      <c r="AI4303">
        <v>0</v>
      </c>
      <c r="AJ4303">
        <v>0</v>
      </c>
      <c r="AK4303"/>
      <c r="AL4303">
        <v>723.07501220703125</v>
      </c>
      <c r="AM4303">
        <v>346.79595947265625</v>
      </c>
      <c r="AN4303">
        <v>376.27902221679688</v>
      </c>
      <c r="AO4303" s="5" t="s">
        <v>3126</v>
      </c>
    </row>
    <row r="4304" spans="1:41" ht="14.25" x14ac:dyDescent="0.45">
      <c r="A4304">
        <v>2022</v>
      </c>
      <c r="B4304" s="5" t="s">
        <v>589</v>
      </c>
      <c r="C4304" s="5" t="s">
        <v>170</v>
      </c>
      <c r="D4304" s="5" t="s">
        <v>83</v>
      </c>
      <c r="E4304" s="5" t="s">
        <v>92</v>
      </c>
      <c r="F4304" s="5" t="s">
        <v>227</v>
      </c>
      <c r="G4304" s="5" t="s">
        <v>86</v>
      </c>
      <c r="H4304" s="5" t="s">
        <v>130</v>
      </c>
      <c r="I4304">
        <v>265.40014461171398</v>
      </c>
      <c r="J4304">
        <v>265.40014461171398</v>
      </c>
      <c r="K4304">
        <v>95.544052060217041</v>
      </c>
      <c r="L4304">
        <v>95.544052060217041</v>
      </c>
      <c r="M4304">
        <v>265.40014461171398</v>
      </c>
      <c r="N4304">
        <v>1019.1365553089818</v>
      </c>
      <c r="O4304">
        <v>64.757635285258218</v>
      </c>
      <c r="P4304">
        <v>0</v>
      </c>
      <c r="Q4304">
        <v>0</v>
      </c>
      <c r="R4304">
        <v>581.84244939069197</v>
      </c>
      <c r="S4304">
        <v>477.7202603010852</v>
      </c>
      <c r="T4304">
        <v>1061.6005784468559</v>
      </c>
      <c r="U4304">
        <v>509.56827765449088</v>
      </c>
      <c r="V4304">
        <v>0</v>
      </c>
      <c r="W4304">
        <v>0</v>
      </c>
      <c r="X4304">
        <v>338.41665331941334</v>
      </c>
      <c r="Y4304">
        <v>2420.4493188588317</v>
      </c>
      <c r="Z4304">
        <v>1217.9633362681313</v>
      </c>
      <c r="AA4304">
        <v>3842.4611704872386</v>
      </c>
      <c r="AB4304">
        <v>136.94647461964442</v>
      </c>
      <c r="AC4304">
        <v>863.25882297403916</v>
      </c>
      <c r="AD4304">
        <v>142.18355864408431</v>
      </c>
      <c r="AE4304"/>
      <c r="AF4304">
        <v>838.76296332271932</v>
      </c>
      <c r="AG4304">
        <v>1692.1913220442884</v>
      </c>
      <c r="AH4304">
        <v>1615.7560803961148</v>
      </c>
      <c r="AI4304">
        <v>0</v>
      </c>
      <c r="AJ4304">
        <v>1367.3415450395505</v>
      </c>
      <c r="AK4304">
        <v>79.620043383514201</v>
      </c>
      <c r="AL4304">
        <v>19257.263671875</v>
      </c>
      <c r="AM4304">
        <v>14979.3203125</v>
      </c>
      <c r="AN4304">
        <v>4277.9453125</v>
      </c>
      <c r="AO4304" s="5" t="s">
        <v>1169</v>
      </c>
    </row>
    <row r="4305" spans="1:41" ht="14.25" x14ac:dyDescent="0.45">
      <c r="A4305">
        <v>2022</v>
      </c>
      <c r="B4305" s="5" t="s">
        <v>1509</v>
      </c>
      <c r="C4305" s="5" t="s">
        <v>170</v>
      </c>
      <c r="D4305" s="5" t="s">
        <v>83</v>
      </c>
      <c r="E4305" s="5" t="s">
        <v>92</v>
      </c>
      <c r="F4305" s="5" t="s">
        <v>227</v>
      </c>
      <c r="G4305" s="5" t="s">
        <v>86</v>
      </c>
      <c r="H4305" s="5" t="s">
        <v>130</v>
      </c>
      <c r="I4305">
        <v>383.19456403814308</v>
      </c>
      <c r="J4305">
        <v>116.54829925015434</v>
      </c>
      <c r="K4305">
        <v>60.216288634565345</v>
      </c>
      <c r="L4305">
        <v>21.896832230751034</v>
      </c>
      <c r="M4305">
        <v>1414.1247965021903</v>
      </c>
      <c r="N4305">
        <v>1454.689773051268</v>
      </c>
      <c r="O4305">
        <v>66.785338303790653</v>
      </c>
      <c r="P4305">
        <v>0</v>
      </c>
      <c r="Q4305">
        <v>0</v>
      </c>
      <c r="R4305">
        <v>214.42491368576978</v>
      </c>
      <c r="S4305">
        <v>492.67872519189825</v>
      </c>
      <c r="T4305">
        <v>1094.8416115375517</v>
      </c>
      <c r="U4305">
        <v>284.65881899976347</v>
      </c>
      <c r="V4305">
        <v>0</v>
      </c>
      <c r="W4305">
        <v>0</v>
      </c>
      <c r="X4305">
        <v>2027.5798645754933</v>
      </c>
      <c r="Y4305">
        <v>2293.6931761711708</v>
      </c>
      <c r="Z4305">
        <v>1683.593235562676</v>
      </c>
      <c r="AA4305">
        <v>7494.2421748152683</v>
      </c>
      <c r="AB4305"/>
      <c r="AC4305">
        <v>980.59488937360811</v>
      </c>
      <c r="AD4305">
        <v>393.14196646808978</v>
      </c>
      <c r="AE4305"/>
      <c r="AF4305">
        <v>615.64826236638476</v>
      </c>
      <c r="AG4305">
        <v>8123.0451087490219</v>
      </c>
      <c r="AH4305">
        <v>2607.912718682448</v>
      </c>
      <c r="AI4305">
        <v>0</v>
      </c>
      <c r="AJ4305">
        <v>875.87328923004134</v>
      </c>
      <c r="AK4305">
        <v>64.595655080715545</v>
      </c>
      <c r="AL4305">
        <v>32763.98046875</v>
      </c>
      <c r="AM4305">
        <v>24542.103515625</v>
      </c>
      <c r="AN4305">
        <v>8221.876953125</v>
      </c>
      <c r="AO4305" s="5" t="s">
        <v>3129</v>
      </c>
    </row>
    <row r="4306" spans="1:41" ht="14.25" x14ac:dyDescent="0.45">
      <c r="A4306">
        <v>2022</v>
      </c>
      <c r="B4306" s="5" t="s">
        <v>5028</v>
      </c>
      <c r="C4306" s="5" t="s">
        <v>170</v>
      </c>
      <c r="D4306" s="5" t="s">
        <v>83</v>
      </c>
      <c r="E4306" s="5" t="s">
        <v>92</v>
      </c>
      <c r="F4306" s="5" t="s">
        <v>227</v>
      </c>
      <c r="G4306" s="5" t="s">
        <v>86</v>
      </c>
      <c r="H4306" s="5" t="s">
        <v>130</v>
      </c>
      <c r="I4306">
        <v>350</v>
      </c>
      <c r="J4306">
        <v>0</v>
      </c>
      <c r="K4306">
        <v>131.875</v>
      </c>
      <c r="L4306">
        <v>85</v>
      </c>
      <c r="M4306">
        <v>200</v>
      </c>
      <c r="N4306">
        <v>157.38999999999999</v>
      </c>
      <c r="O4306">
        <v>341</v>
      </c>
      <c r="P4306">
        <v>288</v>
      </c>
      <c r="Q4306">
        <v>334.1238252</v>
      </c>
      <c r="R4306">
        <v>478.65110790300002</v>
      </c>
      <c r="S4306">
        <v>0</v>
      </c>
      <c r="T4306">
        <v>1050</v>
      </c>
      <c r="U4306">
        <v>0</v>
      </c>
      <c r="V4306">
        <v>0</v>
      </c>
      <c r="W4306">
        <v>0</v>
      </c>
      <c r="X4306">
        <v>200</v>
      </c>
      <c r="Y4306">
        <v>0</v>
      </c>
      <c r="Z4306">
        <v>881.44567275600002</v>
      </c>
      <c r="AA4306">
        <v>3103</v>
      </c>
      <c r="AB4306">
        <v>0</v>
      </c>
      <c r="AC4306">
        <v>1268.8456799999999</v>
      </c>
      <c r="AD4306">
        <v>135</v>
      </c>
      <c r="AE4306">
        <v>0</v>
      </c>
      <c r="AF4306">
        <v>365.4</v>
      </c>
      <c r="AG4306">
        <v>1951</v>
      </c>
      <c r="AH4306">
        <v>1020</v>
      </c>
      <c r="AI4306">
        <v>0</v>
      </c>
      <c r="AJ4306">
        <v>470</v>
      </c>
      <c r="AK4306">
        <v>59</v>
      </c>
      <c r="AL4306">
        <v>12869.7314453125</v>
      </c>
      <c r="AM4306">
        <v>9732.85546875</v>
      </c>
      <c r="AN4306">
        <v>3136.875</v>
      </c>
      <c r="AO4306" s="5" t="s">
        <v>5947</v>
      </c>
    </row>
    <row r="4307" spans="1:41" ht="14.25" x14ac:dyDescent="0.45">
      <c r="A4307">
        <v>2022</v>
      </c>
      <c r="B4307" s="5" t="s">
        <v>1507</v>
      </c>
      <c r="C4307" s="5" t="s">
        <v>170</v>
      </c>
      <c r="D4307" s="5" t="s">
        <v>83</v>
      </c>
      <c r="E4307" s="5" t="s">
        <v>92</v>
      </c>
      <c r="F4307" s="5" t="s">
        <v>227</v>
      </c>
      <c r="G4307" s="5" t="s">
        <v>86</v>
      </c>
      <c r="H4307" s="5" t="s">
        <v>130</v>
      </c>
      <c r="I4307">
        <v>0</v>
      </c>
      <c r="J4307">
        <v>0</v>
      </c>
      <c r="K4307">
        <v>56.862192317883526</v>
      </c>
      <c r="L4307">
        <v>466.26997700664492</v>
      </c>
      <c r="M4307">
        <v>1211.164696370919</v>
      </c>
      <c r="N4307">
        <v>1736.5713533881628</v>
      </c>
      <c r="O4307">
        <v>65.675832127155473</v>
      </c>
      <c r="P4307">
        <v>34.117315390730113</v>
      </c>
      <c r="Q4307">
        <v>0</v>
      </c>
      <c r="R4307">
        <v>0</v>
      </c>
      <c r="S4307">
        <v>511.75973086095172</v>
      </c>
      <c r="T4307">
        <v>324.11449621193611</v>
      </c>
      <c r="U4307">
        <v>349.90463177352399</v>
      </c>
      <c r="V4307">
        <v>0</v>
      </c>
      <c r="W4307">
        <v>0</v>
      </c>
      <c r="X4307">
        <v>87.567776169540622</v>
      </c>
      <c r="Y4307">
        <v>196.74318541987699</v>
      </c>
      <c r="Z4307">
        <v>113.72438463576705</v>
      </c>
      <c r="AA4307">
        <v>7187.1484158662097</v>
      </c>
      <c r="AB4307">
        <v>80.744313091394602</v>
      </c>
      <c r="AC4307"/>
      <c r="AD4307">
        <v>457.74064815896236</v>
      </c>
      <c r="AE4307">
        <v>56.862192317883526</v>
      </c>
      <c r="AF4307">
        <v>477.64241547022158</v>
      </c>
      <c r="AG4307">
        <v>1518.8965556300295</v>
      </c>
      <c r="AH4307">
        <v>568.62192317883523</v>
      </c>
      <c r="AI4307">
        <v>0</v>
      </c>
      <c r="AJ4307">
        <v>754.62271509200525</v>
      </c>
      <c r="AK4307">
        <v>120.54784771391307</v>
      </c>
      <c r="AL4307">
        <v>16377.302734375</v>
      </c>
      <c r="AM4307">
        <v>12892.50390625</v>
      </c>
      <c r="AN4307">
        <v>3484.799560546875</v>
      </c>
      <c r="AO4307" s="5" t="s">
        <v>3130</v>
      </c>
    </row>
    <row r="4308" spans="1:41" ht="14.25" x14ac:dyDescent="0.45">
      <c r="A4308">
        <v>2022</v>
      </c>
      <c r="B4308" s="5" t="s">
        <v>1508</v>
      </c>
      <c r="C4308" s="5" t="s">
        <v>170</v>
      </c>
      <c r="D4308" s="5" t="s">
        <v>83</v>
      </c>
      <c r="E4308" s="5" t="s">
        <v>92</v>
      </c>
      <c r="F4308" s="5" t="s">
        <v>227</v>
      </c>
      <c r="G4308" s="5" t="s">
        <v>86</v>
      </c>
      <c r="H4308" s="5" t="s">
        <v>130</v>
      </c>
      <c r="I4308">
        <v>112.26800397058385</v>
      </c>
      <c r="J4308">
        <v>103.43016923673277</v>
      </c>
      <c r="K4308">
        <v>61.747402183821116</v>
      </c>
      <c r="L4308">
        <v>22.45360079411677</v>
      </c>
      <c r="M4308">
        <v>1450.0816062850536</v>
      </c>
      <c r="N4308">
        <v>1507.3102213090585</v>
      </c>
      <c r="O4308">
        <v>65.115442302938632</v>
      </c>
      <c r="P4308">
        <v>33.680401191175157</v>
      </c>
      <c r="Q4308">
        <v>0</v>
      </c>
      <c r="R4308">
        <v>0</v>
      </c>
      <c r="S4308">
        <v>505.20601786762728</v>
      </c>
      <c r="T4308">
        <v>319.96381131616397</v>
      </c>
      <c r="U4308">
        <v>291.89681032351803</v>
      </c>
      <c r="V4308">
        <v>0</v>
      </c>
      <c r="W4308">
        <v>0</v>
      </c>
      <c r="X4308">
        <v>54.499031053681485</v>
      </c>
      <c r="Y4308">
        <v>2845.9939006543004</v>
      </c>
      <c r="Z4308">
        <v>617.47402183821112</v>
      </c>
      <c r="AA4308">
        <v>7563.6012954505095</v>
      </c>
      <c r="AB4308"/>
      <c r="AC4308">
        <v>972.01637837731494</v>
      </c>
      <c r="AD4308">
        <v>456.04778830904763</v>
      </c>
      <c r="AE4308">
        <v>597.82712114335902</v>
      </c>
      <c r="AF4308">
        <v>623.80402957230751</v>
      </c>
      <c r="AG4308">
        <v>13577.69240020241</v>
      </c>
      <c r="AH4308">
        <v>2245.3600794116769</v>
      </c>
      <c r="AI4308">
        <v>0</v>
      </c>
      <c r="AJ4308">
        <v>3828.1442199319836</v>
      </c>
      <c r="AK4308">
        <v>163.5213851109668</v>
      </c>
      <c r="AL4308">
        <v>38019.1328125</v>
      </c>
      <c r="AM4308">
        <v>32697.59375</v>
      </c>
      <c r="AN4308">
        <v>5321.54248046875</v>
      </c>
      <c r="AO4308" s="5" t="s">
        <v>3128</v>
      </c>
    </row>
    <row r="4309" spans="1:41" ht="14.25" x14ac:dyDescent="0.45">
      <c r="A4309">
        <v>2022</v>
      </c>
      <c r="B4309" s="5" t="s">
        <v>4071</v>
      </c>
      <c r="C4309" s="5" t="s">
        <v>170</v>
      </c>
      <c r="D4309" s="5" t="s">
        <v>83</v>
      </c>
      <c r="E4309" s="5" t="s">
        <v>92</v>
      </c>
      <c r="F4309" s="5" t="s">
        <v>227</v>
      </c>
      <c r="G4309" s="5" t="s">
        <v>86</v>
      </c>
      <c r="H4309" s="5" t="s">
        <v>130</v>
      </c>
      <c r="I4309">
        <v>359.93709219541239</v>
      </c>
      <c r="J4309">
        <v>2874.3547791033648</v>
      </c>
      <c r="K4309">
        <v>177.66494870765555</v>
      </c>
      <c r="L4309">
        <v>349.65317527554345</v>
      </c>
      <c r="M4309">
        <v>0</v>
      </c>
      <c r="N4309">
        <v>80.21455197497761</v>
      </c>
      <c r="O4309">
        <v>350.68156696753033</v>
      </c>
      <c r="P4309">
        <v>219.04743039320812</v>
      </c>
      <c r="Q4309">
        <v>106.41373531303266</v>
      </c>
      <c r="R4309">
        <v>206.07160579414565</v>
      </c>
      <c r="S4309">
        <v>102.83916919868925</v>
      </c>
      <c r="T4309">
        <v>771.29376899016938</v>
      </c>
      <c r="U4309">
        <v>493.62801215370843</v>
      </c>
      <c r="V4309">
        <v>0</v>
      </c>
      <c r="W4309">
        <v>0</v>
      </c>
      <c r="X4309">
        <v>494.7999793092643</v>
      </c>
      <c r="Y4309">
        <v>0</v>
      </c>
      <c r="Z4309">
        <v>1314.2845823592486</v>
      </c>
      <c r="AA4309">
        <v>3295.9953728179903</v>
      </c>
      <c r="AB4309">
        <v>132.25837033135829</v>
      </c>
      <c r="AC4309">
        <v>878.06719458139128</v>
      </c>
      <c r="AD4309">
        <v>137.73578633560177</v>
      </c>
      <c r="AE4309">
        <v>0</v>
      </c>
      <c r="AF4309">
        <v>547.5157368138216</v>
      </c>
      <c r="AG4309">
        <v>1660.8525825588315</v>
      </c>
      <c r="AH4309">
        <v>1600.1774727316047</v>
      </c>
      <c r="AI4309">
        <v>0</v>
      </c>
      <c r="AJ4309">
        <v>1336.9091995829604</v>
      </c>
      <c r="AK4309">
        <v>1877.8432295680657</v>
      </c>
      <c r="AL4309">
        <v>19368.240234375</v>
      </c>
      <c r="AM4309">
        <v>13722.9453125</v>
      </c>
      <c r="AN4309">
        <v>5645.29443359375</v>
      </c>
      <c r="AO4309" s="5" t="s">
        <v>4639</v>
      </c>
    </row>
    <row r="4310" spans="1:41" ht="14.25" x14ac:dyDescent="0.45">
      <c r="A4310">
        <v>2022</v>
      </c>
      <c r="B4310" s="5" t="s">
        <v>1507</v>
      </c>
      <c r="C4310" s="5" t="s">
        <v>170</v>
      </c>
      <c r="D4310" s="5" t="s">
        <v>83</v>
      </c>
      <c r="E4310" s="5" t="s">
        <v>92</v>
      </c>
      <c r="F4310" s="5" t="s">
        <v>227</v>
      </c>
      <c r="G4310" s="5" t="s">
        <v>87</v>
      </c>
      <c r="H4310" s="5" t="s">
        <v>130</v>
      </c>
      <c r="I4310"/>
      <c r="J4310">
        <v>0</v>
      </c>
      <c r="K4310">
        <v>62</v>
      </c>
      <c r="L4310">
        <v>489.98795313514751</v>
      </c>
      <c r="M4310">
        <v>1277.9999999999991</v>
      </c>
      <c r="N4310">
        <v>1852.251</v>
      </c>
      <c r="O4310">
        <v>72.121836514477664</v>
      </c>
      <c r="P4310">
        <v>37.200000000000003</v>
      </c>
      <c r="Q4310">
        <v>0</v>
      </c>
      <c r="R4310">
        <v>0</v>
      </c>
      <c r="S4310">
        <v>548</v>
      </c>
      <c r="T4310">
        <v>347.3</v>
      </c>
      <c r="U4310">
        <v>260</v>
      </c>
      <c r="V4310">
        <v>0</v>
      </c>
      <c r="W4310">
        <v>0</v>
      </c>
      <c r="X4310">
        <v>101</v>
      </c>
      <c r="Y4310">
        <v>242</v>
      </c>
      <c r="Z4310">
        <v>122.5551263579483</v>
      </c>
      <c r="AA4310">
        <v>7691.9744331602433</v>
      </c>
      <c r="AB4310">
        <v>71</v>
      </c>
      <c r="AC4310"/>
      <c r="AD4310">
        <v>493.29924954988098</v>
      </c>
      <c r="AE4310">
        <v>61.225604077252768</v>
      </c>
      <c r="AF4310">
        <v>501.93887882137062</v>
      </c>
      <c r="AG4310">
        <v>1633.7100564084119</v>
      </c>
      <c r="AH4310">
        <v>601.25</v>
      </c>
      <c r="AI4310">
        <v>0</v>
      </c>
      <c r="AJ4310">
        <v>810.67378335141461</v>
      </c>
      <c r="AK4310">
        <v>131</v>
      </c>
      <c r="AL4310">
        <v>17408.486328125</v>
      </c>
      <c r="AM4310">
        <v>13703.5166015625</v>
      </c>
      <c r="AN4310">
        <v>3704.97119140625</v>
      </c>
      <c r="AO4310" s="5" t="s">
        <v>3133</v>
      </c>
    </row>
    <row r="4311" spans="1:41" ht="14.25" x14ac:dyDescent="0.45">
      <c r="A4311">
        <v>2022</v>
      </c>
      <c r="B4311" s="5" t="s">
        <v>5028</v>
      </c>
      <c r="C4311" s="5" t="s">
        <v>170</v>
      </c>
      <c r="D4311" s="5" t="s">
        <v>83</v>
      </c>
      <c r="E4311" s="5" t="s">
        <v>92</v>
      </c>
      <c r="F4311" s="5" t="s">
        <v>227</v>
      </c>
      <c r="G4311" s="5" t="s">
        <v>87</v>
      </c>
      <c r="H4311" s="5" t="s">
        <v>130</v>
      </c>
      <c r="I4311">
        <v>378.85125599999998</v>
      </c>
      <c r="J4311">
        <v>0</v>
      </c>
      <c r="K4311">
        <v>139</v>
      </c>
      <c r="L4311">
        <v>92.160136522439998</v>
      </c>
      <c r="M4311">
        <v>212.24160000000001</v>
      </c>
      <c r="N4311">
        <v>167.35086337941999</v>
      </c>
      <c r="O4311">
        <v>361.87192800000003</v>
      </c>
      <c r="P4311">
        <v>306.86394491200002</v>
      </c>
      <c r="Q4311">
        <v>356.31571621844091</v>
      </c>
      <c r="R4311">
        <v>507.13358164061623</v>
      </c>
      <c r="S4311">
        <v>0</v>
      </c>
      <c r="T4311">
        <v>1134.6887999999999</v>
      </c>
      <c r="U4311">
        <v>0</v>
      </c>
      <c r="V4311">
        <v>0</v>
      </c>
      <c r="W4311">
        <v>0</v>
      </c>
      <c r="X4311">
        <v>218.2</v>
      </c>
      <c r="Y4311"/>
      <c r="Z4311">
        <v>937.2304108124423</v>
      </c>
      <c r="AA4311">
        <v>3766</v>
      </c>
      <c r="AB4311">
        <v>0</v>
      </c>
      <c r="AC4311">
        <v>1346.5091399999999</v>
      </c>
      <c r="AD4311">
        <v>143.64138651259279</v>
      </c>
      <c r="AE4311">
        <v>0</v>
      </c>
      <c r="AF4311">
        <v>396.18016335646558</v>
      </c>
      <c r="AG4311">
        <v>2153</v>
      </c>
      <c r="AH4311">
        <v>1114.944985164844</v>
      </c>
      <c r="AI4311">
        <v>0</v>
      </c>
      <c r="AJ4311">
        <v>518.91797750399996</v>
      </c>
      <c r="AK4311">
        <v>63</v>
      </c>
      <c r="AL4311">
        <v>14314.1015625</v>
      </c>
      <c r="AM4311">
        <v>10926.5126953125</v>
      </c>
      <c r="AN4311">
        <v>3387.5888671875</v>
      </c>
      <c r="AO4311" s="5" t="s">
        <v>5948</v>
      </c>
    </row>
    <row r="4312" spans="1:41" ht="14.25" x14ac:dyDescent="0.45">
      <c r="A4312">
        <v>2022</v>
      </c>
      <c r="B4312" s="5" t="s">
        <v>4071</v>
      </c>
      <c r="C4312" s="5" t="s">
        <v>170</v>
      </c>
      <c r="D4312" s="5" t="s">
        <v>83</v>
      </c>
      <c r="E4312" s="5" t="s">
        <v>92</v>
      </c>
      <c r="F4312" s="5" t="s">
        <v>227</v>
      </c>
      <c r="G4312" s="5" t="s">
        <v>87</v>
      </c>
      <c r="H4312" s="5" t="s">
        <v>130</v>
      </c>
      <c r="I4312">
        <v>386.42828112000001</v>
      </c>
      <c r="J4312">
        <v>3091.9566348997132</v>
      </c>
      <c r="K4312">
        <v>193.18548867432</v>
      </c>
      <c r="L4312">
        <v>377.84199999999998</v>
      </c>
      <c r="M4312">
        <v>0</v>
      </c>
      <c r="N4312">
        <v>84.678274685159991</v>
      </c>
      <c r="O4312">
        <v>368.38597748040002</v>
      </c>
      <c r="P4312">
        <v>228.1955878463975</v>
      </c>
      <c r="Q4312">
        <v>112.2253468159325</v>
      </c>
      <c r="R4312">
        <v>215.99387756465961</v>
      </c>
      <c r="S4312">
        <v>108</v>
      </c>
      <c r="T4312">
        <v>828.06060239999999</v>
      </c>
      <c r="U4312">
        <v>499.48992479999998</v>
      </c>
      <c r="V4312">
        <v>0</v>
      </c>
      <c r="W4312"/>
      <c r="X4312">
        <v>531.2170088846641</v>
      </c>
      <c r="Y4312">
        <v>0</v>
      </c>
      <c r="Z4312">
        <v>1386</v>
      </c>
      <c r="AA4312">
        <v>3852</v>
      </c>
      <c r="AB4312">
        <v>128.607</v>
      </c>
      <c r="AC4312">
        <v>924.20818999999983</v>
      </c>
      <c r="AD4312">
        <v>145.25800024787759</v>
      </c>
      <c r="AE4312">
        <v>0</v>
      </c>
      <c r="AF4312">
        <v>587.81261962368001</v>
      </c>
      <c r="AG4312">
        <v>1784</v>
      </c>
      <c r="AH4312">
        <v>1739</v>
      </c>
      <c r="AI4312">
        <v>0</v>
      </c>
      <c r="AJ4312">
        <v>1435.3050441600001</v>
      </c>
      <c r="AK4312">
        <v>1976.52112416</v>
      </c>
      <c r="AL4312">
        <v>20984.369140625</v>
      </c>
      <c r="AM4312">
        <v>14966.1357421875</v>
      </c>
      <c r="AN4312">
        <v>6018.2353515625</v>
      </c>
      <c r="AO4312" s="5" t="s">
        <v>4640</v>
      </c>
    </row>
    <row r="4313" spans="1:41" ht="14.25" x14ac:dyDescent="0.45">
      <c r="A4313">
        <v>2022</v>
      </c>
      <c r="B4313" s="5" t="s">
        <v>589</v>
      </c>
      <c r="C4313" s="5" t="s">
        <v>170</v>
      </c>
      <c r="D4313" s="5" t="s">
        <v>83</v>
      </c>
      <c r="E4313" s="5" t="s">
        <v>92</v>
      </c>
      <c r="F4313" s="5" t="s">
        <v>227</v>
      </c>
      <c r="G4313" s="5" t="s">
        <v>87</v>
      </c>
      <c r="H4313" s="5" t="s">
        <v>130</v>
      </c>
      <c r="I4313">
        <v>273.36081598565988</v>
      </c>
      <c r="J4313">
        <v>281.8166250168</v>
      </c>
      <c r="K4313">
        <v>97.910487025336437</v>
      </c>
      <c r="L4313">
        <v>100.85778137232001</v>
      </c>
      <c r="M4313">
        <v>276.0202008</v>
      </c>
      <c r="N4313">
        <v>1089</v>
      </c>
      <c r="O4313">
        <v>67.37044203602737</v>
      </c>
      <c r="P4313">
        <v>0</v>
      </c>
      <c r="Q4313">
        <v>0</v>
      </c>
      <c r="R4313">
        <v>600.55588452905477</v>
      </c>
      <c r="S4313">
        <v>491.0041532508838</v>
      </c>
      <c r="T4313">
        <v>1040.60401</v>
      </c>
      <c r="U4313">
        <v>504.48482404800012</v>
      </c>
      <c r="V4313">
        <v>0</v>
      </c>
      <c r="W4313"/>
      <c r="X4313">
        <v>302.99765388126661</v>
      </c>
      <c r="Y4313">
        <v>2537.5944</v>
      </c>
      <c r="Z4313">
        <v>1270.4272611751051</v>
      </c>
      <c r="AA4313">
        <v>4325.5173993080944</v>
      </c>
      <c r="AB4313">
        <v>129</v>
      </c>
      <c r="AC4313">
        <v>901.58696999999995</v>
      </c>
      <c r="AD4313">
        <v>148.30813343347469</v>
      </c>
      <c r="AE4313"/>
      <c r="AF4313">
        <v>885.41117687457165</v>
      </c>
      <c r="AG4313">
        <v>1811</v>
      </c>
      <c r="AH4313">
        <v>1739.3803220614841</v>
      </c>
      <c r="AI4313">
        <v>0</v>
      </c>
      <c r="AJ4313">
        <v>1450.497196012032</v>
      </c>
      <c r="AK4313">
        <v>82.806060239999994</v>
      </c>
      <c r="AL4313">
        <v>20407.513671875</v>
      </c>
      <c r="AM4313">
        <v>16032.1103515625</v>
      </c>
      <c r="AN4313">
        <v>4375.4013671875</v>
      </c>
      <c r="AO4313" s="5" t="s">
        <v>1170</v>
      </c>
    </row>
    <row r="4314" spans="1:41" ht="14.25" x14ac:dyDescent="0.45">
      <c r="A4314">
        <v>2022</v>
      </c>
      <c r="B4314" s="5" t="s">
        <v>1509</v>
      </c>
      <c r="C4314" s="5" t="s">
        <v>170</v>
      </c>
      <c r="D4314" s="5" t="s">
        <v>83</v>
      </c>
      <c r="E4314" s="5" t="s">
        <v>92</v>
      </c>
      <c r="F4314" s="5" t="s">
        <v>227</v>
      </c>
      <c r="G4314" s="5" t="s">
        <v>87</v>
      </c>
      <c r="H4314" s="5" t="s">
        <v>130</v>
      </c>
      <c r="I4314">
        <v>402.03998367724802</v>
      </c>
      <c r="J4314">
        <v>120</v>
      </c>
      <c r="K4314">
        <v>64.452366111538254</v>
      </c>
      <c r="L4314">
        <v>23.423999999999999</v>
      </c>
      <c r="M4314">
        <v>1485.368749999999</v>
      </c>
      <c r="N4314">
        <v>1526.2310781495739</v>
      </c>
      <c r="O4314">
        <v>69.432016030852196</v>
      </c>
      <c r="P4314">
        <v>0</v>
      </c>
      <c r="Q4314">
        <v>0</v>
      </c>
      <c r="R4314">
        <v>228.59939558074649</v>
      </c>
      <c r="S4314">
        <v>507.26359233017843</v>
      </c>
      <c r="T4314">
        <v>1093.44326394264</v>
      </c>
      <c r="U4314">
        <v>295.73025129872639</v>
      </c>
      <c r="V4314">
        <v>0</v>
      </c>
      <c r="W4314">
        <v>0</v>
      </c>
      <c r="X4314">
        <v>2085.5840894963958</v>
      </c>
      <c r="Y4314">
        <v>2446.6248000000001</v>
      </c>
      <c r="Z4314">
        <v>1723.196535223969</v>
      </c>
      <c r="AA4314">
        <v>7885.055179997019</v>
      </c>
      <c r="AB4314">
        <v>73</v>
      </c>
      <c r="AC4314">
        <v>1008.03525</v>
      </c>
      <c r="AD4314">
        <v>406.56217482378048</v>
      </c>
      <c r="AE4314">
        <v>0</v>
      </c>
      <c r="AF4314">
        <v>645.92570088773437</v>
      </c>
      <c r="AG4314">
        <v>8948.350455135278</v>
      </c>
      <c r="AH4314">
        <v>2783.4599313477929</v>
      </c>
      <c r="AI4314">
        <v>0</v>
      </c>
      <c r="AJ4314">
        <v>921.28021380917107</v>
      </c>
      <c r="AK4314">
        <v>72.526064254326386</v>
      </c>
      <c r="AL4314">
        <v>34815.5859375</v>
      </c>
      <c r="AM4314">
        <v>26174.4921875</v>
      </c>
      <c r="AN4314">
        <v>8641.0927734375</v>
      </c>
      <c r="AO4314" s="5" t="s">
        <v>3132</v>
      </c>
    </row>
    <row r="4315" spans="1:41" ht="14.25" x14ac:dyDescent="0.45">
      <c r="A4315">
        <v>2022</v>
      </c>
      <c r="B4315" s="5" t="s">
        <v>1508</v>
      </c>
      <c r="C4315" s="5" t="s">
        <v>170</v>
      </c>
      <c r="D4315" s="5" t="s">
        <v>83</v>
      </c>
      <c r="E4315" s="5" t="s">
        <v>92</v>
      </c>
      <c r="F4315" s="5" t="s">
        <v>227</v>
      </c>
      <c r="G4315" s="5" t="s">
        <v>87</v>
      </c>
      <c r="H4315" s="5" t="s">
        <v>130</v>
      </c>
      <c r="I4315">
        <v>102</v>
      </c>
      <c r="J4315">
        <v>110.4</v>
      </c>
      <c r="K4315">
        <v>66.063675264326704</v>
      </c>
      <c r="L4315">
        <v>23.8</v>
      </c>
      <c r="M4315">
        <v>1517.659374999999</v>
      </c>
      <c r="N4315">
        <v>1593.1758993620749</v>
      </c>
      <c r="O4315">
        <v>71</v>
      </c>
      <c r="P4315">
        <v>37.200000000000003</v>
      </c>
      <c r="Q4315">
        <v>0</v>
      </c>
      <c r="R4315">
        <v>0</v>
      </c>
      <c r="S4315">
        <v>606.48558921243693</v>
      </c>
      <c r="T4315">
        <v>365.05907402467801</v>
      </c>
      <c r="U4315">
        <v>301.64485632470098</v>
      </c>
      <c r="V4315">
        <v>0</v>
      </c>
      <c r="W4315">
        <v>0</v>
      </c>
      <c r="X4315">
        <v>61.493693271243501</v>
      </c>
      <c r="Y4315">
        <v>3200</v>
      </c>
      <c r="Z4315">
        <v>741.40000000000009</v>
      </c>
      <c r="AA4315">
        <v>8030.3497592057693</v>
      </c>
      <c r="AB4315">
        <v>73</v>
      </c>
      <c r="AC4315">
        <v>1046.7</v>
      </c>
      <c r="AD4315">
        <v>547.47251976343603</v>
      </c>
      <c r="AE4315">
        <v>611.67511802324145</v>
      </c>
      <c r="AF4315">
        <v>661.23088758305767</v>
      </c>
      <c r="AG4315">
        <v>14894</v>
      </c>
      <c r="AH4315">
        <v>2658.7027655614411</v>
      </c>
      <c r="AI4315">
        <v>0</v>
      </c>
      <c r="AJ4315">
        <v>4532.8576551374326</v>
      </c>
      <c r="AK4315">
        <v>198.2132073183522</v>
      </c>
      <c r="AL4315">
        <v>42051.58984375</v>
      </c>
      <c r="AM4315">
        <v>35886.43359375</v>
      </c>
      <c r="AN4315">
        <v>6165.14990234375</v>
      </c>
      <c r="AO4315" s="5" t="s">
        <v>3131</v>
      </c>
    </row>
    <row r="4316" spans="1:41" ht="14.25" x14ac:dyDescent="0.45">
      <c r="A4316">
        <v>2022</v>
      </c>
      <c r="B4316" s="5" t="s">
        <v>1507</v>
      </c>
      <c r="C4316" s="5" t="s">
        <v>170</v>
      </c>
      <c r="D4316" s="5" t="s">
        <v>83</v>
      </c>
      <c r="E4316" s="5" t="s">
        <v>92</v>
      </c>
      <c r="F4316" s="5" t="s">
        <v>230</v>
      </c>
      <c r="G4316" s="5" t="s">
        <v>86</v>
      </c>
      <c r="H4316" s="5" t="s">
        <v>130</v>
      </c>
      <c r="I4316">
        <v>210.39011157616903</v>
      </c>
      <c r="J4316">
        <v>227.4487692715341</v>
      </c>
      <c r="K4316">
        <v>85.293288476825282</v>
      </c>
      <c r="L4316">
        <v>45.489753854306819</v>
      </c>
      <c r="M4316">
        <v>511.75973086095172</v>
      </c>
      <c r="N4316">
        <v>2265.3897419444797</v>
      </c>
      <c r="O4316">
        <v>179.1159058013331</v>
      </c>
      <c r="P4316">
        <v>710.7774039735441</v>
      </c>
      <c r="Q4316">
        <v>53.621047355764162</v>
      </c>
      <c r="R4316">
        <v>1117.0026117582736</v>
      </c>
      <c r="S4316">
        <v>1080.381654039787</v>
      </c>
      <c r="T4316">
        <v>852.93288476825285</v>
      </c>
      <c r="U4316">
        <v>0</v>
      </c>
      <c r="V4316">
        <v>0</v>
      </c>
      <c r="W4316">
        <v>557.24948471525852</v>
      </c>
      <c r="X4316">
        <v>536.7790954808205</v>
      </c>
      <c r="Y4316">
        <v>0</v>
      </c>
      <c r="Z4316">
        <v>170.58657695365056</v>
      </c>
      <c r="AA4316">
        <v>19726.573941274444</v>
      </c>
      <c r="AB4316">
        <v>117.13611617484005</v>
      </c>
      <c r="AC4316">
        <v>1049.5884796670832</v>
      </c>
      <c r="AD4316">
        <v>376.65516191366044</v>
      </c>
      <c r="AE4316">
        <v>443.52510007949149</v>
      </c>
      <c r="AF4316">
        <v>318.42827698014776</v>
      </c>
      <c r="AG4316">
        <v>1397.2376150202947</v>
      </c>
      <c r="AH4316">
        <v>682.34630781460226</v>
      </c>
      <c r="AI4316">
        <v>133.05753002384745</v>
      </c>
      <c r="AJ4316">
        <v>30.812858199979644</v>
      </c>
      <c r="AK4316">
        <v>289.99718082120597</v>
      </c>
      <c r="AL4316">
        <v>33169.57421875</v>
      </c>
      <c r="AM4316">
        <v>27766.87109375</v>
      </c>
      <c r="AN4316">
        <v>5402.70458984375</v>
      </c>
      <c r="AO4316" s="5" t="s">
        <v>3135</v>
      </c>
    </row>
    <row r="4317" spans="1:41" ht="14.25" x14ac:dyDescent="0.45">
      <c r="A4317">
        <v>2022</v>
      </c>
      <c r="B4317" s="5" t="s">
        <v>4071</v>
      </c>
      <c r="C4317" s="5" t="s">
        <v>170</v>
      </c>
      <c r="D4317" s="5" t="s">
        <v>83</v>
      </c>
      <c r="E4317" s="5" t="s">
        <v>92</v>
      </c>
      <c r="F4317" s="5" t="s">
        <v>230</v>
      </c>
      <c r="G4317" s="5" t="s">
        <v>86</v>
      </c>
      <c r="H4317" s="5" t="s">
        <v>130</v>
      </c>
      <c r="I4317">
        <v>534.76367983318414</v>
      </c>
      <c r="J4317">
        <v>894.70077202859648</v>
      </c>
      <c r="K4317">
        <v>12.340700303842711</v>
      </c>
      <c r="L4317">
        <v>781.57768591003833</v>
      </c>
      <c r="M4317">
        <v>359.93709219541239</v>
      </c>
      <c r="N4317">
        <v>357.66434655612136</v>
      </c>
      <c r="O4317">
        <v>172.76980425379793</v>
      </c>
      <c r="P4317">
        <v>1124.0321193416735</v>
      </c>
      <c r="Q4317">
        <v>42.881691738124083</v>
      </c>
      <c r="R4317">
        <v>280.99941609885082</v>
      </c>
      <c r="S4317">
        <v>617.03501519213546</v>
      </c>
      <c r="T4317">
        <v>1336.9091995829604</v>
      </c>
      <c r="U4317">
        <v>0</v>
      </c>
      <c r="V4317">
        <v>0</v>
      </c>
      <c r="W4317">
        <v>148.08840364611251</v>
      </c>
      <c r="X4317">
        <v>0</v>
      </c>
      <c r="Y4317">
        <v>0</v>
      </c>
      <c r="Z4317">
        <v>46.27762613941016</v>
      </c>
      <c r="AA4317">
        <v>4699.7500323800987</v>
      </c>
      <c r="AB4317">
        <v>102.83916919868925</v>
      </c>
      <c r="AC4317">
        <v>377.04580717214924</v>
      </c>
      <c r="AD4317">
        <v>619.15547744036269</v>
      </c>
      <c r="AE4317">
        <v>5486.4696767500718</v>
      </c>
      <c r="AF4317">
        <v>2313.8648527034361</v>
      </c>
      <c r="AG4317">
        <v>0</v>
      </c>
      <c r="AH4317">
        <v>1615.6033481114082</v>
      </c>
      <c r="AI4317">
        <v>120.32182796246643</v>
      </c>
      <c r="AJ4317">
        <v>1059.2434427464993</v>
      </c>
      <c r="AK4317">
        <v>499.79836230562978</v>
      </c>
      <c r="AL4317">
        <v>23604.072265625</v>
      </c>
      <c r="AM4317">
        <v>17999.271484375</v>
      </c>
      <c r="AN4317">
        <v>5604.79833984375</v>
      </c>
      <c r="AO4317" s="5" t="s">
        <v>4641</v>
      </c>
    </row>
    <row r="4318" spans="1:41" ht="14.25" x14ac:dyDescent="0.45">
      <c r="A4318">
        <v>2022</v>
      </c>
      <c r="B4318" s="5" t="s">
        <v>1509</v>
      </c>
      <c r="C4318" s="5" t="s">
        <v>170</v>
      </c>
      <c r="D4318" s="5" t="s">
        <v>83</v>
      </c>
      <c r="E4318" s="5" t="s">
        <v>92</v>
      </c>
      <c r="F4318" s="5" t="s">
        <v>230</v>
      </c>
      <c r="G4318" s="5" t="s">
        <v>86</v>
      </c>
      <c r="H4318" s="5" t="s">
        <v>130</v>
      </c>
      <c r="I4318">
        <v>514.57555742264935</v>
      </c>
      <c r="J4318">
        <v>116.54829925015434</v>
      </c>
      <c r="K4318">
        <v>32.845248346126553</v>
      </c>
      <c r="L4318">
        <v>544.13628093416321</v>
      </c>
      <c r="M4318">
        <v>504.99569332169557</v>
      </c>
      <c r="N4318">
        <v>633.47535643562742</v>
      </c>
      <c r="O4318">
        <v>180.64886590369602</v>
      </c>
      <c r="P4318">
        <v>1311.5274781231917</v>
      </c>
      <c r="Q4318">
        <v>79.577798934226379</v>
      </c>
      <c r="R4318">
        <v>267.55336560477951</v>
      </c>
      <c r="S4318">
        <v>1532.7782561525723</v>
      </c>
      <c r="T4318">
        <v>1149.5836921144294</v>
      </c>
      <c r="U4318"/>
      <c r="V4318">
        <v>0</v>
      </c>
      <c r="W4318">
        <v>122.6222604922058</v>
      </c>
      <c r="X4318">
        <v>100.86038745473469</v>
      </c>
      <c r="Y4318">
        <v>0</v>
      </c>
      <c r="Z4318">
        <v>442.81963820247813</v>
      </c>
      <c r="AA4318">
        <v>26891.944442751985</v>
      </c>
      <c r="AB4318"/>
      <c r="AC4318">
        <v>241.41257534403016</v>
      </c>
      <c r="AD4318">
        <v>397.89275793095419</v>
      </c>
      <c r="AE4318">
        <v>5826.7087371464468</v>
      </c>
      <c r="AF4318">
        <v>649.05553241727375</v>
      </c>
      <c r="AG4318">
        <v>0</v>
      </c>
      <c r="AH4318">
        <v>656.904966922531</v>
      </c>
      <c r="AI4318">
        <v>128.09646854989356</v>
      </c>
      <c r="AJ4318">
        <v>1204.3257726913068</v>
      </c>
      <c r="AK4318">
        <v>410.56560432658188</v>
      </c>
      <c r="AL4318">
        <v>43941.45703125</v>
      </c>
      <c r="AM4318">
        <v>38723.65625</v>
      </c>
      <c r="AN4318">
        <v>5217.79443359375</v>
      </c>
      <c r="AO4318" s="5" t="s">
        <v>3134</v>
      </c>
    </row>
    <row r="4319" spans="1:41" ht="14.25" x14ac:dyDescent="0.45">
      <c r="A4319">
        <v>2022</v>
      </c>
      <c r="B4319" s="5" t="s">
        <v>1508</v>
      </c>
      <c r="C4319" s="5" t="s">
        <v>170</v>
      </c>
      <c r="D4319" s="5" t="s">
        <v>83</v>
      </c>
      <c r="E4319" s="5" t="s">
        <v>92</v>
      </c>
      <c r="F4319" s="5" t="s">
        <v>230</v>
      </c>
      <c r="G4319" s="5" t="s">
        <v>86</v>
      </c>
      <c r="H4319" s="5" t="s">
        <v>130</v>
      </c>
      <c r="I4319">
        <v>303.12361072057638</v>
      </c>
      <c r="J4319">
        <v>172.38361539455465</v>
      </c>
      <c r="K4319">
        <v>22.45360079411677</v>
      </c>
      <c r="L4319">
        <v>604.00186136174113</v>
      </c>
      <c r="M4319">
        <v>517.83616831431789</v>
      </c>
      <c r="N4319">
        <v>684.83482422056147</v>
      </c>
      <c r="O4319">
        <v>177.38344627352248</v>
      </c>
      <c r="P4319">
        <v>531.57552664023808</v>
      </c>
      <c r="Q4319">
        <v>59.647990509571201</v>
      </c>
      <c r="R4319">
        <v>1067.4445405047179</v>
      </c>
      <c r="S4319">
        <v>1571.7520555881738</v>
      </c>
      <c r="T4319">
        <v>1122.6800397058385</v>
      </c>
      <c r="U4319"/>
      <c r="V4319">
        <v>401.91945421469018</v>
      </c>
      <c r="W4319">
        <v>112.26800397058385</v>
      </c>
      <c r="X4319">
        <v>108.99806210736297</v>
      </c>
      <c r="Y4319">
        <v>0</v>
      </c>
      <c r="Z4319">
        <v>0</v>
      </c>
      <c r="AA4319">
        <v>27140.829063132835</v>
      </c>
      <c r="AB4319"/>
      <c r="AC4319">
        <v>79.710282819114525</v>
      </c>
      <c r="AD4319">
        <v>327.04733857308719</v>
      </c>
      <c r="AE4319">
        <v>1981.5302700808049</v>
      </c>
      <c r="AF4319">
        <v>657.65386063437074</v>
      </c>
      <c r="AG4319">
        <v>9595.546299365802</v>
      </c>
      <c r="AH4319">
        <v>673.60802382350312</v>
      </c>
      <c r="AI4319">
        <v>131.35356464558311</v>
      </c>
      <c r="AJ4319">
        <v>27.955318819860921</v>
      </c>
      <c r="AK4319">
        <v>563.13630791644857</v>
      </c>
      <c r="AL4319">
        <v>48636.6796875</v>
      </c>
      <c r="AM4319">
        <v>43308.15625</v>
      </c>
      <c r="AN4319">
        <v>5328.5166015625</v>
      </c>
      <c r="AO4319" s="5" t="s">
        <v>3136</v>
      </c>
    </row>
    <row r="4320" spans="1:41" ht="14.25" x14ac:dyDescent="0.45">
      <c r="A4320">
        <v>2022</v>
      </c>
      <c r="B4320" s="5" t="s">
        <v>5028</v>
      </c>
      <c r="C4320" s="5" t="s">
        <v>170</v>
      </c>
      <c r="D4320" s="5" t="s">
        <v>83</v>
      </c>
      <c r="E4320" s="5" t="s">
        <v>92</v>
      </c>
      <c r="F4320" s="5" t="s">
        <v>230</v>
      </c>
      <c r="G4320" s="5" t="s">
        <v>86</v>
      </c>
      <c r="H4320" s="5" t="s">
        <v>130</v>
      </c>
      <c r="I4320">
        <v>520</v>
      </c>
      <c r="J4320">
        <v>210.17599999999999</v>
      </c>
      <c r="K4320">
        <v>21.754000000000001</v>
      </c>
      <c r="L4320">
        <v>700</v>
      </c>
      <c r="M4320">
        <v>350</v>
      </c>
      <c r="N4320">
        <v>1017.955</v>
      </c>
      <c r="O4320">
        <v>167.5245000000001</v>
      </c>
      <c r="P4320">
        <v>2221.9050000000002</v>
      </c>
      <c r="Q4320">
        <v>42.196612023332527</v>
      </c>
      <c r="R4320">
        <v>722.42219999999998</v>
      </c>
      <c r="S4320">
        <v>1250</v>
      </c>
      <c r="T4320">
        <v>1390</v>
      </c>
      <c r="U4320">
        <v>250</v>
      </c>
      <c r="V4320">
        <v>0</v>
      </c>
      <c r="W4320">
        <v>319</v>
      </c>
      <c r="X4320">
        <v>750</v>
      </c>
      <c r="Y4320">
        <v>0</v>
      </c>
      <c r="Z4320">
        <v>154.6891590642214</v>
      </c>
      <c r="AA4320">
        <v>2929</v>
      </c>
      <c r="AB4320">
        <v>395</v>
      </c>
      <c r="AC4320">
        <v>889.51612</v>
      </c>
      <c r="AD4320">
        <v>615</v>
      </c>
      <c r="AE4320">
        <v>3666.3395495499999</v>
      </c>
      <c r="AF4320">
        <v>4571.6760000000004</v>
      </c>
      <c r="AG4320">
        <v>0</v>
      </c>
      <c r="AH4320">
        <v>1200</v>
      </c>
      <c r="AI4320">
        <v>117</v>
      </c>
      <c r="AJ4320">
        <v>1530</v>
      </c>
      <c r="AK4320">
        <v>496</v>
      </c>
      <c r="AL4320">
        <v>26497.154296875</v>
      </c>
      <c r="AM4320">
        <v>19425.876953125</v>
      </c>
      <c r="AN4320">
        <v>7071.2783203125</v>
      </c>
      <c r="AO4320" s="5" t="s">
        <v>5949</v>
      </c>
    </row>
    <row r="4321" spans="1:41" ht="14.25" x14ac:dyDescent="0.45">
      <c r="A4321">
        <v>2022</v>
      </c>
      <c r="B4321" s="5" t="s">
        <v>589</v>
      </c>
      <c r="C4321" s="5" t="s">
        <v>170</v>
      </c>
      <c r="D4321" s="5" t="s">
        <v>83</v>
      </c>
      <c r="E4321" s="5" t="s">
        <v>92</v>
      </c>
      <c r="F4321" s="5" t="s">
        <v>230</v>
      </c>
      <c r="G4321" s="5" t="s">
        <v>86</v>
      </c>
      <c r="H4321" s="5" t="s">
        <v>130</v>
      </c>
      <c r="I4321">
        <v>488.33626608555375</v>
      </c>
      <c r="J4321">
        <v>69.004037599045645</v>
      </c>
      <c r="K4321">
        <v>15.92400867670284</v>
      </c>
      <c r="L4321">
        <v>53.080028922342798</v>
      </c>
      <c r="M4321">
        <v>371.56020245639962</v>
      </c>
      <c r="N4321">
        <v>67.942437020598788</v>
      </c>
      <c r="O4321">
        <v>178.3488971790718</v>
      </c>
      <c r="P4321">
        <v>1161.0300886241887</v>
      </c>
      <c r="Q4321">
        <v>43.612246217331453</v>
      </c>
      <c r="R4321">
        <v>260.76655275393904</v>
      </c>
      <c r="S4321">
        <v>1486.2408098255985</v>
      </c>
      <c r="T4321">
        <v>1114.6806073691989</v>
      </c>
      <c r="U4321">
        <v>0</v>
      </c>
      <c r="V4321">
        <v>0</v>
      </c>
      <c r="W4321">
        <v>649.69955400947583</v>
      </c>
      <c r="X4321">
        <v>0</v>
      </c>
      <c r="Y4321">
        <v>0</v>
      </c>
      <c r="Z4321">
        <v>443.52427971631704</v>
      </c>
      <c r="AA4321">
        <v>5641.8593489665645</v>
      </c>
      <c r="AB4321">
        <v>0</v>
      </c>
      <c r="AC4321">
        <v>370.68703598062706</v>
      </c>
      <c r="AD4321">
        <v>258.61070022242467</v>
      </c>
      <c r="AE4321">
        <v>6306.425550136636</v>
      </c>
      <c r="AF4321">
        <v>278.04297126719979</v>
      </c>
      <c r="AG4321">
        <v>0</v>
      </c>
      <c r="AH4321">
        <v>1634.8648908081582</v>
      </c>
      <c r="AI4321">
        <v>124.20726767828215</v>
      </c>
      <c r="AJ4321">
        <v>955.44052060217041</v>
      </c>
      <c r="AK4321">
        <v>391.73061344688989</v>
      </c>
      <c r="AL4321">
        <v>22365.619140625</v>
      </c>
      <c r="AM4321">
        <v>16139.751953125</v>
      </c>
      <c r="AN4321">
        <v>6225.8671875</v>
      </c>
      <c r="AO4321" s="5" t="s">
        <v>1171</v>
      </c>
    </row>
    <row r="4322" spans="1:41" ht="14.25" x14ac:dyDescent="0.45">
      <c r="A4322">
        <v>2022</v>
      </c>
      <c r="B4322" s="5" t="s">
        <v>1507</v>
      </c>
      <c r="C4322" s="5" t="s">
        <v>170</v>
      </c>
      <c r="D4322" s="5" t="s">
        <v>83</v>
      </c>
      <c r="E4322" s="5" t="s">
        <v>92</v>
      </c>
      <c r="F4322" s="5" t="s">
        <v>230</v>
      </c>
      <c r="G4322" s="5" t="s">
        <v>87</v>
      </c>
      <c r="H4322" s="5" t="s">
        <v>130</v>
      </c>
      <c r="I4322">
        <v>218.3</v>
      </c>
      <c r="J4322">
        <v>204.4</v>
      </c>
      <c r="K4322">
        <v>93</v>
      </c>
      <c r="L4322">
        <v>47.803702744892441</v>
      </c>
      <c r="M4322">
        <v>539.99999999999966</v>
      </c>
      <c r="N4322">
        <v>2416.2959999999998</v>
      </c>
      <c r="O4322">
        <v>196.6959177667573</v>
      </c>
      <c r="P4322">
        <v>775</v>
      </c>
      <c r="Q4322">
        <v>57.786483518700358</v>
      </c>
      <c r="R4322">
        <v>1182.451664793959</v>
      </c>
      <c r="S4322">
        <v>1157</v>
      </c>
      <c r="T4322">
        <v>913.8</v>
      </c>
      <c r="U4322"/>
      <c r="V4322">
        <v>0</v>
      </c>
      <c r="W4322">
        <v>575.23382059465007</v>
      </c>
      <c r="X4322">
        <v>616</v>
      </c>
      <c r="Y4322">
        <v>0</v>
      </c>
      <c r="Z4322">
        <v>183.8326895369224</v>
      </c>
      <c r="AA4322">
        <v>21112.17045068361</v>
      </c>
      <c r="AB4322">
        <v>103</v>
      </c>
      <c r="AC4322">
        <v>1152.6034400000001</v>
      </c>
      <c r="AD4322">
        <v>405.91481105818792</v>
      </c>
      <c r="AE4322">
        <v>477.5597118025716</v>
      </c>
      <c r="AF4322">
        <v>334.62591921424712</v>
      </c>
      <c r="AG4322">
        <v>1502.8549076562481</v>
      </c>
      <c r="AH4322">
        <v>721.49999999999989</v>
      </c>
      <c r="AI4322">
        <v>137.0841475772651</v>
      </c>
      <c r="AJ4322">
        <v>33.101543106614074</v>
      </c>
      <c r="AK4322">
        <v>329</v>
      </c>
      <c r="AL4322">
        <v>35487.015625</v>
      </c>
      <c r="AM4322">
        <v>29698.787109375</v>
      </c>
      <c r="AN4322">
        <v>5788.228515625</v>
      </c>
      <c r="AO4322" s="5" t="s">
        <v>3139</v>
      </c>
    </row>
    <row r="4323" spans="1:41" ht="14.25" x14ac:dyDescent="0.45">
      <c r="A4323">
        <v>2022</v>
      </c>
      <c r="B4323" s="5" t="s">
        <v>5028</v>
      </c>
      <c r="C4323" s="5" t="s">
        <v>170</v>
      </c>
      <c r="D4323" s="5" t="s">
        <v>83</v>
      </c>
      <c r="E4323" s="5" t="s">
        <v>92</v>
      </c>
      <c r="F4323" s="5" t="s">
        <v>230</v>
      </c>
      <c r="G4323" s="5" t="s">
        <v>87</v>
      </c>
      <c r="H4323" s="5" t="s">
        <v>130</v>
      </c>
      <c r="I4323">
        <v>562.86472319999996</v>
      </c>
      <c r="J4323">
        <v>216.51488185989729</v>
      </c>
      <c r="K4323">
        <v>23</v>
      </c>
      <c r="L4323">
        <v>758.96583018479998</v>
      </c>
      <c r="M4323">
        <v>371.4228</v>
      </c>
      <c r="N4323">
        <v>1082.37911005399</v>
      </c>
      <c r="O4323">
        <v>177.778339596</v>
      </c>
      <c r="P4323">
        <v>2365.3746297960001</v>
      </c>
      <c r="Q4323">
        <v>44.999233520942603</v>
      </c>
      <c r="R4323">
        <v>765.41044550749984</v>
      </c>
      <c r="S4323">
        <v>1312.2529</v>
      </c>
      <c r="T4323">
        <v>1502.11184</v>
      </c>
      <c r="U4323">
        <v>257.57524999999998</v>
      </c>
      <c r="V4323">
        <v>0</v>
      </c>
      <c r="W4323">
        <v>338.525352</v>
      </c>
      <c r="X4323">
        <v>818.25</v>
      </c>
      <c r="Y4323"/>
      <c r="Z4323">
        <v>164.47909222208449</v>
      </c>
      <c r="AA4323">
        <v>3200</v>
      </c>
      <c r="AB4323">
        <v>395</v>
      </c>
      <c r="AC4323">
        <v>943.96163000000001</v>
      </c>
      <c r="AD4323">
        <v>656.067537202881</v>
      </c>
      <c r="AE4323">
        <v>3890.7488606988559</v>
      </c>
      <c r="AF4323">
        <v>4956.7798152513233</v>
      </c>
      <c r="AG4323">
        <v>0</v>
      </c>
      <c r="AH4323">
        <v>1311.6999825468749</v>
      </c>
      <c r="AI4323">
        <v>124.16133600000001</v>
      </c>
      <c r="AJ4323">
        <v>1689.243628896</v>
      </c>
      <c r="AK4323">
        <v>526</v>
      </c>
      <c r="AL4323">
        <v>28455.568359375</v>
      </c>
      <c r="AM4323">
        <v>20899.296875</v>
      </c>
      <c r="AN4323">
        <v>7556.27001953125</v>
      </c>
      <c r="AO4323" s="5" t="s">
        <v>5950</v>
      </c>
    </row>
    <row r="4324" spans="1:41" ht="14.25" x14ac:dyDescent="0.45">
      <c r="A4324">
        <v>2022</v>
      </c>
      <c r="B4324" s="5" t="s">
        <v>1509</v>
      </c>
      <c r="C4324" s="5" t="s">
        <v>170</v>
      </c>
      <c r="D4324" s="5" t="s">
        <v>83</v>
      </c>
      <c r="E4324" s="5" t="s">
        <v>92</v>
      </c>
      <c r="F4324" s="5" t="s">
        <v>230</v>
      </c>
      <c r="G4324" s="5" t="s">
        <v>87</v>
      </c>
      <c r="H4324" s="5" t="s">
        <v>130</v>
      </c>
      <c r="I4324">
        <v>539.88226379516152</v>
      </c>
      <c r="J4324">
        <v>120</v>
      </c>
      <c r="K4324">
        <v>35.155836060839043</v>
      </c>
      <c r="L4324">
        <v>582.08640000000003</v>
      </c>
      <c r="M4324">
        <v>530.43749999999966</v>
      </c>
      <c r="N4324">
        <v>664.62952730187328</v>
      </c>
      <c r="O4324">
        <v>187.80791221460021</v>
      </c>
      <c r="P4324">
        <v>1197.915264</v>
      </c>
      <c r="Q4324">
        <v>81.553661180286554</v>
      </c>
      <c r="R4324">
        <v>285.23988472943063</v>
      </c>
      <c r="S4324">
        <v>1578.153398360555</v>
      </c>
      <c r="T4324">
        <v>1148.115427139772</v>
      </c>
      <c r="U4324"/>
      <c r="V4324">
        <v>0</v>
      </c>
      <c r="W4324">
        <v>126.62542531882811</v>
      </c>
      <c r="X4324">
        <v>103.7457626262615</v>
      </c>
      <c r="Y4324">
        <v>0</v>
      </c>
      <c r="Z4324">
        <v>453.236120317754</v>
      </c>
      <c r="AA4324">
        <v>28294.317274813769</v>
      </c>
      <c r="AB4324">
        <v>21</v>
      </c>
      <c r="AC4324">
        <v>248.16811999999999</v>
      </c>
      <c r="AD4324">
        <v>411.47513826705921</v>
      </c>
      <c r="AE4324">
        <v>6096.0669855304723</v>
      </c>
      <c r="AF4324">
        <v>680.9759327188516</v>
      </c>
      <c r="AG4324">
        <v>0</v>
      </c>
      <c r="AH4324">
        <v>701.12340839994772</v>
      </c>
      <c r="AI4324">
        <v>131.761003053888</v>
      </c>
      <c r="AJ4324">
        <v>1266.7602939876101</v>
      </c>
      <c r="AK4324">
        <v>460.97074737919309</v>
      </c>
      <c r="AL4324">
        <v>45947.2109375</v>
      </c>
      <c r="AM4324">
        <v>40510.8359375</v>
      </c>
      <c r="AN4324">
        <v>5436.3720703125</v>
      </c>
      <c r="AO4324" s="5" t="s">
        <v>3137</v>
      </c>
    </row>
    <row r="4325" spans="1:41" ht="14.25" x14ac:dyDescent="0.45">
      <c r="A4325">
        <v>2022</v>
      </c>
      <c r="B4325" s="5" t="s">
        <v>589</v>
      </c>
      <c r="C4325" s="5" t="s">
        <v>170</v>
      </c>
      <c r="D4325" s="5" t="s">
        <v>83</v>
      </c>
      <c r="E4325" s="5" t="s">
        <v>92</v>
      </c>
      <c r="F4325" s="5" t="s">
        <v>230</v>
      </c>
      <c r="G4325" s="5" t="s">
        <v>87</v>
      </c>
      <c r="H4325" s="5" t="s">
        <v>130</v>
      </c>
      <c r="I4325">
        <v>502.98390141361432</v>
      </c>
      <c r="J4325">
        <v>73.272322504367992</v>
      </c>
      <c r="K4325">
        <v>16.318414504222741</v>
      </c>
      <c r="L4325">
        <v>56.03210076240002</v>
      </c>
      <c r="M4325">
        <v>386.42828112000001</v>
      </c>
      <c r="N4325">
        <v>72</v>
      </c>
      <c r="O4325">
        <v>185.54482396807541</v>
      </c>
      <c r="P4325">
        <v>1093.6600000000001</v>
      </c>
      <c r="Q4325">
        <v>45.313000533679229</v>
      </c>
      <c r="R4325">
        <v>269.15342445146717</v>
      </c>
      <c r="S4325">
        <v>1527.5684767805269</v>
      </c>
      <c r="T4325">
        <v>1092.6342105000001</v>
      </c>
      <c r="U4325">
        <v>0</v>
      </c>
      <c r="V4325">
        <v>0</v>
      </c>
      <c r="W4325">
        <v>679.01619493132944</v>
      </c>
      <c r="X4325">
        <v>0</v>
      </c>
      <c r="Y4325">
        <v>0</v>
      </c>
      <c r="Z4325">
        <v>462.62914421638772</v>
      </c>
      <c r="AA4325">
        <v>6178.4898441972218</v>
      </c>
      <c r="AB4325">
        <v>0</v>
      </c>
      <c r="AC4325">
        <v>387.14531000000011</v>
      </c>
      <c r="AD4325">
        <v>269.75038887527131</v>
      </c>
      <c r="AE4325">
        <v>6558.7788176440017</v>
      </c>
      <c r="AF4325">
        <v>293.50646747223368</v>
      </c>
      <c r="AG4325">
        <v>0</v>
      </c>
      <c r="AH4325">
        <v>1759.9511800096491</v>
      </c>
      <c r="AI4325">
        <v>129.17745397440001</v>
      </c>
      <c r="AJ4325">
        <v>1013.5461773376001</v>
      </c>
      <c r="AK4325">
        <v>407.4058163808001</v>
      </c>
      <c r="AL4325">
        <v>23460.306640625</v>
      </c>
      <c r="AM4325">
        <v>17006.51171875</v>
      </c>
      <c r="AN4325">
        <v>6453.794921875</v>
      </c>
      <c r="AO4325" s="5" t="s">
        <v>1172</v>
      </c>
    </row>
    <row r="4326" spans="1:41" ht="14.25" x14ac:dyDescent="0.45">
      <c r="A4326">
        <v>2022</v>
      </c>
      <c r="B4326" s="5" t="s">
        <v>1508</v>
      </c>
      <c r="C4326" s="5" t="s">
        <v>170</v>
      </c>
      <c r="D4326" s="5" t="s">
        <v>83</v>
      </c>
      <c r="E4326" s="5" t="s">
        <v>92</v>
      </c>
      <c r="F4326" s="5" t="s">
        <v>230</v>
      </c>
      <c r="G4326" s="5" t="s">
        <v>87</v>
      </c>
      <c r="H4326" s="5" t="s">
        <v>130</v>
      </c>
      <c r="I4326">
        <v>275.39999999999998</v>
      </c>
      <c r="J4326">
        <v>184</v>
      </c>
      <c r="K4326">
        <v>24.023154641573349</v>
      </c>
      <c r="L4326">
        <v>640.22</v>
      </c>
      <c r="M4326">
        <v>541.96874999999966</v>
      </c>
      <c r="N4326">
        <v>723.84723567024139</v>
      </c>
      <c r="O4326">
        <v>192</v>
      </c>
      <c r="P4326">
        <v>775</v>
      </c>
      <c r="Q4326">
        <v>71.605731899681714</v>
      </c>
      <c r="R4326">
        <v>1169.6008600342971</v>
      </c>
      <c r="S4326">
        <v>1886.8440553275821</v>
      </c>
      <c r="T4326">
        <v>1280.909031665537</v>
      </c>
      <c r="U4326"/>
      <c r="V4326">
        <v>419</v>
      </c>
      <c r="W4326">
        <v>114.868566764928</v>
      </c>
      <c r="X4326">
        <v>122.987386542487</v>
      </c>
      <c r="Y4326">
        <v>0</v>
      </c>
      <c r="Z4326">
        <v>0</v>
      </c>
      <c r="AA4326">
        <v>28815.684700735139</v>
      </c>
      <c r="AB4326">
        <v>21</v>
      </c>
      <c r="AC4326">
        <v>85.8</v>
      </c>
      <c r="AD4326">
        <v>392.61111471326359</v>
      </c>
      <c r="AE4326">
        <v>2027.4302034009791</v>
      </c>
      <c r="AF4326">
        <v>697.11163342089799</v>
      </c>
      <c r="AG4326">
        <v>10525</v>
      </c>
      <c r="AH4326">
        <v>797.61082966843242</v>
      </c>
      <c r="AI4326">
        <v>134.39622311496581</v>
      </c>
      <c r="AJ4326">
        <v>33.101543106614074</v>
      </c>
      <c r="AK4326">
        <v>682.60829416157162</v>
      </c>
      <c r="AL4326">
        <v>52634.62890625</v>
      </c>
      <c r="AM4326">
        <v>46442.8046875</v>
      </c>
      <c r="AN4326">
        <v>6191.82763671875</v>
      </c>
      <c r="AO4326" s="5" t="s">
        <v>3138</v>
      </c>
    </row>
    <row r="4327" spans="1:41" ht="14.25" x14ac:dyDescent="0.45">
      <c r="A4327">
        <v>2022</v>
      </c>
      <c r="B4327" s="5" t="s">
        <v>4071</v>
      </c>
      <c r="C4327" s="5" t="s">
        <v>170</v>
      </c>
      <c r="D4327" s="5" t="s">
        <v>83</v>
      </c>
      <c r="E4327" s="5" t="s">
        <v>92</v>
      </c>
      <c r="F4327" s="5" t="s">
        <v>230</v>
      </c>
      <c r="G4327" s="5" t="s">
        <v>87</v>
      </c>
      <c r="H4327" s="5" t="s">
        <v>130</v>
      </c>
      <c r="I4327">
        <v>574.12201766400005</v>
      </c>
      <c r="J4327">
        <v>962.43372893121648</v>
      </c>
      <c r="K4327">
        <v>12.95098248096</v>
      </c>
      <c r="L4327">
        <v>844.58800000000008</v>
      </c>
      <c r="M4327">
        <v>378.85125599999998</v>
      </c>
      <c r="N4327">
        <v>377.56739939425381</v>
      </c>
      <c r="O4327">
        <v>181.49221177920001</v>
      </c>
      <c r="P4327">
        <v>1169.946870389896</v>
      </c>
      <c r="Q4327">
        <v>45.223604952954759</v>
      </c>
      <c r="R4327">
        <v>294.52943428424669</v>
      </c>
      <c r="S4327">
        <v>648</v>
      </c>
      <c r="T4327">
        <v>1435.3050441600001</v>
      </c>
      <c r="U4327">
        <v>0</v>
      </c>
      <c r="V4327">
        <v>0</v>
      </c>
      <c r="W4327">
        <v>156.48238634126389</v>
      </c>
      <c r="X4327">
        <v>0</v>
      </c>
      <c r="Y4327">
        <v>0</v>
      </c>
      <c r="Z4327">
        <v>49</v>
      </c>
      <c r="AA4327">
        <v>5046</v>
      </c>
      <c r="AB4327">
        <v>100</v>
      </c>
      <c r="AC4327">
        <v>396.85894999999999</v>
      </c>
      <c r="AD4327">
        <v>652.96963765371197</v>
      </c>
      <c r="AE4327">
        <v>5774.7755735999999</v>
      </c>
      <c r="AF4327">
        <v>2484.1641419071489</v>
      </c>
      <c r="AG4327">
        <v>0</v>
      </c>
      <c r="AH4327">
        <v>1755</v>
      </c>
      <c r="AI4327">
        <v>126.64456272</v>
      </c>
      <c r="AJ4327">
        <v>1137.203227296</v>
      </c>
      <c r="AK4327">
        <v>526.06202975999986</v>
      </c>
      <c r="AL4327">
        <v>25130.171875</v>
      </c>
      <c r="AM4327">
        <v>19156.4140625</v>
      </c>
      <c r="AN4327">
        <v>5973.75830078125</v>
      </c>
      <c r="AO4327" s="5" t="s">
        <v>4642</v>
      </c>
    </row>
    <row r="4328" spans="1:41" ht="14.25" x14ac:dyDescent="0.45">
      <c r="A4328">
        <v>2022</v>
      </c>
      <c r="B4328" s="5" t="s">
        <v>1508</v>
      </c>
      <c r="C4328" s="5" t="s">
        <v>170</v>
      </c>
      <c r="D4328" s="5" t="s">
        <v>83</v>
      </c>
      <c r="E4328" s="5" t="s">
        <v>92</v>
      </c>
      <c r="F4328" s="5" t="s">
        <v>93</v>
      </c>
      <c r="G4328" s="5" t="s">
        <v>86</v>
      </c>
      <c r="H4328" s="5" t="s">
        <v>130</v>
      </c>
      <c r="I4328">
        <v>415.39161469116021</v>
      </c>
      <c r="J4328">
        <v>275.81378463128738</v>
      </c>
      <c r="K4328">
        <v>123.49480436764223</v>
      </c>
      <c r="L4328">
        <v>626.45546215585784</v>
      </c>
      <c r="M4328">
        <v>2090.0092289173817</v>
      </c>
      <c r="N4328">
        <v>2192.1450455296199</v>
      </c>
      <c r="O4328">
        <v>242.4988885764611</v>
      </c>
      <c r="P4328">
        <v>604.54972922111756</v>
      </c>
      <c r="Q4328">
        <v>59.647990509571201</v>
      </c>
      <c r="R4328">
        <v>1284.9938854614481</v>
      </c>
      <c r="S4328">
        <v>2076.9580734558012</v>
      </c>
      <c r="T4328">
        <v>1442.6438510220025</v>
      </c>
      <c r="U4328">
        <v>291.89681032351803</v>
      </c>
      <c r="V4328">
        <v>401.91945421469018</v>
      </c>
      <c r="W4328">
        <v>168.40200595587578</v>
      </c>
      <c r="X4328">
        <v>163.49709316104449</v>
      </c>
      <c r="Y4328">
        <v>2845.9939006543004</v>
      </c>
      <c r="Z4328">
        <v>617.47402183821112</v>
      </c>
      <c r="AA4328">
        <v>34704.430358583348</v>
      </c>
      <c r="AB4328">
        <v>0</v>
      </c>
      <c r="AC4328">
        <v>1051.7266611964294</v>
      </c>
      <c r="AD4328">
        <v>783.09512688213476</v>
      </c>
      <c r="AE4328">
        <v>2579.3573912241641</v>
      </c>
      <c r="AF4328">
        <v>1281.457890206678</v>
      </c>
      <c r="AG4328">
        <v>23173.23869956821</v>
      </c>
      <c r="AH4328">
        <v>2918.96810323518</v>
      </c>
      <c r="AI4328">
        <v>131.35356464558311</v>
      </c>
      <c r="AJ4328">
        <v>3856.0995387518456</v>
      </c>
      <c r="AK4328">
        <v>726.65769302741535</v>
      </c>
      <c r="AL4328">
        <v>87130.1640625</v>
      </c>
      <c r="AM4328">
        <v>76262.59375</v>
      </c>
      <c r="AN4328">
        <v>10867.578125</v>
      </c>
      <c r="AO4328" s="5" t="s">
        <v>3141</v>
      </c>
    </row>
    <row r="4329" spans="1:41" ht="14.25" x14ac:dyDescent="0.45">
      <c r="A4329">
        <v>2022</v>
      </c>
      <c r="B4329" s="5" t="s">
        <v>4071</v>
      </c>
      <c r="C4329" s="5" t="s">
        <v>170</v>
      </c>
      <c r="D4329" s="5" t="s">
        <v>83</v>
      </c>
      <c r="E4329" s="5" t="s">
        <v>92</v>
      </c>
      <c r="F4329" s="5" t="s">
        <v>93</v>
      </c>
      <c r="G4329" s="5" t="s">
        <v>86</v>
      </c>
      <c r="H4329" s="5" t="s">
        <v>130</v>
      </c>
      <c r="I4329">
        <v>894.70077202859648</v>
      </c>
      <c r="J4329">
        <v>3769.0555511319612</v>
      </c>
      <c r="K4329">
        <v>273.51105440083393</v>
      </c>
      <c r="L4329">
        <v>1151.7986950253196</v>
      </c>
      <c r="M4329">
        <v>359.93709219541239</v>
      </c>
      <c r="N4329">
        <v>437.87889853109897</v>
      </c>
      <c r="O4329">
        <v>523.45137122132826</v>
      </c>
      <c r="P4329">
        <v>1343.0795497348815</v>
      </c>
      <c r="Q4329">
        <v>149.29542705115674</v>
      </c>
      <c r="R4329">
        <v>797.5092324827209</v>
      </c>
      <c r="S4329">
        <v>719.87418439082478</v>
      </c>
      <c r="T4329">
        <v>2159.6225531724745</v>
      </c>
      <c r="U4329">
        <v>493.62801215370843</v>
      </c>
      <c r="V4329">
        <v>431.92451063449488</v>
      </c>
      <c r="W4329">
        <v>199.50798824545714</v>
      </c>
      <c r="X4329">
        <v>494.7999793092643</v>
      </c>
      <c r="Y4329">
        <v>0</v>
      </c>
      <c r="Z4329">
        <v>1360.5622084986587</v>
      </c>
      <c r="AA4329">
        <v>7995.7454051980894</v>
      </c>
      <c r="AB4329">
        <v>235.09753953004753</v>
      </c>
      <c r="AC4329">
        <v>1255.1130017535406</v>
      </c>
      <c r="AD4329">
        <v>756.89126377596449</v>
      </c>
      <c r="AE4329">
        <v>5486.4696767500718</v>
      </c>
      <c r="AF4329">
        <v>2924.7295177436504</v>
      </c>
      <c r="AG4329">
        <v>1660.8525825588315</v>
      </c>
      <c r="AH4329">
        <v>3215.7808208430129</v>
      </c>
      <c r="AI4329">
        <v>120.32182796246643</v>
      </c>
      <c r="AJ4329">
        <v>2396.1526423294595</v>
      </c>
      <c r="AK4329">
        <v>2377.6415918736957</v>
      </c>
      <c r="AL4329">
        <v>43984.9296875</v>
      </c>
      <c r="AM4329">
        <v>32548.498046875</v>
      </c>
      <c r="AN4329">
        <v>11436.4375</v>
      </c>
      <c r="AO4329" s="5" t="s">
        <v>4643</v>
      </c>
    </row>
    <row r="4330" spans="1:41" ht="14.25" x14ac:dyDescent="0.45">
      <c r="A4330">
        <v>2022</v>
      </c>
      <c r="B4330" s="5" t="s">
        <v>1507</v>
      </c>
      <c r="C4330" s="5" t="s">
        <v>170</v>
      </c>
      <c r="D4330" s="5" t="s">
        <v>83</v>
      </c>
      <c r="E4330" s="5" t="s">
        <v>92</v>
      </c>
      <c r="F4330" s="5" t="s">
        <v>93</v>
      </c>
      <c r="G4330" s="5" t="s">
        <v>86</v>
      </c>
      <c r="H4330" s="5" t="s">
        <v>130</v>
      </c>
      <c r="I4330">
        <v>210.39011157616903</v>
      </c>
      <c r="J4330">
        <v>227.4487692715341</v>
      </c>
      <c r="K4330">
        <v>181.95901541722728</v>
      </c>
      <c r="L4330">
        <v>511.75973086095172</v>
      </c>
      <c r="M4330">
        <v>1825.2763734040611</v>
      </c>
      <c r="N4330">
        <v>4001.9610953326423</v>
      </c>
      <c r="O4330">
        <v>244.79173792848857</v>
      </c>
      <c r="P4330">
        <v>784.69825398679268</v>
      </c>
      <c r="Q4330">
        <v>53.621047355764162</v>
      </c>
      <c r="R4330">
        <v>1365.225414371223</v>
      </c>
      <c r="S4330">
        <v>1592.1413849007388</v>
      </c>
      <c r="T4330">
        <v>1177.047380980189</v>
      </c>
      <c r="U4330">
        <v>349.90463177352399</v>
      </c>
      <c r="V4330">
        <v>0</v>
      </c>
      <c r="W4330">
        <v>614.11167703314209</v>
      </c>
      <c r="X4330">
        <v>789.96533268839801</v>
      </c>
      <c r="Y4330">
        <v>196.74318541987699</v>
      </c>
      <c r="Z4330">
        <v>284.31096158941762</v>
      </c>
      <c r="AA4330">
        <v>26913.722357140647</v>
      </c>
      <c r="AB4330">
        <v>197.88042926623467</v>
      </c>
      <c r="AC4330">
        <v>1049.5884796670832</v>
      </c>
      <c r="AD4330">
        <v>834.39581007262291</v>
      </c>
      <c r="AE4330">
        <v>500.38729239737501</v>
      </c>
      <c r="AF4330">
        <v>796.07069245036939</v>
      </c>
      <c r="AG4330">
        <v>3923.5162553510036</v>
      </c>
      <c r="AH4330">
        <v>1250.9682309934376</v>
      </c>
      <c r="AI4330">
        <v>133.05753002384745</v>
      </c>
      <c r="AJ4330">
        <v>785.43557329198484</v>
      </c>
      <c r="AK4330">
        <v>410.54502853511906</v>
      </c>
      <c r="AL4330">
        <v>51206.92578125</v>
      </c>
      <c r="AM4330">
        <v>41954.78515625</v>
      </c>
      <c r="AN4330">
        <v>9252.1396484375</v>
      </c>
      <c r="AO4330" s="5" t="s">
        <v>3140</v>
      </c>
    </row>
    <row r="4331" spans="1:41" ht="14.25" x14ac:dyDescent="0.45">
      <c r="A4331">
        <v>2022</v>
      </c>
      <c r="B4331" s="5" t="s">
        <v>589</v>
      </c>
      <c r="C4331" s="5" t="s">
        <v>170</v>
      </c>
      <c r="D4331" s="5" t="s">
        <v>83</v>
      </c>
      <c r="E4331" s="5" t="s">
        <v>92</v>
      </c>
      <c r="F4331" s="5" t="s">
        <v>93</v>
      </c>
      <c r="G4331" s="5" t="s">
        <v>86</v>
      </c>
      <c r="H4331" s="5" t="s">
        <v>130</v>
      </c>
      <c r="I4331">
        <v>753.73641069726773</v>
      </c>
      <c r="J4331">
        <v>334.40418221075964</v>
      </c>
      <c r="K4331">
        <v>196.39610701266835</v>
      </c>
      <c r="L4331">
        <v>169.85609255149697</v>
      </c>
      <c r="M4331">
        <v>636.96034706811361</v>
      </c>
      <c r="N4331">
        <v>1087.0789923295806</v>
      </c>
      <c r="O4331">
        <v>243.10653246433003</v>
      </c>
      <c r="P4331">
        <v>1161.0300886241887</v>
      </c>
      <c r="Q4331">
        <v>43.612246217331453</v>
      </c>
      <c r="R4331">
        <v>1160.5485740107397</v>
      </c>
      <c r="S4331">
        <v>1963.9610701266836</v>
      </c>
      <c r="T4331">
        <v>2229.3612147383978</v>
      </c>
      <c r="U4331">
        <v>509.56827765449088</v>
      </c>
      <c r="V4331">
        <v>0</v>
      </c>
      <c r="W4331">
        <v>702.77958293181871</v>
      </c>
      <c r="X4331">
        <v>338.41665331941334</v>
      </c>
      <c r="Y4331">
        <v>2420.4493188588317</v>
      </c>
      <c r="Z4331">
        <v>1661.4876159844484</v>
      </c>
      <c r="AA4331">
        <v>9484.3205194538041</v>
      </c>
      <c r="AB4331">
        <v>136.94647461964442</v>
      </c>
      <c r="AC4331">
        <v>1233.9458589546662</v>
      </c>
      <c r="AD4331">
        <v>400.79425886650904</v>
      </c>
      <c r="AE4331">
        <v>6306.425550136636</v>
      </c>
      <c r="AF4331">
        <v>1181.682627885599</v>
      </c>
      <c r="AG4331">
        <v>1692.1913220442884</v>
      </c>
      <c r="AH4331">
        <v>3250.6209712042732</v>
      </c>
      <c r="AI4331">
        <v>124.20726767828215</v>
      </c>
      <c r="AJ4331">
        <v>2322.7820656417211</v>
      </c>
      <c r="AK4331">
        <v>471.35065683040409</v>
      </c>
      <c r="AL4331">
        <v>42218.0234375</v>
      </c>
      <c r="AM4331">
        <v>31523.119140625</v>
      </c>
      <c r="AN4331">
        <v>10694.900390625</v>
      </c>
      <c r="AO4331" s="5" t="s">
        <v>1173</v>
      </c>
    </row>
    <row r="4332" spans="1:41" ht="14.25" x14ac:dyDescent="0.45">
      <c r="A4332">
        <v>2022</v>
      </c>
      <c r="B4332" s="5" t="s">
        <v>5028</v>
      </c>
      <c r="C4332" s="5" t="s">
        <v>170</v>
      </c>
      <c r="D4332" s="5" t="s">
        <v>83</v>
      </c>
      <c r="E4332" s="5" t="s">
        <v>92</v>
      </c>
      <c r="F4332" s="5" t="s">
        <v>93</v>
      </c>
      <c r="G4332" s="5" t="s">
        <v>86</v>
      </c>
      <c r="H4332" s="5" t="s">
        <v>130</v>
      </c>
      <c r="I4332">
        <v>870</v>
      </c>
      <c r="J4332">
        <v>210.17599999999999</v>
      </c>
      <c r="K4332">
        <v>234.62899999999999</v>
      </c>
      <c r="L4332">
        <v>785</v>
      </c>
      <c r="M4332">
        <v>550</v>
      </c>
      <c r="N4332">
        <v>1175.345</v>
      </c>
      <c r="O4332">
        <v>508.5245000000001</v>
      </c>
      <c r="P4332">
        <v>2509.9050000000002</v>
      </c>
      <c r="Q4332">
        <v>376.32043722333248</v>
      </c>
      <c r="R4332">
        <v>1403.7762279030001</v>
      </c>
      <c r="S4332">
        <v>1250</v>
      </c>
      <c r="T4332">
        <v>2440</v>
      </c>
      <c r="U4332">
        <v>250</v>
      </c>
      <c r="V4332">
        <v>420</v>
      </c>
      <c r="W4332">
        <v>559</v>
      </c>
      <c r="X4332">
        <v>950</v>
      </c>
      <c r="Y4332">
        <v>0</v>
      </c>
      <c r="Z4332">
        <v>1036.134831820222</v>
      </c>
      <c r="AA4332">
        <v>6032</v>
      </c>
      <c r="AB4332">
        <v>395</v>
      </c>
      <c r="AC4332">
        <v>2158.3618000000001</v>
      </c>
      <c r="AD4332">
        <v>750</v>
      </c>
      <c r="AE4332">
        <v>3666.3395495499999</v>
      </c>
      <c r="AF4332">
        <v>4997.9759999999997</v>
      </c>
      <c r="AG4332">
        <v>1951</v>
      </c>
      <c r="AH4332">
        <v>2220</v>
      </c>
      <c r="AI4332">
        <v>117</v>
      </c>
      <c r="AJ4332">
        <v>2000</v>
      </c>
      <c r="AK4332">
        <v>555</v>
      </c>
      <c r="AL4332">
        <v>40371.48828125</v>
      </c>
      <c r="AM4332">
        <v>29842.3359375</v>
      </c>
      <c r="AN4332">
        <v>10529.1533203125</v>
      </c>
      <c r="AO4332" s="5" t="s">
        <v>5951</v>
      </c>
    </row>
    <row r="4333" spans="1:41" ht="14.25" x14ac:dyDescent="0.45">
      <c r="A4333">
        <v>2022</v>
      </c>
      <c r="B4333" s="5" t="s">
        <v>1509</v>
      </c>
      <c r="C4333" s="5" t="s">
        <v>170</v>
      </c>
      <c r="D4333" s="5" t="s">
        <v>83</v>
      </c>
      <c r="E4333" s="5" t="s">
        <v>92</v>
      </c>
      <c r="F4333" s="5" t="s">
        <v>93</v>
      </c>
      <c r="G4333" s="5" t="s">
        <v>86</v>
      </c>
      <c r="H4333" s="5" t="s">
        <v>130</v>
      </c>
      <c r="I4333">
        <v>897.77012146079244</v>
      </c>
      <c r="J4333">
        <v>233.09659850030883</v>
      </c>
      <c r="K4333">
        <v>131.38099338450621</v>
      </c>
      <c r="L4333">
        <v>566.0331131649142</v>
      </c>
      <c r="M4333">
        <v>2038.1845150785946</v>
      </c>
      <c r="N4333">
        <v>2088.1651294868957</v>
      </c>
      <c r="O4333">
        <v>247.43420420748669</v>
      </c>
      <c r="P4333">
        <v>1311.5274781231917</v>
      </c>
      <c r="Q4333">
        <v>79.577798934226379</v>
      </c>
      <c r="R4333">
        <v>807.27089463098935</v>
      </c>
      <c r="S4333">
        <v>2025.4569813444707</v>
      </c>
      <c r="T4333">
        <v>2299.1673842288587</v>
      </c>
      <c r="U4333">
        <v>284.65881899976347</v>
      </c>
      <c r="V4333">
        <v>0</v>
      </c>
      <c r="W4333">
        <v>177.36434106908337</v>
      </c>
      <c r="X4333">
        <v>2128.4402520302278</v>
      </c>
      <c r="Y4333">
        <v>2293.6931761711708</v>
      </c>
      <c r="Z4333">
        <v>2126.412873765154</v>
      </c>
      <c r="AA4333">
        <v>34386.186617567248</v>
      </c>
      <c r="AB4333">
        <v>0</v>
      </c>
      <c r="AC4333">
        <v>1222.0074647176384</v>
      </c>
      <c r="AD4333">
        <v>791.03472439904397</v>
      </c>
      <c r="AE4333">
        <v>5826.7087371464468</v>
      </c>
      <c r="AF4333">
        <v>1264.7037947836589</v>
      </c>
      <c r="AG4333">
        <v>8123.0451087490219</v>
      </c>
      <c r="AH4333">
        <v>3264.817685604979</v>
      </c>
      <c r="AI4333">
        <v>128.09646854989356</v>
      </c>
      <c r="AJ4333">
        <v>2080.1990619213484</v>
      </c>
      <c r="AK4333">
        <v>475.16125940729745</v>
      </c>
      <c r="AL4333">
        <v>77297.59375</v>
      </c>
      <c r="AM4333">
        <v>63591.05859375</v>
      </c>
      <c r="AN4333">
        <v>13706.5390625</v>
      </c>
      <c r="AO4333" s="5" t="s">
        <v>3142</v>
      </c>
    </row>
    <row r="4334" spans="1:41" ht="14.25" x14ac:dyDescent="0.45">
      <c r="A4334">
        <v>2022</v>
      </c>
      <c r="B4334" s="5" t="s">
        <v>5028</v>
      </c>
      <c r="C4334" s="5" t="s">
        <v>170</v>
      </c>
      <c r="D4334" s="5" t="s">
        <v>83</v>
      </c>
      <c r="E4334" s="5" t="s">
        <v>92</v>
      </c>
      <c r="F4334" s="5" t="s">
        <v>93</v>
      </c>
      <c r="G4334" s="5" t="s">
        <v>87</v>
      </c>
      <c r="H4334" s="5" t="s">
        <v>130</v>
      </c>
      <c r="I4334">
        <v>941.71597919999999</v>
      </c>
      <c r="J4334">
        <v>216.51488185989729</v>
      </c>
      <c r="K4334">
        <v>247</v>
      </c>
      <c r="L4334">
        <v>851.12596670723997</v>
      </c>
      <c r="M4334">
        <v>583.6644</v>
      </c>
      <c r="N4334">
        <v>1249.7299734334099</v>
      </c>
      <c r="O4334">
        <v>539.65026759600005</v>
      </c>
      <c r="P4334">
        <v>2672.2385747080002</v>
      </c>
      <c r="Q4334">
        <v>401.31494973938351</v>
      </c>
      <c r="R4334">
        <v>1487.3089282030271</v>
      </c>
      <c r="S4334">
        <v>1312.2529</v>
      </c>
      <c r="T4334">
        <v>2636.8006399999999</v>
      </c>
      <c r="U4334">
        <v>257.57524999999998</v>
      </c>
      <c r="V4334">
        <v>447</v>
      </c>
      <c r="W4334">
        <v>593.21527199999991</v>
      </c>
      <c r="X4334">
        <v>1036.45</v>
      </c>
      <c r="Y4334">
        <v>0</v>
      </c>
      <c r="Z4334">
        <v>1101.709503034527</v>
      </c>
      <c r="AA4334">
        <v>6966</v>
      </c>
      <c r="AB4334">
        <v>395</v>
      </c>
      <c r="AC4334">
        <v>2290.4707699999999</v>
      </c>
      <c r="AD4334">
        <v>799.7089237154737</v>
      </c>
      <c r="AE4334">
        <v>3890.7488606988559</v>
      </c>
      <c r="AF4334">
        <v>5418.9900058338662</v>
      </c>
      <c r="AG4334">
        <v>2153</v>
      </c>
      <c r="AH4334">
        <v>2426.644967711718</v>
      </c>
      <c r="AI4334">
        <v>124.16133600000001</v>
      </c>
      <c r="AJ4334">
        <v>2208.1616064</v>
      </c>
      <c r="AK4334">
        <v>589</v>
      </c>
      <c r="AL4334">
        <v>43837.1484375</v>
      </c>
      <c r="AM4334">
        <v>32553.60546875</v>
      </c>
      <c r="AN4334">
        <v>11283.548828125</v>
      </c>
      <c r="AO4334" s="5" t="s">
        <v>5952</v>
      </c>
    </row>
    <row r="4335" spans="1:41" ht="14.25" x14ac:dyDescent="0.45">
      <c r="A4335">
        <v>2022</v>
      </c>
      <c r="B4335" s="5" t="s">
        <v>1508</v>
      </c>
      <c r="C4335" s="5" t="s">
        <v>170</v>
      </c>
      <c r="D4335" s="5" t="s">
        <v>83</v>
      </c>
      <c r="E4335" s="5" t="s">
        <v>92</v>
      </c>
      <c r="F4335" s="5" t="s">
        <v>93</v>
      </c>
      <c r="G4335" s="5" t="s">
        <v>87</v>
      </c>
      <c r="H4335" s="5" t="s">
        <v>130</v>
      </c>
      <c r="I4335">
        <v>377.4</v>
      </c>
      <c r="J4335">
        <v>294.39999999999998</v>
      </c>
      <c r="K4335">
        <v>132.12735052865341</v>
      </c>
      <c r="L4335">
        <v>664.02</v>
      </c>
      <c r="M4335">
        <v>2187.4093749999988</v>
      </c>
      <c r="N4335">
        <v>2317.023135032317</v>
      </c>
      <c r="O4335">
        <v>263</v>
      </c>
      <c r="P4335">
        <v>855.6</v>
      </c>
      <c r="Q4335">
        <v>71.605731899681714</v>
      </c>
      <c r="R4335">
        <v>1407.970059843947</v>
      </c>
      <c r="S4335">
        <v>2493.3296445400179</v>
      </c>
      <c r="T4335">
        <v>1645.968105690215</v>
      </c>
      <c r="U4335">
        <v>301.64485632470098</v>
      </c>
      <c r="V4335">
        <v>419</v>
      </c>
      <c r="W4335">
        <v>172.30285014739201</v>
      </c>
      <c r="X4335">
        <v>184.4810798137305</v>
      </c>
      <c r="Y4335">
        <v>3200</v>
      </c>
      <c r="Z4335">
        <v>741.40000000000009</v>
      </c>
      <c r="AA4335">
        <v>36846.034459940907</v>
      </c>
      <c r="AB4335">
        <v>94</v>
      </c>
      <c r="AC4335">
        <v>1132.5</v>
      </c>
      <c r="AD4335">
        <v>940.08363447669967</v>
      </c>
      <c r="AE4335">
        <v>2639.1053214242202</v>
      </c>
      <c r="AF4335">
        <v>1358.3425210039561</v>
      </c>
      <c r="AG4335">
        <v>25419</v>
      </c>
      <c r="AH4335">
        <v>3456.313595229874</v>
      </c>
      <c r="AI4335">
        <v>134.39622311496581</v>
      </c>
      <c r="AJ4335">
        <v>4565.959198244047</v>
      </c>
      <c r="AK4335">
        <v>880.82150147992388</v>
      </c>
      <c r="AL4335">
        <v>95195.2421875</v>
      </c>
      <c r="AM4335">
        <v>82611.0078125</v>
      </c>
      <c r="AN4335">
        <v>12584.2333984375</v>
      </c>
      <c r="AO4335" s="5" t="s">
        <v>3145</v>
      </c>
    </row>
    <row r="4336" spans="1:41" ht="14.25" x14ac:dyDescent="0.45">
      <c r="A4336">
        <v>2022</v>
      </c>
      <c r="B4336" s="5" t="s">
        <v>1507</v>
      </c>
      <c r="C4336" s="5" t="s">
        <v>170</v>
      </c>
      <c r="D4336" s="5" t="s">
        <v>83</v>
      </c>
      <c r="E4336" s="5" t="s">
        <v>92</v>
      </c>
      <c r="F4336" s="5" t="s">
        <v>93</v>
      </c>
      <c r="G4336" s="5" t="s">
        <v>87</v>
      </c>
      <c r="H4336" s="5" t="s">
        <v>130</v>
      </c>
      <c r="I4336">
        <v>218.3</v>
      </c>
      <c r="J4336">
        <v>204.4</v>
      </c>
      <c r="K4336">
        <v>198</v>
      </c>
      <c r="L4336">
        <v>537.79165588003991</v>
      </c>
      <c r="M4336">
        <v>1925.9999999999991</v>
      </c>
      <c r="N4336">
        <v>4268.5470000000014</v>
      </c>
      <c r="O4336">
        <v>268.81775428123501</v>
      </c>
      <c r="P4336">
        <v>855.6</v>
      </c>
      <c r="Q4336">
        <v>57.786483518700358</v>
      </c>
      <c r="R4336">
        <v>1445.2187014148381</v>
      </c>
      <c r="S4336">
        <v>1705</v>
      </c>
      <c r="T4336">
        <v>1261.0999999999999</v>
      </c>
      <c r="U4336">
        <v>260</v>
      </c>
      <c r="V4336">
        <v>0</v>
      </c>
      <c r="W4336">
        <v>633.93114922675727</v>
      </c>
      <c r="X4336">
        <v>907.01599999999996</v>
      </c>
      <c r="Y4336">
        <v>242</v>
      </c>
      <c r="Z4336">
        <v>306.38781589487058</v>
      </c>
      <c r="AA4336">
        <v>28804.144883843848</v>
      </c>
      <c r="AB4336">
        <v>174</v>
      </c>
      <c r="AC4336">
        <v>1152.6034400000001</v>
      </c>
      <c r="AD4336">
        <v>899.21406060806885</v>
      </c>
      <c r="AE4336">
        <v>538.78531587982434</v>
      </c>
      <c r="AF4336">
        <v>836.56479803561774</v>
      </c>
      <c r="AG4336">
        <v>4220.0951335952068</v>
      </c>
      <c r="AH4336">
        <v>1322.75</v>
      </c>
      <c r="AI4336">
        <v>137.0841475772651</v>
      </c>
      <c r="AJ4336">
        <v>843.77532645802864</v>
      </c>
      <c r="AK4336">
        <v>460</v>
      </c>
      <c r="AL4336">
        <v>54684.91015625</v>
      </c>
      <c r="AM4336">
        <v>44791.99609375</v>
      </c>
      <c r="AN4336">
        <v>9892.9130859375</v>
      </c>
      <c r="AO4336" s="5" t="s">
        <v>3144</v>
      </c>
    </row>
    <row r="4337" spans="1:41" ht="14.25" x14ac:dyDescent="0.45">
      <c r="A4337">
        <v>2022</v>
      </c>
      <c r="B4337" s="5" t="s">
        <v>1509</v>
      </c>
      <c r="C4337" s="5" t="s">
        <v>170</v>
      </c>
      <c r="D4337" s="5" t="s">
        <v>83</v>
      </c>
      <c r="E4337" s="5" t="s">
        <v>92</v>
      </c>
      <c r="F4337" s="5" t="s">
        <v>93</v>
      </c>
      <c r="G4337" s="5" t="s">
        <v>87</v>
      </c>
      <c r="H4337" s="5" t="s">
        <v>130</v>
      </c>
      <c r="I4337">
        <v>941.92224747240948</v>
      </c>
      <c r="J4337">
        <v>240</v>
      </c>
      <c r="K4337">
        <v>140.6233442433562</v>
      </c>
      <c r="L4337">
        <v>605.5104</v>
      </c>
      <c r="M4337">
        <v>2140.8687499999992</v>
      </c>
      <c r="N4337">
        <v>2190.860605451448</v>
      </c>
      <c r="O4337">
        <v>257.2399282454524</v>
      </c>
      <c r="P4337">
        <v>1197.915264</v>
      </c>
      <c r="Q4337">
        <v>81.553661180286554</v>
      </c>
      <c r="R4337">
        <v>860.63524713835363</v>
      </c>
      <c r="S4337">
        <v>2085.4169906907332</v>
      </c>
      <c r="T4337">
        <v>2296.230854279544</v>
      </c>
      <c r="U4337">
        <v>295.73025129872639</v>
      </c>
      <c r="V4337">
        <v>0</v>
      </c>
      <c r="W4337">
        <v>183.1546330504477</v>
      </c>
      <c r="X4337">
        <v>2189.3298521226579</v>
      </c>
      <c r="Y4337">
        <v>2446.6248000000001</v>
      </c>
      <c r="Z4337">
        <v>2176.4326555417229</v>
      </c>
      <c r="AA4337">
        <v>36179.372454810793</v>
      </c>
      <c r="AB4337">
        <v>193</v>
      </c>
      <c r="AC4337">
        <v>1256.2033699999999</v>
      </c>
      <c r="AD4337">
        <v>818.03731309083969</v>
      </c>
      <c r="AE4337">
        <v>6096.0669855304723</v>
      </c>
      <c r="AF4337">
        <v>1326.9016336065861</v>
      </c>
      <c r="AG4337">
        <v>8948.350455135278</v>
      </c>
      <c r="AH4337">
        <v>3484.58333974774</v>
      </c>
      <c r="AI4337">
        <v>131.761003053888</v>
      </c>
      <c r="AJ4337">
        <v>2188.0405077967812</v>
      </c>
      <c r="AK4337">
        <v>533.49681163351954</v>
      </c>
      <c r="AL4337">
        <v>81485.8671875</v>
      </c>
      <c r="AM4337">
        <v>67032.125</v>
      </c>
      <c r="AN4337">
        <v>14453.7421875</v>
      </c>
      <c r="AO4337" s="5" t="s">
        <v>3143</v>
      </c>
    </row>
    <row r="4338" spans="1:41" ht="14.25" x14ac:dyDescent="0.45">
      <c r="A4338">
        <v>2022</v>
      </c>
      <c r="B4338" s="5" t="s">
        <v>4071</v>
      </c>
      <c r="C4338" s="5" t="s">
        <v>170</v>
      </c>
      <c r="D4338" s="5" t="s">
        <v>83</v>
      </c>
      <c r="E4338" s="5" t="s">
        <v>92</v>
      </c>
      <c r="F4338" s="5" t="s">
        <v>93</v>
      </c>
      <c r="G4338" s="5" t="s">
        <v>87</v>
      </c>
      <c r="H4338" s="5" t="s">
        <v>130</v>
      </c>
      <c r="I4338">
        <v>960.55029878400001</v>
      </c>
      <c r="J4338">
        <v>4054.3903638309289</v>
      </c>
      <c r="K4338">
        <v>276.28762626048001</v>
      </c>
      <c r="L4338">
        <v>1244.6559999999999</v>
      </c>
      <c r="M4338">
        <v>378.85125599999998</v>
      </c>
      <c r="N4338">
        <v>462.24567407941379</v>
      </c>
      <c r="O4338">
        <v>549.87818925959994</v>
      </c>
      <c r="P4338">
        <v>1398.142458236294</v>
      </c>
      <c r="Q4338">
        <v>157.44895176888721</v>
      </c>
      <c r="R4338">
        <v>835.90900771469683</v>
      </c>
      <c r="S4338">
        <v>756</v>
      </c>
      <c r="T4338">
        <v>2318.5696867199999</v>
      </c>
      <c r="U4338">
        <v>499.48992479999998</v>
      </c>
      <c r="V4338">
        <v>457</v>
      </c>
      <c r="W4338">
        <v>210.81654826531391</v>
      </c>
      <c r="X4338">
        <v>531.2170088846641</v>
      </c>
      <c r="Y4338">
        <v>0</v>
      </c>
      <c r="Z4338">
        <v>1435</v>
      </c>
      <c r="AA4338">
        <v>8898</v>
      </c>
      <c r="AB4338">
        <v>228.607</v>
      </c>
      <c r="AC4338">
        <v>1321.0671400000001</v>
      </c>
      <c r="AD4338">
        <v>798.22763790158956</v>
      </c>
      <c r="AE4338">
        <v>5774.7755735999999</v>
      </c>
      <c r="AF4338">
        <v>3139.988139007949</v>
      </c>
      <c r="AG4338">
        <v>1784</v>
      </c>
      <c r="AH4338">
        <v>3494</v>
      </c>
      <c r="AI4338">
        <v>126.64456272</v>
      </c>
      <c r="AJ4338">
        <v>2572.5082714559999</v>
      </c>
      <c r="AK4338">
        <v>2502.5831539199999</v>
      </c>
      <c r="AL4338">
        <v>47166.85546875</v>
      </c>
      <c r="AM4338">
        <v>34995.171875</v>
      </c>
      <c r="AN4338">
        <v>12171.6826171875</v>
      </c>
      <c r="AO4338" s="5" t="s">
        <v>4644</v>
      </c>
    </row>
    <row r="4339" spans="1:41" ht="14.25" x14ac:dyDescent="0.45">
      <c r="A4339">
        <v>2022</v>
      </c>
      <c r="B4339" s="5" t="s">
        <v>589</v>
      </c>
      <c r="C4339" s="5" t="s">
        <v>170</v>
      </c>
      <c r="D4339" s="5" t="s">
        <v>83</v>
      </c>
      <c r="E4339" s="5" t="s">
        <v>92</v>
      </c>
      <c r="F4339" s="5" t="s">
        <v>93</v>
      </c>
      <c r="G4339" s="5" t="s">
        <v>87</v>
      </c>
      <c r="H4339" s="5" t="s">
        <v>130</v>
      </c>
      <c r="I4339">
        <v>776.34471739927426</v>
      </c>
      <c r="J4339">
        <v>355.088947521168</v>
      </c>
      <c r="K4339">
        <v>201.26044555208051</v>
      </c>
      <c r="L4339">
        <v>179.30272243968011</v>
      </c>
      <c r="M4339">
        <v>662.44848191999995</v>
      </c>
      <c r="N4339">
        <v>1161</v>
      </c>
      <c r="O4339">
        <v>252.91526600410279</v>
      </c>
      <c r="P4339">
        <v>1093.6600000000001</v>
      </c>
      <c r="Q4339">
        <v>45.313000533679229</v>
      </c>
      <c r="R4339">
        <v>1197.874572633584</v>
      </c>
      <c r="S4339">
        <v>2018.5726300314111</v>
      </c>
      <c r="T4339">
        <v>2185.2684210000002</v>
      </c>
      <c r="U4339">
        <v>504.48482404800012</v>
      </c>
      <c r="V4339">
        <v>0</v>
      </c>
      <c r="W4339">
        <v>734.49137425578442</v>
      </c>
      <c r="X4339">
        <v>302.99765388126661</v>
      </c>
      <c r="Y4339">
        <v>2537.5944</v>
      </c>
      <c r="Z4339">
        <v>1733.0564053914929</v>
      </c>
      <c r="AA4339">
        <v>10504.007243505321</v>
      </c>
      <c r="AB4339">
        <v>129</v>
      </c>
      <c r="AC4339">
        <v>1288.7322799999999</v>
      </c>
      <c r="AD4339">
        <v>418.05852230874592</v>
      </c>
      <c r="AE4339">
        <v>6558.7788176440017</v>
      </c>
      <c r="AF4339">
        <v>1247.4024867569931</v>
      </c>
      <c r="AG4339">
        <v>1811</v>
      </c>
      <c r="AH4339">
        <v>3499.3315020711329</v>
      </c>
      <c r="AI4339">
        <v>129.17745397440001</v>
      </c>
      <c r="AJ4339">
        <v>2464.043373349632</v>
      </c>
      <c r="AK4339">
        <v>490.21187662080001</v>
      </c>
      <c r="AL4339">
        <v>44481.4140625</v>
      </c>
      <c r="AM4339">
        <v>33457.68359375</v>
      </c>
      <c r="AN4339">
        <v>11023.7333984375</v>
      </c>
      <c r="AO4339" s="5" t="s">
        <v>1174</v>
      </c>
    </row>
    <row r="4340" spans="1:41" ht="14.25" x14ac:dyDescent="0.45">
      <c r="A4340">
        <v>2022</v>
      </c>
      <c r="B4340" s="5" t="s">
        <v>1509</v>
      </c>
      <c r="C4340" s="5" t="s">
        <v>170</v>
      </c>
      <c r="D4340" s="5" t="s">
        <v>83</v>
      </c>
      <c r="E4340" s="5" t="s">
        <v>25</v>
      </c>
      <c r="F4340" s="5" t="s">
        <v>25</v>
      </c>
      <c r="G4340" s="5" t="s">
        <v>86</v>
      </c>
      <c r="H4340" s="5" t="s">
        <v>130</v>
      </c>
      <c r="I4340">
        <v>678.8017991532821</v>
      </c>
      <c r="J4340">
        <v>3538.9405449395836</v>
      </c>
      <c r="K4340">
        <v>43.793664461502068</v>
      </c>
      <c r="L4340">
        <v>314.21954251127733</v>
      </c>
      <c r="M4340">
        <v>3827.4294187338387</v>
      </c>
      <c r="N4340">
        <v>6820.8019287487014</v>
      </c>
      <c r="O4340">
        <v>1551.3905635487108</v>
      </c>
      <c r="P4340">
        <v>388.60073425872349</v>
      </c>
      <c r="Q4340">
        <v>940.11312078700712</v>
      </c>
      <c r="R4340">
        <v>228.14916362344914</v>
      </c>
      <c r="S4340">
        <v>5364.723896534003</v>
      </c>
      <c r="T4340">
        <v>164.22624173063275</v>
      </c>
      <c r="U4340">
        <v>164.22624173063275</v>
      </c>
      <c r="V4340">
        <v>2730.5349791746539</v>
      </c>
      <c r="W4340">
        <v>1926.921236306091</v>
      </c>
      <c r="X4340">
        <v>1278.9995703621319</v>
      </c>
      <c r="Y4340">
        <v>22067.371329213791</v>
      </c>
      <c r="Z4340">
        <v>2745.7707950408108</v>
      </c>
      <c r="AA4340">
        <v>36046.645684541283</v>
      </c>
      <c r="AB4340"/>
      <c r="AC4340">
        <v>1235.8024690230116</v>
      </c>
      <c r="AD4340">
        <v>3800.633181239873</v>
      </c>
      <c r="AE4340">
        <v>7670.036079307617</v>
      </c>
      <c r="AF4340">
        <v>5365.2075701727881</v>
      </c>
      <c r="AG4340">
        <v>20421.794491537687</v>
      </c>
      <c r="AH4340">
        <v>8023.5626222577066</v>
      </c>
      <c r="AI4340">
        <v>426.98822849964517</v>
      </c>
      <c r="AJ4340">
        <v>27549.499471119412</v>
      </c>
      <c r="AK4340">
        <v>236.48578809211116</v>
      </c>
      <c r="AL4340">
        <v>165551.6875</v>
      </c>
      <c r="AM4340">
        <v>138906.53125</v>
      </c>
      <c r="AN4340">
        <v>26645.15625</v>
      </c>
      <c r="AO4340" s="5" t="s">
        <v>3146</v>
      </c>
    </row>
    <row r="4341" spans="1:41" ht="14.25" x14ac:dyDescent="0.45">
      <c r="A4341">
        <v>2022</v>
      </c>
      <c r="B4341" s="5" t="s">
        <v>1508</v>
      </c>
      <c r="C4341" s="5" t="s">
        <v>170</v>
      </c>
      <c r="D4341" s="5" t="s">
        <v>83</v>
      </c>
      <c r="E4341" s="5" t="s">
        <v>25</v>
      </c>
      <c r="F4341" s="5" t="s">
        <v>25</v>
      </c>
      <c r="G4341" s="5" t="s">
        <v>86</v>
      </c>
      <c r="H4341" s="5" t="s">
        <v>130</v>
      </c>
      <c r="I4341">
        <v>1145.1336404999552</v>
      </c>
      <c r="J4341">
        <v>2956.3790040166114</v>
      </c>
      <c r="K4341">
        <v>44.907201588233541</v>
      </c>
      <c r="L4341">
        <v>349.15349234851578</v>
      </c>
      <c r="M4341">
        <v>3666.5326746743053</v>
      </c>
      <c r="N4341">
        <v>4268.7663149735099</v>
      </c>
      <c r="O4341">
        <v>634.3142224337987</v>
      </c>
      <c r="P4341">
        <v>863.15234028711916</v>
      </c>
      <c r="Q4341">
        <v>1102.839476704137</v>
      </c>
      <c r="R4341">
        <v>1350.1739451858241</v>
      </c>
      <c r="S4341">
        <v>4378.45215485277</v>
      </c>
      <c r="T4341">
        <v>224.5360079411677</v>
      </c>
      <c r="U4341">
        <v>168.40200595587578</v>
      </c>
      <c r="V4341">
        <v>5562.8795967424294</v>
      </c>
      <c r="W4341">
        <v>3244.5453147498733</v>
      </c>
      <c r="X4341">
        <v>5467.6680794624699</v>
      </c>
      <c r="Y4341">
        <v>9610.1411398819764</v>
      </c>
      <c r="Z4341">
        <v>144.82572512205317</v>
      </c>
      <c r="AA4341">
        <v>36380.25695412793</v>
      </c>
      <c r="AB4341"/>
      <c r="AC4341">
        <v>1359.6777960877409</v>
      </c>
      <c r="AD4341">
        <v>4408.7645159248286</v>
      </c>
      <c r="AE4341">
        <v>8562.6806628364302</v>
      </c>
      <c r="AF4341">
        <v>5436.2828685673503</v>
      </c>
      <c r="AG4341">
        <v>55884.767016477228</v>
      </c>
      <c r="AH4341">
        <v>11563.097968004224</v>
      </c>
      <c r="AI4341">
        <v>218.92260774263849</v>
      </c>
      <c r="AJ4341">
        <v>6900.5328482567593</v>
      </c>
      <c r="AK4341">
        <v>655.69771390006861</v>
      </c>
      <c r="AL4341">
        <v>176553.484375</v>
      </c>
      <c r="AM4341">
        <v>142046.046875</v>
      </c>
      <c r="AN4341">
        <v>34507.44140625</v>
      </c>
      <c r="AO4341" s="5" t="s">
        <v>3147</v>
      </c>
    </row>
    <row r="4342" spans="1:41" ht="14.25" x14ac:dyDescent="0.45">
      <c r="A4342">
        <v>2022</v>
      </c>
      <c r="B4342" s="5" t="s">
        <v>589</v>
      </c>
      <c r="C4342" s="5" t="s">
        <v>170</v>
      </c>
      <c r="D4342" s="5" t="s">
        <v>83</v>
      </c>
      <c r="E4342" s="5" t="s">
        <v>25</v>
      </c>
      <c r="F4342" s="5" t="s">
        <v>25</v>
      </c>
      <c r="G4342" s="5" t="s">
        <v>86</v>
      </c>
      <c r="H4342" s="5" t="s">
        <v>130</v>
      </c>
      <c r="I4342">
        <v>658.19235863705069</v>
      </c>
      <c r="J4342">
        <v>16295.56887915924</v>
      </c>
      <c r="K4342">
        <v>0</v>
      </c>
      <c r="L4342">
        <v>371.56020245639962</v>
      </c>
      <c r="M4342">
        <v>9527.8651915605333</v>
      </c>
      <c r="N4342">
        <v>6219.9177891201298</v>
      </c>
      <c r="O4342">
        <v>993.6581414262572</v>
      </c>
      <c r="P4342">
        <v>488.28318605663139</v>
      </c>
      <c r="Q4342">
        <v>928.60856598192629</v>
      </c>
      <c r="R4342">
        <v>223.89522997041055</v>
      </c>
      <c r="S4342">
        <v>5201.8428343895948</v>
      </c>
      <c r="T4342">
        <v>159.2400867670284</v>
      </c>
      <c r="U4342">
        <v>159.2400867670284</v>
      </c>
      <c r="V4342">
        <v>9915.3494026936351</v>
      </c>
      <c r="W4342">
        <v>1868.4170180664667</v>
      </c>
      <c r="X4342">
        <v>1757.7908467400175</v>
      </c>
      <c r="Y4342">
        <v>3768.6820534863386</v>
      </c>
      <c r="Z4342">
        <v>12.672122277609057</v>
      </c>
      <c r="AA4342">
        <v>70728.242674649751</v>
      </c>
      <c r="AB4342">
        <v>144.37767866877243</v>
      </c>
      <c r="AC4342">
        <v>764.86596576156001</v>
      </c>
      <c r="AD4342">
        <v>5808.7000341182329</v>
      </c>
      <c r="AE4342">
        <v>987.8193382447995</v>
      </c>
      <c r="AF4342">
        <v>3188.2260705305575</v>
      </c>
      <c r="AG4342">
        <v>38574.318618444959</v>
      </c>
      <c r="AH4342">
        <v>5564.6442720388022</v>
      </c>
      <c r="AI4342">
        <v>414.02422559427384</v>
      </c>
      <c r="AJ4342">
        <v>6436.4843071232881</v>
      </c>
      <c r="AK4342">
        <v>240.98333130743632</v>
      </c>
      <c r="AL4342">
        <v>191403.453125</v>
      </c>
      <c r="AM4342">
        <v>159721.9375</v>
      </c>
      <c r="AN4342">
        <v>31681.541015625</v>
      </c>
      <c r="AO4342" s="5" t="s">
        <v>1175</v>
      </c>
    </row>
    <row r="4343" spans="1:41" ht="14.25" x14ac:dyDescent="0.45">
      <c r="A4343">
        <v>2022</v>
      </c>
      <c r="B4343" s="5" t="s">
        <v>5028</v>
      </c>
      <c r="C4343" s="5" t="s">
        <v>170</v>
      </c>
      <c r="D4343" s="5" t="s">
        <v>83</v>
      </c>
      <c r="E4343" s="5" t="s">
        <v>25</v>
      </c>
      <c r="F4343" s="5" t="s">
        <v>25</v>
      </c>
      <c r="G4343" s="5" t="s">
        <v>86</v>
      </c>
      <c r="H4343" s="5" t="s">
        <v>130</v>
      </c>
      <c r="I4343">
        <v>1950</v>
      </c>
      <c r="J4343">
        <v>10618.7687095</v>
      </c>
      <c r="K4343">
        <v>0</v>
      </c>
      <c r="L4343">
        <v>0</v>
      </c>
      <c r="M4343">
        <v>10130</v>
      </c>
      <c r="N4343">
        <v>5753.79</v>
      </c>
      <c r="O4343">
        <v>915.78484000000003</v>
      </c>
      <c r="P4343">
        <v>669.95</v>
      </c>
      <c r="Q4343">
        <v>0</v>
      </c>
      <c r="R4343">
        <v>216.85249999999999</v>
      </c>
      <c r="S4343">
        <v>700</v>
      </c>
      <c r="T4343">
        <v>200</v>
      </c>
      <c r="U4343">
        <v>150</v>
      </c>
      <c r="V4343">
        <v>17417</v>
      </c>
      <c r="W4343">
        <v>2000</v>
      </c>
      <c r="X4343">
        <v>4448</v>
      </c>
      <c r="Y4343">
        <v>10000</v>
      </c>
      <c r="Z4343">
        <v>906.38196175999997</v>
      </c>
      <c r="AA4343">
        <v>56473</v>
      </c>
      <c r="AB4343">
        <v>217</v>
      </c>
      <c r="AC4343">
        <v>1698.88158</v>
      </c>
      <c r="AD4343">
        <v>1207.1988511</v>
      </c>
      <c r="AE4343">
        <v>5647</v>
      </c>
      <c r="AF4343">
        <v>0</v>
      </c>
      <c r="AG4343">
        <v>39669</v>
      </c>
      <c r="AH4343">
        <v>5467</v>
      </c>
      <c r="AI4343">
        <v>221</v>
      </c>
      <c r="AJ4343">
        <v>7730</v>
      </c>
      <c r="AK4343">
        <v>227</v>
      </c>
      <c r="AL4343">
        <v>184633.59375</v>
      </c>
      <c r="AM4343">
        <v>158900.625</v>
      </c>
      <c r="AN4343">
        <v>25732.984375</v>
      </c>
      <c r="AO4343" s="5" t="s">
        <v>5953</v>
      </c>
    </row>
    <row r="4344" spans="1:41" ht="14.25" x14ac:dyDescent="0.45">
      <c r="A4344">
        <v>2022</v>
      </c>
      <c r="B4344" s="5" t="s">
        <v>4071</v>
      </c>
      <c r="C4344" s="5" t="s">
        <v>170</v>
      </c>
      <c r="D4344" s="5" t="s">
        <v>83</v>
      </c>
      <c r="E4344" s="5" t="s">
        <v>25</v>
      </c>
      <c r="F4344" s="5" t="s">
        <v>25</v>
      </c>
      <c r="G4344" s="5" t="s">
        <v>86</v>
      </c>
      <c r="H4344" s="5" t="s">
        <v>130</v>
      </c>
      <c r="I4344">
        <v>791.86160282990727</v>
      </c>
      <c r="J4344">
        <v>8908.4430318364557</v>
      </c>
      <c r="K4344">
        <v>0</v>
      </c>
      <c r="L4344">
        <v>0</v>
      </c>
      <c r="M4344">
        <v>7646.0922299225458</v>
      </c>
      <c r="N4344">
        <v>4033.4591675787342</v>
      </c>
      <c r="O4344">
        <v>1278.2908731397074</v>
      </c>
      <c r="P4344">
        <v>730.10668172609439</v>
      </c>
      <c r="Q4344">
        <v>0</v>
      </c>
      <c r="R4344">
        <v>219.48076108807754</v>
      </c>
      <c r="S4344">
        <v>1173.3949205570443</v>
      </c>
      <c r="T4344">
        <v>0</v>
      </c>
      <c r="U4344">
        <v>154.25875379803387</v>
      </c>
      <c r="V4344">
        <v>5005.1823649002063</v>
      </c>
      <c r="W4344">
        <v>1336.9091995829604</v>
      </c>
      <c r="X4344">
        <v>1716.3680669405842</v>
      </c>
      <c r="Y4344">
        <v>3707.3520496127485</v>
      </c>
      <c r="Z4344">
        <v>12.340700303842711</v>
      </c>
      <c r="AA4344">
        <v>60625.74702601129</v>
      </c>
      <c r="AB4344">
        <v>139.68232995581167</v>
      </c>
      <c r="AC4344">
        <v>665.16753085854873</v>
      </c>
      <c r="AD4344">
        <v>4786.3352582155339</v>
      </c>
      <c r="AE4344">
        <v>1554.9282382841816</v>
      </c>
      <c r="AF4344">
        <v>2167.4383300315744</v>
      </c>
      <c r="AG4344">
        <v>42624.778849472721</v>
      </c>
      <c r="AH4344">
        <v>5551.2583533452462</v>
      </c>
      <c r="AI4344">
        <v>427.81094386654729</v>
      </c>
      <c r="AJ4344">
        <v>4216.405937146259</v>
      </c>
      <c r="AK4344">
        <v>233.44491408102459</v>
      </c>
      <c r="AL4344">
        <v>159706.53125</v>
      </c>
      <c r="AM4344">
        <v>135416.9375</v>
      </c>
      <c r="AN4344">
        <v>24289.5859375</v>
      </c>
      <c r="AO4344" s="5" t="s">
        <v>4645</v>
      </c>
    </row>
    <row r="4345" spans="1:41" ht="14.25" x14ac:dyDescent="0.45">
      <c r="A4345">
        <v>2022</v>
      </c>
      <c r="B4345" s="5" t="s">
        <v>1507</v>
      </c>
      <c r="C4345" s="5" t="s">
        <v>170</v>
      </c>
      <c r="D4345" s="5" t="s">
        <v>83</v>
      </c>
      <c r="E4345" s="5" t="s">
        <v>25</v>
      </c>
      <c r="F4345" s="5" t="s">
        <v>25</v>
      </c>
      <c r="G4345" s="5" t="s">
        <v>86</v>
      </c>
      <c r="H4345" s="5" t="s">
        <v>130</v>
      </c>
      <c r="I4345">
        <v>875.67776169540628</v>
      </c>
      <c r="J4345">
        <v>2786.2474235762925</v>
      </c>
      <c r="K4345">
        <v>45.489753854306819</v>
      </c>
      <c r="L4345">
        <v>295.68340005299433</v>
      </c>
      <c r="M4345">
        <v>2769.1887658809278</v>
      </c>
      <c r="N4345">
        <v>3266.5054998931373</v>
      </c>
      <c r="O4345">
        <v>630.48798842069255</v>
      </c>
      <c r="P4345">
        <v>568.62192317883523</v>
      </c>
      <c r="Q4345">
        <v>1112.3097750262784</v>
      </c>
      <c r="R4345">
        <v>1613.4482169841729</v>
      </c>
      <c r="S4345">
        <v>5572.494847152585</v>
      </c>
      <c r="T4345">
        <v>966.65726940401987</v>
      </c>
      <c r="U4345">
        <v>201.86805679241772</v>
      </c>
      <c r="V4345">
        <v>5089.1662124505756</v>
      </c>
      <c r="W4345">
        <v>897.285394776202</v>
      </c>
      <c r="X4345">
        <v>2462.1879915009818</v>
      </c>
      <c r="Y4345">
        <v>21236.891586883139</v>
      </c>
      <c r="Z4345">
        <v>1795.7080333987617</v>
      </c>
      <c r="AA4345">
        <v>34028.175696580343</v>
      </c>
      <c r="AB4345">
        <v>187.64523464901563</v>
      </c>
      <c r="AC4345">
        <v>1356.9166767124186</v>
      </c>
      <c r="AD4345">
        <v>4446.623439258492</v>
      </c>
      <c r="AE4345">
        <v>5194.3612682386602</v>
      </c>
      <c r="AF4345">
        <v>5572.494847152585</v>
      </c>
      <c r="AG4345">
        <v>27270.639555342645</v>
      </c>
      <c r="AH4345">
        <v>4862.1881674558826</v>
      </c>
      <c r="AI4345">
        <v>0</v>
      </c>
      <c r="AJ4345">
        <v>7605.8921569721906</v>
      </c>
      <c r="AK4345">
        <v>468.54446469936022</v>
      </c>
      <c r="AL4345">
        <v>143179.40625</v>
      </c>
      <c r="AM4345">
        <v>119870.59375</v>
      </c>
      <c r="AN4345">
        <v>23308.79296875</v>
      </c>
      <c r="AO4345" s="5" t="s">
        <v>3148</v>
      </c>
    </row>
    <row r="4346" spans="1:41" ht="14.25" x14ac:dyDescent="0.45">
      <c r="A4346">
        <v>2022</v>
      </c>
      <c r="B4346" s="5" t="s">
        <v>5028</v>
      </c>
      <c r="C4346" s="5" t="s">
        <v>170</v>
      </c>
      <c r="D4346" s="5" t="s">
        <v>83</v>
      </c>
      <c r="E4346" s="5" t="s">
        <v>25</v>
      </c>
      <c r="F4346" s="5" t="s">
        <v>25</v>
      </c>
      <c r="G4346" s="5" t="s">
        <v>87</v>
      </c>
      <c r="H4346" s="5" t="s">
        <v>130</v>
      </c>
      <c r="I4346">
        <v>2110.7427120000002</v>
      </c>
      <c r="J4346">
        <v>10857.79596772661</v>
      </c>
      <c r="K4346">
        <v>0</v>
      </c>
      <c r="L4346">
        <v>0</v>
      </c>
      <c r="M4346">
        <v>10750.037039999999</v>
      </c>
      <c r="N4346">
        <v>6117.9345841786189</v>
      </c>
      <c r="O4346">
        <v>971.83819848671999</v>
      </c>
      <c r="P4346">
        <v>713.04922340000007</v>
      </c>
      <c r="Q4346">
        <v>0</v>
      </c>
      <c r="R4346">
        <v>229.75646185072259</v>
      </c>
      <c r="S4346">
        <v>734.86162400000001</v>
      </c>
      <c r="T4346">
        <v>216.13120000000001</v>
      </c>
      <c r="U4346">
        <v>154.54515000000001</v>
      </c>
      <c r="V4346">
        <v>18553</v>
      </c>
      <c r="W4346">
        <v>2122.4160000000002</v>
      </c>
      <c r="X4346">
        <v>4852.768</v>
      </c>
      <c r="Y4346">
        <v>10837.415637380949</v>
      </c>
      <c r="Z4346">
        <v>963.7448621390713</v>
      </c>
      <c r="AA4346">
        <v>64616</v>
      </c>
      <c r="AB4346">
        <v>235</v>
      </c>
      <c r="AC4346">
        <v>1802.86672</v>
      </c>
      <c r="AD4346">
        <v>1287.378782372971</v>
      </c>
      <c r="AE4346">
        <v>5992.641576</v>
      </c>
      <c r="AF4346">
        <v>0</v>
      </c>
      <c r="AG4346">
        <v>43770</v>
      </c>
      <c r="AH4346">
        <v>5975.8307565705454</v>
      </c>
      <c r="AI4346">
        <v>234.52696800000001</v>
      </c>
      <c r="AJ4346">
        <v>8534.5446087359996</v>
      </c>
      <c r="AK4346">
        <v>241</v>
      </c>
      <c r="AL4346">
        <v>202875.8125</v>
      </c>
      <c r="AM4346">
        <v>175254.046875</v>
      </c>
      <c r="AN4346">
        <v>27621.787109375</v>
      </c>
      <c r="AO4346" s="5" t="s">
        <v>5954</v>
      </c>
    </row>
    <row r="4347" spans="1:41" ht="14.25" x14ac:dyDescent="0.45">
      <c r="A4347">
        <v>2022</v>
      </c>
      <c r="B4347" s="5" t="s">
        <v>589</v>
      </c>
      <c r="C4347" s="5" t="s">
        <v>170</v>
      </c>
      <c r="D4347" s="5" t="s">
        <v>83</v>
      </c>
      <c r="E4347" s="5" t="s">
        <v>25</v>
      </c>
      <c r="F4347" s="5" t="s">
        <v>25</v>
      </c>
      <c r="G4347" s="5" t="s">
        <v>87</v>
      </c>
      <c r="H4347" s="5" t="s">
        <v>130</v>
      </c>
      <c r="I4347">
        <v>677.93482364443662</v>
      </c>
      <c r="J4347">
        <v>17303.540776031521</v>
      </c>
      <c r="K4347">
        <v>0</v>
      </c>
      <c r="L4347">
        <v>392.22470533680013</v>
      </c>
      <c r="M4347">
        <v>9909.125208720001</v>
      </c>
      <c r="N4347">
        <v>6643</v>
      </c>
      <c r="O4347">
        <v>1033.7497335364201</v>
      </c>
      <c r="P4347">
        <v>459.95</v>
      </c>
      <c r="Q4347">
        <v>964.82167499999991</v>
      </c>
      <c r="R4347">
        <v>231.09623235211669</v>
      </c>
      <c r="S4347">
        <v>5346.489668731846</v>
      </c>
      <c r="T4347">
        <v>156.09060149999999</v>
      </c>
      <c r="U4347">
        <v>157.65150751499999</v>
      </c>
      <c r="V4347">
        <v>10378</v>
      </c>
      <c r="W4347">
        <v>1952.7263122208169</v>
      </c>
      <c r="X4347">
        <v>1864.691893274012</v>
      </c>
      <c r="Y4347">
        <v>3968</v>
      </c>
      <c r="Z4347">
        <v>13.21797554903965</v>
      </c>
      <c r="AA4347">
        <v>78818.898637357008</v>
      </c>
      <c r="AB4347">
        <v>136</v>
      </c>
      <c r="AC4347">
        <v>798.82555000000002</v>
      </c>
      <c r="AD4347">
        <v>6058.9105234839208</v>
      </c>
      <c r="AE4347">
        <v>1027.3471873776</v>
      </c>
      <c r="AF4347">
        <v>3365.540827014946</v>
      </c>
      <c r="AG4347">
        <v>41278</v>
      </c>
      <c r="AH4347">
        <v>5990.4046554375682</v>
      </c>
      <c r="AI4347">
        <v>430.59151324800013</v>
      </c>
      <c r="AJ4347">
        <v>6827.9227479976335</v>
      </c>
      <c r="AK4347">
        <v>250.62634232639999</v>
      </c>
      <c r="AL4347">
        <v>206435.390625</v>
      </c>
      <c r="AM4347">
        <v>173305.96875</v>
      </c>
      <c r="AN4347">
        <v>33129.40234375</v>
      </c>
      <c r="AO4347" s="5" t="s">
        <v>1176</v>
      </c>
    </row>
    <row r="4348" spans="1:41" ht="14.25" x14ac:dyDescent="0.45">
      <c r="A4348">
        <v>2022</v>
      </c>
      <c r="B4348" s="5" t="s">
        <v>1507</v>
      </c>
      <c r="C4348" s="5" t="s">
        <v>170</v>
      </c>
      <c r="D4348" s="5" t="s">
        <v>83</v>
      </c>
      <c r="E4348" s="5" t="s">
        <v>25</v>
      </c>
      <c r="F4348" s="5" t="s">
        <v>25</v>
      </c>
      <c r="G4348" s="5" t="s">
        <v>87</v>
      </c>
      <c r="H4348" s="5" t="s">
        <v>130</v>
      </c>
      <c r="I4348">
        <v>908.59999999999991</v>
      </c>
      <c r="J4348">
        <v>2503.9</v>
      </c>
      <c r="K4348">
        <v>50</v>
      </c>
      <c r="L4348">
        <v>310.72406784180089</v>
      </c>
      <c r="M4348">
        <v>2921.9999999999982</v>
      </c>
      <c r="N4348">
        <v>3484.0999000000011</v>
      </c>
      <c r="O4348">
        <v>692.36963053898535</v>
      </c>
      <c r="P4348">
        <v>620</v>
      </c>
      <c r="Q4348">
        <v>1198.7171764062109</v>
      </c>
      <c r="R4348">
        <v>1707.985738035718</v>
      </c>
      <c r="S4348">
        <v>5970</v>
      </c>
      <c r="T4348">
        <v>1035.5999999999999</v>
      </c>
      <c r="U4348">
        <v>150</v>
      </c>
      <c r="V4348">
        <v>5452.3529663568806</v>
      </c>
      <c r="W4348">
        <v>926.24384581465085</v>
      </c>
      <c r="X4348">
        <v>2824.8971187191519</v>
      </c>
      <c r="Y4348">
        <v>25249</v>
      </c>
      <c r="Z4348">
        <v>1935.1454451920031</v>
      </c>
      <c r="AA4348">
        <v>36418.31813120209</v>
      </c>
      <c r="AB4348">
        <v>165</v>
      </c>
      <c r="AC4348">
        <v>1490.0952500000001</v>
      </c>
      <c r="AD4348">
        <v>4792.049852770273</v>
      </c>
      <c r="AE4348">
        <v>5592.9589324570406</v>
      </c>
      <c r="AF4348">
        <v>5855.953586249324</v>
      </c>
      <c r="AG4348">
        <v>29309.378307725769</v>
      </c>
      <c r="AH4348">
        <v>5141.1852348918746</v>
      </c>
      <c r="AI4348">
        <v>0</v>
      </c>
      <c r="AJ4348">
        <v>8170.8345738091621</v>
      </c>
      <c r="AK4348">
        <v>659</v>
      </c>
      <c r="AL4348">
        <v>155536.40625</v>
      </c>
      <c r="AM4348">
        <v>130358.0625</v>
      </c>
      <c r="AN4348">
        <v>25178.345703125</v>
      </c>
      <c r="AO4348" s="5" t="s">
        <v>3149</v>
      </c>
    </row>
    <row r="4349" spans="1:41" ht="14.25" x14ac:dyDescent="0.45">
      <c r="A4349">
        <v>2022</v>
      </c>
      <c r="B4349" s="5" t="s">
        <v>1508</v>
      </c>
      <c r="C4349" s="5" t="s">
        <v>170</v>
      </c>
      <c r="D4349" s="5" t="s">
        <v>83</v>
      </c>
      <c r="E4349" s="5" t="s">
        <v>25</v>
      </c>
      <c r="F4349" s="5" t="s">
        <v>25</v>
      </c>
      <c r="G4349" s="5" t="s">
        <v>87</v>
      </c>
      <c r="H4349" s="5" t="s">
        <v>130</v>
      </c>
      <c r="I4349">
        <v>1040.4000000000001</v>
      </c>
      <c r="J4349">
        <v>3155.6</v>
      </c>
      <c r="K4349">
        <v>47.970998495225558</v>
      </c>
      <c r="L4349">
        <v>370.09</v>
      </c>
      <c r="M4349">
        <v>3837.403124999998</v>
      </c>
      <c r="N4349">
        <v>4511.9415478507517</v>
      </c>
      <c r="O4349">
        <v>688</v>
      </c>
      <c r="P4349">
        <v>920</v>
      </c>
      <c r="Q4349">
        <v>1323.9277169712891</v>
      </c>
      <c r="R4349">
        <v>1479.3879658971</v>
      </c>
      <c r="S4349">
        <v>5256.2084398411198</v>
      </c>
      <c r="T4349">
        <v>256.18180633310732</v>
      </c>
      <c r="U4349">
        <v>174.0258786488659</v>
      </c>
      <c r="V4349">
        <v>5805</v>
      </c>
      <c r="W4349">
        <v>3319.7015795064199</v>
      </c>
      <c r="X4349">
        <v>6169.4143416284014</v>
      </c>
      <c r="Y4349">
        <v>10795</v>
      </c>
      <c r="Z4349">
        <v>173.892</v>
      </c>
      <c r="AA4349">
        <v>38625.276010668429</v>
      </c>
      <c r="AB4349">
        <v>170</v>
      </c>
      <c r="AC4349">
        <v>1464.1</v>
      </c>
      <c r="AD4349">
        <v>5292.5975751938668</v>
      </c>
      <c r="AE4349">
        <v>8761.025587161057</v>
      </c>
      <c r="AF4349">
        <v>5762.447781557159</v>
      </c>
      <c r="AG4349">
        <v>61325</v>
      </c>
      <c r="AH4349">
        <v>13842.79962574242</v>
      </c>
      <c r="AI4349">
        <v>223.99370519160971</v>
      </c>
      <c r="AJ4349">
        <v>8170.8345738091621</v>
      </c>
      <c r="AK4349">
        <v>794.80703282476918</v>
      </c>
      <c r="AL4349">
        <v>193757.03125</v>
      </c>
      <c r="AM4349">
        <v>153857.9375</v>
      </c>
      <c r="AN4349">
        <v>39899.078125</v>
      </c>
      <c r="AO4349" s="5" t="s">
        <v>3151</v>
      </c>
    </row>
    <row r="4350" spans="1:41" ht="14.25" x14ac:dyDescent="0.45">
      <c r="A4350">
        <v>2022</v>
      </c>
      <c r="B4350" s="5" t="s">
        <v>4071</v>
      </c>
      <c r="C4350" s="5" t="s">
        <v>170</v>
      </c>
      <c r="D4350" s="5" t="s">
        <v>83</v>
      </c>
      <c r="E4350" s="5" t="s">
        <v>25</v>
      </c>
      <c r="F4350" s="5" t="s">
        <v>25</v>
      </c>
      <c r="G4350" s="5" t="s">
        <v>87</v>
      </c>
      <c r="H4350" s="5" t="s">
        <v>130</v>
      </c>
      <c r="I4350">
        <v>850.14221846400005</v>
      </c>
      <c r="J4350">
        <v>9582.8530768582332</v>
      </c>
      <c r="K4350"/>
      <c r="L4350">
        <v>0</v>
      </c>
      <c r="M4350">
        <v>8047.8831095999994</v>
      </c>
      <c r="N4350">
        <v>4257.910253368389</v>
      </c>
      <c r="O4350">
        <v>1342.8263050092</v>
      </c>
      <c r="P4350">
        <v>759.47166453313355</v>
      </c>
      <c r="Q4350">
        <v>0</v>
      </c>
      <c r="R4350">
        <v>230.04867873749211</v>
      </c>
      <c r="S4350">
        <v>1231</v>
      </c>
      <c r="T4350">
        <v>0</v>
      </c>
      <c r="U4350">
        <v>156.09060149999999</v>
      </c>
      <c r="V4350">
        <v>5295</v>
      </c>
      <c r="W4350">
        <v>1412.688210025299</v>
      </c>
      <c r="X4350">
        <v>1842.691893274012</v>
      </c>
      <c r="Y4350">
        <v>3912.201199969214</v>
      </c>
      <c r="Z4350">
        <v>13</v>
      </c>
      <c r="AA4350">
        <v>67303</v>
      </c>
      <c r="AB4350">
        <v>135.82599999999999</v>
      </c>
      <c r="AC4350">
        <v>700.12099999999998</v>
      </c>
      <c r="AD4350">
        <v>5047.7331027846967</v>
      </c>
      <c r="AE4350">
        <v>1636.6374259199999</v>
      </c>
      <c r="AF4350">
        <v>2326.9607008243202</v>
      </c>
      <c r="AG4350">
        <v>45793</v>
      </c>
      <c r="AH4350">
        <v>6034</v>
      </c>
      <c r="AI4350">
        <v>450.29177856000001</v>
      </c>
      <c r="AJ4350">
        <v>4526.7312931200004</v>
      </c>
      <c r="AK4350">
        <v>245.71210031999999</v>
      </c>
      <c r="AL4350">
        <v>173133.84375</v>
      </c>
      <c r="AM4350">
        <v>147343.171875</v>
      </c>
      <c r="AN4350">
        <v>25790.65234375</v>
      </c>
      <c r="AO4350" s="5" t="s">
        <v>4646</v>
      </c>
    </row>
    <row r="4351" spans="1:41" ht="14.25" x14ac:dyDescent="0.45">
      <c r="A4351">
        <v>2022</v>
      </c>
      <c r="B4351" s="5" t="s">
        <v>1509</v>
      </c>
      <c r="C4351" s="5" t="s">
        <v>170</v>
      </c>
      <c r="D4351" s="5" t="s">
        <v>83</v>
      </c>
      <c r="E4351" s="5" t="s">
        <v>25</v>
      </c>
      <c r="F4351" s="5" t="s">
        <v>25</v>
      </c>
      <c r="G4351" s="5" t="s">
        <v>87</v>
      </c>
      <c r="H4351" s="5" t="s">
        <v>130</v>
      </c>
      <c r="I4351">
        <v>712.18511394255347</v>
      </c>
      <c r="J4351">
        <v>3643.75</v>
      </c>
      <c r="K4351">
        <v>46.800974141683483</v>
      </c>
      <c r="L4351">
        <v>336.13440000000003</v>
      </c>
      <c r="M4351">
        <v>4020.2562499999981</v>
      </c>
      <c r="N4351">
        <v>7156.2473830576264</v>
      </c>
      <c r="O4351">
        <v>1612.8715855035671</v>
      </c>
      <c r="P4351">
        <v>354.93785600000001</v>
      </c>
      <c r="Q4351">
        <v>963.45548570871313</v>
      </c>
      <c r="R4351">
        <v>243.23088213062681</v>
      </c>
      <c r="S4351">
        <v>5523.5368942619416</v>
      </c>
      <c r="T4351">
        <v>164.01648959139601</v>
      </c>
      <c r="U4351">
        <v>170.613606518496</v>
      </c>
      <c r="V4351">
        <v>2830</v>
      </c>
      <c r="W4351">
        <v>1989.8281121530119</v>
      </c>
      <c r="X4351">
        <v>1315.5886981440631</v>
      </c>
      <c r="Y4351">
        <v>23755.221000000001</v>
      </c>
      <c r="Z4351">
        <v>2810.3597832241021</v>
      </c>
      <c r="AA4351">
        <v>37926.421864451637</v>
      </c>
      <c r="AB4351">
        <v>170</v>
      </c>
      <c r="AC4351">
        <v>1270.3844300000001</v>
      </c>
      <c r="AD4351">
        <v>3930.3707659449919</v>
      </c>
      <c r="AE4351">
        <v>8024.6080300546128</v>
      </c>
      <c r="AF4351">
        <v>5629.0672320774484</v>
      </c>
      <c r="AG4351">
        <v>22496.658775932028</v>
      </c>
      <c r="AH4351">
        <v>8563.655104606878</v>
      </c>
      <c r="AI4351">
        <v>439.20334351296009</v>
      </c>
      <c r="AJ4351">
        <v>28977.717525100219</v>
      </c>
      <c r="AK4351">
        <v>265.5191504904152</v>
      </c>
      <c r="AL4351">
        <v>175342.640625</v>
      </c>
      <c r="AM4351">
        <v>147300.984375</v>
      </c>
      <c r="AN4351">
        <v>28041.646484375</v>
      </c>
      <c r="AO4351" s="5" t="s">
        <v>3150</v>
      </c>
    </row>
    <row r="4352" spans="1:41" ht="14.25" x14ac:dyDescent="0.45">
      <c r="A4352">
        <v>2022</v>
      </c>
      <c r="B4352" s="5" t="s">
        <v>589</v>
      </c>
      <c r="C4352" s="5" t="s">
        <v>170</v>
      </c>
      <c r="D4352" s="5" t="s">
        <v>83</v>
      </c>
      <c r="E4352" s="5" t="s">
        <v>260</v>
      </c>
      <c r="F4352" s="5" t="s">
        <v>260</v>
      </c>
      <c r="G4352" s="5" t="s">
        <v>87</v>
      </c>
      <c r="H4352" s="5" t="s">
        <v>130</v>
      </c>
      <c r="I4352">
        <v>3200</v>
      </c>
      <c r="J4352">
        <v>3410</v>
      </c>
      <c r="K4352">
        <v>125.1078445323743</v>
      </c>
      <c r="L4352">
        <v>207</v>
      </c>
      <c r="M4352">
        <v>3533.0585702399999</v>
      </c>
      <c r="N4352">
        <v>643</v>
      </c>
      <c r="O4352">
        <v>55.22167380002243</v>
      </c>
      <c r="P4352">
        <v>0</v>
      </c>
      <c r="Q4352">
        <v>89.279854143653026</v>
      </c>
      <c r="R4352">
        <v>305.05517818512828</v>
      </c>
      <c r="S4352">
        <v>4428.9568436454474</v>
      </c>
      <c r="T4352">
        <v>0</v>
      </c>
      <c r="U4352"/>
      <c r="V4352">
        <v>134</v>
      </c>
      <c r="W4352">
        <v>1469.759401022111</v>
      </c>
      <c r="X4352">
        <v>2079.6810922863592</v>
      </c>
      <c r="Y4352">
        <v>2193.6799999999998</v>
      </c>
      <c r="Z4352">
        <v>856.03963000572946</v>
      </c>
      <c r="AA4352">
        <v>18779.262036689852</v>
      </c>
      <c r="AB4352"/>
      <c r="AC4352">
        <v>0</v>
      </c>
      <c r="AD4352">
        <v>2295.2349441808929</v>
      </c>
      <c r="AE4352">
        <v>1038.2</v>
      </c>
      <c r="AF4352">
        <v>3262.6402454421441</v>
      </c>
      <c r="AG4352">
        <v>35379</v>
      </c>
      <c r="AH4352">
        <v>3107.4849849854941</v>
      </c>
      <c r="AI4352">
        <v>1614.1661342784</v>
      </c>
      <c r="AJ4352">
        <v>6949.1766556797866</v>
      </c>
      <c r="AK4352"/>
      <c r="AL4352">
        <v>95155</v>
      </c>
      <c r="AM4352">
        <v>76446.3359375</v>
      </c>
      <c r="AN4352">
        <v>18708.671875</v>
      </c>
      <c r="AO4352" s="5" t="s">
        <v>1177</v>
      </c>
    </row>
    <row r="4353" spans="1:41" ht="14.25" x14ac:dyDescent="0.45">
      <c r="A4353">
        <v>2022</v>
      </c>
      <c r="B4353" s="5" t="s">
        <v>4071</v>
      </c>
      <c r="C4353" s="5" t="s">
        <v>170</v>
      </c>
      <c r="D4353" s="5" t="s">
        <v>83</v>
      </c>
      <c r="E4353" s="5" t="s">
        <v>260</v>
      </c>
      <c r="F4353" s="5" t="s">
        <v>260</v>
      </c>
      <c r="G4353" s="5" t="s">
        <v>87</v>
      </c>
      <c r="H4353" s="5" t="s">
        <v>130</v>
      </c>
      <c r="I4353">
        <v>2000</v>
      </c>
      <c r="J4353"/>
      <c r="K4353">
        <v>123</v>
      </c>
      <c r="L4353">
        <v>333.39</v>
      </c>
      <c r="M4353">
        <v>5195.674368</v>
      </c>
      <c r="N4353">
        <v>825.07036872719993</v>
      </c>
      <c r="O4353">
        <v>54.015539219999987</v>
      </c>
      <c r="P4353">
        <v>136.7340067340067</v>
      </c>
      <c r="Q4353">
        <v>72.963871506270436</v>
      </c>
      <c r="R4353">
        <v>351.57059475481702</v>
      </c>
      <c r="S4353">
        <v>4653</v>
      </c>
      <c r="T4353"/>
      <c r="U4353"/>
      <c r="V4353">
        <v>335</v>
      </c>
      <c r="W4353">
        <v>1412.688210025299</v>
      </c>
      <c r="X4353">
        <v>2056</v>
      </c>
      <c r="Y4353">
        <v>2025.011772300292</v>
      </c>
      <c r="Z4353">
        <v>790.20722210904</v>
      </c>
      <c r="AA4353">
        <v>20731</v>
      </c>
      <c r="AB4353"/>
      <c r="AC4353">
        <v>0</v>
      </c>
      <c r="AD4353">
        <v>1334.8762568340981</v>
      </c>
      <c r="AE4353">
        <v>1125.7294463999999</v>
      </c>
      <c r="AF4353">
        <v>7176.5252208000002</v>
      </c>
      <c r="AG4353">
        <v>36752</v>
      </c>
      <c r="AH4353">
        <v>3646</v>
      </c>
      <c r="AI4353">
        <v>2106.9541994400001</v>
      </c>
      <c r="AJ4353">
        <v>6439.7218749969261</v>
      </c>
      <c r="AK4353"/>
      <c r="AL4353">
        <v>99677.125</v>
      </c>
      <c r="AM4353">
        <v>79094.921875</v>
      </c>
      <c r="AN4353">
        <v>20582.208984375</v>
      </c>
      <c r="AO4353" s="5" t="s">
        <v>4647</v>
      </c>
    </row>
    <row r="4354" spans="1:41" ht="14.25" x14ac:dyDescent="0.45">
      <c r="A4354">
        <v>2022</v>
      </c>
      <c r="B4354" s="5" t="s">
        <v>1508</v>
      </c>
      <c r="C4354" s="5" t="s">
        <v>170</v>
      </c>
      <c r="D4354" s="5" t="s">
        <v>83</v>
      </c>
      <c r="E4354" s="5" t="s">
        <v>260</v>
      </c>
      <c r="F4354" s="5" t="s">
        <v>260</v>
      </c>
      <c r="G4354" s="5" t="s">
        <v>87</v>
      </c>
      <c r="H4354" s="5" t="s">
        <v>130</v>
      </c>
      <c r="I4354">
        <v>2756.8456023582721</v>
      </c>
      <c r="J4354">
        <v>3809.1185</v>
      </c>
      <c r="K4354">
        <v>0</v>
      </c>
      <c r="L4354">
        <v>317</v>
      </c>
      <c r="M4354">
        <v>5177.5570520185511</v>
      </c>
      <c r="N4354">
        <v>500</v>
      </c>
      <c r="O4354">
        <v>61</v>
      </c>
      <c r="P4354">
        <v>0</v>
      </c>
      <c r="Q4354">
        <v>47.171101383189537</v>
      </c>
      <c r="R4354">
        <v>325.98246081341313</v>
      </c>
      <c r="S4354">
        <v>4923.1689430279712</v>
      </c>
      <c r="T4354">
        <v>0</v>
      </c>
      <c r="U4354"/>
      <c r="V4354">
        <v>341</v>
      </c>
      <c r="W4354">
        <v>1311.130055275019</v>
      </c>
      <c r="X4354">
        <v>1387.01868300092</v>
      </c>
      <c r="Y4354">
        <v>2364</v>
      </c>
      <c r="Z4354">
        <v>932.81600000000003</v>
      </c>
      <c r="AA4354">
        <v>17979.538064575649</v>
      </c>
      <c r="AB4354">
        <v>0</v>
      </c>
      <c r="AC4354">
        <v>196</v>
      </c>
      <c r="AD4354">
        <v>2246.432144266616</v>
      </c>
      <c r="AE4354">
        <v>1435.8570845616</v>
      </c>
      <c r="AF4354">
        <v>3202.3932043834038</v>
      </c>
      <c r="AG4354">
        <v>37442</v>
      </c>
      <c r="AH4354">
        <v>4702.5035962247703</v>
      </c>
      <c r="AI4354">
        <v>1294</v>
      </c>
      <c r="AJ4354">
        <v>7667.8700902039454</v>
      </c>
      <c r="AK4354"/>
      <c r="AL4354">
        <v>100420.3984375</v>
      </c>
      <c r="AM4354">
        <v>79317.5859375</v>
      </c>
      <c r="AN4354">
        <v>21102.810546875</v>
      </c>
      <c r="AO4354" s="5" t="s">
        <v>3152</v>
      </c>
    </row>
    <row r="4355" spans="1:41" ht="14.25" x14ac:dyDescent="0.45">
      <c r="A4355">
        <v>2022</v>
      </c>
      <c r="B4355" s="5" t="s">
        <v>5028</v>
      </c>
      <c r="C4355" s="5" t="s">
        <v>170</v>
      </c>
      <c r="D4355" s="5" t="s">
        <v>83</v>
      </c>
      <c r="E4355" s="5" t="s">
        <v>260</v>
      </c>
      <c r="F4355" s="5" t="s">
        <v>260</v>
      </c>
      <c r="G4355" s="5" t="s">
        <v>87</v>
      </c>
      <c r="H4355" s="5" t="s">
        <v>130</v>
      </c>
      <c r="I4355">
        <v>2000</v>
      </c>
      <c r="J4355">
        <v>4516.3059820092622</v>
      </c>
      <c r="K4355">
        <v>105</v>
      </c>
      <c r="L4355">
        <v>0</v>
      </c>
      <c r="M4355">
        <v>8489.6639999999989</v>
      </c>
      <c r="N4355">
        <v>382.78360007999993</v>
      </c>
      <c r="O4355">
        <v>53.060399999999987</v>
      </c>
      <c r="P4355">
        <v>95</v>
      </c>
      <c r="Q4355">
        <v>231.57397580237759</v>
      </c>
      <c r="R4355">
        <v>382.3756105275512</v>
      </c>
      <c r="S4355">
        <v>3326.1783984674239</v>
      </c>
      <c r="T4355"/>
      <c r="U4355"/>
      <c r="V4355">
        <v>617</v>
      </c>
      <c r="W4355">
        <v>1325.4487919999999</v>
      </c>
      <c r="X4355">
        <v>2653.02</v>
      </c>
      <c r="Y4355">
        <v>4590.7292639945681</v>
      </c>
      <c r="Z4355">
        <v>584.09010016015998</v>
      </c>
      <c r="AA4355">
        <v>20731</v>
      </c>
      <c r="AB4355"/>
      <c r="AC4355">
        <v>0</v>
      </c>
      <c r="AD4355">
        <v>1334.08827325773</v>
      </c>
      <c r="AE4355">
        <v>1120.6356479999999</v>
      </c>
      <c r="AF4355">
        <v>5963.3029514520003</v>
      </c>
      <c r="AG4355">
        <v>65598</v>
      </c>
      <c r="AH4355">
        <v>5107.9783487012883</v>
      </c>
      <c r="AI4355">
        <v>2065.641372</v>
      </c>
      <c r="AJ4355">
        <v>7019.85</v>
      </c>
      <c r="AK4355"/>
      <c r="AL4355">
        <v>138292.71875</v>
      </c>
      <c r="AM4355">
        <v>113832.6484375</v>
      </c>
      <c r="AN4355">
        <v>24460.080078125</v>
      </c>
      <c r="AO4355" s="5" t="s">
        <v>5955</v>
      </c>
    </row>
    <row r="4356" spans="1:41" ht="14.25" x14ac:dyDescent="0.45">
      <c r="A4356">
        <v>2022</v>
      </c>
      <c r="B4356" s="5" t="s">
        <v>1507</v>
      </c>
      <c r="C4356" s="5" t="s">
        <v>170</v>
      </c>
      <c r="D4356" s="5" t="s">
        <v>83</v>
      </c>
      <c r="E4356" s="5" t="s">
        <v>260</v>
      </c>
      <c r="F4356" s="5" t="s">
        <v>260</v>
      </c>
      <c r="G4356" s="5" t="s">
        <v>87</v>
      </c>
      <c r="H4356" s="5" t="s">
        <v>130</v>
      </c>
      <c r="I4356">
        <v>2306.3806346526721</v>
      </c>
      <c r="J4356">
        <v>4217</v>
      </c>
      <c r="K4356">
        <v>253</v>
      </c>
      <c r="L4356">
        <v>317</v>
      </c>
      <c r="M4356">
        <v>1079.9999999999991</v>
      </c>
      <c r="N4356">
        <v>550</v>
      </c>
      <c r="O4356">
        <v>87.420407896336556</v>
      </c>
      <c r="P4356">
        <v>0</v>
      </c>
      <c r="Q4356">
        <v>66</v>
      </c>
      <c r="R4356">
        <v>781.9193477954127</v>
      </c>
      <c r="S4356">
        <v>6092</v>
      </c>
      <c r="T4356">
        <v>0</v>
      </c>
      <c r="U4356"/>
      <c r="V4356">
        <v>122</v>
      </c>
      <c r="W4356">
        <v>1079.82</v>
      </c>
      <c r="X4356">
        <v>1192.923785878032</v>
      </c>
      <c r="Y4356">
        <v>2870</v>
      </c>
      <c r="Z4356">
        <v>994.5</v>
      </c>
      <c r="AA4356">
        <v>17803.014857804701</v>
      </c>
      <c r="AB4356">
        <v>0</v>
      </c>
      <c r="AC4356">
        <v>196.07148628178359</v>
      </c>
      <c r="AD4356">
        <v>2266.6395803603391</v>
      </c>
      <c r="AE4356">
        <v>1188.6857536682121</v>
      </c>
      <c r="AF4356">
        <v>6099.7524702482742</v>
      </c>
      <c r="AG4356">
        <v>29002.97190362847</v>
      </c>
      <c r="AH4356">
        <v>4317.4466549375002</v>
      </c>
      <c r="AI4356">
        <v>0</v>
      </c>
      <c r="AJ4356">
        <v>5106.1796485162931</v>
      </c>
      <c r="AK4356"/>
      <c r="AL4356">
        <v>87990.7265625</v>
      </c>
      <c r="AM4356">
        <v>71621.4765625</v>
      </c>
      <c r="AN4356">
        <v>16369.25</v>
      </c>
      <c r="AO4356" s="5" t="s">
        <v>3153</v>
      </c>
    </row>
    <row r="4357" spans="1:41" ht="14.25" x14ac:dyDescent="0.45">
      <c r="A4357">
        <v>2022</v>
      </c>
      <c r="B4357" s="5" t="s">
        <v>1509</v>
      </c>
      <c r="C4357" s="5" t="s">
        <v>170</v>
      </c>
      <c r="D4357" s="5" t="s">
        <v>83</v>
      </c>
      <c r="E4357" s="5" t="s">
        <v>260</v>
      </c>
      <c r="F4357" s="5" t="s">
        <v>260</v>
      </c>
      <c r="G4357" s="5" t="s">
        <v>87</v>
      </c>
      <c r="H4357" s="5" t="s">
        <v>130</v>
      </c>
      <c r="I4357">
        <v>2400</v>
      </c>
      <c r="J4357">
        <v>4071.48</v>
      </c>
      <c r="K4357">
        <v>0</v>
      </c>
      <c r="L4357">
        <v>207</v>
      </c>
      <c r="M4357">
        <v>3622.5439946874981</v>
      </c>
      <c r="N4357">
        <v>631.77711720710408</v>
      </c>
      <c r="O4357">
        <v>56.911488549878847</v>
      </c>
      <c r="P4357">
        <v>0</v>
      </c>
      <c r="Q4357">
        <v>37.116598766400003</v>
      </c>
      <c r="R4357">
        <v>243.1777237270862</v>
      </c>
      <c r="S4357">
        <v>4684.0720115768672</v>
      </c>
      <c r="T4357">
        <v>110.984491290178</v>
      </c>
      <c r="U4357"/>
      <c r="V4357">
        <v>165</v>
      </c>
      <c r="W4357">
        <v>1149.2717406346369</v>
      </c>
      <c r="X4357">
        <v>2362.6970333444078</v>
      </c>
      <c r="Y4357">
        <v>2069.41248</v>
      </c>
      <c r="Z4357">
        <v>847.96907893681578</v>
      </c>
      <c r="AA4357">
        <v>16673.44039949993</v>
      </c>
      <c r="AB4357">
        <v>0</v>
      </c>
      <c r="AC4357">
        <v>52</v>
      </c>
      <c r="AD4357">
        <v>2271.9484154823072</v>
      </c>
      <c r="AE4357">
        <v>1455.666064423918</v>
      </c>
      <c r="AF4357">
        <v>3751.0515827504478</v>
      </c>
      <c r="AG4357">
        <v>36421.427639969021</v>
      </c>
      <c r="AH4357">
        <v>3705.1524226017691</v>
      </c>
      <c r="AI4357">
        <v>1646.449456963968</v>
      </c>
      <c r="AJ4357">
        <v>6008.2008893732118</v>
      </c>
      <c r="AK4357"/>
      <c r="AL4357">
        <v>94644.765625</v>
      </c>
      <c r="AM4357">
        <v>75034.71875</v>
      </c>
      <c r="AN4357">
        <v>19610.03125</v>
      </c>
      <c r="AO4357" s="5" t="s">
        <v>3154</v>
      </c>
    </row>
    <row r="4358" spans="1:41" ht="14.25" x14ac:dyDescent="0.45">
      <c r="A4358">
        <v>2022</v>
      </c>
      <c r="B4358" s="5" t="s">
        <v>5028</v>
      </c>
      <c r="C4358" s="5" t="s">
        <v>170</v>
      </c>
      <c r="D4358" s="5" t="s">
        <v>83</v>
      </c>
      <c r="E4358" s="5" t="s">
        <v>263</v>
      </c>
      <c r="F4358" s="5" t="s">
        <v>263</v>
      </c>
      <c r="G4358" s="5" t="s">
        <v>87</v>
      </c>
      <c r="H4358" s="5" t="s">
        <v>130</v>
      </c>
      <c r="I4358"/>
      <c r="J4358"/>
      <c r="K4358">
        <v>27.341933643375</v>
      </c>
      <c r="L4358">
        <v>0</v>
      </c>
      <c r="M4358"/>
      <c r="N4358">
        <v>0</v>
      </c>
      <c r="O4358">
        <v>212.24160000000001</v>
      </c>
      <c r="P4358">
        <v>1200</v>
      </c>
      <c r="Q4358">
        <v>0</v>
      </c>
      <c r="R4358">
        <v>0</v>
      </c>
      <c r="S4358">
        <v>0</v>
      </c>
      <c r="T4358"/>
      <c r="U4358"/>
      <c r="V4358">
        <v>203</v>
      </c>
      <c r="W4358"/>
      <c r="X4358">
        <v>0</v>
      </c>
      <c r="Y4358">
        <v>0</v>
      </c>
      <c r="Z4358">
        <v>0</v>
      </c>
      <c r="AA4358">
        <v>0</v>
      </c>
      <c r="AB4358"/>
      <c r="AC4358">
        <v>0</v>
      </c>
      <c r="AD4358"/>
      <c r="AE4358">
        <v>26.530200000000001</v>
      </c>
      <c r="AF4358">
        <v>0</v>
      </c>
      <c r="AG4358"/>
      <c r="AH4358"/>
      <c r="AI4358"/>
      <c r="AJ4358"/>
      <c r="AK4358"/>
      <c r="AL4358">
        <v>1669.1136474609375</v>
      </c>
      <c r="AM4358">
        <v>1429.5301513671875</v>
      </c>
      <c r="AN4358">
        <v>239.58352661132813</v>
      </c>
      <c r="AO4358" s="5" t="s">
        <v>5956</v>
      </c>
    </row>
    <row r="4359" spans="1:41" ht="14.25" x14ac:dyDescent="0.45">
      <c r="A4359">
        <v>2022</v>
      </c>
      <c r="B4359" s="5" t="s">
        <v>1507</v>
      </c>
      <c r="C4359" s="5" t="s">
        <v>170</v>
      </c>
      <c r="D4359" s="5" t="s">
        <v>83</v>
      </c>
      <c r="E4359" s="5" t="s">
        <v>263</v>
      </c>
      <c r="F4359" s="5" t="s">
        <v>263</v>
      </c>
      <c r="G4359" s="5" t="s">
        <v>87</v>
      </c>
      <c r="H4359" s="5" t="s">
        <v>130</v>
      </c>
      <c r="I4359"/>
      <c r="J4359"/>
      <c r="K4359">
        <v>63</v>
      </c>
      <c r="L4359"/>
      <c r="M4359">
        <v>0</v>
      </c>
      <c r="N4359">
        <v>0</v>
      </c>
      <c r="O4359">
        <v>312.21574248691633</v>
      </c>
      <c r="P4359">
        <v>0</v>
      </c>
      <c r="Q4359">
        <v>0</v>
      </c>
      <c r="R4359">
        <v>0</v>
      </c>
      <c r="S4359">
        <v>0</v>
      </c>
      <c r="T4359">
        <v>624.43148497383265</v>
      </c>
      <c r="U4359"/>
      <c r="V4359">
        <v>122</v>
      </c>
      <c r="W4359">
        <v>660</v>
      </c>
      <c r="X4359">
        <v>149.11547323475401</v>
      </c>
      <c r="Y4359">
        <v>0</v>
      </c>
      <c r="Z4359">
        <v>0</v>
      </c>
      <c r="AA4359">
        <v>0</v>
      </c>
      <c r="AB4359">
        <v>0</v>
      </c>
      <c r="AC4359">
        <v>0</v>
      </c>
      <c r="AD4359">
        <v>0</v>
      </c>
      <c r="AE4359">
        <v>609.20144875495873</v>
      </c>
      <c r="AF4359"/>
      <c r="AG4359">
        <v>0</v>
      </c>
      <c r="AH4359">
        <v>0</v>
      </c>
      <c r="AI4359">
        <v>0</v>
      </c>
      <c r="AJ4359">
        <v>0</v>
      </c>
      <c r="AK4359"/>
      <c r="AL4359">
        <v>2539.964111328125</v>
      </c>
      <c r="AM4359">
        <v>731.20147705078125</v>
      </c>
      <c r="AN4359">
        <v>1808.7626953125</v>
      </c>
      <c r="AO4359" s="5" t="s">
        <v>3156</v>
      </c>
    </row>
    <row r="4360" spans="1:41" ht="14.25" x14ac:dyDescent="0.45">
      <c r="A4360">
        <v>2022</v>
      </c>
      <c r="B4360" s="5" t="s">
        <v>4071</v>
      </c>
      <c r="C4360" s="5" t="s">
        <v>170</v>
      </c>
      <c r="D4360" s="5" t="s">
        <v>83</v>
      </c>
      <c r="E4360" s="5" t="s">
        <v>263</v>
      </c>
      <c r="F4360" s="5" t="s">
        <v>263</v>
      </c>
      <c r="G4360" s="5" t="s">
        <v>87</v>
      </c>
      <c r="H4360" s="5" t="s">
        <v>130</v>
      </c>
      <c r="I4360"/>
      <c r="J4360"/>
      <c r="K4360">
        <v>19.582097405067291</v>
      </c>
      <c r="L4360"/>
      <c r="M4360"/>
      <c r="N4360">
        <v>0</v>
      </c>
      <c r="O4360">
        <v>216.06215688</v>
      </c>
      <c r="P4360">
        <v>791.7340067340067</v>
      </c>
      <c r="Q4360">
        <v>0</v>
      </c>
      <c r="R4360">
        <v>0</v>
      </c>
      <c r="S4360">
        <v>0</v>
      </c>
      <c r="T4360"/>
      <c r="U4360"/>
      <c r="V4360">
        <v>200</v>
      </c>
      <c r="W4360"/>
      <c r="X4360">
        <v>303.62222087999999</v>
      </c>
      <c r="Y4360"/>
      <c r="Z4360"/>
      <c r="AA4360">
        <v>0</v>
      </c>
      <c r="AB4360"/>
      <c r="AC4360">
        <v>0</v>
      </c>
      <c r="AD4360"/>
      <c r="AE4360">
        <v>86</v>
      </c>
      <c r="AF4360">
        <v>0</v>
      </c>
      <c r="AG4360"/>
      <c r="AH4360"/>
      <c r="AI4360"/>
      <c r="AJ4360"/>
      <c r="AK4360"/>
      <c r="AL4360">
        <v>1617.00048828125</v>
      </c>
      <c r="AM4360">
        <v>1077.7340087890625</v>
      </c>
      <c r="AN4360">
        <v>539.2664794921875</v>
      </c>
      <c r="AO4360" s="5" t="s">
        <v>4648</v>
      </c>
    </row>
    <row r="4361" spans="1:41" ht="14.25" x14ac:dyDescent="0.45">
      <c r="A4361">
        <v>2022</v>
      </c>
      <c r="B4361" s="5" t="s">
        <v>589</v>
      </c>
      <c r="C4361" s="5" t="s">
        <v>170</v>
      </c>
      <c r="D4361" s="5" t="s">
        <v>83</v>
      </c>
      <c r="E4361" s="5" t="s">
        <v>263</v>
      </c>
      <c r="F4361" s="5" t="s">
        <v>263</v>
      </c>
      <c r="G4361" s="5" t="s">
        <v>87</v>
      </c>
      <c r="H4361" s="5" t="s">
        <v>130</v>
      </c>
      <c r="I4361">
        <v>0</v>
      </c>
      <c r="J4361"/>
      <c r="K4361">
        <v>19.582097405067291</v>
      </c>
      <c r="L4361">
        <v>0</v>
      </c>
      <c r="M4361">
        <v>0</v>
      </c>
      <c r="N4361">
        <v>0</v>
      </c>
      <c r="O4361">
        <v>220.88669520008969</v>
      </c>
      <c r="P4361">
        <v>0</v>
      </c>
      <c r="Q4361">
        <v>6</v>
      </c>
      <c r="R4361">
        <v>207.0299043329675</v>
      </c>
      <c r="S4361">
        <v>0</v>
      </c>
      <c r="T4361">
        <v>0</v>
      </c>
      <c r="U4361"/>
      <c r="V4361">
        <v>281</v>
      </c>
      <c r="W4361">
        <v>0</v>
      </c>
      <c r="X4361">
        <v>315.03326512183469</v>
      </c>
      <c r="Y4361">
        <v>0</v>
      </c>
      <c r="Z4361"/>
      <c r="AA4361">
        <v>0</v>
      </c>
      <c r="AB4361"/>
      <c r="AC4361">
        <v>0</v>
      </c>
      <c r="AD4361"/>
      <c r="AE4361">
        <v>85.909062520100264</v>
      </c>
      <c r="AF4361">
        <v>0</v>
      </c>
      <c r="AG4361"/>
      <c r="AH4361"/>
      <c r="AI4361"/>
      <c r="AJ4361">
        <v>0</v>
      </c>
      <c r="AK4361"/>
      <c r="AL4361">
        <v>1135.4410400390625</v>
      </c>
      <c r="AM4361">
        <v>579.93896484375</v>
      </c>
      <c r="AN4361">
        <v>555.5020751953125</v>
      </c>
      <c r="AO4361" s="5" t="s">
        <v>1178</v>
      </c>
    </row>
    <row r="4362" spans="1:41" ht="14.25" x14ac:dyDescent="0.45">
      <c r="A4362">
        <v>2022</v>
      </c>
      <c r="B4362" s="5" t="s">
        <v>1508</v>
      </c>
      <c r="C4362" s="5" t="s">
        <v>170</v>
      </c>
      <c r="D4362" s="5" t="s">
        <v>83</v>
      </c>
      <c r="E4362" s="5" t="s">
        <v>263</v>
      </c>
      <c r="F4362" s="5" t="s">
        <v>263</v>
      </c>
      <c r="G4362" s="5" t="s">
        <v>87</v>
      </c>
      <c r="H4362" s="5" t="s">
        <v>130</v>
      </c>
      <c r="I4362">
        <v>0</v>
      </c>
      <c r="J4362"/>
      <c r="K4362"/>
      <c r="L4362">
        <v>0</v>
      </c>
      <c r="M4362">
        <v>0</v>
      </c>
      <c r="N4362">
        <v>0</v>
      </c>
      <c r="O4362">
        <v>244</v>
      </c>
      <c r="P4362">
        <v>0</v>
      </c>
      <c r="Q4362">
        <v>0</v>
      </c>
      <c r="R4362"/>
      <c r="S4362">
        <v>0</v>
      </c>
      <c r="T4362">
        <v>624.43148497383265</v>
      </c>
      <c r="U4362"/>
      <c r="V4362">
        <v>242</v>
      </c>
      <c r="W4362"/>
      <c r="X4362">
        <v>173.377335375115</v>
      </c>
      <c r="Y4362">
        <v>0</v>
      </c>
      <c r="Z4362"/>
      <c r="AA4362">
        <v>0</v>
      </c>
      <c r="AB4362">
        <v>0</v>
      </c>
      <c r="AC4362"/>
      <c r="AD4362">
        <v>0</v>
      </c>
      <c r="AE4362">
        <v>100</v>
      </c>
      <c r="AF4362"/>
      <c r="AG4362">
        <v>0</v>
      </c>
      <c r="AH4362">
        <v>0</v>
      </c>
      <c r="AI4362">
        <v>0</v>
      </c>
      <c r="AJ4362">
        <v>0</v>
      </c>
      <c r="AK4362"/>
      <c r="AL4362">
        <v>1383.8087158203125</v>
      </c>
      <c r="AM4362">
        <v>342</v>
      </c>
      <c r="AN4362">
        <v>1041.808837890625</v>
      </c>
      <c r="AO4362" s="5" t="s">
        <v>3155</v>
      </c>
    </row>
    <row r="4363" spans="1:41" ht="14.25" x14ac:dyDescent="0.45">
      <c r="A4363">
        <v>2022</v>
      </c>
      <c r="B4363" s="5" t="s">
        <v>1509</v>
      </c>
      <c r="C4363" s="5" t="s">
        <v>170</v>
      </c>
      <c r="D4363" s="5" t="s">
        <v>83</v>
      </c>
      <c r="E4363" s="5" t="s">
        <v>263</v>
      </c>
      <c r="F4363" s="5" t="s">
        <v>263</v>
      </c>
      <c r="G4363" s="5" t="s">
        <v>87</v>
      </c>
      <c r="H4363" s="5" t="s">
        <v>130</v>
      </c>
      <c r="I4363">
        <v>0</v>
      </c>
      <c r="J4363"/>
      <c r="K4363"/>
      <c r="L4363">
        <v>0</v>
      </c>
      <c r="M4363">
        <v>0</v>
      </c>
      <c r="N4363">
        <v>0</v>
      </c>
      <c r="O4363">
        <v>227.64595419951539</v>
      </c>
      <c r="P4363">
        <v>0</v>
      </c>
      <c r="Q4363">
        <v>0</v>
      </c>
      <c r="R4363">
        <v>220.53373870114081</v>
      </c>
      <c r="S4363">
        <v>0</v>
      </c>
      <c r="T4363">
        <v>0</v>
      </c>
      <c r="U4363"/>
      <c r="V4363">
        <v>83</v>
      </c>
      <c r="W4363">
        <v>0</v>
      </c>
      <c r="X4363">
        <v>251.15885662906999</v>
      </c>
      <c r="Y4363">
        <v>0</v>
      </c>
      <c r="Z4363">
        <v>0</v>
      </c>
      <c r="AA4363">
        <v>0</v>
      </c>
      <c r="AB4363">
        <v>0</v>
      </c>
      <c r="AC4363"/>
      <c r="AD4363"/>
      <c r="AE4363">
        <v>85.909062520100264</v>
      </c>
      <c r="AF4363"/>
      <c r="AG4363"/>
      <c r="AH4363">
        <v>0</v>
      </c>
      <c r="AI4363">
        <v>0</v>
      </c>
      <c r="AJ4363">
        <v>0</v>
      </c>
      <c r="AK4363"/>
      <c r="AL4363">
        <v>868.24761962890625</v>
      </c>
      <c r="AM4363">
        <v>389.44281005859375</v>
      </c>
      <c r="AN4363">
        <v>478.8048095703125</v>
      </c>
      <c r="AO4363" s="5" t="s">
        <v>3157</v>
      </c>
    </row>
    <row r="4364" spans="1:41" ht="14.25" x14ac:dyDescent="0.45">
      <c r="A4364">
        <v>2022</v>
      </c>
      <c r="B4364" s="5" t="s">
        <v>5028</v>
      </c>
      <c r="C4364" s="5" t="s">
        <v>5027</v>
      </c>
      <c r="D4364" s="5" t="s">
        <v>83</v>
      </c>
      <c r="E4364" s="5" t="s">
        <v>94</v>
      </c>
      <c r="F4364" s="5" t="s">
        <v>235</v>
      </c>
      <c r="G4364" s="5" t="s">
        <v>86</v>
      </c>
      <c r="H4364" s="5" t="s">
        <v>130</v>
      </c>
      <c r="I4364">
        <v>300</v>
      </c>
      <c r="J4364"/>
      <c r="K4364"/>
      <c r="L4364"/>
      <c r="M4364">
        <v>0</v>
      </c>
      <c r="N4364">
        <v>0</v>
      </c>
      <c r="O4364">
        <v>0</v>
      </c>
      <c r="P4364"/>
      <c r="Q4364">
        <v>0</v>
      </c>
      <c r="R4364">
        <v>0</v>
      </c>
      <c r="S4364">
        <v>10</v>
      </c>
      <c r="T4364"/>
      <c r="U4364"/>
      <c r="V4364">
        <v>188</v>
      </c>
      <c r="W4364"/>
      <c r="X4364">
        <v>0</v>
      </c>
      <c r="Y4364">
        <v>2243</v>
      </c>
      <c r="Z4364"/>
      <c r="AA4364">
        <v>0</v>
      </c>
      <c r="AB4364">
        <v>0</v>
      </c>
      <c r="AC4364"/>
      <c r="AD4364"/>
      <c r="AE4364"/>
      <c r="AF4364">
        <v>0</v>
      </c>
      <c r="AG4364"/>
      <c r="AH4364"/>
      <c r="AI4364">
        <v>0</v>
      </c>
      <c r="AJ4364"/>
      <c r="AK4364"/>
      <c r="AL4364">
        <v>2741</v>
      </c>
      <c r="AM4364">
        <v>2731</v>
      </c>
      <c r="AN4364">
        <v>10</v>
      </c>
      <c r="AO4364" s="5" t="s">
        <v>5957</v>
      </c>
    </row>
    <row r="4365" spans="1:41" ht="14.25" x14ac:dyDescent="0.45">
      <c r="A4365">
        <v>2022</v>
      </c>
      <c r="B4365" s="5" t="s">
        <v>4071</v>
      </c>
      <c r="C4365" s="5" t="s">
        <v>5027</v>
      </c>
      <c r="D4365" s="5" t="s">
        <v>83</v>
      </c>
      <c r="E4365" s="5" t="s">
        <v>94</v>
      </c>
      <c r="F4365" s="5" t="s">
        <v>235</v>
      </c>
      <c r="G4365" s="5" t="s">
        <v>86</v>
      </c>
      <c r="H4365" s="5" t="s">
        <v>130</v>
      </c>
      <c r="I4365">
        <v>133.78352001573339</v>
      </c>
      <c r="J4365"/>
      <c r="K4365"/>
      <c r="L4365"/>
      <c r="M4365"/>
      <c r="N4365">
        <v>0</v>
      </c>
      <c r="O4365">
        <v>0</v>
      </c>
      <c r="P4365"/>
      <c r="Q4365">
        <v>0</v>
      </c>
      <c r="R4365"/>
      <c r="S4365">
        <v>39.078884295501915</v>
      </c>
      <c r="T4365"/>
      <c r="U4365"/>
      <c r="V4365">
        <v>245.7856143848673</v>
      </c>
      <c r="W4365"/>
      <c r="X4365">
        <v>0</v>
      </c>
      <c r="Y4365"/>
      <c r="Z4365"/>
      <c r="AA4365">
        <v>0</v>
      </c>
      <c r="AB4365"/>
      <c r="AC4365"/>
      <c r="AD4365">
        <v>0</v>
      </c>
      <c r="AE4365"/>
      <c r="AF4365">
        <v>0</v>
      </c>
      <c r="AG4365"/>
      <c r="AH4365"/>
      <c r="AI4365">
        <v>0</v>
      </c>
      <c r="AJ4365"/>
      <c r="AK4365"/>
      <c r="AL4365">
        <v>418.64804077148438</v>
      </c>
      <c r="AM4365">
        <v>379.56915283203125</v>
      </c>
      <c r="AN4365">
        <v>39.078884124755859</v>
      </c>
      <c r="AO4365" s="5" t="s">
        <v>5958</v>
      </c>
    </row>
    <row r="4366" spans="1:41" ht="14.25" x14ac:dyDescent="0.45">
      <c r="A4366">
        <v>2022</v>
      </c>
      <c r="B4366" s="5" t="s">
        <v>4071</v>
      </c>
      <c r="C4366" s="5" t="s">
        <v>5027</v>
      </c>
      <c r="D4366" s="5" t="s">
        <v>83</v>
      </c>
      <c r="E4366" s="5" t="s">
        <v>94</v>
      </c>
      <c r="F4366" s="5" t="s">
        <v>187</v>
      </c>
      <c r="G4366" s="5" t="s">
        <v>86</v>
      </c>
      <c r="H4366" s="5" t="s">
        <v>130</v>
      </c>
      <c r="I4366">
        <v>308.51750759606773</v>
      </c>
      <c r="J4366">
        <v>385.64688449508469</v>
      </c>
      <c r="K4366"/>
      <c r="L4366"/>
      <c r="M4366">
        <v>1054.1014842865648</v>
      </c>
      <c r="N4366">
        <v>1251.9306549810221</v>
      </c>
      <c r="O4366">
        <v>522.42297952934143</v>
      </c>
      <c r="P4366">
        <v>257.09792299672313</v>
      </c>
      <c r="Q4366">
        <v>0</v>
      </c>
      <c r="R4366">
        <v>0</v>
      </c>
      <c r="S4366">
        <v>138.83287841823048</v>
      </c>
      <c r="T4366"/>
      <c r="U4366">
        <v>0</v>
      </c>
      <c r="V4366">
        <v>0</v>
      </c>
      <c r="W4366"/>
      <c r="X4366">
        <v>0</v>
      </c>
      <c r="Y4366">
        <v>766.09088754515653</v>
      </c>
      <c r="Z4366">
        <v>0</v>
      </c>
      <c r="AA4366">
        <v>3967.5351476854312</v>
      </c>
      <c r="AB4366"/>
      <c r="AC4366">
        <v>0</v>
      </c>
      <c r="AD4366">
        <v>0</v>
      </c>
      <c r="AE4366"/>
      <c r="AF4366">
        <v>628.96435881918353</v>
      </c>
      <c r="AG4366">
        <v>13285.792268778665</v>
      </c>
      <c r="AH4366">
        <v>2570.9792299672313</v>
      </c>
      <c r="AI4366"/>
      <c r="AJ4366">
        <v>1131.2308611855817</v>
      </c>
      <c r="AK4366"/>
      <c r="AL4366">
        <v>26269.142578125</v>
      </c>
      <c r="AM4366">
        <v>21982.806640625</v>
      </c>
      <c r="AN4366">
        <v>4286.33642578125</v>
      </c>
      <c r="AO4366" s="5" t="s">
        <v>5960</v>
      </c>
    </row>
    <row r="4367" spans="1:41" ht="14.25" x14ac:dyDescent="0.45">
      <c r="A4367">
        <v>2022</v>
      </c>
      <c r="B4367" s="5" t="s">
        <v>5028</v>
      </c>
      <c r="C4367" s="5" t="s">
        <v>5027</v>
      </c>
      <c r="D4367" s="5" t="s">
        <v>83</v>
      </c>
      <c r="E4367" s="5" t="s">
        <v>94</v>
      </c>
      <c r="F4367" s="5" t="s">
        <v>187</v>
      </c>
      <c r="G4367" s="5" t="s">
        <v>86</v>
      </c>
      <c r="H4367" s="5" t="s">
        <v>130</v>
      </c>
      <c r="I4367">
        <v>300</v>
      </c>
      <c r="J4367">
        <v>443.19566811192311</v>
      </c>
      <c r="K4367"/>
      <c r="L4367"/>
      <c r="M4367">
        <v>1190</v>
      </c>
      <c r="N4367">
        <v>980.39</v>
      </c>
      <c r="O4367">
        <v>506.4744</v>
      </c>
      <c r="P4367">
        <v>210</v>
      </c>
      <c r="Q4367">
        <v>0</v>
      </c>
      <c r="R4367">
        <v>0</v>
      </c>
      <c r="S4367">
        <v>100</v>
      </c>
      <c r="T4367"/>
      <c r="U4367">
        <v>0</v>
      </c>
      <c r="V4367">
        <v>0</v>
      </c>
      <c r="W4367">
        <v>0</v>
      </c>
      <c r="X4367">
        <v>0</v>
      </c>
      <c r="Y4367">
        <v>2825.5650434018062</v>
      </c>
      <c r="Z4367">
        <v>0</v>
      </c>
      <c r="AA4367">
        <v>2983</v>
      </c>
      <c r="AB4367"/>
      <c r="AC4367">
        <v>764.73974999999996</v>
      </c>
      <c r="AD4367">
        <v>0</v>
      </c>
      <c r="AE4367">
        <v>0</v>
      </c>
      <c r="AF4367">
        <v>0</v>
      </c>
      <c r="AG4367">
        <v>17426</v>
      </c>
      <c r="AH4367">
        <v>2500</v>
      </c>
      <c r="AI4367"/>
      <c r="AJ4367">
        <v>2000</v>
      </c>
      <c r="AK4367"/>
      <c r="AL4367">
        <v>32229.365234375</v>
      </c>
      <c r="AM4367">
        <v>27932.890625</v>
      </c>
      <c r="AN4367">
        <v>4296.474609375</v>
      </c>
      <c r="AO4367" s="5" t="s">
        <v>5959</v>
      </c>
    </row>
    <row r="4368" spans="1:41" ht="14.25" x14ac:dyDescent="0.45">
      <c r="A4368">
        <v>2022</v>
      </c>
      <c r="B4368" s="5" t="s">
        <v>4071</v>
      </c>
      <c r="C4368" s="5" t="s">
        <v>5027</v>
      </c>
      <c r="D4368" s="5" t="s">
        <v>83</v>
      </c>
      <c r="E4368" s="5" t="s">
        <v>94</v>
      </c>
      <c r="F4368" s="5" t="s">
        <v>190</v>
      </c>
      <c r="G4368" s="5" t="s">
        <v>86</v>
      </c>
      <c r="H4368" s="5" t="s">
        <v>130</v>
      </c>
      <c r="I4368">
        <v>0</v>
      </c>
      <c r="J4368">
        <v>462.77626139410165</v>
      </c>
      <c r="K4368"/>
      <c r="L4368">
        <v>0</v>
      </c>
      <c r="M4368">
        <v>1110.6630273458438</v>
      </c>
      <c r="N4368">
        <v>162.7537841229082</v>
      </c>
      <c r="O4368">
        <v>149.11679533809942</v>
      </c>
      <c r="P4368">
        <v>0</v>
      </c>
      <c r="Q4368">
        <v>0</v>
      </c>
      <c r="R4368">
        <v>0</v>
      </c>
      <c r="S4368">
        <v>138.83287841823048</v>
      </c>
      <c r="T4368"/>
      <c r="U4368">
        <v>0</v>
      </c>
      <c r="V4368">
        <v>534.76367983318414</v>
      </c>
      <c r="W4368">
        <v>123.40700303842711</v>
      </c>
      <c r="X4368">
        <v>54.466199504245566</v>
      </c>
      <c r="Y4368">
        <v>80.725972655200309</v>
      </c>
      <c r="Z4368">
        <v>12.340700303842711</v>
      </c>
      <c r="AA4368">
        <v>4194.8097116145345</v>
      </c>
      <c r="AB4368"/>
      <c r="AC4368">
        <v>665.16753085854873</v>
      </c>
      <c r="AD4368">
        <v>357.29148093493109</v>
      </c>
      <c r="AE4368">
        <v>1554.9282382841816</v>
      </c>
      <c r="AF4368">
        <v>271.4954066845396</v>
      </c>
      <c r="AG4368">
        <v>0</v>
      </c>
      <c r="AH4368">
        <v>0</v>
      </c>
      <c r="AI4368"/>
      <c r="AJ4368">
        <v>0</v>
      </c>
      <c r="AK4368"/>
      <c r="AL4368">
        <v>9873.5390625</v>
      </c>
      <c r="AM4368">
        <v>7939.76123046875</v>
      </c>
      <c r="AN4368">
        <v>1933.7774658203125</v>
      </c>
      <c r="AO4368" s="5" t="s">
        <v>5962</v>
      </c>
    </row>
    <row r="4369" spans="1:41" ht="14.25" x14ac:dyDescent="0.45">
      <c r="A4369">
        <v>2022</v>
      </c>
      <c r="B4369" s="5" t="s">
        <v>5028</v>
      </c>
      <c r="C4369" s="5" t="s">
        <v>5027</v>
      </c>
      <c r="D4369" s="5" t="s">
        <v>83</v>
      </c>
      <c r="E4369" s="5" t="s">
        <v>94</v>
      </c>
      <c r="F4369" s="5" t="s">
        <v>190</v>
      </c>
      <c r="G4369" s="5" t="s">
        <v>86</v>
      </c>
      <c r="H4369" s="5" t="s">
        <v>130</v>
      </c>
      <c r="I4369">
        <v>250</v>
      </c>
      <c r="J4369">
        <v>100</v>
      </c>
      <c r="K4369"/>
      <c r="L4369"/>
      <c r="M4369">
        <v>3260</v>
      </c>
      <c r="N4369">
        <v>665.24</v>
      </c>
      <c r="O4369">
        <v>154.67320000000001</v>
      </c>
      <c r="P4369">
        <v>0</v>
      </c>
      <c r="Q4369">
        <v>0</v>
      </c>
      <c r="R4369">
        <v>0</v>
      </c>
      <c r="S4369">
        <v>450</v>
      </c>
      <c r="T4369"/>
      <c r="U4369">
        <v>0</v>
      </c>
      <c r="V4369">
        <v>970</v>
      </c>
      <c r="W4369">
        <v>120</v>
      </c>
      <c r="X4369">
        <v>190</v>
      </c>
      <c r="Y4369">
        <v>204.2</v>
      </c>
      <c r="Z4369">
        <v>12.127683040000001</v>
      </c>
      <c r="AA4369">
        <v>3136</v>
      </c>
      <c r="AB4369"/>
      <c r="AC4369">
        <v>0</v>
      </c>
      <c r="AD4369">
        <v>534.37098000000015</v>
      </c>
      <c r="AE4369">
        <v>2069</v>
      </c>
      <c r="AF4369">
        <v>0</v>
      </c>
      <c r="AG4369">
        <v>944</v>
      </c>
      <c r="AH4369">
        <v>0</v>
      </c>
      <c r="AI4369"/>
      <c r="AJ4369">
        <v>0</v>
      </c>
      <c r="AK4369"/>
      <c r="AL4369">
        <v>13059.6123046875</v>
      </c>
      <c r="AM4369">
        <v>8350.5673828125</v>
      </c>
      <c r="AN4369">
        <v>4709.0439453125</v>
      </c>
      <c r="AO4369" s="5" t="s">
        <v>5961</v>
      </c>
    </row>
    <row r="4370" spans="1:41" ht="14.25" x14ac:dyDescent="0.45">
      <c r="A4370">
        <v>2022</v>
      </c>
      <c r="B4370" s="5" t="s">
        <v>4071</v>
      </c>
      <c r="C4370" s="5" t="s">
        <v>5027</v>
      </c>
      <c r="D4370" s="5" t="s">
        <v>83</v>
      </c>
      <c r="E4370" s="5" t="s">
        <v>94</v>
      </c>
      <c r="F4370" s="5" t="s">
        <v>193</v>
      </c>
      <c r="G4370" s="5" t="s">
        <v>86</v>
      </c>
      <c r="H4370" s="5" t="s">
        <v>130</v>
      </c>
      <c r="I4370">
        <v>123.40700303842711</v>
      </c>
      <c r="J4370">
        <v>205.6783383973785</v>
      </c>
      <c r="K4370"/>
      <c r="L4370"/>
      <c r="M4370">
        <v>1162.0826119451885</v>
      </c>
      <c r="N4370">
        <v>1635.4183780170113</v>
      </c>
      <c r="O4370">
        <v>262.2398814566576</v>
      </c>
      <c r="P4370">
        <v>0</v>
      </c>
      <c r="Q4370">
        <v>0</v>
      </c>
      <c r="R4370">
        <v>0</v>
      </c>
      <c r="S4370">
        <v>0</v>
      </c>
      <c r="T4370"/>
      <c r="U4370">
        <v>51.419584599344624</v>
      </c>
      <c r="V4370">
        <v>164.54267071790281</v>
      </c>
      <c r="W4370">
        <v>82.271335358951404</v>
      </c>
      <c r="X4370">
        <v>58.883232586622128</v>
      </c>
      <c r="Y4370">
        <v>0</v>
      </c>
      <c r="Z4370">
        <v>0</v>
      </c>
      <c r="AA4370">
        <v>739.41362653857573</v>
      </c>
      <c r="AB4370">
        <v>139.68232995581167</v>
      </c>
      <c r="AC4370">
        <v>0</v>
      </c>
      <c r="AD4370">
        <v>0</v>
      </c>
      <c r="AE4370"/>
      <c r="AF4370">
        <v>271.4954066845396</v>
      </c>
      <c r="AG4370">
        <v>0</v>
      </c>
      <c r="AH4370">
        <v>0</v>
      </c>
      <c r="AI4370">
        <v>227.27456392910324</v>
      </c>
      <c r="AJ4370">
        <v>0</v>
      </c>
      <c r="AK4370">
        <v>233.44491408102459</v>
      </c>
      <c r="AL4370">
        <v>5357.25390625</v>
      </c>
      <c r="AM4370">
        <v>3191.375</v>
      </c>
      <c r="AN4370">
        <v>2165.87890625</v>
      </c>
      <c r="AO4370" s="5" t="s">
        <v>5963</v>
      </c>
    </row>
    <row r="4371" spans="1:41" ht="14.25" x14ac:dyDescent="0.45">
      <c r="A4371">
        <v>2022</v>
      </c>
      <c r="B4371" s="5" t="s">
        <v>5028</v>
      </c>
      <c r="C4371" s="5" t="s">
        <v>5027</v>
      </c>
      <c r="D4371" s="5" t="s">
        <v>83</v>
      </c>
      <c r="E4371" s="5" t="s">
        <v>94</v>
      </c>
      <c r="F4371" s="5" t="s">
        <v>193</v>
      </c>
      <c r="G4371" s="5" t="s">
        <v>86</v>
      </c>
      <c r="H4371" s="5" t="s">
        <v>130</v>
      </c>
      <c r="I4371">
        <v>100</v>
      </c>
      <c r="J4371">
        <v>1496.766887149292</v>
      </c>
      <c r="K4371"/>
      <c r="L4371"/>
      <c r="M4371">
        <v>1130</v>
      </c>
      <c r="N4371">
        <v>1749.23</v>
      </c>
      <c r="O4371">
        <v>254.63724000000011</v>
      </c>
      <c r="P4371">
        <v>0</v>
      </c>
      <c r="Q4371">
        <v>0</v>
      </c>
      <c r="R4371">
        <v>0</v>
      </c>
      <c r="S4371">
        <v>50</v>
      </c>
      <c r="T4371">
        <v>200</v>
      </c>
      <c r="U4371">
        <v>50</v>
      </c>
      <c r="V4371">
        <v>160</v>
      </c>
      <c r="W4371">
        <v>80</v>
      </c>
      <c r="X4371">
        <v>50</v>
      </c>
      <c r="Y4371">
        <v>11.6</v>
      </c>
      <c r="Z4371">
        <v>0</v>
      </c>
      <c r="AA4371">
        <v>1211</v>
      </c>
      <c r="AB4371">
        <v>217</v>
      </c>
      <c r="AC4371">
        <v>0</v>
      </c>
      <c r="AD4371">
        <v>205.5273</v>
      </c>
      <c r="AE4371">
        <v>0</v>
      </c>
      <c r="AF4371">
        <v>0</v>
      </c>
      <c r="AG4371">
        <v>1887</v>
      </c>
      <c r="AH4371">
        <v>0</v>
      </c>
      <c r="AI4371">
        <v>221</v>
      </c>
      <c r="AJ4371">
        <v>0</v>
      </c>
      <c r="AK4371">
        <v>227</v>
      </c>
      <c r="AL4371">
        <v>9300.76171875</v>
      </c>
      <c r="AM4371">
        <v>6665.5966796875</v>
      </c>
      <c r="AN4371">
        <v>2635.16455078125</v>
      </c>
      <c r="AO4371" s="5" t="s">
        <v>5964</v>
      </c>
    </row>
    <row r="4372" spans="1:41" ht="14.25" x14ac:dyDescent="0.45">
      <c r="A4372">
        <v>2022</v>
      </c>
      <c r="B4372" s="5" t="s">
        <v>4071</v>
      </c>
      <c r="C4372" s="5" t="s">
        <v>5027</v>
      </c>
      <c r="D4372" s="5" t="s">
        <v>83</v>
      </c>
      <c r="E4372" s="5" t="s">
        <v>94</v>
      </c>
      <c r="F4372" s="5" t="s">
        <v>196</v>
      </c>
      <c r="G4372" s="5" t="s">
        <v>86</v>
      </c>
      <c r="H4372" s="5" t="s">
        <v>130</v>
      </c>
      <c r="I4372">
        <v>154.25875379803387</v>
      </c>
      <c r="J4372">
        <v>0</v>
      </c>
      <c r="K4372"/>
      <c r="L4372"/>
      <c r="M4372">
        <v>0</v>
      </c>
      <c r="N4372">
        <v>320.68866738616987</v>
      </c>
      <c r="O4372">
        <v>0</v>
      </c>
      <c r="P4372">
        <v>0</v>
      </c>
      <c r="Q4372">
        <v>0</v>
      </c>
      <c r="R4372">
        <v>0</v>
      </c>
      <c r="S4372">
        <v>30.851750759606777</v>
      </c>
      <c r="T4372"/>
      <c r="U4372">
        <v>0</v>
      </c>
      <c r="V4372">
        <v>192.3092464015489</v>
      </c>
      <c r="W4372"/>
      <c r="X4372">
        <v>48.435194080293563</v>
      </c>
      <c r="Y4372">
        <v>718.58165565591003</v>
      </c>
      <c r="Z4372">
        <v>0</v>
      </c>
      <c r="AA4372">
        <v>4232.8602042180491</v>
      </c>
      <c r="AB4372"/>
      <c r="AC4372">
        <v>0</v>
      </c>
      <c r="AD4372">
        <v>0</v>
      </c>
      <c r="AE4372"/>
      <c r="AF4372">
        <v>0</v>
      </c>
      <c r="AG4372">
        <v>5470.0154096782817</v>
      </c>
      <c r="AH4372">
        <v>164.54267071790281</v>
      </c>
      <c r="AI4372"/>
      <c r="AJ4372">
        <v>0</v>
      </c>
      <c r="AK4372"/>
      <c r="AL4372">
        <v>11332.5439453125</v>
      </c>
      <c r="AM4372">
        <v>11088.7138671875</v>
      </c>
      <c r="AN4372">
        <v>243.82962036132813</v>
      </c>
      <c r="AO4372" s="5" t="s">
        <v>5966</v>
      </c>
    </row>
    <row r="4373" spans="1:41" ht="14.25" x14ac:dyDescent="0.45">
      <c r="A4373">
        <v>2022</v>
      </c>
      <c r="B4373" s="5" t="s">
        <v>5028</v>
      </c>
      <c r="C4373" s="5" t="s">
        <v>5027</v>
      </c>
      <c r="D4373" s="5" t="s">
        <v>83</v>
      </c>
      <c r="E4373" s="5" t="s">
        <v>94</v>
      </c>
      <c r="F4373" s="5" t="s">
        <v>196</v>
      </c>
      <c r="G4373" s="5" t="s">
        <v>86</v>
      </c>
      <c r="H4373" s="5" t="s">
        <v>130</v>
      </c>
      <c r="I4373">
        <v>150</v>
      </c>
      <c r="J4373">
        <v>326.37872614833037</v>
      </c>
      <c r="K4373"/>
      <c r="L4373"/>
      <c r="M4373">
        <v>0</v>
      </c>
      <c r="N4373">
        <v>329.67</v>
      </c>
      <c r="O4373">
        <v>0</v>
      </c>
      <c r="P4373">
        <v>0</v>
      </c>
      <c r="Q4373">
        <v>0</v>
      </c>
      <c r="R4373">
        <v>0</v>
      </c>
      <c r="S4373">
        <v>50</v>
      </c>
      <c r="T4373"/>
      <c r="U4373">
        <v>0</v>
      </c>
      <c r="V4373">
        <v>187</v>
      </c>
      <c r="W4373">
        <v>0</v>
      </c>
      <c r="X4373">
        <v>0</v>
      </c>
      <c r="Y4373">
        <v>178.24819860732671</v>
      </c>
      <c r="Z4373">
        <v>0</v>
      </c>
      <c r="AA4373">
        <v>3141</v>
      </c>
      <c r="AB4373"/>
      <c r="AC4373">
        <v>0</v>
      </c>
      <c r="AD4373">
        <v>82.210920000000016</v>
      </c>
      <c r="AE4373">
        <v>0</v>
      </c>
      <c r="AF4373">
        <v>0</v>
      </c>
      <c r="AG4373">
        <v>0</v>
      </c>
      <c r="AH4373">
        <v>0</v>
      </c>
      <c r="AI4373"/>
      <c r="AJ4373">
        <v>0</v>
      </c>
      <c r="AK4373"/>
      <c r="AL4373">
        <v>4444.5078125</v>
      </c>
      <c r="AM4373">
        <v>4312.296875</v>
      </c>
      <c r="AN4373">
        <v>132.21092224121094</v>
      </c>
      <c r="AO4373" s="5" t="s">
        <v>5965</v>
      </c>
    </row>
    <row r="4374" spans="1:41" ht="14.25" x14ac:dyDescent="0.45">
      <c r="A4374">
        <v>2022</v>
      </c>
      <c r="B4374" s="5" t="s">
        <v>4071</v>
      </c>
      <c r="C4374" s="5" t="s">
        <v>5027</v>
      </c>
      <c r="D4374" s="5" t="s">
        <v>83</v>
      </c>
      <c r="E4374" s="5" t="s">
        <v>94</v>
      </c>
      <c r="F4374" s="5" t="s">
        <v>199</v>
      </c>
      <c r="G4374" s="5" t="s">
        <v>86</v>
      </c>
      <c r="H4374" s="5" t="s">
        <v>130</v>
      </c>
      <c r="I4374">
        <v>205.6783383973785</v>
      </c>
      <c r="J4374">
        <v>0</v>
      </c>
      <c r="K4374"/>
      <c r="L4374"/>
      <c r="M4374">
        <v>0</v>
      </c>
      <c r="N4374">
        <v>301.21258430996187</v>
      </c>
      <c r="O4374">
        <v>0</v>
      </c>
      <c r="P4374">
        <v>0</v>
      </c>
      <c r="Q4374">
        <v>0</v>
      </c>
      <c r="R4374">
        <v>0</v>
      </c>
      <c r="S4374">
        <v>0</v>
      </c>
      <c r="T4374"/>
      <c r="U4374">
        <v>102.83916919868925</v>
      </c>
      <c r="V4374">
        <v>0</v>
      </c>
      <c r="W4374"/>
      <c r="X4374">
        <v>0</v>
      </c>
      <c r="Y4374">
        <v>160.80723690319905</v>
      </c>
      <c r="Z4374">
        <v>0</v>
      </c>
      <c r="AA4374">
        <v>6844.9751018647567</v>
      </c>
      <c r="AB4374"/>
      <c r="AC4374"/>
      <c r="AD4374">
        <v>0</v>
      </c>
      <c r="AE4374"/>
      <c r="AF4374">
        <v>0</v>
      </c>
      <c r="AG4374">
        <v>0</v>
      </c>
      <c r="AH4374">
        <v>550.18955521298744</v>
      </c>
      <c r="AI4374">
        <v>200.53637993744405</v>
      </c>
      <c r="AJ4374">
        <v>0</v>
      </c>
      <c r="AK4374"/>
      <c r="AL4374">
        <v>8366.23828125</v>
      </c>
      <c r="AM4374">
        <v>7615.5126953125</v>
      </c>
      <c r="AN4374">
        <v>750.7259521484375</v>
      </c>
      <c r="AO4374" s="5" t="s">
        <v>5967</v>
      </c>
    </row>
    <row r="4375" spans="1:41" ht="14.25" x14ac:dyDescent="0.45">
      <c r="A4375">
        <v>2022</v>
      </c>
      <c r="B4375" s="5" t="s">
        <v>5028</v>
      </c>
      <c r="C4375" s="5" t="s">
        <v>5027</v>
      </c>
      <c r="D4375" s="5" t="s">
        <v>83</v>
      </c>
      <c r="E4375" s="5" t="s">
        <v>94</v>
      </c>
      <c r="F4375" s="5" t="s">
        <v>199</v>
      </c>
      <c r="G4375" s="5" t="s">
        <v>86</v>
      </c>
      <c r="H4375" s="5" t="s">
        <v>130</v>
      </c>
      <c r="I4375">
        <v>150</v>
      </c>
      <c r="J4375">
        <v>84.15430466160177</v>
      </c>
      <c r="K4375"/>
      <c r="L4375"/>
      <c r="M4375">
        <v>0</v>
      </c>
      <c r="N4375">
        <v>299.17</v>
      </c>
      <c r="O4375">
        <v>0</v>
      </c>
      <c r="P4375">
        <v>0</v>
      </c>
      <c r="Q4375">
        <v>0</v>
      </c>
      <c r="R4375">
        <v>0</v>
      </c>
      <c r="S4375">
        <v>50</v>
      </c>
      <c r="T4375"/>
      <c r="U4375">
        <v>100</v>
      </c>
      <c r="V4375">
        <v>0</v>
      </c>
      <c r="W4375">
        <v>0</v>
      </c>
      <c r="X4375">
        <v>208</v>
      </c>
      <c r="Y4375">
        <v>156.4</v>
      </c>
      <c r="Z4375">
        <v>0</v>
      </c>
      <c r="AA4375">
        <v>6526</v>
      </c>
      <c r="AB4375"/>
      <c r="AC4375">
        <v>114.14183</v>
      </c>
      <c r="AD4375">
        <v>0</v>
      </c>
      <c r="AE4375">
        <v>0</v>
      </c>
      <c r="AF4375">
        <v>0</v>
      </c>
      <c r="AG4375">
        <v>0</v>
      </c>
      <c r="AH4375">
        <v>342</v>
      </c>
      <c r="AI4375">
        <v>0</v>
      </c>
      <c r="AJ4375">
        <v>1230</v>
      </c>
      <c r="AK4375"/>
      <c r="AL4375">
        <v>9259.8662109375</v>
      </c>
      <c r="AM4375">
        <v>8659.8662109375</v>
      </c>
      <c r="AN4375">
        <v>600</v>
      </c>
      <c r="AO4375" s="5" t="s">
        <v>5968</v>
      </c>
    </row>
    <row r="4376" spans="1:41" ht="14.25" x14ac:dyDescent="0.45">
      <c r="A4376">
        <v>2022</v>
      </c>
      <c r="B4376" s="5" t="s">
        <v>5028</v>
      </c>
      <c r="C4376" s="5" t="s">
        <v>5027</v>
      </c>
      <c r="D4376" s="5" t="s">
        <v>83</v>
      </c>
      <c r="E4376" s="5" t="s">
        <v>94</v>
      </c>
      <c r="F4376" s="5" t="s">
        <v>202</v>
      </c>
      <c r="G4376" s="5" t="s">
        <v>86</v>
      </c>
      <c r="H4376" s="5" t="s">
        <v>130</v>
      </c>
      <c r="I4376">
        <v>0</v>
      </c>
      <c r="J4376">
        <v>5148.107</v>
      </c>
      <c r="K4376"/>
      <c r="L4376"/>
      <c r="M4376">
        <v>1200</v>
      </c>
      <c r="N4376">
        <v>1213.51</v>
      </c>
      <c r="O4376">
        <v>0</v>
      </c>
      <c r="P4376">
        <v>459.95</v>
      </c>
      <c r="Q4376">
        <v>0</v>
      </c>
      <c r="R4376">
        <v>216.85249999999999</v>
      </c>
      <c r="S4376">
        <v>0</v>
      </c>
      <c r="T4376"/>
      <c r="U4376">
        <v>0</v>
      </c>
      <c r="V4376">
        <v>1600</v>
      </c>
      <c r="W4376">
        <v>1200</v>
      </c>
      <c r="X4376">
        <v>0</v>
      </c>
      <c r="Y4376">
        <v>1227.5</v>
      </c>
      <c r="Z4376">
        <v>804.828850848</v>
      </c>
      <c r="AA4376">
        <v>24957</v>
      </c>
      <c r="AB4376"/>
      <c r="AC4376">
        <v>820</v>
      </c>
      <c r="AD4376">
        <v>0</v>
      </c>
      <c r="AE4376">
        <v>0</v>
      </c>
      <c r="AF4376">
        <v>0</v>
      </c>
      <c r="AG4376">
        <v>3256</v>
      </c>
      <c r="AH4376">
        <v>1310</v>
      </c>
      <c r="AI4376"/>
      <c r="AJ4376">
        <v>0</v>
      </c>
      <c r="AK4376"/>
      <c r="AL4376">
        <v>43413.75</v>
      </c>
      <c r="AM4376">
        <v>39703.75</v>
      </c>
      <c r="AN4376">
        <v>3710</v>
      </c>
      <c r="AO4376" s="5" t="s">
        <v>5970</v>
      </c>
    </row>
    <row r="4377" spans="1:41" ht="14.25" x14ac:dyDescent="0.45">
      <c r="A4377">
        <v>2022</v>
      </c>
      <c r="B4377" s="5" t="s">
        <v>4071</v>
      </c>
      <c r="C4377" s="5" t="s">
        <v>5027</v>
      </c>
      <c r="D4377" s="5" t="s">
        <v>83</v>
      </c>
      <c r="E4377" s="5" t="s">
        <v>94</v>
      </c>
      <c r="F4377" s="5" t="s">
        <v>202</v>
      </c>
      <c r="G4377" s="5" t="s">
        <v>86</v>
      </c>
      <c r="H4377" s="5" t="s">
        <v>130</v>
      </c>
      <c r="I4377">
        <v>0</v>
      </c>
      <c r="J4377">
        <v>2121.0578647229659</v>
      </c>
      <c r="K4377"/>
      <c r="L4377"/>
      <c r="M4377">
        <v>1234.0700303842709</v>
      </c>
      <c r="N4377">
        <v>0</v>
      </c>
      <c r="O4377">
        <v>344.51121681560898</v>
      </c>
      <c r="P4377">
        <v>473.00875872937121</v>
      </c>
      <c r="Q4377">
        <v>0</v>
      </c>
      <c r="R4377">
        <v>219.48076108807754</v>
      </c>
      <c r="S4377">
        <v>0</v>
      </c>
      <c r="T4377"/>
      <c r="U4377">
        <v>0</v>
      </c>
      <c r="V4377">
        <v>1542.5875379803388</v>
      </c>
      <c r="W4377">
        <v>617.03501519213546</v>
      </c>
      <c r="X4377">
        <v>0</v>
      </c>
      <c r="Y4377">
        <v>0</v>
      </c>
      <c r="Z4377">
        <v>0</v>
      </c>
      <c r="AA4377">
        <v>28092.575850005942</v>
      </c>
      <c r="AB4377"/>
      <c r="AC4377">
        <v>0</v>
      </c>
      <c r="AD4377">
        <v>1577.1837573379628</v>
      </c>
      <c r="AE4377"/>
      <c r="AF4377">
        <v>316.74464113196291</v>
      </c>
      <c r="AG4377">
        <v>680.79530009532289</v>
      </c>
      <c r="AH4377">
        <v>0</v>
      </c>
      <c r="AI4377"/>
      <c r="AJ4377">
        <v>0</v>
      </c>
      <c r="AK4377"/>
      <c r="AL4377">
        <v>37219.0546875</v>
      </c>
      <c r="AM4377">
        <v>33446.25</v>
      </c>
      <c r="AN4377">
        <v>3772.800048828125</v>
      </c>
      <c r="AO4377" s="5" t="s">
        <v>5969</v>
      </c>
    </row>
    <row r="4378" spans="1:41" ht="14.25" x14ac:dyDescent="0.45">
      <c r="A4378">
        <v>2022</v>
      </c>
      <c r="B4378" s="5" t="s">
        <v>4071</v>
      </c>
      <c r="C4378" s="5" t="s">
        <v>5027</v>
      </c>
      <c r="D4378" s="5" t="s">
        <v>83</v>
      </c>
      <c r="E4378" s="5" t="s">
        <v>94</v>
      </c>
      <c r="F4378" s="5" t="s">
        <v>236</v>
      </c>
      <c r="G4378" s="5" t="s">
        <v>86</v>
      </c>
      <c r="H4378" s="5" t="s">
        <v>130</v>
      </c>
      <c r="I4378">
        <v>791.86160282990727</v>
      </c>
      <c r="J4378">
        <v>8908.4430318364557</v>
      </c>
      <c r="K4378">
        <v>0</v>
      </c>
      <c r="L4378">
        <v>0</v>
      </c>
      <c r="M4378">
        <v>7646.0922299225458</v>
      </c>
      <c r="N4378">
        <v>4033.4591675787342</v>
      </c>
      <c r="O4378">
        <v>1278.2908731397074</v>
      </c>
      <c r="P4378">
        <v>730.10668172609439</v>
      </c>
      <c r="Q4378">
        <v>0</v>
      </c>
      <c r="R4378">
        <v>219.48076108807754</v>
      </c>
      <c r="S4378">
        <v>1173.3949205570443</v>
      </c>
      <c r="T4378">
        <v>0</v>
      </c>
      <c r="U4378">
        <v>154.25875379803387</v>
      </c>
      <c r="V4378">
        <v>5005.1823649002063</v>
      </c>
      <c r="W4378">
        <v>1336.9091995829604</v>
      </c>
      <c r="X4378">
        <v>1716.3680669405842</v>
      </c>
      <c r="Y4378">
        <v>3707.3520496127485</v>
      </c>
      <c r="Z4378">
        <v>12.340700303842711</v>
      </c>
      <c r="AA4378">
        <v>60625.74702601129</v>
      </c>
      <c r="AB4378">
        <v>139.68232995581167</v>
      </c>
      <c r="AC4378">
        <v>665.16753085854873</v>
      </c>
      <c r="AD4378">
        <v>4786.3352582155339</v>
      </c>
      <c r="AE4378">
        <v>1554.9282382841816</v>
      </c>
      <c r="AF4378">
        <v>2167.4383300315744</v>
      </c>
      <c r="AG4378">
        <v>42624.778849472721</v>
      </c>
      <c r="AH4378">
        <v>5551.2583533452462</v>
      </c>
      <c r="AI4378">
        <v>427.81094386654729</v>
      </c>
      <c r="AJ4378">
        <v>4216.405937146259</v>
      </c>
      <c r="AK4378">
        <v>233.44491408102459</v>
      </c>
      <c r="AL4378">
        <v>159706.53125</v>
      </c>
      <c r="AM4378">
        <v>135416.9375</v>
      </c>
      <c r="AN4378">
        <v>24289.5859375</v>
      </c>
      <c r="AO4378" s="5" t="s">
        <v>5971</v>
      </c>
    </row>
    <row r="4379" spans="1:41" ht="14.25" x14ac:dyDescent="0.45">
      <c r="A4379">
        <v>2022</v>
      </c>
      <c r="B4379" s="5" t="s">
        <v>5028</v>
      </c>
      <c r="C4379" s="5" t="s">
        <v>5027</v>
      </c>
      <c r="D4379" s="5" t="s">
        <v>83</v>
      </c>
      <c r="E4379" s="5" t="s">
        <v>94</v>
      </c>
      <c r="F4379" s="5" t="s">
        <v>236</v>
      </c>
      <c r="G4379" s="5" t="s">
        <v>86</v>
      </c>
      <c r="H4379" s="5" t="s">
        <v>130</v>
      </c>
      <c r="I4379">
        <v>1950</v>
      </c>
      <c r="J4379">
        <v>10618.7687095</v>
      </c>
      <c r="K4379">
        <v>0</v>
      </c>
      <c r="L4379">
        <v>0</v>
      </c>
      <c r="M4379">
        <v>10130</v>
      </c>
      <c r="N4379">
        <v>5753.79</v>
      </c>
      <c r="O4379">
        <v>915.78484000000003</v>
      </c>
      <c r="P4379">
        <v>669.95</v>
      </c>
      <c r="Q4379">
        <v>0</v>
      </c>
      <c r="R4379">
        <v>216.85249999999999</v>
      </c>
      <c r="S4379">
        <v>700</v>
      </c>
      <c r="T4379">
        <v>200</v>
      </c>
      <c r="U4379">
        <v>150</v>
      </c>
      <c r="V4379">
        <v>17417</v>
      </c>
      <c r="W4379">
        <v>2000</v>
      </c>
      <c r="X4379">
        <v>4448</v>
      </c>
      <c r="Y4379">
        <v>10000</v>
      </c>
      <c r="Z4379">
        <v>906.38196175999997</v>
      </c>
      <c r="AA4379">
        <v>56473</v>
      </c>
      <c r="AB4379">
        <v>217</v>
      </c>
      <c r="AC4379">
        <v>1698.88158</v>
      </c>
      <c r="AD4379">
        <v>1207.1988511</v>
      </c>
      <c r="AE4379">
        <v>5647</v>
      </c>
      <c r="AF4379">
        <v>0</v>
      </c>
      <c r="AG4379">
        <v>39669</v>
      </c>
      <c r="AH4379">
        <v>5467</v>
      </c>
      <c r="AI4379">
        <v>221</v>
      </c>
      <c r="AJ4379">
        <v>7730</v>
      </c>
      <c r="AK4379">
        <v>227</v>
      </c>
      <c r="AL4379">
        <v>184633.59375</v>
      </c>
      <c r="AM4379">
        <v>158900.625</v>
      </c>
      <c r="AN4379">
        <v>25732.984375</v>
      </c>
      <c r="AO4379" s="5" t="s">
        <v>5972</v>
      </c>
    </row>
    <row r="4380" spans="1:41" ht="14.25" x14ac:dyDescent="0.45">
      <c r="A4380">
        <v>2022</v>
      </c>
      <c r="B4380" s="5" t="s">
        <v>4071</v>
      </c>
      <c r="C4380" s="5" t="s">
        <v>5027</v>
      </c>
      <c r="D4380" s="5" t="s">
        <v>83</v>
      </c>
      <c r="E4380" s="5" t="s">
        <v>94</v>
      </c>
      <c r="F4380" s="5" t="s">
        <v>237</v>
      </c>
      <c r="G4380" s="5" t="s">
        <v>86</v>
      </c>
      <c r="H4380" s="5" t="s">
        <v>130</v>
      </c>
      <c r="I4380">
        <v>658.07808281417385</v>
      </c>
      <c r="J4380">
        <v>8908.4430318364557</v>
      </c>
      <c r="K4380">
        <v>0</v>
      </c>
      <c r="L4380">
        <v>0</v>
      </c>
      <c r="M4380">
        <v>7646.0922299225458</v>
      </c>
      <c r="N4380">
        <v>4033.4591675787342</v>
      </c>
      <c r="O4380">
        <v>1278.2908731397074</v>
      </c>
      <c r="P4380">
        <v>730.10668172609439</v>
      </c>
      <c r="Q4380">
        <v>0</v>
      </c>
      <c r="R4380">
        <v>219.48076108807754</v>
      </c>
      <c r="S4380">
        <v>1134.3160362615424</v>
      </c>
      <c r="T4380">
        <v>0</v>
      </c>
      <c r="U4380">
        <v>154.25875379803387</v>
      </c>
      <c r="V4380">
        <v>4759.3967505153387</v>
      </c>
      <c r="W4380">
        <v>1336.9091995829604</v>
      </c>
      <c r="X4380">
        <v>1716.3680669405842</v>
      </c>
      <c r="Y4380">
        <v>3707.3520496127485</v>
      </c>
      <c r="Z4380">
        <v>12.340700303842711</v>
      </c>
      <c r="AA4380">
        <v>60625.74702601129</v>
      </c>
      <c r="AB4380">
        <v>139.68232995581167</v>
      </c>
      <c r="AC4380">
        <v>665.16753085854873</v>
      </c>
      <c r="AD4380">
        <v>4786.3352582155339</v>
      </c>
      <c r="AE4380">
        <v>1554.9282382841816</v>
      </c>
      <c r="AF4380">
        <v>2167.4383300315744</v>
      </c>
      <c r="AG4380">
        <v>42624.778849472721</v>
      </c>
      <c r="AH4380">
        <v>5551.2583533452462</v>
      </c>
      <c r="AI4380">
        <v>427.81094386654729</v>
      </c>
      <c r="AJ4380">
        <v>4216.405937146259</v>
      </c>
      <c r="AK4380">
        <v>233.44491408102459</v>
      </c>
      <c r="AL4380">
        <v>159287.890625</v>
      </c>
      <c r="AM4380">
        <v>135037.375</v>
      </c>
      <c r="AN4380">
        <v>24250.5078125</v>
      </c>
      <c r="AO4380" s="5" t="s">
        <v>5973</v>
      </c>
    </row>
    <row r="4381" spans="1:41" ht="14.25" x14ac:dyDescent="0.45">
      <c r="A4381">
        <v>2022</v>
      </c>
      <c r="B4381" s="5" t="s">
        <v>5028</v>
      </c>
      <c r="C4381" s="5" t="s">
        <v>5027</v>
      </c>
      <c r="D4381" s="5" t="s">
        <v>83</v>
      </c>
      <c r="E4381" s="5" t="s">
        <v>94</v>
      </c>
      <c r="F4381" s="5" t="s">
        <v>237</v>
      </c>
      <c r="G4381" s="5" t="s">
        <v>86</v>
      </c>
      <c r="H4381" s="5" t="s">
        <v>130</v>
      </c>
      <c r="I4381">
        <v>1650</v>
      </c>
      <c r="J4381">
        <v>10618.7687095</v>
      </c>
      <c r="K4381">
        <v>0</v>
      </c>
      <c r="L4381">
        <v>0</v>
      </c>
      <c r="M4381">
        <v>10130</v>
      </c>
      <c r="N4381">
        <v>5753.79</v>
      </c>
      <c r="O4381">
        <v>915.78484000000003</v>
      </c>
      <c r="P4381">
        <v>669.95</v>
      </c>
      <c r="Q4381">
        <v>0</v>
      </c>
      <c r="R4381">
        <v>216.85249999999999</v>
      </c>
      <c r="S4381">
        <v>690</v>
      </c>
      <c r="T4381">
        <v>200</v>
      </c>
      <c r="U4381">
        <v>150</v>
      </c>
      <c r="V4381">
        <v>17229</v>
      </c>
      <c r="W4381">
        <v>2000</v>
      </c>
      <c r="X4381">
        <v>4448</v>
      </c>
      <c r="Y4381">
        <v>7757</v>
      </c>
      <c r="Z4381">
        <v>906.38196175999997</v>
      </c>
      <c r="AA4381">
        <v>56473</v>
      </c>
      <c r="AB4381">
        <v>217</v>
      </c>
      <c r="AC4381">
        <v>1698.88158</v>
      </c>
      <c r="AD4381">
        <v>1207.1988511</v>
      </c>
      <c r="AE4381">
        <v>5647</v>
      </c>
      <c r="AF4381">
        <v>0</v>
      </c>
      <c r="AG4381">
        <v>39669</v>
      </c>
      <c r="AH4381">
        <v>5467</v>
      </c>
      <c r="AI4381">
        <v>221</v>
      </c>
      <c r="AJ4381">
        <v>7730</v>
      </c>
      <c r="AK4381">
        <v>227</v>
      </c>
      <c r="AL4381">
        <v>181892.609375</v>
      </c>
      <c r="AM4381">
        <v>156169.625</v>
      </c>
      <c r="AN4381">
        <v>25722.984375</v>
      </c>
      <c r="AO4381" s="5" t="s">
        <v>5974</v>
      </c>
    </row>
    <row r="4382" spans="1:41" ht="14.25" x14ac:dyDescent="0.45">
      <c r="A4382">
        <v>2022</v>
      </c>
      <c r="B4382" s="5" t="s">
        <v>4071</v>
      </c>
      <c r="C4382" s="5" t="s">
        <v>5027</v>
      </c>
      <c r="D4382" s="5" t="s">
        <v>83</v>
      </c>
      <c r="E4382" s="5" t="s">
        <v>94</v>
      </c>
      <c r="F4382" s="5" t="s">
        <v>205</v>
      </c>
      <c r="G4382" s="5" t="s">
        <v>86</v>
      </c>
      <c r="H4382" s="5" t="s">
        <v>130</v>
      </c>
      <c r="I4382">
        <v>0</v>
      </c>
      <c r="J4382">
        <v>5733.2836828269255</v>
      </c>
      <c r="K4382"/>
      <c r="L4382"/>
      <c r="M4382">
        <v>3085.1750759606775</v>
      </c>
      <c r="N4382">
        <v>361.45509876166119</v>
      </c>
      <c r="O4382">
        <v>0</v>
      </c>
      <c r="P4382">
        <v>0</v>
      </c>
      <c r="Q4382">
        <v>0</v>
      </c>
      <c r="R4382">
        <v>0</v>
      </c>
      <c r="S4382">
        <v>864.87741296097659</v>
      </c>
      <c r="T4382"/>
      <c r="U4382">
        <v>0</v>
      </c>
      <c r="V4382">
        <v>2570.9792299672313</v>
      </c>
      <c r="W4382">
        <v>514.19584599344626</v>
      </c>
      <c r="X4382">
        <v>1554.5834407694229</v>
      </c>
      <c r="Y4382">
        <v>1981.1462968532821</v>
      </c>
      <c r="Z4382">
        <v>0</v>
      </c>
      <c r="AA4382">
        <v>12553.577384083997</v>
      </c>
      <c r="AB4382"/>
      <c r="AC4382">
        <v>0</v>
      </c>
      <c r="AD4382">
        <v>2851.8600199426392</v>
      </c>
      <c r="AE4382"/>
      <c r="AF4382">
        <v>678.73851671134901</v>
      </c>
      <c r="AG4382">
        <v>23188.175870920451</v>
      </c>
      <c r="AH4382">
        <v>2265.5468974471241</v>
      </c>
      <c r="AI4382"/>
      <c r="AJ4382">
        <v>3085.1750759606775</v>
      </c>
      <c r="AK4382">
        <v>0</v>
      </c>
      <c r="AL4382">
        <v>61288.76953125</v>
      </c>
      <c r="AM4382">
        <v>50152.53125</v>
      </c>
      <c r="AN4382">
        <v>11136.2392578125</v>
      </c>
      <c r="AO4382" s="5" t="s">
        <v>5976</v>
      </c>
    </row>
    <row r="4383" spans="1:41" ht="14.25" x14ac:dyDescent="0.45">
      <c r="A4383">
        <v>2022</v>
      </c>
      <c r="B4383" s="5" t="s">
        <v>5028</v>
      </c>
      <c r="C4383" s="5" t="s">
        <v>5027</v>
      </c>
      <c r="D4383" s="5" t="s">
        <v>83</v>
      </c>
      <c r="E4383" s="5" t="s">
        <v>94</v>
      </c>
      <c r="F4383" s="5" t="s">
        <v>205</v>
      </c>
      <c r="G4383" s="5" t="s">
        <v>86</v>
      </c>
      <c r="H4383" s="5" t="s">
        <v>130</v>
      </c>
      <c r="I4383">
        <v>1000</v>
      </c>
      <c r="J4383">
        <v>3020.1661234288531</v>
      </c>
      <c r="K4383"/>
      <c r="L4383"/>
      <c r="M4383">
        <v>3350</v>
      </c>
      <c r="N4383">
        <v>516.58000000000004</v>
      </c>
      <c r="O4383">
        <v>0</v>
      </c>
      <c r="P4383">
        <v>0</v>
      </c>
      <c r="Q4383">
        <v>0</v>
      </c>
      <c r="R4383">
        <v>0</v>
      </c>
      <c r="S4383">
        <v>0</v>
      </c>
      <c r="T4383"/>
      <c r="U4383">
        <v>0</v>
      </c>
      <c r="V4383">
        <v>14500</v>
      </c>
      <c r="W4383">
        <v>600</v>
      </c>
      <c r="X4383">
        <v>4000</v>
      </c>
      <c r="Y4383">
        <v>5396.4867579908669</v>
      </c>
      <c r="Z4383">
        <v>89.425427872000014</v>
      </c>
      <c r="AA4383">
        <v>14519</v>
      </c>
      <c r="AB4383"/>
      <c r="AC4383">
        <v>0</v>
      </c>
      <c r="AD4383">
        <v>385.08965110000003</v>
      </c>
      <c r="AE4383">
        <v>3578</v>
      </c>
      <c r="AF4383">
        <v>0</v>
      </c>
      <c r="AG4383">
        <v>16156</v>
      </c>
      <c r="AH4383">
        <v>1315</v>
      </c>
      <c r="AI4383"/>
      <c r="AJ4383">
        <v>4500</v>
      </c>
      <c r="AK4383"/>
      <c r="AL4383">
        <v>72925.75</v>
      </c>
      <c r="AM4383">
        <v>63275.65625</v>
      </c>
      <c r="AN4383">
        <v>9650.08984375</v>
      </c>
      <c r="AO4383" s="5" t="s">
        <v>5975</v>
      </c>
    </row>
    <row r="4384" spans="1:41" ht="14.25" x14ac:dyDescent="0.45">
      <c r="A4384">
        <v>2022</v>
      </c>
      <c r="B4384" s="5" t="s">
        <v>5028</v>
      </c>
      <c r="C4384" s="5" t="s">
        <v>174</v>
      </c>
      <c r="D4384" s="5" t="s">
        <v>83</v>
      </c>
      <c r="E4384" s="5" t="s">
        <v>108</v>
      </c>
      <c r="F4384" s="5" t="s">
        <v>177</v>
      </c>
      <c r="G4384" s="5" t="s">
        <v>86</v>
      </c>
      <c r="H4384" s="5" t="s">
        <v>130</v>
      </c>
      <c r="I4384">
        <v>10630</v>
      </c>
      <c r="J4384">
        <v>46911.16074561642</v>
      </c>
      <c r="K4384">
        <v>953</v>
      </c>
      <c r="L4384">
        <v>935</v>
      </c>
      <c r="M4384">
        <v>10080</v>
      </c>
      <c r="N4384">
        <v>7124.4299863281258</v>
      </c>
      <c r="O4384">
        <v>6779.1068785714288</v>
      </c>
      <c r="P4384">
        <v>7065.2420000000002</v>
      </c>
      <c r="Q4384">
        <v>2885.1880747994878</v>
      </c>
      <c r="R4384">
        <v>3884.0349596904921</v>
      </c>
      <c r="S4384">
        <v>5226.2062578684654</v>
      </c>
      <c r="T4384">
        <v>7543</v>
      </c>
      <c r="U4384">
        <v>1030</v>
      </c>
      <c r="V4384">
        <v>2973</v>
      </c>
      <c r="W4384">
        <v>2025</v>
      </c>
      <c r="X4384">
        <v>12325.22864545522</v>
      </c>
      <c r="Y4384">
        <v>34340.5</v>
      </c>
      <c r="Z4384">
        <v>9550.3978250610999</v>
      </c>
      <c r="AA4384">
        <v>85444</v>
      </c>
      <c r="AB4384">
        <v>1085</v>
      </c>
      <c r="AC4384">
        <v>8998.8747300000014</v>
      </c>
      <c r="AD4384">
        <v>12793.701951131199</v>
      </c>
      <c r="AE4384">
        <v>4721.5299992487498</v>
      </c>
      <c r="AF4384">
        <v>21085.713500999998</v>
      </c>
      <c r="AG4384">
        <v>99178</v>
      </c>
      <c r="AH4384">
        <v>12446</v>
      </c>
      <c r="AI4384">
        <v>597</v>
      </c>
      <c r="AJ4384">
        <v>18497</v>
      </c>
      <c r="AK4384">
        <v>1579</v>
      </c>
      <c r="AL4384">
        <v>438686.28125</v>
      </c>
      <c r="AM4384">
        <v>365254.0625</v>
      </c>
      <c r="AN4384">
        <v>73432.25</v>
      </c>
      <c r="AO4384" s="5" t="s">
        <v>5977</v>
      </c>
    </row>
    <row r="4385" spans="1:41" ht="14.25" x14ac:dyDescent="0.45">
      <c r="A4385">
        <v>2022</v>
      </c>
      <c r="B4385" s="5" t="s">
        <v>4071</v>
      </c>
      <c r="C4385" s="5" t="s">
        <v>174</v>
      </c>
      <c r="D4385" s="5" t="s">
        <v>83</v>
      </c>
      <c r="E4385" s="5" t="s">
        <v>108</v>
      </c>
      <c r="F4385" s="5" t="s">
        <v>177</v>
      </c>
      <c r="G4385" s="5" t="s">
        <v>86</v>
      </c>
      <c r="H4385" s="5" t="s">
        <v>130</v>
      </c>
      <c r="I4385">
        <v>5946.1607630682129</v>
      </c>
      <c r="J4385">
        <v>38941.07980877567</v>
      </c>
      <c r="K4385">
        <v>580.16717303440544</v>
      </c>
      <c r="L4385">
        <v>755.86789361036597</v>
      </c>
      <c r="M4385">
        <v>7295.9248588010087</v>
      </c>
      <c r="N4385">
        <v>7235.3257093585635</v>
      </c>
      <c r="O4385">
        <v>7116.470508549296</v>
      </c>
      <c r="P4385">
        <v>6916.9625203038395</v>
      </c>
      <c r="Q4385">
        <v>3004.8269294346592</v>
      </c>
      <c r="R4385">
        <v>5651.8735307737779</v>
      </c>
      <c r="S4385">
        <v>7391.7295732132543</v>
      </c>
      <c r="T4385">
        <v>6787.3851671134908</v>
      </c>
      <c r="U4385">
        <v>1107.5778522698831</v>
      </c>
      <c r="V4385">
        <v>2368.3860666458136</v>
      </c>
      <c r="W4385">
        <v>1198.0763211647297</v>
      </c>
      <c r="X4385">
        <v>8930.8315864277993</v>
      </c>
      <c r="Y4385">
        <v>29566.26114462316</v>
      </c>
      <c r="Z4385">
        <v>10863.929834149532</v>
      </c>
      <c r="AA4385">
        <v>91649.239198179872</v>
      </c>
      <c r="AB4385">
        <v>646.36988820606155</v>
      </c>
      <c r="AC4385">
        <v>7762.2693719844647</v>
      </c>
      <c r="AD4385">
        <v>9265.6066727831221</v>
      </c>
      <c r="AE4385">
        <v>7796.237416952632</v>
      </c>
      <c r="AF4385">
        <v>15606.307113519164</v>
      </c>
      <c r="AG4385">
        <v>84352.800143532877</v>
      </c>
      <c r="AH4385">
        <v>12281.05358570747</v>
      </c>
      <c r="AI4385">
        <v>557.38829705689579</v>
      </c>
      <c r="AJ4385">
        <v>19670.047892633294</v>
      </c>
      <c r="AK4385">
        <v>1749.7056247464991</v>
      </c>
      <c r="AL4385">
        <v>402995.90625</v>
      </c>
      <c r="AM4385">
        <v>339195.15625</v>
      </c>
      <c r="AN4385">
        <v>63800.7109375</v>
      </c>
      <c r="AO4385" s="5" t="s">
        <v>4649</v>
      </c>
    </row>
    <row r="4386" spans="1:41" ht="14.25" x14ac:dyDescent="0.45">
      <c r="A4386">
        <v>2022</v>
      </c>
      <c r="B4386" s="5" t="s">
        <v>5028</v>
      </c>
      <c r="C4386" s="5" t="s">
        <v>174</v>
      </c>
      <c r="D4386" s="5" t="s">
        <v>83</v>
      </c>
      <c r="E4386" s="5" t="s">
        <v>108</v>
      </c>
      <c r="F4386" s="5" t="s">
        <v>181</v>
      </c>
      <c r="G4386" s="5" t="s">
        <v>86</v>
      </c>
      <c r="H4386" s="5" t="s">
        <v>130</v>
      </c>
      <c r="I4386">
        <v>10430</v>
      </c>
      <c r="J4386">
        <v>46911.16074561642</v>
      </c>
      <c r="K4386">
        <v>953</v>
      </c>
      <c r="L4386">
        <v>935</v>
      </c>
      <c r="M4386">
        <v>10080</v>
      </c>
      <c r="N4386">
        <v>6924.4299863281258</v>
      </c>
      <c r="O4386">
        <v>6779.1068785714288</v>
      </c>
      <c r="P4386">
        <v>7065.2420000000002</v>
      </c>
      <c r="Q4386">
        <v>2885.1880747994878</v>
      </c>
      <c r="R4386">
        <v>3884.0349596904921</v>
      </c>
      <c r="S4386">
        <v>5226.2062578684654</v>
      </c>
      <c r="T4386">
        <v>7543</v>
      </c>
      <c r="U4386">
        <v>1030</v>
      </c>
      <c r="V4386">
        <v>2841</v>
      </c>
      <c r="W4386">
        <v>2025</v>
      </c>
      <c r="X4386">
        <v>12325.22864545522</v>
      </c>
      <c r="Y4386">
        <v>34340.5</v>
      </c>
      <c r="Z4386">
        <v>9550.3978250610999</v>
      </c>
      <c r="AA4386">
        <v>85444</v>
      </c>
      <c r="AB4386">
        <v>1085</v>
      </c>
      <c r="AC4386">
        <v>8998.8747300000014</v>
      </c>
      <c r="AD4386">
        <v>12793.701951131199</v>
      </c>
      <c r="AE4386">
        <v>4721.5299992487498</v>
      </c>
      <c r="AF4386">
        <v>21085.713500999998</v>
      </c>
      <c r="AG4386">
        <v>99178</v>
      </c>
      <c r="AH4386">
        <v>12251</v>
      </c>
      <c r="AI4386">
        <v>597</v>
      </c>
      <c r="AJ4386">
        <v>18497</v>
      </c>
      <c r="AK4386">
        <v>1579</v>
      </c>
      <c r="AL4386">
        <v>437959.28125</v>
      </c>
      <c r="AM4386">
        <v>364722.0625</v>
      </c>
      <c r="AN4386">
        <v>73237.25</v>
      </c>
      <c r="AO4386" s="5" t="s">
        <v>5978</v>
      </c>
    </row>
    <row r="4387" spans="1:41" ht="14.25" x14ac:dyDescent="0.45">
      <c r="A4387">
        <v>2022</v>
      </c>
      <c r="B4387" s="5" t="s">
        <v>4071</v>
      </c>
      <c r="C4387" s="5" t="s">
        <v>174</v>
      </c>
      <c r="D4387" s="5" t="s">
        <v>83</v>
      </c>
      <c r="E4387" s="5" t="s">
        <v>108</v>
      </c>
      <c r="F4387" s="5" t="s">
        <v>181</v>
      </c>
      <c r="G4387" s="5" t="s">
        <v>86</v>
      </c>
      <c r="H4387" s="5" t="s">
        <v>130</v>
      </c>
      <c r="I4387">
        <v>4941.5681491318865</v>
      </c>
      <c r="J4387">
        <v>38941.07980877567</v>
      </c>
      <c r="K4387">
        <v>580.16717303440544</v>
      </c>
      <c r="L4387">
        <v>755.86789361036597</v>
      </c>
      <c r="M4387">
        <v>7295.9248588010087</v>
      </c>
      <c r="N4387">
        <v>7029.6473709611846</v>
      </c>
      <c r="O4387">
        <v>7116.470508549296</v>
      </c>
      <c r="P4387">
        <v>6916.9625203038395</v>
      </c>
      <c r="Q4387">
        <v>3004.8269294346592</v>
      </c>
      <c r="R4387">
        <v>5651.8735307737779</v>
      </c>
      <c r="S4387">
        <v>7391.7295732132543</v>
      </c>
      <c r="T4387">
        <v>6787.3851671134908</v>
      </c>
      <c r="U4387">
        <v>1107.5778522698831</v>
      </c>
      <c r="V4387">
        <v>2297.4270398987178</v>
      </c>
      <c r="W4387">
        <v>1198.0763211647297</v>
      </c>
      <c r="X4387">
        <v>8930.8315864277993</v>
      </c>
      <c r="Y4387">
        <v>29566.26114462316</v>
      </c>
      <c r="Z4387">
        <v>10863.929834149532</v>
      </c>
      <c r="AA4387">
        <v>91649.239198179872</v>
      </c>
      <c r="AB4387">
        <v>646.36988820606155</v>
      </c>
      <c r="AC4387">
        <v>7762.2693719844647</v>
      </c>
      <c r="AD4387">
        <v>9265.6066727831221</v>
      </c>
      <c r="AE4387">
        <v>7796.237416952632</v>
      </c>
      <c r="AF4387">
        <v>15606.307113519164</v>
      </c>
      <c r="AG4387">
        <v>84352.800143532877</v>
      </c>
      <c r="AH4387">
        <v>12085.659164229961</v>
      </c>
      <c r="AI4387">
        <v>557.38829705689579</v>
      </c>
      <c r="AJ4387">
        <v>19378.260182974442</v>
      </c>
      <c r="AK4387">
        <v>1749.7056247464991</v>
      </c>
      <c r="AL4387">
        <v>401227.46875</v>
      </c>
      <c r="AM4387">
        <v>337622.125</v>
      </c>
      <c r="AN4387">
        <v>63605.31640625</v>
      </c>
      <c r="AO4387" s="5" t="s">
        <v>4650</v>
      </c>
    </row>
    <row r="4388" spans="1:41" ht="14.25" x14ac:dyDescent="0.45">
      <c r="A4388">
        <v>2022</v>
      </c>
      <c r="B4388" s="5" t="s">
        <v>4071</v>
      </c>
      <c r="C4388" s="5" t="s">
        <v>174</v>
      </c>
      <c r="D4388" s="5" t="s">
        <v>83</v>
      </c>
      <c r="E4388" s="5" t="s">
        <v>108</v>
      </c>
      <c r="F4388" s="5" t="s">
        <v>184</v>
      </c>
      <c r="G4388" s="5" t="s">
        <v>86</v>
      </c>
      <c r="H4388" s="5" t="s">
        <v>130</v>
      </c>
      <c r="I4388">
        <v>1004.5926139363257</v>
      </c>
      <c r="J4388"/>
      <c r="K4388"/>
      <c r="L4388"/>
      <c r="M4388"/>
      <c r="N4388">
        <v>205.6783383973785</v>
      </c>
      <c r="O4388">
        <v>0</v>
      </c>
      <c r="P4388"/>
      <c r="Q4388">
        <v>0</v>
      </c>
      <c r="R4388"/>
      <c r="S4388">
        <v>0</v>
      </c>
      <c r="T4388"/>
      <c r="U4388"/>
      <c r="V4388">
        <v>70.959026747095578</v>
      </c>
      <c r="W4388"/>
      <c r="X4388">
        <v>0</v>
      </c>
      <c r="Y4388">
        <v>0</v>
      </c>
      <c r="Z4388">
        <v>0</v>
      </c>
      <c r="AA4388">
        <v>0</v>
      </c>
      <c r="AB4388"/>
      <c r="AC4388"/>
      <c r="AD4388">
        <v>0</v>
      </c>
      <c r="AE4388"/>
      <c r="AF4388">
        <v>0</v>
      </c>
      <c r="AG4388"/>
      <c r="AH4388">
        <v>195.39442147750958</v>
      </c>
      <c r="AI4388">
        <v>0</v>
      </c>
      <c r="AJ4388">
        <v>291.78770965885138</v>
      </c>
      <c r="AK4388"/>
      <c r="AL4388">
        <v>1768.4119873046875</v>
      </c>
      <c r="AM4388">
        <v>1573.017578125</v>
      </c>
      <c r="AN4388">
        <v>195.39442443847656</v>
      </c>
      <c r="AO4388" s="5" t="s">
        <v>4651</v>
      </c>
    </row>
    <row r="4389" spans="1:41" ht="14.25" x14ac:dyDescent="0.45">
      <c r="A4389">
        <v>2022</v>
      </c>
      <c r="B4389" s="5" t="s">
        <v>5028</v>
      </c>
      <c r="C4389" s="5" t="s">
        <v>174</v>
      </c>
      <c r="D4389" s="5" t="s">
        <v>83</v>
      </c>
      <c r="E4389" s="5" t="s">
        <v>108</v>
      </c>
      <c r="F4389" s="5" t="s">
        <v>184</v>
      </c>
      <c r="G4389" s="5" t="s">
        <v>86</v>
      </c>
      <c r="H4389" s="5" t="s">
        <v>130</v>
      </c>
      <c r="I4389">
        <v>200</v>
      </c>
      <c r="J4389"/>
      <c r="K4389"/>
      <c r="L4389"/>
      <c r="M4389">
        <v>0</v>
      </c>
      <c r="N4389">
        <v>200</v>
      </c>
      <c r="O4389">
        <v>0</v>
      </c>
      <c r="P4389"/>
      <c r="Q4389">
        <v>0</v>
      </c>
      <c r="R4389">
        <v>0</v>
      </c>
      <c r="S4389">
        <v>0</v>
      </c>
      <c r="T4389"/>
      <c r="U4389"/>
      <c r="V4389">
        <v>132</v>
      </c>
      <c r="W4389"/>
      <c r="X4389">
        <v>0</v>
      </c>
      <c r="Y4389"/>
      <c r="Z4389"/>
      <c r="AA4389">
        <v>0</v>
      </c>
      <c r="AB4389">
        <v>0</v>
      </c>
      <c r="AC4389"/>
      <c r="AD4389"/>
      <c r="AE4389"/>
      <c r="AF4389">
        <v>0</v>
      </c>
      <c r="AG4389"/>
      <c r="AH4389">
        <v>195</v>
      </c>
      <c r="AI4389">
        <v>0</v>
      </c>
      <c r="AJ4389"/>
      <c r="AK4389"/>
      <c r="AL4389">
        <v>727</v>
      </c>
      <c r="AM4389">
        <v>532</v>
      </c>
      <c r="AN4389">
        <v>195</v>
      </c>
      <c r="AO4389" s="5" t="s">
        <v>5979</v>
      </c>
    </row>
    <row r="4390" spans="1:41" ht="14.25" x14ac:dyDescent="0.45">
      <c r="A4390">
        <v>2022</v>
      </c>
      <c r="B4390" s="5" t="s">
        <v>4071</v>
      </c>
      <c r="C4390" s="5" t="s">
        <v>174</v>
      </c>
      <c r="D4390" s="5" t="s">
        <v>83</v>
      </c>
      <c r="E4390" s="5" t="s">
        <v>108</v>
      </c>
      <c r="F4390" s="5" t="s">
        <v>187</v>
      </c>
      <c r="G4390" s="5" t="s">
        <v>86</v>
      </c>
      <c r="H4390" s="5" t="s">
        <v>130</v>
      </c>
      <c r="I4390">
        <v>308.51750759606773</v>
      </c>
      <c r="J4390">
        <v>654.05711610366359</v>
      </c>
      <c r="K4390"/>
      <c r="L4390">
        <v>0</v>
      </c>
      <c r="M4390">
        <v>452.49234447423271</v>
      </c>
      <c r="N4390">
        <v>3879.680793341046</v>
      </c>
      <c r="O4390">
        <v>229.33134731307703</v>
      </c>
      <c r="P4390"/>
      <c r="Q4390">
        <v>359.60728745760815</v>
      </c>
      <c r="R4390">
        <v>1054.2724298774096</v>
      </c>
      <c r="S4390">
        <v>3005.5150474847865</v>
      </c>
      <c r="T4390">
        <v>1028.3916919868925</v>
      </c>
      <c r="U4390">
        <v>850.47992927316011</v>
      </c>
      <c r="V4390">
        <v>617.03501519213546</v>
      </c>
      <c r="W4390">
        <v>35.993709219541238</v>
      </c>
      <c r="X4390">
        <v>214.74761946057001</v>
      </c>
      <c r="Y4390">
        <v>421.64059371462594</v>
      </c>
      <c r="Z4390">
        <v>15.425875379803388</v>
      </c>
      <c r="AA4390">
        <v>6607.4166210157846</v>
      </c>
      <c r="AB4390">
        <v>0</v>
      </c>
      <c r="AC4390">
        <v>255.10541409349852</v>
      </c>
      <c r="AD4390">
        <v>313.9625098459785</v>
      </c>
      <c r="AE4390">
        <v>264.29666484063137</v>
      </c>
      <c r="AF4390">
        <v>4143.771043297902</v>
      </c>
      <c r="AG4390">
        <v>3490.3614026035134</v>
      </c>
      <c r="AH4390">
        <v>1200.1331045487036</v>
      </c>
      <c r="AI4390"/>
      <c r="AJ4390">
        <v>2719.0676336133438</v>
      </c>
      <c r="AK4390"/>
      <c r="AL4390">
        <v>32121.3046875</v>
      </c>
      <c r="AM4390">
        <v>25640.736328125</v>
      </c>
      <c r="AN4390">
        <v>6480.5673828125</v>
      </c>
      <c r="AO4390" s="5" t="s">
        <v>4652</v>
      </c>
    </row>
    <row r="4391" spans="1:41" ht="14.25" x14ac:dyDescent="0.45">
      <c r="A4391">
        <v>2022</v>
      </c>
      <c r="B4391" s="5" t="s">
        <v>5028</v>
      </c>
      <c r="C4391" s="5" t="s">
        <v>174</v>
      </c>
      <c r="D4391" s="5" t="s">
        <v>83</v>
      </c>
      <c r="E4391" s="5" t="s">
        <v>108</v>
      </c>
      <c r="F4391" s="5" t="s">
        <v>187</v>
      </c>
      <c r="G4391" s="5" t="s">
        <v>86</v>
      </c>
      <c r="H4391" s="5" t="s">
        <v>130</v>
      </c>
      <c r="I4391">
        <v>800</v>
      </c>
      <c r="J4391">
        <v>1918.2890515094771</v>
      </c>
      <c r="K4391">
        <v>0</v>
      </c>
      <c r="L4391"/>
      <c r="M4391">
        <v>439.21568627450978</v>
      </c>
      <c r="N4391">
        <v>3735.4189111328119</v>
      </c>
      <c r="O4391">
        <v>221.68299999999999</v>
      </c>
      <c r="P4391">
        <v>328.08499999999998</v>
      </c>
      <c r="Q4391">
        <v>356.86077977155361</v>
      </c>
      <c r="R4391">
        <v>322.79998799999998</v>
      </c>
      <c r="S4391">
        <v>200</v>
      </c>
      <c r="T4391">
        <v>0</v>
      </c>
      <c r="U4391">
        <v>955</v>
      </c>
      <c r="V4391">
        <v>1400</v>
      </c>
      <c r="W4391">
        <v>0</v>
      </c>
      <c r="X4391">
        <v>280</v>
      </c>
      <c r="Y4391">
        <v>575.65</v>
      </c>
      <c r="Z4391">
        <v>4.9999999825929873</v>
      </c>
      <c r="AA4391">
        <v>6285</v>
      </c>
      <c r="AB4391"/>
      <c r="AC4391">
        <v>1618.0777499999999</v>
      </c>
      <c r="AD4391">
        <v>0</v>
      </c>
      <c r="AE4391">
        <v>158.74670295741251</v>
      </c>
      <c r="AF4391">
        <v>12434.483700000001</v>
      </c>
      <c r="AG4391">
        <v>5019</v>
      </c>
      <c r="AH4391">
        <v>699</v>
      </c>
      <c r="AI4391"/>
      <c r="AJ4391">
        <v>250</v>
      </c>
      <c r="AK4391"/>
      <c r="AL4391">
        <v>38002.3125</v>
      </c>
      <c r="AM4391">
        <v>36162.4140625</v>
      </c>
      <c r="AN4391">
        <v>1839.898681640625</v>
      </c>
      <c r="AO4391" s="5" t="s">
        <v>5980</v>
      </c>
    </row>
    <row r="4392" spans="1:41" ht="14.25" x14ac:dyDescent="0.45">
      <c r="A4392">
        <v>2022</v>
      </c>
      <c r="B4392" s="5" t="s">
        <v>4071</v>
      </c>
      <c r="C4392" s="5" t="s">
        <v>174</v>
      </c>
      <c r="D4392" s="5" t="s">
        <v>83</v>
      </c>
      <c r="E4392" s="5" t="s">
        <v>108</v>
      </c>
      <c r="F4392" s="5" t="s">
        <v>190</v>
      </c>
      <c r="G4392" s="5" t="s">
        <v>86</v>
      </c>
      <c r="H4392" s="5" t="s">
        <v>130</v>
      </c>
      <c r="I4392">
        <v>3743.3457588322885</v>
      </c>
      <c r="J4392">
        <v>16401.561997575951</v>
      </c>
      <c r="K4392">
        <v>375.7743242520105</v>
      </c>
      <c r="L4392">
        <v>699.30635055108689</v>
      </c>
      <c r="M4392">
        <v>4967.1318722966907</v>
      </c>
      <c r="N4392">
        <v>1278.2908731397074</v>
      </c>
      <c r="O4392">
        <v>3881.1502455585323</v>
      </c>
      <c r="P4392">
        <v>2843.5030283437577</v>
      </c>
      <c r="Q4392">
        <v>204.5335072722844</v>
      </c>
      <c r="R4392">
        <v>1236.3615672464659</v>
      </c>
      <c r="S4392">
        <v>3005.5150474847865</v>
      </c>
      <c r="T4392">
        <v>3085.1750759606775</v>
      </c>
      <c r="U4392">
        <v>0</v>
      </c>
      <c r="V4392">
        <v>1234.0700303842709</v>
      </c>
      <c r="W4392">
        <v>786.7196443699728</v>
      </c>
      <c r="X4392">
        <v>5934.7006918031811</v>
      </c>
      <c r="Y4392">
        <v>2025.9316332141782</v>
      </c>
      <c r="Z4392">
        <v>4750.1412252874561</v>
      </c>
      <c r="AA4392">
        <v>49533.514236240662</v>
      </c>
      <c r="AB4392">
        <v>404.15793495084876</v>
      </c>
      <c r="AC4392">
        <v>5496.6619331184338</v>
      </c>
      <c r="AD4392">
        <v>4569.3718408586801</v>
      </c>
      <c r="AE4392">
        <v>4769.6806674352074</v>
      </c>
      <c r="AF4392">
        <v>7113.179655134938</v>
      </c>
      <c r="AG4392">
        <v>26732.013641507285</v>
      </c>
      <c r="AH4392">
        <v>7993.6886218141153</v>
      </c>
      <c r="AI4392"/>
      <c r="AJ4392">
        <v>6581.7068287161119</v>
      </c>
      <c r="AK4392">
        <v>315.61341027077731</v>
      </c>
      <c r="AL4392">
        <v>169962.796875</v>
      </c>
      <c r="AM4392">
        <v>134643.8125</v>
      </c>
      <c r="AN4392">
        <v>35318.99609375</v>
      </c>
      <c r="AO4392" s="5" t="s">
        <v>4653</v>
      </c>
    </row>
    <row r="4393" spans="1:41" ht="14.25" x14ac:dyDescent="0.45">
      <c r="A4393">
        <v>2022</v>
      </c>
      <c r="B4393" s="5" t="s">
        <v>5028</v>
      </c>
      <c r="C4393" s="5" t="s">
        <v>174</v>
      </c>
      <c r="D4393" s="5" t="s">
        <v>83</v>
      </c>
      <c r="E4393" s="5" t="s">
        <v>108</v>
      </c>
      <c r="F4393" s="5" t="s">
        <v>190</v>
      </c>
      <c r="G4393" s="5" t="s">
        <v>86</v>
      </c>
      <c r="H4393" s="5" t="s">
        <v>130</v>
      </c>
      <c r="I4393">
        <v>4240</v>
      </c>
      <c r="J4393">
        <v>17411.749771873201</v>
      </c>
      <c r="K4393">
        <v>565</v>
      </c>
      <c r="L4393">
        <v>730</v>
      </c>
      <c r="M4393">
        <v>7389.8039215686276</v>
      </c>
      <c r="N4393">
        <v>1294.4669179687501</v>
      </c>
      <c r="O4393">
        <v>3774.3290999999999</v>
      </c>
      <c r="P4393">
        <v>3858.5619999999999</v>
      </c>
      <c r="Q4393">
        <v>116.39835617126241</v>
      </c>
      <c r="R4393">
        <v>1196.216228734678</v>
      </c>
      <c r="S4393">
        <v>3700</v>
      </c>
      <c r="T4393">
        <v>5563</v>
      </c>
      <c r="U4393">
        <v>0</v>
      </c>
      <c r="V4393">
        <v>1220</v>
      </c>
      <c r="W4393">
        <v>1245</v>
      </c>
      <c r="X4393">
        <v>5060</v>
      </c>
      <c r="Y4393">
        <v>4884.7</v>
      </c>
      <c r="Z4393">
        <v>4851.6038818350562</v>
      </c>
      <c r="AA4393">
        <v>45543</v>
      </c>
      <c r="AB4393">
        <v>750</v>
      </c>
      <c r="AC4393">
        <v>3321.3537700000002</v>
      </c>
      <c r="AD4393">
        <v>4808.3224032689996</v>
      </c>
      <c r="AE4393">
        <v>1842.582042321988</v>
      </c>
      <c r="AF4393">
        <v>5956.8354510000008</v>
      </c>
      <c r="AG4393">
        <v>29362</v>
      </c>
      <c r="AH4393">
        <v>8076</v>
      </c>
      <c r="AI4393"/>
      <c r="AJ4393">
        <v>6522</v>
      </c>
      <c r="AK4393">
        <v>335</v>
      </c>
      <c r="AL4393">
        <v>173617.921875</v>
      </c>
      <c r="AM4393">
        <v>132351.46875</v>
      </c>
      <c r="AN4393">
        <v>41266.45703125</v>
      </c>
      <c r="AO4393" s="5" t="s">
        <v>5981</v>
      </c>
    </row>
    <row r="4394" spans="1:41" ht="14.25" x14ac:dyDescent="0.45">
      <c r="A4394">
        <v>2022</v>
      </c>
      <c r="B4394" s="5" t="s">
        <v>5028</v>
      </c>
      <c r="C4394" s="5" t="s">
        <v>174</v>
      </c>
      <c r="D4394" s="5" t="s">
        <v>83</v>
      </c>
      <c r="E4394" s="5" t="s">
        <v>108</v>
      </c>
      <c r="F4394" s="5" t="s">
        <v>193</v>
      </c>
      <c r="G4394" s="5" t="s">
        <v>86</v>
      </c>
      <c r="H4394" s="5" t="s">
        <v>130</v>
      </c>
      <c r="I4394">
        <v>1020</v>
      </c>
      <c r="J4394">
        <v>3758.4183188928901</v>
      </c>
      <c r="K4394">
        <v>51</v>
      </c>
      <c r="L4394">
        <v>37.5</v>
      </c>
      <c r="M4394">
        <v>647.84313725490199</v>
      </c>
      <c r="N4394">
        <v>812.05966455078124</v>
      </c>
      <c r="O4394">
        <v>413.22710000000012</v>
      </c>
      <c r="P4394">
        <v>1127.72</v>
      </c>
      <c r="Q4394">
        <v>2008.4371640050099</v>
      </c>
      <c r="R4394">
        <v>667.11343302015837</v>
      </c>
      <c r="S4394">
        <v>73.10312893423297</v>
      </c>
      <c r="T4394">
        <v>400</v>
      </c>
      <c r="U4394">
        <v>0</v>
      </c>
      <c r="V4394">
        <v>253</v>
      </c>
      <c r="W4394">
        <v>230</v>
      </c>
      <c r="X4394">
        <v>385</v>
      </c>
      <c r="Y4394">
        <v>3647.6750000000002</v>
      </c>
      <c r="Z4394">
        <v>4.9999999825929873</v>
      </c>
      <c r="AA4394">
        <v>6833</v>
      </c>
      <c r="AB4394">
        <v>300</v>
      </c>
      <c r="AC4394">
        <v>249.99975000000001</v>
      </c>
      <c r="AD4394">
        <v>1444.5030077280001</v>
      </c>
      <c r="AE4394">
        <v>446.83183095741248</v>
      </c>
      <c r="AF4394">
        <v>0</v>
      </c>
      <c r="AG4394">
        <v>9173</v>
      </c>
      <c r="AH4394">
        <v>583</v>
      </c>
      <c r="AI4394">
        <v>513</v>
      </c>
      <c r="AJ4394">
        <v>3000</v>
      </c>
      <c r="AK4394"/>
      <c r="AL4394">
        <v>38080.43359375</v>
      </c>
      <c r="AM4394">
        <v>33039.7578125</v>
      </c>
      <c r="AN4394">
        <v>5040.67626953125</v>
      </c>
      <c r="AO4394" s="5" t="s">
        <v>5982</v>
      </c>
    </row>
    <row r="4395" spans="1:41" ht="14.25" x14ac:dyDescent="0.45">
      <c r="A4395">
        <v>2022</v>
      </c>
      <c r="B4395" s="5" t="s">
        <v>4071</v>
      </c>
      <c r="C4395" s="5" t="s">
        <v>174</v>
      </c>
      <c r="D4395" s="5" t="s">
        <v>83</v>
      </c>
      <c r="E4395" s="5" t="s">
        <v>108</v>
      </c>
      <c r="F4395" s="5" t="s">
        <v>193</v>
      </c>
      <c r="G4395" s="5" t="s">
        <v>86</v>
      </c>
      <c r="H4395" s="5" t="s">
        <v>130</v>
      </c>
      <c r="I4395">
        <v>843.28118742925187</v>
      </c>
      <c r="J4395">
        <v>5080.2549584152493</v>
      </c>
      <c r="K4395">
        <v>52.447976291331521</v>
      </c>
      <c r="L4395">
        <v>0</v>
      </c>
      <c r="M4395">
        <v>689.02243363121795</v>
      </c>
      <c r="N4395">
        <v>825.22650838330424</v>
      </c>
      <c r="O4395">
        <v>424.72576879058659</v>
      </c>
      <c r="P4395">
        <v>1356.4486417307112</v>
      </c>
      <c r="Q4395">
        <v>2034.2735709898229</v>
      </c>
      <c r="R4395">
        <v>859.86468970789008</v>
      </c>
      <c r="S4395">
        <v>93.882557769441888</v>
      </c>
      <c r="T4395">
        <v>308.51750759606773</v>
      </c>
      <c r="U4395">
        <v>0</v>
      </c>
      <c r="V4395">
        <v>260.18309807268383</v>
      </c>
      <c r="W4395">
        <v>123.40700303842711</v>
      </c>
      <c r="X4395">
        <v>419.73398349111403</v>
      </c>
      <c r="Y4395">
        <v>3707.3520496127476</v>
      </c>
      <c r="Z4395">
        <v>15.425875379803388</v>
      </c>
      <c r="AA4395">
        <v>7301.5810131069366</v>
      </c>
      <c r="AB4395">
        <v>216.50216095554055</v>
      </c>
      <c r="AC4395">
        <v>391.27501512740599</v>
      </c>
      <c r="AD4395">
        <v>1454.270606665621</v>
      </c>
      <c r="AE4395">
        <v>191.28085470956202</v>
      </c>
      <c r="AF4395">
        <v>1085.9816267381584</v>
      </c>
      <c r="AG4395">
        <v>10838.22004184986</v>
      </c>
      <c r="AH4395">
        <v>860.76384619302905</v>
      </c>
      <c r="AI4395">
        <v>527.5649379892759</v>
      </c>
      <c r="AJ4395">
        <v>3085.1750759606775</v>
      </c>
      <c r="AK4395">
        <v>0</v>
      </c>
      <c r="AL4395">
        <v>43046.66796875</v>
      </c>
      <c r="AM4395">
        <v>37875.82421875</v>
      </c>
      <c r="AN4395">
        <v>5170.83837890625</v>
      </c>
      <c r="AO4395" s="5" t="s">
        <v>4654</v>
      </c>
    </row>
    <row r="4396" spans="1:41" ht="14.25" x14ac:dyDescent="0.45">
      <c r="A4396">
        <v>2022</v>
      </c>
      <c r="B4396" s="5" t="s">
        <v>5028</v>
      </c>
      <c r="C4396" s="5" t="s">
        <v>174</v>
      </c>
      <c r="D4396" s="5" t="s">
        <v>83</v>
      </c>
      <c r="E4396" s="5" t="s">
        <v>108</v>
      </c>
      <c r="F4396" s="5" t="s">
        <v>196</v>
      </c>
      <c r="G4396" s="5" t="s">
        <v>86</v>
      </c>
      <c r="H4396" s="5" t="s">
        <v>130</v>
      </c>
      <c r="I4396">
        <v>420</v>
      </c>
      <c r="J4396">
        <v>5350.626579402774</v>
      </c>
      <c r="K4396">
        <v>73</v>
      </c>
      <c r="L4396">
        <v>167.5</v>
      </c>
      <c r="M4396">
        <v>1328.627450980392</v>
      </c>
      <c r="N4396">
        <v>287.49330517578119</v>
      </c>
      <c r="O4396">
        <v>452.31615000000011</v>
      </c>
      <c r="P4396">
        <v>234.73</v>
      </c>
      <c r="Q4396">
        <v>0</v>
      </c>
      <c r="R4396">
        <v>302.80906422539209</v>
      </c>
      <c r="S4396">
        <v>613.10312893423293</v>
      </c>
      <c r="T4396"/>
      <c r="U4396">
        <v>30</v>
      </c>
      <c r="V4396">
        <v>0</v>
      </c>
      <c r="W4396">
        <v>280</v>
      </c>
      <c r="X4396">
        <v>235</v>
      </c>
      <c r="Y4396">
        <v>7504.7250000000004</v>
      </c>
      <c r="Z4396">
        <v>4.9999999825929873</v>
      </c>
      <c r="AA4396">
        <v>8297</v>
      </c>
      <c r="AB4396">
        <v>35</v>
      </c>
      <c r="AC4396">
        <v>667.37673000000007</v>
      </c>
      <c r="AD4396">
        <v>5807.6605344229993</v>
      </c>
      <c r="AE4396">
        <v>891.65356109711252</v>
      </c>
      <c r="AF4396">
        <v>1566.0043499999999</v>
      </c>
      <c r="AG4396">
        <v>18386</v>
      </c>
      <c r="AH4396">
        <v>2112</v>
      </c>
      <c r="AI4396">
        <v>84</v>
      </c>
      <c r="AJ4396">
        <v>3450</v>
      </c>
      <c r="AK4396">
        <v>51</v>
      </c>
      <c r="AL4396">
        <v>58632.625</v>
      </c>
      <c r="AM4396">
        <v>47560.91796875</v>
      </c>
      <c r="AN4396">
        <v>11071.70703125</v>
      </c>
      <c r="AO4396" s="5" t="s">
        <v>5983</v>
      </c>
    </row>
    <row r="4397" spans="1:41" ht="14.25" x14ac:dyDescent="0.45">
      <c r="A4397">
        <v>2022</v>
      </c>
      <c r="B4397" s="5" t="s">
        <v>4071</v>
      </c>
      <c r="C4397" s="5" t="s">
        <v>174</v>
      </c>
      <c r="D4397" s="5" t="s">
        <v>83</v>
      </c>
      <c r="E4397" s="5" t="s">
        <v>108</v>
      </c>
      <c r="F4397" s="5" t="s">
        <v>196</v>
      </c>
      <c r="G4397" s="5" t="s">
        <v>86</v>
      </c>
      <c r="H4397" s="5" t="s">
        <v>130</v>
      </c>
      <c r="I4397">
        <v>433.98129401846865</v>
      </c>
      <c r="J4397">
        <v>1052.8159946715812</v>
      </c>
      <c r="K4397">
        <v>43.809486078641619</v>
      </c>
      <c r="L4397">
        <v>56.561543059279089</v>
      </c>
      <c r="M4397">
        <v>843.28118742925187</v>
      </c>
      <c r="N4397">
        <v>291.59568234194455</v>
      </c>
      <c r="O4397">
        <v>464.83304477807542</v>
      </c>
      <c r="P4397">
        <v>210.82029685731297</v>
      </c>
      <c r="Q4397">
        <v>0</v>
      </c>
      <c r="R4397">
        <v>331.00889223404744</v>
      </c>
      <c r="S4397">
        <v>649.21407144236389</v>
      </c>
      <c r="T4397">
        <v>822.71335358951399</v>
      </c>
      <c r="U4397">
        <v>210.82029685731297</v>
      </c>
      <c r="V4397">
        <v>0</v>
      </c>
      <c r="W4397">
        <v>169.68462917783725</v>
      </c>
      <c r="X4397">
        <v>165.1098171647746</v>
      </c>
      <c r="Y4397">
        <v>5985.2396473637145</v>
      </c>
      <c r="Z4397">
        <v>15.425875379803388</v>
      </c>
      <c r="AA4397">
        <v>8723.8467231248087</v>
      </c>
      <c r="AB4397">
        <v>25.709792299672312</v>
      </c>
      <c r="AC4397">
        <v>100.35563411429168</v>
      </c>
      <c r="AD4397">
        <v>1627.7781169015529</v>
      </c>
      <c r="AE4397">
        <v>292.06324052427749</v>
      </c>
      <c r="AF4397">
        <v>963.80869373011569</v>
      </c>
      <c r="AG4397">
        <v>9190.7365512868582</v>
      </c>
      <c r="AH4397">
        <v>1627.9440484152508</v>
      </c>
      <c r="AI4397">
        <v>29.823359067619883</v>
      </c>
      <c r="AJ4397">
        <v>2640.90986502234</v>
      </c>
      <c r="AK4397">
        <v>52.447976291331521</v>
      </c>
      <c r="AL4397">
        <v>37022.33984375</v>
      </c>
      <c r="AM4397">
        <v>30499.990234375</v>
      </c>
      <c r="AN4397">
        <v>6522.34814453125</v>
      </c>
      <c r="AO4397" s="5" t="s">
        <v>4655</v>
      </c>
    </row>
    <row r="4398" spans="1:41" ht="14.25" x14ac:dyDescent="0.45">
      <c r="A4398">
        <v>2022</v>
      </c>
      <c r="B4398" s="5" t="s">
        <v>4071</v>
      </c>
      <c r="C4398" s="5" t="s">
        <v>174</v>
      </c>
      <c r="D4398" s="5" t="s">
        <v>83</v>
      </c>
      <c r="E4398" s="5" t="s">
        <v>108</v>
      </c>
      <c r="F4398" s="5" t="s">
        <v>199</v>
      </c>
      <c r="G4398" s="5" t="s">
        <v>86</v>
      </c>
      <c r="H4398" s="5" t="s">
        <v>130</v>
      </c>
      <c r="I4398">
        <v>411.35667679475699</v>
      </c>
      <c r="J4398">
        <v>154.25875379803387</v>
      </c>
      <c r="K4398"/>
      <c r="L4398"/>
      <c r="M4398">
        <v>77.129376899016933</v>
      </c>
      <c r="N4398">
        <v>0</v>
      </c>
      <c r="O4398">
        <v>125.46378642240089</v>
      </c>
      <c r="P4398">
        <v>1154.8838701012803</v>
      </c>
      <c r="Q4398">
        <v>248.89505950475888</v>
      </c>
      <c r="R4398">
        <v>19.315017535948169</v>
      </c>
      <c r="S4398">
        <v>41.135667679475702</v>
      </c>
      <c r="T4398"/>
      <c r="U4398">
        <v>46.27762613941016</v>
      </c>
      <c r="V4398">
        <v>0</v>
      </c>
      <c r="W4398">
        <v>20.567833839737851</v>
      </c>
      <c r="X4398">
        <v>392.74295898239342</v>
      </c>
      <c r="Y4398">
        <v>11877.924042448609</v>
      </c>
      <c r="Z4398"/>
      <c r="AA4398">
        <v>2220.2976629997011</v>
      </c>
      <c r="AB4398">
        <v>0</v>
      </c>
      <c r="AC4398">
        <v>81.262411121693816</v>
      </c>
      <c r="AD4398">
        <v>0</v>
      </c>
      <c r="AE4398"/>
      <c r="AF4398">
        <v>18.099693778969311</v>
      </c>
      <c r="AG4398">
        <v>2439.3450933929089</v>
      </c>
      <c r="AH4398">
        <v>296.17680729222502</v>
      </c>
      <c r="AI4398"/>
      <c r="AJ4398">
        <v>2997.7617821417916</v>
      </c>
      <c r="AK4398">
        <v>101.81077750670237</v>
      </c>
      <c r="AL4398">
        <v>22724.705078125</v>
      </c>
      <c r="AM4398">
        <v>21669.677734375</v>
      </c>
      <c r="AN4398">
        <v>1055.0272216796875</v>
      </c>
      <c r="AO4398" s="5" t="s">
        <v>4656</v>
      </c>
    </row>
    <row r="4399" spans="1:41" ht="14.25" x14ac:dyDescent="0.45">
      <c r="A4399">
        <v>2022</v>
      </c>
      <c r="B4399" s="5" t="s">
        <v>5028</v>
      </c>
      <c r="C4399" s="5" t="s">
        <v>174</v>
      </c>
      <c r="D4399" s="5" t="s">
        <v>83</v>
      </c>
      <c r="E4399" s="5" t="s">
        <v>108</v>
      </c>
      <c r="F4399" s="5" t="s">
        <v>199</v>
      </c>
      <c r="G4399" s="5" t="s">
        <v>86</v>
      </c>
      <c r="H4399" s="5" t="s">
        <v>130</v>
      </c>
      <c r="I4399">
        <v>250</v>
      </c>
      <c r="J4399">
        <v>2291.8584027122552</v>
      </c>
      <c r="K4399">
        <v>0</v>
      </c>
      <c r="L4399"/>
      <c r="M4399">
        <v>164.70588235294119</v>
      </c>
      <c r="N4399">
        <v>14.337</v>
      </c>
      <c r="O4399">
        <v>122.3464</v>
      </c>
      <c r="P4399">
        <v>290</v>
      </c>
      <c r="Q4399">
        <v>246.5763016242704</v>
      </c>
      <c r="R4399">
        <v>865.44705642888971</v>
      </c>
      <c r="S4399">
        <v>40</v>
      </c>
      <c r="T4399">
        <v>80</v>
      </c>
      <c r="U4399">
        <v>45</v>
      </c>
      <c r="V4399">
        <v>0</v>
      </c>
      <c r="W4399">
        <v>20</v>
      </c>
      <c r="X4399">
        <v>675</v>
      </c>
      <c r="Y4399">
        <v>12109.8</v>
      </c>
      <c r="Z4399">
        <v>0</v>
      </c>
      <c r="AA4399">
        <v>2130</v>
      </c>
      <c r="AB4399"/>
      <c r="AC4399">
        <v>80.599310000000003</v>
      </c>
      <c r="AD4399">
        <v>72.776880000000006</v>
      </c>
      <c r="AE4399"/>
      <c r="AF4399">
        <v>0</v>
      </c>
      <c r="AG4399">
        <v>3184</v>
      </c>
      <c r="AH4399">
        <v>284</v>
      </c>
      <c r="AI4399"/>
      <c r="AJ4399">
        <v>3675</v>
      </c>
      <c r="AK4399">
        <v>99</v>
      </c>
      <c r="AL4399">
        <v>26740.447265625</v>
      </c>
      <c r="AM4399">
        <v>25182.619140625</v>
      </c>
      <c r="AN4399">
        <v>1557.8291015625</v>
      </c>
      <c r="AO4399" s="5" t="s">
        <v>5984</v>
      </c>
    </row>
    <row r="4400" spans="1:41" ht="14.25" x14ac:dyDescent="0.45">
      <c r="A4400">
        <v>2022</v>
      </c>
      <c r="B4400" s="5" t="s">
        <v>5028</v>
      </c>
      <c r="C4400" s="5" t="s">
        <v>174</v>
      </c>
      <c r="D4400" s="5" t="s">
        <v>83</v>
      </c>
      <c r="E4400" s="5" t="s">
        <v>108</v>
      </c>
      <c r="F4400" s="5" t="s">
        <v>202</v>
      </c>
      <c r="G4400" s="5" t="s">
        <v>86</v>
      </c>
      <c r="H4400" s="5" t="s">
        <v>130</v>
      </c>
      <c r="I4400">
        <v>0</v>
      </c>
      <c r="J4400">
        <v>8416.0135422640669</v>
      </c>
      <c r="K4400">
        <v>241</v>
      </c>
      <c r="L4400"/>
      <c r="M4400">
        <v>54.901960784313729</v>
      </c>
      <c r="N4400">
        <v>914.35518750000006</v>
      </c>
      <c r="O4400">
        <v>1210.7221999999999</v>
      </c>
      <c r="P4400">
        <v>1055.566</v>
      </c>
      <c r="Q4400">
        <v>0</v>
      </c>
      <c r="R4400">
        <v>241.26126773689089</v>
      </c>
      <c r="S4400">
        <v>500</v>
      </c>
      <c r="T4400">
        <v>500</v>
      </c>
      <c r="U4400">
        <v>0</v>
      </c>
      <c r="V4400">
        <v>100</v>
      </c>
      <c r="W4400">
        <v>100</v>
      </c>
      <c r="X4400">
        <v>500</v>
      </c>
      <c r="Y4400">
        <v>3205.9749999999999</v>
      </c>
      <c r="Z4400">
        <v>2211.1522365222322</v>
      </c>
      <c r="AA4400">
        <v>3868</v>
      </c>
      <c r="AB4400"/>
      <c r="AC4400">
        <v>2061.4674199999999</v>
      </c>
      <c r="AD4400">
        <v>378.49547277519991</v>
      </c>
      <c r="AE4400">
        <v>1222.969158957412</v>
      </c>
      <c r="AF4400">
        <v>0</v>
      </c>
      <c r="AG4400">
        <v>1461</v>
      </c>
      <c r="AH4400">
        <v>211</v>
      </c>
      <c r="AI4400"/>
      <c r="AJ4400">
        <v>350</v>
      </c>
      <c r="AK4400">
        <v>64</v>
      </c>
      <c r="AL4400">
        <v>28867.880859375</v>
      </c>
      <c r="AM4400">
        <v>25107.759765625</v>
      </c>
      <c r="AN4400">
        <v>3760.119384765625</v>
      </c>
      <c r="AO4400" s="5" t="s">
        <v>5985</v>
      </c>
    </row>
    <row r="4401" spans="1:41" ht="14.25" x14ac:dyDescent="0.45">
      <c r="A4401">
        <v>2022</v>
      </c>
      <c r="B4401" s="5" t="s">
        <v>4071</v>
      </c>
      <c r="C4401" s="5" t="s">
        <v>174</v>
      </c>
      <c r="D4401" s="5" t="s">
        <v>83</v>
      </c>
      <c r="E4401" s="5" t="s">
        <v>108</v>
      </c>
      <c r="F4401" s="5" t="s">
        <v>202</v>
      </c>
      <c r="G4401" s="5" t="s">
        <v>86</v>
      </c>
      <c r="H4401" s="5" t="s">
        <v>130</v>
      </c>
      <c r="I4401">
        <v>0</v>
      </c>
      <c r="J4401">
        <v>8767.0391741882595</v>
      </c>
      <c r="K4401">
        <v>97.697210738754791</v>
      </c>
      <c r="L4401"/>
      <c r="M4401">
        <v>154.25875379803387</v>
      </c>
      <c r="N4401">
        <v>960.53185215256099</v>
      </c>
      <c r="O4401">
        <v>1413.0101847899903</v>
      </c>
      <c r="P4401">
        <v>773.35055237414315</v>
      </c>
      <c r="Q4401">
        <v>0</v>
      </c>
      <c r="R4401">
        <v>0</v>
      </c>
      <c r="S4401">
        <v>473.06017831397054</v>
      </c>
      <c r="T4401">
        <v>617.03501519213546</v>
      </c>
      <c r="U4401">
        <v>0</v>
      </c>
      <c r="V4401">
        <v>257.09792299672313</v>
      </c>
      <c r="W4401">
        <v>61.703501519213553</v>
      </c>
      <c r="X4401">
        <v>0</v>
      </c>
      <c r="Y4401">
        <v>3167.4464113196291</v>
      </c>
      <c r="Z4401">
        <v>2183.2755620881726</v>
      </c>
      <c r="AA4401">
        <v>4038.494174432527</v>
      </c>
      <c r="AB4401"/>
      <c r="AC4401">
        <v>1437.6089644091414</v>
      </c>
      <c r="AD4401">
        <v>201.81313562746595</v>
      </c>
      <c r="AE4401">
        <v>983.14245753946921</v>
      </c>
      <c r="AF4401">
        <v>343.89418180041685</v>
      </c>
      <c r="AG4401">
        <v>2085.578351349418</v>
      </c>
      <c r="AH4401">
        <v>79.186160282990727</v>
      </c>
      <c r="AI4401"/>
      <c r="AJ4401">
        <v>359.93709219541239</v>
      </c>
      <c r="AK4401">
        <v>65.302872441167679</v>
      </c>
      <c r="AL4401">
        <v>28520.462890625</v>
      </c>
      <c r="AM4401">
        <v>25357.3984375</v>
      </c>
      <c r="AN4401">
        <v>3163.0673828125</v>
      </c>
      <c r="AO4401" s="5" t="s">
        <v>4657</v>
      </c>
    </row>
    <row r="4402" spans="1:41" ht="14.25" x14ac:dyDescent="0.45">
      <c r="A4402">
        <v>2022</v>
      </c>
      <c r="B4402" s="5" t="s">
        <v>5028</v>
      </c>
      <c r="C4402" s="5" t="s">
        <v>174</v>
      </c>
      <c r="D4402" s="5" t="s">
        <v>83</v>
      </c>
      <c r="E4402" s="5" t="s">
        <v>108</v>
      </c>
      <c r="F4402" s="5" t="s">
        <v>205</v>
      </c>
      <c r="G4402" s="5" t="s">
        <v>86</v>
      </c>
      <c r="H4402" s="5" t="s">
        <v>130</v>
      </c>
      <c r="I4402">
        <v>3900</v>
      </c>
      <c r="J4402">
        <v>7764.2050789617651</v>
      </c>
      <c r="K4402">
        <v>23</v>
      </c>
      <c r="L4402"/>
      <c r="M4402">
        <v>54.901960784313729</v>
      </c>
      <c r="N4402">
        <v>66.299000000000007</v>
      </c>
      <c r="O4402">
        <v>584.4829285714286</v>
      </c>
      <c r="P4402">
        <v>170.57900000000001</v>
      </c>
      <c r="Q4402">
        <v>156.915473227391</v>
      </c>
      <c r="R4402">
        <v>288.38792154448328</v>
      </c>
      <c r="S4402">
        <v>100</v>
      </c>
      <c r="T4402">
        <v>1000</v>
      </c>
      <c r="U4402">
        <v>0</v>
      </c>
      <c r="V4402">
        <v>0</v>
      </c>
      <c r="W4402">
        <v>150</v>
      </c>
      <c r="X4402">
        <v>5190.2286454552232</v>
      </c>
      <c r="Y4402">
        <v>2411.9749999999999</v>
      </c>
      <c r="Z4402">
        <v>2472.6417067560351</v>
      </c>
      <c r="AA4402">
        <v>12488</v>
      </c>
      <c r="AB4402"/>
      <c r="AC4402">
        <v>1000</v>
      </c>
      <c r="AD4402">
        <v>281.94365293599998</v>
      </c>
      <c r="AE4402">
        <v>158.74670295741251</v>
      </c>
      <c r="AF4402">
        <v>1128.3900000000001</v>
      </c>
      <c r="AG4402">
        <v>32593</v>
      </c>
      <c r="AH4402">
        <v>481</v>
      </c>
      <c r="AI4402"/>
      <c r="AJ4402">
        <v>1250</v>
      </c>
      <c r="AK4402">
        <v>1030</v>
      </c>
      <c r="AL4402">
        <v>74744.703125</v>
      </c>
      <c r="AM4402">
        <v>65849.140625</v>
      </c>
      <c r="AN4402">
        <v>8895.5576171875</v>
      </c>
      <c r="AO4402" s="5" t="s">
        <v>5986</v>
      </c>
    </row>
    <row r="4403" spans="1:41" ht="14.25" x14ac:dyDescent="0.45">
      <c r="A4403">
        <v>2022</v>
      </c>
      <c r="B4403" s="5" t="s">
        <v>4071</v>
      </c>
      <c r="C4403" s="5" t="s">
        <v>174</v>
      </c>
      <c r="D4403" s="5" t="s">
        <v>83</v>
      </c>
      <c r="E4403" s="5" t="s">
        <v>108</v>
      </c>
      <c r="F4403" s="5" t="s">
        <v>205</v>
      </c>
      <c r="G4403" s="5" t="s">
        <v>86</v>
      </c>
      <c r="H4403" s="5" t="s">
        <v>130</v>
      </c>
      <c r="I4403">
        <v>205.6783383973785</v>
      </c>
      <c r="J4403">
        <v>6831.0918140229332</v>
      </c>
      <c r="K4403">
        <v>10.43817567366696</v>
      </c>
      <c r="L4403">
        <v>0</v>
      </c>
      <c r="M4403">
        <v>112.60889027256474</v>
      </c>
      <c r="N4403">
        <v>0</v>
      </c>
      <c r="O4403">
        <v>577.95613089663357</v>
      </c>
      <c r="P4403">
        <v>577.95613089663357</v>
      </c>
      <c r="Q4403">
        <v>157.51750421018471</v>
      </c>
      <c r="R4403">
        <v>2151.0509341720162</v>
      </c>
      <c r="S4403">
        <v>123.40700303842711</v>
      </c>
      <c r="T4403">
        <v>925.55252278820331</v>
      </c>
      <c r="U4403">
        <v>0</v>
      </c>
      <c r="V4403">
        <v>0</v>
      </c>
      <c r="W4403">
        <v>0</v>
      </c>
      <c r="X4403">
        <v>1803.7965155257668</v>
      </c>
      <c r="Y4403">
        <v>2380.7267669496559</v>
      </c>
      <c r="Z4403">
        <v>3884.235420634493</v>
      </c>
      <c r="AA4403">
        <v>13224.088767259451</v>
      </c>
      <c r="AB4403"/>
      <c r="AC4403">
        <v>0</v>
      </c>
      <c r="AD4403">
        <v>1098.4104628838229</v>
      </c>
      <c r="AE4403">
        <v>1295.7735319034846</v>
      </c>
      <c r="AF4403">
        <v>1937.5722190386643</v>
      </c>
      <c r="AG4403">
        <v>29576.545061543027</v>
      </c>
      <c r="AH4403">
        <v>223.16099716115568</v>
      </c>
      <c r="AI4403"/>
      <c r="AJ4403">
        <v>1285.4896149836156</v>
      </c>
      <c r="AK4403">
        <v>1214.5305882365201</v>
      </c>
      <c r="AL4403">
        <v>69597.59375</v>
      </c>
      <c r="AM4403">
        <v>63507.7265625</v>
      </c>
      <c r="AN4403">
        <v>6089.86181640625</v>
      </c>
      <c r="AO4403" s="5" t="s">
        <v>4658</v>
      </c>
    </row>
    <row r="4404" spans="1:41" ht="14.25" x14ac:dyDescent="0.45">
      <c r="A4404">
        <v>2022</v>
      </c>
      <c r="B4404" s="5" t="s">
        <v>4071</v>
      </c>
      <c r="C4404" s="5" t="s">
        <v>268</v>
      </c>
      <c r="D4404" s="5" t="s">
        <v>81</v>
      </c>
      <c r="E4404" s="5" t="s">
        <v>97</v>
      </c>
      <c r="F4404" s="5" t="s">
        <v>98</v>
      </c>
      <c r="G4404" s="5" t="s">
        <v>82</v>
      </c>
      <c r="H4404" s="5" t="s">
        <v>99</v>
      </c>
      <c r="I4404">
        <v>932.2956685595102</v>
      </c>
      <c r="J4404">
        <v>1391.3561682363979</v>
      </c>
      <c r="K4404">
        <v>53.6</v>
      </c>
      <c r="L4404">
        <v>112</v>
      </c>
      <c r="M4404">
        <v>629</v>
      </c>
      <c r="N4404">
        <v>654.77859281643589</v>
      </c>
      <c r="O4404">
        <v>316.39999999999998</v>
      </c>
      <c r="P4404">
        <v>452</v>
      </c>
      <c r="Q4404">
        <v>277.5511714271243</v>
      </c>
      <c r="R4404">
        <v>645</v>
      </c>
      <c r="S4404">
        <v>684.55582835820894</v>
      </c>
      <c r="T4404">
        <v>395.9</v>
      </c>
      <c r="U4404">
        <v>139.50335922552</v>
      </c>
      <c r="V4404">
        <v>663.50864881314124</v>
      </c>
      <c r="W4404">
        <v>301</v>
      </c>
      <c r="X4404">
        <v>1211.3878447163161</v>
      </c>
      <c r="Y4404">
        <v>3403</v>
      </c>
      <c r="Z4404">
        <v>460</v>
      </c>
      <c r="AA4404">
        <v>5278.3003516820499</v>
      </c>
      <c r="AB4404">
        <v>77</v>
      </c>
      <c r="AC4404">
        <v>466.38332828346961</v>
      </c>
      <c r="AD4404">
        <v>745.68617919544351</v>
      </c>
      <c r="AE4404">
        <v>358</v>
      </c>
      <c r="AF4404">
        <v>1654</v>
      </c>
      <c r="AG4404">
        <v>8708</v>
      </c>
      <c r="AH4404">
        <v>1223</v>
      </c>
      <c r="AI4404">
        <v>433.06816956151857</v>
      </c>
      <c r="AJ4404">
        <v>2418.2330745789468</v>
      </c>
      <c r="AK4404">
        <v>268.00464672673928</v>
      </c>
      <c r="AL4404">
        <v>34352.51171875</v>
      </c>
      <c r="AM4404">
        <v>28013.912109375</v>
      </c>
      <c r="AN4404">
        <v>6338.60302734375</v>
      </c>
      <c r="AO4404" s="5" t="s">
        <v>4659</v>
      </c>
    </row>
    <row r="4405" spans="1:41" ht="14.25" x14ac:dyDescent="0.45">
      <c r="A4405">
        <v>2022</v>
      </c>
      <c r="B4405" s="5" t="s">
        <v>5028</v>
      </c>
      <c r="C4405" s="5" t="s">
        <v>268</v>
      </c>
      <c r="D4405" s="5" t="s">
        <v>81</v>
      </c>
      <c r="E4405" s="5" t="s">
        <v>97</v>
      </c>
      <c r="F4405" s="5" t="s">
        <v>98</v>
      </c>
      <c r="G4405" s="5" t="s">
        <v>82</v>
      </c>
      <c r="H4405" s="5" t="s">
        <v>99</v>
      </c>
      <c r="I4405">
        <v>932.13983763805356</v>
      </c>
      <c r="J4405">
        <v>1477</v>
      </c>
      <c r="K4405">
        <v>53.7</v>
      </c>
      <c r="L4405">
        <v>113</v>
      </c>
      <c r="M4405">
        <v>645.52255626244175</v>
      </c>
      <c r="N4405">
        <v>660.91425738631256</v>
      </c>
      <c r="O4405">
        <v>312.5</v>
      </c>
      <c r="P4405">
        <v>430</v>
      </c>
      <c r="Q4405">
        <v>276.83330532454698</v>
      </c>
      <c r="R4405">
        <v>580</v>
      </c>
      <c r="S4405">
        <v>678.86234241400564</v>
      </c>
      <c r="T4405">
        <v>394.3</v>
      </c>
      <c r="U4405">
        <v>140.394302248</v>
      </c>
      <c r="V4405">
        <v>699</v>
      </c>
      <c r="W4405">
        <v>280.3</v>
      </c>
      <c r="X4405">
        <v>1211.3878447163161</v>
      </c>
      <c r="Y4405">
        <v>3470.7517230881822</v>
      </c>
      <c r="Z4405">
        <v>465</v>
      </c>
      <c r="AA4405">
        <v>5318.4597041902616</v>
      </c>
      <c r="AB4405">
        <v>82</v>
      </c>
      <c r="AC4405">
        <v>454.9325751219119</v>
      </c>
      <c r="AD4405">
        <v>779.48578535624983</v>
      </c>
      <c r="AE4405">
        <v>470</v>
      </c>
      <c r="AF4405">
        <v>1668</v>
      </c>
      <c r="AG4405">
        <v>8733</v>
      </c>
      <c r="AH4405">
        <v>1250</v>
      </c>
      <c r="AI4405">
        <v>433.06816956151857</v>
      </c>
      <c r="AJ4405">
        <v>2418.2330745789468</v>
      </c>
      <c r="AK4405">
        <v>258.9294694158346</v>
      </c>
      <c r="AL4405">
        <v>34687.71484375</v>
      </c>
      <c r="AM4405">
        <v>28307.658203125</v>
      </c>
      <c r="AN4405">
        <v>6380.056640625</v>
      </c>
      <c r="AO4405" s="5" t="s">
        <v>5987</v>
      </c>
    </row>
    <row r="4406" spans="1:41" ht="14.25" x14ac:dyDescent="0.45">
      <c r="A4406">
        <v>2022</v>
      </c>
      <c r="B4406" s="5" t="s">
        <v>5028</v>
      </c>
      <c r="C4406" s="5" t="s">
        <v>268</v>
      </c>
      <c r="D4406" s="5" t="s">
        <v>81</v>
      </c>
      <c r="E4406" s="5" t="s">
        <v>97</v>
      </c>
      <c r="F4406" s="5" t="s">
        <v>8</v>
      </c>
      <c r="G4406" s="5" t="s">
        <v>82</v>
      </c>
      <c r="H4406" s="5" t="s">
        <v>100</v>
      </c>
      <c r="I4406">
        <v>0.5573934279474545</v>
      </c>
      <c r="J4406">
        <v>0.53512470447566096</v>
      </c>
      <c r="K4406">
        <v>0.55728518057285181</v>
      </c>
      <c r="L4406">
        <v>0.5963727868236447</v>
      </c>
      <c r="M4406">
        <v>0.56251747731050383</v>
      </c>
      <c r="N4406">
        <v>0.39910057909432561</v>
      </c>
      <c r="O4406">
        <v>0.53244053704082328</v>
      </c>
      <c r="P4406">
        <v>0.45472194560356077</v>
      </c>
      <c r="Q4406">
        <v>0.46893969509593553</v>
      </c>
      <c r="R4406">
        <v>0.69694784907474172</v>
      </c>
      <c r="S4406">
        <v>0.64560382875815114</v>
      </c>
      <c r="T4406">
        <v>0.60474272399760065</v>
      </c>
      <c r="U4406">
        <v>0.47137490682245498</v>
      </c>
      <c r="V4406">
        <v>0.59548149662645677</v>
      </c>
      <c r="W4406">
        <v>0.44441273465246067</v>
      </c>
      <c r="X4406">
        <v>0.74588071005078227</v>
      </c>
      <c r="Y4406">
        <v>0.6004877885949389</v>
      </c>
      <c r="Z4406">
        <v>0.82940924657534243</v>
      </c>
      <c r="AA4406">
        <v>0.65284140109983857</v>
      </c>
      <c r="AB4406">
        <v>0.6686236138290933</v>
      </c>
      <c r="AC4406">
        <v>0.58507121907125936</v>
      </c>
      <c r="AD4406">
        <v>0.64308848839109789</v>
      </c>
      <c r="AE4406">
        <v>0.58959305534647999</v>
      </c>
      <c r="AF4406">
        <v>0.53336403054372439</v>
      </c>
      <c r="AG4406">
        <v>0.51255414304327918</v>
      </c>
      <c r="AH4406">
        <v>0.49624087611525181</v>
      </c>
      <c r="AI4406">
        <v>0.55497051980998846</v>
      </c>
      <c r="AJ4406">
        <v>0.46552108591461788</v>
      </c>
      <c r="AK4406">
        <v>0.67434245253420333</v>
      </c>
      <c r="AL4406">
        <v>0.57498103380203247</v>
      </c>
      <c r="AM4406">
        <v>0.56142938137054443</v>
      </c>
      <c r="AN4406">
        <v>0.59417909383773804</v>
      </c>
      <c r="AO4406" s="5" t="s">
        <v>5988</v>
      </c>
    </row>
    <row r="4407" spans="1:41" ht="14.25" x14ac:dyDescent="0.45">
      <c r="A4407">
        <v>2022</v>
      </c>
      <c r="B4407" s="5" t="s">
        <v>4071</v>
      </c>
      <c r="C4407" s="5" t="s">
        <v>268</v>
      </c>
      <c r="D4407" s="5" t="s">
        <v>81</v>
      </c>
      <c r="E4407" s="5" t="s">
        <v>97</v>
      </c>
      <c r="F4407" s="5" t="s">
        <v>8</v>
      </c>
      <c r="G4407" s="5" t="s">
        <v>82</v>
      </c>
      <c r="H4407" s="5" t="s">
        <v>100</v>
      </c>
      <c r="I4407">
        <v>0.67229600490383967</v>
      </c>
      <c r="J4407">
        <v>0.53</v>
      </c>
      <c r="K4407">
        <v>0.58273537725592517</v>
      </c>
      <c r="L4407">
        <v>0.5854115443156539</v>
      </c>
      <c r="M4407">
        <v>0.47900412058956982</v>
      </c>
      <c r="N4407">
        <v>0.40323438694473129</v>
      </c>
      <c r="O4407">
        <v>0.53115766854687085</v>
      </c>
      <c r="P4407">
        <v>0.49</v>
      </c>
      <c r="Q4407">
        <v>0.50575985239660715</v>
      </c>
      <c r="R4407">
        <v>0.66963956427749705</v>
      </c>
      <c r="S4407">
        <v>0.6736344887906216</v>
      </c>
      <c r="T4407">
        <v>0.61909676612247444</v>
      </c>
      <c r="U4407">
        <v>0.46838355904351331</v>
      </c>
      <c r="V4407">
        <v>0.66205207842734459</v>
      </c>
      <c r="W4407">
        <v>0.53688641552511418</v>
      </c>
      <c r="X4407">
        <v>0.75937071920475574</v>
      </c>
      <c r="Y4407">
        <v>0.59856751869753966</v>
      </c>
      <c r="Z4407">
        <v>0.78375247052409192</v>
      </c>
      <c r="AA4407">
        <v>0.63887001014153955</v>
      </c>
      <c r="AB4407">
        <v>0.62785388127853881</v>
      </c>
      <c r="AC4407">
        <v>0.657642813629707</v>
      </c>
      <c r="AD4407">
        <v>0.61562967756244147</v>
      </c>
      <c r="AE4407">
        <v>0.59228376679240291</v>
      </c>
      <c r="AF4407">
        <v>0.5187164433739776</v>
      </c>
      <c r="AG4407">
        <v>0.526795933725829</v>
      </c>
      <c r="AH4407">
        <v>0.49712246170815683</v>
      </c>
      <c r="AI4407">
        <v>0.62068899186895388</v>
      </c>
      <c r="AJ4407">
        <v>0.48009391990846678</v>
      </c>
      <c r="AK4407">
        <v>0.65994180308102746</v>
      </c>
      <c r="AL4407">
        <v>0.58574569225311279</v>
      </c>
      <c r="AM4407">
        <v>0.57550007104873657</v>
      </c>
      <c r="AN4407">
        <v>0.60026013851165771</v>
      </c>
      <c r="AO4407" s="5" t="s">
        <v>4660</v>
      </c>
    </row>
    <row r="4408" spans="1:41" ht="14.25" x14ac:dyDescent="0.45">
      <c r="A4408">
        <v>2022</v>
      </c>
      <c r="B4408" s="5" t="s">
        <v>4071</v>
      </c>
      <c r="C4408" s="5" t="s">
        <v>268</v>
      </c>
      <c r="D4408" s="5" t="s">
        <v>81</v>
      </c>
      <c r="E4408" s="5" t="s">
        <v>97</v>
      </c>
      <c r="F4408" s="5" t="s">
        <v>34</v>
      </c>
      <c r="G4408" s="5" t="s">
        <v>82</v>
      </c>
      <c r="H4408" s="5" t="s">
        <v>100</v>
      </c>
      <c r="I4408">
        <v>1.8004914939824201E-2</v>
      </c>
      <c r="J4408">
        <v>0.06</v>
      </c>
      <c r="K4408">
        <v>6.5298507462686603E-2</v>
      </c>
      <c r="L4408">
        <v>7.9999999999999905E-2</v>
      </c>
      <c r="M4408">
        <v>4.4000000000000102E-2</v>
      </c>
      <c r="N4408">
        <v>7.2055109770422093E-2</v>
      </c>
      <c r="O4408">
        <v>9.4816687737041896E-2</v>
      </c>
      <c r="P4408">
        <v>6.6000000000000003E-2</v>
      </c>
      <c r="Q4408">
        <v>5.20391863959438E-2</v>
      </c>
      <c r="R4408">
        <v>4.6511627906976702E-2</v>
      </c>
      <c r="S4408">
        <v>5.54737690857105E-2</v>
      </c>
      <c r="T4408">
        <v>4.9760040414245997E-2</v>
      </c>
      <c r="U4408">
        <v>4.0076842122043203E-2</v>
      </c>
      <c r="V4408">
        <v>6.7495534757488804E-2</v>
      </c>
      <c r="W4408">
        <v>6.3122923588039906E-2</v>
      </c>
      <c r="X4408">
        <v>4.3010998982342397E-2</v>
      </c>
      <c r="Y4408">
        <v>4.31971789597414E-2</v>
      </c>
      <c r="Z4408">
        <v>0.05</v>
      </c>
      <c r="AA4408">
        <v>5.80000000000001E-2</v>
      </c>
      <c r="AB4408">
        <v>1</v>
      </c>
      <c r="AC4408">
        <v>7.39460705933664E-2</v>
      </c>
      <c r="AD4408">
        <v>1.1648572063941799E-2</v>
      </c>
      <c r="AE4408">
        <v>9.2178770949720698E-2</v>
      </c>
      <c r="AF4408">
        <v>4.5949214026602202E-2</v>
      </c>
      <c r="AG4408">
        <v>3.8814882866329802E-2</v>
      </c>
      <c r="AH4408">
        <v>4.74243663123467E-2</v>
      </c>
      <c r="AI4408">
        <v>5.9701492537313598E-2</v>
      </c>
      <c r="AJ4408">
        <v>0.05</v>
      </c>
      <c r="AK4408">
        <v>5.00000000000001E-2</v>
      </c>
      <c r="AL4408">
        <v>8.7535396218299866E-2</v>
      </c>
      <c r="AM4408">
        <v>5.6133490055799484E-2</v>
      </c>
      <c r="AN4408">
        <v>0.13202144205570221</v>
      </c>
      <c r="AO4408" s="5" t="s">
        <v>4661</v>
      </c>
    </row>
    <row r="4409" spans="1:41" ht="14.25" x14ac:dyDescent="0.45">
      <c r="A4409">
        <v>2022</v>
      </c>
      <c r="B4409" s="5" t="s">
        <v>5028</v>
      </c>
      <c r="C4409" s="5" t="s">
        <v>268</v>
      </c>
      <c r="D4409" s="5" t="s">
        <v>81</v>
      </c>
      <c r="E4409" s="5" t="s">
        <v>97</v>
      </c>
      <c r="F4409" s="5" t="s">
        <v>34</v>
      </c>
      <c r="G4409" s="5" t="s">
        <v>82</v>
      </c>
      <c r="H4409" s="5" t="s">
        <v>100</v>
      </c>
      <c r="I4409">
        <v>1.78407494436272E-2</v>
      </c>
      <c r="J4409">
        <v>6.2004898762699802E-2</v>
      </c>
      <c r="K4409">
        <v>6.5176908752327706E-2</v>
      </c>
      <c r="L4409">
        <v>7.9646017699115002E-2</v>
      </c>
      <c r="M4409">
        <v>4.4999999999999998E-2</v>
      </c>
      <c r="N4409">
        <v>6.6415691550671896E-2</v>
      </c>
      <c r="O4409">
        <v>9.6000000000000002E-2</v>
      </c>
      <c r="P4409">
        <v>6.7528030139534803E-2</v>
      </c>
      <c r="Q4409">
        <v>5.2044020973367799E-2</v>
      </c>
      <c r="R4409">
        <v>4.6551724137931003E-2</v>
      </c>
      <c r="S4409">
        <v>5.5E-2</v>
      </c>
      <c r="T4409">
        <v>4.3875221912249601E-2</v>
      </c>
      <c r="U4409">
        <v>3.8476330461584302E-2</v>
      </c>
      <c r="V4409">
        <v>8.4406294706723894E-2</v>
      </c>
      <c r="W4409">
        <v>5.28005708169818E-2</v>
      </c>
      <c r="X4409">
        <v>4.3010998982342397E-2</v>
      </c>
      <c r="Y4409">
        <v>5.2338131395614801E-2</v>
      </c>
      <c r="Z4409">
        <v>4.94623655913978E-2</v>
      </c>
      <c r="AA4409">
        <v>0.06</v>
      </c>
      <c r="AB4409">
        <v>1</v>
      </c>
      <c r="AC4409">
        <v>6.8459657701711502E-2</v>
      </c>
      <c r="AD4409">
        <v>6.2389457601236202E-2</v>
      </c>
      <c r="AE4409">
        <v>9.5744680851063801E-2</v>
      </c>
      <c r="AF4409">
        <v>4.9760191846522799E-2</v>
      </c>
      <c r="AG4409">
        <v>3.7100652696667798E-2</v>
      </c>
      <c r="AH4409">
        <v>4.7199999999999999E-2</v>
      </c>
      <c r="AI4409">
        <v>5.9701492537313598E-2</v>
      </c>
      <c r="AJ4409">
        <v>0.05</v>
      </c>
      <c r="AK4409">
        <v>5.00000000000001E-2</v>
      </c>
      <c r="AL4409">
        <v>8.9583925902843475E-2</v>
      </c>
      <c r="AM4409">
        <v>5.7516437023878098E-2</v>
      </c>
      <c r="AN4409">
        <v>0.13501287996768951</v>
      </c>
      <c r="AO4409" s="5" t="s">
        <v>5989</v>
      </c>
    </row>
    <row r="4410" spans="1:41" ht="14.25" x14ac:dyDescent="0.45">
      <c r="A4410">
        <v>2022</v>
      </c>
      <c r="B4410" s="5" t="s">
        <v>4071</v>
      </c>
      <c r="C4410" s="5" t="s">
        <v>268</v>
      </c>
      <c r="D4410" s="5" t="s">
        <v>81</v>
      </c>
      <c r="E4410" s="5" t="s">
        <v>97</v>
      </c>
      <c r="F4410" s="5" t="s">
        <v>101</v>
      </c>
      <c r="G4410" s="5" t="s">
        <v>82</v>
      </c>
      <c r="H4410" s="5" t="s">
        <v>99</v>
      </c>
      <c r="I4410">
        <v>915.50976434832967</v>
      </c>
      <c r="J4410">
        <v>1307.8747981422141</v>
      </c>
      <c r="K4410">
        <v>50.1</v>
      </c>
      <c r="L4410">
        <v>103.04</v>
      </c>
      <c r="M4410">
        <v>601.32399999999996</v>
      </c>
      <c r="N4410">
        <v>607.59844943572512</v>
      </c>
      <c r="O4410">
        <v>286.39999999999998</v>
      </c>
      <c r="P4410">
        <v>422</v>
      </c>
      <c r="Q4410">
        <v>263.10763428281558</v>
      </c>
      <c r="R4410">
        <v>615</v>
      </c>
      <c r="S4410">
        <v>646.58093640958839</v>
      </c>
      <c r="T4410">
        <v>376.2</v>
      </c>
      <c r="U4410">
        <v>133.91250512234419</v>
      </c>
      <c r="V4410">
        <v>618.72477774527943</v>
      </c>
      <c r="W4410">
        <v>282</v>
      </c>
      <c r="X4410">
        <v>1159.28484336</v>
      </c>
      <c r="Y4410">
        <v>3256</v>
      </c>
      <c r="Z4410">
        <v>437</v>
      </c>
      <c r="AA4410">
        <v>4972.1589312844908</v>
      </c>
      <c r="AB4410"/>
      <c r="AC4410">
        <v>431.89611376665101</v>
      </c>
      <c r="AD4410">
        <v>737</v>
      </c>
      <c r="AE4410">
        <v>325</v>
      </c>
      <c r="AF4410">
        <v>1578</v>
      </c>
      <c r="AG4410">
        <v>8370</v>
      </c>
      <c r="AH4410">
        <v>1165</v>
      </c>
      <c r="AI4410">
        <v>407.21335346829352</v>
      </c>
      <c r="AJ4410">
        <v>2297.3214208499999</v>
      </c>
      <c r="AK4410">
        <v>254.60441439040241</v>
      </c>
      <c r="AL4410">
        <v>32619.8515625</v>
      </c>
      <c r="AM4410">
        <v>26654.146484375</v>
      </c>
      <c r="AN4410">
        <v>5965.70751953125</v>
      </c>
      <c r="AO4410" s="5" t="s">
        <v>4662</v>
      </c>
    </row>
    <row r="4411" spans="1:41" ht="14.25" x14ac:dyDescent="0.45">
      <c r="A4411">
        <v>2022</v>
      </c>
      <c r="B4411" s="5" t="s">
        <v>5028</v>
      </c>
      <c r="C4411" s="5" t="s">
        <v>268</v>
      </c>
      <c r="D4411" s="5" t="s">
        <v>81</v>
      </c>
      <c r="E4411" s="5" t="s">
        <v>97</v>
      </c>
      <c r="F4411" s="5" t="s">
        <v>101</v>
      </c>
      <c r="G4411" s="5" t="s">
        <v>82</v>
      </c>
      <c r="H4411" s="5" t="s">
        <v>99</v>
      </c>
      <c r="I4411">
        <v>915.50976434832967</v>
      </c>
      <c r="J4411">
        <v>1385.4187645274919</v>
      </c>
      <c r="K4411">
        <v>50.2</v>
      </c>
      <c r="L4411">
        <v>104</v>
      </c>
      <c r="M4411">
        <v>616.47404123063188</v>
      </c>
      <c r="N4411">
        <v>617.01917992630183</v>
      </c>
      <c r="O4411">
        <v>282.5</v>
      </c>
      <c r="P4411">
        <v>400.96294704000002</v>
      </c>
      <c r="Q4411">
        <v>262.42578697610958</v>
      </c>
      <c r="R4411">
        <v>553</v>
      </c>
      <c r="S4411">
        <v>641.5249135812353</v>
      </c>
      <c r="T4411">
        <v>377</v>
      </c>
      <c r="U4411">
        <v>134.99244467978241</v>
      </c>
      <c r="V4411">
        <v>640</v>
      </c>
      <c r="W4411">
        <v>265.5</v>
      </c>
      <c r="X4411">
        <v>1159.28484336</v>
      </c>
      <c r="Y4411">
        <v>3289.099063363637</v>
      </c>
      <c r="Z4411">
        <v>442</v>
      </c>
      <c r="AA4411">
        <v>4999.3521219388458</v>
      </c>
      <c r="AB4411"/>
      <c r="AC4411">
        <v>423.78804675170772</v>
      </c>
      <c r="AD4411">
        <v>730.85408999999981</v>
      </c>
      <c r="AE4411">
        <v>425</v>
      </c>
      <c r="AF4411">
        <v>1585</v>
      </c>
      <c r="AG4411">
        <v>8409</v>
      </c>
      <c r="AH4411">
        <v>1191</v>
      </c>
      <c r="AI4411">
        <v>407.21335346829352</v>
      </c>
      <c r="AJ4411">
        <v>2297.3214208499999</v>
      </c>
      <c r="AK4411">
        <v>245.98299594504289</v>
      </c>
      <c r="AL4411">
        <v>32851.421875</v>
      </c>
      <c r="AM4411">
        <v>26883.890625</v>
      </c>
      <c r="AN4411">
        <v>5967.5341796875</v>
      </c>
      <c r="AO4411" s="5" t="s">
        <v>5990</v>
      </c>
    </row>
    <row r="4412" spans="1:41" ht="14.25" x14ac:dyDescent="0.45">
      <c r="A4412">
        <v>2022</v>
      </c>
      <c r="B4412" s="5" t="s">
        <v>5028</v>
      </c>
      <c r="C4412" s="5" t="s">
        <v>268</v>
      </c>
      <c r="D4412" s="5" t="s">
        <v>81</v>
      </c>
      <c r="E4412" s="5" t="s">
        <v>102</v>
      </c>
      <c r="F4412" s="5" t="s">
        <v>103</v>
      </c>
      <c r="G4412" s="5" t="s">
        <v>82</v>
      </c>
      <c r="H4412" s="5" t="s">
        <v>104</v>
      </c>
      <c r="I4412">
        <v>184.4</v>
      </c>
      <c r="J4412">
        <v>245.3562759865743</v>
      </c>
      <c r="K4412">
        <v>8</v>
      </c>
      <c r="L4412">
        <v>21.63</v>
      </c>
      <c r="M4412">
        <v>126</v>
      </c>
      <c r="N4412">
        <v>187.60015375025969</v>
      </c>
      <c r="O4412">
        <v>61</v>
      </c>
      <c r="P4412">
        <v>107.948953125</v>
      </c>
      <c r="Q4412">
        <v>69.402276029425551</v>
      </c>
      <c r="R4412">
        <v>64</v>
      </c>
      <c r="S4412">
        <v>116.04600000000001</v>
      </c>
      <c r="T4412">
        <v>72.430685544374967</v>
      </c>
      <c r="U4412">
        <v>34</v>
      </c>
      <c r="V4412">
        <v>134</v>
      </c>
      <c r="W4412">
        <v>72</v>
      </c>
      <c r="X4412">
        <v>181.8</v>
      </c>
      <c r="Y4412">
        <v>657.10448249609385</v>
      </c>
      <c r="Z4412">
        <v>57</v>
      </c>
      <c r="AA4412">
        <v>759.36456387838655</v>
      </c>
      <c r="AB4412">
        <v>14</v>
      </c>
      <c r="AC4412">
        <v>71.473688482</v>
      </c>
      <c r="AD4412">
        <v>87.749265461759975</v>
      </c>
      <c r="AE4412">
        <v>41</v>
      </c>
      <c r="AF4412">
        <v>303</v>
      </c>
      <c r="AG4412">
        <v>1931</v>
      </c>
      <c r="AH4412">
        <v>287.55</v>
      </c>
      <c r="AI4412">
        <v>89.080417595215522</v>
      </c>
      <c r="AJ4412">
        <v>534</v>
      </c>
      <c r="AK4412">
        <v>18.378563852435668</v>
      </c>
      <c r="AL4412">
        <v>6536.31494140625</v>
      </c>
      <c r="AM4412">
        <v>5402.2802734375</v>
      </c>
      <c r="AN4412">
        <v>1134.034912109375</v>
      </c>
      <c r="AO4412" s="5" t="s">
        <v>5991</v>
      </c>
    </row>
    <row r="4413" spans="1:41" ht="14.25" x14ac:dyDescent="0.45">
      <c r="A4413">
        <v>2022</v>
      </c>
      <c r="B4413" s="5" t="s">
        <v>4071</v>
      </c>
      <c r="C4413" s="5" t="s">
        <v>268</v>
      </c>
      <c r="D4413" s="5" t="s">
        <v>81</v>
      </c>
      <c r="E4413" s="5" t="s">
        <v>102</v>
      </c>
      <c r="F4413" s="5" t="s">
        <v>103</v>
      </c>
      <c r="G4413" s="5" t="s">
        <v>82</v>
      </c>
      <c r="H4413" s="5" t="s">
        <v>104</v>
      </c>
      <c r="I4413">
        <v>151.7989179326668</v>
      </c>
      <c r="J4413">
        <v>244.74421933278151</v>
      </c>
      <c r="K4413">
        <v>6.5</v>
      </c>
      <c r="L4413">
        <v>21.84</v>
      </c>
      <c r="M4413">
        <v>145.7019525753951</v>
      </c>
      <c r="N4413">
        <v>183.81016392522741</v>
      </c>
      <c r="O4413">
        <v>62</v>
      </c>
      <c r="P4413">
        <v>106</v>
      </c>
      <c r="Q4413">
        <v>60.714181836611147</v>
      </c>
      <c r="R4413">
        <v>81.954878585682295</v>
      </c>
      <c r="S4413">
        <v>112.006</v>
      </c>
      <c r="T4413">
        <v>72</v>
      </c>
      <c r="U4413">
        <v>34</v>
      </c>
      <c r="V4413">
        <v>133.94072078474409</v>
      </c>
      <c r="W4413">
        <v>64</v>
      </c>
      <c r="X4413">
        <v>177.10642067978881</v>
      </c>
      <c r="Y4413">
        <v>648</v>
      </c>
      <c r="Z4413">
        <v>60</v>
      </c>
      <c r="AA4413">
        <v>795.38522183788234</v>
      </c>
      <c r="AB4413">
        <v>14</v>
      </c>
      <c r="AC4413">
        <v>72.668515870945669</v>
      </c>
      <c r="AD4413">
        <v>83.25542543856119</v>
      </c>
      <c r="AE4413">
        <v>19</v>
      </c>
      <c r="AF4413">
        <v>329</v>
      </c>
      <c r="AG4413">
        <v>1873</v>
      </c>
      <c r="AH4413">
        <v>280.83999999999997</v>
      </c>
      <c r="AI4413">
        <v>79.648594232109787</v>
      </c>
      <c r="AJ4413">
        <v>525</v>
      </c>
      <c r="AK4413">
        <v>19.798841963580919</v>
      </c>
      <c r="AL4413">
        <v>6457.7138671875</v>
      </c>
      <c r="AM4413">
        <v>5340.8564453125</v>
      </c>
      <c r="AN4413">
        <v>1116.8572998046875</v>
      </c>
      <c r="AO4413" s="5" t="s">
        <v>4663</v>
      </c>
    </row>
    <row r="4414" spans="1:41" ht="14.25" x14ac:dyDescent="0.45">
      <c r="A4414">
        <v>2022</v>
      </c>
      <c r="B4414" s="5" t="s">
        <v>4071</v>
      </c>
      <c r="C4414" s="5" t="s">
        <v>268</v>
      </c>
      <c r="D4414" s="5" t="s">
        <v>81</v>
      </c>
      <c r="E4414" s="5" t="s">
        <v>102</v>
      </c>
      <c r="F4414" s="5" t="s">
        <v>102</v>
      </c>
      <c r="G4414" s="5" t="s">
        <v>82</v>
      </c>
      <c r="H4414" s="5" t="s">
        <v>104</v>
      </c>
      <c r="I4414">
        <v>158.3029579326668</v>
      </c>
      <c r="J4414">
        <v>299.6804015327815</v>
      </c>
      <c r="K4414">
        <v>10.5</v>
      </c>
      <c r="L4414">
        <v>21.84</v>
      </c>
      <c r="M4414">
        <v>149.90195257539509</v>
      </c>
      <c r="N4414">
        <v>185.38816392522739</v>
      </c>
      <c r="O4414">
        <v>68</v>
      </c>
      <c r="P4414">
        <v>106</v>
      </c>
      <c r="Q4414">
        <v>60.714181836611147</v>
      </c>
      <c r="R4414">
        <v>109.95487858568229</v>
      </c>
      <c r="S4414">
        <v>116.006</v>
      </c>
      <c r="T4414">
        <v>73</v>
      </c>
      <c r="U4414">
        <v>34</v>
      </c>
      <c r="V4414">
        <v>134.40640231774239</v>
      </c>
      <c r="W4414">
        <v>64</v>
      </c>
      <c r="X4414">
        <v>182.10642067978881</v>
      </c>
      <c r="Y4414">
        <v>649</v>
      </c>
      <c r="Z4414">
        <v>67</v>
      </c>
      <c r="AA4414"/>
      <c r="AB4414">
        <v>14</v>
      </c>
      <c r="AC4414">
        <v>80.955960994367416</v>
      </c>
      <c r="AD4414">
        <v>140.27142543856121</v>
      </c>
      <c r="AE4414">
        <v>69</v>
      </c>
      <c r="AF4414">
        <v>364</v>
      </c>
      <c r="AG4414">
        <v>1887</v>
      </c>
      <c r="AH4414">
        <v>280.83999999999997</v>
      </c>
      <c r="AI4414">
        <v>79.648594232109787</v>
      </c>
      <c r="AJ4414">
        <v>575</v>
      </c>
      <c r="AK4414">
        <v>46.358841963580922</v>
      </c>
      <c r="AL4414">
        <v>6026.8759765625</v>
      </c>
      <c r="AM4414">
        <v>4802.2431640625</v>
      </c>
      <c r="AN4414">
        <v>1224.63330078125</v>
      </c>
      <c r="AO4414" s="5" t="s">
        <v>4664</v>
      </c>
    </row>
    <row r="4415" spans="1:41" ht="14.25" x14ac:dyDescent="0.45">
      <c r="A4415">
        <v>2022</v>
      </c>
      <c r="B4415" s="5" t="s">
        <v>5028</v>
      </c>
      <c r="C4415" s="5" t="s">
        <v>268</v>
      </c>
      <c r="D4415" s="5" t="s">
        <v>81</v>
      </c>
      <c r="E4415" s="5" t="s">
        <v>102</v>
      </c>
      <c r="F4415" s="5" t="s">
        <v>102</v>
      </c>
      <c r="G4415" s="5" t="s">
        <v>82</v>
      </c>
      <c r="H4415" s="5" t="s">
        <v>104</v>
      </c>
      <c r="I4415">
        <v>190.90404000000001</v>
      </c>
      <c r="J4415">
        <v>315.00000000000011</v>
      </c>
      <c r="K4415">
        <v>11</v>
      </c>
      <c r="L4415">
        <v>21.63</v>
      </c>
      <c r="M4415">
        <v>131</v>
      </c>
      <c r="N4415">
        <v>189.06315375025969</v>
      </c>
      <c r="O4415">
        <v>67</v>
      </c>
      <c r="P4415">
        <v>107.948953125</v>
      </c>
      <c r="Q4415">
        <v>69.402276029425551</v>
      </c>
      <c r="R4415">
        <v>95</v>
      </c>
      <c r="S4415">
        <v>120.036</v>
      </c>
      <c r="T4415">
        <v>74.430685544374967</v>
      </c>
      <c r="U4415">
        <v>34</v>
      </c>
      <c r="V4415">
        <v>150</v>
      </c>
      <c r="W4415">
        <v>72</v>
      </c>
      <c r="X4415">
        <v>185.4</v>
      </c>
      <c r="Y4415">
        <v>659.8044824960939</v>
      </c>
      <c r="Z4415">
        <v>64</v>
      </c>
      <c r="AA4415"/>
      <c r="AB4415">
        <v>14</v>
      </c>
      <c r="AC4415">
        <v>88.763454213237992</v>
      </c>
      <c r="AD4415">
        <v>140.36726546176001</v>
      </c>
      <c r="AE4415">
        <v>91</v>
      </c>
      <c r="AF4415">
        <v>357</v>
      </c>
      <c r="AG4415">
        <v>1945</v>
      </c>
      <c r="AH4415">
        <v>287.55</v>
      </c>
      <c r="AI4415">
        <v>89.080417595215522</v>
      </c>
      <c r="AJ4415">
        <v>593</v>
      </c>
      <c r="AK4415">
        <v>43.832563852435669</v>
      </c>
      <c r="AL4415">
        <v>6207.212890625</v>
      </c>
      <c r="AM4415">
        <v>4971.5166015625</v>
      </c>
      <c r="AN4415">
        <v>1235.6968994140625</v>
      </c>
      <c r="AO4415" s="5" t="s">
        <v>5992</v>
      </c>
    </row>
    <row r="4416" spans="1:41" ht="14.25" x14ac:dyDescent="0.45">
      <c r="A4416">
        <v>2022</v>
      </c>
      <c r="B4416" s="5" t="s">
        <v>4071</v>
      </c>
      <c r="C4416" s="5" t="s">
        <v>268</v>
      </c>
      <c r="D4416" s="5" t="s">
        <v>81</v>
      </c>
      <c r="E4416" s="5" t="s">
        <v>102</v>
      </c>
      <c r="F4416" s="5" t="s">
        <v>4073</v>
      </c>
      <c r="G4416" s="5" t="s">
        <v>82</v>
      </c>
      <c r="H4416" s="5" t="s">
        <v>104</v>
      </c>
      <c r="I4416"/>
      <c r="J4416"/>
      <c r="K4416"/>
      <c r="L4416"/>
      <c r="M4416"/>
      <c r="N4416"/>
      <c r="O4416"/>
      <c r="P4416"/>
      <c r="Q4416"/>
      <c r="R4416"/>
      <c r="S4416"/>
      <c r="T4416"/>
      <c r="U4416"/>
      <c r="V4416"/>
      <c r="W4416"/>
      <c r="X4416"/>
      <c r="Y4416"/>
      <c r="Z4416"/>
      <c r="AA4416">
        <v>943.14288146553849</v>
      </c>
      <c r="AB4416"/>
      <c r="AC4416"/>
      <c r="AD4416"/>
      <c r="AE4416"/>
      <c r="AF4416"/>
      <c r="AG4416"/>
      <c r="AH4416"/>
      <c r="AI4416"/>
      <c r="AJ4416"/>
      <c r="AK4416"/>
      <c r="AL4416">
        <v>943.14288330078125</v>
      </c>
      <c r="AM4416">
        <v>943.14288330078125</v>
      </c>
      <c r="AN4416">
        <v>0</v>
      </c>
      <c r="AO4416" s="5" t="s">
        <v>4665</v>
      </c>
    </row>
    <row r="4417" spans="1:41" ht="14.25" x14ac:dyDescent="0.45">
      <c r="A4417">
        <v>2022</v>
      </c>
      <c r="B4417" s="5" t="s">
        <v>5028</v>
      </c>
      <c r="C4417" s="5" t="s">
        <v>268</v>
      </c>
      <c r="D4417" s="5" t="s">
        <v>81</v>
      </c>
      <c r="E4417" s="5" t="s">
        <v>102</v>
      </c>
      <c r="F4417" s="5" t="s">
        <v>5033</v>
      </c>
      <c r="G4417" s="5" t="s">
        <v>82</v>
      </c>
      <c r="H4417" s="5" t="s">
        <v>104</v>
      </c>
      <c r="I4417"/>
      <c r="J4417"/>
      <c r="K4417"/>
      <c r="L4417"/>
      <c r="M4417"/>
      <c r="N4417"/>
      <c r="O4417"/>
      <c r="P4417"/>
      <c r="Q4417"/>
      <c r="R4417"/>
      <c r="S4417"/>
      <c r="T4417"/>
      <c r="U4417"/>
      <c r="V4417"/>
      <c r="W4417"/>
      <c r="X4417"/>
      <c r="Y4417"/>
      <c r="Z4417"/>
      <c r="AA4417">
        <v>929.98100640559471</v>
      </c>
      <c r="AB4417"/>
      <c r="AC4417"/>
      <c r="AD4417"/>
      <c r="AE4417"/>
      <c r="AF4417"/>
      <c r="AG4417"/>
      <c r="AH4417"/>
      <c r="AI4417"/>
      <c r="AJ4417"/>
      <c r="AK4417"/>
      <c r="AL4417">
        <v>929.98101806640625</v>
      </c>
      <c r="AM4417">
        <v>929.98101806640625</v>
      </c>
      <c r="AN4417">
        <v>0</v>
      </c>
      <c r="AO4417" s="5" t="s">
        <v>5993</v>
      </c>
    </row>
    <row r="4418" spans="1:41" ht="14.25" x14ac:dyDescent="0.45">
      <c r="A4418">
        <v>2022</v>
      </c>
      <c r="B4418" s="5" t="s">
        <v>5028</v>
      </c>
      <c r="C4418" s="5" t="s">
        <v>277</v>
      </c>
      <c r="D4418" s="5" t="s">
        <v>107</v>
      </c>
      <c r="E4418" s="5" t="s">
        <v>108</v>
      </c>
      <c r="F4418" s="5" t="s">
        <v>108</v>
      </c>
      <c r="G4418" s="5" t="s">
        <v>86</v>
      </c>
      <c r="H4418" s="5" t="s">
        <v>130</v>
      </c>
      <c r="I4418">
        <v>283.86995352934218</v>
      </c>
      <c r="J4418">
        <v>21.5</v>
      </c>
      <c r="K4418">
        <v>59</v>
      </c>
      <c r="L4418">
        <v>465</v>
      </c>
      <c r="M4418">
        <v>370</v>
      </c>
      <c r="N4418">
        <v>1092.6990000000001</v>
      </c>
      <c r="O4418">
        <v>2112.5661</v>
      </c>
      <c r="P4418">
        <v>340.91300000000001</v>
      </c>
      <c r="Q4418">
        <v>211.3245292290467</v>
      </c>
      <c r="R4418">
        <v>894.42200873931927</v>
      </c>
      <c r="S4418">
        <v>500</v>
      </c>
      <c r="T4418">
        <v>700</v>
      </c>
      <c r="U4418">
        <v>330</v>
      </c>
      <c r="V4418">
        <v>2146</v>
      </c>
      <c r="W4418">
        <v>460</v>
      </c>
      <c r="X4418">
        <v>2305.85</v>
      </c>
      <c r="Y4418">
        <v>2630</v>
      </c>
      <c r="Z4418">
        <v>225.616617048362</v>
      </c>
      <c r="AA4418">
        <v>9419</v>
      </c>
      <c r="AB4418">
        <v>560</v>
      </c>
      <c r="AC4418">
        <v>189.8</v>
      </c>
      <c r="AD4418">
        <v>1321.6556865174191</v>
      </c>
      <c r="AE4418">
        <v>1120</v>
      </c>
      <c r="AF4418">
        <v>1741.5</v>
      </c>
      <c r="AG4418">
        <v>19156</v>
      </c>
      <c r="AH4418">
        <v>848.75278244004562</v>
      </c>
      <c r="AI4418">
        <v>499</v>
      </c>
      <c r="AJ4418">
        <v>1626</v>
      </c>
      <c r="AK4418">
        <v>305</v>
      </c>
      <c r="AL4418">
        <v>51935.47265625</v>
      </c>
      <c r="AM4418">
        <v>41893.64453125</v>
      </c>
      <c r="AN4418">
        <v>10041.8251953125</v>
      </c>
      <c r="AO4418" s="5" t="s">
        <v>5994</v>
      </c>
    </row>
    <row r="4419" spans="1:41" ht="14.25" x14ac:dyDescent="0.45">
      <c r="A4419">
        <v>2022</v>
      </c>
      <c r="B4419" s="5" t="s">
        <v>1507</v>
      </c>
      <c r="C4419" s="5" t="s">
        <v>277</v>
      </c>
      <c r="D4419" s="5" t="s">
        <v>107</v>
      </c>
      <c r="E4419" s="5" t="s">
        <v>108</v>
      </c>
      <c r="F4419" s="5" t="s">
        <v>108</v>
      </c>
      <c r="G4419" s="5" t="s">
        <v>86</v>
      </c>
      <c r="H4419" s="5" t="s">
        <v>130</v>
      </c>
      <c r="I4419">
        <v>732.60846205175505</v>
      </c>
      <c r="J4419">
        <v>1591.2124418809251</v>
      </c>
      <c r="K4419">
        <v>401.32754974205949</v>
      </c>
      <c r="L4419">
        <v>518.82853021466781</v>
      </c>
      <c r="M4419">
        <v>1264.8287455485915</v>
      </c>
      <c r="N4419">
        <v>729.68645407647182</v>
      </c>
      <c r="O4419">
        <v>562.28779696481058</v>
      </c>
      <c r="P4419">
        <v>1325.2393688006509</v>
      </c>
      <c r="Q4419">
        <v>126.08552699115505</v>
      </c>
      <c r="R4419">
        <v>1084.2250060875072</v>
      </c>
      <c r="S4419">
        <v>183.49468183393628</v>
      </c>
      <c r="T4419">
        <v>1234.0285620410921</v>
      </c>
      <c r="U4419">
        <v>400.25459652544282</v>
      </c>
      <c r="V4419">
        <v>1729.7861234871655</v>
      </c>
      <c r="W4419">
        <v>767.24384509511378</v>
      </c>
      <c r="X4419">
        <v>2270.6125541556094</v>
      </c>
      <c r="Y4419">
        <v>2939.1341142874358</v>
      </c>
      <c r="Z4419">
        <v>714.66349766901499</v>
      </c>
      <c r="AA4419">
        <v>11312.812771695846</v>
      </c>
      <c r="AB4419">
        <v>185.64081846357297</v>
      </c>
      <c r="AC4419">
        <v>121.68380076377022</v>
      </c>
      <c r="AD4419">
        <v>987.3730791969482</v>
      </c>
      <c r="AE4419">
        <v>1698.809153763435</v>
      </c>
      <c r="AF4419">
        <v>2206.7353343699147</v>
      </c>
      <c r="AG4419">
        <v>12267.739708459063</v>
      </c>
      <c r="AH4419">
        <v>1816.2577240343292</v>
      </c>
      <c r="AI4419">
        <v>232.85582431557998</v>
      </c>
      <c r="AJ4419">
        <v>817.08027694485406</v>
      </c>
      <c r="AK4419">
        <v>338.0165191677774</v>
      </c>
      <c r="AL4419">
        <v>50560.55078125</v>
      </c>
      <c r="AM4419">
        <v>40316.58203125</v>
      </c>
      <c r="AN4419">
        <v>10243.966796875</v>
      </c>
      <c r="AO4419" s="5" t="s">
        <v>3160</v>
      </c>
    </row>
    <row r="4420" spans="1:41" ht="14.25" x14ac:dyDescent="0.45">
      <c r="A4420">
        <v>2022</v>
      </c>
      <c r="B4420" s="5" t="s">
        <v>1508</v>
      </c>
      <c r="C4420" s="5" t="s">
        <v>277</v>
      </c>
      <c r="D4420" s="5" t="s">
        <v>107</v>
      </c>
      <c r="E4420" s="5" t="s">
        <v>108</v>
      </c>
      <c r="F4420" s="5" t="s">
        <v>108</v>
      </c>
      <c r="G4420" s="5" t="s">
        <v>86</v>
      </c>
      <c r="H4420" s="5" t="s">
        <v>130</v>
      </c>
      <c r="I4420">
        <v>538.71413862853308</v>
      </c>
      <c r="J4420">
        <v>189.80938699275646</v>
      </c>
      <c r="K4420">
        <v>367.50834227377402</v>
      </c>
      <c r="L4420">
        <v>608.65278462533342</v>
      </c>
      <c r="M4420">
        <v>1254.2430719319436</v>
      </c>
      <c r="N4420">
        <v>755.46978142813725</v>
      </c>
      <c r="O4420">
        <v>468.59946221154564</v>
      </c>
      <c r="P4420">
        <v>1219.3442401694119</v>
      </c>
      <c r="Q4420">
        <v>111.75210130758884</v>
      </c>
      <c r="R4420">
        <v>975.47144326365697</v>
      </c>
      <c r="S4420">
        <v>135.42356108871982</v>
      </c>
      <c r="T4420">
        <v>1263.6389992221457</v>
      </c>
      <c r="U4420">
        <v>360.52237303639436</v>
      </c>
      <c r="V4420">
        <v>1981.8071637800649</v>
      </c>
      <c r="W4420">
        <v>766.60765952810164</v>
      </c>
      <c r="X4420">
        <v>2300.8760110836565</v>
      </c>
      <c r="Y4420">
        <v>2590.4599484053983</v>
      </c>
      <c r="Z4420">
        <v>490.71314469793322</v>
      </c>
      <c r="AA4420">
        <v>11267.563795598719</v>
      </c>
      <c r="AB4420">
        <v>182.17462238785933</v>
      </c>
      <c r="AC4420">
        <v>318.01581480423999</v>
      </c>
      <c r="AD4420">
        <v>887.33740172939451</v>
      </c>
      <c r="AE4420">
        <v>660.25137709357102</v>
      </c>
      <c r="AF4420">
        <v>2026.4181367673793</v>
      </c>
      <c r="AG4420">
        <v>10616.673658464726</v>
      </c>
      <c r="AH4420">
        <v>1303.3151577327224</v>
      </c>
      <c r="AI4420">
        <v>335.91736729322037</v>
      </c>
      <c r="AJ4420">
        <v>745.91838353492074</v>
      </c>
      <c r="AK4420">
        <v>311.21322485842745</v>
      </c>
      <c r="AL4420">
        <v>45034.4140625</v>
      </c>
      <c r="AM4420">
        <v>35457.5546875</v>
      </c>
      <c r="AN4420">
        <v>9576.8544921875</v>
      </c>
      <c r="AO4420" s="5" t="s">
        <v>3159</v>
      </c>
    </row>
    <row r="4421" spans="1:41" ht="14.25" x14ac:dyDescent="0.45">
      <c r="A4421">
        <v>2022</v>
      </c>
      <c r="B4421" s="5" t="s">
        <v>1509</v>
      </c>
      <c r="C4421" s="5" t="s">
        <v>277</v>
      </c>
      <c r="D4421" s="5" t="s">
        <v>107</v>
      </c>
      <c r="E4421" s="5" t="s">
        <v>108</v>
      </c>
      <c r="F4421" s="5" t="s">
        <v>108</v>
      </c>
      <c r="G4421" s="5" t="s">
        <v>86</v>
      </c>
      <c r="H4421" s="5" t="s">
        <v>130</v>
      </c>
      <c r="I4421">
        <v>546.26742576106994</v>
      </c>
      <c r="J4421">
        <v>302.086432865782</v>
      </c>
      <c r="K4421">
        <v>424.52888863940035</v>
      </c>
      <c r="L4421">
        <v>418.40957965865698</v>
      </c>
      <c r="M4421">
        <v>1128.8795352398427</v>
      </c>
      <c r="N4421">
        <v>810.76051323860986</v>
      </c>
      <c r="O4421">
        <v>2128.2090747194552</v>
      </c>
      <c r="P4421">
        <v>1674.0589175347022</v>
      </c>
      <c r="Q4421">
        <v>107.4284960192557</v>
      </c>
      <c r="R4421">
        <v>764.816816952669</v>
      </c>
      <c r="S4421">
        <v>132.42793142180267</v>
      </c>
      <c r="T4421">
        <v>225.73505232594124</v>
      </c>
      <c r="U4421">
        <v>348.96104137449419</v>
      </c>
      <c r="V4421">
        <v>2062.0634547355749</v>
      </c>
      <c r="W4421">
        <v>860.92199165686191</v>
      </c>
      <c r="X4421">
        <v>1857.3270119283259</v>
      </c>
      <c r="Y4421">
        <v>2404.3407898902578</v>
      </c>
      <c r="Z4421">
        <v>505.73051164818315</v>
      </c>
      <c r="AA4421">
        <v>11414.387037626684</v>
      </c>
      <c r="AB4421">
        <v>181.6379723366876</v>
      </c>
      <c r="AC4421">
        <v>317.07900373225232</v>
      </c>
      <c r="AD4421">
        <v>1197.1754451996128</v>
      </c>
      <c r="AE4421">
        <v>1196.9207425654558</v>
      </c>
      <c r="AF4421">
        <v>2109.981981396028</v>
      </c>
      <c r="AG4421">
        <v>13745.897278196575</v>
      </c>
      <c r="AH4421">
        <v>2457.5286848361297</v>
      </c>
      <c r="AI4421">
        <v>288.73088088201786</v>
      </c>
      <c r="AJ4421">
        <v>1441.9654108837901</v>
      </c>
      <c r="AK4421">
        <v>320.22879516005617</v>
      </c>
      <c r="AL4421">
        <v>51374.48828125</v>
      </c>
      <c r="AM4421">
        <v>40171.15234375</v>
      </c>
      <c r="AN4421">
        <v>11203.3310546875</v>
      </c>
      <c r="AO4421" s="5" t="s">
        <v>3158</v>
      </c>
    </row>
    <row r="4422" spans="1:41" ht="14.25" x14ac:dyDescent="0.45">
      <c r="A4422">
        <v>2022</v>
      </c>
      <c r="B4422" s="5" t="s">
        <v>589</v>
      </c>
      <c r="C4422" s="5" t="s">
        <v>277</v>
      </c>
      <c r="D4422" s="5" t="s">
        <v>107</v>
      </c>
      <c r="E4422" s="5" t="s">
        <v>108</v>
      </c>
      <c r="F4422" s="5" t="s">
        <v>108</v>
      </c>
      <c r="G4422" s="5" t="s">
        <v>86</v>
      </c>
      <c r="H4422" s="5" t="s">
        <v>130</v>
      </c>
      <c r="I4422">
        <v>344.47134908244198</v>
      </c>
      <c r="J4422">
        <v>296.92085516069659</v>
      </c>
      <c r="K4422">
        <v>461.33346023415015</v>
      </c>
      <c r="L4422">
        <v>486.45881935817084</v>
      </c>
      <c r="M4422">
        <v>522.74798443784607</v>
      </c>
      <c r="N4422">
        <v>1063.7921483310167</v>
      </c>
      <c r="O4422">
        <v>2120.1602297870472</v>
      </c>
      <c r="P4422">
        <v>1186.1109947055975</v>
      </c>
      <c r="Q4422">
        <v>108.47240553004991</v>
      </c>
      <c r="R4422">
        <v>675.52146227894355</v>
      </c>
      <c r="S4422">
        <v>193.03342601969672</v>
      </c>
      <c r="T4422">
        <v>627.29758132541531</v>
      </c>
      <c r="U4422">
        <v>343.96817376010273</v>
      </c>
      <c r="V4422">
        <v>2589.6935149050896</v>
      </c>
      <c r="W4422">
        <v>805.03189603428302</v>
      </c>
      <c r="X4422">
        <v>1397.0696133113422</v>
      </c>
      <c r="Y4422">
        <v>3011.0283903619934</v>
      </c>
      <c r="Z4422">
        <v>519.20366946367994</v>
      </c>
      <c r="AA4422">
        <v>15830.674172962792</v>
      </c>
      <c r="AB4422">
        <v>187.1437784287489</v>
      </c>
      <c r="AC4422">
        <v>198.64423408638152</v>
      </c>
      <c r="AD4422">
        <v>1252.7767032419542</v>
      </c>
      <c r="AE4422">
        <v>906.44500501522509</v>
      </c>
      <c r="AF4422">
        <v>2504.9287795787468</v>
      </c>
      <c r="AG4422">
        <v>18600.905412947515</v>
      </c>
      <c r="AH4422">
        <v>2364.8507242312598</v>
      </c>
      <c r="AI4422">
        <v>380.56053267075197</v>
      </c>
      <c r="AJ4422">
        <v>1271.3230981528418</v>
      </c>
      <c r="AK4422">
        <v>287.51139144081537</v>
      </c>
      <c r="AL4422">
        <v>60538.08203125</v>
      </c>
      <c r="AM4422">
        <v>49938.56640625</v>
      </c>
      <c r="AN4422">
        <v>10599.517578125</v>
      </c>
      <c r="AO4422" s="5" t="s">
        <v>1179</v>
      </c>
    </row>
    <row r="4423" spans="1:41" ht="14.25" x14ac:dyDescent="0.45">
      <c r="A4423">
        <v>2022</v>
      </c>
      <c r="B4423" s="5" t="s">
        <v>4071</v>
      </c>
      <c r="C4423" s="5" t="s">
        <v>277</v>
      </c>
      <c r="D4423" s="5" t="s">
        <v>107</v>
      </c>
      <c r="E4423" s="5" t="s">
        <v>108</v>
      </c>
      <c r="F4423" s="5" t="s">
        <v>108</v>
      </c>
      <c r="G4423" s="5" t="s">
        <v>86</v>
      </c>
      <c r="H4423" s="5" t="s">
        <v>130</v>
      </c>
      <c r="I4423">
        <v>274.55376652179245</v>
      </c>
      <c r="J4423">
        <v>446.42737548851386</v>
      </c>
      <c r="K4423">
        <v>378.10569791725919</v>
      </c>
      <c r="L4423">
        <v>478.31504516626484</v>
      </c>
      <c r="M4423">
        <v>586.33195461338198</v>
      </c>
      <c r="N4423">
        <v>878.95972762212762</v>
      </c>
      <c r="O4423">
        <v>2170.1213774312023</v>
      </c>
      <c r="P4423">
        <v>470.90365126169161</v>
      </c>
      <c r="Q4423">
        <v>108.32383816714494</v>
      </c>
      <c r="R4423">
        <v>731.6695498636368</v>
      </c>
      <c r="S4423">
        <v>51.431725286695148</v>
      </c>
      <c r="T4423">
        <v>617.18070344034174</v>
      </c>
      <c r="U4423">
        <v>353.09390462985692</v>
      </c>
      <c r="V4423">
        <v>2497.5245799219165</v>
      </c>
      <c r="W4423">
        <v>645.98246960089102</v>
      </c>
      <c r="X4423">
        <v>1521.3504339804424</v>
      </c>
      <c r="Y4423">
        <v>2679.5928874368169</v>
      </c>
      <c r="Z4423">
        <v>355.90753898393041</v>
      </c>
      <c r="AA4423">
        <v>12157.431223268999</v>
      </c>
      <c r="AB4423">
        <v>184.16672190659796</v>
      </c>
      <c r="AC4423">
        <v>195.44055608944154</v>
      </c>
      <c r="AD4423">
        <v>1251.062119423681</v>
      </c>
      <c r="AE4423">
        <v>1118.6400249856194</v>
      </c>
      <c r="AF4423">
        <v>1381.3084947862824</v>
      </c>
      <c r="AG4423">
        <v>17356.150015248142</v>
      </c>
      <c r="AH4423">
        <v>1668.4451683003906</v>
      </c>
      <c r="AI4423">
        <v>407.33926427062556</v>
      </c>
      <c r="AJ4423">
        <v>847.8160271466005</v>
      </c>
      <c r="AK4423">
        <v>282.87448907682329</v>
      </c>
      <c r="AL4423">
        <v>52096.453125</v>
      </c>
      <c r="AM4423">
        <v>42332.05859375</v>
      </c>
      <c r="AN4423">
        <v>9764.390625</v>
      </c>
      <c r="AO4423" s="5" t="s">
        <v>4666</v>
      </c>
    </row>
    <row r="4424" spans="1:41" ht="14.25" x14ac:dyDescent="0.45">
      <c r="A4424">
        <v>2022</v>
      </c>
      <c r="B4424" s="5" t="s">
        <v>589</v>
      </c>
      <c r="C4424" s="5" t="s">
        <v>277</v>
      </c>
      <c r="D4424" s="5" t="s">
        <v>107</v>
      </c>
      <c r="E4424" s="5" t="s">
        <v>108</v>
      </c>
      <c r="F4424" s="5" t="s">
        <v>108</v>
      </c>
      <c r="G4424" s="5" t="s">
        <v>87</v>
      </c>
      <c r="H4424" s="5" t="s">
        <v>130</v>
      </c>
      <c r="I4424">
        <v>360.26908518880578</v>
      </c>
      <c r="J4424">
        <v>319.78399999999982</v>
      </c>
      <c r="K4424">
        <v>480.04206315362109</v>
      </c>
      <c r="L4424">
        <v>521.42352327474214</v>
      </c>
      <c r="M4424">
        <v>552</v>
      </c>
      <c r="N4424">
        <v>1153.7524074999999</v>
      </c>
      <c r="O4424">
        <v>2239.6795415478341</v>
      </c>
      <c r="P4424">
        <v>1409.65</v>
      </c>
      <c r="Q4424">
        <v>114.4385696946389</v>
      </c>
      <c r="R4424">
        <v>698.11108326884653</v>
      </c>
      <c r="S4424">
        <v>200.27622613280209</v>
      </c>
      <c r="T4424">
        <v>594.45128433656009</v>
      </c>
      <c r="U4424">
        <v>342.35871929000001</v>
      </c>
      <c r="V4424">
        <v>61</v>
      </c>
      <c r="W4424">
        <v>854.31776159660728</v>
      </c>
      <c r="X4424">
        <v>1504.8621347615999</v>
      </c>
      <c r="Y4424">
        <v>3204.2592</v>
      </c>
      <c r="Z4424">
        <v>549.9106444512247</v>
      </c>
      <c r="AA4424">
        <v>17020.825644641569</v>
      </c>
      <c r="AB4424">
        <v>179</v>
      </c>
      <c r="AC4424">
        <v>210.65986000000001</v>
      </c>
      <c r="AD4424">
        <v>1326.868981771431</v>
      </c>
      <c r="AE4424">
        <v>1036.7318742048001</v>
      </c>
      <c r="AF4424">
        <v>2684.9729881011181</v>
      </c>
      <c r="AG4424">
        <v>20193.66889034335</v>
      </c>
      <c r="AH4424">
        <v>2554.8148024163702</v>
      </c>
      <c r="AI4424">
        <v>401.88541236480012</v>
      </c>
      <c r="AJ4424">
        <v>1369.413501825024</v>
      </c>
      <c r="AK4424">
        <v>303.62222087999999</v>
      </c>
      <c r="AL4424">
        <v>62443.046875</v>
      </c>
      <c r="AM4424">
        <v>51251.23046875</v>
      </c>
      <c r="AN4424">
        <v>11191.8203125</v>
      </c>
      <c r="AO4424" s="5" t="s">
        <v>1180</v>
      </c>
    </row>
    <row r="4425" spans="1:41" ht="14.25" x14ac:dyDescent="0.45">
      <c r="A4425">
        <v>2022</v>
      </c>
      <c r="B4425" s="5" t="s">
        <v>1508</v>
      </c>
      <c r="C4425" s="5" t="s">
        <v>277</v>
      </c>
      <c r="D4425" s="5" t="s">
        <v>107</v>
      </c>
      <c r="E4425" s="5" t="s">
        <v>108</v>
      </c>
      <c r="F4425" s="5" t="s">
        <v>108</v>
      </c>
      <c r="G4425" s="5" t="s">
        <v>87</v>
      </c>
      <c r="H4425" s="5" t="s">
        <v>130</v>
      </c>
      <c r="I4425">
        <v>594.86463094780447</v>
      </c>
      <c r="J4425">
        <v>216</v>
      </c>
      <c r="K4425">
        <v>418.10709782721602</v>
      </c>
      <c r="L4425">
        <v>675.91319999999996</v>
      </c>
      <c r="M4425">
        <v>1399.5157893295941</v>
      </c>
      <c r="N4425">
        <v>851.31915970519344</v>
      </c>
      <c r="O4425">
        <v>542</v>
      </c>
      <c r="P4425">
        <v>1531.4</v>
      </c>
      <c r="Q4425">
        <v>136.8723094191227</v>
      </c>
      <c r="R4425">
        <v>1139.517882872922</v>
      </c>
      <c r="S4425">
        <v>165.86476083305649</v>
      </c>
      <c r="T4425">
        <v>1580.170844356084</v>
      </c>
      <c r="U4425">
        <v>401.13616691727088</v>
      </c>
      <c r="V4425">
        <v>2205</v>
      </c>
      <c r="W4425">
        <v>836.24316604867613</v>
      </c>
      <c r="X4425">
        <v>2768.4460710713829</v>
      </c>
      <c r="Y4425">
        <v>3119.5259999999998</v>
      </c>
      <c r="Z4425">
        <v>601.14</v>
      </c>
      <c r="AA4425">
        <v>12754.107871186459</v>
      </c>
      <c r="AB4425">
        <v>173</v>
      </c>
      <c r="AC4425">
        <v>373.65252559057791</v>
      </c>
      <c r="AD4425">
        <v>1141.137516762197</v>
      </c>
      <c r="AE4425">
        <v>720.22591361609841</v>
      </c>
      <c r="AF4425">
        <v>2250.2784921591219</v>
      </c>
      <c r="AG4425">
        <v>12437</v>
      </c>
      <c r="AH4425">
        <v>1644.0116564998441</v>
      </c>
      <c r="AI4425">
        <v>366.43072798012031</v>
      </c>
      <c r="AJ4425">
        <v>934.95469041438969</v>
      </c>
      <c r="AK4425">
        <v>399.11014571743971</v>
      </c>
      <c r="AL4425">
        <v>52376.94140625</v>
      </c>
      <c r="AM4425">
        <v>40942.90625</v>
      </c>
      <c r="AN4425">
        <v>11434.0380859375</v>
      </c>
      <c r="AO4425" s="5" t="s">
        <v>3163</v>
      </c>
    </row>
    <row r="4426" spans="1:41" ht="14.25" x14ac:dyDescent="0.45">
      <c r="A4426">
        <v>2022</v>
      </c>
      <c r="B4426" s="5" t="s">
        <v>4071</v>
      </c>
      <c r="C4426" s="5" t="s">
        <v>277</v>
      </c>
      <c r="D4426" s="5" t="s">
        <v>107</v>
      </c>
      <c r="E4426" s="5" t="s">
        <v>108</v>
      </c>
      <c r="F4426" s="5" t="s">
        <v>108</v>
      </c>
      <c r="G4426" s="5" t="s">
        <v>87</v>
      </c>
      <c r="H4426" s="5" t="s">
        <v>130</v>
      </c>
      <c r="I4426">
        <v>294.69120603405298</v>
      </c>
      <c r="J4426">
        <v>480.11061880017002</v>
      </c>
      <c r="K4426">
        <v>396.71041579728518</v>
      </c>
      <c r="L4426">
        <v>515.7315000000001</v>
      </c>
      <c r="M4426">
        <v>616.97882400000003</v>
      </c>
      <c r="N4426">
        <v>927.65242930651675</v>
      </c>
      <c r="O4426">
        <v>2279.1433832206899</v>
      </c>
      <c r="P4426">
        <v>489.72782577253702</v>
      </c>
      <c r="Q4426">
        <v>114.2127999977608</v>
      </c>
      <c r="R4426">
        <v>758.66874201382882</v>
      </c>
      <c r="S4426">
        <v>54</v>
      </c>
      <c r="T4426">
        <v>662.44848192000006</v>
      </c>
      <c r="U4426">
        <v>357.20261280000011</v>
      </c>
      <c r="V4426">
        <v>2676</v>
      </c>
      <c r="W4426">
        <v>682.43707376606767</v>
      </c>
      <c r="X4426">
        <v>2103.1656868800001</v>
      </c>
      <c r="Y4426">
        <v>2819.1678578466099</v>
      </c>
      <c r="Z4426">
        <v>376</v>
      </c>
      <c r="AA4426">
        <v>13003</v>
      </c>
      <c r="AB4426">
        <v>179.04</v>
      </c>
      <c r="AC4426">
        <v>205.66208</v>
      </c>
      <c r="AD4426">
        <v>1319.075376650103</v>
      </c>
      <c r="AE4426">
        <v>1177.144974</v>
      </c>
      <c r="AF4426">
        <v>1482.622042999152</v>
      </c>
      <c r="AG4426">
        <v>18641</v>
      </c>
      <c r="AH4426">
        <v>1747</v>
      </c>
      <c r="AI4426">
        <v>428.64313535999997</v>
      </c>
      <c r="AJ4426">
        <v>910</v>
      </c>
      <c r="AK4426">
        <v>297.66884399999992</v>
      </c>
      <c r="AL4426">
        <v>55994.90625</v>
      </c>
      <c r="AM4426">
        <v>45228.59375</v>
      </c>
      <c r="AN4426">
        <v>10766.3115234375</v>
      </c>
      <c r="AO4426" s="5" t="s">
        <v>4667</v>
      </c>
    </row>
    <row r="4427" spans="1:41" ht="14.25" x14ac:dyDescent="0.45">
      <c r="A4427">
        <v>2022</v>
      </c>
      <c r="B4427" s="5" t="s">
        <v>5028</v>
      </c>
      <c r="C4427" s="5" t="s">
        <v>277</v>
      </c>
      <c r="D4427" s="5" t="s">
        <v>107</v>
      </c>
      <c r="E4427" s="5" t="s">
        <v>108</v>
      </c>
      <c r="F4427" s="5" t="s">
        <v>108</v>
      </c>
      <c r="G4427" s="5" t="s">
        <v>87</v>
      </c>
      <c r="H4427" s="5" t="s">
        <v>130</v>
      </c>
      <c r="I4427">
        <v>307.26996695786551</v>
      </c>
      <c r="J4427">
        <v>23.94993045253873</v>
      </c>
      <c r="K4427">
        <v>62</v>
      </c>
      <c r="L4427">
        <v>504.17015862276003</v>
      </c>
      <c r="M4427">
        <v>392.64695999999998</v>
      </c>
      <c r="N4427">
        <v>1161.853491732822</v>
      </c>
      <c r="O4427">
        <v>2241.8720458488001</v>
      </c>
      <c r="P4427">
        <v>362.844615116</v>
      </c>
      <c r="Q4427">
        <v>225.36031646860431</v>
      </c>
      <c r="R4427">
        <v>942.66301754947779</v>
      </c>
      <c r="S4427">
        <v>524.90116</v>
      </c>
      <c r="T4427">
        <v>756.45895731732492</v>
      </c>
      <c r="U4427">
        <v>357.20261280000011</v>
      </c>
      <c r="V4427">
        <v>2309</v>
      </c>
      <c r="W4427">
        <v>488.15568000000002</v>
      </c>
      <c r="X4427">
        <v>2515.68235</v>
      </c>
      <c r="Y4427">
        <v>2815.5639550493829</v>
      </c>
      <c r="Z4427">
        <v>239.8953914212297</v>
      </c>
      <c r="AA4427">
        <v>10464</v>
      </c>
      <c r="AB4427">
        <v>612</v>
      </c>
      <c r="AC4427">
        <v>201.41727839999999</v>
      </c>
      <c r="AD4427">
        <v>1409.4376306560659</v>
      </c>
      <c r="AE4427">
        <v>1188.55296</v>
      </c>
      <c r="AF4427">
        <v>1888.198561809756</v>
      </c>
      <c r="AG4427">
        <v>21787</v>
      </c>
      <c r="AH4427">
        <v>920.52003908459278</v>
      </c>
      <c r="AI4427">
        <v>529.54279200000008</v>
      </c>
      <c r="AJ4427">
        <v>1795.2353860031999</v>
      </c>
      <c r="AK4427">
        <v>324</v>
      </c>
      <c r="AL4427">
        <v>57351.39453125</v>
      </c>
      <c r="AM4427">
        <v>46574.1796875</v>
      </c>
      <c r="AN4427">
        <v>10777.2177734375</v>
      </c>
      <c r="AO4427" s="5" t="s">
        <v>5995</v>
      </c>
    </row>
    <row r="4428" spans="1:41" ht="14.25" x14ac:dyDescent="0.45">
      <c r="A4428">
        <v>2022</v>
      </c>
      <c r="B4428" s="5" t="s">
        <v>1509</v>
      </c>
      <c r="C4428" s="5" t="s">
        <v>277</v>
      </c>
      <c r="D4428" s="5" t="s">
        <v>107</v>
      </c>
      <c r="E4428" s="5" t="s">
        <v>108</v>
      </c>
      <c r="F4428" s="5" t="s">
        <v>108</v>
      </c>
      <c r="G4428" s="5" t="s">
        <v>87</v>
      </c>
      <c r="H4428" s="5" t="s">
        <v>130</v>
      </c>
      <c r="I4428">
        <v>597.64867965837391</v>
      </c>
      <c r="J4428">
        <v>330.5</v>
      </c>
      <c r="K4428">
        <v>467.62809751830849</v>
      </c>
      <c r="L4428">
        <v>451.63331048663468</v>
      </c>
      <c r="M4428">
        <v>1236.4737430544601</v>
      </c>
      <c r="N4428">
        <v>869.62712480533787</v>
      </c>
      <c r="O4428">
        <v>2307.1917458120888</v>
      </c>
      <c r="P4428">
        <v>1594.4474</v>
      </c>
      <c r="Q4428">
        <v>116.322775016227</v>
      </c>
      <c r="R4428">
        <v>864.23027592285075</v>
      </c>
      <c r="S4428">
        <v>142.18056392539401</v>
      </c>
      <c r="T4428">
        <v>238.61665627388251</v>
      </c>
      <c r="U4428">
        <v>381.7838952031845</v>
      </c>
      <c r="V4428">
        <v>2272</v>
      </c>
      <c r="W4428">
        <v>927.05639511546997</v>
      </c>
      <c r="X4428">
        <v>1992.1813196780161</v>
      </c>
      <c r="Y4428">
        <v>2664.8042999999998</v>
      </c>
      <c r="Z4428">
        <v>547.77584470783256</v>
      </c>
      <c r="AA4428">
        <v>12523.345477032621</v>
      </c>
      <c r="AB4428">
        <v>173</v>
      </c>
      <c r="AC4428">
        <v>339.89467999999999</v>
      </c>
      <c r="AD4428">
        <v>1298.8891310166939</v>
      </c>
      <c r="AE4428">
        <v>1305.817750305524</v>
      </c>
      <c r="AF4428">
        <v>2308.4443366312898</v>
      </c>
      <c r="AG4428">
        <v>15790.21222100343</v>
      </c>
      <c r="AH4428">
        <v>2697.9203072290502</v>
      </c>
      <c r="AI4428">
        <v>309.69466529759995</v>
      </c>
      <c r="AJ4428">
        <v>1581.597453579576</v>
      </c>
      <c r="AK4428">
        <v>357.86769901923782</v>
      </c>
      <c r="AL4428">
        <v>56688.78515625</v>
      </c>
      <c r="AM4428">
        <v>44540.0859375</v>
      </c>
      <c r="AN4428">
        <v>12148.69921875</v>
      </c>
      <c r="AO4428" s="5" t="s">
        <v>3162</v>
      </c>
    </row>
    <row r="4429" spans="1:41" ht="14.25" x14ac:dyDescent="0.45">
      <c r="A4429">
        <v>2022</v>
      </c>
      <c r="B4429" s="5" t="s">
        <v>1507</v>
      </c>
      <c r="C4429" s="5" t="s">
        <v>277</v>
      </c>
      <c r="D4429" s="5" t="s">
        <v>107</v>
      </c>
      <c r="E4429" s="5" t="s">
        <v>108</v>
      </c>
      <c r="F4429" s="5" t="s">
        <v>108</v>
      </c>
      <c r="G4429" s="5" t="s">
        <v>87</v>
      </c>
      <c r="H4429" s="5" t="s">
        <v>130</v>
      </c>
      <c r="I4429">
        <v>812.76552384424872</v>
      </c>
      <c r="J4429">
        <v>1450.941487114897</v>
      </c>
      <c r="K4429">
        <v>475</v>
      </c>
      <c r="L4429">
        <v>577.82725692888744</v>
      </c>
      <c r="M4429">
        <v>1414.4434922722101</v>
      </c>
      <c r="N4429">
        <v>824.84</v>
      </c>
      <c r="O4429">
        <v>654.40419625257653</v>
      </c>
      <c r="P4429">
        <v>1531.4</v>
      </c>
      <c r="Q4429">
        <v>144.0066132226361</v>
      </c>
      <c r="R4429">
        <v>1216.3956324163839</v>
      </c>
      <c r="S4429">
        <v>208.34689547419589</v>
      </c>
      <c r="T4429">
        <v>1436.192415439815</v>
      </c>
      <c r="U4429">
        <v>315.2</v>
      </c>
      <c r="V4429">
        <v>1964</v>
      </c>
      <c r="W4429">
        <v>839.37179943913225</v>
      </c>
      <c r="X4429">
        <v>2760.2920073436162</v>
      </c>
      <c r="Y4429">
        <v>4039</v>
      </c>
      <c r="Z4429">
        <v>814.25159999999994</v>
      </c>
      <c r="AA4429">
        <v>12831.518149478599</v>
      </c>
      <c r="AB4429">
        <v>173</v>
      </c>
      <c r="AC4429">
        <v>140.9980348046233</v>
      </c>
      <c r="AD4429">
        <v>1118.8902399999999</v>
      </c>
      <c r="AE4429">
        <v>1938.564678777992</v>
      </c>
      <c r="AF4429">
        <v>2457.674840085288</v>
      </c>
      <c r="AG4429">
        <v>13984.992503843971</v>
      </c>
      <c r="AH4429">
        <v>2035.3316587500001</v>
      </c>
      <c r="AI4429">
        <v>254.2500856774916</v>
      </c>
      <c r="AJ4429">
        <v>930.26612385924852</v>
      </c>
      <c r="AK4429">
        <v>378</v>
      </c>
      <c r="AL4429">
        <v>57722.16796875</v>
      </c>
      <c r="AM4429">
        <v>45974.64453125</v>
      </c>
      <c r="AN4429">
        <v>11747.5234375</v>
      </c>
      <c r="AO4429" s="5" t="s">
        <v>3161</v>
      </c>
    </row>
    <row r="4430" spans="1:41" ht="14.25" x14ac:dyDescent="0.45">
      <c r="A4430">
        <v>2022</v>
      </c>
      <c r="B4430" s="5" t="s">
        <v>4071</v>
      </c>
      <c r="C4430" s="5" t="s">
        <v>277</v>
      </c>
      <c r="D4430" s="5" t="s">
        <v>107</v>
      </c>
      <c r="E4430" s="5" t="s">
        <v>30</v>
      </c>
      <c r="F4430" s="5" t="s">
        <v>30</v>
      </c>
      <c r="G4430" s="5" t="s">
        <v>86</v>
      </c>
      <c r="H4430" s="5" t="s">
        <v>130</v>
      </c>
      <c r="I4430">
        <v>10319.293309656747</v>
      </c>
      <c r="J4430">
        <v>4147.8028481528454</v>
      </c>
      <c r="K4430">
        <v>1701.6752060081244</v>
      </c>
      <c r="L4430">
        <v>1971.8923474918918</v>
      </c>
      <c r="M4430">
        <v>5941.3261652657357</v>
      </c>
      <c r="N4430">
        <v>5390.4335163379255</v>
      </c>
      <c r="O4430">
        <v>3772.3174946849767</v>
      </c>
      <c r="P4430">
        <v>4081.2896343882958</v>
      </c>
      <c r="Q4430">
        <v>2399.8577908714938</v>
      </c>
      <c r="R4430">
        <v>3600.2207700686604</v>
      </c>
      <c r="S4430">
        <v>4508.5050386316962</v>
      </c>
      <c r="T4430">
        <v>3908.8111217888309</v>
      </c>
      <c r="U4430">
        <v>1182.9296815939883</v>
      </c>
      <c r="V4430">
        <v>3202.1392163496398</v>
      </c>
      <c r="W4430">
        <v>2242.4232224999082</v>
      </c>
      <c r="X4430">
        <v>5995.91053392292</v>
      </c>
      <c r="Y4430">
        <v>16208.193906849108</v>
      </c>
      <c r="Z4430">
        <v>1676.6742443462617</v>
      </c>
      <c r="AA4430">
        <v>34192.839605100664</v>
      </c>
      <c r="AB4430">
        <v>623.35251047474515</v>
      </c>
      <c r="AC4430">
        <v>6019.7577791231524</v>
      </c>
      <c r="AD4430">
        <v>4029.4390902762457</v>
      </c>
      <c r="AE4430">
        <v>4779.0359136397128</v>
      </c>
      <c r="AF4430">
        <v>20747.352253751673</v>
      </c>
      <c r="AG4430">
        <v>39589.056222180719</v>
      </c>
      <c r="AH4430">
        <v>11396.24168902591</v>
      </c>
      <c r="AI4430">
        <v>2260.9386436031186</v>
      </c>
      <c r="AJ4430">
        <v>11574.086269496938</v>
      </c>
      <c r="AK4430">
        <v>1588.5232726362374</v>
      </c>
      <c r="AL4430">
        <v>219052.3125</v>
      </c>
      <c r="AM4430">
        <v>171082.875</v>
      </c>
      <c r="AN4430">
        <v>47969.4609375</v>
      </c>
      <c r="AO4430" s="5" t="s">
        <v>4668</v>
      </c>
    </row>
    <row r="4431" spans="1:41" ht="14.25" x14ac:dyDescent="0.45">
      <c r="A4431">
        <v>2022</v>
      </c>
      <c r="B4431" s="5" t="s">
        <v>1507</v>
      </c>
      <c r="C4431" s="5" t="s">
        <v>277</v>
      </c>
      <c r="D4431" s="5" t="s">
        <v>107</v>
      </c>
      <c r="E4431" s="5" t="s">
        <v>30</v>
      </c>
      <c r="F4431" s="5" t="s">
        <v>30</v>
      </c>
      <c r="G4431" s="5" t="s">
        <v>86</v>
      </c>
      <c r="H4431" s="5" t="s">
        <v>130</v>
      </c>
      <c r="I4431">
        <v>4762.4680124068036</v>
      </c>
      <c r="J4431">
        <v>324.06663107513896</v>
      </c>
      <c r="K4431"/>
      <c r="L4431">
        <v>1277.8151146272544</v>
      </c>
      <c r="M4431">
        <v>4652.3180467282264</v>
      </c>
      <c r="N4431">
        <v>3004.5912814913545</v>
      </c>
      <c r="O4431">
        <v>3308.269614584945</v>
      </c>
      <c r="P4431">
        <v>297.23992320468045</v>
      </c>
      <c r="Q4431">
        <v>2825.9300663367239</v>
      </c>
      <c r="R4431">
        <v>3826.471916563828</v>
      </c>
      <c r="S4431">
        <v>10520.361758479014</v>
      </c>
      <c r="T4431">
        <v>3487.4720231596079</v>
      </c>
      <c r="U4431">
        <v>1579.6850192818874</v>
      </c>
      <c r="V4431">
        <v>2816.8043263981449</v>
      </c>
      <c r="W4431">
        <v>879.91601815103957</v>
      </c>
      <c r="X4431">
        <v>4380.9293479117359</v>
      </c>
      <c r="Y4431">
        <v>20388.297981548476</v>
      </c>
      <c r="Z4431">
        <v>1603.472976481215</v>
      </c>
      <c r="AA4431">
        <v>24591.081632811758</v>
      </c>
      <c r="AB4431">
        <v>650.27939877991457</v>
      </c>
      <c r="AC4431">
        <v>4214.2628023885418</v>
      </c>
      <c r="AD4431">
        <v>3726.6071405434559</v>
      </c>
      <c r="AE4431">
        <v>5165.4115302573164</v>
      </c>
      <c r="AF4431">
        <v>20182.896466582857</v>
      </c>
      <c r="AG4431">
        <v>31199.678764994605</v>
      </c>
      <c r="AH4431">
        <v>8125.9900866487978</v>
      </c>
      <c r="AI4431">
        <v>1779.1472659688093</v>
      </c>
      <c r="AJ4431">
        <v>18979.933241149029</v>
      </c>
      <c r="AK4431">
        <v>1831.7276133949078</v>
      </c>
      <c r="AL4431">
        <v>190383.140625</v>
      </c>
      <c r="AM4431">
        <v>147040.109375</v>
      </c>
      <c r="AN4431">
        <v>43343.01953125</v>
      </c>
      <c r="AO4431" s="5" t="s">
        <v>3166</v>
      </c>
    </row>
    <row r="4432" spans="1:41" ht="14.25" x14ac:dyDescent="0.45">
      <c r="A4432">
        <v>2022</v>
      </c>
      <c r="B4432" s="5" t="s">
        <v>1509</v>
      </c>
      <c r="C4432" s="5" t="s">
        <v>277</v>
      </c>
      <c r="D4432" s="5" t="s">
        <v>107</v>
      </c>
      <c r="E4432" s="5" t="s">
        <v>30</v>
      </c>
      <c r="F4432" s="5" t="s">
        <v>30</v>
      </c>
      <c r="G4432" s="5" t="s">
        <v>86</v>
      </c>
      <c r="H4432" s="5" t="s">
        <v>130</v>
      </c>
      <c r="I4432">
        <v>5734.7202595548424</v>
      </c>
      <c r="J4432">
        <v>3113.2516595065567</v>
      </c>
      <c r="K4432">
        <v>1526.1426122240823</v>
      </c>
      <c r="L4432">
        <v>1860.7403911109809</v>
      </c>
      <c r="M4432">
        <v>4963.7659173911907</v>
      </c>
      <c r="N4432">
        <v>4204.8392648781464</v>
      </c>
      <c r="O4432">
        <v>3319.3982468167842</v>
      </c>
      <c r="P4432">
        <v>361.17608372150596</v>
      </c>
      <c r="Q4432">
        <v>3441.8537380859893</v>
      </c>
      <c r="R4432">
        <v>3233.7613467421511</v>
      </c>
      <c r="S4432">
        <v>6387.8506065528909</v>
      </c>
      <c r="T4432">
        <v>3674.7566657711363</v>
      </c>
      <c r="U4432">
        <v>1091.9276949719947</v>
      </c>
      <c r="V4432">
        <v>2722.4697240984447</v>
      </c>
      <c r="W4432">
        <v>981.6849949988607</v>
      </c>
      <c r="X4432">
        <v>5778.7333451060213</v>
      </c>
      <c r="Y4432">
        <v>14469.091888854866</v>
      </c>
      <c r="Z4432">
        <v>1875.1752168598164</v>
      </c>
      <c r="AA4432">
        <v>29500.300063637311</v>
      </c>
      <c r="AB4432">
        <v>636.25786841637387</v>
      </c>
      <c r="AC4432">
        <v>3976.0867123643698</v>
      </c>
      <c r="AD4432">
        <v>3745.2510977863376</v>
      </c>
      <c r="AE4432">
        <v>3880.9109639047479</v>
      </c>
      <c r="AF4432">
        <v>22486.361003091552</v>
      </c>
      <c r="AG4432">
        <v>28170.395845789979</v>
      </c>
      <c r="AH4432">
        <v>8565.3821694069193</v>
      </c>
      <c r="AI4432">
        <v>1740.784729099584</v>
      </c>
      <c r="AJ4432">
        <v>12306.466883453166</v>
      </c>
      <c r="AK4432">
        <v>1714.1740231453566</v>
      </c>
      <c r="AL4432">
        <v>185463.6875</v>
      </c>
      <c r="AM4432">
        <v>142429.53125</v>
      </c>
      <c r="AN4432">
        <v>43034.18359375</v>
      </c>
      <c r="AO4432" s="5" t="s">
        <v>3164</v>
      </c>
    </row>
    <row r="4433" spans="1:41" ht="14.25" x14ac:dyDescent="0.45">
      <c r="A4433">
        <v>2022</v>
      </c>
      <c r="B4433" s="5" t="s">
        <v>5028</v>
      </c>
      <c r="C4433" s="5" t="s">
        <v>277</v>
      </c>
      <c r="D4433" s="5" t="s">
        <v>107</v>
      </c>
      <c r="E4433" s="5" t="s">
        <v>30</v>
      </c>
      <c r="F4433" s="5" t="s">
        <v>30</v>
      </c>
      <c r="G4433" s="5" t="s">
        <v>86</v>
      </c>
      <c r="H4433" s="5" t="s">
        <v>130</v>
      </c>
      <c r="I4433">
        <v>7116.6019143870817</v>
      </c>
      <c r="J4433">
        <v>11059.913426394951</v>
      </c>
      <c r="K4433">
        <v>1702</v>
      </c>
      <c r="L4433">
        <v>1650</v>
      </c>
      <c r="M4433">
        <v>5923.6630560000003</v>
      </c>
      <c r="N4433">
        <v>4790.3999999999996</v>
      </c>
      <c r="O4433">
        <v>3671.7607225500001</v>
      </c>
      <c r="P4433">
        <v>4625</v>
      </c>
      <c r="Q4433">
        <v>2308.120431741756</v>
      </c>
      <c r="R4433">
        <v>3500</v>
      </c>
      <c r="S4433">
        <v>6500</v>
      </c>
      <c r="T4433">
        <v>4000</v>
      </c>
      <c r="U4433">
        <v>1150</v>
      </c>
      <c r="V4433">
        <v>2577</v>
      </c>
      <c r="W4433">
        <v>2009.927952</v>
      </c>
      <c r="X4433">
        <v>10836</v>
      </c>
      <c r="Y4433">
        <v>15015</v>
      </c>
      <c r="Z4433">
        <v>1879.364</v>
      </c>
      <c r="AA4433">
        <v>30481</v>
      </c>
      <c r="AB4433">
        <v>176</v>
      </c>
      <c r="AC4433">
        <v>5468.0023647736834</v>
      </c>
      <c r="AD4433">
        <v>4161.9430000000002</v>
      </c>
      <c r="AE4433">
        <v>4446</v>
      </c>
      <c r="AF4433">
        <v>20230</v>
      </c>
      <c r="AG4433">
        <v>39834</v>
      </c>
      <c r="AH4433">
        <v>7413</v>
      </c>
      <c r="AI4433">
        <v>2624</v>
      </c>
      <c r="AJ4433">
        <v>11923</v>
      </c>
      <c r="AK4433">
        <v>1466</v>
      </c>
      <c r="AL4433">
        <v>218537.703125</v>
      </c>
      <c r="AM4433">
        <v>168053.40625</v>
      </c>
      <c r="AN4433">
        <v>50484.29296875</v>
      </c>
      <c r="AO4433" s="5" t="s">
        <v>5996</v>
      </c>
    </row>
    <row r="4434" spans="1:41" ht="14.25" x14ac:dyDescent="0.45">
      <c r="A4434">
        <v>2022</v>
      </c>
      <c r="B4434" s="5" t="s">
        <v>589</v>
      </c>
      <c r="C4434" s="5" t="s">
        <v>277</v>
      </c>
      <c r="D4434" s="5" t="s">
        <v>107</v>
      </c>
      <c r="E4434" s="5" t="s">
        <v>30</v>
      </c>
      <c r="F4434" s="5" t="s">
        <v>30</v>
      </c>
      <c r="G4434" s="5" t="s">
        <v>86</v>
      </c>
      <c r="H4434" s="5" t="s">
        <v>130</v>
      </c>
      <c r="I4434">
        <v>9580.2981031959716</v>
      </c>
      <c r="J4434">
        <v>2753.3455676512963</v>
      </c>
      <c r="K4434">
        <v>1711.1361260338447</v>
      </c>
      <c r="L4434">
        <v>2544.3856506788602</v>
      </c>
      <c r="M4434">
        <v>6121.1959836443048</v>
      </c>
      <c r="N4434">
        <v>4364.6320212653518</v>
      </c>
      <c r="O4434">
        <v>3653.9457128272911</v>
      </c>
      <c r="P4434">
        <v>289.60238337856674</v>
      </c>
      <c r="Q4434">
        <v>2573.4970313206563</v>
      </c>
      <c r="R4434">
        <v>3659.2358910649227</v>
      </c>
      <c r="S4434">
        <v>4582.9242663276154</v>
      </c>
      <c r="T4434">
        <v>3972.8846817276303</v>
      </c>
      <c r="U4434">
        <v>1202.3203642070459</v>
      </c>
      <c r="V4434">
        <v>3091.5315799654218</v>
      </c>
      <c r="W4434">
        <v>977.5387308987722</v>
      </c>
      <c r="X4434">
        <v>5974.7019633102063</v>
      </c>
      <c r="Y4434">
        <v>16870.122953778169</v>
      </c>
      <c r="Z4434">
        <v>1454.6184059201591</v>
      </c>
      <c r="AA4434">
        <v>31751.30322648579</v>
      </c>
      <c r="AB4434">
        <v>633.57055713866953</v>
      </c>
      <c r="AC4434">
        <v>5827.0801464964215</v>
      </c>
      <c r="AD4434">
        <v>3197.6870586611844</v>
      </c>
      <c r="AE4434">
        <v>3899.699963906332</v>
      </c>
      <c r="AF4434">
        <v>23104.558586401901</v>
      </c>
      <c r="AG4434">
        <v>29847.582980074982</v>
      </c>
      <c r="AH4434">
        <v>14600.753218039765</v>
      </c>
      <c r="AI4434">
        <v>2055.445074809611</v>
      </c>
      <c r="AJ4434">
        <v>11842.405586923036</v>
      </c>
      <c r="AK4434">
        <v>1770.0709225934488</v>
      </c>
      <c r="AL4434">
        <v>203908.0625</v>
      </c>
      <c r="AM4434">
        <v>154656.21875</v>
      </c>
      <c r="AN4434">
        <v>49251.8515625</v>
      </c>
      <c r="AO4434" s="5" t="s">
        <v>1181</v>
      </c>
    </row>
    <row r="4435" spans="1:41" ht="14.25" x14ac:dyDescent="0.45">
      <c r="A4435">
        <v>2022</v>
      </c>
      <c r="B4435" s="5" t="s">
        <v>1508</v>
      </c>
      <c r="C4435" s="5" t="s">
        <v>277</v>
      </c>
      <c r="D4435" s="5" t="s">
        <v>107</v>
      </c>
      <c r="E4435" s="5" t="s">
        <v>30</v>
      </c>
      <c r="F4435" s="5" t="s">
        <v>30</v>
      </c>
      <c r="G4435" s="5" t="s">
        <v>86</v>
      </c>
      <c r="H4435" s="5" t="s">
        <v>130</v>
      </c>
      <c r="I4435">
        <v>5346.672475243211</v>
      </c>
      <c r="J4435">
        <v>5161.8623239991421</v>
      </c>
      <c r="K4435">
        <v>1160.8900075391946</v>
      </c>
      <c r="L4435">
        <v>1253.9563653906059</v>
      </c>
      <c r="M4435">
        <v>4856.81052346872</v>
      </c>
      <c r="N4435">
        <v>4255.9377304756781</v>
      </c>
      <c r="O4435">
        <v>3379.1812904198878</v>
      </c>
      <c r="P4435">
        <v>291.69000232044527</v>
      </c>
      <c r="Q4435">
        <v>2230.3228336270868</v>
      </c>
      <c r="R4435">
        <v>2846.8891574850491</v>
      </c>
      <c r="S4435">
        <v>3806.2409678056079</v>
      </c>
      <c r="T4435">
        <v>3580.3104977960793</v>
      </c>
      <c r="U4435">
        <v>1561.1286580632407</v>
      </c>
      <c r="V4435">
        <v>2834.7634882550133</v>
      </c>
      <c r="W4435">
        <v>712.33436451151056</v>
      </c>
      <c r="X4435">
        <v>5652.637562054405</v>
      </c>
      <c r="Y4435">
        <v>15244.751493115835</v>
      </c>
      <c r="Z4435">
        <v>1586.9199765231444</v>
      </c>
      <c r="AA4435">
        <v>22181.468479285682</v>
      </c>
      <c r="AB4435">
        <v>638.13769460718356</v>
      </c>
      <c r="AC4435">
        <v>4212.1299974071517</v>
      </c>
      <c r="AD4435">
        <v>3323.3705679542427</v>
      </c>
      <c r="AE4435">
        <v>3888.1288775982171</v>
      </c>
      <c r="AF4435">
        <v>21104.716871257431</v>
      </c>
      <c r="AG4435">
        <v>32574.507334948208</v>
      </c>
      <c r="AH4435">
        <v>9338.5817565980033</v>
      </c>
      <c r="AI4435">
        <v>1745.9278839252645</v>
      </c>
      <c r="AJ4435">
        <v>16122.148105489561</v>
      </c>
      <c r="AK4435">
        <v>1841.7195862190733</v>
      </c>
      <c r="AL4435">
        <v>182734.109375</v>
      </c>
      <c r="AM4435">
        <v>142697.984375</v>
      </c>
      <c r="AN4435">
        <v>40036.140625</v>
      </c>
      <c r="AO4435" s="5" t="s">
        <v>3165</v>
      </c>
    </row>
    <row r="4436" spans="1:41" ht="14.25" x14ac:dyDescent="0.45">
      <c r="A4436">
        <v>2022</v>
      </c>
      <c r="B4436" s="5" t="s">
        <v>1509</v>
      </c>
      <c r="C4436" s="5" t="s">
        <v>277</v>
      </c>
      <c r="D4436" s="5" t="s">
        <v>107</v>
      </c>
      <c r="E4436" s="5" t="s">
        <v>30</v>
      </c>
      <c r="F4436" s="5" t="s">
        <v>30</v>
      </c>
      <c r="G4436" s="5" t="s">
        <v>87</v>
      </c>
      <c r="H4436" s="5" t="s">
        <v>130</v>
      </c>
      <c r="I4436">
        <v>6416</v>
      </c>
      <c r="J4436">
        <v>3383.1847666231001</v>
      </c>
      <c r="K4436">
        <v>1681.0803349172461</v>
      </c>
      <c r="L4436">
        <v>2008.4921178889649</v>
      </c>
      <c r="M4436">
        <v>5436.8655218989761</v>
      </c>
      <c r="N4436">
        <v>4510.1385926874927</v>
      </c>
      <c r="O4436">
        <v>3598.5600884294508</v>
      </c>
      <c r="P4436">
        <v>344</v>
      </c>
      <c r="Q4436">
        <v>3726.8135815880182</v>
      </c>
      <c r="R4436">
        <v>3654.0965091469361</v>
      </c>
      <c r="S4436">
        <v>6865</v>
      </c>
      <c r="T4436">
        <v>3884.457195156227</v>
      </c>
      <c r="U4436">
        <v>1194.6330943552509</v>
      </c>
      <c r="V4436">
        <v>3000</v>
      </c>
      <c r="W4436">
        <v>1057.0961845812881</v>
      </c>
      <c r="X4436">
        <v>6198.3078626355154</v>
      </c>
      <c r="Y4436">
        <v>15904</v>
      </c>
      <c r="Z4436">
        <v>2031.0731995247791</v>
      </c>
      <c r="AA4436">
        <v>32366.385348176609</v>
      </c>
      <c r="AB4436">
        <v>606</v>
      </c>
      <c r="AC4436">
        <v>4366.1137379461306</v>
      </c>
      <c r="AD4436">
        <v>4063.4528241864309</v>
      </c>
      <c r="AE4436">
        <v>4234</v>
      </c>
      <c r="AF4436">
        <v>24601.400944044621</v>
      </c>
      <c r="AG4436">
        <v>32359.94855426826</v>
      </c>
      <c r="AH4436">
        <v>9371.0316649092038</v>
      </c>
      <c r="AI4436">
        <v>1867.177291139712</v>
      </c>
      <c r="AJ4436">
        <v>13498.157818849049</v>
      </c>
      <c r="AK4436">
        <v>1858.9031800974469</v>
      </c>
      <c r="AL4436">
        <v>204086.375</v>
      </c>
      <c r="AM4436">
        <v>157598.4375</v>
      </c>
      <c r="AN4436">
        <v>46487.9296875</v>
      </c>
      <c r="AO4436" s="5" t="s">
        <v>3169</v>
      </c>
    </row>
    <row r="4437" spans="1:41" ht="14.25" x14ac:dyDescent="0.45">
      <c r="A4437">
        <v>2022</v>
      </c>
      <c r="B4437" s="5" t="s">
        <v>589</v>
      </c>
      <c r="C4437" s="5" t="s">
        <v>277</v>
      </c>
      <c r="D4437" s="5" t="s">
        <v>107</v>
      </c>
      <c r="E4437" s="5" t="s">
        <v>30</v>
      </c>
      <c r="F4437" s="5" t="s">
        <v>30</v>
      </c>
      <c r="G4437" s="5" t="s">
        <v>87</v>
      </c>
      <c r="H4437" s="5" t="s">
        <v>130</v>
      </c>
      <c r="I4437">
        <v>10397.77878199718</v>
      </c>
      <c r="J4437">
        <v>2965.355392531384</v>
      </c>
      <c r="K4437">
        <v>2169.9672781622262</v>
      </c>
      <c r="L4437">
        <v>2727.2658604424259</v>
      </c>
      <c r="M4437">
        <v>6464.1999389384246</v>
      </c>
      <c r="N4437">
        <v>4733.7299022999996</v>
      </c>
      <c r="O4437">
        <v>3859.9287657460118</v>
      </c>
      <c r="P4437">
        <v>325</v>
      </c>
      <c r="Q4437">
        <v>2715.0436826640539</v>
      </c>
      <c r="R4437">
        <v>3781.601732133749</v>
      </c>
      <c r="S4437">
        <v>4754.88</v>
      </c>
      <c r="T4437">
        <v>3980.7005647537499</v>
      </c>
      <c r="U4437">
        <v>1196.6946115000001</v>
      </c>
      <c r="V4437">
        <v>73</v>
      </c>
      <c r="W4437">
        <v>1037.385853367309</v>
      </c>
      <c r="X4437">
        <v>6435.6870018528016</v>
      </c>
      <c r="Y4437">
        <v>18032</v>
      </c>
      <c r="Z4437">
        <v>1540.6480964521079</v>
      </c>
      <c r="AA4437">
        <v>34138.36898564727</v>
      </c>
      <c r="AB4437">
        <v>606</v>
      </c>
      <c r="AC4437">
        <v>6179.5498799999996</v>
      </c>
      <c r="AD4437">
        <v>3386.806092873197</v>
      </c>
      <c r="AE4437">
        <v>4118.2213959359997</v>
      </c>
      <c r="AF4437">
        <v>24765.22135568313</v>
      </c>
      <c r="AG4437">
        <v>32403.380077248199</v>
      </c>
      <c r="AH4437">
        <v>15727.29121546649</v>
      </c>
      <c r="AI4437">
        <v>2170.6228590912001</v>
      </c>
      <c r="AJ4437">
        <v>12756.12008338642</v>
      </c>
      <c r="AK4437">
        <v>1800.4076872242399</v>
      </c>
      <c r="AL4437">
        <v>215242.859375</v>
      </c>
      <c r="AM4437">
        <v>162848.96875</v>
      </c>
      <c r="AN4437">
        <v>52393.87890625</v>
      </c>
      <c r="AO4437" s="5" t="s">
        <v>1182</v>
      </c>
    </row>
    <row r="4438" spans="1:41" ht="14.25" x14ac:dyDescent="0.45">
      <c r="A4438">
        <v>2022</v>
      </c>
      <c r="B4438" s="5" t="s">
        <v>1507</v>
      </c>
      <c r="C4438" s="5" t="s">
        <v>277</v>
      </c>
      <c r="D4438" s="5" t="s">
        <v>107</v>
      </c>
      <c r="E4438" s="5" t="s">
        <v>30</v>
      </c>
      <c r="F4438" s="5" t="s">
        <v>30</v>
      </c>
      <c r="G4438" s="5" t="s">
        <v>87</v>
      </c>
      <c r="H4438" s="5" t="s">
        <v>130</v>
      </c>
      <c r="I4438">
        <v>5283.5450440399691</v>
      </c>
      <c r="J4438">
        <v>315</v>
      </c>
      <c r="K4438"/>
      <c r="L4438">
        <v>1423.122206178291</v>
      </c>
      <c r="M4438">
        <v>5202.6339599999974</v>
      </c>
      <c r="N4438">
        <v>3396.4</v>
      </c>
      <c r="O4438">
        <v>3850.2445363486522</v>
      </c>
      <c r="P4438">
        <v>344</v>
      </c>
      <c r="Q4438">
        <v>3227.5918399874622</v>
      </c>
      <c r="R4438">
        <v>4292.9315416439758</v>
      </c>
      <c r="S4438">
        <v>11945.222007187231</v>
      </c>
      <c r="T4438">
        <v>4058.8046523299131</v>
      </c>
      <c r="U4438">
        <v>1244</v>
      </c>
      <c r="V4438">
        <v>3198</v>
      </c>
      <c r="W4438">
        <v>962.63618956655728</v>
      </c>
      <c r="X4438">
        <v>5326.8921041373314</v>
      </c>
      <c r="Y4438">
        <v>23770</v>
      </c>
      <c r="Z4438">
        <v>1864.2735581999041</v>
      </c>
      <c r="AA4438">
        <v>27892.347964619668</v>
      </c>
      <c r="AB4438">
        <v>606</v>
      </c>
      <c r="AC4438">
        <v>4883.1707224576194</v>
      </c>
      <c r="AD4438">
        <v>4222.9876889692587</v>
      </c>
      <c r="AE4438">
        <v>5894.4139320924687</v>
      </c>
      <c r="AF4438">
        <v>22478</v>
      </c>
      <c r="AG4438">
        <v>35565.026103304634</v>
      </c>
      <c r="AH4438">
        <v>8953.1462270803222</v>
      </c>
      <c r="AI4438">
        <v>1942.6112537017571</v>
      </c>
      <c r="AJ4438">
        <v>21609.123883604228</v>
      </c>
      <c r="AK4438">
        <v>2040</v>
      </c>
      <c r="AL4438">
        <v>215792.125</v>
      </c>
      <c r="AM4438">
        <v>166680.953125</v>
      </c>
      <c r="AN4438">
        <v>49111.17578125</v>
      </c>
      <c r="AO4438" s="5" t="s">
        <v>3168</v>
      </c>
    </row>
    <row r="4439" spans="1:41" ht="14.25" x14ac:dyDescent="0.45">
      <c r="A4439">
        <v>2022</v>
      </c>
      <c r="B4439" s="5" t="s">
        <v>5028</v>
      </c>
      <c r="C4439" s="5" t="s">
        <v>277</v>
      </c>
      <c r="D4439" s="5" t="s">
        <v>107</v>
      </c>
      <c r="E4439" s="5" t="s">
        <v>30</v>
      </c>
      <c r="F4439" s="5" t="s">
        <v>30</v>
      </c>
      <c r="G4439" s="5" t="s">
        <v>87</v>
      </c>
      <c r="H4439" s="5" t="s">
        <v>130</v>
      </c>
      <c r="I4439">
        <v>7703.2387820501444</v>
      </c>
      <c r="J4439">
        <v>12165.09814762757</v>
      </c>
      <c r="K4439">
        <v>1789.8450408086251</v>
      </c>
      <c r="L4439">
        <v>1788.9908854355999</v>
      </c>
      <c r="M4439">
        <v>6286.2386243316478</v>
      </c>
      <c r="N4439">
        <v>5093.5737717311986</v>
      </c>
      <c r="O4439">
        <v>3896.5018528558398</v>
      </c>
      <c r="P4439">
        <v>4922.5367071249984</v>
      </c>
      <c r="Q4439">
        <v>2461.4215531089312</v>
      </c>
      <c r="R4439">
        <v>3688.7739000000001</v>
      </c>
      <c r="S4439">
        <v>6823.7150799999999</v>
      </c>
      <c r="T4439">
        <v>4322.622613241856</v>
      </c>
      <c r="U4439">
        <v>1184.8461500000001</v>
      </c>
      <c r="V4439">
        <v>2772</v>
      </c>
      <c r="W4439">
        <v>2132.951622086016</v>
      </c>
      <c r="X4439">
        <v>11822.075999999999</v>
      </c>
      <c r="Y4439">
        <v>16503</v>
      </c>
      <c r="Z4439">
        <v>1998.3047716131921</v>
      </c>
      <c r="AA4439">
        <v>33967</v>
      </c>
      <c r="AB4439">
        <v>192</v>
      </c>
      <c r="AC4439">
        <v>5802.6878535167507</v>
      </c>
      <c r="AD4439">
        <v>4438.3716127326516</v>
      </c>
      <c r="AE4439">
        <v>4718.130768</v>
      </c>
      <c r="AF4439">
        <v>21934.112492340719</v>
      </c>
      <c r="AG4439">
        <v>45305</v>
      </c>
      <c r="AH4439">
        <v>8103.0266421833194</v>
      </c>
      <c r="AI4439">
        <v>2784.6097920000002</v>
      </c>
      <c r="AJ4439">
        <v>13163.955416553599</v>
      </c>
      <c r="AK4439">
        <v>1509</v>
      </c>
      <c r="AL4439">
        <v>239273.625</v>
      </c>
      <c r="AM4439">
        <v>185172.671875</v>
      </c>
      <c r="AN4439">
        <v>54100.95703125</v>
      </c>
      <c r="AO4439" s="5" t="s">
        <v>5997</v>
      </c>
    </row>
    <row r="4440" spans="1:41" ht="14.25" x14ac:dyDescent="0.45">
      <c r="A4440">
        <v>2022</v>
      </c>
      <c r="B4440" s="5" t="s">
        <v>4071</v>
      </c>
      <c r="C4440" s="5" t="s">
        <v>277</v>
      </c>
      <c r="D4440" s="5" t="s">
        <v>107</v>
      </c>
      <c r="E4440" s="5" t="s">
        <v>30</v>
      </c>
      <c r="F4440" s="5" t="s">
        <v>30</v>
      </c>
      <c r="G4440" s="5" t="s">
        <v>87</v>
      </c>
      <c r="H4440" s="5" t="s">
        <v>130</v>
      </c>
      <c r="I4440">
        <v>11063.584742653329</v>
      </c>
      <c r="J4440">
        <v>4032.3388191158342</v>
      </c>
      <c r="K4440">
        <v>1785.406256097044</v>
      </c>
      <c r="L4440">
        <v>2126.1446999999998</v>
      </c>
      <c r="M4440">
        <v>6252.0579258078678</v>
      </c>
      <c r="N4440">
        <v>5689.0533084763601</v>
      </c>
      <c r="O4440">
        <v>3961.8302214948262</v>
      </c>
      <c r="P4440">
        <v>4530.4439562094094</v>
      </c>
      <c r="Q4440">
        <v>2530.3246499532529</v>
      </c>
      <c r="R4440">
        <v>3733.0717987499988</v>
      </c>
      <c r="S4440">
        <v>4731</v>
      </c>
      <c r="T4440">
        <v>4195.5070521600001</v>
      </c>
      <c r="U4440">
        <v>1196.6946115000001</v>
      </c>
      <c r="V4440">
        <v>3431</v>
      </c>
      <c r="W4440">
        <v>2368.969459888579</v>
      </c>
      <c r="X4440">
        <v>5696.8404580800006</v>
      </c>
      <c r="Y4440">
        <v>17148</v>
      </c>
      <c r="Z4440">
        <v>1768</v>
      </c>
      <c r="AA4440">
        <v>36594</v>
      </c>
      <c r="AB4440">
        <v>606</v>
      </c>
      <c r="AC4440">
        <v>6334.59058</v>
      </c>
      <c r="AD4440">
        <v>4248.4971794552284</v>
      </c>
      <c r="AE4440">
        <v>5028.9798153600004</v>
      </c>
      <c r="AF4440">
        <v>22269.088984383361</v>
      </c>
      <c r="AG4440">
        <v>42521</v>
      </c>
      <c r="AH4440">
        <v>11935</v>
      </c>
      <c r="AI4440">
        <v>2379.1858876800002</v>
      </c>
      <c r="AJ4440">
        <v>12423</v>
      </c>
      <c r="AK4440">
        <v>1605.789692746486</v>
      </c>
      <c r="AL4440">
        <v>232185.421875</v>
      </c>
      <c r="AM4440">
        <v>182419.3125</v>
      </c>
      <c r="AN4440">
        <v>49766.0859375</v>
      </c>
      <c r="AO4440" s="5" t="s">
        <v>4669</v>
      </c>
    </row>
    <row r="4441" spans="1:41" ht="14.25" x14ac:dyDescent="0.45">
      <c r="A4441">
        <v>2022</v>
      </c>
      <c r="B4441" s="5" t="s">
        <v>1508</v>
      </c>
      <c r="C4441" s="5" t="s">
        <v>277</v>
      </c>
      <c r="D4441" s="5" t="s">
        <v>107</v>
      </c>
      <c r="E4441" s="5" t="s">
        <v>30</v>
      </c>
      <c r="F4441" s="5" t="s">
        <v>30</v>
      </c>
      <c r="G4441" s="5" t="s">
        <v>87</v>
      </c>
      <c r="H4441" s="5" t="s">
        <v>130</v>
      </c>
      <c r="I4441">
        <v>5903.9592999757187</v>
      </c>
      <c r="J4441">
        <v>5845.972486714877</v>
      </c>
      <c r="K4441">
        <v>1320.721997617263</v>
      </c>
      <c r="L4441">
        <v>1392.5273669999999</v>
      </c>
      <c r="M4441">
        <v>5419.3506549784843</v>
      </c>
      <c r="N4441">
        <v>4795.9050401949544</v>
      </c>
      <c r="O4441">
        <v>3910</v>
      </c>
      <c r="P4441">
        <v>344</v>
      </c>
      <c r="Q4441">
        <v>2701.56490894848</v>
      </c>
      <c r="R4441">
        <v>3325.6546133810361</v>
      </c>
      <c r="S4441">
        <v>4152</v>
      </c>
      <c r="T4441">
        <v>3921.5805601164011</v>
      </c>
      <c r="U4441">
        <v>1736.99390882733</v>
      </c>
      <c r="V4441">
        <v>3154</v>
      </c>
      <c r="W4441">
        <v>777.03990673803207</v>
      </c>
      <c r="X4441">
        <v>6799.9726019341069</v>
      </c>
      <c r="Y4441">
        <v>17619</v>
      </c>
      <c r="Z4441">
        <v>1775.968976896</v>
      </c>
      <c r="AA4441">
        <v>25107.897932349741</v>
      </c>
      <c r="AB4441">
        <v>606</v>
      </c>
      <c r="AC4441">
        <v>4925.8120924364803</v>
      </c>
      <c r="AD4441">
        <v>4025.561309084705</v>
      </c>
      <c r="AE4441">
        <v>4241.3106133187921</v>
      </c>
      <c r="AF4441">
        <v>23436.175188531732</v>
      </c>
      <c r="AG4441">
        <v>38318</v>
      </c>
      <c r="AH4441">
        <v>11639.46420141035</v>
      </c>
      <c r="AI4441">
        <v>1904.5208369625059</v>
      </c>
      <c r="AJ4441">
        <v>20207.94543144176</v>
      </c>
      <c r="AK4441">
        <v>2070.5921987370052</v>
      </c>
      <c r="AL4441">
        <v>211379.5</v>
      </c>
      <c r="AM4441">
        <v>164832.703125</v>
      </c>
      <c r="AN4441">
        <v>46546.80078125</v>
      </c>
      <c r="AO4441" s="5" t="s">
        <v>3167</v>
      </c>
    </row>
    <row r="4442" spans="1:41" ht="14.25" x14ac:dyDescent="0.45">
      <c r="A4442">
        <v>2022</v>
      </c>
      <c r="B4442" s="5" t="s">
        <v>4071</v>
      </c>
      <c r="C4442" s="5" t="s">
        <v>277</v>
      </c>
      <c r="D4442" s="5" t="s">
        <v>107</v>
      </c>
      <c r="E4442" s="5" t="s">
        <v>216</v>
      </c>
      <c r="F4442" s="5" t="s">
        <v>283</v>
      </c>
      <c r="G4442" s="5" t="s">
        <v>86</v>
      </c>
      <c r="H4442" s="5" t="s">
        <v>130</v>
      </c>
      <c r="I4442"/>
      <c r="J4442"/>
      <c r="K4442"/>
      <c r="L4442"/>
      <c r="M4442"/>
      <c r="N4442">
        <v>0</v>
      </c>
      <c r="O4442"/>
      <c r="P4442"/>
      <c r="Q4442">
        <v>0</v>
      </c>
      <c r="R4442"/>
      <c r="S4442"/>
      <c r="T4442"/>
      <c r="U4442"/>
      <c r="V4442">
        <v>0</v>
      </c>
      <c r="W4442"/>
      <c r="X4442">
        <v>0</v>
      </c>
      <c r="Y4442">
        <v>0</v>
      </c>
      <c r="Z4442"/>
      <c r="AA4442"/>
      <c r="AB4442"/>
      <c r="AC4442">
        <v>1759.8080736458735</v>
      </c>
      <c r="AD4442"/>
      <c r="AE4442"/>
      <c r="AF4442">
        <v>0</v>
      </c>
      <c r="AG4442"/>
      <c r="AH4442">
        <v>0</v>
      </c>
      <c r="AI4442"/>
      <c r="AJ4442"/>
      <c r="AK4442"/>
      <c r="AL4442">
        <v>1759.80810546875</v>
      </c>
      <c r="AM4442">
        <v>1759.80810546875</v>
      </c>
      <c r="AN4442">
        <v>0</v>
      </c>
      <c r="AO4442" s="5" t="s">
        <v>4670</v>
      </c>
    </row>
    <row r="4443" spans="1:41" ht="14.25" x14ac:dyDescent="0.45">
      <c r="A4443">
        <v>2022</v>
      </c>
      <c r="B4443" s="5" t="s">
        <v>589</v>
      </c>
      <c r="C4443" s="5" t="s">
        <v>277</v>
      </c>
      <c r="D4443" s="5" t="s">
        <v>107</v>
      </c>
      <c r="E4443" s="5" t="s">
        <v>216</v>
      </c>
      <c r="F4443" s="5" t="s">
        <v>283</v>
      </c>
      <c r="G4443" s="5" t="s">
        <v>86</v>
      </c>
      <c r="H4443" s="5" t="s">
        <v>130</v>
      </c>
      <c r="I4443">
        <v>0</v>
      </c>
      <c r="J4443"/>
      <c r="K4443"/>
      <c r="L4443">
        <v>0</v>
      </c>
      <c r="M4443">
        <v>0</v>
      </c>
      <c r="N4443">
        <v>0</v>
      </c>
      <c r="O4443"/>
      <c r="P4443"/>
      <c r="Q4443">
        <v>0</v>
      </c>
      <c r="R4443"/>
      <c r="S4443"/>
      <c r="T4443"/>
      <c r="U4443"/>
      <c r="V4443">
        <v>0</v>
      </c>
      <c r="W4443"/>
      <c r="X4443">
        <v>0</v>
      </c>
      <c r="Y4443"/>
      <c r="Z4443"/>
      <c r="AA4443"/>
      <c r="AB4443"/>
      <c r="AC4443">
        <v>1703.4809478795469</v>
      </c>
      <c r="AD4443"/>
      <c r="AE4443"/>
      <c r="AF4443">
        <v>0</v>
      </c>
      <c r="AG4443"/>
      <c r="AH4443">
        <v>0</v>
      </c>
      <c r="AI4443"/>
      <c r="AJ4443">
        <v>0</v>
      </c>
      <c r="AK4443"/>
      <c r="AL4443">
        <v>1703.48095703125</v>
      </c>
      <c r="AM4443">
        <v>1703.48095703125</v>
      </c>
      <c r="AN4443">
        <v>0</v>
      </c>
      <c r="AO4443" s="5" t="s">
        <v>1183</v>
      </c>
    </row>
    <row r="4444" spans="1:41" ht="14.25" x14ac:dyDescent="0.45">
      <c r="A4444">
        <v>2022</v>
      </c>
      <c r="B4444" s="5" t="s">
        <v>1508</v>
      </c>
      <c r="C4444" s="5" t="s">
        <v>277</v>
      </c>
      <c r="D4444" s="5" t="s">
        <v>107</v>
      </c>
      <c r="E4444" s="5" t="s">
        <v>216</v>
      </c>
      <c r="F4444" s="5" t="s">
        <v>283</v>
      </c>
      <c r="G4444" s="5" t="s">
        <v>86</v>
      </c>
      <c r="H4444" s="5" t="s">
        <v>130</v>
      </c>
      <c r="I4444"/>
      <c r="J4444"/>
      <c r="K4444"/>
      <c r="L4444"/>
      <c r="M4444"/>
      <c r="N4444"/>
      <c r="O4444"/>
      <c r="P4444"/>
      <c r="Q4444">
        <v>0</v>
      </c>
      <c r="R4444"/>
      <c r="S4444"/>
      <c r="T4444"/>
      <c r="U4444"/>
      <c r="V4444">
        <v>0</v>
      </c>
      <c r="W4444"/>
      <c r="X4444"/>
      <c r="Y4444"/>
      <c r="Z4444"/>
      <c r="AA4444">
        <v>0</v>
      </c>
      <c r="AB4444">
        <v>0</v>
      </c>
      <c r="AC4444">
        <v>947.72924941660915</v>
      </c>
      <c r="AD4444"/>
      <c r="AE4444"/>
      <c r="AF4444"/>
      <c r="AG4444">
        <v>0</v>
      </c>
      <c r="AH4444">
        <v>0</v>
      </c>
      <c r="AI4444">
        <v>0</v>
      </c>
      <c r="AJ4444"/>
      <c r="AK4444"/>
      <c r="AL4444">
        <v>947.729248046875</v>
      </c>
      <c r="AM4444">
        <v>947.729248046875</v>
      </c>
      <c r="AN4444">
        <v>0</v>
      </c>
      <c r="AO4444" s="5" t="s">
        <v>3170</v>
      </c>
    </row>
    <row r="4445" spans="1:41" ht="14.25" x14ac:dyDescent="0.45">
      <c r="A4445">
        <v>2022</v>
      </c>
      <c r="B4445" s="5" t="s">
        <v>1509</v>
      </c>
      <c r="C4445" s="5" t="s">
        <v>277</v>
      </c>
      <c r="D4445" s="5" t="s">
        <v>107</v>
      </c>
      <c r="E4445" s="5" t="s">
        <v>216</v>
      </c>
      <c r="F4445" s="5" t="s">
        <v>283</v>
      </c>
      <c r="G4445" s="5" t="s">
        <v>86</v>
      </c>
      <c r="H4445" s="5" t="s">
        <v>130</v>
      </c>
      <c r="I4445"/>
      <c r="J4445"/>
      <c r="K4445"/>
      <c r="L4445"/>
      <c r="M4445"/>
      <c r="N4445">
        <v>0</v>
      </c>
      <c r="O4445"/>
      <c r="P4445"/>
      <c r="Q4445">
        <v>0</v>
      </c>
      <c r="R4445"/>
      <c r="S4445"/>
      <c r="T4445"/>
      <c r="U4445"/>
      <c r="V4445">
        <v>0</v>
      </c>
      <c r="W4445"/>
      <c r="X4445"/>
      <c r="Y4445">
        <v>0</v>
      </c>
      <c r="Z4445"/>
      <c r="AA4445"/>
      <c r="AB4445">
        <v>0</v>
      </c>
      <c r="AC4445">
        <v>1279.86525016429</v>
      </c>
      <c r="AD4445"/>
      <c r="AE4445"/>
      <c r="AF4445"/>
      <c r="AG4445"/>
      <c r="AH4445">
        <v>0</v>
      </c>
      <c r="AI4445"/>
      <c r="AJ4445">
        <v>0</v>
      </c>
      <c r="AK4445"/>
      <c r="AL4445">
        <v>1279.865234375</v>
      </c>
      <c r="AM4445">
        <v>1279.865234375</v>
      </c>
      <c r="AN4445">
        <v>0</v>
      </c>
      <c r="AO4445" s="5" t="s">
        <v>3172</v>
      </c>
    </row>
    <row r="4446" spans="1:41" ht="14.25" x14ac:dyDescent="0.45">
      <c r="A4446">
        <v>2022</v>
      </c>
      <c r="B4446" s="5" t="s">
        <v>1507</v>
      </c>
      <c r="C4446" s="5" t="s">
        <v>277</v>
      </c>
      <c r="D4446" s="5" t="s">
        <v>107</v>
      </c>
      <c r="E4446" s="5" t="s">
        <v>216</v>
      </c>
      <c r="F4446" s="5" t="s">
        <v>283</v>
      </c>
      <c r="G4446" s="5" t="s">
        <v>86</v>
      </c>
      <c r="H4446" s="5" t="s">
        <v>130</v>
      </c>
      <c r="I4446"/>
      <c r="J4446"/>
      <c r="K4446"/>
      <c r="L4446"/>
      <c r="M4446"/>
      <c r="N4446"/>
      <c r="O4446"/>
      <c r="P4446"/>
      <c r="Q4446">
        <v>0</v>
      </c>
      <c r="R4446"/>
      <c r="S4446">
        <v>0</v>
      </c>
      <c r="T4446">
        <v>0</v>
      </c>
      <c r="U4446"/>
      <c r="V4446"/>
      <c r="W4446"/>
      <c r="X4446"/>
      <c r="Y4446"/>
      <c r="Z4446"/>
      <c r="AA4446">
        <v>0</v>
      </c>
      <c r="AB4446">
        <v>0</v>
      </c>
      <c r="AC4446">
        <v>1274.9070994940967</v>
      </c>
      <c r="AD4446"/>
      <c r="AE4446"/>
      <c r="AF4446"/>
      <c r="AG4446"/>
      <c r="AH4446"/>
      <c r="AI4446">
        <v>0</v>
      </c>
      <c r="AJ4446"/>
      <c r="AK4446"/>
      <c r="AL4446">
        <v>1274.9071044921875</v>
      </c>
      <c r="AM4446">
        <v>1274.9071044921875</v>
      </c>
      <c r="AN4446">
        <v>0</v>
      </c>
      <c r="AO4446" s="5" t="s">
        <v>3171</v>
      </c>
    </row>
    <row r="4447" spans="1:41" ht="14.25" x14ac:dyDescent="0.45">
      <c r="A4447">
        <v>2022</v>
      </c>
      <c r="B4447" s="5" t="s">
        <v>5028</v>
      </c>
      <c r="C4447" s="5" t="s">
        <v>277</v>
      </c>
      <c r="D4447" s="5" t="s">
        <v>107</v>
      </c>
      <c r="E4447" s="5" t="s">
        <v>216</v>
      </c>
      <c r="F4447" s="5" t="s">
        <v>283</v>
      </c>
      <c r="G4447" s="5" t="s">
        <v>86</v>
      </c>
      <c r="H4447" s="5" t="s">
        <v>130</v>
      </c>
      <c r="I4447"/>
      <c r="J4447"/>
      <c r="K4447"/>
      <c r="L4447"/>
      <c r="M4447"/>
      <c r="N4447">
        <v>0</v>
      </c>
      <c r="O4447"/>
      <c r="P4447"/>
      <c r="Q4447">
        <v>0</v>
      </c>
      <c r="R4447"/>
      <c r="S4447"/>
      <c r="T4447"/>
      <c r="U4447"/>
      <c r="V4447">
        <v>0</v>
      </c>
      <c r="W4447"/>
      <c r="X4447">
        <v>0</v>
      </c>
      <c r="Y4447"/>
      <c r="Z4447"/>
      <c r="AA4447"/>
      <c r="AB4447"/>
      <c r="AC4447">
        <v>1731.7003126251559</v>
      </c>
      <c r="AD4447"/>
      <c r="AE4447"/>
      <c r="AF4447">
        <v>0</v>
      </c>
      <c r="AG4447"/>
      <c r="AH4447">
        <v>0</v>
      </c>
      <c r="AI4447"/>
      <c r="AJ4447"/>
      <c r="AK4447"/>
      <c r="AL4447">
        <v>1731.7003173828125</v>
      </c>
      <c r="AM4447">
        <v>1731.7003173828125</v>
      </c>
      <c r="AN4447">
        <v>0</v>
      </c>
      <c r="AO4447" s="5" t="s">
        <v>5998</v>
      </c>
    </row>
    <row r="4448" spans="1:41" ht="14.25" x14ac:dyDescent="0.45">
      <c r="A4448">
        <v>2022</v>
      </c>
      <c r="B4448" s="5" t="s">
        <v>1507</v>
      </c>
      <c r="C4448" s="5" t="s">
        <v>277</v>
      </c>
      <c r="D4448" s="5" t="s">
        <v>107</v>
      </c>
      <c r="E4448" s="5" t="s">
        <v>216</v>
      </c>
      <c r="F4448" s="5" t="s">
        <v>217</v>
      </c>
      <c r="G4448" s="5" t="s">
        <v>86</v>
      </c>
      <c r="H4448" s="5" t="s">
        <v>130</v>
      </c>
      <c r="I4448"/>
      <c r="J4448"/>
      <c r="K4448"/>
      <c r="L4448"/>
      <c r="M4448"/>
      <c r="N4448"/>
      <c r="O4448">
        <v>0</v>
      </c>
      <c r="P4448">
        <v>21.461366296366819</v>
      </c>
      <c r="Q4448">
        <v>107.3068314818341</v>
      </c>
      <c r="R4448"/>
      <c r="S4448">
        <v>218.90593622294153</v>
      </c>
      <c r="T4448"/>
      <c r="U4448"/>
      <c r="V4448"/>
      <c r="W4448"/>
      <c r="X4448"/>
      <c r="Y4448"/>
      <c r="Z4448"/>
      <c r="AA4448">
        <v>200.2345475451024</v>
      </c>
      <c r="AB4448">
        <v>0</v>
      </c>
      <c r="AC4448">
        <v>371.74187592737155</v>
      </c>
      <c r="AD4448"/>
      <c r="AE4448"/>
      <c r="AF4448"/>
      <c r="AG4448"/>
      <c r="AH4448"/>
      <c r="AI4448">
        <v>0</v>
      </c>
      <c r="AJ4448"/>
      <c r="AK4448"/>
      <c r="AL4448">
        <v>919.65057373046875</v>
      </c>
      <c r="AM4448">
        <v>700.74462890625</v>
      </c>
      <c r="AN4448">
        <v>218.90592956542969</v>
      </c>
      <c r="AO4448" s="5" t="s">
        <v>3173</v>
      </c>
    </row>
    <row r="4449" spans="1:41" ht="14.25" x14ac:dyDescent="0.45">
      <c r="A4449">
        <v>2022</v>
      </c>
      <c r="B4449" s="5" t="s">
        <v>4071</v>
      </c>
      <c r="C4449" s="5" t="s">
        <v>277</v>
      </c>
      <c r="D4449" s="5" t="s">
        <v>107</v>
      </c>
      <c r="E4449" s="5" t="s">
        <v>216</v>
      </c>
      <c r="F4449" s="5" t="s">
        <v>217</v>
      </c>
      <c r="G4449" s="5" t="s">
        <v>86</v>
      </c>
      <c r="H4449" s="5" t="s">
        <v>130</v>
      </c>
      <c r="I4449"/>
      <c r="J4449"/>
      <c r="K4449"/>
      <c r="L4449"/>
      <c r="M4449"/>
      <c r="N4449">
        <v>0</v>
      </c>
      <c r="O4449"/>
      <c r="P4449"/>
      <c r="Q4449">
        <v>128.57931321673786</v>
      </c>
      <c r="R4449"/>
      <c r="S4449"/>
      <c r="T4449"/>
      <c r="U4449"/>
      <c r="V4449">
        <v>59.660801332566372</v>
      </c>
      <c r="W4449"/>
      <c r="X4449">
        <v>0</v>
      </c>
      <c r="Y4449">
        <v>0</v>
      </c>
      <c r="Z4449"/>
      <c r="AA4449"/>
      <c r="AB4449"/>
      <c r="AC4449">
        <v>619.54065688430114</v>
      </c>
      <c r="AD4449">
        <v>128.57931321673786</v>
      </c>
      <c r="AE4449"/>
      <c r="AF4449">
        <v>0</v>
      </c>
      <c r="AG4449"/>
      <c r="AH4449">
        <v>829.07941162152576</v>
      </c>
      <c r="AI4449"/>
      <c r="AJ4449"/>
      <c r="AK4449"/>
      <c r="AL4449">
        <v>1765.439453125</v>
      </c>
      <c r="AM4449">
        <v>807.78076171875</v>
      </c>
      <c r="AN4449">
        <v>957.65875244140625</v>
      </c>
      <c r="AO4449" s="5" t="s">
        <v>4671</v>
      </c>
    </row>
    <row r="4450" spans="1:41" ht="14.25" x14ac:dyDescent="0.45">
      <c r="A4450">
        <v>2022</v>
      </c>
      <c r="B4450" s="5" t="s">
        <v>5028</v>
      </c>
      <c r="C4450" s="5" t="s">
        <v>277</v>
      </c>
      <c r="D4450" s="5" t="s">
        <v>107</v>
      </c>
      <c r="E4450" s="5" t="s">
        <v>216</v>
      </c>
      <c r="F4450" s="5" t="s">
        <v>217</v>
      </c>
      <c r="G4450" s="5" t="s">
        <v>86</v>
      </c>
      <c r="H4450" s="5" t="s">
        <v>130</v>
      </c>
      <c r="I4450"/>
      <c r="J4450"/>
      <c r="K4450"/>
      <c r="L4450"/>
      <c r="M4450"/>
      <c r="N4450">
        <v>0</v>
      </c>
      <c r="O4450"/>
      <c r="P4450"/>
      <c r="Q4450">
        <v>125</v>
      </c>
      <c r="R4450"/>
      <c r="S4450"/>
      <c r="T4450"/>
      <c r="U4450"/>
      <c r="V4450">
        <v>33</v>
      </c>
      <c r="W4450"/>
      <c r="X4450">
        <v>0</v>
      </c>
      <c r="Y4450"/>
      <c r="Z4450"/>
      <c r="AA4450"/>
      <c r="AB4450"/>
      <c r="AC4450">
        <v>0</v>
      </c>
      <c r="AD4450">
        <v>125</v>
      </c>
      <c r="AE4450"/>
      <c r="AF4450">
        <v>0</v>
      </c>
      <c r="AG4450"/>
      <c r="AH4450">
        <v>198</v>
      </c>
      <c r="AI4450"/>
      <c r="AJ4450"/>
      <c r="AK4450"/>
      <c r="AL4450">
        <v>481</v>
      </c>
      <c r="AM4450">
        <v>158</v>
      </c>
      <c r="AN4450">
        <v>323</v>
      </c>
      <c r="AO4450" s="5" t="s">
        <v>5999</v>
      </c>
    </row>
    <row r="4451" spans="1:41" ht="14.25" x14ac:dyDescent="0.45">
      <c r="A4451">
        <v>2022</v>
      </c>
      <c r="B4451" s="5" t="s">
        <v>1509</v>
      </c>
      <c r="C4451" s="5" t="s">
        <v>277</v>
      </c>
      <c r="D4451" s="5" t="s">
        <v>107</v>
      </c>
      <c r="E4451" s="5" t="s">
        <v>216</v>
      </c>
      <c r="F4451" s="5" t="s">
        <v>217</v>
      </c>
      <c r="G4451" s="5" t="s">
        <v>86</v>
      </c>
      <c r="H4451" s="5" t="s">
        <v>130</v>
      </c>
      <c r="I4451"/>
      <c r="J4451"/>
      <c r="K4451"/>
      <c r="L4451"/>
      <c r="M4451"/>
      <c r="N4451">
        <v>0</v>
      </c>
      <c r="O4451">
        <v>0</v>
      </c>
      <c r="P4451"/>
      <c r="Q4451">
        <v>131.24130949182629</v>
      </c>
      <c r="R4451"/>
      <c r="S4451"/>
      <c r="T4451"/>
      <c r="U4451"/>
      <c r="V4451">
        <v>0</v>
      </c>
      <c r="W4451"/>
      <c r="X4451"/>
      <c r="Y4451">
        <v>0</v>
      </c>
      <c r="Z4451"/>
      <c r="AA4451">
        <v>182.26793062224837</v>
      </c>
      <c r="AB4451">
        <v>0</v>
      </c>
      <c r="AC4451">
        <v>363.27594467337519</v>
      </c>
      <c r="AD4451">
        <v>131.24130949182629</v>
      </c>
      <c r="AE4451"/>
      <c r="AF4451"/>
      <c r="AG4451"/>
      <c r="AH4451">
        <v>810.84030795478088</v>
      </c>
      <c r="AI4451"/>
      <c r="AJ4451">
        <v>0</v>
      </c>
      <c r="AK4451"/>
      <c r="AL4451">
        <v>1618.8668212890625</v>
      </c>
      <c r="AM4451">
        <v>676.78521728515625</v>
      </c>
      <c r="AN4451">
        <v>942.08160400390625</v>
      </c>
      <c r="AO4451" s="5" t="s">
        <v>3174</v>
      </c>
    </row>
    <row r="4452" spans="1:41" ht="14.25" x14ac:dyDescent="0.45">
      <c r="A4452">
        <v>2022</v>
      </c>
      <c r="B4452" s="5" t="s">
        <v>589</v>
      </c>
      <c r="C4452" s="5" t="s">
        <v>277</v>
      </c>
      <c r="D4452" s="5" t="s">
        <v>107</v>
      </c>
      <c r="E4452" s="5" t="s">
        <v>216</v>
      </c>
      <c r="F4452" s="5" t="s">
        <v>217</v>
      </c>
      <c r="G4452" s="5" t="s">
        <v>86</v>
      </c>
      <c r="H4452" s="5" t="s">
        <v>130</v>
      </c>
      <c r="I4452">
        <v>0</v>
      </c>
      <c r="J4452"/>
      <c r="K4452"/>
      <c r="L4452"/>
      <c r="M4452">
        <v>0</v>
      </c>
      <c r="N4452">
        <v>0</v>
      </c>
      <c r="O4452">
        <v>0</v>
      </c>
      <c r="P4452">
        <v>20.909919377513845</v>
      </c>
      <c r="Q4452">
        <v>130.68699610946152</v>
      </c>
      <c r="R4452"/>
      <c r="S4452"/>
      <c r="T4452"/>
      <c r="U4452"/>
      <c r="V4452">
        <v>60.638766194790151</v>
      </c>
      <c r="W4452"/>
      <c r="X4452">
        <v>0</v>
      </c>
      <c r="Y4452"/>
      <c r="Z4452"/>
      <c r="AA4452"/>
      <c r="AB4452"/>
      <c r="AC4452">
        <v>658.66246039168607</v>
      </c>
      <c r="AD4452">
        <v>130.68699610946152</v>
      </c>
      <c r="AE4452"/>
      <c r="AF4452"/>
      <c r="AG4452"/>
      <c r="AH4452">
        <v>810.8067724760615</v>
      </c>
      <c r="AI4452"/>
      <c r="AJ4452">
        <v>0</v>
      </c>
      <c r="AK4452"/>
      <c r="AL4452">
        <v>1812.3919677734375</v>
      </c>
      <c r="AM4452">
        <v>870.89813232421875</v>
      </c>
      <c r="AN4452">
        <v>941.4937744140625</v>
      </c>
      <c r="AO4452" s="5" t="s">
        <v>1184</v>
      </c>
    </row>
    <row r="4453" spans="1:41" ht="14.25" x14ac:dyDescent="0.45">
      <c r="A4453">
        <v>2022</v>
      </c>
      <c r="B4453" s="5" t="s">
        <v>1508</v>
      </c>
      <c r="C4453" s="5" t="s">
        <v>277</v>
      </c>
      <c r="D4453" s="5" t="s">
        <v>107</v>
      </c>
      <c r="E4453" s="5" t="s">
        <v>216</v>
      </c>
      <c r="F4453" s="5" t="s">
        <v>217</v>
      </c>
      <c r="G4453" s="5" t="s">
        <v>86</v>
      </c>
      <c r="H4453" s="5" t="s">
        <v>130</v>
      </c>
      <c r="I4453"/>
      <c r="J4453"/>
      <c r="K4453"/>
      <c r="L4453"/>
      <c r="M4453"/>
      <c r="N4453"/>
      <c r="O4453"/>
      <c r="P4453">
        <v>21.06064998703576</v>
      </c>
      <c r="Q4453">
        <v>131.62906241897349</v>
      </c>
      <c r="R4453"/>
      <c r="S4453"/>
      <c r="T4453"/>
      <c r="U4453"/>
      <c r="V4453">
        <v>0</v>
      </c>
      <c r="W4453"/>
      <c r="X4453"/>
      <c r="Y4453"/>
      <c r="Z4453"/>
      <c r="AA4453">
        <v>191.9467639818439</v>
      </c>
      <c r="AB4453">
        <v>0</v>
      </c>
      <c r="AC4453">
        <v>421.21299974071519</v>
      </c>
      <c r="AD4453">
        <v>131.62906241897349</v>
      </c>
      <c r="AE4453"/>
      <c r="AF4453"/>
      <c r="AG4453">
        <v>0</v>
      </c>
      <c r="AH4453">
        <v>1483.801052962021</v>
      </c>
      <c r="AI4453">
        <v>0</v>
      </c>
      <c r="AJ4453"/>
      <c r="AK4453"/>
      <c r="AL4453">
        <v>2381.279541015625</v>
      </c>
      <c r="AM4453">
        <v>765.8494873046875</v>
      </c>
      <c r="AN4453">
        <v>1615.4300537109375</v>
      </c>
      <c r="AO4453" s="5" t="s">
        <v>3175</v>
      </c>
    </row>
    <row r="4454" spans="1:41" ht="14.25" x14ac:dyDescent="0.45">
      <c r="A4454">
        <v>2022</v>
      </c>
      <c r="B4454" s="5" t="s">
        <v>1508</v>
      </c>
      <c r="C4454" s="5" t="s">
        <v>277</v>
      </c>
      <c r="D4454" s="5" t="s">
        <v>107</v>
      </c>
      <c r="E4454" s="5" t="s">
        <v>216</v>
      </c>
      <c r="F4454" s="5" t="s">
        <v>284</v>
      </c>
      <c r="G4454" s="5" t="s">
        <v>86</v>
      </c>
      <c r="H4454" s="5" t="s">
        <v>130</v>
      </c>
      <c r="I4454">
        <v>216.27707711588451</v>
      </c>
      <c r="J4454"/>
      <c r="K4454"/>
      <c r="L4454"/>
      <c r="M4454">
        <v>269.5763198340577</v>
      </c>
      <c r="N4454"/>
      <c r="O4454">
        <v>200.07617487683973</v>
      </c>
      <c r="P4454">
        <v>389.62202476016154</v>
      </c>
      <c r="Q4454">
        <v>140.06069364128328</v>
      </c>
      <c r="R4454"/>
      <c r="S4454">
        <v>526.51624967589396</v>
      </c>
      <c r="T4454"/>
      <c r="U4454"/>
      <c r="V4454">
        <v>249.56870234637375</v>
      </c>
      <c r="W4454"/>
      <c r="X4454">
        <v>113.7275099299931</v>
      </c>
      <c r="Y4454">
        <v>2127.1256486906118</v>
      </c>
      <c r="Z4454"/>
      <c r="AA4454">
        <v>1565.8593265361087</v>
      </c>
      <c r="AB4454">
        <v>40.015234975367946</v>
      </c>
      <c r="AC4454">
        <v>210.6064998703576</v>
      </c>
      <c r="AD4454">
        <v>350.65982228414538</v>
      </c>
      <c r="AE4454">
        <v>265.10196288944309</v>
      </c>
      <c r="AF4454"/>
      <c r="AG4454">
        <v>3069.589735610462</v>
      </c>
      <c r="AH4454">
        <v>530.01547667123998</v>
      </c>
      <c r="AI4454">
        <v>0</v>
      </c>
      <c r="AJ4454">
        <v>3175.0748452289513</v>
      </c>
      <c r="AK4454">
        <v>226.13918203977119</v>
      </c>
      <c r="AL4454">
        <v>13665.61328125</v>
      </c>
      <c r="AM4454">
        <v>11408.88671875</v>
      </c>
      <c r="AN4454">
        <v>2256.72607421875</v>
      </c>
      <c r="AO4454" s="5" t="s">
        <v>3178</v>
      </c>
    </row>
    <row r="4455" spans="1:41" ht="14.25" x14ac:dyDescent="0.45">
      <c r="A4455">
        <v>2022</v>
      </c>
      <c r="B4455" s="5" t="s">
        <v>4071</v>
      </c>
      <c r="C4455" s="5" t="s">
        <v>277</v>
      </c>
      <c r="D4455" s="5" t="s">
        <v>107</v>
      </c>
      <c r="E4455" s="5" t="s">
        <v>216</v>
      </c>
      <c r="F4455" s="5" t="s">
        <v>284</v>
      </c>
      <c r="G4455" s="5" t="s">
        <v>86</v>
      </c>
      <c r="H4455" s="5" t="s">
        <v>130</v>
      </c>
      <c r="I4455">
        <v>46.763936935467392</v>
      </c>
      <c r="J4455"/>
      <c r="K4455">
        <v>105.949354090592</v>
      </c>
      <c r="L4455"/>
      <c r="M4455">
        <v>244.81501236466889</v>
      </c>
      <c r="N4455">
        <v>0</v>
      </c>
      <c r="O4455">
        <v>182.35529654200056</v>
      </c>
      <c r="P4455"/>
      <c r="Q4455">
        <v>109.11240519572375</v>
      </c>
      <c r="R4455"/>
      <c r="S4455">
        <v>525.63223243002437</v>
      </c>
      <c r="T4455">
        <v>257.15862643347572</v>
      </c>
      <c r="U4455"/>
      <c r="V4455">
        <v>292.13219962842845</v>
      </c>
      <c r="W4455">
        <v>86.405298481647847</v>
      </c>
      <c r="X4455">
        <v>102.8634505733903</v>
      </c>
      <c r="Y4455">
        <v>1466.8328051765454</v>
      </c>
      <c r="Z4455">
        <v>144.00883080274642</v>
      </c>
      <c r="AA4455"/>
      <c r="AB4455"/>
      <c r="AC4455">
        <v>157.50451551797522</v>
      </c>
      <c r="AD4455">
        <v>311.67625523737257</v>
      </c>
      <c r="AE4455">
        <v>242.9810704684723</v>
      </c>
      <c r="AF4455">
        <v>1542.9517586008544</v>
      </c>
      <c r="AG4455">
        <v>2811.2581041707567</v>
      </c>
      <c r="AH4455">
        <v>484.4868522006683</v>
      </c>
      <c r="AI4455"/>
      <c r="AJ4455">
        <v>1036.4897739834603</v>
      </c>
      <c r="AK4455">
        <v>164.58152091742446</v>
      </c>
      <c r="AL4455">
        <v>10315.958984375</v>
      </c>
      <c r="AM4455">
        <v>7850.03515625</v>
      </c>
      <c r="AN4455">
        <v>2465.923828125</v>
      </c>
      <c r="AO4455" s="5" t="s">
        <v>4672</v>
      </c>
    </row>
    <row r="4456" spans="1:41" ht="14.25" x14ac:dyDescent="0.45">
      <c r="A4456">
        <v>2022</v>
      </c>
      <c r="B4456" s="5" t="s">
        <v>589</v>
      </c>
      <c r="C4456" s="5" t="s">
        <v>277</v>
      </c>
      <c r="D4456" s="5" t="s">
        <v>107</v>
      </c>
      <c r="E4456" s="5" t="s">
        <v>216</v>
      </c>
      <c r="F4456" s="5" t="s">
        <v>284</v>
      </c>
      <c r="G4456" s="5" t="s">
        <v>86</v>
      </c>
      <c r="H4456" s="5" t="s">
        <v>130</v>
      </c>
      <c r="I4456">
        <v>38.294066835442877</v>
      </c>
      <c r="J4456"/>
      <c r="K4456">
        <v>85.348017923198256</v>
      </c>
      <c r="L4456"/>
      <c r="M4456">
        <v>248.82804059241474</v>
      </c>
      <c r="N4456">
        <v>21.955415346389536</v>
      </c>
      <c r="O4456">
        <v>134.64315285568713</v>
      </c>
      <c r="P4456">
        <v>350.24114957335689</v>
      </c>
      <c r="Q4456">
        <v>92.00364526106091</v>
      </c>
      <c r="R4456"/>
      <c r="S4456">
        <v>490.8055492696879</v>
      </c>
      <c r="T4456">
        <v>261.37399221892304</v>
      </c>
      <c r="U4456"/>
      <c r="V4456">
        <v>287.51139144081537</v>
      </c>
      <c r="W4456">
        <v>87.821661385558144</v>
      </c>
      <c r="X4456">
        <v>104.54959688756922</v>
      </c>
      <c r="Y4456">
        <v>1474.1493161147259</v>
      </c>
      <c r="Z4456">
        <v>176.10679862393303</v>
      </c>
      <c r="AA4456"/>
      <c r="AB4456"/>
      <c r="AC4456">
        <v>163.16010090274054</v>
      </c>
      <c r="AD4456">
        <v>316.78527856933476</v>
      </c>
      <c r="AE4456">
        <v>282.28391159643689</v>
      </c>
      <c r="AF4456"/>
      <c r="AG4456">
        <v>2609.7119855196156</v>
      </c>
      <c r="AH4456">
        <v>485.70189763193792</v>
      </c>
      <c r="AI4456"/>
      <c r="AJ4456">
        <v>1478.0780703934336</v>
      </c>
      <c r="AK4456">
        <v>209.09919377513845</v>
      </c>
      <c r="AL4456">
        <v>9398.4521484375</v>
      </c>
      <c r="AM4456">
        <v>6973.49609375</v>
      </c>
      <c r="AN4456">
        <v>2424.956298828125</v>
      </c>
      <c r="AO4456" s="5" t="s">
        <v>1185</v>
      </c>
    </row>
    <row r="4457" spans="1:41" ht="14.25" x14ac:dyDescent="0.45">
      <c r="A4457">
        <v>2022</v>
      </c>
      <c r="B4457" s="5" t="s">
        <v>1507</v>
      </c>
      <c r="C4457" s="5" t="s">
        <v>277</v>
      </c>
      <c r="D4457" s="5" t="s">
        <v>107</v>
      </c>
      <c r="E4457" s="5" t="s">
        <v>216</v>
      </c>
      <c r="F4457" s="5" t="s">
        <v>284</v>
      </c>
      <c r="G4457" s="5" t="s">
        <v>86</v>
      </c>
      <c r="H4457" s="5" t="s">
        <v>130</v>
      </c>
      <c r="I4457">
        <v>220.2738016763129</v>
      </c>
      <c r="J4457"/>
      <c r="K4457"/>
      <c r="L4457"/>
      <c r="M4457">
        <v>274.70548859349526</v>
      </c>
      <c r="N4457"/>
      <c r="O4457">
        <v>203.88297981548476</v>
      </c>
      <c r="P4457">
        <v>397.03527648278612</v>
      </c>
      <c r="Q4457">
        <v>142.85221941019162</v>
      </c>
      <c r="R4457"/>
      <c r="S4457">
        <v>1075.2144514479776</v>
      </c>
      <c r="T4457"/>
      <c r="U4457"/>
      <c r="V4457">
        <v>334.79731422332236</v>
      </c>
      <c r="W4457">
        <v>152.64396778290899</v>
      </c>
      <c r="X4457">
        <v>155.60130948950578</v>
      </c>
      <c r="Y4457">
        <v>3189.1590316401093</v>
      </c>
      <c r="Z4457">
        <v>265124.20619315712</v>
      </c>
      <c r="AA4457">
        <v>1456.525428410735</v>
      </c>
      <c r="AB4457">
        <v>34.338186074186908</v>
      </c>
      <c r="AC4457">
        <v>203.9366332312257</v>
      </c>
      <c r="AD4457">
        <v>382.10567701871855</v>
      </c>
      <c r="AE4457">
        <v>270.14599905313548</v>
      </c>
      <c r="AF4457"/>
      <c r="AG4457">
        <v>5265.5462208135987</v>
      </c>
      <c r="AH4457">
        <v>705.39646253315084</v>
      </c>
      <c r="AI4457">
        <v>0</v>
      </c>
      <c r="AJ4457">
        <v>3804.7736614512814</v>
      </c>
      <c r="AK4457"/>
      <c r="AL4457">
        <v>283393.15625</v>
      </c>
      <c r="AM4457">
        <v>280409.25</v>
      </c>
      <c r="AN4457">
        <v>2983.888427734375</v>
      </c>
      <c r="AO4457" s="5" t="s">
        <v>3176</v>
      </c>
    </row>
    <row r="4458" spans="1:41" ht="14.25" x14ac:dyDescent="0.45">
      <c r="A4458">
        <v>2022</v>
      </c>
      <c r="B4458" s="5" t="s">
        <v>1509</v>
      </c>
      <c r="C4458" s="5" t="s">
        <v>277</v>
      </c>
      <c r="D4458" s="5" t="s">
        <v>107</v>
      </c>
      <c r="E4458" s="5" t="s">
        <v>216</v>
      </c>
      <c r="F4458" s="5" t="s">
        <v>284</v>
      </c>
      <c r="G4458" s="5" t="s">
        <v>86</v>
      </c>
      <c r="H4458" s="5" t="s">
        <v>130</v>
      </c>
      <c r="I4458">
        <v>112.32726325956475</v>
      </c>
      <c r="J4458"/>
      <c r="K4458">
        <v>85.71002447244598</v>
      </c>
      <c r="L4458"/>
      <c r="M4458">
        <v>268.78220183926027</v>
      </c>
      <c r="N4458">
        <v>0</v>
      </c>
      <c r="O4458">
        <v>105.13058848580847</v>
      </c>
      <c r="P4458"/>
      <c r="Q4458">
        <v>104.99304759346104</v>
      </c>
      <c r="R4458"/>
      <c r="S4458"/>
      <c r="T4458">
        <v>241.48400946496039</v>
      </c>
      <c r="U4458"/>
      <c r="V4458">
        <v>199.48679042757598</v>
      </c>
      <c r="W4458">
        <v>100.79332568972259</v>
      </c>
      <c r="X4458">
        <v>125.99165711215325</v>
      </c>
      <c r="Y4458">
        <v>1326.0621911054129</v>
      </c>
      <c r="Z4458">
        <v>176.38831995701455</v>
      </c>
      <c r="AA4458">
        <v>961.29825132563053</v>
      </c>
      <c r="AB4458">
        <v>39.897358085515194</v>
      </c>
      <c r="AC4458">
        <v>222.27028175535702</v>
      </c>
      <c r="AD4458">
        <v>311.25083966033935</v>
      </c>
      <c r="AE4458">
        <v>264.32102545652526</v>
      </c>
      <c r="AF4458"/>
      <c r="AG4458">
        <v>2658.1863222659813</v>
      </c>
      <c r="AH4458">
        <v>485.72198656829727</v>
      </c>
      <c r="AI4458"/>
      <c r="AJ4458">
        <v>1620.1155413924566</v>
      </c>
      <c r="AK4458">
        <v>209.98609518692209</v>
      </c>
      <c r="AL4458">
        <v>9620.1982421875</v>
      </c>
      <c r="AM4458">
        <v>7645.44921875</v>
      </c>
      <c r="AN4458">
        <v>1974.748046875</v>
      </c>
      <c r="AO4458" s="5" t="s">
        <v>3177</v>
      </c>
    </row>
    <row r="4459" spans="1:41" ht="14.25" x14ac:dyDescent="0.45">
      <c r="A4459">
        <v>2022</v>
      </c>
      <c r="B4459" s="5" t="s">
        <v>5028</v>
      </c>
      <c r="C4459" s="5" t="s">
        <v>277</v>
      </c>
      <c r="D4459" s="5" t="s">
        <v>107</v>
      </c>
      <c r="E4459" s="5" t="s">
        <v>216</v>
      </c>
      <c r="F4459" s="5" t="s">
        <v>284</v>
      </c>
      <c r="G4459" s="5" t="s">
        <v>86</v>
      </c>
      <c r="H4459" s="5" t="s">
        <v>130</v>
      </c>
      <c r="I4459">
        <v>213.8</v>
      </c>
      <c r="J4459"/>
      <c r="K4459">
        <v>166</v>
      </c>
      <c r="L4459"/>
      <c r="M4459">
        <v>297</v>
      </c>
      <c r="N4459">
        <v>175</v>
      </c>
      <c r="O4459">
        <v>255.042</v>
      </c>
      <c r="P4459"/>
      <c r="Q4459">
        <v>106.075</v>
      </c>
      <c r="R4459"/>
      <c r="S4459">
        <v>700</v>
      </c>
      <c r="T4459">
        <v>300</v>
      </c>
      <c r="U4459"/>
      <c r="V4459">
        <v>284</v>
      </c>
      <c r="W4459">
        <v>97.631135999999998</v>
      </c>
      <c r="X4459">
        <v>0</v>
      </c>
      <c r="Y4459">
        <v>1753</v>
      </c>
      <c r="Z4459">
        <v>612.43100000000004</v>
      </c>
      <c r="AA4459"/>
      <c r="AB4459"/>
      <c r="AC4459">
        <v>204.81314399999999</v>
      </c>
      <c r="AD4459">
        <v>1185</v>
      </c>
      <c r="AE4459">
        <v>251</v>
      </c>
      <c r="AF4459">
        <v>1500</v>
      </c>
      <c r="AG4459">
        <v>3034</v>
      </c>
      <c r="AH4459">
        <v>384</v>
      </c>
      <c r="AI4459"/>
      <c r="AJ4459">
        <v>1007.636598039216</v>
      </c>
      <c r="AK4459">
        <v>160</v>
      </c>
      <c r="AL4459">
        <v>12686.4287109375</v>
      </c>
      <c r="AM4459">
        <v>9141.755859375</v>
      </c>
      <c r="AN4459">
        <v>3544.673095703125</v>
      </c>
      <c r="AO4459" s="5" t="s">
        <v>6000</v>
      </c>
    </row>
    <row r="4460" spans="1:41" ht="14.25" x14ac:dyDescent="0.45">
      <c r="A4460">
        <v>2022</v>
      </c>
      <c r="B4460" s="5" t="s">
        <v>1507</v>
      </c>
      <c r="C4460" s="5" t="s">
        <v>277</v>
      </c>
      <c r="D4460" s="5" t="s">
        <v>107</v>
      </c>
      <c r="E4460" s="5" t="s">
        <v>216</v>
      </c>
      <c r="F4460" s="5" t="s">
        <v>285</v>
      </c>
      <c r="G4460" s="5" t="s">
        <v>86</v>
      </c>
      <c r="H4460" s="5" t="s">
        <v>130</v>
      </c>
      <c r="I4460"/>
      <c r="J4460"/>
      <c r="K4460"/>
      <c r="L4460"/>
      <c r="M4460"/>
      <c r="N4460"/>
      <c r="O4460"/>
      <c r="P4460">
        <v>21.461366296366819</v>
      </c>
      <c r="Q4460">
        <v>0</v>
      </c>
      <c r="R4460"/>
      <c r="S4460">
        <v>0</v>
      </c>
      <c r="T4460"/>
      <c r="U4460"/>
      <c r="V4460"/>
      <c r="W4460"/>
      <c r="X4460">
        <v>114.3890492220508</v>
      </c>
      <c r="Y4460"/>
      <c r="Z4460"/>
      <c r="AA4460">
        <v>615.94121270572771</v>
      </c>
      <c r="AB4460">
        <v>0</v>
      </c>
      <c r="AC4460"/>
      <c r="AD4460"/>
      <c r="AE4460"/>
      <c r="AF4460"/>
      <c r="AG4460"/>
      <c r="AH4460">
        <v>133.59700519488345</v>
      </c>
      <c r="AI4460">
        <v>0</v>
      </c>
      <c r="AJ4460"/>
      <c r="AK4460"/>
      <c r="AL4460">
        <v>885.38861083984375</v>
      </c>
      <c r="AM4460">
        <v>637.402587890625</v>
      </c>
      <c r="AN4460">
        <v>247.98605346679688</v>
      </c>
      <c r="AO4460" s="5" t="s">
        <v>3181</v>
      </c>
    </row>
    <row r="4461" spans="1:41" ht="14.25" x14ac:dyDescent="0.45">
      <c r="A4461">
        <v>2022</v>
      </c>
      <c r="B4461" s="5" t="s">
        <v>4071</v>
      </c>
      <c r="C4461" s="5" t="s">
        <v>277</v>
      </c>
      <c r="D4461" s="5" t="s">
        <v>107</v>
      </c>
      <c r="E4461" s="5" t="s">
        <v>216</v>
      </c>
      <c r="F4461" s="5" t="s">
        <v>285</v>
      </c>
      <c r="G4461" s="5" t="s">
        <v>86</v>
      </c>
      <c r="H4461" s="5" t="s">
        <v>130</v>
      </c>
      <c r="I4461"/>
      <c r="J4461"/>
      <c r="K4461"/>
      <c r="L4461"/>
      <c r="M4461"/>
      <c r="N4461">
        <v>0</v>
      </c>
      <c r="O4461"/>
      <c r="P4461"/>
      <c r="Q4461">
        <v>0</v>
      </c>
      <c r="R4461"/>
      <c r="S4461"/>
      <c r="T4461"/>
      <c r="U4461"/>
      <c r="V4461">
        <v>0</v>
      </c>
      <c r="W4461"/>
      <c r="X4461">
        <v>51.431725286695148</v>
      </c>
      <c r="Y4461">
        <v>0</v>
      </c>
      <c r="Z4461"/>
      <c r="AA4461"/>
      <c r="AB4461"/>
      <c r="AC4461">
        <v>0</v>
      </c>
      <c r="AD4461"/>
      <c r="AE4461"/>
      <c r="AF4461">
        <v>0</v>
      </c>
      <c r="AG4461">
        <v>0</v>
      </c>
      <c r="AH4461">
        <v>1131.4979563072932</v>
      </c>
      <c r="AI4461"/>
      <c r="AJ4461"/>
      <c r="AK4461"/>
      <c r="AL4461">
        <v>1182.9296875</v>
      </c>
      <c r="AM4461">
        <v>0</v>
      </c>
      <c r="AN4461">
        <v>1182.9296875</v>
      </c>
      <c r="AO4461" s="5" t="s">
        <v>4673</v>
      </c>
    </row>
    <row r="4462" spans="1:41" ht="14.25" x14ac:dyDescent="0.45">
      <c r="A4462">
        <v>2022</v>
      </c>
      <c r="B4462" s="5" t="s">
        <v>5028</v>
      </c>
      <c r="C4462" s="5" t="s">
        <v>277</v>
      </c>
      <c r="D4462" s="5" t="s">
        <v>107</v>
      </c>
      <c r="E4462" s="5" t="s">
        <v>216</v>
      </c>
      <c r="F4462" s="5" t="s">
        <v>285</v>
      </c>
      <c r="G4462" s="5" t="s">
        <v>86</v>
      </c>
      <c r="H4462" s="5" t="s">
        <v>130</v>
      </c>
      <c r="I4462"/>
      <c r="J4462"/>
      <c r="K4462"/>
      <c r="L4462"/>
      <c r="M4462"/>
      <c r="N4462">
        <v>350</v>
      </c>
      <c r="O4462"/>
      <c r="P4462"/>
      <c r="Q4462">
        <v>0</v>
      </c>
      <c r="R4462"/>
      <c r="S4462"/>
      <c r="T4462"/>
      <c r="U4462"/>
      <c r="V4462">
        <v>0</v>
      </c>
      <c r="W4462"/>
      <c r="X4462">
        <v>0</v>
      </c>
      <c r="Y4462"/>
      <c r="Z4462"/>
      <c r="AA4462"/>
      <c r="AB4462"/>
      <c r="AC4462">
        <v>0</v>
      </c>
      <c r="AD4462"/>
      <c r="AE4462"/>
      <c r="AF4462">
        <v>0</v>
      </c>
      <c r="AG4462">
        <v>0</v>
      </c>
      <c r="AH4462">
        <v>455</v>
      </c>
      <c r="AI4462"/>
      <c r="AJ4462"/>
      <c r="AK4462"/>
      <c r="AL4462">
        <v>805</v>
      </c>
      <c r="AM4462">
        <v>350</v>
      </c>
      <c r="AN4462">
        <v>455</v>
      </c>
      <c r="AO4462" s="5" t="s">
        <v>6001</v>
      </c>
    </row>
    <row r="4463" spans="1:41" ht="14.25" x14ac:dyDescent="0.45">
      <c r="A4463">
        <v>2022</v>
      </c>
      <c r="B4463" s="5" t="s">
        <v>1508</v>
      </c>
      <c r="C4463" s="5" t="s">
        <v>277</v>
      </c>
      <c r="D4463" s="5" t="s">
        <v>107</v>
      </c>
      <c r="E4463" s="5" t="s">
        <v>216</v>
      </c>
      <c r="F4463" s="5" t="s">
        <v>285</v>
      </c>
      <c r="G4463" s="5" t="s">
        <v>86</v>
      </c>
      <c r="H4463" s="5" t="s">
        <v>130</v>
      </c>
      <c r="I4463"/>
      <c r="J4463"/>
      <c r="K4463"/>
      <c r="L4463"/>
      <c r="M4463">
        <v>12.636389992221456</v>
      </c>
      <c r="N4463"/>
      <c r="O4463"/>
      <c r="P4463">
        <v>21.06064998703576</v>
      </c>
      <c r="Q4463">
        <v>0</v>
      </c>
      <c r="R4463"/>
      <c r="S4463"/>
      <c r="T4463"/>
      <c r="U4463"/>
      <c r="V4463">
        <v>0</v>
      </c>
      <c r="W4463"/>
      <c r="X4463">
        <v>108.46234743323416</v>
      </c>
      <c r="Y4463"/>
      <c r="Z4463"/>
      <c r="AA4463">
        <v>509.66772968626537</v>
      </c>
      <c r="AB4463">
        <v>0</v>
      </c>
      <c r="AC4463"/>
      <c r="AD4463"/>
      <c r="AE4463"/>
      <c r="AF4463"/>
      <c r="AG4463">
        <v>0</v>
      </c>
      <c r="AH4463">
        <v>142.15938741249138</v>
      </c>
      <c r="AI4463">
        <v>0</v>
      </c>
      <c r="AJ4463"/>
      <c r="AK4463"/>
      <c r="AL4463">
        <v>793.98651123046875</v>
      </c>
      <c r="AM4463">
        <v>530.7283935546875</v>
      </c>
      <c r="AN4463">
        <v>263.25811767578125</v>
      </c>
      <c r="AO4463" s="5" t="s">
        <v>3179</v>
      </c>
    </row>
    <row r="4464" spans="1:41" ht="14.25" x14ac:dyDescent="0.45">
      <c r="A4464">
        <v>2022</v>
      </c>
      <c r="B4464" s="5" t="s">
        <v>589</v>
      </c>
      <c r="C4464" s="5" t="s">
        <v>277</v>
      </c>
      <c r="D4464" s="5" t="s">
        <v>107</v>
      </c>
      <c r="E4464" s="5" t="s">
        <v>216</v>
      </c>
      <c r="F4464" s="5" t="s">
        <v>285</v>
      </c>
      <c r="G4464" s="5" t="s">
        <v>86</v>
      </c>
      <c r="H4464" s="5" t="s">
        <v>130</v>
      </c>
      <c r="I4464">
        <v>0</v>
      </c>
      <c r="J4464"/>
      <c r="K4464"/>
      <c r="L4464"/>
      <c r="M4464">
        <v>0</v>
      </c>
      <c r="N4464">
        <v>0</v>
      </c>
      <c r="O4464">
        <v>0</v>
      </c>
      <c r="P4464">
        <v>20.909919377513845</v>
      </c>
      <c r="Q4464">
        <v>0</v>
      </c>
      <c r="R4464"/>
      <c r="S4464"/>
      <c r="T4464"/>
      <c r="U4464"/>
      <c r="V4464">
        <v>0</v>
      </c>
      <c r="W4464"/>
      <c r="X4464">
        <v>47.047318599406147</v>
      </c>
      <c r="Y4464"/>
      <c r="Z4464"/>
      <c r="AA4464"/>
      <c r="AB4464"/>
      <c r="AC4464">
        <v>0</v>
      </c>
      <c r="AD4464"/>
      <c r="AE4464"/>
      <c r="AF4464"/>
      <c r="AG4464"/>
      <c r="AH4464">
        <v>10.498870519449701</v>
      </c>
      <c r="AI4464"/>
      <c r="AJ4464">
        <v>0</v>
      </c>
      <c r="AK4464"/>
      <c r="AL4464">
        <v>78.456108093261719</v>
      </c>
      <c r="AM4464">
        <v>20.909919738769531</v>
      </c>
      <c r="AN4464">
        <v>57.546188354492188</v>
      </c>
      <c r="AO4464" s="5" t="s">
        <v>1186</v>
      </c>
    </row>
    <row r="4465" spans="1:41" ht="14.25" x14ac:dyDescent="0.45">
      <c r="A4465">
        <v>2022</v>
      </c>
      <c r="B4465" s="5" t="s">
        <v>1509</v>
      </c>
      <c r="C4465" s="5" t="s">
        <v>277</v>
      </c>
      <c r="D4465" s="5" t="s">
        <v>107</v>
      </c>
      <c r="E4465" s="5" t="s">
        <v>216</v>
      </c>
      <c r="F4465" s="5" t="s">
        <v>285</v>
      </c>
      <c r="G4465" s="5" t="s">
        <v>86</v>
      </c>
      <c r="H4465" s="5" t="s">
        <v>130</v>
      </c>
      <c r="I4465"/>
      <c r="J4465"/>
      <c r="K4465"/>
      <c r="L4465"/>
      <c r="M4465">
        <v>12.599165711215324</v>
      </c>
      <c r="N4465">
        <v>0</v>
      </c>
      <c r="O4465">
        <v>0</v>
      </c>
      <c r="P4465"/>
      <c r="Q4465">
        <v>0</v>
      </c>
      <c r="R4465"/>
      <c r="S4465"/>
      <c r="T4465"/>
      <c r="U4465"/>
      <c r="V4465">
        <v>0</v>
      </c>
      <c r="W4465"/>
      <c r="X4465">
        <v>52.496523796730521</v>
      </c>
      <c r="Y4465">
        <v>0</v>
      </c>
      <c r="Z4465"/>
      <c r="AA4465">
        <v>516.30901166940362</v>
      </c>
      <c r="AB4465">
        <v>0</v>
      </c>
      <c r="AC4465"/>
      <c r="AD4465"/>
      <c r="AE4465"/>
      <c r="AF4465">
        <v>629.95828556076629</v>
      </c>
      <c r="AG4465"/>
      <c r="AH4465">
        <v>10.499304759346105</v>
      </c>
      <c r="AI4465"/>
      <c r="AJ4465">
        <v>0</v>
      </c>
      <c r="AK4465"/>
      <c r="AL4465">
        <v>1221.8623046875</v>
      </c>
      <c r="AM4465">
        <v>1146.267333984375</v>
      </c>
      <c r="AN4465">
        <v>75.594993591308594</v>
      </c>
      <c r="AO4465" s="5" t="s">
        <v>3180</v>
      </c>
    </row>
    <row r="4466" spans="1:41" ht="14.25" x14ac:dyDescent="0.45">
      <c r="A4466">
        <v>2022</v>
      </c>
      <c r="B4466" s="5" t="s">
        <v>1507</v>
      </c>
      <c r="C4466" s="5" t="s">
        <v>277</v>
      </c>
      <c r="D4466" s="5" t="s">
        <v>107</v>
      </c>
      <c r="E4466" s="5" t="s">
        <v>286</v>
      </c>
      <c r="F4466" s="5" t="s">
        <v>286</v>
      </c>
      <c r="G4466" s="5" t="s">
        <v>86</v>
      </c>
      <c r="H4466" s="5" t="s">
        <v>130</v>
      </c>
      <c r="I4466">
        <v>4914.4094591536859</v>
      </c>
      <c r="J4466">
        <v>13124.050574215304</v>
      </c>
      <c r="K4466">
        <v>949.66545861423174</v>
      </c>
      <c r="L4466">
        <v>1509.2705847919965</v>
      </c>
      <c r="M4466">
        <v>3608.9903564551923</v>
      </c>
      <c r="N4466">
        <v>2315.6814233779796</v>
      </c>
      <c r="O4466">
        <v>4250.4235949954482</v>
      </c>
      <c r="P4466">
        <v>5064.8824459425687</v>
      </c>
      <c r="Q4466">
        <v>1481.1175644844225</v>
      </c>
      <c r="R4466">
        <v>2868.1326016184889</v>
      </c>
      <c r="S4466">
        <v>3734.2777355678263</v>
      </c>
      <c r="T4466">
        <v>5655.0700190926564</v>
      </c>
      <c r="U4466">
        <v>854.60451605844855</v>
      </c>
      <c r="V4466">
        <v>4501.5215806629403</v>
      </c>
      <c r="W4466">
        <v>1788.729766020137</v>
      </c>
      <c r="X4466">
        <v>6611.1738875957981</v>
      </c>
      <c r="Y4466">
        <v>28052.151885981068</v>
      </c>
      <c r="Z4466">
        <v>3413.4303094371426</v>
      </c>
      <c r="AA4466">
        <v>46456.95588490415</v>
      </c>
      <c r="AB4466">
        <v>862.74692511394608</v>
      </c>
      <c r="AC4466">
        <v>3408.5231680334782</v>
      </c>
      <c r="AD4466">
        <v>8031.0063852149997</v>
      </c>
      <c r="AE4466">
        <v>5741.2734679374216</v>
      </c>
      <c r="AF4466">
        <v>7765.473708289067</v>
      </c>
      <c r="AG4466">
        <v>38012.782226604475</v>
      </c>
      <c r="AH4466">
        <v>8174.6853930310745</v>
      </c>
      <c r="AI4466">
        <v>2268.4664175259727</v>
      </c>
      <c r="AJ4466">
        <v>15572.796928636937</v>
      </c>
      <c r="AK4466">
        <v>5368.5607790361591</v>
      </c>
      <c r="AL4466">
        <v>236360.859375</v>
      </c>
      <c r="AM4466">
        <v>185057.0625</v>
      </c>
      <c r="AN4466">
        <v>51303.79296875</v>
      </c>
      <c r="AO4466" s="5" t="s">
        <v>3184</v>
      </c>
    </row>
    <row r="4467" spans="1:41" ht="14.25" x14ac:dyDescent="0.45">
      <c r="A4467">
        <v>2022</v>
      </c>
      <c r="B4467" s="5" t="s">
        <v>1509</v>
      </c>
      <c r="C4467" s="5" t="s">
        <v>277</v>
      </c>
      <c r="D4467" s="5" t="s">
        <v>107</v>
      </c>
      <c r="E4467" s="5" t="s">
        <v>286</v>
      </c>
      <c r="F4467" s="5" t="s">
        <v>286</v>
      </c>
      <c r="G4467" s="5" t="s">
        <v>86</v>
      </c>
      <c r="H4467" s="5" t="s">
        <v>130</v>
      </c>
      <c r="I4467">
        <v>4888.2199399154451</v>
      </c>
      <c r="J4467">
        <v>11657.318604689841</v>
      </c>
      <c r="K4467">
        <v>1059.5994956735874</v>
      </c>
      <c r="L4467">
        <v>1491.6764129845494</v>
      </c>
      <c r="M4467">
        <v>4291.399519810715</v>
      </c>
      <c r="N4467">
        <v>2799.9818914147932</v>
      </c>
      <c r="O4467">
        <v>6040.9440320964068</v>
      </c>
      <c r="P4467">
        <v>5724.1169352434399</v>
      </c>
      <c r="Q4467">
        <v>1620.1428279857384</v>
      </c>
      <c r="R4467">
        <v>3111.6145175765782</v>
      </c>
      <c r="S4467">
        <v>4063.1737883970654</v>
      </c>
      <c r="T4467">
        <v>6546.3165174522956</v>
      </c>
      <c r="U4467">
        <v>787.45810427240292</v>
      </c>
      <c r="V4467">
        <v>6076.9975947095254</v>
      </c>
      <c r="W4467">
        <v>2007.7820491297555</v>
      </c>
      <c r="X4467">
        <v>7601.4966457665796</v>
      </c>
      <c r="Y4467">
        <v>27261.444807642158</v>
      </c>
      <c r="Z4467">
        <v>4233.4344072943704</v>
      </c>
      <c r="AA4467">
        <v>47198.889520660552</v>
      </c>
      <c r="AB4467">
        <v>870.39236454979198</v>
      </c>
      <c r="AC4467">
        <v>3650.8801968179073</v>
      </c>
      <c r="AD4467">
        <v>9014.0269877929877</v>
      </c>
      <c r="AE4467">
        <v>6179.8907813511169</v>
      </c>
      <c r="AF4467">
        <v>7425.4162055124007</v>
      </c>
      <c r="AG4467">
        <v>41349.994139958755</v>
      </c>
      <c r="AH4467">
        <v>8208.5250834650997</v>
      </c>
      <c r="AI4467">
        <v>2244.7513575481971</v>
      </c>
      <c r="AJ4467">
        <v>24466.189651120789</v>
      </c>
      <c r="AK4467">
        <v>4856.8083349336248</v>
      </c>
      <c r="AL4467">
        <v>256728.890625</v>
      </c>
      <c r="AM4467">
        <v>199923.671875</v>
      </c>
      <c r="AN4467">
        <v>56805.2109375</v>
      </c>
      <c r="AO4467" s="5" t="s">
        <v>3182</v>
      </c>
    </row>
    <row r="4468" spans="1:41" ht="14.25" x14ac:dyDescent="0.45">
      <c r="A4468">
        <v>2022</v>
      </c>
      <c r="B4468" s="5" t="s">
        <v>4071</v>
      </c>
      <c r="C4468" s="5" t="s">
        <v>277</v>
      </c>
      <c r="D4468" s="5" t="s">
        <v>107</v>
      </c>
      <c r="E4468" s="5" t="s">
        <v>286</v>
      </c>
      <c r="F4468" s="5" t="s">
        <v>286</v>
      </c>
      <c r="G4468" s="5" t="s">
        <v>86</v>
      </c>
      <c r="H4468" s="5" t="s">
        <v>130</v>
      </c>
      <c r="I4468">
        <v>4982.4891376131691</v>
      </c>
      <c r="J4468">
        <v>20790.99172006439</v>
      </c>
      <c r="K4468">
        <v>1118.0443050541808</v>
      </c>
      <c r="L4468">
        <v>1309.4517257992584</v>
      </c>
      <c r="M4468">
        <v>4392.4513512318135</v>
      </c>
      <c r="N4468">
        <v>3236.3588079703641</v>
      </c>
      <c r="O4468">
        <v>6079.029729250874</v>
      </c>
      <c r="P4468">
        <v>5229.2140443864027</v>
      </c>
      <c r="Q4468">
        <v>1586.3370357032684</v>
      </c>
      <c r="R4468">
        <v>3010.5728233903692</v>
      </c>
      <c r="S4468">
        <v>5416.7893071947328</v>
      </c>
      <c r="T4468">
        <v>5554.6263309630758</v>
      </c>
      <c r="U4468">
        <v>774.8806234331588</v>
      </c>
      <c r="V4468">
        <v>6673.7806732015624</v>
      </c>
      <c r="W4468">
        <v>2065.4980875136771</v>
      </c>
      <c r="X4468">
        <v>6400.1638946763442</v>
      </c>
      <c r="Y4468">
        <v>26595.34514575006</v>
      </c>
      <c r="Z4468">
        <v>4206.0864939459289</v>
      </c>
      <c r="AA4468">
        <v>42436.316534052166</v>
      </c>
      <c r="AB4468">
        <v>672.48009446859635</v>
      </c>
      <c r="AC4468">
        <v>3706.067260708679</v>
      </c>
      <c r="AD4468">
        <v>9164.2939478442713</v>
      </c>
      <c r="AE4468">
        <v>6340.2459347173444</v>
      </c>
      <c r="AF4468">
        <v>7743.2901752375992</v>
      </c>
      <c r="AG4468">
        <v>47218.438351209079</v>
      </c>
      <c r="AH4468">
        <v>6574.0031261453732</v>
      </c>
      <c r="AI4468">
        <v>2617.8748170927829</v>
      </c>
      <c r="AJ4468">
        <v>15316.588446472653</v>
      </c>
      <c r="AK4468">
        <v>4665.9458199556966</v>
      </c>
      <c r="AL4468">
        <v>255877.671875</v>
      </c>
      <c r="AM4468">
        <v>201156.46875</v>
      </c>
      <c r="AN4468">
        <v>54721.203125</v>
      </c>
      <c r="AO4468" s="5" t="s">
        <v>4674</v>
      </c>
    </row>
    <row r="4469" spans="1:41" ht="14.25" x14ac:dyDescent="0.45">
      <c r="A4469">
        <v>2022</v>
      </c>
      <c r="B4469" s="5" t="s">
        <v>5028</v>
      </c>
      <c r="C4469" s="5" t="s">
        <v>277</v>
      </c>
      <c r="D4469" s="5" t="s">
        <v>107</v>
      </c>
      <c r="E4469" s="5" t="s">
        <v>286</v>
      </c>
      <c r="F4469" s="5" t="s">
        <v>286</v>
      </c>
      <c r="G4469" s="5" t="s">
        <v>86</v>
      </c>
      <c r="H4469" s="5" t="s">
        <v>130</v>
      </c>
      <c r="I4469">
        <v>5098.2594391293333</v>
      </c>
      <c r="J4469">
        <v>15872.188983445891</v>
      </c>
      <c r="K4469">
        <v>794</v>
      </c>
      <c r="L4469">
        <v>1320</v>
      </c>
      <c r="M4469">
        <v>4740</v>
      </c>
      <c r="N4469">
        <v>3609.0479999999998</v>
      </c>
      <c r="O4469">
        <v>6014.0241325999996</v>
      </c>
      <c r="P4469">
        <v>4383.9629599999998</v>
      </c>
      <c r="Q4469">
        <v>1729.3277589489489</v>
      </c>
      <c r="R4469">
        <v>3114.8765724848058</v>
      </c>
      <c r="S4469">
        <v>5716</v>
      </c>
      <c r="T4469">
        <v>6000</v>
      </c>
      <c r="U4469">
        <v>724.2</v>
      </c>
      <c r="V4469">
        <v>6379</v>
      </c>
      <c r="W4469">
        <v>2186</v>
      </c>
      <c r="X4469">
        <v>9122.65</v>
      </c>
      <c r="Y4469">
        <v>27595</v>
      </c>
      <c r="Z4469">
        <v>4976.1502845572577</v>
      </c>
      <c r="AA4469">
        <v>40933</v>
      </c>
      <c r="AB4469">
        <v>1667</v>
      </c>
      <c r="AC4469">
        <v>3537.8550000000009</v>
      </c>
      <c r="AD4469">
        <v>10063.263928295761</v>
      </c>
      <c r="AE4469">
        <v>6015</v>
      </c>
      <c r="AF4469">
        <v>9768.6</v>
      </c>
      <c r="AG4469">
        <v>53390</v>
      </c>
      <c r="AH4469">
        <v>8172.1903792390804</v>
      </c>
      <c r="AI4469">
        <v>2987</v>
      </c>
      <c r="AJ4469">
        <v>15219.9125</v>
      </c>
      <c r="AK4469">
        <v>4704</v>
      </c>
      <c r="AL4469">
        <v>265832.5</v>
      </c>
      <c r="AM4469">
        <v>203666.359375</v>
      </c>
      <c r="AN4469">
        <v>62166.12890625</v>
      </c>
      <c r="AO4469" s="5" t="s">
        <v>6002</v>
      </c>
    </row>
    <row r="4470" spans="1:41" ht="14.25" x14ac:dyDescent="0.45">
      <c r="A4470">
        <v>2022</v>
      </c>
      <c r="B4470" s="5" t="s">
        <v>1508</v>
      </c>
      <c r="C4470" s="5" t="s">
        <v>277</v>
      </c>
      <c r="D4470" s="5" t="s">
        <v>107</v>
      </c>
      <c r="E4470" s="5" t="s">
        <v>286</v>
      </c>
      <c r="F4470" s="5" t="s">
        <v>286</v>
      </c>
      <c r="G4470" s="5" t="s">
        <v>86</v>
      </c>
      <c r="H4470" s="5" t="s">
        <v>130</v>
      </c>
      <c r="I4470">
        <v>4946.7207803263727</v>
      </c>
      <c r="J4470">
        <v>10660.679106710506</v>
      </c>
      <c r="K4470">
        <v>910.97841518923178</v>
      </c>
      <c r="L4470">
        <v>1771.2006639097074</v>
      </c>
      <c r="M4470">
        <v>4149.9608459147148</v>
      </c>
      <c r="N4470">
        <v>2436.6027161109064</v>
      </c>
      <c r="O4470">
        <v>4393.2515872956592</v>
      </c>
      <c r="P4470">
        <v>4724.3418536118506</v>
      </c>
      <c r="Q4470">
        <v>1689.9810128870167</v>
      </c>
      <c r="R4470">
        <v>2771.9148561582278</v>
      </c>
      <c r="S4470">
        <v>3751.0287071315938</v>
      </c>
      <c r="T4470">
        <v>6107.5884962403707</v>
      </c>
      <c r="U4470">
        <v>789.78465211103469</v>
      </c>
      <c r="V4470">
        <v>5046.131736893768</v>
      </c>
      <c r="W4470">
        <v>1793.6987032583584</v>
      </c>
      <c r="X4470">
        <v>8307.3938346192535</v>
      </c>
      <c r="Y4470">
        <v>28094.907082705704</v>
      </c>
      <c r="Z4470">
        <v>3581.3635302954308</v>
      </c>
      <c r="AA4470">
        <v>46591.770280994038</v>
      </c>
      <c r="AB4470">
        <v>871.9109094632804</v>
      </c>
      <c r="AC4470">
        <v>3695.091040225424</v>
      </c>
      <c r="AD4470">
        <v>8520.0132105604171</v>
      </c>
      <c r="AE4470">
        <v>5812.73939642187</v>
      </c>
      <c r="AF4470">
        <v>7130.3866822217542</v>
      </c>
      <c r="AG4470">
        <v>37309.994484533199</v>
      </c>
      <c r="AH4470">
        <v>8028.0559328897789</v>
      </c>
      <c r="AI4470">
        <v>2214.5273461368101</v>
      </c>
      <c r="AJ4470">
        <v>14812.701507670272</v>
      </c>
      <c r="AK4470">
        <v>5338.9092303814386</v>
      </c>
      <c r="AL4470">
        <v>236253.65625</v>
      </c>
      <c r="AM4470">
        <v>181866.3125</v>
      </c>
      <c r="AN4470">
        <v>54387.31640625</v>
      </c>
      <c r="AO4470" s="5" t="s">
        <v>3183</v>
      </c>
    </row>
    <row r="4471" spans="1:41" ht="14.25" x14ac:dyDescent="0.45">
      <c r="A4471">
        <v>2022</v>
      </c>
      <c r="B4471" s="5" t="s">
        <v>589</v>
      </c>
      <c r="C4471" s="5" t="s">
        <v>277</v>
      </c>
      <c r="D4471" s="5" t="s">
        <v>107</v>
      </c>
      <c r="E4471" s="5" t="s">
        <v>286</v>
      </c>
      <c r="F4471" s="5" t="s">
        <v>286</v>
      </c>
      <c r="G4471" s="5" t="s">
        <v>86</v>
      </c>
      <c r="H4471" s="5" t="s">
        <v>130</v>
      </c>
      <c r="I4471">
        <v>5113.4346740570199</v>
      </c>
      <c r="J4471">
        <v>13801.230915545346</v>
      </c>
      <c r="K4471">
        <v>1088.8719489226976</v>
      </c>
      <c r="L4471">
        <v>1330.8013638221801</v>
      </c>
      <c r="M4471">
        <v>4098.3441979927138</v>
      </c>
      <c r="N4471">
        <v>3082.017566648653</v>
      </c>
      <c r="O4471">
        <v>6044.2272407906275</v>
      </c>
      <c r="P4471">
        <v>4666.0234171889606</v>
      </c>
      <c r="Q4471">
        <v>1672.8970856174856</v>
      </c>
      <c r="R4471">
        <v>3001.3145375917611</v>
      </c>
      <c r="S4471">
        <v>4738.0158735778805</v>
      </c>
      <c r="T4471">
        <v>6272.9758132541529</v>
      </c>
      <c r="U4471">
        <v>742.46635993285531</v>
      </c>
      <c r="V4471">
        <v>6585.579107947985</v>
      </c>
      <c r="W4471">
        <v>2012.5797400857075</v>
      </c>
      <c r="X4471">
        <v>6020.8267854664864</v>
      </c>
      <c r="Y4471">
        <v>28160.433921666769</v>
      </c>
      <c r="Z4471">
        <v>4224.6839657508935</v>
      </c>
      <c r="AA4471">
        <v>46747.969647705504</v>
      </c>
      <c r="AB4471">
        <v>682.70886767582704</v>
      </c>
      <c r="AC4471">
        <v>3681.7502599211525</v>
      </c>
      <c r="AD4471">
        <v>9233.1726436055797</v>
      </c>
      <c r="AE4471">
        <v>5968.7364863113271</v>
      </c>
      <c r="AF4471">
        <v>7205.1091395711956</v>
      </c>
      <c r="AG4471">
        <v>46063.440773692419</v>
      </c>
      <c r="AH4471">
        <v>8362.8353523328733</v>
      </c>
      <c r="AI4471">
        <v>2853.1584990617639</v>
      </c>
      <c r="AJ4471">
        <v>14976.607952572667</v>
      </c>
      <c r="AK4471">
        <v>4620.5046555158906</v>
      </c>
      <c r="AL4471">
        <v>253052.703125</v>
      </c>
      <c r="AM4471">
        <v>197024.484375</v>
      </c>
      <c r="AN4471">
        <v>56028.22265625</v>
      </c>
      <c r="AO4471" s="5" t="s">
        <v>1187</v>
      </c>
    </row>
    <row r="4472" spans="1:41" ht="14.25" x14ac:dyDescent="0.45">
      <c r="A4472">
        <v>2022</v>
      </c>
      <c r="B4472" s="5" t="s">
        <v>1508</v>
      </c>
      <c r="C4472" s="5" t="s">
        <v>277</v>
      </c>
      <c r="D4472" s="5" t="s">
        <v>107</v>
      </c>
      <c r="E4472" s="5" t="s">
        <v>286</v>
      </c>
      <c r="F4472" s="5" t="s">
        <v>286</v>
      </c>
      <c r="G4472" s="5" t="s">
        <v>87</v>
      </c>
      <c r="H4472" s="5" t="s">
        <v>130</v>
      </c>
      <c r="I4472">
        <v>5462.3204040682413</v>
      </c>
      <c r="J4472">
        <v>12131.679700000001</v>
      </c>
      <c r="K4472">
        <v>1036.4024364765751</v>
      </c>
      <c r="L4472">
        <v>1966.9308000000001</v>
      </c>
      <c r="M4472">
        <v>4630.6301058622757</v>
      </c>
      <c r="N4472">
        <v>2745.7439434488419</v>
      </c>
      <c r="O4472">
        <v>5083</v>
      </c>
      <c r="P4472">
        <v>5852.7999999999993</v>
      </c>
      <c r="Q4472">
        <v>2069.8635766288389</v>
      </c>
      <c r="R4472">
        <v>3238.071775659027</v>
      </c>
      <c r="S4472">
        <v>4594.2040984929799</v>
      </c>
      <c r="T4472">
        <v>7637.492414387737</v>
      </c>
      <c r="U4472">
        <v>878.75597114725792</v>
      </c>
      <c r="V4472">
        <v>5615</v>
      </c>
      <c r="W4472">
        <v>1956.6309622754161</v>
      </c>
      <c r="X4472">
        <v>10022.242129347271</v>
      </c>
      <c r="Y4472">
        <v>33832.908000000003</v>
      </c>
      <c r="Z4472">
        <v>4387.29</v>
      </c>
      <c r="AA4472">
        <v>52738.682012650803</v>
      </c>
      <c r="AB4472">
        <v>828</v>
      </c>
      <c r="AC4472">
        <v>4341.5454049580712</v>
      </c>
      <c r="AD4472">
        <v>10956.94456125838</v>
      </c>
      <c r="AE4472">
        <v>6340.7448854240238</v>
      </c>
      <c r="AF4472">
        <v>7918.0873387649517</v>
      </c>
      <c r="AG4472">
        <v>43728</v>
      </c>
      <c r="AH4472">
        <v>10126.65083682711</v>
      </c>
      <c r="AI4472">
        <v>2415.6859590664362</v>
      </c>
      <c r="AJ4472">
        <v>18566.64892300011</v>
      </c>
      <c r="AK4472">
        <v>6846.7940007338666</v>
      </c>
      <c r="AL4472">
        <v>277949.75</v>
      </c>
      <c r="AM4472">
        <v>211815.09375</v>
      </c>
      <c r="AN4472">
        <v>66134.6796875</v>
      </c>
      <c r="AO4472" s="5" t="s">
        <v>3187</v>
      </c>
    </row>
    <row r="4473" spans="1:41" ht="14.25" x14ac:dyDescent="0.45">
      <c r="A4473">
        <v>2022</v>
      </c>
      <c r="B4473" s="5" t="s">
        <v>1509</v>
      </c>
      <c r="C4473" s="5" t="s">
        <v>277</v>
      </c>
      <c r="D4473" s="5" t="s">
        <v>107</v>
      </c>
      <c r="E4473" s="5" t="s">
        <v>286</v>
      </c>
      <c r="F4473" s="5" t="s">
        <v>286</v>
      </c>
      <c r="G4473" s="5" t="s">
        <v>87</v>
      </c>
      <c r="H4473" s="5" t="s">
        <v>130</v>
      </c>
      <c r="I4473">
        <v>5347.9999999999991</v>
      </c>
      <c r="J4473">
        <v>12753.77964611135</v>
      </c>
      <c r="K4473">
        <v>1167.172622530479</v>
      </c>
      <c r="L4473">
        <v>1610.1226867717619</v>
      </c>
      <c r="M4473">
        <v>4700.4154664519692</v>
      </c>
      <c r="N4473">
        <v>3003.2792199161372</v>
      </c>
      <c r="O4473">
        <v>6548.9882424276902</v>
      </c>
      <c r="P4473">
        <v>5451.9009272000003</v>
      </c>
      <c r="Q4473">
        <v>1754.2785821013349</v>
      </c>
      <c r="R4473">
        <v>3516.0726248219689</v>
      </c>
      <c r="S4473">
        <v>4362.4055315120813</v>
      </c>
      <c r="T4473">
        <v>6919.8830319425933</v>
      </c>
      <c r="U4473">
        <v>861.52546190907628</v>
      </c>
      <c r="V4473">
        <v>6696</v>
      </c>
      <c r="W4473">
        <v>2162.0160789035258</v>
      </c>
      <c r="X4473">
        <v>8153.4159154713616</v>
      </c>
      <c r="Y4473">
        <v>30214.691549999989</v>
      </c>
      <c r="Z4473">
        <v>4585.3929218415333</v>
      </c>
      <c r="AA4473">
        <v>51784.471443893453</v>
      </c>
      <c r="AB4473">
        <v>829</v>
      </c>
      <c r="AC4473">
        <v>3913.58205</v>
      </c>
      <c r="AD4473">
        <v>9779.8712194462641</v>
      </c>
      <c r="AE4473">
        <v>6742.1432265774683</v>
      </c>
      <c r="AF4473">
        <v>8123.8418801113148</v>
      </c>
      <c r="AG4473">
        <v>47499.640772294428</v>
      </c>
      <c r="AH4473">
        <v>9011.4702024551279</v>
      </c>
      <c r="AI4473">
        <v>2407.7352523864329</v>
      </c>
      <c r="AJ4473">
        <v>26835.361624444791</v>
      </c>
      <c r="AK4473">
        <v>5427.6656242965928</v>
      </c>
      <c r="AL4473">
        <v>282164.125</v>
      </c>
      <c r="AM4473">
        <v>220694.078125</v>
      </c>
      <c r="AN4473">
        <v>61470.03515625</v>
      </c>
      <c r="AO4473" s="5" t="s">
        <v>3186</v>
      </c>
    </row>
    <row r="4474" spans="1:41" ht="14.25" x14ac:dyDescent="0.45">
      <c r="A4474">
        <v>2022</v>
      </c>
      <c r="B4474" s="5" t="s">
        <v>5028</v>
      </c>
      <c r="C4474" s="5" t="s">
        <v>277</v>
      </c>
      <c r="D4474" s="5" t="s">
        <v>107</v>
      </c>
      <c r="E4474" s="5" t="s">
        <v>286</v>
      </c>
      <c r="F4474" s="5" t="s">
        <v>286</v>
      </c>
      <c r="G4474" s="5" t="s">
        <v>87</v>
      </c>
      <c r="H4474" s="5" t="s">
        <v>130</v>
      </c>
      <c r="I4474">
        <v>5518.519976937152</v>
      </c>
      <c r="J4474">
        <v>17680.82894339909</v>
      </c>
      <c r="K4474">
        <v>835</v>
      </c>
      <c r="L4474">
        <v>1431.19270834848</v>
      </c>
      <c r="M4474">
        <v>5030.1259200000004</v>
      </c>
      <c r="N4474">
        <v>3837.456628615344</v>
      </c>
      <c r="O4474">
        <v>6382.1305217081799</v>
      </c>
      <c r="P4474">
        <v>4665.9920651427201</v>
      </c>
      <c r="Q4474">
        <v>1844.186533652573</v>
      </c>
      <c r="R4474">
        <v>3282.8786863724031</v>
      </c>
      <c r="S4474">
        <v>6000.6700611200004</v>
      </c>
      <c r="T4474">
        <v>6483.9339198627858</v>
      </c>
      <c r="U4474">
        <v>783.89737027200022</v>
      </c>
      <c r="V4474">
        <v>6862</v>
      </c>
      <c r="W4474">
        <v>2319.8006879999998</v>
      </c>
      <c r="X4474">
        <v>9952.8111499999995</v>
      </c>
      <c r="Y4474">
        <v>29542.0103952805</v>
      </c>
      <c r="Z4474">
        <v>5291.0797790609531</v>
      </c>
      <c r="AA4474">
        <v>45364</v>
      </c>
      <c r="AB4474">
        <v>1822</v>
      </c>
      <c r="AC4474">
        <v>3759.7704972343749</v>
      </c>
      <c r="AD4474">
        <v>10731.64744226059</v>
      </c>
      <c r="AE4474">
        <v>6383.1661199999999</v>
      </c>
      <c r="AF4474">
        <v>10591.476583918909</v>
      </c>
      <c r="AG4474">
        <v>60723</v>
      </c>
      <c r="AH4474">
        <v>8863.1992294355496</v>
      </c>
      <c r="AI4474">
        <v>3169.828296000001</v>
      </c>
      <c r="AJ4474">
        <v>16804.013217633721</v>
      </c>
      <c r="AK4474">
        <v>4992</v>
      </c>
      <c r="AL4474">
        <v>290948.59375</v>
      </c>
      <c r="AM4474">
        <v>224365.484375</v>
      </c>
      <c r="AN4474">
        <v>66583.1484375</v>
      </c>
      <c r="AO4474" s="5" t="s">
        <v>6003</v>
      </c>
    </row>
    <row r="4475" spans="1:41" ht="14.25" x14ac:dyDescent="0.45">
      <c r="A4475">
        <v>2022</v>
      </c>
      <c r="B4475" s="5" t="s">
        <v>1507</v>
      </c>
      <c r="C4475" s="5" t="s">
        <v>277</v>
      </c>
      <c r="D4475" s="5" t="s">
        <v>107</v>
      </c>
      <c r="E4475" s="5" t="s">
        <v>286</v>
      </c>
      <c r="F4475" s="5" t="s">
        <v>286</v>
      </c>
      <c r="G4475" s="5" t="s">
        <v>87</v>
      </c>
      <c r="H4475" s="5" t="s">
        <v>130</v>
      </c>
      <c r="I4475">
        <v>5452.110896000001</v>
      </c>
      <c r="J4475">
        <v>11967.119509582149</v>
      </c>
      <c r="K4475">
        <v>1124</v>
      </c>
      <c r="L4475">
        <v>1680.897697767281</v>
      </c>
      <c r="M4475">
        <v>4035.8925596264439</v>
      </c>
      <c r="N4475">
        <v>2617.6540000000009</v>
      </c>
      <c r="O4475">
        <v>4946.7462239627012</v>
      </c>
      <c r="P4475">
        <v>5852.7999999999993</v>
      </c>
      <c r="Q4475">
        <v>1691.6352680266259</v>
      </c>
      <c r="R4475">
        <v>3217.767483881657</v>
      </c>
      <c r="S4475">
        <v>4240.0420833345133</v>
      </c>
      <c r="T4475">
        <v>6581.5078516241974</v>
      </c>
      <c r="U4475">
        <v>673</v>
      </c>
      <c r="V4475">
        <v>5110</v>
      </c>
      <c r="W4475">
        <v>1956.886760334367</v>
      </c>
      <c r="X4475">
        <v>8037.9160129999354</v>
      </c>
      <c r="Y4475">
        <v>37817</v>
      </c>
      <c r="Z4475">
        <v>3889.0906</v>
      </c>
      <c r="AA4475">
        <v>52693.639030084822</v>
      </c>
      <c r="AB4475">
        <v>804</v>
      </c>
      <c r="AC4475">
        <v>3949.5402449809089</v>
      </c>
      <c r="AD4475">
        <v>9100.7288441599994</v>
      </c>
      <c r="AE4475">
        <v>6551.5481427047807</v>
      </c>
      <c r="AF4475">
        <v>8648.5266524520248</v>
      </c>
      <c r="AG4475">
        <v>43333.440729809372</v>
      </c>
      <c r="AH4475">
        <v>9160.7021187499995</v>
      </c>
      <c r="AI4475">
        <v>2476.88793143879</v>
      </c>
      <c r="AJ4475">
        <v>17730.014840913878</v>
      </c>
      <c r="AK4475">
        <v>5888</v>
      </c>
      <c r="AL4475">
        <v>271229.09375</v>
      </c>
      <c r="AM4475">
        <v>212875.796875</v>
      </c>
      <c r="AN4475">
        <v>58353.3125</v>
      </c>
      <c r="AO4475" s="5" t="s">
        <v>3185</v>
      </c>
    </row>
    <row r="4476" spans="1:41" ht="14.25" x14ac:dyDescent="0.45">
      <c r="A4476">
        <v>2022</v>
      </c>
      <c r="B4476" s="5" t="s">
        <v>4071</v>
      </c>
      <c r="C4476" s="5" t="s">
        <v>277</v>
      </c>
      <c r="D4476" s="5" t="s">
        <v>107</v>
      </c>
      <c r="E4476" s="5" t="s">
        <v>286</v>
      </c>
      <c r="F4476" s="5" t="s">
        <v>286</v>
      </c>
      <c r="G4476" s="5" t="s">
        <v>87</v>
      </c>
      <c r="H4476" s="5" t="s">
        <v>130</v>
      </c>
      <c r="I4476">
        <v>5347.9351298509664</v>
      </c>
      <c r="J4476">
        <v>22359.68591591479</v>
      </c>
      <c r="K4476">
        <v>1173.057754963773</v>
      </c>
      <c r="L4476">
        <v>1411.8842999999999</v>
      </c>
      <c r="M4476">
        <v>4622.2272895719307</v>
      </c>
      <c r="N4476">
        <v>3415.6469471510632</v>
      </c>
      <c r="O4476">
        <v>6384.4264785890882</v>
      </c>
      <c r="P4476">
        <v>5438.2496665616709</v>
      </c>
      <c r="Q4476">
        <v>1672.577316806806</v>
      </c>
      <c r="R4476">
        <v>3121.6653707787518</v>
      </c>
      <c r="S4476">
        <v>5683</v>
      </c>
      <c r="T4476">
        <v>5962.0363372799993</v>
      </c>
      <c r="U4476">
        <v>783.89737027200022</v>
      </c>
      <c r="V4476">
        <v>7149</v>
      </c>
      <c r="W4476">
        <v>2182.059942869847</v>
      </c>
      <c r="X4476">
        <v>7508.8318939200008</v>
      </c>
      <c r="Y4476">
        <v>27921.041561491478</v>
      </c>
      <c r="Z4476">
        <v>4435</v>
      </c>
      <c r="AA4476">
        <v>45364</v>
      </c>
      <c r="AB4476">
        <v>653.76</v>
      </c>
      <c r="AC4476">
        <v>3899.89426</v>
      </c>
      <c r="AD4476">
        <v>9662.5054050502549</v>
      </c>
      <c r="AE4476">
        <v>6671.8412261999993</v>
      </c>
      <c r="AF4476">
        <v>8311.2300709641877</v>
      </c>
      <c r="AG4476">
        <v>50715</v>
      </c>
      <c r="AH4476">
        <v>6820</v>
      </c>
      <c r="AI4476">
        <v>2754.7898472000002</v>
      </c>
      <c r="AJ4476">
        <v>16440</v>
      </c>
      <c r="AK4476">
        <v>4909.9751021225684</v>
      </c>
      <c r="AL4476">
        <v>272775.21875</v>
      </c>
      <c r="AM4476">
        <v>214458.5625</v>
      </c>
      <c r="AN4476">
        <v>58316.671875</v>
      </c>
      <c r="AO4476" s="5" t="s">
        <v>4675</v>
      </c>
    </row>
    <row r="4477" spans="1:41" ht="14.25" x14ac:dyDescent="0.45">
      <c r="A4477">
        <v>2022</v>
      </c>
      <c r="B4477" s="5" t="s">
        <v>589</v>
      </c>
      <c r="C4477" s="5" t="s">
        <v>277</v>
      </c>
      <c r="D4477" s="5" t="s">
        <v>107</v>
      </c>
      <c r="E4477" s="5" t="s">
        <v>286</v>
      </c>
      <c r="F4477" s="5" t="s">
        <v>286</v>
      </c>
      <c r="G4477" s="5" t="s">
        <v>87</v>
      </c>
      <c r="H4477" s="5" t="s">
        <v>130</v>
      </c>
      <c r="I4477">
        <v>5347.940945167973</v>
      </c>
      <c r="J4477">
        <v>14863.93680466859</v>
      </c>
      <c r="K4477">
        <v>1133.0293202787791</v>
      </c>
      <c r="L4477">
        <v>1426.454014789027</v>
      </c>
      <c r="M4477">
        <v>4327.9888835199999</v>
      </c>
      <c r="N4477">
        <v>3342.6503410999999</v>
      </c>
      <c r="O4477">
        <v>6384.9570921460854</v>
      </c>
      <c r="P4477">
        <v>5469.6749999999993</v>
      </c>
      <c r="Q4477">
        <v>1764.909230037862</v>
      </c>
      <c r="R4477">
        <v>3101.6793100846398</v>
      </c>
      <c r="S4477">
        <v>4915.7907937699047</v>
      </c>
      <c r="T4477">
        <v>6342.5828998409752</v>
      </c>
      <c r="U4477">
        <v>738.99230072315572</v>
      </c>
      <c r="V4477">
        <v>155</v>
      </c>
      <c r="W4477">
        <v>2135.7944039915178</v>
      </c>
      <c r="X4477">
        <v>6485.3706379967998</v>
      </c>
      <c r="Y4477">
        <v>29882.553149999971</v>
      </c>
      <c r="Z4477">
        <v>4474.5421090891314</v>
      </c>
      <c r="AA4477">
        <v>50262.486102679642</v>
      </c>
      <c r="AB4477">
        <v>653</v>
      </c>
      <c r="AC4477">
        <v>3904.4527200000002</v>
      </c>
      <c r="AD4477">
        <v>9779.2450581471585</v>
      </c>
      <c r="AE4477">
        <v>6334.1115679584009</v>
      </c>
      <c r="AF4477">
        <v>7722.9834132539618</v>
      </c>
      <c r="AG4477">
        <v>50007.773830536738</v>
      </c>
      <c r="AH4477">
        <v>9034.6064254250978</v>
      </c>
      <c r="AI4477">
        <v>3013.0365119328012</v>
      </c>
      <c r="AJ4477">
        <v>16132.145456644081</v>
      </c>
      <c r="AK4477">
        <v>4879.4167008958339</v>
      </c>
      <c r="AL4477">
        <v>264017.09375</v>
      </c>
      <c r="AM4477">
        <v>204932.28125</v>
      </c>
      <c r="AN4477">
        <v>59084.81640625</v>
      </c>
      <c r="AO4477" s="5" t="s">
        <v>1188</v>
      </c>
    </row>
    <row r="4478" spans="1:41" ht="14.25" x14ac:dyDescent="0.45">
      <c r="A4478">
        <v>2022</v>
      </c>
      <c r="B4478" s="5" t="s">
        <v>589</v>
      </c>
      <c r="C4478" s="5" t="s">
        <v>277</v>
      </c>
      <c r="D4478" s="5" t="s">
        <v>107</v>
      </c>
      <c r="E4478" s="5" t="s">
        <v>110</v>
      </c>
      <c r="F4478" s="5" t="s">
        <v>110</v>
      </c>
      <c r="G4478" s="5" t="s">
        <v>86</v>
      </c>
      <c r="H4478" s="5" t="s">
        <v>130</v>
      </c>
      <c r="I4478">
        <v>15921.073689314861</v>
      </c>
      <c r="J4478">
        <v>6057.3602488328497</v>
      </c>
      <c r="K4478">
        <v>1868.8753303379647</v>
      </c>
      <c r="L4478">
        <v>2850.0220111551371</v>
      </c>
      <c r="M4478">
        <v>8503.5044596499301</v>
      </c>
      <c r="N4478">
        <v>8707.0995279905401</v>
      </c>
      <c r="O4478">
        <v>5328.5160912800366</v>
      </c>
      <c r="P4478">
        <v>2265.5897645536252</v>
      </c>
      <c r="Q4478">
        <v>3339.5189230157725</v>
      </c>
      <c r="R4478">
        <v>5718.862949750036</v>
      </c>
      <c r="S4478">
        <v>7705.775865754702</v>
      </c>
      <c r="T4478">
        <v>6482.0750070292916</v>
      </c>
      <c r="U4478">
        <v>1463.6943564259691</v>
      </c>
      <c r="V4478">
        <v>5323.665473515025</v>
      </c>
      <c r="W4478">
        <v>3000.5734306732365</v>
      </c>
      <c r="X4478">
        <v>8970.7654113726057</v>
      </c>
      <c r="Y4478">
        <v>34695.829223108725</v>
      </c>
      <c r="Z4478">
        <v>2438.5994829791439</v>
      </c>
      <c r="AA4478">
        <v>47748.938648190255</v>
      </c>
      <c r="AB4478">
        <v>1453.2393967372122</v>
      </c>
      <c r="AC4478">
        <v>8047.5630329688729</v>
      </c>
      <c r="AD4478">
        <v>5068.8812423879253</v>
      </c>
      <c r="AE4478">
        <v>9396.9177682547215</v>
      </c>
      <c r="AF4478">
        <v>30309.071307924296</v>
      </c>
      <c r="AG4478">
        <v>73969.232112226469</v>
      </c>
      <c r="AH4478">
        <v>18414.823976149401</v>
      </c>
      <c r="AI4478">
        <v>3268.220398705414</v>
      </c>
      <c r="AJ4478">
        <v>16404.657921869701</v>
      </c>
      <c r="AK4478">
        <v>4120.8738360902871</v>
      </c>
      <c r="AL4478">
        <v>348843.8125</v>
      </c>
      <c r="AM4478">
        <v>274657.71875</v>
      </c>
      <c r="AN4478">
        <v>74186.125</v>
      </c>
      <c r="AO4478" s="5" t="s">
        <v>1189</v>
      </c>
    </row>
    <row r="4479" spans="1:41" ht="14.25" x14ac:dyDescent="0.45">
      <c r="A4479">
        <v>2022</v>
      </c>
      <c r="B4479" s="5" t="s">
        <v>4071</v>
      </c>
      <c r="C4479" s="5" t="s">
        <v>277</v>
      </c>
      <c r="D4479" s="5" t="s">
        <v>107</v>
      </c>
      <c r="E4479" s="5" t="s">
        <v>110</v>
      </c>
      <c r="F4479" s="5" t="s">
        <v>110</v>
      </c>
      <c r="G4479" s="5" t="s">
        <v>86</v>
      </c>
      <c r="H4479" s="5" t="s">
        <v>130</v>
      </c>
      <c r="I4479">
        <v>8965.5819551854838</v>
      </c>
      <c r="J4479">
        <v>9125.1662659362592</v>
      </c>
      <c r="K4479">
        <v>1900.3518462526047</v>
      </c>
      <c r="L4479">
        <v>2216.7073598565607</v>
      </c>
      <c r="M4479">
        <v>8941.077100763976</v>
      </c>
      <c r="N4479">
        <v>8948.1424942297108</v>
      </c>
      <c r="O4479">
        <v>5551.4308582111807</v>
      </c>
      <c r="P4479">
        <v>6589.0549599999131</v>
      </c>
      <c r="Q4479">
        <v>3542.0340019828104</v>
      </c>
      <c r="R4479">
        <v>6053.514066244019</v>
      </c>
      <c r="S4479">
        <v>7581.0363072588643</v>
      </c>
      <c r="T4479">
        <v>6994.7146389905402</v>
      </c>
      <c r="U4479">
        <v>1440.0883080274641</v>
      </c>
      <c r="V4479">
        <v>5274.8377454034544</v>
      </c>
      <c r="W4479">
        <v>3785.3749811007629</v>
      </c>
      <c r="X4479">
        <v>9050.9550159526116</v>
      </c>
      <c r="Y4479">
        <v>33630.176530464225</v>
      </c>
      <c r="Z4479">
        <v>2495.4673109104483</v>
      </c>
      <c r="AA4479">
        <v>51617.90813223298</v>
      </c>
      <c r="AB4479">
        <v>1429.801962970125</v>
      </c>
      <c r="AC4479">
        <v>8452.7575051569638</v>
      </c>
      <c r="AD4479">
        <v>6241.1853459116519</v>
      </c>
      <c r="AE4479">
        <v>9834.8002753008586</v>
      </c>
      <c r="AF4479">
        <v>29639.07464821668</v>
      </c>
      <c r="AG4479">
        <v>74820.816678072631</v>
      </c>
      <c r="AH4479">
        <v>15374.999957204647</v>
      </c>
      <c r="AI4479">
        <v>3391.4079654046777</v>
      </c>
      <c r="AJ4479">
        <v>16412.22762001595</v>
      </c>
      <c r="AK4479">
        <v>3913.1662798139628</v>
      </c>
      <c r="AL4479">
        <v>353213.8125</v>
      </c>
      <c r="AM4479">
        <v>279058.34375</v>
      </c>
      <c r="AN4479">
        <v>74155.4921875</v>
      </c>
      <c r="AO4479" s="5" t="s">
        <v>4676</v>
      </c>
    </row>
    <row r="4480" spans="1:41" ht="14.25" x14ac:dyDescent="0.45">
      <c r="A4480">
        <v>2022</v>
      </c>
      <c r="B4480" s="5" t="s">
        <v>1507</v>
      </c>
      <c r="C4480" s="5" t="s">
        <v>277</v>
      </c>
      <c r="D4480" s="5" t="s">
        <v>107</v>
      </c>
      <c r="E4480" s="5" t="s">
        <v>110</v>
      </c>
      <c r="F4480" s="5" t="s">
        <v>110</v>
      </c>
      <c r="G4480" s="5" t="s">
        <v>86</v>
      </c>
      <c r="H4480" s="5" t="s">
        <v>130</v>
      </c>
      <c r="I4480">
        <v>11223.20088329021</v>
      </c>
      <c r="J4480">
        <v>924.98488737340983</v>
      </c>
      <c r="K4480">
        <v>0</v>
      </c>
      <c r="L4480">
        <v>1451.3302611333802</v>
      </c>
      <c r="M4480">
        <v>6955.2417609113309</v>
      </c>
      <c r="N4480">
        <v>6760.3303833555474</v>
      </c>
      <c r="O4480">
        <v>5597.1243300924662</v>
      </c>
      <c r="P4480">
        <v>2378.9924539522617</v>
      </c>
      <c r="Q4480">
        <v>4314.9787495584769</v>
      </c>
      <c r="R4480">
        <v>6219.4114303149317</v>
      </c>
      <c r="S4480">
        <v>12684.740549467608</v>
      </c>
      <c r="T4480">
        <v>6255.9882753909278</v>
      </c>
      <c r="U4480">
        <v>1869.2092832660278</v>
      </c>
      <c r="V4480">
        <v>6136.8776924460917</v>
      </c>
      <c r="W4480">
        <v>2065.656506025306</v>
      </c>
      <c r="X4480">
        <v>9343.6622252696361</v>
      </c>
      <c r="Y4480">
        <v>38093.925176051103</v>
      </c>
      <c r="Z4480">
        <v>3041.6303680451529</v>
      </c>
      <c r="AA4480">
        <v>41819.87210698631</v>
      </c>
      <c r="AB4480">
        <v>1491.564957597494</v>
      </c>
      <c r="AC4480">
        <v>7216.164906006592</v>
      </c>
      <c r="AD4480">
        <v>5907.2789118310939</v>
      </c>
      <c r="AE4480">
        <v>9056.1121215847197</v>
      </c>
      <c r="AF4480">
        <v>28670.70322423958</v>
      </c>
      <c r="AG4480">
        <v>76447.444405224349</v>
      </c>
      <c r="AH4480">
        <v>15516.792269423438</v>
      </c>
      <c r="AI4480">
        <v>3014.2488963247197</v>
      </c>
      <c r="AJ4480">
        <v>23949.352457698784</v>
      </c>
      <c r="AK4480">
        <v>3566.8790784561652</v>
      </c>
      <c r="AL4480">
        <v>341973.6875</v>
      </c>
      <c r="AM4480">
        <v>269574.53125</v>
      </c>
      <c r="AN4480">
        <v>72399.1875</v>
      </c>
      <c r="AO4480" s="5" t="s">
        <v>3188</v>
      </c>
    </row>
    <row r="4481" spans="1:41" ht="14.25" x14ac:dyDescent="0.45">
      <c r="A4481">
        <v>2022</v>
      </c>
      <c r="B4481" s="5" t="s">
        <v>1509</v>
      </c>
      <c r="C4481" s="5" t="s">
        <v>277</v>
      </c>
      <c r="D4481" s="5" t="s">
        <v>107</v>
      </c>
      <c r="E4481" s="5" t="s">
        <v>110</v>
      </c>
      <c r="F4481" s="5" t="s">
        <v>110</v>
      </c>
      <c r="G4481" s="5" t="s">
        <v>86</v>
      </c>
      <c r="H4481" s="5" t="s">
        <v>130</v>
      </c>
      <c r="I4481">
        <v>8870.8625911715226</v>
      </c>
      <c r="J4481">
        <v>7312.5213397712168</v>
      </c>
      <c r="K4481">
        <v>1714.7046660634635</v>
      </c>
      <c r="L4481">
        <v>2254.4771700035253</v>
      </c>
      <c r="M4481">
        <v>6947.2898617491965</v>
      </c>
      <c r="N4481">
        <v>7932.5470743420929</v>
      </c>
      <c r="O4481">
        <v>4850.4133263968952</v>
      </c>
      <c r="P4481">
        <v>2920.9065840500862</v>
      </c>
      <c r="Q4481">
        <v>4780.848972793965</v>
      </c>
      <c r="R4481">
        <v>5681.1492861457282</v>
      </c>
      <c r="S4481">
        <v>10736.055396709</v>
      </c>
      <c r="T4481">
        <v>5695.8728319452612</v>
      </c>
      <c r="U4481">
        <v>1362.2847925251569</v>
      </c>
      <c r="V4481">
        <v>5293.7494596623055</v>
      </c>
      <c r="W4481">
        <v>3013.3004659323319</v>
      </c>
      <c r="X4481">
        <v>8546.0141019173552</v>
      </c>
      <c r="Y4481">
        <v>32064.876735043003</v>
      </c>
      <c r="Z4481">
        <v>2751.1497845685067</v>
      </c>
      <c r="AA4481">
        <v>39947.02574283506</v>
      </c>
      <c r="AB4481">
        <v>1459.4033615491085</v>
      </c>
      <c r="AC4481">
        <v>7245.5702144247462</v>
      </c>
      <c r="AD4481">
        <v>5494.9843843323124</v>
      </c>
      <c r="AE4481">
        <v>8726.0917280050053</v>
      </c>
      <c r="AF4481">
        <v>29513.545678521899</v>
      </c>
      <c r="AG4481">
        <v>72060.906014673266</v>
      </c>
      <c r="AH4481">
        <v>12488.635669982092</v>
      </c>
      <c r="AI4481">
        <v>2958.7040811837319</v>
      </c>
      <c r="AJ4481">
        <v>16935.991117319474</v>
      </c>
      <c r="AK4481">
        <v>4104.6798791542242</v>
      </c>
      <c r="AL4481">
        <v>323664.5625</v>
      </c>
      <c r="AM4481">
        <v>255654.5</v>
      </c>
      <c r="AN4481">
        <v>68010.0625</v>
      </c>
      <c r="AO4481" s="5" t="s">
        <v>3189</v>
      </c>
    </row>
    <row r="4482" spans="1:41" ht="14.25" x14ac:dyDescent="0.45">
      <c r="A4482">
        <v>2022</v>
      </c>
      <c r="B4482" s="5" t="s">
        <v>5028</v>
      </c>
      <c r="C4482" s="5" t="s">
        <v>277</v>
      </c>
      <c r="D4482" s="5" t="s">
        <v>107</v>
      </c>
      <c r="E4482" s="5" t="s">
        <v>110</v>
      </c>
      <c r="F4482" s="5" t="s">
        <v>110</v>
      </c>
      <c r="G4482" s="5" t="s">
        <v>86</v>
      </c>
      <c r="H4482" s="5" t="s">
        <v>130</v>
      </c>
      <c r="I4482">
        <v>11338.714418582769</v>
      </c>
      <c r="J4482">
        <v>24836.117490395191</v>
      </c>
      <c r="K4482">
        <v>1806.8707999999999</v>
      </c>
      <c r="L4482">
        <v>1888</v>
      </c>
      <c r="M4482">
        <v>9640.6630560000012</v>
      </c>
      <c r="N4482">
        <v>8815.7999999999993</v>
      </c>
      <c r="O4482">
        <v>5818.8141054253229</v>
      </c>
      <c r="P4482">
        <v>7736</v>
      </c>
      <c r="Q4482">
        <v>3601.404109175644</v>
      </c>
      <c r="R4482">
        <v>5885</v>
      </c>
      <c r="S4482">
        <v>10500</v>
      </c>
      <c r="T4482">
        <v>8000</v>
      </c>
      <c r="U4482">
        <v>1400</v>
      </c>
      <c r="V4482">
        <v>4663</v>
      </c>
      <c r="W4482">
        <v>3513.6596880000002</v>
      </c>
      <c r="X4482">
        <v>13981.35</v>
      </c>
      <c r="Y4482">
        <v>32965</v>
      </c>
      <c r="Z4482">
        <v>3513.4839999999999</v>
      </c>
      <c r="AA4482">
        <v>47991</v>
      </c>
      <c r="AB4482">
        <v>740</v>
      </c>
      <c r="AC4482">
        <v>8007.5049683160632</v>
      </c>
      <c r="AD4482">
        <v>7036.2020000000002</v>
      </c>
      <c r="AE4482">
        <v>9796</v>
      </c>
      <c r="AF4482">
        <v>28900</v>
      </c>
      <c r="AG4482">
        <v>75457</v>
      </c>
      <c r="AH4482">
        <v>15590</v>
      </c>
      <c r="AI4482">
        <v>3991</v>
      </c>
      <c r="AJ4482">
        <v>16621</v>
      </c>
      <c r="AK4482">
        <v>3888</v>
      </c>
      <c r="AL4482">
        <v>377921.59375</v>
      </c>
      <c r="AM4482">
        <v>293415</v>
      </c>
      <c r="AN4482">
        <v>84506.5625</v>
      </c>
      <c r="AO4482" s="5" t="s">
        <v>6004</v>
      </c>
    </row>
    <row r="4483" spans="1:41" ht="14.25" x14ac:dyDescent="0.45">
      <c r="A4483">
        <v>2022</v>
      </c>
      <c r="B4483" s="5" t="s">
        <v>1508</v>
      </c>
      <c r="C4483" s="5" t="s">
        <v>277</v>
      </c>
      <c r="D4483" s="5" t="s">
        <v>107</v>
      </c>
      <c r="E4483" s="5" t="s">
        <v>110</v>
      </c>
      <c r="F4483" s="5" t="s">
        <v>110</v>
      </c>
      <c r="G4483" s="5" t="s">
        <v>86</v>
      </c>
      <c r="H4483" s="5" t="s">
        <v>130</v>
      </c>
      <c r="I4483">
        <v>9931.5566433564945</v>
      </c>
      <c r="J4483">
        <v>10337.416493150373</v>
      </c>
      <c r="K4483">
        <v>1895.2758689216655</v>
      </c>
      <c r="L4483">
        <v>1424.2317205357901</v>
      </c>
      <c r="M4483">
        <v>6797.5305469455625</v>
      </c>
      <c r="N4483">
        <v>6783.2157289199695</v>
      </c>
      <c r="O4483">
        <v>6561.4455034609909</v>
      </c>
      <c r="P4483">
        <v>2313.5124010758782</v>
      </c>
      <c r="Q4483">
        <v>3169.627823048882</v>
      </c>
      <c r="R4483">
        <v>5460.9317687134308</v>
      </c>
      <c r="S4483">
        <v>6426.2401696332645</v>
      </c>
      <c r="T4483">
        <v>6423.4982460459069</v>
      </c>
      <c r="U4483">
        <v>1857.2625838948504</v>
      </c>
      <c r="V4483">
        <v>5808.5272664244621</v>
      </c>
      <c r="W4483">
        <v>2826.79203223492</v>
      </c>
      <c r="X4483">
        <v>8575.5695189930102</v>
      </c>
      <c r="Y4483">
        <v>32014.29404529306</v>
      </c>
      <c r="Z4483">
        <v>3719.3107877105153</v>
      </c>
      <c r="AA4483">
        <v>34803.930429722597</v>
      </c>
      <c r="AB4483">
        <v>1463.7151740989852</v>
      </c>
      <c r="AC4483">
        <v>6754.1504508423677</v>
      </c>
      <c r="AD4483">
        <v>5062.9802568833966</v>
      </c>
      <c r="AE4483">
        <v>8936.7864024487862</v>
      </c>
      <c r="AF4483">
        <v>28572.823356660308</v>
      </c>
      <c r="AG4483">
        <v>78210.829791855998</v>
      </c>
      <c r="AH4483">
        <v>15611.794026463522</v>
      </c>
      <c r="AI4483">
        <v>2957.9682906791722</v>
      </c>
      <c r="AJ4483">
        <v>21070.310211615881</v>
      </c>
      <c r="AK4483">
        <v>4208.9016840829145</v>
      </c>
      <c r="AL4483">
        <v>329980.4375</v>
      </c>
      <c r="AM4483">
        <v>261168.71875</v>
      </c>
      <c r="AN4483">
        <v>68811.7109375</v>
      </c>
      <c r="AO4483" s="5" t="s">
        <v>3190</v>
      </c>
    </row>
    <row r="4484" spans="1:41" ht="14.25" x14ac:dyDescent="0.45">
      <c r="A4484">
        <v>2022</v>
      </c>
      <c r="B4484" s="5" t="s">
        <v>1507</v>
      </c>
      <c r="C4484" s="5" t="s">
        <v>277</v>
      </c>
      <c r="D4484" s="5" t="s">
        <v>107</v>
      </c>
      <c r="E4484" s="5" t="s">
        <v>110</v>
      </c>
      <c r="F4484" s="5" t="s">
        <v>110</v>
      </c>
      <c r="G4484" s="5" t="s">
        <v>87</v>
      </c>
      <c r="H4484" s="5" t="s">
        <v>130</v>
      </c>
      <c r="I4484">
        <v>12451.167598542141</v>
      </c>
      <c r="J4484">
        <v>900</v>
      </c>
      <c r="K4484">
        <v>0</v>
      </c>
      <c r="L4484">
        <v>1616.3686745245191</v>
      </c>
      <c r="M4484">
        <v>7777.9671599999947</v>
      </c>
      <c r="N4484">
        <v>7641.9</v>
      </c>
      <c r="O4484">
        <v>6514.0692512470232</v>
      </c>
      <c r="P4484">
        <v>2782</v>
      </c>
      <c r="Q4484">
        <v>4928.2855112716634</v>
      </c>
      <c r="R4484">
        <v>6977.5783232812028</v>
      </c>
      <c r="S4484">
        <v>14402.740651464739</v>
      </c>
      <c r="T4484">
        <v>7280.8711147948889</v>
      </c>
      <c r="U4484">
        <v>1472</v>
      </c>
      <c r="V4484">
        <v>6968</v>
      </c>
      <c r="W4484">
        <v>2259.847152336125</v>
      </c>
      <c r="X4484">
        <v>11361.21507077951</v>
      </c>
      <c r="Y4484">
        <v>43842</v>
      </c>
      <c r="Z4484">
        <v>3536.343394703199</v>
      </c>
      <c r="AA4484">
        <v>47434.043042968893</v>
      </c>
      <c r="AB4484">
        <v>1390</v>
      </c>
      <c r="AC4484">
        <v>8361.5490655840495</v>
      </c>
      <c r="AD4484">
        <v>6694.1228788426761</v>
      </c>
      <c r="AE4484">
        <v>10334.215027665239</v>
      </c>
      <c r="AF4484">
        <v>31931</v>
      </c>
      <c r="AG4484">
        <v>87143.697096433971</v>
      </c>
      <c r="AH4484">
        <v>17084.562932784949</v>
      </c>
      <c r="AI4484">
        <v>3291.191201235365</v>
      </c>
      <c r="AJ4484">
        <v>27266.930690172649</v>
      </c>
      <c r="AK4484">
        <v>3972</v>
      </c>
      <c r="AL4484">
        <v>387615.6875</v>
      </c>
      <c r="AM4484">
        <v>305587.09375</v>
      </c>
      <c r="AN4484">
        <v>82028.5859375</v>
      </c>
      <c r="AO4484" s="5" t="s">
        <v>3191</v>
      </c>
    </row>
    <row r="4485" spans="1:41" ht="14.25" x14ac:dyDescent="0.45">
      <c r="A4485">
        <v>2022</v>
      </c>
      <c r="B4485" s="5" t="s">
        <v>1509</v>
      </c>
      <c r="C4485" s="5" t="s">
        <v>277</v>
      </c>
      <c r="D4485" s="5" t="s">
        <v>107</v>
      </c>
      <c r="E4485" s="5" t="s">
        <v>110</v>
      </c>
      <c r="F4485" s="5" t="s">
        <v>110</v>
      </c>
      <c r="G4485" s="5" t="s">
        <v>87</v>
      </c>
      <c r="H4485" s="5" t="s">
        <v>130</v>
      </c>
      <c r="I4485">
        <v>9974</v>
      </c>
      <c r="J4485">
        <v>7946.5502657891429</v>
      </c>
      <c r="K4485">
        <v>1888.7856686665191</v>
      </c>
      <c r="L4485">
        <v>2433.4934886908841</v>
      </c>
      <c r="M4485">
        <v>7609.4403621341789</v>
      </c>
      <c r="N4485">
        <v>8508.5028094022346</v>
      </c>
      <c r="O4485">
        <v>5258.3337433212801</v>
      </c>
      <c r="P4485">
        <v>2782</v>
      </c>
      <c r="Q4485">
        <v>5176.6676445809308</v>
      </c>
      <c r="R4485">
        <v>6419.6041539558291</v>
      </c>
      <c r="S4485">
        <v>11538</v>
      </c>
      <c r="T4485">
        <v>6020.9086524921513</v>
      </c>
      <c r="U4485">
        <v>1490.419653774941</v>
      </c>
      <c r="V4485">
        <v>5833</v>
      </c>
      <c r="W4485">
        <v>3244.7765237949679</v>
      </c>
      <c r="X4485">
        <v>9166.5116278412552</v>
      </c>
      <c r="Y4485">
        <v>34952</v>
      </c>
      <c r="Z4485">
        <v>2979.8743845776812</v>
      </c>
      <c r="AA4485">
        <v>43828.056864405793</v>
      </c>
      <c r="AB4485">
        <v>1390</v>
      </c>
      <c r="AC4485">
        <v>7956.3113032918527</v>
      </c>
      <c r="AD4485">
        <v>5961.845876922107</v>
      </c>
      <c r="AE4485">
        <v>9520</v>
      </c>
      <c r="AF4485">
        <v>32289.55411762125</v>
      </c>
      <c r="AG4485">
        <v>82777.935538214457</v>
      </c>
      <c r="AH4485">
        <v>13663.30164845641</v>
      </c>
      <c r="AI4485">
        <v>3173.5256974859522</v>
      </c>
      <c r="AJ4485">
        <v>18575.979855565009</v>
      </c>
      <c r="AK4485">
        <v>4505.7314964131774</v>
      </c>
      <c r="AL4485">
        <v>356865.09375</v>
      </c>
      <c r="AM4485">
        <v>283443.9375</v>
      </c>
      <c r="AN4485">
        <v>73421.1640625</v>
      </c>
      <c r="AO4485" s="5" t="s">
        <v>3192</v>
      </c>
    </row>
    <row r="4486" spans="1:41" ht="14.25" x14ac:dyDescent="0.45">
      <c r="A4486">
        <v>2022</v>
      </c>
      <c r="B4486" s="5" t="s">
        <v>4071</v>
      </c>
      <c r="C4486" s="5" t="s">
        <v>277</v>
      </c>
      <c r="D4486" s="5" t="s">
        <v>107</v>
      </c>
      <c r="E4486" s="5" t="s">
        <v>110</v>
      </c>
      <c r="F4486" s="5" t="s">
        <v>110</v>
      </c>
      <c r="G4486" s="5" t="s">
        <v>87</v>
      </c>
      <c r="H4486" s="5" t="s">
        <v>130</v>
      </c>
      <c r="I4486">
        <v>9610.5839817278247</v>
      </c>
      <c r="J4486">
        <v>8871.1454020548335</v>
      </c>
      <c r="K4486">
        <v>1993.8587946193361</v>
      </c>
      <c r="L4486">
        <v>2390.1104999999998</v>
      </c>
      <c r="M4486">
        <v>9408.6960382506513</v>
      </c>
      <c r="N4486">
        <v>9443.8526154199826</v>
      </c>
      <c r="O4486">
        <v>5830.3222296607628</v>
      </c>
      <c r="P4486">
        <v>7147.5849085893769</v>
      </c>
      <c r="Q4486">
        <v>3734.594599847102</v>
      </c>
      <c r="R4486">
        <v>6276.8935816124977</v>
      </c>
      <c r="S4486">
        <v>7955</v>
      </c>
      <c r="T4486">
        <v>7507.7494617600014</v>
      </c>
      <c r="U4486">
        <v>1456.8456140000001</v>
      </c>
      <c r="V4486">
        <v>5652</v>
      </c>
      <c r="W4486">
        <v>3998.9943176100778</v>
      </c>
      <c r="X4486">
        <v>8983.1044958400016</v>
      </c>
      <c r="Y4486">
        <v>35526</v>
      </c>
      <c r="Z4486">
        <v>2631</v>
      </c>
      <c r="AA4486">
        <v>55164</v>
      </c>
      <c r="AB4486">
        <v>1390</v>
      </c>
      <c r="AC4486">
        <v>8894.8359899999996</v>
      </c>
      <c r="AD4486">
        <v>6580.4837210593314</v>
      </c>
      <c r="AE4486">
        <v>10349.160995301459</v>
      </c>
      <c r="AF4486">
        <v>31812.9842634048</v>
      </c>
      <c r="AG4486">
        <v>80361</v>
      </c>
      <c r="AH4486">
        <v>16102</v>
      </c>
      <c r="AI4486">
        <v>3568.77883152</v>
      </c>
      <c r="AJ4486">
        <v>17616</v>
      </c>
      <c r="AK4486">
        <v>3975.8894310772962</v>
      </c>
      <c r="AL4486">
        <v>374233.46875</v>
      </c>
      <c r="AM4486">
        <v>296938.59375</v>
      </c>
      <c r="AN4486">
        <v>77294.8828125</v>
      </c>
      <c r="AO4486" s="5" t="s">
        <v>4677</v>
      </c>
    </row>
    <row r="4487" spans="1:41" ht="14.25" x14ac:dyDescent="0.45">
      <c r="A4487">
        <v>2022</v>
      </c>
      <c r="B4487" s="5" t="s">
        <v>589</v>
      </c>
      <c r="C4487" s="5" t="s">
        <v>277</v>
      </c>
      <c r="D4487" s="5" t="s">
        <v>107</v>
      </c>
      <c r="E4487" s="5" t="s">
        <v>110</v>
      </c>
      <c r="F4487" s="5" t="s">
        <v>110</v>
      </c>
      <c r="G4487" s="5" t="s">
        <v>87</v>
      </c>
      <c r="H4487" s="5" t="s">
        <v>130</v>
      </c>
      <c r="I4487">
        <v>17570.644107478151</v>
      </c>
      <c r="J4487">
        <v>6523.7818635690437</v>
      </c>
      <c r="K4487">
        <v>2334.1033307171988</v>
      </c>
      <c r="L4487">
        <v>3054.8701335660489</v>
      </c>
      <c r="M4487">
        <v>8980.002136135794</v>
      </c>
      <c r="N4487">
        <v>9443.4209338000001</v>
      </c>
      <c r="O4487">
        <v>5628.8993203343962</v>
      </c>
      <c r="P4487">
        <v>2619</v>
      </c>
      <c r="Q4487">
        <v>3523.198062683643</v>
      </c>
      <c r="R4487">
        <v>5910.1032785061734</v>
      </c>
      <c r="S4487">
        <v>7994.9040000000014</v>
      </c>
      <c r="T4487">
        <v>6475.2729186660999</v>
      </c>
      <c r="U4487">
        <v>1456.8456140000001</v>
      </c>
      <c r="V4487">
        <v>126</v>
      </c>
      <c r="W4487">
        <v>3184.2752932237181</v>
      </c>
      <c r="X4487">
        <v>9662.9151896064013</v>
      </c>
      <c r="Y4487">
        <v>37071</v>
      </c>
      <c r="Z4487">
        <v>2582.8242212323048</v>
      </c>
      <c r="AA4487">
        <v>51338.708040342928</v>
      </c>
      <c r="AB4487">
        <v>1390</v>
      </c>
      <c r="AC4487">
        <v>8534.34584</v>
      </c>
      <c r="AD4487">
        <v>5368.6672775783582</v>
      </c>
      <c r="AE4487">
        <v>9923.4782591615985</v>
      </c>
      <c r="AF4487">
        <v>32487.565482757102</v>
      </c>
      <c r="AG4487">
        <v>80303.089994077818</v>
      </c>
      <c r="AH4487">
        <v>19835.641013137989</v>
      </c>
      <c r="AI4487">
        <v>3451.3565908032001</v>
      </c>
      <c r="AJ4487">
        <v>17670.37827258011</v>
      </c>
      <c r="AK4487">
        <v>4187.2547139680464</v>
      </c>
      <c r="AL4487">
        <v>368632.53125</v>
      </c>
      <c r="AM4487">
        <v>290139.25</v>
      </c>
      <c r="AN4487">
        <v>78493.296875</v>
      </c>
      <c r="AO4487" s="5" t="s">
        <v>1190</v>
      </c>
    </row>
    <row r="4488" spans="1:41" ht="14.25" x14ac:dyDescent="0.45">
      <c r="A4488">
        <v>2022</v>
      </c>
      <c r="B4488" s="5" t="s">
        <v>5028</v>
      </c>
      <c r="C4488" s="5" t="s">
        <v>277</v>
      </c>
      <c r="D4488" s="5" t="s">
        <v>107</v>
      </c>
      <c r="E4488" s="5" t="s">
        <v>110</v>
      </c>
      <c r="F4488" s="5" t="s">
        <v>110</v>
      </c>
      <c r="G4488" s="5" t="s">
        <v>87</v>
      </c>
      <c r="H4488" s="5" t="s">
        <v>130</v>
      </c>
      <c r="I4488">
        <v>12273.38913972969</v>
      </c>
      <c r="J4488">
        <v>27317.917892161091</v>
      </c>
      <c r="K4488">
        <v>1900.128519836612</v>
      </c>
      <c r="L4488">
        <v>2047.039267698432</v>
      </c>
      <c r="M4488">
        <v>10230.748760331649</v>
      </c>
      <c r="N4488">
        <v>9373.7323932923973</v>
      </c>
      <c r="O4488">
        <v>6174.9720791901964</v>
      </c>
      <c r="P4488">
        <v>8233.6743710959963</v>
      </c>
      <c r="Q4488">
        <v>3840.6027579291458</v>
      </c>
      <c r="R4488">
        <v>6202.4098289999993</v>
      </c>
      <c r="S4488">
        <v>11022.924360000001</v>
      </c>
      <c r="T4488">
        <v>8645.245226483712</v>
      </c>
      <c r="U4488">
        <v>1442.4213999999999</v>
      </c>
      <c r="V4488">
        <v>5015</v>
      </c>
      <c r="W4488">
        <v>3728.7237701831041</v>
      </c>
      <c r="X4488">
        <v>15253.65285</v>
      </c>
      <c r="Y4488">
        <v>36335</v>
      </c>
      <c r="Z4488">
        <v>3735.844595398552</v>
      </c>
      <c r="AA4488">
        <v>53081</v>
      </c>
      <c r="AB4488">
        <v>809</v>
      </c>
      <c r="AC4488">
        <v>8497.6283324167525</v>
      </c>
      <c r="AD4488">
        <v>7503.533618373127</v>
      </c>
      <c r="AE4488">
        <v>10395.593568</v>
      </c>
      <c r="AF4488">
        <v>31334.446417629599</v>
      </c>
      <c r="AG4488">
        <v>85821</v>
      </c>
      <c r="AH4488">
        <v>17041.168939921481</v>
      </c>
      <c r="AI4488">
        <v>4235.2811279999996</v>
      </c>
      <c r="AJ4488">
        <v>18350.927029987201</v>
      </c>
      <c r="AK4488">
        <v>4020</v>
      </c>
      <c r="AL4488">
        <v>413862.96875</v>
      </c>
      <c r="AM4488">
        <v>323297.625</v>
      </c>
      <c r="AN4488">
        <v>90565.3828125</v>
      </c>
      <c r="AO4488" s="5" t="s">
        <v>6005</v>
      </c>
    </row>
    <row r="4489" spans="1:41" ht="14.25" x14ac:dyDescent="0.45">
      <c r="A4489">
        <v>2022</v>
      </c>
      <c r="B4489" s="5" t="s">
        <v>1508</v>
      </c>
      <c r="C4489" s="5" t="s">
        <v>277</v>
      </c>
      <c r="D4489" s="5" t="s">
        <v>107</v>
      </c>
      <c r="E4489" s="5" t="s">
        <v>110</v>
      </c>
      <c r="F4489" s="5" t="s">
        <v>110</v>
      </c>
      <c r="G4489" s="5" t="s">
        <v>87</v>
      </c>
      <c r="H4489" s="5" t="s">
        <v>130</v>
      </c>
      <c r="I4489">
        <v>10966.7286483848</v>
      </c>
      <c r="J4489">
        <v>11678.63222190062</v>
      </c>
      <c r="K4489">
        <v>2156.2185180179549</v>
      </c>
      <c r="L4489">
        <v>1581.6193470000001</v>
      </c>
      <c r="M4489">
        <v>7584.8545962044136</v>
      </c>
      <c r="N4489">
        <v>7643.828590372952</v>
      </c>
      <c r="O4489">
        <v>7592</v>
      </c>
      <c r="P4489">
        <v>2782</v>
      </c>
      <c r="Q4489">
        <v>3839.3344551156401</v>
      </c>
      <c r="R4489">
        <v>6379.3045409693859</v>
      </c>
      <c r="S4489">
        <v>7010</v>
      </c>
      <c r="T4489">
        <v>7035.7768872676606</v>
      </c>
      <c r="U4489">
        <v>2066.4881005519128</v>
      </c>
      <c r="V4489">
        <v>6462</v>
      </c>
      <c r="W4489">
        <v>3083.5662668077571</v>
      </c>
      <c r="X4489">
        <v>10316.181983183809</v>
      </c>
      <c r="Y4489">
        <v>36551</v>
      </c>
      <c r="Z4489">
        <v>4161.8233098239998</v>
      </c>
      <c r="AA4489">
        <v>39395.657401588651</v>
      </c>
      <c r="AB4489">
        <v>1390</v>
      </c>
      <c r="AC4489">
        <v>7912.5577771240814</v>
      </c>
      <c r="AD4489">
        <v>6132.7309170086373</v>
      </c>
      <c r="AE4489">
        <v>9748.5675529055625</v>
      </c>
      <c r="AF4489">
        <v>31729.29056108986</v>
      </c>
      <c r="AG4489">
        <v>92002</v>
      </c>
      <c r="AH4489">
        <v>19458.2991750785</v>
      </c>
      <c r="AI4489">
        <v>3226.658040426827</v>
      </c>
      <c r="AJ4489">
        <v>26410.108392125749</v>
      </c>
      <c r="AK4489">
        <v>4820.5353570613834</v>
      </c>
      <c r="AL4489">
        <v>381117.78125</v>
      </c>
      <c r="AM4489">
        <v>301310.9375</v>
      </c>
      <c r="AN4489">
        <v>79806.828125</v>
      </c>
      <c r="AO4489" s="5" t="s">
        <v>3193</v>
      </c>
    </row>
    <row r="4490" spans="1:41" ht="14.25" x14ac:dyDescent="0.45">
      <c r="A4490">
        <v>2022</v>
      </c>
      <c r="B4490" s="5" t="s">
        <v>4071</v>
      </c>
      <c r="C4490" s="5" t="s">
        <v>277</v>
      </c>
      <c r="D4490" s="5" t="s">
        <v>107</v>
      </c>
      <c r="E4490" s="5" t="s">
        <v>4072</v>
      </c>
      <c r="F4490" s="5" t="s">
        <v>4072</v>
      </c>
      <c r="G4490" s="5" t="s">
        <v>86</v>
      </c>
      <c r="H4490" s="5" t="s">
        <v>130</v>
      </c>
      <c r="I4490"/>
      <c r="J4490"/>
      <c r="K4490"/>
      <c r="L4490"/>
      <c r="M4490"/>
      <c r="N4490"/>
      <c r="O4490">
        <v>1558.0539473032154</v>
      </c>
      <c r="P4490"/>
      <c r="Q4490"/>
      <c r="R4490"/>
      <c r="S4490"/>
      <c r="T4490"/>
      <c r="U4490"/>
      <c r="V4490"/>
      <c r="W4490"/>
      <c r="X4490"/>
      <c r="Y4490"/>
      <c r="Z4490"/>
      <c r="AA4490"/>
      <c r="AB4490"/>
      <c r="AC4490"/>
      <c r="AD4490"/>
      <c r="AE4490"/>
      <c r="AF4490"/>
      <c r="AG4490"/>
      <c r="AH4490"/>
      <c r="AI4490"/>
      <c r="AJ4490"/>
      <c r="AK4490"/>
      <c r="AL4490">
        <v>1558.053955078125</v>
      </c>
      <c r="AM4490">
        <v>0</v>
      </c>
      <c r="AN4490">
        <v>1558.053955078125</v>
      </c>
      <c r="AO4490" s="5" t="s">
        <v>4678</v>
      </c>
    </row>
    <row r="4491" spans="1:41" ht="14.25" x14ac:dyDescent="0.45">
      <c r="A4491">
        <v>2022</v>
      </c>
      <c r="B4491" s="5" t="s">
        <v>5028</v>
      </c>
      <c r="C4491" s="5" t="s">
        <v>277</v>
      </c>
      <c r="D4491" s="5" t="s">
        <v>107</v>
      </c>
      <c r="E4491" s="5" t="s">
        <v>4072</v>
      </c>
      <c r="F4491" s="5" t="s">
        <v>4072</v>
      </c>
      <c r="G4491" s="5" t="s">
        <v>86</v>
      </c>
      <c r="H4491" s="5" t="s">
        <v>130</v>
      </c>
      <c r="I4491"/>
      <c r="J4491"/>
      <c r="K4491"/>
      <c r="L4491"/>
      <c r="M4491"/>
      <c r="N4491"/>
      <c r="O4491">
        <v>1530.0425422999999</v>
      </c>
      <c r="P4491"/>
      <c r="Q4491"/>
      <c r="R4491"/>
      <c r="S4491"/>
      <c r="T4491"/>
      <c r="U4491"/>
      <c r="V4491"/>
      <c r="W4491"/>
      <c r="X4491"/>
      <c r="Y4491"/>
      <c r="Z4491"/>
      <c r="AA4491"/>
      <c r="AB4491"/>
      <c r="AC4491"/>
      <c r="AD4491"/>
      <c r="AE4491"/>
      <c r="AF4491"/>
      <c r="AG4491"/>
      <c r="AH4491"/>
      <c r="AI4491"/>
      <c r="AJ4491"/>
      <c r="AK4491"/>
      <c r="AL4491">
        <v>1530.0426025390625</v>
      </c>
      <c r="AM4491">
        <v>0</v>
      </c>
      <c r="AN4491">
        <v>1530.0426025390625</v>
      </c>
      <c r="AO4491" s="5" t="s">
        <v>6006</v>
      </c>
    </row>
    <row r="4492" spans="1:41" ht="14.25" x14ac:dyDescent="0.45">
      <c r="A4492">
        <v>2022</v>
      </c>
      <c r="B4492" s="5" t="s">
        <v>4071</v>
      </c>
      <c r="C4492" s="5" t="s">
        <v>277</v>
      </c>
      <c r="D4492" s="5" t="s">
        <v>107</v>
      </c>
      <c r="E4492" s="5" t="s">
        <v>4072</v>
      </c>
      <c r="F4492" s="5" t="s">
        <v>4072</v>
      </c>
      <c r="G4492" s="5" t="s">
        <v>87</v>
      </c>
      <c r="H4492" s="5" t="s">
        <v>130</v>
      </c>
      <c r="I4492"/>
      <c r="J4492"/>
      <c r="K4492"/>
      <c r="L4492"/>
      <c r="M4492"/>
      <c r="N4492"/>
      <c r="O4492">
        <v>1636.327065217152</v>
      </c>
      <c r="P4492"/>
      <c r="Q4492"/>
      <c r="R4492"/>
      <c r="S4492"/>
      <c r="T4492"/>
      <c r="U4492"/>
      <c r="V4492"/>
      <c r="W4492"/>
      <c r="X4492"/>
      <c r="Y4492"/>
      <c r="Z4492"/>
      <c r="AA4492"/>
      <c r="AB4492"/>
      <c r="AC4492"/>
      <c r="AD4492"/>
      <c r="AE4492"/>
      <c r="AF4492"/>
      <c r="AG4492"/>
      <c r="AH4492"/>
      <c r="AI4492"/>
      <c r="AJ4492"/>
      <c r="AK4492"/>
      <c r="AL4492">
        <v>1636.3270263671875</v>
      </c>
      <c r="AM4492">
        <v>0</v>
      </c>
      <c r="AN4492">
        <v>1636.3270263671875</v>
      </c>
      <c r="AO4492" s="5" t="s">
        <v>4679</v>
      </c>
    </row>
    <row r="4493" spans="1:41" ht="14.25" x14ac:dyDescent="0.45">
      <c r="A4493">
        <v>2022</v>
      </c>
      <c r="B4493" s="5" t="s">
        <v>5028</v>
      </c>
      <c r="C4493" s="5" t="s">
        <v>277</v>
      </c>
      <c r="D4493" s="5" t="s">
        <v>107</v>
      </c>
      <c r="E4493" s="5" t="s">
        <v>4072</v>
      </c>
      <c r="F4493" s="5" t="s">
        <v>4072</v>
      </c>
      <c r="G4493" s="5" t="s">
        <v>87</v>
      </c>
      <c r="H4493" s="5" t="s">
        <v>130</v>
      </c>
      <c r="I4493"/>
      <c r="J4493"/>
      <c r="K4493"/>
      <c r="L4493"/>
      <c r="M4493"/>
      <c r="N4493"/>
      <c r="O4493">
        <v>1623.693386229098</v>
      </c>
      <c r="P4493"/>
      <c r="Q4493"/>
      <c r="R4493"/>
      <c r="S4493"/>
      <c r="T4493"/>
      <c r="U4493"/>
      <c r="V4493"/>
      <c r="W4493"/>
      <c r="X4493"/>
      <c r="Y4493"/>
      <c r="Z4493"/>
      <c r="AA4493"/>
      <c r="AB4493"/>
      <c r="AC4493"/>
      <c r="AD4493"/>
      <c r="AE4493"/>
      <c r="AF4493"/>
      <c r="AG4493"/>
      <c r="AH4493"/>
      <c r="AI4493"/>
      <c r="AJ4493"/>
      <c r="AK4493"/>
      <c r="AL4493">
        <v>1623.693359375</v>
      </c>
      <c r="AM4493">
        <v>0</v>
      </c>
      <c r="AN4493">
        <v>1623.693359375</v>
      </c>
      <c r="AO4493" s="5" t="s">
        <v>6007</v>
      </c>
    </row>
    <row r="4494" spans="1:41" ht="14.25" x14ac:dyDescent="0.45">
      <c r="A4494">
        <v>2022</v>
      </c>
      <c r="B4494" s="5" t="s">
        <v>1507</v>
      </c>
      <c r="C4494" s="5" t="s">
        <v>277</v>
      </c>
      <c r="D4494" s="5" t="s">
        <v>107</v>
      </c>
      <c r="E4494" s="5" t="s">
        <v>291</v>
      </c>
      <c r="F4494" s="5" t="s">
        <v>291</v>
      </c>
      <c r="G4494" s="5" t="s">
        <v>86</v>
      </c>
      <c r="H4494" s="5" t="s">
        <v>130</v>
      </c>
      <c r="I4494">
        <v>2705.7977575404411</v>
      </c>
      <c r="J4494">
        <v>4382.1679202856676</v>
      </c>
      <c r="K4494">
        <v>198.51763824139306</v>
      </c>
      <c r="L4494">
        <v>212.4675263340315</v>
      </c>
      <c r="M4494">
        <v>120.17738325259592</v>
      </c>
      <c r="N4494">
        <v>561.21472864999225</v>
      </c>
      <c r="O4494">
        <v>1598.871789079328</v>
      </c>
      <c r="P4494">
        <v>863.81999342876441</v>
      </c>
      <c r="Q4494">
        <v>733.82313243009651</v>
      </c>
      <c r="R4494">
        <v>578.48703476294668</v>
      </c>
      <c r="S4494">
        <v>1606.3832672830563</v>
      </c>
      <c r="T4494">
        <v>1845.6775014875464</v>
      </c>
      <c r="U4494">
        <v>267.68295985902074</v>
      </c>
      <c r="V4494">
        <v>846.65090039167092</v>
      </c>
      <c r="W4494">
        <v>473.75966099229748</v>
      </c>
      <c r="X4494">
        <v>1432.5462002824852</v>
      </c>
      <c r="Y4494">
        <v>14745.031713918823</v>
      </c>
      <c r="Z4494">
        <v>404.54675468651453</v>
      </c>
      <c r="AA4494">
        <v>15662.430497627143</v>
      </c>
      <c r="AB4494">
        <v>182.42161351911795</v>
      </c>
      <c r="AC4494">
        <v>1129.7520754803049</v>
      </c>
      <c r="AD4494">
        <v>2936.2572288660913</v>
      </c>
      <c r="AE4494">
        <v>1635.8563231790224</v>
      </c>
      <c r="AF4494">
        <v>2204.6740151709623</v>
      </c>
      <c r="AG4494">
        <v>13298.581104636636</v>
      </c>
      <c r="AH4494">
        <v>2315.1062587612369</v>
      </c>
      <c r="AI4494">
        <v>884.20829141031288</v>
      </c>
      <c r="AJ4494">
        <v>8641.9529263305776</v>
      </c>
      <c r="AK4494">
        <v>3989.6679944945913</v>
      </c>
      <c r="AL4494">
        <v>86458.546875</v>
      </c>
      <c r="AM4494">
        <v>68874.9375</v>
      </c>
      <c r="AN4494">
        <v>17583.595703125</v>
      </c>
      <c r="AO4494" s="5" t="s">
        <v>3195</v>
      </c>
    </row>
    <row r="4495" spans="1:41" ht="14.25" x14ac:dyDescent="0.45">
      <c r="A4495">
        <v>2022</v>
      </c>
      <c r="B4495" s="5" t="s">
        <v>4071</v>
      </c>
      <c r="C4495" s="5" t="s">
        <v>277</v>
      </c>
      <c r="D4495" s="5" t="s">
        <v>107</v>
      </c>
      <c r="E4495" s="5" t="s">
        <v>291</v>
      </c>
      <c r="F4495" s="5" t="s">
        <v>291</v>
      </c>
      <c r="G4495" s="5" t="s">
        <v>86</v>
      </c>
      <c r="H4495" s="5" t="s">
        <v>130</v>
      </c>
      <c r="I4495">
        <v>2850.6763983186465</v>
      </c>
      <c r="J4495">
        <v>10527.732306937542</v>
      </c>
      <c r="K4495">
        <v>292.07320060939145</v>
      </c>
      <c r="L4495">
        <v>193.38328707797373</v>
      </c>
      <c r="M4495">
        <v>1028.8062311368922</v>
      </c>
      <c r="N4495">
        <v>842.596145510101</v>
      </c>
      <c r="O4495"/>
      <c r="P4495">
        <v>1005.9594430419496</v>
      </c>
      <c r="Q4495">
        <v>1033.6957358017689</v>
      </c>
      <c r="R4495">
        <v>765.89015880119962</v>
      </c>
      <c r="S4495">
        <v>2635.3616036902595</v>
      </c>
      <c r="T4495">
        <v>2468.722813761367</v>
      </c>
      <c r="U4495">
        <v>250.37567782844405</v>
      </c>
      <c r="V4495">
        <v>1980.1214235377631</v>
      </c>
      <c r="W4495">
        <v>677.870139278642</v>
      </c>
      <c r="X4495">
        <v>1511.0640889231033</v>
      </c>
      <c r="Y4495">
        <v>13403.107609712755</v>
      </c>
      <c r="Z4495">
        <v>1469.9187086937472</v>
      </c>
      <c r="AA4495">
        <v>13068.801395349237</v>
      </c>
      <c r="AB4495">
        <v>250.36963869563198</v>
      </c>
      <c r="AC4495">
        <v>1165.7720580383468</v>
      </c>
      <c r="AD4495">
        <v>4866.0643698084605</v>
      </c>
      <c r="AE4495">
        <v>2199.4777318855181</v>
      </c>
      <c r="AF4495">
        <v>2569.4219303227273</v>
      </c>
      <c r="AG4495">
        <v>14338.136375424872</v>
      </c>
      <c r="AH4495">
        <v>1506.9495509001677</v>
      </c>
      <c r="AI4495">
        <v>764.27543776028983</v>
      </c>
      <c r="AJ4495">
        <v>8966.3532365482224</v>
      </c>
      <c r="AK4495">
        <v>3255.4409991677594</v>
      </c>
      <c r="AL4495">
        <v>95888.4140625</v>
      </c>
      <c r="AM4495">
        <v>76631.4140625</v>
      </c>
      <c r="AN4495">
        <v>19256.998046875</v>
      </c>
      <c r="AO4495" s="5" t="s">
        <v>4680</v>
      </c>
    </row>
    <row r="4496" spans="1:41" ht="14.25" x14ac:dyDescent="0.45">
      <c r="A4496">
        <v>2022</v>
      </c>
      <c r="B4496" s="5" t="s">
        <v>1508</v>
      </c>
      <c r="C4496" s="5" t="s">
        <v>277</v>
      </c>
      <c r="D4496" s="5" t="s">
        <v>107</v>
      </c>
      <c r="E4496" s="5" t="s">
        <v>291</v>
      </c>
      <c r="F4496" s="5" t="s">
        <v>291</v>
      </c>
      <c r="G4496" s="5" t="s">
        <v>86</v>
      </c>
      <c r="H4496" s="5" t="s">
        <v>130</v>
      </c>
      <c r="I4496">
        <v>2588.2366676920674</v>
      </c>
      <c r="J4496">
        <v>3951.3566500975589</v>
      </c>
      <c r="K4496">
        <v>194.38979938034007</v>
      </c>
      <c r="L4496">
        <v>249.56870234637375</v>
      </c>
      <c r="M4496">
        <v>150.91393875524713</v>
      </c>
      <c r="N4496">
        <v>646.6725183797007</v>
      </c>
      <c r="O4496">
        <v>1764.8824689135965</v>
      </c>
      <c r="P4496">
        <v>804.66846618467264</v>
      </c>
      <c r="Q4496">
        <v>823.22051212509143</v>
      </c>
      <c r="R4496">
        <v>705.62817064799128</v>
      </c>
      <c r="S4496">
        <v>1808.0796631145638</v>
      </c>
      <c r="T4496">
        <v>1895.4584988332183</v>
      </c>
      <c r="U4496">
        <v>240.34824869092955</v>
      </c>
      <c r="V4496">
        <v>1217.3055692506668</v>
      </c>
      <c r="W4496">
        <v>493.1087936339585</v>
      </c>
      <c r="X4496">
        <v>2702.1018405696859</v>
      </c>
      <c r="Y4496">
        <v>14758.250478415308</v>
      </c>
      <c r="Z4496">
        <v>449.64487722321348</v>
      </c>
      <c r="AA4496">
        <v>15920.416802533327</v>
      </c>
      <c r="AB4496">
        <v>181.12158988850754</v>
      </c>
      <c r="AC4496">
        <v>1138.3281317992828</v>
      </c>
      <c r="AD4496">
        <v>2992.7873100394636</v>
      </c>
      <c r="AE4496">
        <v>2166.0878511666278</v>
      </c>
      <c r="AF4496">
        <v>1994.2658555086621</v>
      </c>
      <c r="AG4496">
        <v>14684.538203460683</v>
      </c>
      <c r="AH4496">
        <v>2972.0235844371059</v>
      </c>
      <c r="AI4496">
        <v>748.70610703912121</v>
      </c>
      <c r="AJ4496">
        <v>8515.967789849934</v>
      </c>
      <c r="AK4496">
        <v>3908.0751416459257</v>
      </c>
      <c r="AL4496">
        <v>90666.15625</v>
      </c>
      <c r="AM4496">
        <v>70854.5</v>
      </c>
      <c r="AN4496">
        <v>19811.6484375</v>
      </c>
      <c r="AO4496" s="5" t="s">
        <v>3194</v>
      </c>
    </row>
    <row r="4497" spans="1:41" ht="14.25" x14ac:dyDescent="0.45">
      <c r="A4497">
        <v>2022</v>
      </c>
      <c r="B4497" s="5" t="s">
        <v>1509</v>
      </c>
      <c r="C4497" s="5" t="s">
        <v>277</v>
      </c>
      <c r="D4497" s="5" t="s">
        <v>107</v>
      </c>
      <c r="E4497" s="5" t="s">
        <v>291</v>
      </c>
      <c r="F4497" s="5" t="s">
        <v>291</v>
      </c>
      <c r="G4497" s="5" t="s">
        <v>86</v>
      </c>
      <c r="H4497" s="5" t="s">
        <v>130</v>
      </c>
      <c r="I4497">
        <v>2559.8386709237807</v>
      </c>
      <c r="J4497">
        <v>4703.9363278045366</v>
      </c>
      <c r="K4497">
        <v>227.15371838502409</v>
      </c>
      <c r="L4497">
        <v>204.57863968568245</v>
      </c>
      <c r="M4497">
        <v>611.37308570136008</v>
      </c>
      <c r="N4497">
        <v>629.69895273321038</v>
      </c>
      <c r="O4497">
        <v>1759.5795345492895</v>
      </c>
      <c r="P4497">
        <v>783.45957340624045</v>
      </c>
      <c r="Q4497">
        <v>786.91664327660669</v>
      </c>
      <c r="R4497">
        <v>871.09754133756962</v>
      </c>
      <c r="S4497">
        <v>1856.829859530246</v>
      </c>
      <c r="T4497">
        <v>2834.8122850234481</v>
      </c>
      <c r="U4497">
        <v>234.39057837622045</v>
      </c>
      <c r="V4497">
        <v>2253.150801355674</v>
      </c>
      <c r="W4497">
        <v>599.00633513021387</v>
      </c>
      <c r="X4497">
        <v>2371.7929451362847</v>
      </c>
      <c r="Y4497">
        <v>14294.80342984972</v>
      </c>
      <c r="Z4497">
        <v>934.43150094341661</v>
      </c>
      <c r="AA4497">
        <v>16127.869562667474</v>
      </c>
      <c r="AB4497">
        <v>180.58804186075298</v>
      </c>
      <c r="AC4497">
        <v>1114.9820683625671</v>
      </c>
      <c r="AD4497">
        <v>3480.2146006148296</v>
      </c>
      <c r="AE4497">
        <v>1656.0899873973669</v>
      </c>
      <c r="AF4497">
        <v>2108.2953451199314</v>
      </c>
      <c r="AG4497">
        <v>15303.029943537922</v>
      </c>
      <c r="AH4497">
        <v>2349.2241977891626</v>
      </c>
      <c r="AI4497">
        <v>763.29945600446172</v>
      </c>
      <c r="AJ4497">
        <v>14557.00375611313</v>
      </c>
      <c r="AK4497">
        <v>3438.1002366345233</v>
      </c>
      <c r="AL4497">
        <v>99595.546875</v>
      </c>
      <c r="AM4497">
        <v>79123.5703125</v>
      </c>
      <c r="AN4497">
        <v>20471.974609375</v>
      </c>
      <c r="AO4497" s="5" t="s">
        <v>3196</v>
      </c>
    </row>
    <row r="4498" spans="1:41" ht="14.25" x14ac:dyDescent="0.45">
      <c r="A4498">
        <v>2022</v>
      </c>
      <c r="B4498" s="5" t="s">
        <v>589</v>
      </c>
      <c r="C4498" s="5" t="s">
        <v>277</v>
      </c>
      <c r="D4498" s="5" t="s">
        <v>107</v>
      </c>
      <c r="E4498" s="5" t="s">
        <v>291</v>
      </c>
      <c r="F4498" s="5" t="s">
        <v>291</v>
      </c>
      <c r="G4498" s="5" t="s">
        <v>86</v>
      </c>
      <c r="H4498" s="5" t="s">
        <v>130</v>
      </c>
      <c r="I4498">
        <v>2946.2497234288244</v>
      </c>
      <c r="J4498">
        <v>5871.0167562156375</v>
      </c>
      <c r="K4498">
        <v>227.8264354004144</v>
      </c>
      <c r="L4498">
        <v>196.13504376107986</v>
      </c>
      <c r="M4498">
        <v>1066.4058882532061</v>
      </c>
      <c r="N4498">
        <v>647.58020312160374</v>
      </c>
      <c r="O4498">
        <v>1606.3074036736925</v>
      </c>
      <c r="P4498">
        <v>798.90947164054694</v>
      </c>
      <c r="Q4498">
        <v>831.57423409190096</v>
      </c>
      <c r="R4498">
        <v>816.78357539493493</v>
      </c>
      <c r="S4498">
        <v>2165.4403642960569</v>
      </c>
      <c r="T4498">
        <v>2509.1903253016612</v>
      </c>
      <c r="U4498">
        <v>240.46407284140921</v>
      </c>
      <c r="V4498">
        <v>1837.9819132834668</v>
      </c>
      <c r="W4498">
        <v>608.47865388565288</v>
      </c>
      <c r="X4498">
        <v>1529.2941034926794</v>
      </c>
      <c r="Y4498">
        <v>12843.917977637879</v>
      </c>
      <c r="Z4498">
        <v>1506.6482930953382</v>
      </c>
      <c r="AA4498">
        <v>12730.454931777267</v>
      </c>
      <c r="AB4498">
        <v>254.05552043679322</v>
      </c>
      <c r="AC4498">
        <v>1064.9551266819151</v>
      </c>
      <c r="AD4498">
        <v>3601.6182942368337</v>
      </c>
      <c r="AE4498">
        <v>1882.9382399451217</v>
      </c>
      <c r="AF4498">
        <v>1346.6372965969661</v>
      </c>
      <c r="AG4498">
        <v>13308.889921339425</v>
      </c>
      <c r="AH4498">
        <v>2589.1450215824184</v>
      </c>
      <c r="AI4498">
        <v>760.07556937262825</v>
      </c>
      <c r="AJ4498">
        <v>7901.7367311908583</v>
      </c>
      <c r="AK4498">
        <v>3186.8787213349469</v>
      </c>
      <c r="AL4498">
        <v>86877.5859375</v>
      </c>
      <c r="AM4498">
        <v>66772.875</v>
      </c>
      <c r="AN4498">
        <v>20104.716796875</v>
      </c>
      <c r="AO4498" s="5" t="s">
        <v>1191</v>
      </c>
    </row>
    <row r="4499" spans="1:41" ht="14.25" x14ac:dyDescent="0.45">
      <c r="A4499">
        <v>2022</v>
      </c>
      <c r="B4499" s="5" t="s">
        <v>5028</v>
      </c>
      <c r="C4499" s="5" t="s">
        <v>277</v>
      </c>
      <c r="D4499" s="5" t="s">
        <v>107</v>
      </c>
      <c r="E4499" s="5" t="s">
        <v>291</v>
      </c>
      <c r="F4499" s="5" t="s">
        <v>291</v>
      </c>
      <c r="G4499" s="5" t="s">
        <v>86</v>
      </c>
      <c r="H4499" s="5" t="s">
        <v>130</v>
      </c>
      <c r="I4499">
        <v>2924.0113871958019</v>
      </c>
      <c r="J4499">
        <v>7072.8048817585468</v>
      </c>
      <c r="K4499">
        <v>326</v>
      </c>
      <c r="L4499">
        <v>188</v>
      </c>
      <c r="M4499">
        <v>1370</v>
      </c>
      <c r="N4499">
        <v>1139.1990000000001</v>
      </c>
      <c r="O4499"/>
      <c r="P4499">
        <v>997.34295999999995</v>
      </c>
      <c r="Q4499">
        <v>1024.333229890884</v>
      </c>
      <c r="R4499">
        <v>747.64358962871358</v>
      </c>
      <c r="S4499">
        <v>2562</v>
      </c>
      <c r="T4499">
        <v>2600</v>
      </c>
      <c r="U4499">
        <v>234</v>
      </c>
      <c r="V4499">
        <v>1852</v>
      </c>
      <c r="W4499">
        <v>768</v>
      </c>
      <c r="X4499">
        <v>2740.05</v>
      </c>
      <c r="Y4499">
        <v>12730</v>
      </c>
      <c r="Z4499">
        <v>1752.6441659279619</v>
      </c>
      <c r="AA4499">
        <v>14868</v>
      </c>
      <c r="AB4499">
        <v>310</v>
      </c>
      <c r="AC4499">
        <v>1199.0925</v>
      </c>
      <c r="AD4499">
        <v>4079.06539038551</v>
      </c>
      <c r="AE4499">
        <v>1925</v>
      </c>
      <c r="AF4499">
        <v>3397.14</v>
      </c>
      <c r="AG4499">
        <v>15670</v>
      </c>
      <c r="AH4499">
        <v>3730.7262593555902</v>
      </c>
      <c r="AI4499">
        <v>1082</v>
      </c>
      <c r="AJ4499">
        <v>8043.9125000000004</v>
      </c>
      <c r="AK4499">
        <v>3212</v>
      </c>
      <c r="AL4499">
        <v>98544.96875</v>
      </c>
      <c r="AM4499">
        <v>75765.1328125</v>
      </c>
      <c r="AN4499">
        <v>22779.841796875</v>
      </c>
      <c r="AO4499" s="5" t="s">
        <v>6008</v>
      </c>
    </row>
    <row r="4500" spans="1:41" ht="14.25" x14ac:dyDescent="0.45">
      <c r="A4500">
        <v>2022</v>
      </c>
      <c r="B4500" s="5" t="s">
        <v>4071</v>
      </c>
      <c r="C4500" s="5" t="s">
        <v>277</v>
      </c>
      <c r="D4500" s="5" t="s">
        <v>107</v>
      </c>
      <c r="E4500" s="5" t="s">
        <v>291</v>
      </c>
      <c r="F4500" s="5" t="s">
        <v>291</v>
      </c>
      <c r="G4500" s="5" t="s">
        <v>87</v>
      </c>
      <c r="H4500" s="5" t="s">
        <v>130</v>
      </c>
      <c r="I4500">
        <v>3059.7623062171779</v>
      </c>
      <c r="J4500">
        <v>11322.056733002421</v>
      </c>
      <c r="K4500">
        <v>306.44468331273612</v>
      </c>
      <c r="L4500">
        <v>208.5108000000001</v>
      </c>
      <c r="M4500">
        <v>1082.6316901873149</v>
      </c>
      <c r="N4500">
        <v>889.27437372054976</v>
      </c>
      <c r="O4500"/>
      <c r="P4500">
        <v>1046.172246777742</v>
      </c>
      <c r="Q4500">
        <v>1089.8919972674489</v>
      </c>
      <c r="R4500">
        <v>794.15211881753294</v>
      </c>
      <c r="S4500">
        <v>2765</v>
      </c>
      <c r="T4500">
        <v>2649.7939276799998</v>
      </c>
      <c r="U4500">
        <v>253.28912544000011</v>
      </c>
      <c r="V4500">
        <v>2121</v>
      </c>
      <c r="W4500">
        <v>716.1242541589786</v>
      </c>
      <c r="X4500">
        <v>1813.0738679999999</v>
      </c>
      <c r="Y4500">
        <v>14058.08793181261</v>
      </c>
      <c r="Z4500">
        <v>1550</v>
      </c>
      <c r="AA4500">
        <v>13977</v>
      </c>
      <c r="AB4500">
        <v>243.4</v>
      </c>
      <c r="AC4500">
        <v>1226.7418399999999</v>
      </c>
      <c r="AD4500">
        <v>5130.6051008607064</v>
      </c>
      <c r="AE4500">
        <v>2314.51056612</v>
      </c>
      <c r="AF4500">
        <v>2757.878928596117</v>
      </c>
      <c r="AG4500">
        <v>15400</v>
      </c>
      <c r="AH4500">
        <v>1578</v>
      </c>
      <c r="AI4500">
        <v>804.24709487999996</v>
      </c>
      <c r="AJ4500">
        <v>9624</v>
      </c>
      <c r="AK4500">
        <v>3425.7007837468809</v>
      </c>
      <c r="AL4500">
        <v>102207.3515625</v>
      </c>
      <c r="AM4500">
        <v>81692.328125</v>
      </c>
      <c r="AN4500">
        <v>20515.0234375</v>
      </c>
      <c r="AO4500" s="5" t="s">
        <v>4681</v>
      </c>
    </row>
    <row r="4501" spans="1:41" ht="14.25" x14ac:dyDescent="0.45">
      <c r="A4501">
        <v>2022</v>
      </c>
      <c r="B4501" s="5" t="s">
        <v>589</v>
      </c>
      <c r="C4501" s="5" t="s">
        <v>277</v>
      </c>
      <c r="D4501" s="5" t="s">
        <v>107</v>
      </c>
      <c r="E4501" s="5" t="s">
        <v>291</v>
      </c>
      <c r="F4501" s="5" t="s">
        <v>291</v>
      </c>
      <c r="G4501" s="5" t="s">
        <v>87</v>
      </c>
      <c r="H4501" s="5" t="s">
        <v>130</v>
      </c>
      <c r="I4501">
        <v>3081.3671308943631</v>
      </c>
      <c r="J4501">
        <v>6323.0897720322191</v>
      </c>
      <c r="K4501">
        <v>237.06555348281299</v>
      </c>
      <c r="L4501">
        <v>210.2324420605249</v>
      </c>
      <c r="M4501">
        <v>1126.2</v>
      </c>
      <c r="N4501">
        <v>702.34323459999996</v>
      </c>
      <c r="O4501">
        <v>1696.8594066148189</v>
      </c>
      <c r="P4501">
        <v>937.82500000000005</v>
      </c>
      <c r="Q4501">
        <v>877.31221115059418</v>
      </c>
      <c r="R4501">
        <v>844.09703977651577</v>
      </c>
      <c r="S4501">
        <v>2246.689772954669</v>
      </c>
      <c r="T4501">
        <v>2579.4939659604302</v>
      </c>
      <c r="U4501">
        <v>239.33892230000001</v>
      </c>
      <c r="V4501">
        <v>43</v>
      </c>
      <c r="W4501">
        <v>645.7310873366564</v>
      </c>
      <c r="X4501">
        <v>1647.2885583744001</v>
      </c>
      <c r="Y4501">
        <v>13612.94599999998</v>
      </c>
      <c r="Z4501">
        <v>1595.7551584202599</v>
      </c>
      <c r="AA4501">
        <v>13687.531649209301</v>
      </c>
      <c r="AB4501">
        <v>243</v>
      </c>
      <c r="AC4501">
        <v>1129.3723199999999</v>
      </c>
      <c r="AD4501">
        <v>3814.6268097391512</v>
      </c>
      <c r="AE4501">
        <v>1948.7026176479999</v>
      </c>
      <c r="AF4501">
        <v>1443.4281707364221</v>
      </c>
      <c r="AG4501">
        <v>14448.507231399801</v>
      </c>
      <c r="AH4501">
        <v>2797.1262452058891</v>
      </c>
      <c r="AI4501">
        <v>802.66674392640016</v>
      </c>
      <c r="AJ4501">
        <v>8511.40436548459</v>
      </c>
      <c r="AK4501">
        <v>3365.4568961526338</v>
      </c>
      <c r="AL4501">
        <v>90838.453125</v>
      </c>
      <c r="AM4501">
        <v>69636.2578125</v>
      </c>
      <c r="AN4501">
        <v>21202.205078125</v>
      </c>
      <c r="AO4501" s="5" t="s">
        <v>1192</v>
      </c>
    </row>
    <row r="4502" spans="1:41" ht="14.25" x14ac:dyDescent="0.45">
      <c r="A4502">
        <v>2022</v>
      </c>
      <c r="B4502" s="5" t="s">
        <v>1509</v>
      </c>
      <c r="C4502" s="5" t="s">
        <v>277</v>
      </c>
      <c r="D4502" s="5" t="s">
        <v>107</v>
      </c>
      <c r="E4502" s="5" t="s">
        <v>291</v>
      </c>
      <c r="F4502" s="5" t="s">
        <v>291</v>
      </c>
      <c r="G4502" s="5" t="s">
        <v>87</v>
      </c>
      <c r="H4502" s="5" t="s">
        <v>130</v>
      </c>
      <c r="I4502">
        <v>2800.6140027196038</v>
      </c>
      <c r="J4502">
        <v>5146.3779475000001</v>
      </c>
      <c r="K4502">
        <v>250.21491826631811</v>
      </c>
      <c r="L4502">
        <v>220.82316655243321</v>
      </c>
      <c r="M4502">
        <v>669.64343322895559</v>
      </c>
      <c r="N4502">
        <v>675.41928944084191</v>
      </c>
      <c r="O4502">
        <v>1907.560411444611</v>
      </c>
      <c r="P4502">
        <v>746.2013831999999</v>
      </c>
      <c r="Q4502">
        <v>852.06747785040295</v>
      </c>
      <c r="R4502">
        <v>984.32572587178583</v>
      </c>
      <c r="S4502">
        <v>1993.575778969355</v>
      </c>
      <c r="T4502">
        <v>2996.5812648348042</v>
      </c>
      <c r="U4502">
        <v>256.43707291487181</v>
      </c>
      <c r="V4502">
        <v>2483</v>
      </c>
      <c r="W4502">
        <v>645.02087190087309</v>
      </c>
      <c r="X4502">
        <v>2544.000905117377</v>
      </c>
      <c r="Y4502">
        <v>15843.36704999999</v>
      </c>
      <c r="Z4502">
        <v>1012.118100374707</v>
      </c>
      <c r="AA4502">
        <v>17694.763781533638</v>
      </c>
      <c r="AB4502">
        <v>172</v>
      </c>
      <c r="AC4502">
        <v>1195.21145</v>
      </c>
      <c r="AD4502">
        <v>3775.8984587179598</v>
      </c>
      <c r="AE4502">
        <v>1806.7626574935639</v>
      </c>
      <c r="AF4502">
        <v>2306.5990573853819</v>
      </c>
      <c r="AG4502">
        <v>17578.924499611581</v>
      </c>
      <c r="AH4502">
        <v>2579.0216442059068</v>
      </c>
      <c r="AI4502">
        <v>818.72007880492811</v>
      </c>
      <c r="AJ4502">
        <v>15966.62437159689</v>
      </c>
      <c r="AK4502">
        <v>3842.206070403272</v>
      </c>
      <c r="AL4502">
        <v>109764.078125</v>
      </c>
      <c r="AM4502">
        <v>87569.6328125</v>
      </c>
      <c r="AN4502">
        <v>22194.4453125</v>
      </c>
      <c r="AO4502" s="5" t="s">
        <v>3198</v>
      </c>
    </row>
    <row r="4503" spans="1:41" ht="14.25" x14ac:dyDescent="0.45">
      <c r="A4503">
        <v>2022</v>
      </c>
      <c r="B4503" s="5" t="s">
        <v>5028</v>
      </c>
      <c r="C4503" s="5" t="s">
        <v>277</v>
      </c>
      <c r="D4503" s="5" t="s">
        <v>107</v>
      </c>
      <c r="E4503" s="5" t="s">
        <v>291</v>
      </c>
      <c r="F4503" s="5" t="s">
        <v>291</v>
      </c>
      <c r="G4503" s="5" t="s">
        <v>87</v>
      </c>
      <c r="H4503" s="5" t="s">
        <v>130</v>
      </c>
      <c r="I4503">
        <v>3165.0439617069478</v>
      </c>
      <c r="J4503">
        <v>7878.7527917438883</v>
      </c>
      <c r="K4503">
        <v>343</v>
      </c>
      <c r="L4503">
        <v>203.83653724963199</v>
      </c>
      <c r="M4503">
        <v>1453.8549599999999</v>
      </c>
      <c r="N4503">
        <v>1211.2963734098221</v>
      </c>
      <c r="O4503"/>
      <c r="P4503">
        <v>1061.50402730272</v>
      </c>
      <c r="Q4503">
        <v>1092.3675623444251</v>
      </c>
      <c r="R4503">
        <v>787.96804569277401</v>
      </c>
      <c r="S4503">
        <v>2689.5935438400002</v>
      </c>
      <c r="T4503">
        <v>2809.7046986072069</v>
      </c>
      <c r="U4503">
        <v>253.28912544000011</v>
      </c>
      <c r="V4503">
        <v>1992</v>
      </c>
      <c r="W4503">
        <v>815.007744</v>
      </c>
      <c r="X4503">
        <v>2989.39455</v>
      </c>
      <c r="Y4503">
        <v>13628.185987748529</v>
      </c>
      <c r="Z4503">
        <v>1863.5651208142051</v>
      </c>
      <c r="AA4503">
        <v>16516</v>
      </c>
      <c r="AB4503">
        <v>339</v>
      </c>
      <c r="AC4503">
        <v>1276.311454065313</v>
      </c>
      <c r="AD4503">
        <v>4349.9894244508587</v>
      </c>
      <c r="AE4503">
        <v>2042.8253999999999</v>
      </c>
      <c r="AF4503">
        <v>3683.3045433628449</v>
      </c>
      <c r="AG4503">
        <v>17823</v>
      </c>
      <c r="AH4503">
        <v>4046.1820604617701</v>
      </c>
      <c r="AI4503">
        <v>1148.2270559999999</v>
      </c>
      <c r="AJ4503">
        <v>8881.1293738705208</v>
      </c>
      <c r="AK4503">
        <v>3408</v>
      </c>
      <c r="AL4503">
        <v>107752.34375</v>
      </c>
      <c r="AM4503">
        <v>83360.3828125</v>
      </c>
      <c r="AN4503">
        <v>24391.953125</v>
      </c>
      <c r="AO4503" s="5" t="s">
        <v>6009</v>
      </c>
    </row>
    <row r="4504" spans="1:41" ht="14.25" x14ac:dyDescent="0.45">
      <c r="A4504">
        <v>2022</v>
      </c>
      <c r="B4504" s="5" t="s">
        <v>1508</v>
      </c>
      <c r="C4504" s="5" t="s">
        <v>277</v>
      </c>
      <c r="D4504" s="5" t="s">
        <v>107</v>
      </c>
      <c r="E4504" s="5" t="s">
        <v>291</v>
      </c>
      <c r="F4504" s="5" t="s">
        <v>291</v>
      </c>
      <c r="G4504" s="5" t="s">
        <v>87</v>
      </c>
      <c r="H4504" s="5" t="s">
        <v>130</v>
      </c>
      <c r="I4504">
        <v>2858.010101706042</v>
      </c>
      <c r="J4504">
        <v>4496.5797000000002</v>
      </c>
      <c r="K4504">
        <v>221.1534964438512</v>
      </c>
      <c r="L4504">
        <v>277.14780000000002</v>
      </c>
      <c r="M4504">
        <v>168.3935473468957</v>
      </c>
      <c r="N4504">
        <v>728.71836635310331</v>
      </c>
      <c r="O4504">
        <v>2042</v>
      </c>
      <c r="P4504">
        <v>998.2</v>
      </c>
      <c r="Q4504">
        <v>1008.268223481741</v>
      </c>
      <c r="R4504">
        <v>824.2946778862912</v>
      </c>
      <c r="S4504">
        <v>2214.5090446494742</v>
      </c>
      <c r="T4504">
        <v>2370.2562665341252</v>
      </c>
      <c r="U4504">
        <v>267.42411127818059</v>
      </c>
      <c r="V4504">
        <v>1355</v>
      </c>
      <c r="W4504">
        <v>537.90078101846666</v>
      </c>
      <c r="X4504">
        <v>3250.556626317933</v>
      </c>
      <c r="Y4504">
        <v>17772.4215</v>
      </c>
      <c r="Z4504">
        <v>550.83000000000004</v>
      </c>
      <c r="AA4504">
        <v>18020.817715101311</v>
      </c>
      <c r="AB4504">
        <v>172</v>
      </c>
      <c r="AC4504">
        <v>1337.4780800113069</v>
      </c>
      <c r="AD4504">
        <v>3848.7973937757611</v>
      </c>
      <c r="AE4504">
        <v>2362.846418354568</v>
      </c>
      <c r="AF4504">
        <v>2214.574317547972</v>
      </c>
      <c r="AG4504">
        <v>17203</v>
      </c>
      <c r="AH4504">
        <v>3748.933162648797</v>
      </c>
      <c r="AI4504">
        <v>816.71550969863824</v>
      </c>
      <c r="AJ4504">
        <v>10674.149081573491</v>
      </c>
      <c r="AK4504">
        <v>5011.8449817373594</v>
      </c>
      <c r="AL4504">
        <v>107352.8125</v>
      </c>
      <c r="AM4504">
        <v>82949.7578125</v>
      </c>
      <c r="AN4504">
        <v>24403.060546875</v>
      </c>
      <c r="AO4504" s="5" t="s">
        <v>3199</v>
      </c>
    </row>
    <row r="4505" spans="1:41" ht="14.25" x14ac:dyDescent="0.45">
      <c r="A4505">
        <v>2022</v>
      </c>
      <c r="B4505" s="5" t="s">
        <v>1507</v>
      </c>
      <c r="C4505" s="5" t="s">
        <v>277</v>
      </c>
      <c r="D4505" s="5" t="s">
        <v>107</v>
      </c>
      <c r="E4505" s="5" t="s">
        <v>291</v>
      </c>
      <c r="F4505" s="5" t="s">
        <v>291</v>
      </c>
      <c r="G4505" s="5" t="s">
        <v>87</v>
      </c>
      <c r="H4505" s="5" t="s">
        <v>130</v>
      </c>
      <c r="I4505">
        <v>3001.8478433417131</v>
      </c>
      <c r="J4505">
        <v>3995.8644563704902</v>
      </c>
      <c r="K4505">
        <v>235</v>
      </c>
      <c r="L4505">
        <v>236.6283285872176</v>
      </c>
      <c r="M4505">
        <v>134.39299055953271</v>
      </c>
      <c r="N4505">
        <v>634.399</v>
      </c>
      <c r="O4505">
        <v>1860.805825222021</v>
      </c>
      <c r="P4505">
        <v>998.2</v>
      </c>
      <c r="Q4505">
        <v>838.12461689673012</v>
      </c>
      <c r="R4505">
        <v>649.00652405572782</v>
      </c>
      <c r="S4505">
        <v>1823.9491375723469</v>
      </c>
      <c r="T4505">
        <v>2148.044308309984</v>
      </c>
      <c r="U4505">
        <v>210.8</v>
      </c>
      <c r="V4505">
        <v>961</v>
      </c>
      <c r="W4505">
        <v>518.2974118215061</v>
      </c>
      <c r="X4505">
        <v>1741.808861907972</v>
      </c>
      <c r="Y4505">
        <v>19694</v>
      </c>
      <c r="Z4505">
        <v>460.92020000000002</v>
      </c>
      <c r="AA4505">
        <v>17765.056776867619</v>
      </c>
      <c r="AB4505">
        <v>170</v>
      </c>
      <c r="AC4505">
        <v>1309.0717207988041</v>
      </c>
      <c r="AD4505">
        <v>3327.3639161599999</v>
      </c>
      <c r="AE4505">
        <v>1866.7272192672031</v>
      </c>
      <c r="AF4505">
        <v>2455.3791174158109</v>
      </c>
      <c r="AG4505">
        <v>15160.546662391949</v>
      </c>
      <c r="AH4505">
        <v>2594.3504600000001</v>
      </c>
      <c r="AI4505">
        <v>965.44732994586707</v>
      </c>
      <c r="AJ4505">
        <v>9839.0773565254221</v>
      </c>
      <c r="AK4505">
        <v>4406</v>
      </c>
      <c r="AL4505">
        <v>100002.1171875</v>
      </c>
      <c r="AM4505">
        <v>80076.6484375</v>
      </c>
      <c r="AN4505">
        <v>19925.4609375</v>
      </c>
      <c r="AO4505" s="5" t="s">
        <v>3197</v>
      </c>
    </row>
    <row r="4506" spans="1:41" ht="14.25" x14ac:dyDescent="0.45">
      <c r="A4506">
        <v>2022</v>
      </c>
      <c r="B4506" s="5" t="s">
        <v>5028</v>
      </c>
      <c r="C4506" s="5" t="s">
        <v>277</v>
      </c>
      <c r="D4506" s="5" t="s">
        <v>107</v>
      </c>
      <c r="E4506" s="5" t="s">
        <v>112</v>
      </c>
      <c r="F4506" s="5" t="s">
        <v>112</v>
      </c>
      <c r="G4506" s="5" t="s">
        <v>86</v>
      </c>
      <c r="H4506" s="5" t="s">
        <v>130</v>
      </c>
      <c r="I4506">
        <v>1326.8323885280161</v>
      </c>
      <c r="J4506">
        <v>3708.1087787499978</v>
      </c>
      <c r="K4506">
        <v>236</v>
      </c>
      <c r="L4506">
        <v>305</v>
      </c>
      <c r="M4506">
        <v>1900</v>
      </c>
      <c r="N4506">
        <v>1100.759</v>
      </c>
      <c r="O4506">
        <v>1356.4154903000001</v>
      </c>
      <c r="P4506">
        <v>1688.1289999999999</v>
      </c>
      <c r="Q4506">
        <v>491.97722830973282</v>
      </c>
      <c r="R4506">
        <v>843.83556661677369</v>
      </c>
      <c r="S4506">
        <v>1613</v>
      </c>
      <c r="T4506">
        <v>900</v>
      </c>
      <c r="U4506">
        <v>125</v>
      </c>
      <c r="V4506">
        <v>1345</v>
      </c>
      <c r="W4506">
        <v>388</v>
      </c>
      <c r="X4506">
        <v>1776.75</v>
      </c>
      <c r="Y4506">
        <v>8675</v>
      </c>
      <c r="Z4506">
        <v>1805.614815764935</v>
      </c>
      <c r="AA4506">
        <v>7378</v>
      </c>
      <c r="AB4506">
        <v>495</v>
      </c>
      <c r="AC4506">
        <v>1164.9000000000001</v>
      </c>
      <c r="AD4506">
        <v>3177.232068602621</v>
      </c>
      <c r="AE4506">
        <v>1220</v>
      </c>
      <c r="AF4506">
        <v>3162.24</v>
      </c>
      <c r="AG4506">
        <v>13064</v>
      </c>
      <c r="AH4506">
        <v>2551.25</v>
      </c>
      <c r="AI4506">
        <v>690</v>
      </c>
      <c r="AJ4506">
        <v>3898</v>
      </c>
      <c r="AK4506">
        <v>507</v>
      </c>
      <c r="AL4506">
        <v>66893.0390625</v>
      </c>
      <c r="AM4506">
        <v>51302.3984375</v>
      </c>
      <c r="AN4506">
        <v>15590.6484375</v>
      </c>
      <c r="AO4506" s="5" t="s">
        <v>6010</v>
      </c>
    </row>
    <row r="4507" spans="1:41" ht="14.25" x14ac:dyDescent="0.45">
      <c r="A4507">
        <v>2022</v>
      </c>
      <c r="B4507" s="5" t="s">
        <v>589</v>
      </c>
      <c r="C4507" s="5" t="s">
        <v>277</v>
      </c>
      <c r="D4507" s="5" t="s">
        <v>107</v>
      </c>
      <c r="E4507" s="5" t="s">
        <v>112</v>
      </c>
      <c r="F4507" s="5" t="s">
        <v>112</v>
      </c>
      <c r="G4507" s="5" t="s">
        <v>86</v>
      </c>
      <c r="H4507" s="5" t="s">
        <v>130</v>
      </c>
      <c r="I4507">
        <v>1321.9716251019615</v>
      </c>
      <c r="J4507">
        <v>3318.4251151308245</v>
      </c>
      <c r="K4507">
        <v>277.17992573590203</v>
      </c>
      <c r="L4507">
        <v>269.73795996992857</v>
      </c>
      <c r="M4507">
        <v>1359.1447595384</v>
      </c>
      <c r="N4507">
        <v>1115.5441987903637</v>
      </c>
      <c r="O4507">
        <v>1189.6899844945176</v>
      </c>
      <c r="P4507">
        <v>1504.6945263413982</v>
      </c>
      <c r="Q4507">
        <v>731.36395480911972</v>
      </c>
      <c r="R4507">
        <v>869.15768663788481</v>
      </c>
      <c r="S4507">
        <v>1151.5814838134625</v>
      </c>
      <c r="T4507">
        <v>836.39677510055378</v>
      </c>
      <c r="U4507">
        <v>125.45951626508307</v>
      </c>
      <c r="V4507">
        <v>1100.9072552261039</v>
      </c>
      <c r="W4507">
        <v>285.42039950306395</v>
      </c>
      <c r="X4507">
        <v>1146.9705776195096</v>
      </c>
      <c r="Y4507">
        <v>8761.2562191782999</v>
      </c>
      <c r="Z4507">
        <v>1069.6963568061292</v>
      </c>
      <c r="AA4507">
        <v>7732.8274178816418</v>
      </c>
      <c r="AB4507">
        <v>90.958149292185226</v>
      </c>
      <c r="AC4507">
        <v>1308.6002569231046</v>
      </c>
      <c r="AD4507">
        <v>2997.2784597128348</v>
      </c>
      <c r="AE4507">
        <v>1254.5951626508306</v>
      </c>
      <c r="AF4507">
        <v>2376.5432437062223</v>
      </c>
      <c r="AG4507">
        <v>9568.3460302692001</v>
      </c>
      <c r="AH4507">
        <v>2341.9109702815504</v>
      </c>
      <c r="AI4507">
        <v>663.8899402360646</v>
      </c>
      <c r="AJ4507">
        <v>4277.1240086704565</v>
      </c>
      <c r="AK4507">
        <v>518.8169614147123</v>
      </c>
      <c r="AL4507">
        <v>59565.48828125</v>
      </c>
      <c r="AM4507">
        <v>46706.25390625</v>
      </c>
      <c r="AN4507">
        <v>12859.2392578125</v>
      </c>
      <c r="AO4507" s="5" t="s">
        <v>1193</v>
      </c>
    </row>
    <row r="4508" spans="1:41" ht="14.25" x14ac:dyDescent="0.45">
      <c r="A4508">
        <v>2022</v>
      </c>
      <c r="B4508" s="5" t="s">
        <v>1508</v>
      </c>
      <c r="C4508" s="5" t="s">
        <v>277</v>
      </c>
      <c r="D4508" s="5" t="s">
        <v>107</v>
      </c>
      <c r="E4508" s="5" t="s">
        <v>112</v>
      </c>
      <c r="F4508" s="5" t="s">
        <v>112</v>
      </c>
      <c r="G4508" s="5" t="s">
        <v>86</v>
      </c>
      <c r="H4508" s="5" t="s">
        <v>130</v>
      </c>
      <c r="I4508">
        <v>1716.2405072980912</v>
      </c>
      <c r="J4508">
        <v>2925.7886758906607</v>
      </c>
      <c r="K4508">
        <v>257.46644609151218</v>
      </c>
      <c r="L4508">
        <v>333.81130229451679</v>
      </c>
      <c r="M4508">
        <v>1630.2537815841988</v>
      </c>
      <c r="N4508">
        <v>745.93866584567706</v>
      </c>
      <c r="O4508">
        <v>1118.3205143115988</v>
      </c>
      <c r="P4508">
        <v>1515.5412215870829</v>
      </c>
      <c r="Q4508">
        <v>753.47696376020428</v>
      </c>
      <c r="R4508">
        <v>590.37376210663535</v>
      </c>
      <c r="S4508">
        <v>1061.1498564261906</v>
      </c>
      <c r="T4508">
        <v>1053.0324993517879</v>
      </c>
      <c r="U4508">
        <v>152.05789290639819</v>
      </c>
      <c r="V4508">
        <v>797.1456020093035</v>
      </c>
      <c r="W4508">
        <v>270.72412525835114</v>
      </c>
      <c r="X4508">
        <v>1619.5639840030499</v>
      </c>
      <c r="Y4508">
        <v>7660.8114327842577</v>
      </c>
      <c r="Z4508">
        <v>1745.9278839252645</v>
      </c>
      <c r="AA4508">
        <v>9275.9989352189859</v>
      </c>
      <c r="AB4508">
        <v>114.78054242934489</v>
      </c>
      <c r="AC4508">
        <v>1328.9270141819563</v>
      </c>
      <c r="AD4508">
        <v>3161.464040225379</v>
      </c>
      <c r="AE4508">
        <v>1611.1397240082356</v>
      </c>
      <c r="AF4508">
        <v>2257.2550278556078</v>
      </c>
      <c r="AG4508">
        <v>7710.303960253792</v>
      </c>
      <c r="AH4508">
        <v>2893.4426712488926</v>
      </c>
      <c r="AI4508">
        <v>602.33458962922271</v>
      </c>
      <c r="AJ4508">
        <v>4206.6483667590946</v>
      </c>
      <c r="AK4508">
        <v>576.25609421156287</v>
      </c>
      <c r="AL4508">
        <v>59686.17578125</v>
      </c>
      <c r="AM4508">
        <v>45327.38671875</v>
      </c>
      <c r="AN4508">
        <v>14358.7890625</v>
      </c>
      <c r="AO4508" s="5" t="s">
        <v>3202</v>
      </c>
    </row>
    <row r="4509" spans="1:41" ht="14.25" x14ac:dyDescent="0.45">
      <c r="A4509">
        <v>2022</v>
      </c>
      <c r="B4509" s="5" t="s">
        <v>1507</v>
      </c>
      <c r="C4509" s="5" t="s">
        <v>277</v>
      </c>
      <c r="D4509" s="5" t="s">
        <v>107</v>
      </c>
      <c r="E4509" s="5" t="s">
        <v>112</v>
      </c>
      <c r="F4509" s="5" t="s">
        <v>112</v>
      </c>
      <c r="G4509" s="5" t="s">
        <v>86</v>
      </c>
      <c r="H4509" s="5" t="s">
        <v>130</v>
      </c>
      <c r="I4509">
        <v>1363.2616663306385</v>
      </c>
      <c r="J4509">
        <v>5397.5850039616853</v>
      </c>
      <c r="K4509">
        <v>261.8286688156752</v>
      </c>
      <c r="L4509">
        <v>284.36310342686033</v>
      </c>
      <c r="M4509">
        <v>1275.5816094441291</v>
      </c>
      <c r="N4509">
        <v>724.32111250238006</v>
      </c>
      <c r="O4509">
        <v>1031.2186505404256</v>
      </c>
      <c r="P4509">
        <v>1588.1411059311445</v>
      </c>
      <c r="Q4509">
        <v>619.81391625390711</v>
      </c>
      <c r="R4509">
        <v>750.0962134243166</v>
      </c>
      <c r="S4509">
        <v>862.74692511394608</v>
      </c>
      <c r="T4509">
        <v>1030.1455822256073</v>
      </c>
      <c r="U4509">
        <v>161.27009441221847</v>
      </c>
      <c r="V4509">
        <v>798.36282622484566</v>
      </c>
      <c r="W4509">
        <v>279.45918122814055</v>
      </c>
      <c r="X4509">
        <v>1371.3813063378398</v>
      </c>
      <c r="Y4509">
        <v>7406.3175088761891</v>
      </c>
      <c r="Z4509">
        <v>1382.111989486023</v>
      </c>
      <c r="AA4509">
        <v>9313.2500625887369</v>
      </c>
      <c r="AB4509">
        <v>93.356943389195663</v>
      </c>
      <c r="AC4509">
        <v>1383.9630323290846</v>
      </c>
      <c r="AD4509">
        <v>2760.6753420549421</v>
      </c>
      <c r="AE4509">
        <v>1161.4891439593723</v>
      </c>
      <c r="AF4509">
        <v>2458.1355623361073</v>
      </c>
      <c r="AG4509">
        <v>7438.1419466483048</v>
      </c>
      <c r="AH4509">
        <v>2809.2928481944164</v>
      </c>
      <c r="AI4509">
        <v>613.79507607609105</v>
      </c>
      <c r="AJ4509">
        <v>4641.3609232188501</v>
      </c>
      <c r="AK4509">
        <v>519.36506437207697</v>
      </c>
      <c r="AL4509">
        <v>59780.83203125</v>
      </c>
      <c r="AM4509">
        <v>46871.98046875</v>
      </c>
      <c r="AN4509">
        <v>12908.84765625</v>
      </c>
      <c r="AO4509" s="5" t="s">
        <v>3200</v>
      </c>
    </row>
    <row r="4510" spans="1:41" ht="14.25" x14ac:dyDescent="0.45">
      <c r="A4510">
        <v>2022</v>
      </c>
      <c r="B4510" s="5" t="s">
        <v>1509</v>
      </c>
      <c r="C4510" s="5" t="s">
        <v>277</v>
      </c>
      <c r="D4510" s="5" t="s">
        <v>107</v>
      </c>
      <c r="E4510" s="5" t="s">
        <v>112</v>
      </c>
      <c r="F4510" s="5" t="s">
        <v>112</v>
      </c>
      <c r="G4510" s="5" t="s">
        <v>86</v>
      </c>
      <c r="H4510" s="5" t="s">
        <v>130</v>
      </c>
      <c r="I4510">
        <v>1325.1000118996812</v>
      </c>
      <c r="J4510">
        <v>2913.2831693588714</v>
      </c>
      <c r="K4510">
        <v>300.86177760096632</v>
      </c>
      <c r="L4510">
        <v>285.7932755408026</v>
      </c>
      <c r="M4510">
        <v>1422.2673636296688</v>
      </c>
      <c r="N4510">
        <v>888.89213953575984</v>
      </c>
      <c r="O4510">
        <v>1114.8413776787918</v>
      </c>
      <c r="P4510">
        <v>1869.1231740126586</v>
      </c>
      <c r="Q4510">
        <v>724.32550309832243</v>
      </c>
      <c r="R4510">
        <v>857.01434728739741</v>
      </c>
      <c r="S4510">
        <v>1104.3543566782473</v>
      </c>
      <c r="T4510">
        <v>944.93742834114937</v>
      </c>
      <c r="U4510">
        <v>151.60996072495774</v>
      </c>
      <c r="V4510">
        <v>843.09417217549219</v>
      </c>
      <c r="W4510">
        <v>239.17416241790426</v>
      </c>
      <c r="X4510">
        <v>1533.9484253404657</v>
      </c>
      <c r="Y4510">
        <v>7186.7741077724086</v>
      </c>
      <c r="Z4510">
        <v>1772.7399720943299</v>
      </c>
      <c r="AA4510">
        <v>9396.8708700420957</v>
      </c>
      <c r="AB4510">
        <v>115.49235235280715</v>
      </c>
      <c r="AC4510">
        <v>1325.0122606294783</v>
      </c>
      <c r="AD4510">
        <v>2968.4326046825022</v>
      </c>
      <c r="AE4510">
        <v>1574.8957139019155</v>
      </c>
      <c r="AF4510">
        <v>2350.3276507397004</v>
      </c>
      <c r="AG4510">
        <v>8667.5545348483047</v>
      </c>
      <c r="AH4510">
        <v>2351.8417249051972</v>
      </c>
      <c r="AI4510">
        <v>666.70585221847762</v>
      </c>
      <c r="AJ4510">
        <v>5836.33028830891</v>
      </c>
      <c r="AK4510">
        <v>521.01754137501007</v>
      </c>
      <c r="AL4510">
        <v>61252.61328125</v>
      </c>
      <c r="AM4510">
        <v>47968.7421875</v>
      </c>
      <c r="AN4510">
        <v>13283.875</v>
      </c>
      <c r="AO4510" s="5" t="s">
        <v>3201</v>
      </c>
    </row>
    <row r="4511" spans="1:41" ht="14.25" x14ac:dyDescent="0.45">
      <c r="A4511">
        <v>2022</v>
      </c>
      <c r="B4511" s="5" t="s">
        <v>4071</v>
      </c>
      <c r="C4511" s="5" t="s">
        <v>277</v>
      </c>
      <c r="D4511" s="5" t="s">
        <v>107</v>
      </c>
      <c r="E4511" s="5" t="s">
        <v>112</v>
      </c>
      <c r="F4511" s="5" t="s">
        <v>112</v>
      </c>
      <c r="G4511" s="5" t="s">
        <v>86</v>
      </c>
      <c r="H4511" s="5" t="s">
        <v>130</v>
      </c>
      <c r="I4511">
        <v>1276.8464165996195</v>
      </c>
      <c r="J4511">
        <v>3234.5998354470844</v>
      </c>
      <c r="K4511">
        <v>325.50110299443622</v>
      </c>
      <c r="L4511">
        <v>265.38770247934696</v>
      </c>
      <c r="M4511">
        <v>1748.678659747635</v>
      </c>
      <c r="N4511">
        <v>879.9986871110425</v>
      </c>
      <c r="O4511">
        <v>1306.7903811965436</v>
      </c>
      <c r="P4511">
        <v>2115.7097041532033</v>
      </c>
      <c r="Q4511">
        <v>442.83300649500285</v>
      </c>
      <c r="R4511">
        <v>879.90766533115561</v>
      </c>
      <c r="S4511">
        <v>1659.1874577487854</v>
      </c>
      <c r="T4511">
        <v>822.90760458712236</v>
      </c>
      <c r="U4511">
        <v>133.74769114767312</v>
      </c>
      <c r="V4511">
        <v>1136.6411288359627</v>
      </c>
      <c r="W4511">
        <v>321.96260029471159</v>
      </c>
      <c r="X4511">
        <v>1333.1103194311381</v>
      </c>
      <c r="Y4511">
        <v>6907.2807060031582</v>
      </c>
      <c r="Z4511">
        <v>1241.5618484208208</v>
      </c>
      <c r="AA4511">
        <v>7627.3248600168899</v>
      </c>
      <c r="AB4511">
        <v>89.511774688964223</v>
      </c>
      <c r="AC4511">
        <v>1198.3591991799969</v>
      </c>
      <c r="AD4511">
        <v>1667.5598842993757</v>
      </c>
      <c r="AE4511">
        <v>1234.3614068806835</v>
      </c>
      <c r="AF4511">
        <v>2437.7309161524281</v>
      </c>
      <c r="AG4511">
        <v>10389.208507912419</v>
      </c>
      <c r="AH4511">
        <v>2336.0289625216933</v>
      </c>
      <c r="AI4511">
        <v>709.75780895639298</v>
      </c>
      <c r="AJ4511">
        <v>4008.9586426503533</v>
      </c>
      <c r="AK4511">
        <v>510.44962827077222</v>
      </c>
      <c r="AL4511">
        <v>58241.8984375</v>
      </c>
      <c r="AM4511">
        <v>45410.45703125</v>
      </c>
      <c r="AN4511">
        <v>12831.4453125</v>
      </c>
      <c r="AO4511" s="5" t="s">
        <v>4682</v>
      </c>
    </row>
    <row r="4512" spans="1:41" ht="14.25" x14ac:dyDescent="0.45">
      <c r="A4512">
        <v>2022</v>
      </c>
      <c r="B4512" s="5" t="s">
        <v>4071</v>
      </c>
      <c r="C4512" s="5" t="s">
        <v>277</v>
      </c>
      <c r="D4512" s="5" t="s">
        <v>107</v>
      </c>
      <c r="E4512" s="5" t="s">
        <v>112</v>
      </c>
      <c r="F4512" s="5" t="s">
        <v>112</v>
      </c>
      <c r="G4512" s="5" t="s">
        <v>87</v>
      </c>
      <c r="H4512" s="5" t="s">
        <v>130</v>
      </c>
      <c r="I4512">
        <v>1370.4980820146</v>
      </c>
      <c r="J4512">
        <v>3478.6525509732869</v>
      </c>
      <c r="K4512">
        <v>341.51740802291522</v>
      </c>
      <c r="L4512">
        <v>286.14780000000007</v>
      </c>
      <c r="M4512">
        <v>1840.1846153846161</v>
      </c>
      <c r="N4512">
        <v>928.74894518040151</v>
      </c>
      <c r="O4512">
        <v>1372.4405839852459</v>
      </c>
      <c r="P4512">
        <v>2200.2843057273508</v>
      </c>
      <c r="Q4512">
        <v>466.90736276515281</v>
      </c>
      <c r="R4512">
        <v>912.37696261861333</v>
      </c>
      <c r="S4512">
        <v>1741</v>
      </c>
      <c r="T4512">
        <v>883.26464255999997</v>
      </c>
      <c r="U4512">
        <v>135.30402000000001</v>
      </c>
      <c r="V4512">
        <v>1217</v>
      </c>
      <c r="W4512">
        <v>340.1318536445529</v>
      </c>
      <c r="X4512">
        <v>1265.3631950399999</v>
      </c>
      <c r="Y4512">
        <v>7250.6251799887386</v>
      </c>
      <c r="Z4512">
        <v>1309</v>
      </c>
      <c r="AA4512">
        <v>8148</v>
      </c>
      <c r="AB4512">
        <v>87.02</v>
      </c>
      <c r="AC4512">
        <v>1261.0332800000001</v>
      </c>
      <c r="AD4512">
        <v>1758.215797855102</v>
      </c>
      <c r="AE4512">
        <v>1298.918592</v>
      </c>
      <c r="AF4512">
        <v>2616.528896209607</v>
      </c>
      <c r="AG4512">
        <v>11159</v>
      </c>
      <c r="AH4512">
        <v>2446</v>
      </c>
      <c r="AI4512">
        <v>746.87819040000011</v>
      </c>
      <c r="AJ4512">
        <v>4303</v>
      </c>
      <c r="AK4512">
        <v>537.14617837568642</v>
      </c>
      <c r="AL4512">
        <v>61701.18359375</v>
      </c>
      <c r="AM4512">
        <v>48342.0234375</v>
      </c>
      <c r="AN4512">
        <v>13359.162109375</v>
      </c>
      <c r="AO4512" s="5" t="s">
        <v>4683</v>
      </c>
    </row>
    <row r="4513" spans="1:41" ht="14.25" x14ac:dyDescent="0.45">
      <c r="A4513">
        <v>2022</v>
      </c>
      <c r="B4513" s="5" t="s">
        <v>1507</v>
      </c>
      <c r="C4513" s="5" t="s">
        <v>277</v>
      </c>
      <c r="D4513" s="5" t="s">
        <v>107</v>
      </c>
      <c r="E4513" s="5" t="s">
        <v>112</v>
      </c>
      <c r="F4513" s="5" t="s">
        <v>112</v>
      </c>
      <c r="G4513" s="5" t="s">
        <v>87</v>
      </c>
      <c r="H4513" s="5" t="s">
        <v>130</v>
      </c>
      <c r="I4513">
        <v>1512.4205353414679</v>
      </c>
      <c r="J4513">
        <v>4921.7689645637493</v>
      </c>
      <c r="K4513">
        <v>310</v>
      </c>
      <c r="L4513">
        <v>316.69953068491242</v>
      </c>
      <c r="M4513">
        <v>1426.4682967478029</v>
      </c>
      <c r="N4513">
        <v>818.77500000000009</v>
      </c>
      <c r="O4513">
        <v>1200.1573141197059</v>
      </c>
      <c r="P4513">
        <v>1835.2</v>
      </c>
      <c r="Q4513">
        <v>707.91077325032859</v>
      </c>
      <c r="R4513">
        <v>841.53543109461032</v>
      </c>
      <c r="S4513">
        <v>979.59592959797385</v>
      </c>
      <c r="T4513">
        <v>1198.908451149759</v>
      </c>
      <c r="U4513">
        <v>127</v>
      </c>
      <c r="V4513">
        <v>906</v>
      </c>
      <c r="W4513">
        <v>305.73090591319328</v>
      </c>
      <c r="X4513">
        <v>1667.329273701612</v>
      </c>
      <c r="Y4513">
        <v>10014</v>
      </c>
      <c r="Z4513">
        <v>1574.7088000000001</v>
      </c>
      <c r="AA4513">
        <v>10563.521170237311</v>
      </c>
      <c r="AB4513">
        <v>87</v>
      </c>
      <c r="AC4513">
        <v>1603.632254875683</v>
      </c>
      <c r="AD4513">
        <v>3128.3946879999999</v>
      </c>
      <c r="AE4513">
        <v>1325.4118770643679</v>
      </c>
      <c r="AF4513">
        <v>2737.6631130063961</v>
      </c>
      <c r="AG4513">
        <v>8478.8359698459444</v>
      </c>
      <c r="AH4513">
        <v>3148.145</v>
      </c>
      <c r="AI4513">
        <v>670.18916593329595</v>
      </c>
      <c r="AJ4513">
        <v>5284.3043178314174</v>
      </c>
      <c r="AK4513">
        <v>557</v>
      </c>
      <c r="AL4513">
        <v>68248.3046875</v>
      </c>
      <c r="AM4513">
        <v>53569.38671875</v>
      </c>
      <c r="AN4513">
        <v>14678.9189453125</v>
      </c>
      <c r="AO4513" s="5" t="s">
        <v>3204</v>
      </c>
    </row>
    <row r="4514" spans="1:41" ht="14.25" x14ac:dyDescent="0.45">
      <c r="A4514">
        <v>2022</v>
      </c>
      <c r="B4514" s="5" t="s">
        <v>5028</v>
      </c>
      <c r="C4514" s="5" t="s">
        <v>277</v>
      </c>
      <c r="D4514" s="5" t="s">
        <v>107</v>
      </c>
      <c r="E4514" s="5" t="s">
        <v>112</v>
      </c>
      <c r="F4514" s="5" t="s">
        <v>112</v>
      </c>
      <c r="G4514" s="5" t="s">
        <v>87</v>
      </c>
      <c r="H4514" s="5" t="s">
        <v>130</v>
      </c>
      <c r="I4514">
        <v>1436.2060482723391</v>
      </c>
      <c r="J4514">
        <v>4130.6487144888733</v>
      </c>
      <c r="K4514">
        <v>248</v>
      </c>
      <c r="L4514">
        <v>330.69225458052</v>
      </c>
      <c r="M4514">
        <v>2016.2952</v>
      </c>
      <c r="N4514">
        <v>1170.4235912235019</v>
      </c>
      <c r="O4514">
        <v>1439.4389696302819</v>
      </c>
      <c r="P4514">
        <v>1796.7297148279999</v>
      </c>
      <c r="Q4514">
        <v>524.65345254387398</v>
      </c>
      <c r="R4514">
        <v>889.34817543647591</v>
      </c>
      <c r="S4514">
        <v>1693.3311421599999</v>
      </c>
      <c r="T4514">
        <v>972.59008797941772</v>
      </c>
      <c r="U4514">
        <v>135.30402000000001</v>
      </c>
      <c r="V4514">
        <v>1446</v>
      </c>
      <c r="W4514">
        <v>411.74870399999998</v>
      </c>
      <c r="X4514">
        <v>1938.43425</v>
      </c>
      <c r="Y4514">
        <v>9287.0788251153572</v>
      </c>
      <c r="Z4514">
        <v>1919.8881653785761</v>
      </c>
      <c r="AA4514">
        <v>8148</v>
      </c>
      <c r="AB4514">
        <v>541</v>
      </c>
      <c r="AC4514">
        <v>1236.2011992</v>
      </c>
      <c r="AD4514">
        <v>3388.257989201129</v>
      </c>
      <c r="AE4514">
        <v>1294.6737599999999</v>
      </c>
      <c r="AF4514">
        <v>3428.6172954908311</v>
      </c>
      <c r="AG4514">
        <v>14858</v>
      </c>
      <c r="AH4514">
        <v>2766.9738448020462</v>
      </c>
      <c r="AI4514">
        <v>732.23352000000011</v>
      </c>
      <c r="AJ4514">
        <v>4303.7069708735999</v>
      </c>
      <c r="AK4514">
        <v>538</v>
      </c>
      <c r="AL4514">
        <v>73022.4765625</v>
      </c>
      <c r="AM4514">
        <v>56336.171875</v>
      </c>
      <c r="AN4514">
        <v>16686.3046875</v>
      </c>
      <c r="AO4514" s="5" t="s">
        <v>6011</v>
      </c>
    </row>
    <row r="4515" spans="1:41" ht="14.25" x14ac:dyDescent="0.45">
      <c r="A4515">
        <v>2022</v>
      </c>
      <c r="B4515" s="5" t="s">
        <v>589</v>
      </c>
      <c r="C4515" s="5" t="s">
        <v>277</v>
      </c>
      <c r="D4515" s="5" t="s">
        <v>107</v>
      </c>
      <c r="E4515" s="5" t="s">
        <v>112</v>
      </c>
      <c r="F4515" s="5" t="s">
        <v>112</v>
      </c>
      <c r="G4515" s="5" t="s">
        <v>87</v>
      </c>
      <c r="H4515" s="5" t="s">
        <v>130</v>
      </c>
      <c r="I4515">
        <v>1382.598318523897</v>
      </c>
      <c r="J4515">
        <v>3573.9465199999981</v>
      </c>
      <c r="K4515">
        <v>288.42049164935088</v>
      </c>
      <c r="L4515">
        <v>289.12563993398408</v>
      </c>
      <c r="M4515">
        <v>1435.3</v>
      </c>
      <c r="N4515">
        <v>1209.880903</v>
      </c>
      <c r="O4515">
        <v>1256.7561081571459</v>
      </c>
      <c r="P4515">
        <v>1724.2</v>
      </c>
      <c r="Q4515">
        <v>771.59019849876961</v>
      </c>
      <c r="R4515">
        <v>898.22255551025705</v>
      </c>
      <c r="S4515">
        <v>1194.7899305223921</v>
      </c>
      <c r="T4515">
        <v>822.6781167157751</v>
      </c>
      <c r="U4515">
        <v>124.8724812</v>
      </c>
      <c r="V4515">
        <v>26</v>
      </c>
      <c r="W4515">
        <v>302.89447911152439</v>
      </c>
      <c r="X4515">
        <v>1235.4664187808</v>
      </c>
      <c r="Y4515">
        <v>9293.6678499999962</v>
      </c>
      <c r="Z4515">
        <v>1132.9608158317051</v>
      </c>
      <c r="AA4515">
        <v>8314.1820608410744</v>
      </c>
      <c r="AB4515">
        <v>87</v>
      </c>
      <c r="AC4515">
        <v>1387.7551599999999</v>
      </c>
      <c r="AD4515">
        <v>3174.5448391823402</v>
      </c>
      <c r="AE4515">
        <v>1324.8969638399999</v>
      </c>
      <c r="AF4515">
        <v>2547.3596161398659</v>
      </c>
      <c r="AG4515">
        <v>10387.66701264945</v>
      </c>
      <c r="AH4515">
        <v>2530.0323405239569</v>
      </c>
      <c r="AI4515">
        <v>701.09131003200014</v>
      </c>
      <c r="AJ4515">
        <v>4607.1304572090239</v>
      </c>
      <c r="AK4515">
        <v>547.8891019432001</v>
      </c>
      <c r="AL4515">
        <v>62572.9140625</v>
      </c>
      <c r="AM4515">
        <v>48996.0546875</v>
      </c>
      <c r="AN4515">
        <v>13576.86328125</v>
      </c>
      <c r="AO4515" s="5" t="s">
        <v>1194</v>
      </c>
    </row>
    <row r="4516" spans="1:41" ht="14.25" x14ac:dyDescent="0.45">
      <c r="A4516">
        <v>2022</v>
      </c>
      <c r="B4516" s="5" t="s">
        <v>1508</v>
      </c>
      <c r="C4516" s="5" t="s">
        <v>277</v>
      </c>
      <c r="D4516" s="5" t="s">
        <v>107</v>
      </c>
      <c r="E4516" s="5" t="s">
        <v>112</v>
      </c>
      <c r="F4516" s="5" t="s">
        <v>112</v>
      </c>
      <c r="G4516" s="5" t="s">
        <v>87</v>
      </c>
      <c r="H4516" s="5" t="s">
        <v>130</v>
      </c>
      <c r="I4516">
        <v>1895.125267346154</v>
      </c>
      <c r="J4516">
        <v>3329.5</v>
      </c>
      <c r="K4516">
        <v>292.91457140044213</v>
      </c>
      <c r="L4516">
        <v>370.69979999999998</v>
      </c>
      <c r="M4516">
        <v>1819.0779435018201</v>
      </c>
      <c r="N4516">
        <v>840.57879455997977</v>
      </c>
      <c r="O4516">
        <v>1294</v>
      </c>
      <c r="P4516">
        <v>1835.2</v>
      </c>
      <c r="Q4516">
        <v>922.84736409662912</v>
      </c>
      <c r="R4516">
        <v>689.65776922045882</v>
      </c>
      <c r="S4516">
        <v>1299.680541031224</v>
      </c>
      <c r="T4516">
        <v>1316.8090369634031</v>
      </c>
      <c r="U4516">
        <v>169.18761461672719</v>
      </c>
      <c r="V4516">
        <v>887</v>
      </c>
      <c r="W4516">
        <v>295.31559829595341</v>
      </c>
      <c r="X4516">
        <v>1951.8098244292689</v>
      </c>
      <c r="Y4516">
        <v>9225.4274999999998</v>
      </c>
      <c r="Z4516">
        <v>2138.8200000000002</v>
      </c>
      <c r="AA4516">
        <v>10499.79331636944</v>
      </c>
      <c r="AB4516">
        <v>109</v>
      </c>
      <c r="AC4516">
        <v>1561.4221433619509</v>
      </c>
      <c r="AD4516">
        <v>4065.7197782540652</v>
      </c>
      <c r="AE4516">
        <v>1757.489071503398</v>
      </c>
      <c r="AF4516">
        <v>2506.6161560340429</v>
      </c>
      <c r="AG4516">
        <v>9032</v>
      </c>
      <c r="AH4516">
        <v>3649.8106008544851</v>
      </c>
      <c r="AI4516">
        <v>657.04820189538816</v>
      </c>
      <c r="AJ4516">
        <v>5272.7291728443097</v>
      </c>
      <c r="AK4516">
        <v>739.00989855416037</v>
      </c>
      <c r="AL4516">
        <v>70424.2890625</v>
      </c>
      <c r="AM4516">
        <v>52934.09765625</v>
      </c>
      <c r="AN4516">
        <v>17490.1953125</v>
      </c>
      <c r="AO4516" s="5" t="s">
        <v>3205</v>
      </c>
    </row>
    <row r="4517" spans="1:41" ht="14.25" x14ac:dyDescent="0.45">
      <c r="A4517">
        <v>2022</v>
      </c>
      <c r="B4517" s="5" t="s">
        <v>1509</v>
      </c>
      <c r="C4517" s="5" t="s">
        <v>277</v>
      </c>
      <c r="D4517" s="5" t="s">
        <v>107</v>
      </c>
      <c r="E4517" s="5" t="s">
        <v>112</v>
      </c>
      <c r="F4517" s="5" t="s">
        <v>112</v>
      </c>
      <c r="G4517" s="5" t="s">
        <v>87</v>
      </c>
      <c r="H4517" s="5" t="s">
        <v>130</v>
      </c>
      <c r="I4517">
        <v>1449.737317622021</v>
      </c>
      <c r="J4517">
        <v>3187.3</v>
      </c>
      <c r="K4517">
        <v>331.40599954558382</v>
      </c>
      <c r="L4517">
        <v>308.48663468128859</v>
      </c>
      <c r="M4517">
        <v>1557.8245471140931</v>
      </c>
      <c r="N4517">
        <v>953.4316273972878</v>
      </c>
      <c r="O4517">
        <v>1208.5996883597311</v>
      </c>
      <c r="P4517">
        <v>1780.2351839999999</v>
      </c>
      <c r="Q4517">
        <v>784.29425764575024</v>
      </c>
      <c r="R4517">
        <v>968.41195095199532</v>
      </c>
      <c r="S4517">
        <v>1185.6843455921251</v>
      </c>
      <c r="T4517">
        <v>998.86042161160117</v>
      </c>
      <c r="U4517">
        <v>165.87021040855609</v>
      </c>
      <c r="V4517">
        <v>929</v>
      </c>
      <c r="W4517">
        <v>257.54707042525922</v>
      </c>
      <c r="X4517">
        <v>1645.3232945447039</v>
      </c>
      <c r="Y4517">
        <v>7965.3211500000016</v>
      </c>
      <c r="Z4517">
        <v>1920.1217116535031</v>
      </c>
      <c r="AA4517">
        <v>10309.81864559848</v>
      </c>
      <c r="AB4517">
        <v>110</v>
      </c>
      <c r="AC4517">
        <v>1420.3545200000001</v>
      </c>
      <c r="AD4517">
        <v>3220.6347547788168</v>
      </c>
      <c r="AE4517">
        <v>1718.1812504020049</v>
      </c>
      <c r="AF4517">
        <v>2571.396629173224</v>
      </c>
      <c r="AG4517">
        <v>9956.6090719638651</v>
      </c>
      <c r="AH4517">
        <v>2581.895213741288</v>
      </c>
      <c r="AI4517">
        <v>715.11313623264016</v>
      </c>
      <c r="AJ4517">
        <v>6401.4885881216496</v>
      </c>
      <c r="AK4517">
        <v>582.25665992135919</v>
      </c>
      <c r="AL4517">
        <v>67185.203125</v>
      </c>
      <c r="AM4517">
        <v>52790.05859375</v>
      </c>
      <c r="AN4517">
        <v>14395.1455078125</v>
      </c>
      <c r="AO4517" s="5" t="s">
        <v>3203</v>
      </c>
    </row>
    <row r="4518" spans="1:41" ht="14.25" x14ac:dyDescent="0.45">
      <c r="A4518">
        <v>2022</v>
      </c>
      <c r="B4518" s="5" t="s">
        <v>4071</v>
      </c>
      <c r="C4518" s="5" t="s">
        <v>277</v>
      </c>
      <c r="D4518" s="5" t="s">
        <v>107</v>
      </c>
      <c r="E4518" s="5" t="s">
        <v>113</v>
      </c>
      <c r="F4518" s="5" t="s">
        <v>113</v>
      </c>
      <c r="G4518" s="5" t="s">
        <v>86</v>
      </c>
      <c r="H4518" s="5" t="s">
        <v>130</v>
      </c>
      <c r="I4518">
        <v>-1353.7113544712661</v>
      </c>
      <c r="J4518">
        <v>4977.3634177834147</v>
      </c>
      <c r="K4518">
        <v>198.67664024448041</v>
      </c>
      <c r="L4518">
        <v>244.81501236466889</v>
      </c>
      <c r="M4518">
        <v>2999.7509354982421</v>
      </c>
      <c r="N4518">
        <v>3557.7089778917866</v>
      </c>
      <c r="O4518">
        <v>1779.1133635262042</v>
      </c>
      <c r="P4518">
        <v>2507.7653256116159</v>
      </c>
      <c r="Q4518">
        <v>1142.1762111113169</v>
      </c>
      <c r="R4518">
        <v>2453.2932961753586</v>
      </c>
      <c r="S4518">
        <v>3072.5312686271682</v>
      </c>
      <c r="T4518">
        <v>3085.9035172017088</v>
      </c>
      <c r="U4518">
        <v>257.15862643347572</v>
      </c>
      <c r="V4518">
        <v>2072.6985290538146</v>
      </c>
      <c r="W4518">
        <v>1542.9517586008544</v>
      </c>
      <c r="X4518">
        <v>3055.0444820296916</v>
      </c>
      <c r="Y4518">
        <v>17421.982623615113</v>
      </c>
      <c r="Z4518">
        <v>818.79306656418669</v>
      </c>
      <c r="AA4518">
        <v>17425.068527132316</v>
      </c>
      <c r="AB4518">
        <v>806.44945249537989</v>
      </c>
      <c r="AC4518">
        <v>2432.9997260338114</v>
      </c>
      <c r="AD4518">
        <v>2211.7462556354062</v>
      </c>
      <c r="AE4518">
        <v>5055.7643616611449</v>
      </c>
      <c r="AF4518">
        <v>8891.722394465005</v>
      </c>
      <c r="AG4518">
        <v>35231.760455891912</v>
      </c>
      <c r="AH4518">
        <v>3978.7582681787367</v>
      </c>
      <c r="AI4518">
        <v>1130.4693218015593</v>
      </c>
      <c r="AJ4518">
        <v>4838.1413505190067</v>
      </c>
      <c r="AK4518">
        <v>2324.6430071777249</v>
      </c>
      <c r="AL4518">
        <v>134161.546875</v>
      </c>
      <c r="AM4518">
        <v>107975.5</v>
      </c>
      <c r="AN4518">
        <v>26186.037109375</v>
      </c>
      <c r="AO4518" s="5" t="s">
        <v>4684</v>
      </c>
    </row>
    <row r="4519" spans="1:41" ht="14.25" x14ac:dyDescent="0.45">
      <c r="A4519">
        <v>2022</v>
      </c>
      <c r="B4519" s="5" t="s">
        <v>5028</v>
      </c>
      <c r="C4519" s="5" t="s">
        <v>277</v>
      </c>
      <c r="D4519" s="5" t="s">
        <v>107</v>
      </c>
      <c r="E4519" s="5" t="s">
        <v>113</v>
      </c>
      <c r="F4519" s="5" t="s">
        <v>113</v>
      </c>
      <c r="G4519" s="5" t="s">
        <v>86</v>
      </c>
      <c r="H4519" s="5" t="s">
        <v>130</v>
      </c>
      <c r="I4519">
        <v>4222.1125041956857</v>
      </c>
      <c r="J4519">
        <v>13776.204064000251</v>
      </c>
      <c r="K4519">
        <v>104.8708</v>
      </c>
      <c r="L4519">
        <v>238</v>
      </c>
      <c r="M4519">
        <v>3717</v>
      </c>
      <c r="N4519">
        <v>4025.4</v>
      </c>
      <c r="O4519">
        <v>2147.0533828753232</v>
      </c>
      <c r="P4519">
        <v>3111</v>
      </c>
      <c r="Q4519">
        <v>1293.283677433888</v>
      </c>
      <c r="R4519">
        <v>2385</v>
      </c>
      <c r="S4519">
        <v>4000</v>
      </c>
      <c r="T4519">
        <v>4000</v>
      </c>
      <c r="U4519">
        <v>250</v>
      </c>
      <c r="V4519">
        <v>2086</v>
      </c>
      <c r="W4519">
        <v>1503.731736</v>
      </c>
      <c r="X4519">
        <v>3145.35</v>
      </c>
      <c r="Y4519">
        <v>17950</v>
      </c>
      <c r="Z4519">
        <v>1634.12</v>
      </c>
      <c r="AA4519">
        <v>17510</v>
      </c>
      <c r="AB4519">
        <v>564</v>
      </c>
      <c r="AC4519">
        <v>2539.5026035423798</v>
      </c>
      <c r="AD4519">
        <v>2874.259</v>
      </c>
      <c r="AE4519">
        <v>5350</v>
      </c>
      <c r="AF4519">
        <v>8670</v>
      </c>
      <c r="AG4519">
        <v>35623</v>
      </c>
      <c r="AH4519">
        <v>8177</v>
      </c>
      <c r="AI4519">
        <v>1367</v>
      </c>
      <c r="AJ4519">
        <v>4698</v>
      </c>
      <c r="AK4519">
        <v>2422</v>
      </c>
      <c r="AL4519">
        <v>159383.875</v>
      </c>
      <c r="AM4519">
        <v>125361.625</v>
      </c>
      <c r="AN4519">
        <v>34022.265625</v>
      </c>
      <c r="AO4519" s="5" t="s">
        <v>6012</v>
      </c>
    </row>
    <row r="4520" spans="1:41" ht="14.25" x14ac:dyDescent="0.45">
      <c r="A4520">
        <v>2022</v>
      </c>
      <c r="B4520" s="5" t="s">
        <v>1509</v>
      </c>
      <c r="C4520" s="5" t="s">
        <v>277</v>
      </c>
      <c r="D4520" s="5" t="s">
        <v>107</v>
      </c>
      <c r="E4520" s="5" t="s">
        <v>113</v>
      </c>
      <c r="F4520" s="5" t="s">
        <v>113</v>
      </c>
      <c r="G4520" s="5" t="s">
        <v>86</v>
      </c>
      <c r="H4520" s="5" t="s">
        <v>130</v>
      </c>
      <c r="I4520">
        <v>3136.1423316166811</v>
      </c>
      <c r="J4520">
        <v>4199.2696802646597</v>
      </c>
      <c r="K4520">
        <v>188.56205383938115</v>
      </c>
      <c r="L4520">
        <v>393.73677889254458</v>
      </c>
      <c r="M4520">
        <v>1983.5239443580062</v>
      </c>
      <c r="N4520">
        <v>3727.7078094639464</v>
      </c>
      <c r="O4520">
        <v>1531.0150795801101</v>
      </c>
      <c r="P4520">
        <v>2559.7305003285801</v>
      </c>
      <c r="Q4520">
        <v>1338.9952347079754</v>
      </c>
      <c r="R4520">
        <v>2447.3879394035766</v>
      </c>
      <c r="S4520">
        <v>4348.2047901561045</v>
      </c>
      <c r="T4520">
        <v>2021.1161661741251</v>
      </c>
      <c r="U4520">
        <v>270.35709755316219</v>
      </c>
      <c r="V4520">
        <v>2571.2797355638609</v>
      </c>
      <c r="W4520">
        <v>2031.6154709334712</v>
      </c>
      <c r="X4520">
        <v>2767.280756811334</v>
      </c>
      <c r="Y4520">
        <v>17595.784846188137</v>
      </c>
      <c r="Z4520">
        <v>875.97456770869076</v>
      </c>
      <c r="AA4520">
        <v>10446.725679197734</v>
      </c>
      <c r="AB4520">
        <v>823.1454931327346</v>
      </c>
      <c r="AC4520">
        <v>3269.4835020603768</v>
      </c>
      <c r="AD4520">
        <v>1749.7332865459746</v>
      </c>
      <c r="AE4520">
        <v>4845.1807641002579</v>
      </c>
      <c r="AF4520">
        <v>7027.1846754303469</v>
      </c>
      <c r="AG4520">
        <v>43890.510168883295</v>
      </c>
      <c r="AH4520">
        <v>3923.2535005751697</v>
      </c>
      <c r="AI4520">
        <v>1217.9193520841482</v>
      </c>
      <c r="AJ4520">
        <v>4629.5242338663138</v>
      </c>
      <c r="AK4520">
        <v>2390.5058560088673</v>
      </c>
      <c r="AL4520">
        <v>138200.84375</v>
      </c>
      <c r="AM4520">
        <v>113224.96875</v>
      </c>
      <c r="AN4520">
        <v>24975.875</v>
      </c>
      <c r="AO4520" s="5" t="s">
        <v>3206</v>
      </c>
    </row>
    <row r="4521" spans="1:41" ht="14.25" x14ac:dyDescent="0.45">
      <c r="A4521">
        <v>2022</v>
      </c>
      <c r="B4521" s="5" t="s">
        <v>589</v>
      </c>
      <c r="C4521" s="5" t="s">
        <v>277</v>
      </c>
      <c r="D4521" s="5" t="s">
        <v>107</v>
      </c>
      <c r="E4521" s="5" t="s">
        <v>113</v>
      </c>
      <c r="F4521" s="5" t="s">
        <v>113</v>
      </c>
      <c r="G4521" s="5" t="s">
        <v>86</v>
      </c>
      <c r="H4521" s="5" t="s">
        <v>130</v>
      </c>
      <c r="I4521">
        <v>6340.7755861188825</v>
      </c>
      <c r="J4521">
        <v>3304.0146811815548</v>
      </c>
      <c r="K4521">
        <v>157.73920430412005</v>
      </c>
      <c r="L4521">
        <v>305.63636047627688</v>
      </c>
      <c r="M4521">
        <v>2382.3084760056254</v>
      </c>
      <c r="N4521">
        <v>4342.4675067251874</v>
      </c>
      <c r="O4521">
        <v>1674.5703784527468</v>
      </c>
      <c r="P4521">
        <v>1975.9873811750583</v>
      </c>
      <c r="Q4521">
        <v>766.02189169511712</v>
      </c>
      <c r="R4521">
        <v>2059.6270586851138</v>
      </c>
      <c r="S4521">
        <v>3122.8515994270861</v>
      </c>
      <c r="T4521">
        <v>2509.1903253016612</v>
      </c>
      <c r="U4521">
        <v>261.37399221892304</v>
      </c>
      <c r="V4521">
        <v>2232.1338935496028</v>
      </c>
      <c r="W4521">
        <v>2023.0346997744643</v>
      </c>
      <c r="X4521">
        <v>2996.0634480624008</v>
      </c>
      <c r="Y4521">
        <v>17825.706269330552</v>
      </c>
      <c r="Z4521">
        <v>983.98107705898428</v>
      </c>
      <c r="AA4521">
        <v>15997.635421704461</v>
      </c>
      <c r="AB4521">
        <v>819.66883959854272</v>
      </c>
      <c r="AC4521">
        <v>2220.4828864724523</v>
      </c>
      <c r="AD4521">
        <v>1871.1941837267411</v>
      </c>
      <c r="AE4521">
        <v>5497.21780434839</v>
      </c>
      <c r="AF4521">
        <v>7204.5127215223947</v>
      </c>
      <c r="AG4521">
        <v>44121.649132151477</v>
      </c>
      <c r="AH4521">
        <v>3814.0707581096303</v>
      </c>
      <c r="AI4521">
        <v>1212.775323895803</v>
      </c>
      <c r="AJ4521">
        <v>4562.2523349466628</v>
      </c>
      <c r="AK4521">
        <v>2350.8029134968383</v>
      </c>
      <c r="AL4521">
        <v>144935.765625</v>
      </c>
      <c r="AM4521">
        <v>120001.4765625</v>
      </c>
      <c r="AN4521">
        <v>24934.26953125</v>
      </c>
      <c r="AO4521" s="5" t="s">
        <v>1195</v>
      </c>
    </row>
    <row r="4522" spans="1:41" ht="14.25" x14ac:dyDescent="0.45">
      <c r="A4522">
        <v>2022</v>
      </c>
      <c r="B4522" s="5" t="s">
        <v>1507</v>
      </c>
      <c r="C4522" s="5" t="s">
        <v>277</v>
      </c>
      <c r="D4522" s="5" t="s">
        <v>107</v>
      </c>
      <c r="E4522" s="5" t="s">
        <v>113</v>
      </c>
      <c r="F4522" s="5" t="s">
        <v>113</v>
      </c>
      <c r="G4522" s="5" t="s">
        <v>86</v>
      </c>
      <c r="H4522" s="5" t="s">
        <v>130</v>
      </c>
      <c r="I4522">
        <v>6460.7328708834066</v>
      </c>
      <c r="J4522">
        <v>600.91825629827088</v>
      </c>
      <c r="K4522">
        <v>0</v>
      </c>
      <c r="L4522">
        <v>173.51514650612572</v>
      </c>
      <c r="M4522">
        <v>2302.9237141831045</v>
      </c>
      <c r="N4522">
        <v>3755.7391018641933</v>
      </c>
      <c r="O4522">
        <v>2288.8547155075212</v>
      </c>
      <c r="P4522">
        <v>2081.7525307475812</v>
      </c>
      <c r="Q4522">
        <v>1489.0486832217537</v>
      </c>
      <c r="R4522">
        <v>2392.9395137511033</v>
      </c>
      <c r="S4522">
        <v>2164.3787909885937</v>
      </c>
      <c r="T4522">
        <v>2768.5162522313194</v>
      </c>
      <c r="U4522">
        <v>289.52426398414019</v>
      </c>
      <c r="V4522">
        <v>3320.0733660479468</v>
      </c>
      <c r="W4522">
        <v>1185.7404878742666</v>
      </c>
      <c r="X4522">
        <v>4962.7328773579002</v>
      </c>
      <c r="Y4522">
        <v>17705.627194502624</v>
      </c>
      <c r="Z4522">
        <v>1438.1573915639387</v>
      </c>
      <c r="AA4522">
        <v>17228.790474174562</v>
      </c>
      <c r="AB4522">
        <v>841.28555881757927</v>
      </c>
      <c r="AC4522">
        <v>3001.9021036180507</v>
      </c>
      <c r="AD4522">
        <v>2180.6717712876384</v>
      </c>
      <c r="AE4522">
        <v>3890.7005913274024</v>
      </c>
      <c r="AF4522">
        <v>8487.8067576567209</v>
      </c>
      <c r="AG4522">
        <v>45247.765640229736</v>
      </c>
      <c r="AH4522">
        <v>7390.8021827746406</v>
      </c>
      <c r="AI4522">
        <v>1235.1016303559104</v>
      </c>
      <c r="AJ4522">
        <v>4969.4192165497579</v>
      </c>
      <c r="AK4522">
        <v>1735.1514650612573</v>
      </c>
      <c r="AL4522">
        <v>151590.59375</v>
      </c>
      <c r="AM4522">
        <v>122534.4140625</v>
      </c>
      <c r="AN4522">
        <v>29056.16015625</v>
      </c>
      <c r="AO4522" s="5" t="s">
        <v>3208</v>
      </c>
    </row>
    <row r="4523" spans="1:41" ht="14.25" x14ac:dyDescent="0.45">
      <c r="A4523">
        <v>2022</v>
      </c>
      <c r="B4523" s="5" t="s">
        <v>1508</v>
      </c>
      <c r="C4523" s="5" t="s">
        <v>277</v>
      </c>
      <c r="D4523" s="5" t="s">
        <v>107</v>
      </c>
      <c r="E4523" s="5" t="s">
        <v>113</v>
      </c>
      <c r="F4523" s="5" t="s">
        <v>113</v>
      </c>
      <c r="G4523" s="5" t="s">
        <v>86</v>
      </c>
      <c r="H4523" s="5" t="s">
        <v>130</v>
      </c>
      <c r="I4523">
        <v>4584.8841681132835</v>
      </c>
      <c r="J4523">
        <v>5175.5541691512308</v>
      </c>
      <c r="K4523">
        <v>734.38586138247069</v>
      </c>
      <c r="L4523">
        <v>170.27535514518411</v>
      </c>
      <c r="M4523">
        <v>1940.7200234768418</v>
      </c>
      <c r="N4523">
        <v>2527.2779984442914</v>
      </c>
      <c r="O4523">
        <v>3182.2642130411032</v>
      </c>
      <c r="P4523">
        <v>2021.8223987554329</v>
      </c>
      <c r="Q4523">
        <v>939.30498942179486</v>
      </c>
      <c r="R4523">
        <v>2614.0426112283817</v>
      </c>
      <c r="S4523">
        <v>2619.9992018276557</v>
      </c>
      <c r="T4523">
        <v>2843.1877482498276</v>
      </c>
      <c r="U4523">
        <v>296.13392583160976</v>
      </c>
      <c r="V4523">
        <v>2973.7637781694493</v>
      </c>
      <c r="W4523">
        <v>2114.4576677234099</v>
      </c>
      <c r="X4523">
        <v>2922.9319569386048</v>
      </c>
      <c r="Y4523">
        <v>16769.542552177223</v>
      </c>
      <c r="Z4523">
        <v>2132.3908111873707</v>
      </c>
      <c r="AA4523">
        <v>12622.461950436918</v>
      </c>
      <c r="AB4523">
        <v>825.5774794918018</v>
      </c>
      <c r="AC4523">
        <v>2542.020453435216</v>
      </c>
      <c r="AD4523">
        <v>1739.6096889291537</v>
      </c>
      <c r="AE4523">
        <v>5048.6575248505696</v>
      </c>
      <c r="AF4523">
        <v>7468.10648540288</v>
      </c>
      <c r="AG4523">
        <v>45636.322456907787</v>
      </c>
      <c r="AH4523">
        <v>6273.2122698655176</v>
      </c>
      <c r="AI4523">
        <v>1212.040406753908</v>
      </c>
      <c r="AJ4523">
        <v>4948.1621061263277</v>
      </c>
      <c r="AK4523">
        <v>2367.1820978638411</v>
      </c>
      <c r="AL4523">
        <v>147246.3125</v>
      </c>
      <c r="AM4523">
        <v>118470.71875</v>
      </c>
      <c r="AN4523">
        <v>28775.568359375</v>
      </c>
      <c r="AO4523" s="5" t="s">
        <v>3207</v>
      </c>
    </row>
    <row r="4524" spans="1:41" ht="14.25" x14ac:dyDescent="0.45">
      <c r="A4524">
        <v>2022</v>
      </c>
      <c r="B4524" s="5" t="s">
        <v>5028</v>
      </c>
      <c r="C4524" s="5" t="s">
        <v>277</v>
      </c>
      <c r="D4524" s="5" t="s">
        <v>107</v>
      </c>
      <c r="E4524" s="5" t="s">
        <v>113</v>
      </c>
      <c r="F4524" s="5" t="s">
        <v>113</v>
      </c>
      <c r="G4524" s="5" t="s">
        <v>87</v>
      </c>
      <c r="H4524" s="5" t="s">
        <v>130</v>
      </c>
      <c r="I4524">
        <v>4570.1503576795449</v>
      </c>
      <c r="J4524">
        <v>15152.819744533521</v>
      </c>
      <c r="K4524">
        <v>110.2834790279866</v>
      </c>
      <c r="L4524">
        <v>258.04838226283198</v>
      </c>
      <c r="M4524">
        <v>3944.5101359999999</v>
      </c>
      <c r="N4524">
        <v>4280.1586215611997</v>
      </c>
      <c r="O4524">
        <v>2278.4702263343552</v>
      </c>
      <c r="P4524">
        <v>3311.1376639709988</v>
      </c>
      <c r="Q4524">
        <v>1379.1812048202139</v>
      </c>
      <c r="R4524">
        <v>2513.635929</v>
      </c>
      <c r="S4524">
        <v>4199.20928</v>
      </c>
      <c r="T4524">
        <v>4322.622613241856</v>
      </c>
      <c r="U4524">
        <v>257.57524999999998</v>
      </c>
      <c r="V4524">
        <v>2243</v>
      </c>
      <c r="W4524">
        <v>1595.7721480970879</v>
      </c>
      <c r="X4524">
        <v>3431.5768499999999</v>
      </c>
      <c r="Y4524">
        <v>19832</v>
      </c>
      <c r="Z4524">
        <v>1737.5398237853601</v>
      </c>
      <c r="AA4524">
        <v>19114</v>
      </c>
      <c r="AB4524">
        <v>617</v>
      </c>
      <c r="AC4524">
        <v>2694.9404789000018</v>
      </c>
      <c r="AD4524">
        <v>3065.1620056404749</v>
      </c>
      <c r="AE4524">
        <v>5677.4627999999993</v>
      </c>
      <c r="AF4524">
        <v>9400.33392528888</v>
      </c>
      <c r="AG4524">
        <v>40516</v>
      </c>
      <c r="AH4524">
        <v>8938.1422977381626</v>
      </c>
      <c r="AI4524">
        <v>1450.6713360000001</v>
      </c>
      <c r="AJ4524">
        <v>5186.9716134336004</v>
      </c>
      <c r="AK4524">
        <v>2511</v>
      </c>
      <c r="AL4524">
        <v>174589.375</v>
      </c>
      <c r="AM4524">
        <v>138124.953125</v>
      </c>
      <c r="AN4524">
        <v>36464.421875</v>
      </c>
      <c r="AO4524" s="5" t="s">
        <v>6013</v>
      </c>
    </row>
    <row r="4525" spans="1:41" ht="14.25" x14ac:dyDescent="0.45">
      <c r="A4525">
        <v>2022</v>
      </c>
      <c r="B4525" s="5" t="s">
        <v>589</v>
      </c>
      <c r="C4525" s="5" t="s">
        <v>277</v>
      </c>
      <c r="D4525" s="5" t="s">
        <v>107</v>
      </c>
      <c r="E4525" s="5" t="s">
        <v>113</v>
      </c>
      <c r="F4525" s="5" t="s">
        <v>113</v>
      </c>
      <c r="G4525" s="5" t="s">
        <v>87</v>
      </c>
      <c r="H4525" s="5" t="s">
        <v>130</v>
      </c>
      <c r="I4525">
        <v>7172.8653254809751</v>
      </c>
      <c r="J4525">
        <v>3558.426471037661</v>
      </c>
      <c r="K4525">
        <v>164.1360525549737</v>
      </c>
      <c r="L4525">
        <v>327.6042731236231</v>
      </c>
      <c r="M4525">
        <v>2515.802197197369</v>
      </c>
      <c r="N4525">
        <v>4709.6910315000014</v>
      </c>
      <c r="O4525">
        <v>1768.9705545883839</v>
      </c>
      <c r="P4525">
        <v>2294</v>
      </c>
      <c r="Q4525">
        <v>808.15438001958853</v>
      </c>
      <c r="R4525">
        <v>2128.5015463724239</v>
      </c>
      <c r="S4525">
        <v>3240.0239999999999</v>
      </c>
      <c r="T4525">
        <v>2494.5723539123501</v>
      </c>
      <c r="U4525">
        <v>260.1510025</v>
      </c>
      <c r="V4525">
        <v>53</v>
      </c>
      <c r="W4525">
        <v>2146.8894398564089</v>
      </c>
      <c r="X4525">
        <v>3227.2281877536002</v>
      </c>
      <c r="Y4525">
        <v>19039</v>
      </c>
      <c r="Z4525">
        <v>1042.1761247801969</v>
      </c>
      <c r="AA4525">
        <v>17200.339054695662</v>
      </c>
      <c r="AB4525">
        <v>784</v>
      </c>
      <c r="AC4525">
        <v>2354.7959599999999</v>
      </c>
      <c r="AD4525">
        <v>1981.8611847051609</v>
      </c>
      <c r="AE4525">
        <v>5805.2568632255998</v>
      </c>
      <c r="AF4525">
        <v>7722.3441270739704</v>
      </c>
      <c r="AG4525">
        <v>47899.709916829619</v>
      </c>
      <c r="AH4525">
        <v>4108.3497976715016</v>
      </c>
      <c r="AI4525">
        <v>1280.733731712</v>
      </c>
      <c r="AJ4525">
        <v>4914.2581891936952</v>
      </c>
      <c r="AK4525">
        <v>2386.8470267438061</v>
      </c>
      <c r="AL4525">
        <v>153389.6875</v>
      </c>
      <c r="AM4525">
        <v>127290.2734375</v>
      </c>
      <c r="AN4525">
        <v>26099.416015625</v>
      </c>
      <c r="AO4525" s="5" t="s">
        <v>1196</v>
      </c>
    </row>
    <row r="4526" spans="1:41" ht="14.25" x14ac:dyDescent="0.45">
      <c r="A4526">
        <v>2022</v>
      </c>
      <c r="B4526" s="5" t="s">
        <v>1509</v>
      </c>
      <c r="C4526" s="5" t="s">
        <v>277</v>
      </c>
      <c r="D4526" s="5" t="s">
        <v>107</v>
      </c>
      <c r="E4526" s="5" t="s">
        <v>113</v>
      </c>
      <c r="F4526" s="5" t="s">
        <v>113</v>
      </c>
      <c r="G4526" s="5" t="s">
        <v>87</v>
      </c>
      <c r="H4526" s="5" t="s">
        <v>130</v>
      </c>
      <c r="I4526">
        <v>3558</v>
      </c>
      <c r="J4526">
        <v>4563.3654991660424</v>
      </c>
      <c r="K4526">
        <v>207.70533374927319</v>
      </c>
      <c r="L4526">
        <v>425.00137080191911</v>
      </c>
      <c r="M4526">
        <v>2172.5748402352019</v>
      </c>
      <c r="N4526">
        <v>3998.3642167147409</v>
      </c>
      <c r="O4526">
        <v>1659.773654891829</v>
      </c>
      <c r="P4526">
        <v>2438</v>
      </c>
      <c r="Q4526">
        <v>1449.854062992913</v>
      </c>
      <c r="R4526">
        <v>2765.5076448088939</v>
      </c>
      <c r="S4526">
        <v>4673</v>
      </c>
      <c r="T4526">
        <v>2136.4514573359252</v>
      </c>
      <c r="U4526">
        <v>295.78655941968958</v>
      </c>
      <c r="V4526">
        <v>2833</v>
      </c>
      <c r="W4526">
        <v>2187.6803392136808</v>
      </c>
      <c r="X4526">
        <v>2968.2037652057402</v>
      </c>
      <c r="Y4526">
        <v>19048</v>
      </c>
      <c r="Z4526">
        <v>948.80118505290181</v>
      </c>
      <c r="AA4526">
        <v>11461.671516229189</v>
      </c>
      <c r="AB4526">
        <v>784</v>
      </c>
      <c r="AC4526">
        <v>3590.1975653457221</v>
      </c>
      <c r="AD4526">
        <v>1898.3930527356761</v>
      </c>
      <c r="AE4526">
        <v>5286</v>
      </c>
      <c r="AF4526">
        <v>7688.1531735766303</v>
      </c>
      <c r="AG4526">
        <v>50417.986983946197</v>
      </c>
      <c r="AH4526">
        <v>4292.2699835472094</v>
      </c>
      <c r="AI4526">
        <v>1306.3484063462402</v>
      </c>
      <c r="AJ4526">
        <v>5077.8220367159656</v>
      </c>
      <c r="AK4526">
        <v>2646.8283163157289</v>
      </c>
      <c r="AL4526">
        <v>152778.734375</v>
      </c>
      <c r="AM4526">
        <v>125845.515625</v>
      </c>
      <c r="AN4526">
        <v>26933.228515625</v>
      </c>
      <c r="AO4526" s="5" t="s">
        <v>3210</v>
      </c>
    </row>
    <row r="4527" spans="1:41" ht="14.25" x14ac:dyDescent="0.45">
      <c r="A4527">
        <v>2022</v>
      </c>
      <c r="B4527" s="5" t="s">
        <v>4071</v>
      </c>
      <c r="C4527" s="5" t="s">
        <v>277</v>
      </c>
      <c r="D4527" s="5" t="s">
        <v>107</v>
      </c>
      <c r="E4527" s="5" t="s">
        <v>113</v>
      </c>
      <c r="F4527" s="5" t="s">
        <v>113</v>
      </c>
      <c r="G4527" s="5" t="s">
        <v>87</v>
      </c>
      <c r="H4527" s="5" t="s">
        <v>130</v>
      </c>
      <c r="I4527">
        <v>-1453.000760925509</v>
      </c>
      <c r="J4527">
        <v>4838.8065829390007</v>
      </c>
      <c r="K4527">
        <v>208.45253852229169</v>
      </c>
      <c r="L4527">
        <v>263.96580000000012</v>
      </c>
      <c r="M4527">
        <v>3156.638112442783</v>
      </c>
      <c r="N4527">
        <v>3754.7993069436229</v>
      </c>
      <c r="O4527">
        <v>1868.492008165937</v>
      </c>
      <c r="P4527">
        <v>2617.140952379968</v>
      </c>
      <c r="Q4527">
        <v>1204.269949893848</v>
      </c>
      <c r="R4527">
        <v>2543.8217828624988</v>
      </c>
      <c r="S4527">
        <v>3224</v>
      </c>
      <c r="T4527">
        <v>3312.2424096</v>
      </c>
      <c r="U4527">
        <v>260.1510025</v>
      </c>
      <c r="V4527">
        <v>2221</v>
      </c>
      <c r="W4527">
        <v>1630.0248577214991</v>
      </c>
      <c r="X4527">
        <v>3286.264037760001</v>
      </c>
      <c r="Y4527">
        <v>18378</v>
      </c>
      <c r="Z4527">
        <v>863</v>
      </c>
      <c r="AA4527">
        <v>18570</v>
      </c>
      <c r="AB4527">
        <v>784</v>
      </c>
      <c r="AC4527">
        <v>2560.24541</v>
      </c>
      <c r="AD4527">
        <v>2331.986541604103</v>
      </c>
      <c r="AE4527">
        <v>5320.1811799414581</v>
      </c>
      <c r="AF4527">
        <v>9543.8952790214407</v>
      </c>
      <c r="AG4527">
        <v>37840</v>
      </c>
      <c r="AH4527">
        <v>4167</v>
      </c>
      <c r="AI4527">
        <v>1189.5929438400001</v>
      </c>
      <c r="AJ4527">
        <v>5193</v>
      </c>
      <c r="AK4527">
        <v>2370.0997383308099</v>
      </c>
      <c r="AL4527">
        <v>142048.0625</v>
      </c>
      <c r="AM4527">
        <v>114519.2734375</v>
      </c>
      <c r="AN4527">
        <v>27528.79296875</v>
      </c>
      <c r="AO4527" s="5" t="s">
        <v>4685</v>
      </c>
    </row>
    <row r="4528" spans="1:41" ht="14.25" x14ac:dyDescent="0.45">
      <c r="A4528">
        <v>2022</v>
      </c>
      <c r="B4528" s="5" t="s">
        <v>1508</v>
      </c>
      <c r="C4528" s="5" t="s">
        <v>277</v>
      </c>
      <c r="D4528" s="5" t="s">
        <v>107</v>
      </c>
      <c r="E4528" s="5" t="s">
        <v>113</v>
      </c>
      <c r="F4528" s="5" t="s">
        <v>113</v>
      </c>
      <c r="G4528" s="5" t="s">
        <v>87</v>
      </c>
      <c r="H4528" s="5" t="s">
        <v>130</v>
      </c>
      <c r="I4528">
        <v>5062.7693484090851</v>
      </c>
      <c r="J4528">
        <v>5832.6597351857454</v>
      </c>
      <c r="K4528">
        <v>835.49652040069259</v>
      </c>
      <c r="L4528">
        <v>189.09198000000001</v>
      </c>
      <c r="M4528">
        <v>2165.5039412259289</v>
      </c>
      <c r="N4528">
        <v>2847.923550177999</v>
      </c>
      <c r="O4528">
        <v>3682</v>
      </c>
      <c r="P4528">
        <v>2438</v>
      </c>
      <c r="Q4528">
        <v>1137.7695461671599</v>
      </c>
      <c r="R4528">
        <v>3053.6499275883498</v>
      </c>
      <c r="S4528">
        <v>2858</v>
      </c>
      <c r="T4528">
        <v>3114.19632715126</v>
      </c>
      <c r="U4528">
        <v>329.49419172458289</v>
      </c>
      <c r="V4528">
        <v>3308</v>
      </c>
      <c r="W4528">
        <v>2306.5263600697249</v>
      </c>
      <c r="X4528">
        <v>3516.2093812497042</v>
      </c>
      <c r="Y4528">
        <v>18932</v>
      </c>
      <c r="Z4528">
        <v>2385.8543329280001</v>
      </c>
      <c r="AA4528">
        <v>14287.75946923891</v>
      </c>
      <c r="AB4528">
        <v>784</v>
      </c>
      <c r="AC4528">
        <v>2986.7456846875998</v>
      </c>
      <c r="AD4528">
        <v>2107.1696079239332</v>
      </c>
      <c r="AE4528">
        <v>5507.2569395867713</v>
      </c>
      <c r="AF4528">
        <v>8293.115372558128</v>
      </c>
      <c r="AG4528">
        <v>53684</v>
      </c>
      <c r="AH4528">
        <v>7818.8349736681521</v>
      </c>
      <c r="AI4528">
        <v>1322.1372034643211</v>
      </c>
      <c r="AJ4528">
        <v>6202.1629606839842</v>
      </c>
      <c r="AK4528">
        <v>2749.9431583243768</v>
      </c>
      <c r="AL4528">
        <v>169738.265625</v>
      </c>
      <c r="AM4528">
        <v>136478.25</v>
      </c>
      <c r="AN4528">
        <v>33260.015625</v>
      </c>
      <c r="AO4528" s="5" t="s">
        <v>3209</v>
      </c>
    </row>
    <row r="4529" spans="1:41" ht="14.25" x14ac:dyDescent="0.45">
      <c r="A4529">
        <v>2022</v>
      </c>
      <c r="B4529" s="5" t="s">
        <v>1507</v>
      </c>
      <c r="C4529" s="5" t="s">
        <v>277</v>
      </c>
      <c r="D4529" s="5" t="s">
        <v>107</v>
      </c>
      <c r="E4529" s="5" t="s">
        <v>113</v>
      </c>
      <c r="F4529" s="5" t="s">
        <v>113</v>
      </c>
      <c r="G4529" s="5" t="s">
        <v>87</v>
      </c>
      <c r="H4529" s="5" t="s">
        <v>130</v>
      </c>
      <c r="I4529">
        <v>7167.6225545021734</v>
      </c>
      <c r="J4529">
        <v>585</v>
      </c>
      <c r="K4529"/>
      <c r="L4529">
        <v>193.24646834622769</v>
      </c>
      <c r="M4529">
        <v>2575.3331999999982</v>
      </c>
      <c r="N4529">
        <v>4245.5</v>
      </c>
      <c r="O4529">
        <v>2663.824714898371</v>
      </c>
      <c r="P4529">
        <v>2438</v>
      </c>
      <c r="Q4529">
        <v>1700.6936712842009</v>
      </c>
      <c r="R4529">
        <v>2684.6467816372269</v>
      </c>
      <c r="S4529">
        <v>2457.5186442775039</v>
      </c>
      <c r="T4529">
        <v>3222.0664624649771</v>
      </c>
      <c r="U4529">
        <v>228</v>
      </c>
      <c r="V4529">
        <v>3770</v>
      </c>
      <c r="W4529">
        <v>1297.2109627695679</v>
      </c>
      <c r="X4529">
        <v>6034.3229666421812</v>
      </c>
      <c r="Y4529">
        <v>20072</v>
      </c>
      <c r="Z4529">
        <v>1672.0698365032949</v>
      </c>
      <c r="AA4529">
        <v>19541.695078349221</v>
      </c>
      <c r="AB4529">
        <v>784</v>
      </c>
      <c r="AC4529">
        <v>3478.378343126431</v>
      </c>
      <c r="AD4529">
        <v>2471.1351898734169</v>
      </c>
      <c r="AE4529">
        <v>4439.8010955727696</v>
      </c>
      <c r="AF4529">
        <v>9453</v>
      </c>
      <c r="AG4529">
        <v>51578.670993129337</v>
      </c>
      <c r="AH4529">
        <v>8131.4167057046279</v>
      </c>
      <c r="AI4529">
        <v>1348.579947533608</v>
      </c>
      <c r="AJ4529">
        <v>5657.806806568422</v>
      </c>
      <c r="AK4529">
        <v>1932</v>
      </c>
      <c r="AL4529">
        <v>171823.546875</v>
      </c>
      <c r="AM4529">
        <v>138906.140625</v>
      </c>
      <c r="AN4529">
        <v>32917.40625</v>
      </c>
      <c r="AO4529" s="5" t="s">
        <v>3211</v>
      </c>
    </row>
    <row r="4530" spans="1:41" ht="14.25" x14ac:dyDescent="0.45">
      <c r="A4530">
        <v>2022</v>
      </c>
      <c r="B4530" s="5" t="s">
        <v>589</v>
      </c>
      <c r="C4530" s="5" t="s">
        <v>277</v>
      </c>
      <c r="D4530" s="5" t="s">
        <v>107</v>
      </c>
      <c r="E4530" s="5" t="s">
        <v>114</v>
      </c>
      <c r="F4530" s="5" t="s">
        <v>115</v>
      </c>
      <c r="G4530" s="5" t="s">
        <v>86</v>
      </c>
      <c r="H4530" s="5" t="s">
        <v>130</v>
      </c>
      <c r="I4530">
        <v>21034.508363371879</v>
      </c>
      <c r="J4530">
        <v>19858.591164378195</v>
      </c>
      <c r="K4530">
        <v>2957.7472792606623</v>
      </c>
      <c r="L4530">
        <v>4180.8233749773171</v>
      </c>
      <c r="M4530">
        <v>12601.848657642648</v>
      </c>
      <c r="N4530">
        <v>11789.117094639194</v>
      </c>
      <c r="O4530">
        <v>11372.743332070662</v>
      </c>
      <c r="P4530">
        <v>6931.6131817425858</v>
      </c>
      <c r="Q4530">
        <v>5012.4160086332595</v>
      </c>
      <c r="R4530">
        <v>8720.1774873417962</v>
      </c>
      <c r="S4530">
        <v>12443.791739332581</v>
      </c>
      <c r="T4530">
        <v>12755.050820283444</v>
      </c>
      <c r="U4530">
        <v>2206.1607163588242</v>
      </c>
      <c r="V4530">
        <v>11909.24458146301</v>
      </c>
      <c r="W4530">
        <v>5013.1531707589438</v>
      </c>
      <c r="X4530">
        <v>14991.592196839094</v>
      </c>
      <c r="Y4530">
        <v>62856.26314477549</v>
      </c>
      <c r="Z4530">
        <v>6663.2834487300379</v>
      </c>
      <c r="AA4530">
        <v>94496.908295895759</v>
      </c>
      <c r="AB4530">
        <v>2135.9482644130394</v>
      </c>
      <c r="AC4530">
        <v>11729.313292890025</v>
      </c>
      <c r="AD4530">
        <v>14302.053885993506</v>
      </c>
      <c r="AE4530">
        <v>15365.654254566049</v>
      </c>
      <c r="AF4530">
        <v>37514.180447495492</v>
      </c>
      <c r="AG4530">
        <v>120032.67288591889</v>
      </c>
      <c r="AH4530">
        <v>26777.65932848227</v>
      </c>
      <c r="AI4530">
        <v>6121.3788977671775</v>
      </c>
      <c r="AJ4530">
        <v>31381.265874442372</v>
      </c>
      <c r="AK4530">
        <v>8741.3784916061759</v>
      </c>
      <c r="AL4530">
        <v>601896.5625</v>
      </c>
      <c r="AM4530">
        <v>471682.25</v>
      </c>
      <c r="AN4530">
        <v>130214.3359375</v>
      </c>
      <c r="AO4530" s="5" t="s">
        <v>1197</v>
      </c>
    </row>
    <row r="4531" spans="1:41" ht="14.25" x14ac:dyDescent="0.45">
      <c r="A4531">
        <v>2022</v>
      </c>
      <c r="B4531" s="5" t="s">
        <v>1507</v>
      </c>
      <c r="C4531" s="5" t="s">
        <v>277</v>
      </c>
      <c r="D4531" s="5" t="s">
        <v>107</v>
      </c>
      <c r="E4531" s="5" t="s">
        <v>114</v>
      </c>
      <c r="F4531" s="5" t="s">
        <v>115</v>
      </c>
      <c r="G4531" s="5" t="s">
        <v>86</v>
      </c>
      <c r="H4531" s="5" t="s">
        <v>130</v>
      </c>
      <c r="I4531">
        <v>16137.610342443895</v>
      </c>
      <c r="J4531">
        <v>14049.035461588714</v>
      </c>
      <c r="K4531">
        <v>949.66545861423174</v>
      </c>
      <c r="L4531">
        <v>2960.6008459253767</v>
      </c>
      <c r="M4531">
        <v>10564.232117366522</v>
      </c>
      <c r="N4531">
        <v>9076.0118067335279</v>
      </c>
      <c r="O4531">
        <v>9847.5479250879143</v>
      </c>
      <c r="P4531">
        <v>7443.8748998948304</v>
      </c>
      <c r="Q4531">
        <v>5796.0963140429003</v>
      </c>
      <c r="R4531">
        <v>9087.5440319334193</v>
      </c>
      <c r="S4531">
        <v>16419.018285035436</v>
      </c>
      <c r="T4531">
        <v>11911.058294483584</v>
      </c>
      <c r="U4531">
        <v>2723.8137993244763</v>
      </c>
      <c r="V4531">
        <v>10638.399273109031</v>
      </c>
      <c r="W4531">
        <v>3854.3862720454431</v>
      </c>
      <c r="X4531">
        <v>15954.836112865434</v>
      </c>
      <c r="Y4531">
        <v>66146.077062032171</v>
      </c>
      <c r="Z4531">
        <v>6455.0606774822954</v>
      </c>
      <c r="AA4531">
        <v>88276.827991890459</v>
      </c>
      <c r="AB4531">
        <v>2354.3118827114399</v>
      </c>
      <c r="AC4531">
        <v>10624.68807404007</v>
      </c>
      <c r="AD4531">
        <v>13938.285297046097</v>
      </c>
      <c r="AE4531">
        <v>14797.385589522142</v>
      </c>
      <c r="AF4531">
        <v>36436.176932528651</v>
      </c>
      <c r="AG4531">
        <v>114460.22663182885</v>
      </c>
      <c r="AH4531">
        <v>23691.477662454516</v>
      </c>
      <c r="AI4531">
        <v>5282.7153138506919</v>
      </c>
      <c r="AJ4531">
        <v>39522.149386335725</v>
      </c>
      <c r="AK4531">
        <v>8935.4398574923252</v>
      </c>
      <c r="AL4531">
        <v>578334.5</v>
      </c>
      <c r="AM4531">
        <v>454631.59375</v>
      </c>
      <c r="AN4531">
        <v>123702.984375</v>
      </c>
      <c r="AO4531" s="5" t="s">
        <v>3212</v>
      </c>
    </row>
    <row r="4532" spans="1:41" ht="14.25" x14ac:dyDescent="0.45">
      <c r="A4532">
        <v>2022</v>
      </c>
      <c r="B4532" s="5" t="s">
        <v>4071</v>
      </c>
      <c r="C4532" s="5" t="s">
        <v>277</v>
      </c>
      <c r="D4532" s="5" t="s">
        <v>107</v>
      </c>
      <c r="E4532" s="5" t="s">
        <v>114</v>
      </c>
      <c r="F4532" s="5" t="s">
        <v>115</v>
      </c>
      <c r="G4532" s="5" t="s">
        <v>86</v>
      </c>
      <c r="H4532" s="5" t="s">
        <v>130</v>
      </c>
      <c r="I4532">
        <v>13948.071092798655</v>
      </c>
      <c r="J4532">
        <v>29916.157986000646</v>
      </c>
      <c r="K4532">
        <v>3018.3961513067852</v>
      </c>
      <c r="L4532">
        <v>3526.1590856558191</v>
      </c>
      <c r="M4532">
        <v>13333.52845199579</v>
      </c>
      <c r="N4532">
        <v>12184.501302200078</v>
      </c>
      <c r="O4532">
        <v>11630.460587462057</v>
      </c>
      <c r="P4532">
        <v>11818.269004386313</v>
      </c>
      <c r="Q4532">
        <v>5128.371037686079</v>
      </c>
      <c r="R4532">
        <v>9064.0868896343891</v>
      </c>
      <c r="S4532">
        <v>12997.825614453597</v>
      </c>
      <c r="T4532">
        <v>12549.340969953615</v>
      </c>
      <c r="U4532">
        <v>2214.9689314606226</v>
      </c>
      <c r="V4532">
        <v>11948.618418605016</v>
      </c>
      <c r="W4532">
        <v>5850.8730686144399</v>
      </c>
      <c r="X4532">
        <v>15451.118910628955</v>
      </c>
      <c r="Y4532">
        <v>60225.521676214281</v>
      </c>
      <c r="Z4532">
        <v>6701.5538048563776</v>
      </c>
      <c r="AA4532">
        <v>94054.224666285139</v>
      </c>
      <c r="AB4532">
        <v>2102.2820574387215</v>
      </c>
      <c r="AC4532">
        <v>12158.824765865642</v>
      </c>
      <c r="AD4532">
        <v>15405.479293755923</v>
      </c>
      <c r="AE4532">
        <v>16175.046210018201</v>
      </c>
      <c r="AF4532">
        <v>37382.364823454278</v>
      </c>
      <c r="AG4532">
        <v>122039.2550292817</v>
      </c>
      <c r="AH4532">
        <v>21949.00308335002</v>
      </c>
      <c r="AI4532">
        <v>6009.2827824974611</v>
      </c>
      <c r="AJ4532">
        <v>31728.816066488595</v>
      </c>
      <c r="AK4532">
        <v>8579.112099769658</v>
      </c>
      <c r="AL4532">
        <v>609091.5</v>
      </c>
      <c r="AM4532">
        <v>480214.78125</v>
      </c>
      <c r="AN4532">
        <v>128876.6953125</v>
      </c>
      <c r="AO4532" s="5" t="s">
        <v>4686</v>
      </c>
    </row>
    <row r="4533" spans="1:41" ht="14.25" x14ac:dyDescent="0.45">
      <c r="A4533">
        <v>2022</v>
      </c>
      <c r="B4533" s="5" t="s">
        <v>1509</v>
      </c>
      <c r="C4533" s="5" t="s">
        <v>277</v>
      </c>
      <c r="D4533" s="5" t="s">
        <v>107</v>
      </c>
      <c r="E4533" s="5" t="s">
        <v>114</v>
      </c>
      <c r="F4533" s="5" t="s">
        <v>115</v>
      </c>
      <c r="G4533" s="5" t="s">
        <v>86</v>
      </c>
      <c r="H4533" s="5" t="s">
        <v>130</v>
      </c>
      <c r="I4533">
        <v>13759.082531086968</v>
      </c>
      <c r="J4533">
        <v>18969.839944461051</v>
      </c>
      <c r="K4533">
        <v>2774.3041617370509</v>
      </c>
      <c r="L4533">
        <v>3746.1535829880745</v>
      </c>
      <c r="M4533">
        <v>11238.689381559907</v>
      </c>
      <c r="N4533">
        <v>10732.528965756886</v>
      </c>
      <c r="O4533">
        <v>10891.357358493296</v>
      </c>
      <c r="P4533">
        <v>8645.023519293527</v>
      </c>
      <c r="Q4533">
        <v>6400.9918007797032</v>
      </c>
      <c r="R4533">
        <v>8792.763803722306</v>
      </c>
      <c r="S4533">
        <v>14799.229185106056</v>
      </c>
      <c r="T4533">
        <v>12242.189349397557</v>
      </c>
      <c r="U4533">
        <v>2149.7428967975598</v>
      </c>
      <c r="V4533">
        <v>11370.74705437183</v>
      </c>
      <c r="W4533">
        <v>5021.0825150620876</v>
      </c>
      <c r="X4533">
        <v>16147.510747683935</v>
      </c>
      <c r="Y4533">
        <v>59326.32154268516</v>
      </c>
      <c r="Z4533">
        <v>6984.5841918628776</v>
      </c>
      <c r="AA4533">
        <v>87145.915263495597</v>
      </c>
      <c r="AB4533">
        <v>2329.7957260989006</v>
      </c>
      <c r="AC4533">
        <v>10896.450411242653</v>
      </c>
      <c r="AD4533">
        <v>14509.0113721253</v>
      </c>
      <c r="AE4533">
        <v>14905.982509356121</v>
      </c>
      <c r="AF4533">
        <v>36938.961884034296</v>
      </c>
      <c r="AG4533">
        <v>113410.90015463198</v>
      </c>
      <c r="AH4533">
        <v>20697.160753447191</v>
      </c>
      <c r="AI4533">
        <v>5203.4554387319295</v>
      </c>
      <c r="AJ4533">
        <v>41402.180768440267</v>
      </c>
      <c r="AK4533">
        <v>8961.488214087849</v>
      </c>
      <c r="AL4533">
        <v>580393.4375</v>
      </c>
      <c r="AM4533">
        <v>455578.1875</v>
      </c>
      <c r="AN4533">
        <v>124815.265625</v>
      </c>
      <c r="AO4533" s="5" t="s">
        <v>3214</v>
      </c>
    </row>
    <row r="4534" spans="1:41" ht="14.25" x14ac:dyDescent="0.45">
      <c r="A4534">
        <v>2022</v>
      </c>
      <c r="B4534" s="5" t="s">
        <v>1508</v>
      </c>
      <c r="C4534" s="5" t="s">
        <v>277</v>
      </c>
      <c r="D4534" s="5" t="s">
        <v>107</v>
      </c>
      <c r="E4534" s="5" t="s">
        <v>114</v>
      </c>
      <c r="F4534" s="5" t="s">
        <v>115</v>
      </c>
      <c r="G4534" s="5" t="s">
        <v>86</v>
      </c>
      <c r="H4534" s="5" t="s">
        <v>130</v>
      </c>
      <c r="I4534">
        <v>14878.27742368287</v>
      </c>
      <c r="J4534">
        <v>20998.09559986087</v>
      </c>
      <c r="K4534">
        <v>2806.2542841108975</v>
      </c>
      <c r="L4534">
        <v>3195.4323844454975</v>
      </c>
      <c r="M4534">
        <v>10947.491392860273</v>
      </c>
      <c r="N4534">
        <v>9219.8184450308763</v>
      </c>
      <c r="O4534">
        <v>10954.69709075665</v>
      </c>
      <c r="P4534">
        <v>7037.8542546877288</v>
      </c>
      <c r="Q4534">
        <v>4859.6088359358992</v>
      </c>
      <c r="R4534">
        <v>8232.8466248716595</v>
      </c>
      <c r="S4534">
        <v>10177.268876764858</v>
      </c>
      <c r="T4534">
        <v>12531.086742286278</v>
      </c>
      <c r="U4534">
        <v>2647.0472360058848</v>
      </c>
      <c r="V4534">
        <v>10854.659003318231</v>
      </c>
      <c r="W4534">
        <v>4620.4907354932784</v>
      </c>
      <c r="X4534">
        <v>16882.963353612264</v>
      </c>
      <c r="Y4534">
        <v>60109.201127998764</v>
      </c>
      <c r="Z4534">
        <v>7300.6743180059457</v>
      </c>
      <c r="AA4534">
        <v>81395.700710716643</v>
      </c>
      <c r="AB4534">
        <v>2335.6260835622656</v>
      </c>
      <c r="AC4534">
        <v>10449.241491067793</v>
      </c>
      <c r="AD4534">
        <v>13582.993467443814</v>
      </c>
      <c r="AE4534">
        <v>14749.525798870653</v>
      </c>
      <c r="AF4534">
        <v>35703.210038882062</v>
      </c>
      <c r="AG4534">
        <v>115520.82427638919</v>
      </c>
      <c r="AH4534">
        <v>23639.849959353298</v>
      </c>
      <c r="AI4534">
        <v>5172.4956368159828</v>
      </c>
      <c r="AJ4534">
        <v>35883.011719286165</v>
      </c>
      <c r="AK4534">
        <v>9547.8109144643531</v>
      </c>
      <c r="AL4534">
        <v>566234.0625</v>
      </c>
      <c r="AM4534">
        <v>443035</v>
      </c>
      <c r="AN4534">
        <v>123199.0234375</v>
      </c>
      <c r="AO4534" s="5" t="s">
        <v>3213</v>
      </c>
    </row>
    <row r="4535" spans="1:41" ht="14.25" x14ac:dyDescent="0.45">
      <c r="A4535">
        <v>2022</v>
      </c>
      <c r="B4535" s="5" t="s">
        <v>5028</v>
      </c>
      <c r="C4535" s="5" t="s">
        <v>277</v>
      </c>
      <c r="D4535" s="5" t="s">
        <v>107</v>
      </c>
      <c r="E4535" s="5" t="s">
        <v>114</v>
      </c>
      <c r="F4535" s="5" t="s">
        <v>115</v>
      </c>
      <c r="G4535" s="5" t="s">
        <v>86</v>
      </c>
      <c r="H4535" s="5" t="s">
        <v>130</v>
      </c>
      <c r="I4535">
        <v>16436.973857712099</v>
      </c>
      <c r="J4535">
        <v>40708.306473841083</v>
      </c>
      <c r="K4535">
        <v>2600.8708000000001</v>
      </c>
      <c r="L4535">
        <v>3208</v>
      </c>
      <c r="M4535">
        <v>14380.663055999999</v>
      </c>
      <c r="N4535">
        <v>12424.848</v>
      </c>
      <c r="O4535">
        <v>11832.838238025321</v>
      </c>
      <c r="P4535">
        <v>12119.962960000001</v>
      </c>
      <c r="Q4535">
        <v>5330.7318681245933</v>
      </c>
      <c r="R4535">
        <v>8999.8765724848054</v>
      </c>
      <c r="S4535">
        <v>16216</v>
      </c>
      <c r="T4535">
        <v>14000</v>
      </c>
      <c r="U4535">
        <v>2124.1999999999998</v>
      </c>
      <c r="V4535">
        <v>11042</v>
      </c>
      <c r="W4535">
        <v>5699.6596879999997</v>
      </c>
      <c r="X4535">
        <v>23104</v>
      </c>
      <c r="Y4535">
        <v>60560</v>
      </c>
      <c r="Z4535">
        <v>8489.6342845572581</v>
      </c>
      <c r="AA4535">
        <v>88924</v>
      </c>
      <c r="AB4535">
        <v>2407</v>
      </c>
      <c r="AC4535">
        <v>11545.35996831607</v>
      </c>
      <c r="AD4535">
        <v>17099.465928295758</v>
      </c>
      <c r="AE4535">
        <v>15811</v>
      </c>
      <c r="AF4535">
        <v>38668.6</v>
      </c>
      <c r="AG4535">
        <v>128847</v>
      </c>
      <c r="AH4535">
        <v>23762.19037923908</v>
      </c>
      <c r="AI4535">
        <v>6978</v>
      </c>
      <c r="AJ4535">
        <v>31840.912499999999</v>
      </c>
      <c r="AK4535">
        <v>8592</v>
      </c>
      <c r="AL4535">
        <v>643754.125</v>
      </c>
      <c r="AM4535">
        <v>497081.4375</v>
      </c>
      <c r="AN4535">
        <v>146672.6875</v>
      </c>
      <c r="AO4535" s="5" t="s">
        <v>6014</v>
      </c>
    </row>
    <row r="4536" spans="1:41" ht="14.25" x14ac:dyDescent="0.45">
      <c r="A4536">
        <v>2022</v>
      </c>
      <c r="B4536" s="5" t="s">
        <v>1507</v>
      </c>
      <c r="C4536" s="5" t="s">
        <v>277</v>
      </c>
      <c r="D4536" s="5" t="s">
        <v>107</v>
      </c>
      <c r="E4536" s="5" t="s">
        <v>114</v>
      </c>
      <c r="F4536" s="5" t="s">
        <v>115</v>
      </c>
      <c r="G4536" s="5" t="s">
        <v>87</v>
      </c>
      <c r="H4536" s="5" t="s">
        <v>130</v>
      </c>
      <c r="I4536">
        <v>17903.278494542141</v>
      </c>
      <c r="J4536">
        <v>12867.119509582149</v>
      </c>
      <c r="K4536">
        <v>1124</v>
      </c>
      <c r="L4536">
        <v>3297.2663722918001</v>
      </c>
      <c r="M4536">
        <v>11813.85971962644</v>
      </c>
      <c r="N4536">
        <v>10259.554</v>
      </c>
      <c r="O4536">
        <v>11460.815475209731</v>
      </c>
      <c r="P4536">
        <v>8634.7999999999993</v>
      </c>
      <c r="Q4536">
        <v>6619.9207792982888</v>
      </c>
      <c r="R4536">
        <v>10195.345807162859</v>
      </c>
      <c r="S4536">
        <v>18642.78273479925</v>
      </c>
      <c r="T4536">
        <v>13862.37896641909</v>
      </c>
      <c r="U4536">
        <v>2145</v>
      </c>
      <c r="V4536">
        <v>12078</v>
      </c>
      <c r="W4536">
        <v>4216.7339126704919</v>
      </c>
      <c r="X4536">
        <v>19399.131083779441</v>
      </c>
      <c r="Y4536">
        <v>81659</v>
      </c>
      <c r="Z4536">
        <v>7425.4339947031986</v>
      </c>
      <c r="AA4536">
        <v>100127.6820730537</v>
      </c>
      <c r="AB4536">
        <v>2194</v>
      </c>
      <c r="AC4536">
        <v>12311.089310564959</v>
      </c>
      <c r="AD4536">
        <v>15794.851723002679</v>
      </c>
      <c r="AE4536">
        <v>16885.763170370021</v>
      </c>
      <c r="AF4536">
        <v>40579.526652452027</v>
      </c>
      <c r="AG4536">
        <v>130477.1378262433</v>
      </c>
      <c r="AH4536">
        <v>26245.265051534949</v>
      </c>
      <c r="AI4536">
        <v>5768.0791326741546</v>
      </c>
      <c r="AJ4536">
        <v>44996.945531086531</v>
      </c>
      <c r="AK4536">
        <v>9860</v>
      </c>
      <c r="AL4536">
        <v>658844.6875</v>
      </c>
      <c r="AM4536">
        <v>518462.84375</v>
      </c>
      <c r="AN4536">
        <v>140381.90625</v>
      </c>
      <c r="AO4536" s="5" t="s">
        <v>3216</v>
      </c>
    </row>
    <row r="4537" spans="1:41" ht="14.25" x14ac:dyDescent="0.45">
      <c r="A4537">
        <v>2022</v>
      </c>
      <c r="B4537" s="5" t="s">
        <v>589</v>
      </c>
      <c r="C4537" s="5" t="s">
        <v>277</v>
      </c>
      <c r="D4537" s="5" t="s">
        <v>107</v>
      </c>
      <c r="E4537" s="5" t="s">
        <v>114</v>
      </c>
      <c r="F4537" s="5" t="s">
        <v>115</v>
      </c>
      <c r="G4537" s="5" t="s">
        <v>87</v>
      </c>
      <c r="H4537" s="5" t="s">
        <v>130</v>
      </c>
      <c r="I4537">
        <v>22918.585052646122</v>
      </c>
      <c r="J4537">
        <v>21387.71866823763</v>
      </c>
      <c r="K4537">
        <v>3467.1326509959781</v>
      </c>
      <c r="L4537">
        <v>4481.3241483550764</v>
      </c>
      <c r="M4537">
        <v>13307.99101965579</v>
      </c>
      <c r="N4537">
        <v>12786.071274899999</v>
      </c>
      <c r="O4537">
        <v>12013.85641248048</v>
      </c>
      <c r="P4537">
        <v>8088.6749999999993</v>
      </c>
      <c r="Q4537">
        <v>5288.1072927215046</v>
      </c>
      <c r="R4537">
        <v>9011.7825885908132</v>
      </c>
      <c r="S4537">
        <v>12910.694793769901</v>
      </c>
      <c r="T4537">
        <v>12817.85581850708</v>
      </c>
      <c r="U4537">
        <v>2195.8379147231558</v>
      </c>
      <c r="V4537">
        <v>281</v>
      </c>
      <c r="W4537">
        <v>5320.0696972152364</v>
      </c>
      <c r="X4537">
        <v>16148.2858276032</v>
      </c>
      <c r="Y4537">
        <v>66953.553149999978</v>
      </c>
      <c r="Z4537">
        <v>7057.3663303214353</v>
      </c>
      <c r="AA4537">
        <v>101601.1941430226</v>
      </c>
      <c r="AB4537">
        <v>2043</v>
      </c>
      <c r="AC4537">
        <v>12438.798559999999</v>
      </c>
      <c r="AD4537">
        <v>15147.912335725519</v>
      </c>
      <c r="AE4537">
        <v>16257.58982712</v>
      </c>
      <c r="AF4537">
        <v>40210.54889601106</v>
      </c>
      <c r="AG4537">
        <v>130310.8638246146</v>
      </c>
      <c r="AH4537">
        <v>28870.247438563089</v>
      </c>
      <c r="AI4537">
        <v>6464.3931027360013</v>
      </c>
      <c r="AJ4537">
        <v>33802.523729224202</v>
      </c>
      <c r="AK4537">
        <v>9066.6714148638785</v>
      </c>
      <c r="AL4537">
        <v>632649.625</v>
      </c>
      <c r="AM4537">
        <v>495071.5625</v>
      </c>
      <c r="AN4537">
        <v>137578.109375</v>
      </c>
      <c r="AO4537" s="5" t="s">
        <v>1198</v>
      </c>
    </row>
    <row r="4538" spans="1:41" ht="14.25" x14ac:dyDescent="0.45">
      <c r="A4538">
        <v>2022</v>
      </c>
      <c r="B4538" s="5" t="s">
        <v>4071</v>
      </c>
      <c r="C4538" s="5" t="s">
        <v>277</v>
      </c>
      <c r="D4538" s="5" t="s">
        <v>107</v>
      </c>
      <c r="E4538" s="5" t="s">
        <v>114</v>
      </c>
      <c r="F4538" s="5" t="s">
        <v>115</v>
      </c>
      <c r="G4538" s="5" t="s">
        <v>87</v>
      </c>
      <c r="H4538" s="5" t="s">
        <v>130</v>
      </c>
      <c r="I4538">
        <v>14958.519111578789</v>
      </c>
      <c r="J4538">
        <v>31230.83131796962</v>
      </c>
      <c r="K4538">
        <v>3166.9165495831089</v>
      </c>
      <c r="L4538">
        <v>3801.9947999999999</v>
      </c>
      <c r="M4538">
        <v>14030.92332782258</v>
      </c>
      <c r="N4538">
        <v>12859.499562571051</v>
      </c>
      <c r="O4538">
        <v>12214.74870824985</v>
      </c>
      <c r="P4538">
        <v>12585.83457515105</v>
      </c>
      <c r="Q4538">
        <v>5407.1719166539078</v>
      </c>
      <c r="R4538">
        <v>9398.5589523912495</v>
      </c>
      <c r="S4538">
        <v>13638</v>
      </c>
      <c r="T4538">
        <v>13469.785799040001</v>
      </c>
      <c r="U4538">
        <v>2240.7429842719998</v>
      </c>
      <c r="V4538">
        <v>12801</v>
      </c>
      <c r="W4538">
        <v>6181.0542604799248</v>
      </c>
      <c r="X4538">
        <v>16491.936389760001</v>
      </c>
      <c r="Y4538">
        <v>63447.041561491482</v>
      </c>
      <c r="Z4538">
        <v>7066</v>
      </c>
      <c r="AA4538">
        <v>100528</v>
      </c>
      <c r="AB4538">
        <v>2043.76</v>
      </c>
      <c r="AC4538">
        <v>12794.730250000001</v>
      </c>
      <c r="AD4538">
        <v>16242.989126109591</v>
      </c>
      <c r="AE4538">
        <v>17021.002221501461</v>
      </c>
      <c r="AF4538">
        <v>40124.21433436899</v>
      </c>
      <c r="AG4538">
        <v>131076</v>
      </c>
      <c r="AH4538">
        <v>22922</v>
      </c>
      <c r="AI4538">
        <v>6323.5686787199993</v>
      </c>
      <c r="AJ4538">
        <v>34056</v>
      </c>
      <c r="AK4538">
        <v>8885.8645331998632</v>
      </c>
      <c r="AL4538">
        <v>647008.6875</v>
      </c>
      <c r="AM4538">
        <v>511397.125</v>
      </c>
      <c r="AN4538">
        <v>135611.546875</v>
      </c>
      <c r="AO4538" s="5" t="s">
        <v>4687</v>
      </c>
    </row>
    <row r="4539" spans="1:41" ht="14.25" x14ac:dyDescent="0.45">
      <c r="A4539">
        <v>2022</v>
      </c>
      <c r="B4539" s="5" t="s">
        <v>1508</v>
      </c>
      <c r="C4539" s="5" t="s">
        <v>277</v>
      </c>
      <c r="D4539" s="5" t="s">
        <v>107</v>
      </c>
      <c r="E4539" s="5" t="s">
        <v>114</v>
      </c>
      <c r="F4539" s="5" t="s">
        <v>115</v>
      </c>
      <c r="G4539" s="5" t="s">
        <v>87</v>
      </c>
      <c r="H4539" s="5" t="s">
        <v>130</v>
      </c>
      <c r="I4539">
        <v>16429.049052453051</v>
      </c>
      <c r="J4539">
        <v>23810.311921900618</v>
      </c>
      <c r="K4539">
        <v>3192.62095449453</v>
      </c>
      <c r="L4539">
        <v>3548.5501469999999</v>
      </c>
      <c r="M4539">
        <v>12215.484702066689</v>
      </c>
      <c r="N4539">
        <v>10389.572533821791</v>
      </c>
      <c r="O4539">
        <v>12675</v>
      </c>
      <c r="P4539">
        <v>8634.7999999999993</v>
      </c>
      <c r="Q4539">
        <v>5909.1980317444804</v>
      </c>
      <c r="R4539">
        <v>9617.3763166284134</v>
      </c>
      <c r="S4539">
        <v>11604.204098492981</v>
      </c>
      <c r="T4539">
        <v>14673.2693016554</v>
      </c>
      <c r="U4539">
        <v>2945.2440716991709</v>
      </c>
      <c r="V4539">
        <v>12077</v>
      </c>
      <c r="W4539">
        <v>5040.1972290831727</v>
      </c>
      <c r="X4539">
        <v>20338.42411253108</v>
      </c>
      <c r="Y4539">
        <v>70383.907999999996</v>
      </c>
      <c r="Z4539">
        <v>8549.1133098239989</v>
      </c>
      <c r="AA4539">
        <v>92134.339414239454</v>
      </c>
      <c r="AB4539">
        <v>2218</v>
      </c>
      <c r="AC4539">
        <v>12254.10318208215</v>
      </c>
      <c r="AD4539">
        <v>17089.675478267021</v>
      </c>
      <c r="AE4539">
        <v>16089.312438329591</v>
      </c>
      <c r="AF4539">
        <v>39647.377899854808</v>
      </c>
      <c r="AG4539">
        <v>135730</v>
      </c>
      <c r="AH4539">
        <v>29584.95001190561</v>
      </c>
      <c r="AI4539">
        <v>5642.3439994932623</v>
      </c>
      <c r="AJ4539">
        <v>44976.757315125862</v>
      </c>
      <c r="AK4539">
        <v>11667.32935779525</v>
      </c>
      <c r="AL4539">
        <v>659067.5</v>
      </c>
      <c r="AM4539">
        <v>513126</v>
      </c>
      <c r="AN4539">
        <v>145941.5</v>
      </c>
      <c r="AO4539" s="5" t="s">
        <v>3215</v>
      </c>
    </row>
    <row r="4540" spans="1:41" ht="14.25" x14ac:dyDescent="0.45">
      <c r="A4540">
        <v>2022</v>
      </c>
      <c r="B4540" s="5" t="s">
        <v>5028</v>
      </c>
      <c r="C4540" s="5" t="s">
        <v>277</v>
      </c>
      <c r="D4540" s="5" t="s">
        <v>107</v>
      </c>
      <c r="E4540" s="5" t="s">
        <v>114</v>
      </c>
      <c r="F4540" s="5" t="s">
        <v>115</v>
      </c>
      <c r="G4540" s="5" t="s">
        <v>87</v>
      </c>
      <c r="H4540" s="5" t="s">
        <v>130</v>
      </c>
      <c r="I4540">
        <v>17791.90911666684</v>
      </c>
      <c r="J4540">
        <v>44998.746835560167</v>
      </c>
      <c r="K4540">
        <v>2735.1285198366122</v>
      </c>
      <c r="L4540">
        <v>3478.2319760469122</v>
      </c>
      <c r="M4540">
        <v>15260.87468033165</v>
      </c>
      <c r="N4540">
        <v>13211.18902190774</v>
      </c>
      <c r="O4540">
        <v>12557.102600898381</v>
      </c>
      <c r="P4540">
        <v>12899.66643623872</v>
      </c>
      <c r="Q4540">
        <v>5684.7892915817183</v>
      </c>
      <c r="R4540">
        <v>9485.2885153724019</v>
      </c>
      <c r="S4540">
        <v>17023.59442112</v>
      </c>
      <c r="T4540">
        <v>15129.1791463465</v>
      </c>
      <c r="U4540">
        <v>2226.3187702720011</v>
      </c>
      <c r="V4540">
        <v>11877</v>
      </c>
      <c r="W4540">
        <v>6048.524458183103</v>
      </c>
      <c r="X4540">
        <v>25206.464</v>
      </c>
      <c r="Y4540">
        <v>65877.010395280493</v>
      </c>
      <c r="Z4540">
        <v>9026.9243744595042</v>
      </c>
      <c r="AA4540">
        <v>98445</v>
      </c>
      <c r="AB4540">
        <v>2631</v>
      </c>
      <c r="AC4540">
        <v>12257.398829651131</v>
      </c>
      <c r="AD4540">
        <v>18235.181060633709</v>
      </c>
      <c r="AE4540">
        <v>16778.759687999998</v>
      </c>
      <c r="AF4540">
        <v>41925.923001548508</v>
      </c>
      <c r="AG4540">
        <v>146544</v>
      </c>
      <c r="AH4540">
        <v>25904.368169357029</v>
      </c>
      <c r="AI4540">
        <v>7405.1094240000002</v>
      </c>
      <c r="AJ4540">
        <v>35154.940247620922</v>
      </c>
      <c r="AK4540">
        <v>9012</v>
      </c>
      <c r="AL4540">
        <v>704811.6875</v>
      </c>
      <c r="AM4540">
        <v>547663.125</v>
      </c>
      <c r="AN4540">
        <v>157148.53125</v>
      </c>
      <c r="AO4540" s="5" t="s">
        <v>6015</v>
      </c>
    </row>
    <row r="4541" spans="1:41" ht="14.25" x14ac:dyDescent="0.45">
      <c r="A4541">
        <v>2022</v>
      </c>
      <c r="B4541" s="5" t="s">
        <v>1509</v>
      </c>
      <c r="C4541" s="5" t="s">
        <v>277</v>
      </c>
      <c r="D4541" s="5" t="s">
        <v>107</v>
      </c>
      <c r="E4541" s="5" t="s">
        <v>114</v>
      </c>
      <c r="F4541" s="5" t="s">
        <v>115</v>
      </c>
      <c r="G4541" s="5" t="s">
        <v>87</v>
      </c>
      <c r="H4541" s="5" t="s">
        <v>130</v>
      </c>
      <c r="I4541">
        <v>15322</v>
      </c>
      <c r="J4541">
        <v>20700.329911900491</v>
      </c>
      <c r="K4541">
        <v>3055.9582911969978</v>
      </c>
      <c r="L4541">
        <v>4043.616175462646</v>
      </c>
      <c r="M4541">
        <v>12309.855828586151</v>
      </c>
      <c r="N4541">
        <v>11511.78202931837</v>
      </c>
      <c r="O4541">
        <v>11807.321985748969</v>
      </c>
      <c r="P4541">
        <v>8233.9009272000003</v>
      </c>
      <c r="Q4541">
        <v>6930.9462266822657</v>
      </c>
      <c r="R4541">
        <v>9935.6767787777972</v>
      </c>
      <c r="S4541">
        <v>15900.40553151208</v>
      </c>
      <c r="T4541">
        <v>12940.791684434749</v>
      </c>
      <c r="U4541">
        <v>2351.9451156840169</v>
      </c>
      <c r="V4541">
        <v>12529</v>
      </c>
      <c r="W4541">
        <v>5406.7926026984942</v>
      </c>
      <c r="X4541">
        <v>17319.92754331262</v>
      </c>
      <c r="Y4541">
        <v>65166.691549999989</v>
      </c>
      <c r="Z4541">
        <v>7565.267306419214</v>
      </c>
      <c r="AA4541">
        <v>95612.528308299239</v>
      </c>
      <c r="AB4541">
        <v>2219</v>
      </c>
      <c r="AC4541">
        <v>11869.893353291851</v>
      </c>
      <c r="AD4541">
        <v>15741.717096368369</v>
      </c>
      <c r="AE4541">
        <v>16262.143226577469</v>
      </c>
      <c r="AF4541">
        <v>40413.395997732572</v>
      </c>
      <c r="AG4541">
        <v>130277.5763105089</v>
      </c>
      <c r="AH4541">
        <v>22674.77185091154</v>
      </c>
      <c r="AI4541">
        <v>5581.260949872385</v>
      </c>
      <c r="AJ4541">
        <v>45411.341480009803</v>
      </c>
      <c r="AK4541">
        <v>9933.3971207097693</v>
      </c>
      <c r="AL4541">
        <v>639029.1875</v>
      </c>
      <c r="AM4541">
        <v>504138.0625</v>
      </c>
      <c r="AN4541">
        <v>134891.203125</v>
      </c>
      <c r="AO4541" s="5" t="s">
        <v>3217</v>
      </c>
    </row>
    <row r="4542" spans="1:41" ht="14.25" x14ac:dyDescent="0.45">
      <c r="A4542">
        <v>2022</v>
      </c>
      <c r="B4542" s="5" t="s">
        <v>4071</v>
      </c>
      <c r="C4542" s="5" t="s">
        <v>277</v>
      </c>
      <c r="D4542" s="5" t="s">
        <v>107</v>
      </c>
      <c r="E4542" s="5" t="s">
        <v>29</v>
      </c>
      <c r="F4542" s="5" t="s">
        <v>29</v>
      </c>
      <c r="G4542" s="5" t="s">
        <v>86</v>
      </c>
      <c r="H4542" s="5" t="s">
        <v>130</v>
      </c>
      <c r="I4542">
        <v>580.41255617311117</v>
      </c>
      <c r="J4542">
        <v>6582.2322021912451</v>
      </c>
      <c r="K4542">
        <v>122.36430353309362</v>
      </c>
      <c r="L4542">
        <v>372.36569107567283</v>
      </c>
      <c r="M4542">
        <v>1028.6345057339029</v>
      </c>
      <c r="N4542">
        <v>634.80424772709205</v>
      </c>
      <c r="O4542">
        <v>1044.0640233199115</v>
      </c>
      <c r="P4542">
        <v>1636.6412459295584</v>
      </c>
      <c r="Q4542">
        <v>1.484455239351379</v>
      </c>
      <c r="R4542">
        <v>633.10544939437705</v>
      </c>
      <c r="S4542">
        <v>1070.808520468993</v>
      </c>
      <c r="T4542">
        <v>1645.8152091742447</v>
      </c>
      <c r="U4542">
        <v>37.663349827184746</v>
      </c>
      <c r="V4542">
        <v>1059.4935409059201</v>
      </c>
      <c r="W4542">
        <v>419.68287833943236</v>
      </c>
      <c r="X4542">
        <v>2034.6390523416599</v>
      </c>
      <c r="Y4542">
        <v>3605.3639425973297</v>
      </c>
      <c r="Z4542">
        <v>1138.6983978474304</v>
      </c>
      <c r="AA4542">
        <v>9582.7590554170401</v>
      </c>
      <c r="AB4542">
        <v>148.43195917740221</v>
      </c>
      <c r="AC4542">
        <v>1146.4954474008935</v>
      </c>
      <c r="AD4542">
        <v>1379.6075743127551</v>
      </c>
      <c r="AE4542">
        <v>1787.7667709655232</v>
      </c>
      <c r="AF4542">
        <v>1354.8288339761621</v>
      </c>
      <c r="AG4542">
        <v>5134.9434526236437</v>
      </c>
      <c r="AH4542">
        <v>1062.5794444231217</v>
      </c>
      <c r="AI4542">
        <v>736.50230610547453</v>
      </c>
      <c r="AJ4542">
        <v>1493.460540127473</v>
      </c>
      <c r="AK4542">
        <v>617.18070344034174</v>
      </c>
      <c r="AL4542">
        <v>48092.8359375</v>
      </c>
      <c r="AM4542">
        <v>36782.51953125</v>
      </c>
      <c r="AN4542">
        <v>11310.310546875</v>
      </c>
      <c r="AO4542" s="5" t="s">
        <v>4688</v>
      </c>
    </row>
    <row r="4543" spans="1:41" ht="14.25" x14ac:dyDescent="0.45">
      <c r="A4543">
        <v>2022</v>
      </c>
      <c r="B4543" s="5" t="s">
        <v>1507</v>
      </c>
      <c r="C4543" s="5" t="s">
        <v>277</v>
      </c>
      <c r="D4543" s="5" t="s">
        <v>107</v>
      </c>
      <c r="E4543" s="5" t="s">
        <v>29</v>
      </c>
      <c r="F4543" s="5" t="s">
        <v>29</v>
      </c>
      <c r="G4543" s="5" t="s">
        <v>86</v>
      </c>
      <c r="H4543" s="5" t="s">
        <v>130</v>
      </c>
      <c r="I4543">
        <v>112.74157323085174</v>
      </c>
      <c r="J4543">
        <v>1753.0852080870229</v>
      </c>
      <c r="K4543">
        <v>87.991601815103948</v>
      </c>
      <c r="L4543">
        <v>493.6114248164368</v>
      </c>
      <c r="M4543">
        <v>948.40261820987632</v>
      </c>
      <c r="N4543">
        <v>300.45912814913544</v>
      </c>
      <c r="O4543">
        <v>1058.0453584108841</v>
      </c>
      <c r="P4543">
        <v>1287.681977782009</v>
      </c>
      <c r="Q4543">
        <v>1.3949888092638432</v>
      </c>
      <c r="R4543">
        <v>455.32434734371839</v>
      </c>
      <c r="S4543">
        <v>1081.6528613368876</v>
      </c>
      <c r="T4543">
        <v>1545.2183733384109</v>
      </c>
      <c r="U4543">
        <v>25.396865261766678</v>
      </c>
      <c r="V4543">
        <v>1126.721730559258</v>
      </c>
      <c r="W4543">
        <v>268.26707870458523</v>
      </c>
      <c r="X4543">
        <v>1536.6338268198642</v>
      </c>
      <c r="Y4543">
        <v>2961.6685488986209</v>
      </c>
      <c r="Z4543">
        <v>912.10806759558977</v>
      </c>
      <c r="AA4543">
        <v>10168.462552992421</v>
      </c>
      <c r="AB4543">
        <v>401.32754974205949</v>
      </c>
      <c r="AC4543">
        <v>773.12425946031829</v>
      </c>
      <c r="AD4543">
        <v>1346.7007350970177</v>
      </c>
      <c r="AE4543">
        <v>1245.1188470355914</v>
      </c>
      <c r="AF4543">
        <v>895.92879641208231</v>
      </c>
      <c r="AG4543">
        <v>5008.3194668604765</v>
      </c>
      <c r="AH4543">
        <v>1234.0285620410921</v>
      </c>
      <c r="AI4543">
        <v>537.60722572398879</v>
      </c>
      <c r="AJ4543">
        <v>1472.40280214265</v>
      </c>
      <c r="AK4543">
        <v>521.51120100171363</v>
      </c>
      <c r="AL4543">
        <v>39560.9375</v>
      </c>
      <c r="AM4543">
        <v>28993.552734375</v>
      </c>
      <c r="AN4543">
        <v>10567.38671875</v>
      </c>
      <c r="AO4543" s="5" t="s">
        <v>3218</v>
      </c>
    </row>
    <row r="4544" spans="1:41" ht="14.25" x14ac:dyDescent="0.45">
      <c r="A4544">
        <v>2022</v>
      </c>
      <c r="B4544" s="5" t="s">
        <v>589</v>
      </c>
      <c r="C4544" s="5" t="s">
        <v>277</v>
      </c>
      <c r="D4544" s="5" t="s">
        <v>107</v>
      </c>
      <c r="E4544" s="5" t="s">
        <v>29</v>
      </c>
      <c r="F4544" s="5" t="s">
        <v>29</v>
      </c>
      <c r="G4544" s="5" t="s">
        <v>86</v>
      </c>
      <c r="H4544" s="5" t="s">
        <v>130</v>
      </c>
      <c r="I4544">
        <v>500.7419764437912</v>
      </c>
      <c r="J4544">
        <v>4314.8681890381858</v>
      </c>
      <c r="K4544">
        <v>122.53212755223113</v>
      </c>
      <c r="L4544">
        <v>378.4695407330006</v>
      </c>
      <c r="M4544">
        <v>1150.0455657632615</v>
      </c>
      <c r="N4544">
        <v>255.1010164056689</v>
      </c>
      <c r="O4544">
        <v>1128.0696228353702</v>
      </c>
      <c r="P4544">
        <v>1176.3084245014188</v>
      </c>
      <c r="Q4544">
        <v>1.486491186415225</v>
      </c>
      <c r="R4544">
        <v>639.85181327999703</v>
      </c>
      <c r="S4544">
        <v>1227.9605994486651</v>
      </c>
      <c r="T4544">
        <v>2300.091131526523</v>
      </c>
      <c r="U4544">
        <v>32.574597066260374</v>
      </c>
      <c r="V4544">
        <v>1056.9964245333249</v>
      </c>
      <c r="W4544">
        <v>313.64879066270765</v>
      </c>
      <c r="X4544">
        <v>1947.4924910429563</v>
      </c>
      <c r="Y4544">
        <v>3544.2313344885965</v>
      </c>
      <c r="Z4544">
        <v>1129.1356463857476</v>
      </c>
      <c r="AA4544">
        <v>10454.013125083799</v>
      </c>
      <c r="AB4544">
        <v>150.55141951809969</v>
      </c>
      <c r="AC4544">
        <v>1109.5506422297512</v>
      </c>
      <c r="AD4544">
        <v>1381.4991864139586</v>
      </c>
      <c r="AE4544">
        <v>1924.7580787001493</v>
      </c>
      <c r="AF4544">
        <v>976.99981968926045</v>
      </c>
      <c r="AG4544">
        <v>4585.2994091362843</v>
      </c>
      <c r="AH4544">
        <v>1066.928636237644</v>
      </c>
      <c r="AI4544">
        <v>1048.6324567823192</v>
      </c>
      <c r="AJ4544">
        <v>1526.4241145585106</v>
      </c>
      <c r="AK4544">
        <v>627.29758132541531</v>
      </c>
      <c r="AL4544">
        <v>46071.5625</v>
      </c>
      <c r="AM4544">
        <v>33606.8125</v>
      </c>
      <c r="AN4544">
        <v>12464.7509765625</v>
      </c>
      <c r="AO4544" s="5" t="s">
        <v>1199</v>
      </c>
    </row>
    <row r="4545" spans="1:41" ht="14.25" x14ac:dyDescent="0.45">
      <c r="A4545">
        <v>2022</v>
      </c>
      <c r="B4545" s="5" t="s">
        <v>5028</v>
      </c>
      <c r="C4545" s="5" t="s">
        <v>277</v>
      </c>
      <c r="D4545" s="5" t="s">
        <v>107</v>
      </c>
      <c r="E4545" s="5" t="s">
        <v>29</v>
      </c>
      <c r="F4545" s="5" t="s">
        <v>29</v>
      </c>
      <c r="G4545" s="5" t="s">
        <v>86</v>
      </c>
      <c r="H4545" s="5" t="s">
        <v>130</v>
      </c>
      <c r="I4545">
        <v>563.54570987617365</v>
      </c>
      <c r="J4545">
        <v>5069.7753229373457</v>
      </c>
      <c r="K4545">
        <v>173</v>
      </c>
      <c r="L4545">
        <v>362</v>
      </c>
      <c r="M4545">
        <v>1100</v>
      </c>
      <c r="N4545">
        <v>276.39100000000002</v>
      </c>
      <c r="O4545">
        <v>1015</v>
      </c>
      <c r="P4545">
        <v>1357.578</v>
      </c>
      <c r="Q4545">
        <v>1.6927715192863431</v>
      </c>
      <c r="R4545">
        <v>628.97540750000007</v>
      </c>
      <c r="S4545">
        <v>1041</v>
      </c>
      <c r="T4545">
        <v>1800</v>
      </c>
      <c r="U4545">
        <v>35.200000000000003</v>
      </c>
      <c r="V4545">
        <v>1036</v>
      </c>
      <c r="W4545">
        <v>570</v>
      </c>
      <c r="X4545">
        <v>2300</v>
      </c>
      <c r="Y4545">
        <v>3560</v>
      </c>
      <c r="Z4545">
        <v>1192.2746858160001</v>
      </c>
      <c r="AA4545">
        <v>9268</v>
      </c>
      <c r="AB4545">
        <v>302</v>
      </c>
      <c r="AC4545">
        <v>984.0625</v>
      </c>
      <c r="AD4545">
        <v>1485.3107827902049</v>
      </c>
      <c r="AE4545">
        <v>1750</v>
      </c>
      <c r="AF4545">
        <v>1467.72</v>
      </c>
      <c r="AG4545">
        <v>5500</v>
      </c>
      <c r="AH4545">
        <v>1041.461337443445</v>
      </c>
      <c r="AI4545">
        <v>716</v>
      </c>
      <c r="AJ4545">
        <v>1652</v>
      </c>
      <c r="AK4545">
        <v>680</v>
      </c>
      <c r="AL4545">
        <v>46928.98828125</v>
      </c>
      <c r="AM4545">
        <v>34705.21875</v>
      </c>
      <c r="AN4545">
        <v>12223.771484375</v>
      </c>
      <c r="AO4545" s="5" t="s">
        <v>6016</v>
      </c>
    </row>
    <row r="4546" spans="1:41" ht="14.25" x14ac:dyDescent="0.45">
      <c r="A4546">
        <v>2022</v>
      </c>
      <c r="B4546" s="5" t="s">
        <v>1508</v>
      </c>
      <c r="C4546" s="5" t="s">
        <v>277</v>
      </c>
      <c r="D4546" s="5" t="s">
        <v>107</v>
      </c>
      <c r="E4546" s="5" t="s">
        <v>29</v>
      </c>
      <c r="F4546" s="5" t="s">
        <v>29</v>
      </c>
      <c r="G4546" s="5" t="s">
        <v>86</v>
      </c>
      <c r="H4546" s="5" t="s">
        <v>130</v>
      </c>
      <c r="I4546">
        <v>103.52946670768267</v>
      </c>
      <c r="J4546">
        <v>3593.7243937295234</v>
      </c>
      <c r="K4546">
        <v>91.613827443605558</v>
      </c>
      <c r="L4546">
        <v>579.1678746434834</v>
      </c>
      <c r="M4546">
        <v>1114.5500536433265</v>
      </c>
      <c r="N4546">
        <v>288.52175045739108</v>
      </c>
      <c r="O4546">
        <v>1041.4491418589182</v>
      </c>
      <c r="P4546">
        <v>1184.7879256706835</v>
      </c>
      <c r="Q4546">
        <v>1.5314356941322989</v>
      </c>
      <c r="R4546">
        <v>500.44148013994476</v>
      </c>
      <c r="S4546">
        <v>746.37562650211839</v>
      </c>
      <c r="T4546">
        <v>1895.4584988332183</v>
      </c>
      <c r="U4546">
        <v>36.856137477312579</v>
      </c>
      <c r="V4546">
        <v>1049.8734018537325</v>
      </c>
      <c r="W4546">
        <v>263.25812483794698</v>
      </c>
      <c r="X4546">
        <v>1684.8519989628608</v>
      </c>
      <c r="Y4546">
        <v>3085.3852231007386</v>
      </c>
      <c r="Z4546">
        <v>895.07762444901982</v>
      </c>
      <c r="AA4546">
        <v>10127.790747643005</v>
      </c>
      <c r="AB4546">
        <v>393.83415475756868</v>
      </c>
      <c r="AC4546">
        <v>909.82007943994483</v>
      </c>
      <c r="AD4546">
        <v>1478.4244585661806</v>
      </c>
      <c r="AE4546">
        <v>1375.2604441534352</v>
      </c>
      <c r="AF4546">
        <v>852.44766209010186</v>
      </c>
      <c r="AG4546">
        <v>4298.4786623539985</v>
      </c>
      <c r="AH4546">
        <v>859.27451947105897</v>
      </c>
      <c r="AI4546">
        <v>527.5692821752458</v>
      </c>
      <c r="AJ4546">
        <v>1344.1669675263247</v>
      </c>
      <c r="AK4546">
        <v>543.36476966552254</v>
      </c>
      <c r="AL4546">
        <v>40866.88671875</v>
      </c>
      <c r="AM4546">
        <v>30226.859375</v>
      </c>
      <c r="AN4546">
        <v>10640.025390625</v>
      </c>
      <c r="AO4546" s="5" t="s">
        <v>3219</v>
      </c>
    </row>
    <row r="4547" spans="1:41" ht="14.25" x14ac:dyDescent="0.45">
      <c r="A4547">
        <v>2022</v>
      </c>
      <c r="B4547" s="5" t="s">
        <v>1509</v>
      </c>
      <c r="C4547" s="5" t="s">
        <v>277</v>
      </c>
      <c r="D4547" s="5" t="s">
        <v>107</v>
      </c>
      <c r="E4547" s="5" t="s">
        <v>29</v>
      </c>
      <c r="F4547" s="5" t="s">
        <v>29</v>
      </c>
      <c r="G4547" s="5" t="s">
        <v>86</v>
      </c>
      <c r="H4547" s="5" t="s">
        <v>130</v>
      </c>
      <c r="I4547">
        <v>457.01383133091298</v>
      </c>
      <c r="J4547">
        <v>3738.0126746606479</v>
      </c>
      <c r="K4547">
        <v>107.05511104819661</v>
      </c>
      <c r="L4547">
        <v>582.89491809940671</v>
      </c>
      <c r="M4547">
        <v>1128.8795352398427</v>
      </c>
      <c r="N4547">
        <v>470.63028590721319</v>
      </c>
      <c r="O4547">
        <v>1038.3140451488698</v>
      </c>
      <c r="P4547">
        <v>1397.4752702898381</v>
      </c>
      <c r="Q4547">
        <v>1.4721855915533069</v>
      </c>
      <c r="R4547">
        <v>618.68581199894186</v>
      </c>
      <c r="S4547">
        <v>969.56164076676964</v>
      </c>
      <c r="T4547">
        <v>2540.831751761757</v>
      </c>
      <c r="U4547">
        <v>52.496523796730521</v>
      </c>
      <c r="V4547">
        <v>918.68916644278409</v>
      </c>
      <c r="W4547">
        <v>308.67955992477545</v>
      </c>
      <c r="X4547">
        <v>1838.4282633615028</v>
      </c>
      <c r="Y4547">
        <v>3375.5264801297726</v>
      </c>
      <c r="Z4547">
        <v>1020.5324226084414</v>
      </c>
      <c r="AA4547">
        <v>10259.762050324303</v>
      </c>
      <c r="AB4547">
        <v>392.67399799954427</v>
      </c>
      <c r="AC4547">
        <v>893.80686409360976</v>
      </c>
      <c r="AD4547">
        <v>1368.2043372960429</v>
      </c>
      <c r="AE4547">
        <v>1751.9843374863785</v>
      </c>
      <c r="AF4547">
        <v>856.81122825674026</v>
      </c>
      <c r="AG4547">
        <v>3633.512383375959</v>
      </c>
      <c r="AH4547">
        <v>1049.9304759346103</v>
      </c>
      <c r="AI4547">
        <v>526.01516844323976</v>
      </c>
      <c r="AJ4547">
        <v>2630.8901958149631</v>
      </c>
      <c r="AK4547">
        <v>577.46176176403571</v>
      </c>
      <c r="AL4547">
        <v>44506.234375</v>
      </c>
      <c r="AM4547">
        <v>32660.1953125</v>
      </c>
      <c r="AN4547">
        <v>11846.0361328125</v>
      </c>
      <c r="AO4547" s="5" t="s">
        <v>3220</v>
      </c>
    </row>
    <row r="4548" spans="1:41" ht="14.25" x14ac:dyDescent="0.45">
      <c r="A4548">
        <v>2022</v>
      </c>
      <c r="B4548" s="5" t="s">
        <v>1508</v>
      </c>
      <c r="C4548" s="5" t="s">
        <v>277</v>
      </c>
      <c r="D4548" s="5" t="s">
        <v>107</v>
      </c>
      <c r="E4548" s="5" t="s">
        <v>29</v>
      </c>
      <c r="F4548" s="5" t="s">
        <v>29</v>
      </c>
      <c r="G4548" s="5" t="s">
        <v>87</v>
      </c>
      <c r="H4548" s="5" t="s">
        <v>130</v>
      </c>
      <c r="I4548">
        <v>114.3204040682417</v>
      </c>
      <c r="J4548">
        <v>4089.6000000000008</v>
      </c>
      <c r="K4548">
        <v>104.2272708050653</v>
      </c>
      <c r="L4548">
        <v>643.16999999999996</v>
      </c>
      <c r="M4548">
        <v>1243.642825683967</v>
      </c>
      <c r="N4548">
        <v>325.12762283056622</v>
      </c>
      <c r="O4548">
        <v>1205</v>
      </c>
      <c r="P4548">
        <v>1488</v>
      </c>
      <c r="Q4548">
        <v>1.8756796313460531</v>
      </c>
      <c r="R4548">
        <v>584.60144567935538</v>
      </c>
      <c r="S4548">
        <v>914.14975197922479</v>
      </c>
      <c r="T4548">
        <v>2370.2562665341252</v>
      </c>
      <c r="U4548">
        <v>41.008078335079297</v>
      </c>
      <c r="V4548">
        <v>1168</v>
      </c>
      <c r="W4548">
        <v>287.17141691232001</v>
      </c>
      <c r="X4548">
        <v>2051.4296075286829</v>
      </c>
      <c r="Y4548">
        <v>3715.5329999999999</v>
      </c>
      <c r="Z4548">
        <v>1096.5</v>
      </c>
      <c r="AA4548">
        <v>11463.96310999359</v>
      </c>
      <c r="AB4548">
        <v>374</v>
      </c>
      <c r="AC4548">
        <v>1068.992655994236</v>
      </c>
      <c r="AD4548">
        <v>1901.2898724663551</v>
      </c>
      <c r="AE4548">
        <v>1500.18348194996</v>
      </c>
      <c r="AF4548">
        <v>946.61837302381298</v>
      </c>
      <c r="AG4548">
        <v>5056</v>
      </c>
      <c r="AH4548">
        <v>1083.895416823982</v>
      </c>
      <c r="AI4548">
        <v>575.49151949228929</v>
      </c>
      <c r="AJ4548">
        <v>1684.815978167923</v>
      </c>
      <c r="AK4548">
        <v>696.82897472490663</v>
      </c>
      <c r="AL4548">
        <v>47795.69140625</v>
      </c>
      <c r="AM4548">
        <v>34988.30859375</v>
      </c>
      <c r="AN4548">
        <v>12807.3828125</v>
      </c>
      <c r="AO4548" s="5" t="s">
        <v>3222</v>
      </c>
    </row>
    <row r="4549" spans="1:41" ht="14.25" x14ac:dyDescent="0.45">
      <c r="A4549">
        <v>2022</v>
      </c>
      <c r="B4549" s="5" t="s">
        <v>589</v>
      </c>
      <c r="C4549" s="5" t="s">
        <v>277</v>
      </c>
      <c r="D4549" s="5" t="s">
        <v>107</v>
      </c>
      <c r="E4549" s="5" t="s">
        <v>29</v>
      </c>
      <c r="F4549" s="5" t="s">
        <v>29</v>
      </c>
      <c r="G4549" s="5" t="s">
        <v>87</v>
      </c>
      <c r="H4549" s="5" t="s">
        <v>130</v>
      </c>
      <c r="I4549">
        <v>523.7064105609079</v>
      </c>
      <c r="J4549">
        <v>4647.1165126363749</v>
      </c>
      <c r="K4549">
        <v>127.5012119929937</v>
      </c>
      <c r="L4549">
        <v>405.67240951977612</v>
      </c>
      <c r="M4549">
        <v>1214.4888835199999</v>
      </c>
      <c r="N4549">
        <v>276.67379599999998</v>
      </c>
      <c r="O4549">
        <v>1191.662035826286</v>
      </c>
      <c r="P4549">
        <v>1398</v>
      </c>
      <c r="Q4549">
        <v>1.5682506938589049</v>
      </c>
      <c r="R4549">
        <v>661.24863152902071</v>
      </c>
      <c r="S4549">
        <v>1274.0348641600431</v>
      </c>
      <c r="T4549">
        <v>2345.9595328282098</v>
      </c>
      <c r="U4549">
        <v>32.422177933155773</v>
      </c>
      <c r="V4549">
        <v>25</v>
      </c>
      <c r="W4549">
        <v>332.85107594673008</v>
      </c>
      <c r="X4549">
        <v>2097.75352608</v>
      </c>
      <c r="Y4549">
        <v>3771.6801</v>
      </c>
      <c r="Z4549">
        <v>1195.9154903859401</v>
      </c>
      <c r="AA4549">
        <v>11239.9467479877</v>
      </c>
      <c r="AB4549">
        <v>144</v>
      </c>
      <c r="AC4549">
        <v>1176.6653799999999</v>
      </c>
      <c r="AD4549">
        <v>1463.204427454237</v>
      </c>
      <c r="AE4549">
        <v>2023.7801122656001</v>
      </c>
      <c r="AF4549">
        <v>1047.222638276555</v>
      </c>
      <c r="AG4549">
        <v>4977.930696144138</v>
      </c>
      <c r="AH4549">
        <v>1152.633037278883</v>
      </c>
      <c r="AI4549">
        <v>1107.3930456096</v>
      </c>
      <c r="AJ4549">
        <v>1644.19713212544</v>
      </c>
      <c r="AK4549">
        <v>662.44848192000006</v>
      </c>
      <c r="AL4549">
        <v>48162.67578125</v>
      </c>
      <c r="AM4549">
        <v>35048.7421875</v>
      </c>
      <c r="AN4549">
        <v>13113.9287109375</v>
      </c>
      <c r="AO4549" s="5" t="s">
        <v>1200</v>
      </c>
    </row>
    <row r="4550" spans="1:41" ht="14.25" x14ac:dyDescent="0.45">
      <c r="A4550">
        <v>2022</v>
      </c>
      <c r="B4550" s="5" t="s">
        <v>1509</v>
      </c>
      <c r="C4550" s="5" t="s">
        <v>277</v>
      </c>
      <c r="D4550" s="5" t="s">
        <v>107</v>
      </c>
      <c r="E4550" s="5" t="s">
        <v>29</v>
      </c>
      <c r="F4550" s="5" t="s">
        <v>29</v>
      </c>
      <c r="G4550" s="5" t="s">
        <v>87</v>
      </c>
      <c r="H4550" s="5" t="s">
        <v>130</v>
      </c>
      <c r="I4550">
        <v>500</v>
      </c>
      <c r="J4550">
        <v>4089.6016986113468</v>
      </c>
      <c r="K4550">
        <v>117.9236072002691</v>
      </c>
      <c r="L4550">
        <v>629.17957505140521</v>
      </c>
      <c r="M4550">
        <v>1236.4737430544601</v>
      </c>
      <c r="N4550">
        <v>504.80117827266878</v>
      </c>
      <c r="O4550">
        <v>1125.6363968112601</v>
      </c>
      <c r="P4550">
        <v>1331.0169599999999</v>
      </c>
      <c r="Q4550">
        <v>1.5940715889543069</v>
      </c>
      <c r="R4550">
        <v>699.10467207533679</v>
      </c>
      <c r="S4550">
        <v>1040.9648430252071</v>
      </c>
      <c r="T4550">
        <v>2685.824689222306</v>
      </c>
      <c r="U4550">
        <v>57.434283382464002</v>
      </c>
      <c r="V4550">
        <v>1012</v>
      </c>
      <c r="W4550">
        <v>332.39174146192357</v>
      </c>
      <c r="X4550">
        <v>1971.910396131264</v>
      </c>
      <c r="Y4550">
        <v>3741.1990500000011</v>
      </c>
      <c r="Z4550">
        <v>1105.3772651054919</v>
      </c>
      <c r="AA4550">
        <v>11256.543539728709</v>
      </c>
      <c r="AB4550">
        <v>374</v>
      </c>
      <c r="AC4550">
        <v>958.12139999999988</v>
      </c>
      <c r="AD4550">
        <v>1484.4488749327911</v>
      </c>
      <c r="AE4550">
        <v>1911.3815683763751</v>
      </c>
      <c r="AF4550">
        <v>937.40185692141915</v>
      </c>
      <c r="AG4550">
        <v>4173.8949797155537</v>
      </c>
      <c r="AH4550">
        <v>1152.633037278883</v>
      </c>
      <c r="AI4550">
        <v>564.20737205126409</v>
      </c>
      <c r="AJ4550">
        <v>2885.6512111466718</v>
      </c>
      <c r="AK4550">
        <v>645.3351949527239</v>
      </c>
      <c r="AL4550">
        <v>48526.0546875</v>
      </c>
      <c r="AM4550">
        <v>35794.3046875</v>
      </c>
      <c r="AN4550">
        <v>12731.7490234375</v>
      </c>
      <c r="AO4550" s="5" t="s">
        <v>3221</v>
      </c>
    </row>
    <row r="4551" spans="1:41" ht="14.25" x14ac:dyDescent="0.45">
      <c r="A4551">
        <v>2022</v>
      </c>
      <c r="B4551" s="5" t="s">
        <v>4071</v>
      </c>
      <c r="C4551" s="5" t="s">
        <v>277</v>
      </c>
      <c r="D4551" s="5" t="s">
        <v>107</v>
      </c>
      <c r="E4551" s="5" t="s">
        <v>29</v>
      </c>
      <c r="F4551" s="5" t="s">
        <v>29</v>
      </c>
      <c r="G4551" s="5" t="s">
        <v>87</v>
      </c>
      <c r="H4551" s="5" t="s">
        <v>130</v>
      </c>
      <c r="I4551">
        <v>622.98353558513406</v>
      </c>
      <c r="J4551">
        <v>7078.8660131389124</v>
      </c>
      <c r="K4551">
        <v>128.38524783083659</v>
      </c>
      <c r="L4551">
        <v>401.49420000000009</v>
      </c>
      <c r="M4551">
        <v>1082.4321600000001</v>
      </c>
      <c r="N4551">
        <v>669.97119894359537</v>
      </c>
      <c r="O4551">
        <v>1096.5154461659999</v>
      </c>
      <c r="P4551">
        <v>1702.0652882840409</v>
      </c>
      <c r="Q4551">
        <v>1.5651567764434191</v>
      </c>
      <c r="R4551">
        <v>656.46754732877685</v>
      </c>
      <c r="S4551">
        <v>1123</v>
      </c>
      <c r="T4551">
        <v>1766.5292851199999</v>
      </c>
      <c r="U4551">
        <v>38.101612032000013</v>
      </c>
      <c r="V4551">
        <v>1135</v>
      </c>
      <c r="W4551">
        <v>443.36676130024779</v>
      </c>
      <c r="X4551">
        <v>2327.2291439999999</v>
      </c>
      <c r="Y4551">
        <v>3793.1605918435189</v>
      </c>
      <c r="Z4551">
        <v>1200</v>
      </c>
      <c r="AA4551">
        <v>10236</v>
      </c>
      <c r="AB4551">
        <v>144.30000000000001</v>
      </c>
      <c r="AC4551">
        <v>1206.45706</v>
      </c>
      <c r="AD4551">
        <v>1454.6091296843449</v>
      </c>
      <c r="AE4551">
        <v>1881.2670940800001</v>
      </c>
      <c r="AF4551">
        <v>1454.200203159312</v>
      </c>
      <c r="AG4551">
        <v>5515</v>
      </c>
      <c r="AH4551">
        <v>1049</v>
      </c>
      <c r="AI4551">
        <v>775.02142656000012</v>
      </c>
      <c r="AJ4551">
        <v>1603</v>
      </c>
      <c r="AK4551">
        <v>649.45929599999999</v>
      </c>
      <c r="AL4551">
        <v>51235.4453125</v>
      </c>
      <c r="AM4551">
        <v>39195.6015625</v>
      </c>
      <c r="AN4551">
        <v>12039.8466796875</v>
      </c>
      <c r="AO4551" s="5" t="s">
        <v>4689</v>
      </c>
    </row>
    <row r="4552" spans="1:41" ht="14.25" x14ac:dyDescent="0.45">
      <c r="A4552">
        <v>2022</v>
      </c>
      <c r="B4552" s="5" t="s">
        <v>5028</v>
      </c>
      <c r="C4552" s="5" t="s">
        <v>277</v>
      </c>
      <c r="D4552" s="5" t="s">
        <v>107</v>
      </c>
      <c r="E4552" s="5" t="s">
        <v>29</v>
      </c>
      <c r="F4552" s="5" t="s">
        <v>29</v>
      </c>
      <c r="G4552" s="5" t="s">
        <v>87</v>
      </c>
      <c r="H4552" s="5" t="s">
        <v>130</v>
      </c>
      <c r="I4552">
        <v>610</v>
      </c>
      <c r="J4552">
        <v>5647.4775067137907</v>
      </c>
      <c r="K4552">
        <v>182</v>
      </c>
      <c r="L4552">
        <v>392.49375789556802</v>
      </c>
      <c r="M4552">
        <v>1167.3288</v>
      </c>
      <c r="N4552">
        <v>293.88317224919803</v>
      </c>
      <c r="O4552">
        <v>1077.1261199999999</v>
      </c>
      <c r="P4552">
        <v>1444.913707896</v>
      </c>
      <c r="Q4552">
        <v>1.8052022956688329</v>
      </c>
      <c r="R4552">
        <v>662.89944769367548</v>
      </c>
      <c r="S4552">
        <v>1092.8442151199999</v>
      </c>
      <c r="T4552">
        <v>1945.180175958835</v>
      </c>
      <c r="U4552">
        <v>38.101612032000013</v>
      </c>
      <c r="V4552">
        <v>1115</v>
      </c>
      <c r="W4552">
        <v>604.88855999999998</v>
      </c>
      <c r="X4552">
        <v>2509.3000000000002</v>
      </c>
      <c r="Y4552">
        <v>3811.1816273672248</v>
      </c>
      <c r="Z4552">
        <v>1267.7311014469419</v>
      </c>
      <c r="AA4552">
        <v>10236</v>
      </c>
      <c r="AB4552">
        <v>330</v>
      </c>
      <c r="AC4552">
        <v>1045.8405655690619</v>
      </c>
      <c r="AD4552">
        <v>1583.962397952534</v>
      </c>
      <c r="AE4552">
        <v>1857.114</v>
      </c>
      <c r="AF4552">
        <v>1591.3561832554781</v>
      </c>
      <c r="AG4552">
        <v>6255</v>
      </c>
      <c r="AH4552">
        <v>1129.5232850871421</v>
      </c>
      <c r="AI4552">
        <v>759.82492800000011</v>
      </c>
      <c r="AJ4552">
        <v>1823.9414868864001</v>
      </c>
      <c r="AK4552">
        <v>722</v>
      </c>
      <c r="AL4552">
        <v>51198.71484375</v>
      </c>
      <c r="AM4552">
        <v>38094.73828125</v>
      </c>
      <c r="AN4552">
        <v>13103.978515625</v>
      </c>
      <c r="AO4552" s="5" t="s">
        <v>6017</v>
      </c>
    </row>
    <row r="4553" spans="1:41" ht="14.25" x14ac:dyDescent="0.45">
      <c r="A4553">
        <v>2022</v>
      </c>
      <c r="B4553" s="5" t="s">
        <v>1507</v>
      </c>
      <c r="C4553" s="5" t="s">
        <v>277</v>
      </c>
      <c r="D4553" s="5" t="s">
        <v>107</v>
      </c>
      <c r="E4553" s="5" t="s">
        <v>29</v>
      </c>
      <c r="F4553" s="5" t="s">
        <v>29</v>
      </c>
      <c r="G4553" s="5" t="s">
        <v>87</v>
      </c>
      <c r="H4553" s="5" t="s">
        <v>130</v>
      </c>
      <c r="I4553">
        <v>125.0769934725714</v>
      </c>
      <c r="J4553">
        <v>1598.5446015330119</v>
      </c>
      <c r="K4553">
        <v>104</v>
      </c>
      <c r="L4553">
        <v>549.74258156626308</v>
      </c>
      <c r="M4553">
        <v>1060.5877800468991</v>
      </c>
      <c r="N4553">
        <v>339.64</v>
      </c>
      <c r="O4553">
        <v>1231.3788883683981</v>
      </c>
      <c r="P4553">
        <v>1488</v>
      </c>
      <c r="Q4553">
        <v>1.5932646569312929</v>
      </c>
      <c r="R4553">
        <v>510.82989631493382</v>
      </c>
      <c r="S4553">
        <v>1228.150120689997</v>
      </c>
      <c r="T4553">
        <v>1798.362676724638</v>
      </c>
      <c r="U4553">
        <v>20</v>
      </c>
      <c r="V4553">
        <v>1279</v>
      </c>
      <c r="W4553">
        <v>293.48664316053572</v>
      </c>
      <c r="X4553">
        <v>1868.4858700467339</v>
      </c>
      <c r="Y4553">
        <v>4070</v>
      </c>
      <c r="Z4553">
        <v>1039.21</v>
      </c>
      <c r="AA4553">
        <v>11533.54293350129</v>
      </c>
      <c r="AB4553">
        <v>374</v>
      </c>
      <c r="AC4553">
        <v>895.83823450179875</v>
      </c>
      <c r="AD4553">
        <v>1526.08</v>
      </c>
      <c r="AE4553">
        <v>1420.844367595218</v>
      </c>
      <c r="AF4553">
        <v>997.80958194453069</v>
      </c>
      <c r="AG4553">
        <v>5709.0655937275096</v>
      </c>
      <c r="AH4553">
        <v>1382.875</v>
      </c>
      <c r="AI4553">
        <v>587.00134988213506</v>
      </c>
      <c r="AJ4553">
        <v>1676.3670426977931</v>
      </c>
      <c r="AK4553">
        <v>547</v>
      </c>
      <c r="AL4553">
        <v>45256.51171875</v>
      </c>
      <c r="AM4553">
        <v>33255.10546875</v>
      </c>
      <c r="AN4553">
        <v>12001.408203125</v>
      </c>
      <c r="AO4553" s="5" t="s">
        <v>3223</v>
      </c>
    </row>
    <row r="4554" spans="1:41" ht="14.25" x14ac:dyDescent="0.45">
      <c r="A4554">
        <v>2022</v>
      </c>
      <c r="B4554" s="5" t="s">
        <v>5028</v>
      </c>
      <c r="C4554" s="5" t="s">
        <v>305</v>
      </c>
      <c r="D4554" s="5" t="s">
        <v>7</v>
      </c>
      <c r="E4554" s="5" t="s">
        <v>1</v>
      </c>
      <c r="F4554" s="5" t="s">
        <v>116</v>
      </c>
      <c r="G4554" s="5" t="s">
        <v>82</v>
      </c>
      <c r="H4554" s="5" t="s">
        <v>303</v>
      </c>
      <c r="I4554">
        <v>45.784035000000003</v>
      </c>
      <c r="J4554">
        <v>109.84198813724269</v>
      </c>
      <c r="K4554">
        <v>180</v>
      </c>
      <c r="L4554">
        <v>56.761551933882622</v>
      </c>
      <c r="M4554">
        <v>90</v>
      </c>
      <c r="N4554">
        <v>80</v>
      </c>
      <c r="O4554">
        <v>40</v>
      </c>
      <c r="P4554">
        <v>15</v>
      </c>
      <c r="Q4554">
        <v>3.631308671189561</v>
      </c>
      <c r="R4554">
        <v>25</v>
      </c>
      <c r="S4554">
        <v>95</v>
      </c>
      <c r="T4554">
        <v>65</v>
      </c>
      <c r="U4554">
        <v>15</v>
      </c>
      <c r="V4554">
        <v>75</v>
      </c>
      <c r="W4554">
        <v>100</v>
      </c>
      <c r="X4554">
        <v>100</v>
      </c>
      <c r="Y4554">
        <v>15.5</v>
      </c>
      <c r="Z4554">
        <v>96.5</v>
      </c>
      <c r="AA4554">
        <v>98.192041883945492</v>
      </c>
      <c r="AB4554">
        <v>80</v>
      </c>
      <c r="AC4554">
        <v>69</v>
      </c>
      <c r="AD4554">
        <v>50</v>
      </c>
      <c r="AE4554">
        <v>100</v>
      </c>
      <c r="AF4554">
        <v>41.303759011546227</v>
      </c>
      <c r="AG4554">
        <v>9.59</v>
      </c>
      <c r="AH4554">
        <v>42.9</v>
      </c>
      <c r="AI4554">
        <v>40</v>
      </c>
      <c r="AJ4554">
        <v>5.3</v>
      </c>
      <c r="AK4554">
        <v>49</v>
      </c>
      <c r="AL4554">
        <v>61.838088989257813</v>
      </c>
      <c r="AM4554">
        <v>50.670867919921875</v>
      </c>
      <c r="AN4554">
        <v>77.658332824707031</v>
      </c>
      <c r="AO4554" s="5" t="s">
        <v>6018</v>
      </c>
    </row>
    <row r="4555" spans="1:41" ht="14.25" x14ac:dyDescent="0.45">
      <c r="A4555">
        <v>2022</v>
      </c>
      <c r="B4555" s="5" t="s">
        <v>4071</v>
      </c>
      <c r="C4555" s="5" t="s">
        <v>305</v>
      </c>
      <c r="D4555" s="5" t="s">
        <v>7</v>
      </c>
      <c r="E4555" s="5" t="s">
        <v>1</v>
      </c>
      <c r="F4555" s="5" t="s">
        <v>116</v>
      </c>
      <c r="G4555" s="5" t="s">
        <v>82</v>
      </c>
      <c r="H4555" s="5" t="s">
        <v>303</v>
      </c>
      <c r="I4555">
        <v>45.784035000000003</v>
      </c>
      <c r="J4555">
        <v>128.23616646047381</v>
      </c>
      <c r="K4555">
        <v>160</v>
      </c>
      <c r="L4555">
        <v>72.685533011074227</v>
      </c>
      <c r="M4555">
        <v>60</v>
      </c>
      <c r="N4555">
        <v>92</v>
      </c>
      <c r="O4555">
        <v>40</v>
      </c>
      <c r="P4555">
        <v>15</v>
      </c>
      <c r="Q4555">
        <v>2.6823959384098339</v>
      </c>
      <c r="R4555">
        <v>25</v>
      </c>
      <c r="S4555">
        <v>90</v>
      </c>
      <c r="T4555">
        <v>65</v>
      </c>
      <c r="U4555">
        <v>15</v>
      </c>
      <c r="V4555">
        <v>75</v>
      </c>
      <c r="W4555">
        <v>100</v>
      </c>
      <c r="X4555">
        <v>85</v>
      </c>
      <c r="Y4555">
        <v>15.5</v>
      </c>
      <c r="Z4555">
        <v>74</v>
      </c>
      <c r="AA4555">
        <v>87.213330053851607</v>
      </c>
      <c r="AB4555">
        <v>65.2</v>
      </c>
      <c r="AC4555">
        <v>39.5</v>
      </c>
      <c r="AD4555">
        <v>37.020000000000003</v>
      </c>
      <c r="AE4555">
        <v>200</v>
      </c>
      <c r="AF4555">
        <v>32.645755796883002</v>
      </c>
      <c r="AG4555">
        <v>10.199999999999999</v>
      </c>
      <c r="AH4555">
        <v>42.9</v>
      </c>
      <c r="AI4555">
        <v>35</v>
      </c>
      <c r="AJ4555">
        <v>5.3</v>
      </c>
      <c r="AK4555">
        <v>49</v>
      </c>
      <c r="AL4555">
        <v>60.857494354248047</v>
      </c>
      <c r="AM4555">
        <v>55.043956756591797</v>
      </c>
      <c r="AN4555">
        <v>69.093338012695313</v>
      </c>
      <c r="AO4555" s="5" t="s">
        <v>4690</v>
      </c>
    </row>
    <row r="4556" spans="1:41" ht="14.25" x14ac:dyDescent="0.45">
      <c r="A4556">
        <v>2022</v>
      </c>
      <c r="B4556" s="5" t="s">
        <v>4071</v>
      </c>
      <c r="C4556" s="5" t="s">
        <v>305</v>
      </c>
      <c r="D4556" s="5" t="s">
        <v>7</v>
      </c>
      <c r="E4556" s="5" t="s">
        <v>1</v>
      </c>
      <c r="F4556" s="5" t="s">
        <v>117</v>
      </c>
      <c r="G4556" s="5" t="s">
        <v>82</v>
      </c>
      <c r="H4556" s="5" t="s">
        <v>303</v>
      </c>
      <c r="I4556">
        <v>106.829415</v>
      </c>
      <c r="J4556">
        <v>76.41274577899604</v>
      </c>
      <c r="K4556">
        <v>130</v>
      </c>
      <c r="L4556">
        <v>82.727233494462894</v>
      </c>
      <c r="M4556">
        <v>110</v>
      </c>
      <c r="N4556">
        <v>111.5</v>
      </c>
      <c r="O4556">
        <v>232</v>
      </c>
      <c r="P4556">
        <v>68</v>
      </c>
      <c r="Q4556">
        <v>18.376013179451729</v>
      </c>
      <c r="R4556">
        <v>125</v>
      </c>
      <c r="S4556">
        <v>80</v>
      </c>
      <c r="T4556">
        <v>80</v>
      </c>
      <c r="U4556">
        <v>30</v>
      </c>
      <c r="V4556">
        <v>75</v>
      </c>
      <c r="W4556">
        <v>40</v>
      </c>
      <c r="X4556">
        <v>90</v>
      </c>
      <c r="Y4556">
        <v>78.5</v>
      </c>
      <c r="Z4556">
        <v>154.80000000000001</v>
      </c>
      <c r="AA4556">
        <v>199.79252712410101</v>
      </c>
      <c r="AB4556">
        <v>36.4</v>
      </c>
      <c r="AC4556">
        <v>169.3</v>
      </c>
      <c r="AD4556">
        <v>115.83</v>
      </c>
      <c r="AE4556">
        <v>215</v>
      </c>
      <c r="AF4556">
        <v>82.814222101558485</v>
      </c>
      <c r="AG4556">
        <v>85.8</v>
      </c>
      <c r="AH4556">
        <v>65.400000000000006</v>
      </c>
      <c r="AI4556">
        <v>175.25559847313099</v>
      </c>
      <c r="AJ4556">
        <v>30.1</v>
      </c>
      <c r="AK4556">
        <v>128</v>
      </c>
      <c r="AL4556">
        <v>103.20130920410156</v>
      </c>
      <c r="AM4556">
        <v>100.58541870117188</v>
      </c>
      <c r="AN4556">
        <v>106.90713500976563</v>
      </c>
      <c r="AO4556" s="5" t="s">
        <v>4691</v>
      </c>
    </row>
    <row r="4557" spans="1:41" ht="14.25" x14ac:dyDescent="0.45">
      <c r="A4557">
        <v>2022</v>
      </c>
      <c r="B4557" s="5" t="s">
        <v>5028</v>
      </c>
      <c r="C4557" s="5" t="s">
        <v>305</v>
      </c>
      <c r="D4557" s="5" t="s">
        <v>7</v>
      </c>
      <c r="E4557" s="5" t="s">
        <v>1</v>
      </c>
      <c r="F4557" s="5" t="s">
        <v>117</v>
      </c>
      <c r="G4557" s="5" t="s">
        <v>82</v>
      </c>
      <c r="H4557" s="5" t="s">
        <v>303</v>
      </c>
      <c r="I4557">
        <v>106.829415</v>
      </c>
      <c r="J4557">
        <v>98.104399999999998</v>
      </c>
      <c r="K4557">
        <v>160</v>
      </c>
      <c r="L4557">
        <v>90.691047153175873</v>
      </c>
      <c r="M4557">
        <v>110</v>
      </c>
      <c r="N4557">
        <v>110</v>
      </c>
      <c r="O4557">
        <v>232</v>
      </c>
      <c r="P4557">
        <v>68</v>
      </c>
      <c r="Q4557">
        <v>18.899999999999999</v>
      </c>
      <c r="R4557">
        <v>125</v>
      </c>
      <c r="S4557">
        <v>67</v>
      </c>
      <c r="T4557">
        <v>80</v>
      </c>
      <c r="U4557">
        <v>30</v>
      </c>
      <c r="V4557">
        <v>75</v>
      </c>
      <c r="W4557">
        <v>50</v>
      </c>
      <c r="X4557">
        <v>90</v>
      </c>
      <c r="Y4557">
        <v>78.5</v>
      </c>
      <c r="Z4557">
        <v>142.69999999999999</v>
      </c>
      <c r="AA4557">
        <v>199.79252712410101</v>
      </c>
      <c r="AB4557">
        <v>35</v>
      </c>
      <c r="AC4557">
        <v>165.18</v>
      </c>
      <c r="AD4557">
        <v>127.56</v>
      </c>
      <c r="AE4557">
        <v>270</v>
      </c>
      <c r="AF4557">
        <v>78.48522049422688</v>
      </c>
      <c r="AG4557">
        <v>86.44</v>
      </c>
      <c r="AH4557">
        <v>62.7</v>
      </c>
      <c r="AI4557">
        <v>170</v>
      </c>
      <c r="AJ4557">
        <v>30.1</v>
      </c>
      <c r="AK4557">
        <v>128</v>
      </c>
      <c r="AL4557">
        <v>106.41318511962891</v>
      </c>
      <c r="AM4557">
        <v>104.33661651611328</v>
      </c>
      <c r="AN4557">
        <v>109.35500335693359</v>
      </c>
      <c r="AO4557" s="5" t="s">
        <v>6019</v>
      </c>
    </row>
    <row r="4558" spans="1:41" ht="14.25" x14ac:dyDescent="0.45">
      <c r="A4558">
        <v>2022</v>
      </c>
      <c r="B4558" s="5" t="s">
        <v>5028</v>
      </c>
      <c r="C4558" s="5" t="s">
        <v>305</v>
      </c>
      <c r="D4558" s="5" t="s">
        <v>7</v>
      </c>
      <c r="E4558" s="5" t="s">
        <v>118</v>
      </c>
      <c r="F4558" s="5" t="s">
        <v>116</v>
      </c>
      <c r="G4558" s="5" t="s">
        <v>82</v>
      </c>
      <c r="H4558" s="5" t="s">
        <v>303</v>
      </c>
      <c r="I4558">
        <v>0.447579</v>
      </c>
      <c r="J4558">
        <v>0.42603192804836493</v>
      </c>
      <c r="K4558">
        <v>0.7</v>
      </c>
      <c r="L4558">
        <v>0.42306117252215208</v>
      </c>
      <c r="M4558">
        <v>0.4</v>
      </c>
      <c r="N4558">
        <v>0.27</v>
      </c>
      <c r="O4558">
        <v>0.54</v>
      </c>
      <c r="P4558">
        <v>0.06</v>
      </c>
      <c r="Q4558">
        <v>1.8049594492375799E-2</v>
      </c>
      <c r="R4558">
        <v>0.16</v>
      </c>
      <c r="S4558">
        <v>0.4</v>
      </c>
      <c r="T4558">
        <v>0.35</v>
      </c>
      <c r="U4558">
        <v>0.3</v>
      </c>
      <c r="V4558">
        <v>0.54</v>
      </c>
      <c r="W4558">
        <v>0.5</v>
      </c>
      <c r="X4558">
        <v>0.3</v>
      </c>
      <c r="Y4558">
        <v>7.0000000000000007E-2</v>
      </c>
      <c r="Z4558">
        <v>0.53</v>
      </c>
      <c r="AA4558">
        <v>0.41419804165897672</v>
      </c>
      <c r="AB4558">
        <v>0.5</v>
      </c>
      <c r="AC4558">
        <v>1.02</v>
      </c>
      <c r="AD4558">
        <v>0.26</v>
      </c>
      <c r="AE4558">
        <v>0.65</v>
      </c>
      <c r="AF4558">
        <v>0.36123466569946022</v>
      </c>
      <c r="AG4558">
        <v>0.06</v>
      </c>
      <c r="AH4558">
        <v>0.29640462295269299</v>
      </c>
      <c r="AI4558">
        <v>0.16</v>
      </c>
      <c r="AJ4558">
        <v>0.02</v>
      </c>
      <c r="AK4558">
        <v>0.22</v>
      </c>
      <c r="AL4558">
        <v>0.3585020899772644</v>
      </c>
      <c r="AM4558">
        <v>0.3394208550453186</v>
      </c>
      <c r="AN4558">
        <v>0.38553369045257568</v>
      </c>
      <c r="AO4558" s="5" t="s">
        <v>6020</v>
      </c>
    </row>
    <row r="4559" spans="1:41" ht="14.25" x14ac:dyDescent="0.45">
      <c r="A4559">
        <v>2022</v>
      </c>
      <c r="B4559" s="5" t="s">
        <v>4071</v>
      </c>
      <c r="C4559" s="5" t="s">
        <v>305</v>
      </c>
      <c r="D4559" s="5" t="s">
        <v>7</v>
      </c>
      <c r="E4559" s="5" t="s">
        <v>118</v>
      </c>
      <c r="F4559" s="5" t="s">
        <v>116</v>
      </c>
      <c r="G4559" s="5" t="s">
        <v>82</v>
      </c>
      <c r="H4559" s="5" t="s">
        <v>303</v>
      </c>
      <c r="I4559">
        <v>0.447579</v>
      </c>
      <c r="J4559">
        <v>0.47823859746761188</v>
      </c>
      <c r="K4559">
        <v>0.6</v>
      </c>
      <c r="L4559">
        <v>0.45600955029684709</v>
      </c>
      <c r="M4559">
        <v>0.35</v>
      </c>
      <c r="N4559">
        <v>0.32</v>
      </c>
      <c r="O4559">
        <v>0.54</v>
      </c>
      <c r="P4559">
        <v>0.06</v>
      </c>
      <c r="Q4559">
        <v>1.05465425111848E-2</v>
      </c>
      <c r="R4559">
        <v>0.16</v>
      </c>
      <c r="S4559">
        <v>0.45</v>
      </c>
      <c r="T4559">
        <v>0.4</v>
      </c>
      <c r="U4559">
        <v>0.3</v>
      </c>
      <c r="V4559">
        <v>0.54</v>
      </c>
      <c r="W4559">
        <v>0.5</v>
      </c>
      <c r="X4559">
        <v>0.24</v>
      </c>
      <c r="Y4559">
        <v>7.0000000000000007E-2</v>
      </c>
      <c r="Z4559">
        <v>0.32</v>
      </c>
      <c r="AA4559">
        <v>0.37847571582583112</v>
      </c>
      <c r="AB4559">
        <v>0.61</v>
      </c>
      <c r="AC4559">
        <v>0.25</v>
      </c>
      <c r="AD4559">
        <v>0.17599999999999999</v>
      </c>
      <c r="AE4559">
        <v>1.5</v>
      </c>
      <c r="AF4559">
        <v>0.19612297262273579</v>
      </c>
      <c r="AG4559">
        <v>0.06</v>
      </c>
      <c r="AH4559">
        <v>0.3</v>
      </c>
      <c r="AI4559">
        <v>0.14000000000000001</v>
      </c>
      <c r="AJ4559">
        <v>0.02</v>
      </c>
      <c r="AK4559">
        <v>0.22</v>
      </c>
      <c r="AL4559">
        <v>0.348033607006073</v>
      </c>
      <c r="AM4559">
        <v>0.32746896147727966</v>
      </c>
      <c r="AN4559">
        <v>0.37716665863990784</v>
      </c>
      <c r="AO4559" s="5" t="s">
        <v>4692</v>
      </c>
    </row>
    <row r="4560" spans="1:41" ht="14.25" x14ac:dyDescent="0.45">
      <c r="A4560">
        <v>2022</v>
      </c>
      <c r="B4560" s="5" t="s">
        <v>5028</v>
      </c>
      <c r="C4560" s="5" t="s">
        <v>305</v>
      </c>
      <c r="D4560" s="5" t="s">
        <v>7</v>
      </c>
      <c r="E4560" s="5" t="s">
        <v>118</v>
      </c>
      <c r="F4560" s="5" t="s">
        <v>117</v>
      </c>
      <c r="G4560" s="5" t="s">
        <v>82</v>
      </c>
      <c r="H4560" s="5" t="s">
        <v>303</v>
      </c>
      <c r="I4560">
        <v>1.044351</v>
      </c>
      <c r="J4560">
        <v>1.7632000000000001</v>
      </c>
      <c r="K4560">
        <v>1.5</v>
      </c>
      <c r="L4560">
        <v>3.3098393478209549</v>
      </c>
      <c r="M4560">
        <v>2.4</v>
      </c>
      <c r="N4560">
        <v>1.32</v>
      </c>
      <c r="O4560">
        <v>3</v>
      </c>
      <c r="P4560">
        <v>1.6</v>
      </c>
      <c r="Q4560">
        <v>0.54124287389173387</v>
      </c>
      <c r="R4560">
        <v>1.6</v>
      </c>
      <c r="S4560">
        <v>1.259316338384693</v>
      </c>
      <c r="T4560">
        <v>0.67</v>
      </c>
      <c r="U4560">
        <v>0.6</v>
      </c>
      <c r="V4560">
        <v>1.07</v>
      </c>
      <c r="W4560">
        <v>1</v>
      </c>
      <c r="X4560">
        <v>2</v>
      </c>
      <c r="Y4560">
        <v>1.1299999999999999</v>
      </c>
      <c r="Z4560">
        <v>1.83</v>
      </c>
      <c r="AA4560">
        <v>2.2803849140983301</v>
      </c>
      <c r="AB4560">
        <v>0.5</v>
      </c>
      <c r="AC4560">
        <v>2.4500000000000002</v>
      </c>
      <c r="AD4560">
        <v>2.5449999999999999</v>
      </c>
      <c r="AE4560">
        <v>3.7</v>
      </c>
      <c r="AF4560">
        <v>1.76098266715027</v>
      </c>
      <c r="AG4560">
        <v>1.23</v>
      </c>
      <c r="AH4560">
        <v>1.331797688523654</v>
      </c>
      <c r="AI4560">
        <v>2.08</v>
      </c>
      <c r="AJ4560">
        <v>0.53</v>
      </c>
      <c r="AK4560">
        <v>1.88</v>
      </c>
      <c r="AL4560">
        <v>1.6526246070861816</v>
      </c>
      <c r="AM4560">
        <v>1.6329412460327148</v>
      </c>
      <c r="AN4560">
        <v>1.6805094480514526</v>
      </c>
      <c r="AO4560" s="5" t="s">
        <v>6021</v>
      </c>
    </row>
    <row r="4561" spans="1:41" ht="14.25" x14ac:dyDescent="0.45">
      <c r="A4561">
        <v>2022</v>
      </c>
      <c r="B4561" s="5" t="s">
        <v>4071</v>
      </c>
      <c r="C4561" s="5" t="s">
        <v>305</v>
      </c>
      <c r="D4561" s="5" t="s">
        <v>7</v>
      </c>
      <c r="E4561" s="5" t="s">
        <v>118</v>
      </c>
      <c r="F4561" s="5" t="s">
        <v>117</v>
      </c>
      <c r="G4561" s="5" t="s">
        <v>82</v>
      </c>
      <c r="H4561" s="5" t="s">
        <v>303</v>
      </c>
      <c r="I4561">
        <v>1.044351</v>
      </c>
      <c r="J4561">
        <v>1.4015532012254199</v>
      </c>
      <c r="K4561">
        <v>1.2</v>
      </c>
      <c r="L4561">
        <v>3.2933952248515772</v>
      </c>
      <c r="M4561">
        <v>2.2000000000000002</v>
      </c>
      <c r="N4561">
        <v>1.21</v>
      </c>
      <c r="O4561">
        <v>3</v>
      </c>
      <c r="P4561">
        <v>1.6</v>
      </c>
      <c r="Q4561">
        <v>0.5757161117575581</v>
      </c>
      <c r="R4561">
        <v>1.6</v>
      </c>
      <c r="S4561">
        <v>1.25</v>
      </c>
      <c r="T4561">
        <v>1.2</v>
      </c>
      <c r="U4561">
        <v>0.6</v>
      </c>
      <c r="V4561">
        <v>1.07</v>
      </c>
      <c r="W4561">
        <v>0.9</v>
      </c>
      <c r="X4561">
        <v>2</v>
      </c>
      <c r="Y4561">
        <v>1.1299999999999999</v>
      </c>
      <c r="Z4561">
        <v>2.25</v>
      </c>
      <c r="AA4561">
        <v>2.2803849140983301</v>
      </c>
      <c r="AB4561">
        <v>0.64</v>
      </c>
      <c r="AC4561">
        <v>2.82</v>
      </c>
      <c r="AD4561">
        <v>2.5070000000000001</v>
      </c>
      <c r="AE4561">
        <v>3.4</v>
      </c>
      <c r="AF4561">
        <v>1.843538513688632</v>
      </c>
      <c r="AG4561">
        <v>1.23</v>
      </c>
      <c r="AH4561">
        <v>1.33</v>
      </c>
      <c r="AI4561">
        <v>2.1025098724873001</v>
      </c>
      <c r="AJ4561">
        <v>0.53</v>
      </c>
      <c r="AK4561">
        <v>1.88</v>
      </c>
      <c r="AL4561">
        <v>1.6582224369049072</v>
      </c>
      <c r="AM4561">
        <v>1.6399375200271606</v>
      </c>
      <c r="AN4561">
        <v>1.6841259002685547</v>
      </c>
      <c r="AO4561" s="5" t="s">
        <v>4693</v>
      </c>
    </row>
    <row r="4562" spans="1:41" ht="14.25" x14ac:dyDescent="0.45">
      <c r="A4562">
        <v>2023</v>
      </c>
      <c r="B4562" s="5" t="s">
        <v>5028</v>
      </c>
      <c r="C4562" s="5" t="s">
        <v>170</v>
      </c>
      <c r="D4562" s="5" t="s">
        <v>83</v>
      </c>
      <c r="E4562" s="5" t="s">
        <v>84</v>
      </c>
      <c r="F4562" s="5" t="s">
        <v>85</v>
      </c>
      <c r="G4562" s="5" t="s">
        <v>86</v>
      </c>
      <c r="H4562" s="5" t="s">
        <v>130</v>
      </c>
      <c r="I4562">
        <v>14000.50107386112</v>
      </c>
      <c r="J4562">
        <v>67320.254994866555</v>
      </c>
      <c r="K4562">
        <v>1340.6289999999999</v>
      </c>
      <c r="L4562">
        <v>2717</v>
      </c>
      <c r="M4562">
        <v>28835</v>
      </c>
      <c r="N4562">
        <v>16810.359177734379</v>
      </c>
      <c r="O4562">
        <v>8062.3439014285723</v>
      </c>
      <c r="P4562">
        <v>11381.579</v>
      </c>
      <c r="Q4562">
        <v>4250.6663793295438</v>
      </c>
      <c r="R4562">
        <v>6357.5699279510254</v>
      </c>
      <c r="S4562">
        <v>15068.530383025831</v>
      </c>
      <c r="T4562">
        <v>11433</v>
      </c>
      <c r="U4562">
        <v>1474</v>
      </c>
      <c r="V4562">
        <v>19575</v>
      </c>
      <c r="W4562">
        <v>5672</v>
      </c>
      <c r="X4562">
        <v>22426.612160799999</v>
      </c>
      <c r="Y4562">
        <v>64035</v>
      </c>
      <c r="Z4562">
        <v>16226.88593311799</v>
      </c>
      <c r="AA4562">
        <v>181600</v>
      </c>
      <c r="AB4562">
        <v>1898</v>
      </c>
      <c r="AC4562">
        <v>13747.20248</v>
      </c>
      <c r="AD4562">
        <v>15526.7482896236</v>
      </c>
      <c r="AE4562">
        <v>15335.416407323681</v>
      </c>
      <c r="AF4562">
        <v>44584.843856500003</v>
      </c>
      <c r="AG4562">
        <v>241896</v>
      </c>
      <c r="AH4562">
        <v>31808</v>
      </c>
      <c r="AI4562">
        <v>3499</v>
      </c>
      <c r="AJ4562">
        <v>40981</v>
      </c>
      <c r="AK4562">
        <v>1957</v>
      </c>
      <c r="AL4562">
        <v>909820.1875</v>
      </c>
      <c r="AM4562">
        <v>762293.25</v>
      </c>
      <c r="AN4562">
        <v>147526.859375</v>
      </c>
      <c r="AO4562" s="5" t="s">
        <v>6022</v>
      </c>
    </row>
    <row r="4563" spans="1:41" ht="14.25" x14ac:dyDescent="0.45">
      <c r="A4563">
        <v>2023</v>
      </c>
      <c r="B4563" s="5" t="s">
        <v>589</v>
      </c>
      <c r="C4563" s="5" t="s">
        <v>170</v>
      </c>
      <c r="D4563" s="5" t="s">
        <v>83</v>
      </c>
      <c r="E4563" s="5" t="s">
        <v>84</v>
      </c>
      <c r="F4563" s="5" t="s">
        <v>85</v>
      </c>
      <c r="G4563" s="5" t="s">
        <v>86</v>
      </c>
      <c r="H4563" s="5" t="s">
        <v>130</v>
      </c>
      <c r="I4563">
        <v>10198.796757138945</v>
      </c>
      <c r="J4563">
        <v>23571.248443544766</v>
      </c>
      <c r="K4563">
        <v>1090.2637940649211</v>
      </c>
      <c r="L4563">
        <v>2468.2213448889402</v>
      </c>
      <c r="M4563">
        <v>19380.580160125803</v>
      </c>
      <c r="N4563">
        <v>15274.309122693365</v>
      </c>
      <c r="O4563">
        <v>9358.0090990090357</v>
      </c>
      <c r="P4563">
        <v>8719.7217512178631</v>
      </c>
      <c r="Q4563">
        <v>3440.425075972697</v>
      </c>
      <c r="R4563">
        <v>6923.9448842022794</v>
      </c>
      <c r="S4563">
        <v>23106.268583050816</v>
      </c>
      <c r="T4563">
        <v>11571.446305070731</v>
      </c>
      <c r="U4563">
        <v>1750.5793538588655</v>
      </c>
      <c r="V4563">
        <v>11300.738157566782</v>
      </c>
      <c r="W4563">
        <v>4768.7097983832773</v>
      </c>
      <c r="X4563">
        <v>14134.413373898466</v>
      </c>
      <c r="Y4563">
        <v>49507.212175579909</v>
      </c>
      <c r="Z4563">
        <v>14702.892642365874</v>
      </c>
      <c r="AA4563">
        <v>224629.92239874322</v>
      </c>
      <c r="AB4563">
        <v>1071.1549836528777</v>
      </c>
      <c r="AC4563">
        <v>10488.586707936225</v>
      </c>
      <c r="AD4563">
        <v>15315.494162796864</v>
      </c>
      <c r="AE4563">
        <v>16894.84643977469</v>
      </c>
      <c r="AF4563">
        <v>34657.067591553794</v>
      </c>
      <c r="AG4563">
        <v>179676.95950270884</v>
      </c>
      <c r="AH4563">
        <v>32648.105264758611</v>
      </c>
      <c r="AI4563">
        <v>3873.0671151638612</v>
      </c>
      <c r="AJ4563">
        <v>42810.505741288951</v>
      </c>
      <c r="AK4563">
        <v>1699.516366035572</v>
      </c>
      <c r="AL4563">
        <v>795033</v>
      </c>
      <c r="AM4563">
        <v>657016</v>
      </c>
      <c r="AN4563">
        <v>138017.015625</v>
      </c>
      <c r="AO4563" s="5" t="s">
        <v>1201</v>
      </c>
    </row>
    <row r="4564" spans="1:41" ht="14.25" x14ac:dyDescent="0.45">
      <c r="A4564">
        <v>2023</v>
      </c>
      <c r="B4564" s="5" t="s">
        <v>1507</v>
      </c>
      <c r="C4564" s="5" t="s">
        <v>170</v>
      </c>
      <c r="D4564" s="5" t="s">
        <v>83</v>
      </c>
      <c r="E4564" s="5" t="s">
        <v>84</v>
      </c>
      <c r="F4564" s="5" t="s">
        <v>85</v>
      </c>
      <c r="G4564" s="5" t="s">
        <v>86</v>
      </c>
      <c r="H4564" s="5" t="s">
        <v>130</v>
      </c>
      <c r="I4564">
        <v>5617.9846010068923</v>
      </c>
      <c r="J4564">
        <v>16815.287512244515</v>
      </c>
      <c r="K4564">
        <v>1050.8133140344876</v>
      </c>
      <c r="L4564">
        <v>2954.5595128372279</v>
      </c>
      <c r="M4564">
        <v>11118.833085838944</v>
      </c>
      <c r="N4564">
        <v>12093.792235321374</v>
      </c>
      <c r="O4564">
        <v>8267.421589866357</v>
      </c>
      <c r="P4564">
        <v>9717.1800452031148</v>
      </c>
      <c r="Q4564">
        <v>3279.3847864531376</v>
      </c>
      <c r="R4564">
        <v>9760.0822478740829</v>
      </c>
      <c r="S4564">
        <v>21993.158744710989</v>
      </c>
      <c r="T4564">
        <v>11968.354239068125</v>
      </c>
      <c r="U4564">
        <v>2219.6604052667085</v>
      </c>
      <c r="V4564">
        <v>8871.6392454361867</v>
      </c>
      <c r="W4564">
        <v>4240.7823030677537</v>
      </c>
      <c r="X4564">
        <v>12006.931463173629</v>
      </c>
      <c r="Y4564">
        <v>51646.792038487249</v>
      </c>
      <c r="Z4564">
        <v>11223.459519703851</v>
      </c>
      <c r="AA4564">
        <v>163812.64254529169</v>
      </c>
      <c r="AB4564">
        <v>647.09174857751452</v>
      </c>
      <c r="AC4564">
        <v>9970.529326999118</v>
      </c>
      <c r="AD4564">
        <v>19183.583606736283</v>
      </c>
      <c r="AE4564">
        <v>16204.018944827269</v>
      </c>
      <c r="AF4564">
        <v>36649.435441643167</v>
      </c>
      <c r="AG4564">
        <v>146635.65272327242</v>
      </c>
      <c r="AH4564">
        <v>29256.633882019552</v>
      </c>
      <c r="AI4564">
        <v>2938.6380989882205</v>
      </c>
      <c r="AJ4564">
        <v>46500.995037450819</v>
      </c>
      <c r="AK4564">
        <v>1882.1385657219446</v>
      </c>
      <c r="AL4564">
        <v>678527.5</v>
      </c>
      <c r="AM4564">
        <v>553973.125</v>
      </c>
      <c r="AN4564">
        <v>124554.390625</v>
      </c>
      <c r="AO4564" s="5" t="s">
        <v>3226</v>
      </c>
    </row>
    <row r="4565" spans="1:41" ht="14.25" x14ac:dyDescent="0.45">
      <c r="A4565">
        <v>2023</v>
      </c>
      <c r="B4565" s="5" t="s">
        <v>1509</v>
      </c>
      <c r="C4565" s="5" t="s">
        <v>170</v>
      </c>
      <c r="D4565" s="5" t="s">
        <v>83</v>
      </c>
      <c r="E4565" s="5" t="s">
        <v>84</v>
      </c>
      <c r="F4565" s="5" t="s">
        <v>85</v>
      </c>
      <c r="G4565" s="5" t="s">
        <v>86</v>
      </c>
      <c r="H4565" s="5" t="s">
        <v>130</v>
      </c>
      <c r="I4565">
        <v>8446.7030330122107</v>
      </c>
      <c r="J4565">
        <v>17954.056017249128</v>
      </c>
      <c r="K4565">
        <v>897.77012146079244</v>
      </c>
      <c r="L4565">
        <v>3269.1970520511295</v>
      </c>
      <c r="M4565">
        <v>22036.00133803334</v>
      </c>
      <c r="N4565">
        <v>15396.101772927279</v>
      </c>
      <c r="O4565">
        <v>9106.9082696344358</v>
      </c>
      <c r="P4565">
        <v>12052.177149270758</v>
      </c>
      <c r="Q4565">
        <v>3473.8867857843788</v>
      </c>
      <c r="R4565">
        <v>6207.4858887396304</v>
      </c>
      <c r="S4565">
        <v>18663.475848124519</v>
      </c>
      <c r="T4565">
        <v>11769.547324028681</v>
      </c>
      <c r="U4565">
        <v>1774.7382523023714</v>
      </c>
      <c r="V4565">
        <v>2821.4068329322708</v>
      </c>
      <c r="W4565">
        <v>2947.3136182590893</v>
      </c>
      <c r="X4565">
        <v>15033.741025859921</v>
      </c>
      <c r="Y4565">
        <v>56990.869919193152</v>
      </c>
      <c r="Z4565">
        <v>15096.183598966711</v>
      </c>
      <c r="AA4565">
        <v>174292.42782297061</v>
      </c>
      <c r="AB4565">
        <v>0</v>
      </c>
      <c r="AC4565">
        <v>11727.248118366928</v>
      </c>
      <c r="AD4565">
        <v>17675.247221374717</v>
      </c>
      <c r="AE4565">
        <v>22627.837219698471</v>
      </c>
      <c r="AF4565">
        <v>32357.312209201646</v>
      </c>
      <c r="AG4565">
        <v>159786.28919067219</v>
      </c>
      <c r="AH4565">
        <v>34365.393797245408</v>
      </c>
      <c r="AI4565">
        <v>4136.6707164374548</v>
      </c>
      <c r="AJ4565">
        <v>62276.988602237849</v>
      </c>
      <c r="AK4565">
        <v>1775.7236097527552</v>
      </c>
      <c r="AL4565">
        <v>744958.75</v>
      </c>
      <c r="AM4565">
        <v>606550.9375</v>
      </c>
      <c r="AN4565">
        <v>138407.796875</v>
      </c>
      <c r="AO4565" s="5" t="s">
        <v>3225</v>
      </c>
    </row>
    <row r="4566" spans="1:41" ht="14.25" x14ac:dyDescent="0.45">
      <c r="A4566">
        <v>2023</v>
      </c>
      <c r="B4566" s="5" t="s">
        <v>4071</v>
      </c>
      <c r="C4566" s="5" t="s">
        <v>170</v>
      </c>
      <c r="D4566" s="5" t="s">
        <v>83</v>
      </c>
      <c r="E4566" s="5" t="s">
        <v>84</v>
      </c>
      <c r="F4566" s="5" t="s">
        <v>85</v>
      </c>
      <c r="G4566" s="5" t="s">
        <v>86</v>
      </c>
      <c r="H4566" s="5" t="s">
        <v>130</v>
      </c>
      <c r="I4566">
        <v>11247.519935260643</v>
      </c>
      <c r="J4566">
        <v>50109.670681676318</v>
      </c>
      <c r="K4566">
        <v>1055.0424626847328</v>
      </c>
      <c r="L4566">
        <v>2504.1337699880833</v>
      </c>
      <c r="M4566">
        <v>26373.619136849851</v>
      </c>
      <c r="N4566">
        <v>16803.872941047994</v>
      </c>
      <c r="O4566">
        <v>8594.26936993446</v>
      </c>
      <c r="P4566">
        <v>9658.5581023218474</v>
      </c>
      <c r="Q4566">
        <v>3890.3562607329345</v>
      </c>
      <c r="R4566">
        <v>8287.9121839136606</v>
      </c>
      <c r="S4566">
        <v>17705.819760938328</v>
      </c>
      <c r="T4566">
        <v>10798.112765862372</v>
      </c>
      <c r="U4566">
        <v>1716.3857339261235</v>
      </c>
      <c r="V4566">
        <v>20034.098551596653</v>
      </c>
      <c r="W4566">
        <v>3630.2226727137304</v>
      </c>
      <c r="X4566">
        <v>16069.434516949843</v>
      </c>
      <c r="Y4566">
        <v>56583.653480656809</v>
      </c>
      <c r="Z4566">
        <v>16395.648745347029</v>
      </c>
      <c r="AA4566">
        <v>194607.70183313961</v>
      </c>
      <c r="AB4566">
        <v>1036.6579044070832</v>
      </c>
      <c r="AC4566">
        <v>9985.4250486192832</v>
      </c>
      <c r="AD4566">
        <v>17282.810440421046</v>
      </c>
      <c r="AE4566">
        <v>18127.460354652954</v>
      </c>
      <c r="AF4566">
        <v>36830.704876949065</v>
      </c>
      <c r="AG4566">
        <v>175577.31357292217</v>
      </c>
      <c r="AH4566">
        <v>30935.050486657714</v>
      </c>
      <c r="AI4566">
        <v>3675.4719071611539</v>
      </c>
      <c r="AJ4566">
        <v>38603.269308668358</v>
      </c>
      <c r="AK4566">
        <v>1974.409209445635</v>
      </c>
      <c r="AL4566">
        <v>810094.625</v>
      </c>
      <c r="AM4566">
        <v>670963.6875</v>
      </c>
      <c r="AN4566">
        <v>139130.921875</v>
      </c>
      <c r="AO4566" s="5" t="s">
        <v>4694</v>
      </c>
    </row>
    <row r="4567" spans="1:41" ht="14.25" x14ac:dyDescent="0.45">
      <c r="A4567">
        <v>2023</v>
      </c>
      <c r="B4567" s="5" t="s">
        <v>1508</v>
      </c>
      <c r="C4567" s="5" t="s">
        <v>170</v>
      </c>
      <c r="D4567" s="5" t="s">
        <v>83</v>
      </c>
      <c r="E4567" s="5" t="s">
        <v>84</v>
      </c>
      <c r="F4567" s="5" t="s">
        <v>85</v>
      </c>
      <c r="G4567" s="5" t="s">
        <v>86</v>
      </c>
      <c r="H4567" s="5" t="s">
        <v>130</v>
      </c>
      <c r="I4567">
        <v>10178.904320157431</v>
      </c>
      <c r="J4567">
        <v>15909.676488247187</v>
      </c>
      <c r="K4567">
        <v>1117.0666395073092</v>
      </c>
      <c r="L4567">
        <v>3289.4525163381068</v>
      </c>
      <c r="M4567">
        <v>21918.639835149505</v>
      </c>
      <c r="N4567">
        <v>13530.652106538737</v>
      </c>
      <c r="O4567">
        <v>7792.5221555982243</v>
      </c>
      <c r="P4567">
        <v>9472.6568440755691</v>
      </c>
      <c r="Q4567">
        <v>3351.6205867328054</v>
      </c>
      <c r="R4567">
        <v>9055.144916532945</v>
      </c>
      <c r="S4567">
        <v>24486.152677528331</v>
      </c>
      <c r="T4567">
        <v>11322.228200433381</v>
      </c>
      <c r="U4567">
        <v>1819.864344363164</v>
      </c>
      <c r="V4567">
        <v>6812.422480935028</v>
      </c>
      <c r="W4567">
        <v>2924.5815034337093</v>
      </c>
      <c r="X4567">
        <v>12977.216564401084</v>
      </c>
      <c r="Y4567">
        <v>58239.027059740372</v>
      </c>
      <c r="Z4567">
        <v>12741.29577062156</v>
      </c>
      <c r="AA4567">
        <v>175905.5021332468</v>
      </c>
      <c r="AB4567">
        <v>0</v>
      </c>
      <c r="AC4567">
        <v>9580.8391908456542</v>
      </c>
      <c r="AD4567">
        <v>20244.179973536793</v>
      </c>
      <c r="AE4567">
        <v>22870.56416086352</v>
      </c>
      <c r="AF4567">
        <v>32424.622711841777</v>
      </c>
      <c r="AG4567">
        <v>203397.06547354645</v>
      </c>
      <c r="AH4567">
        <v>37217.360123293503</v>
      </c>
      <c r="AI4567">
        <v>4800.5798497821652</v>
      </c>
      <c r="AJ4567">
        <v>44224.439093659574</v>
      </c>
      <c r="AK4567">
        <v>2443.9485135478681</v>
      </c>
      <c r="AL4567">
        <v>780048.25</v>
      </c>
      <c r="AM4567">
        <v>632803.75</v>
      </c>
      <c r="AN4567">
        <v>147244.484375</v>
      </c>
      <c r="AO4567" s="5" t="s">
        <v>3224</v>
      </c>
    </row>
    <row r="4568" spans="1:41" ht="14.25" x14ac:dyDescent="0.45">
      <c r="A4568">
        <v>2023</v>
      </c>
      <c r="B4568" s="5" t="s">
        <v>5028</v>
      </c>
      <c r="C4568" s="5" t="s">
        <v>170</v>
      </c>
      <c r="D4568" s="5" t="s">
        <v>83</v>
      </c>
      <c r="E4568" s="5" t="s">
        <v>84</v>
      </c>
      <c r="F4568" s="5" t="s">
        <v>85</v>
      </c>
      <c r="G4568" s="5" t="s">
        <v>87</v>
      </c>
      <c r="H4568" s="5" t="s">
        <v>130</v>
      </c>
      <c r="I4568">
        <v>15457.684470831049</v>
      </c>
      <c r="J4568">
        <v>70505.347482186902</v>
      </c>
      <c r="K4568">
        <v>1435</v>
      </c>
      <c r="L4568">
        <v>3004.789091177634</v>
      </c>
      <c r="M4568">
        <v>31211.931333600001</v>
      </c>
      <c r="N4568">
        <v>18267.482945539541</v>
      </c>
      <c r="O4568">
        <v>8726.9403238861541</v>
      </c>
      <c r="P4568">
        <v>12368.709742208621</v>
      </c>
      <c r="Q4568">
        <v>4632.7135684136038</v>
      </c>
      <c r="R4568">
        <v>6870.5992693968174</v>
      </c>
      <c r="S4568">
        <v>16087.90078372756</v>
      </c>
      <c r="T4568">
        <v>12602.241477</v>
      </c>
      <c r="U4568">
        <v>1533.8503107399999</v>
      </c>
      <c r="V4568">
        <v>21297</v>
      </c>
      <c r="W4568">
        <v>6139.5552115199998</v>
      </c>
      <c r="X4568">
        <v>24960.819334970402</v>
      </c>
      <c r="Y4568">
        <v>71117.940434805816</v>
      </c>
      <c r="Z4568">
        <v>17633.434176413539</v>
      </c>
      <c r="AA4568">
        <v>210169</v>
      </c>
      <c r="AB4568">
        <v>2025</v>
      </c>
      <c r="AC4568">
        <v>14880.41187</v>
      </c>
      <c r="AD4568">
        <v>16922.599763161601</v>
      </c>
      <c r="AE4568">
        <v>16599.547906278811</v>
      </c>
      <c r="AF4568">
        <v>49307.343559760528</v>
      </c>
      <c r="AG4568">
        <v>273549</v>
      </c>
      <c r="AH4568">
        <v>35550.416996306587</v>
      </c>
      <c r="AI4568">
        <v>3787.4301278400012</v>
      </c>
      <c r="AJ4568">
        <v>46151.262103857989</v>
      </c>
      <c r="AK4568">
        <v>2119</v>
      </c>
      <c r="AL4568">
        <v>1014915</v>
      </c>
      <c r="AM4568">
        <v>853346.125</v>
      </c>
      <c r="AN4568">
        <v>161568.84375</v>
      </c>
      <c r="AO4568" s="5" t="s">
        <v>6023</v>
      </c>
    </row>
    <row r="4569" spans="1:41" ht="14.25" x14ac:dyDescent="0.45">
      <c r="A4569">
        <v>2023</v>
      </c>
      <c r="B4569" s="5" t="s">
        <v>4071</v>
      </c>
      <c r="C4569" s="5" t="s">
        <v>170</v>
      </c>
      <c r="D4569" s="5" t="s">
        <v>83</v>
      </c>
      <c r="E4569" s="5" t="s">
        <v>84</v>
      </c>
      <c r="F4569" s="5" t="s">
        <v>85</v>
      </c>
      <c r="G4569" s="5" t="s">
        <v>87</v>
      </c>
      <c r="H4569" s="5" t="s">
        <v>130</v>
      </c>
      <c r="I4569">
        <v>12316.838379490369</v>
      </c>
      <c r="J4569">
        <v>55035.170115523797</v>
      </c>
      <c r="K4569">
        <v>1137.173967723174</v>
      </c>
      <c r="L4569">
        <v>2754.7154999999998</v>
      </c>
      <c r="M4569">
        <v>28314.704238465602</v>
      </c>
      <c r="N4569">
        <v>18111.481211937578</v>
      </c>
      <c r="O4569">
        <v>9208.7203697354144</v>
      </c>
      <c r="P4569">
        <v>10217.825978123839</v>
      </c>
      <c r="Q4569">
        <v>3782.9518568130552</v>
      </c>
      <c r="R4569">
        <v>8860.711538945794</v>
      </c>
      <c r="S4569">
        <v>18971</v>
      </c>
      <c r="T4569">
        <v>11824.705402272</v>
      </c>
      <c r="U4569">
        <v>1754.1357736169</v>
      </c>
      <c r="V4569">
        <v>21646</v>
      </c>
      <c r="W4569">
        <v>3916.547660306524</v>
      </c>
      <c r="X4569">
        <v>17596.7545661574</v>
      </c>
      <c r="Y4569">
        <v>60983.104882297986</v>
      </c>
      <c r="Z4569">
        <v>17637</v>
      </c>
      <c r="AA4569">
        <v>220691</v>
      </c>
      <c r="AB4569">
        <v>1008.038</v>
      </c>
      <c r="AC4569">
        <v>10720.34921</v>
      </c>
      <c r="AD4569">
        <v>18591.216422609519</v>
      </c>
      <c r="AE4569">
        <v>19461.632318006399</v>
      </c>
      <c r="AF4569">
        <v>40332.254753329937</v>
      </c>
      <c r="AG4569">
        <v>192399</v>
      </c>
      <c r="AH4569">
        <v>34379</v>
      </c>
      <c r="AI4569">
        <v>3945.9847906368009</v>
      </c>
      <c r="AJ4569">
        <v>42273.339521206261</v>
      </c>
      <c r="AK4569">
        <v>2119.72473406368</v>
      </c>
      <c r="AL4569">
        <v>889991.0625</v>
      </c>
      <c r="AM4569">
        <v>738977.4375</v>
      </c>
      <c r="AN4569">
        <v>151013.578125</v>
      </c>
      <c r="AO4569" s="5" t="s">
        <v>4695</v>
      </c>
    </row>
    <row r="4570" spans="1:41" ht="14.25" x14ac:dyDescent="0.45">
      <c r="A4570">
        <v>2023</v>
      </c>
      <c r="B4570" s="5" t="s">
        <v>1509</v>
      </c>
      <c r="C4570" s="5" t="s">
        <v>170</v>
      </c>
      <c r="D4570" s="5" t="s">
        <v>83</v>
      </c>
      <c r="E4570" s="5" t="s">
        <v>84</v>
      </c>
      <c r="F4570" s="5" t="s">
        <v>85</v>
      </c>
      <c r="G4570" s="5" t="s">
        <v>87</v>
      </c>
      <c r="H4570" s="5" t="s">
        <v>130</v>
      </c>
      <c r="I4570">
        <v>9039.3521244324784</v>
      </c>
      <c r="J4570">
        <v>18855.5</v>
      </c>
      <c r="K4570">
        <v>983.73142646499116</v>
      </c>
      <c r="L4570">
        <v>3556.9231999999988</v>
      </c>
      <c r="M4570">
        <v>23679.679445798229</v>
      </c>
      <c r="N4570">
        <v>16476.34405106564</v>
      </c>
      <c r="O4570">
        <v>9657.1678360657024</v>
      </c>
      <c r="P4570">
        <v>11008.1467696</v>
      </c>
      <c r="Q4570">
        <v>3614.9671871078531</v>
      </c>
      <c r="R4570">
        <v>6783.2752514451267</v>
      </c>
      <c r="S4570">
        <v>23464.725906032269</v>
      </c>
      <c r="T4570">
        <v>11930.832813694131</v>
      </c>
      <c r="U4570">
        <v>1880.6396619320781</v>
      </c>
      <c r="V4570">
        <v>2987</v>
      </c>
      <c r="W4570">
        <v>3107.4467277000808</v>
      </c>
      <c r="X4570">
        <v>15771.29543656478</v>
      </c>
      <c r="Y4570">
        <v>62402.091220000002</v>
      </c>
      <c r="Z4570">
        <v>15683.061730235881</v>
      </c>
      <c r="AA4570">
        <v>187049.13537053141</v>
      </c>
      <c r="AB4570">
        <v>1000</v>
      </c>
      <c r="AC4570">
        <v>12320.64047</v>
      </c>
      <c r="AD4570">
        <v>18644.17771457235</v>
      </c>
      <c r="AE4570">
        <v>24038.459144529432</v>
      </c>
      <c r="AF4570">
        <v>34627.610052826283</v>
      </c>
      <c r="AG4570">
        <v>180421.17048756921</v>
      </c>
      <c r="AH4570">
        <v>37503.91132103352</v>
      </c>
      <c r="AI4570">
        <v>4340.1112212779699</v>
      </c>
      <c r="AJ4570">
        <v>66839.848946979881</v>
      </c>
      <c r="AK4570">
        <v>2063.5097362811048</v>
      </c>
      <c r="AL4570">
        <v>809730.8125</v>
      </c>
      <c r="AM4570">
        <v>657584.1875</v>
      </c>
      <c r="AN4570">
        <v>152146.59375</v>
      </c>
      <c r="AO4570" s="5" t="s">
        <v>3227</v>
      </c>
    </row>
    <row r="4571" spans="1:41" ht="14.25" x14ac:dyDescent="0.45">
      <c r="A4571">
        <v>2023</v>
      </c>
      <c r="B4571" s="5" t="s">
        <v>589</v>
      </c>
      <c r="C4571" s="5" t="s">
        <v>170</v>
      </c>
      <c r="D4571" s="5" t="s">
        <v>83</v>
      </c>
      <c r="E4571" s="5" t="s">
        <v>84</v>
      </c>
      <c r="F4571" s="5" t="s">
        <v>85</v>
      </c>
      <c r="G4571" s="5" t="s">
        <v>87</v>
      </c>
      <c r="H4571" s="5" t="s">
        <v>130</v>
      </c>
      <c r="I4571">
        <v>10662.28007824739</v>
      </c>
      <c r="J4571">
        <v>25529.846968926919</v>
      </c>
      <c r="K4571">
        <v>1134.0264580849539</v>
      </c>
      <c r="L4571">
        <v>2143.2278541618011</v>
      </c>
      <c r="M4571">
        <v>20559.22112608359</v>
      </c>
      <c r="N4571">
        <v>16673.438200000001</v>
      </c>
      <c r="O4571">
        <v>9930.2927127628318</v>
      </c>
      <c r="P4571">
        <v>8213.75</v>
      </c>
      <c r="Q4571">
        <v>3639.4077384263128</v>
      </c>
      <c r="R4571">
        <v>7289.5681050624034</v>
      </c>
      <c r="S4571">
        <v>24105.012713416902</v>
      </c>
      <c r="T4571">
        <v>11456.009546089999</v>
      </c>
      <c r="U4571">
        <v>1759.112306204124</v>
      </c>
      <c r="V4571">
        <v>12080</v>
      </c>
      <c r="W4571">
        <v>3955.7486410243569</v>
      </c>
      <c r="X4571">
        <v>15276.88584827363</v>
      </c>
      <c r="Y4571">
        <v>52951.705099999992</v>
      </c>
      <c r="Z4571">
        <v>15642.946036446179</v>
      </c>
      <c r="AA4571">
        <v>256532.32630679011</v>
      </c>
      <c r="AB4571">
        <v>1009</v>
      </c>
      <c r="AC4571">
        <v>11195.26586</v>
      </c>
      <c r="AD4571">
        <v>16294.71523309624</v>
      </c>
      <c r="AE4571">
        <v>17922.31610079412</v>
      </c>
      <c r="AF4571">
        <v>37316.228150242903</v>
      </c>
      <c r="AG4571">
        <v>196502</v>
      </c>
      <c r="AH4571">
        <v>35936.853756109937</v>
      </c>
      <c r="AI4571">
        <v>4108.6098867485916</v>
      </c>
      <c r="AJ4571">
        <v>46322.331928060063</v>
      </c>
      <c r="AK4571">
        <v>1802.8734169997381</v>
      </c>
      <c r="AL4571">
        <v>867945.0625</v>
      </c>
      <c r="AM4571">
        <v>722375.75</v>
      </c>
      <c r="AN4571">
        <v>145569.25</v>
      </c>
      <c r="AO4571" s="5" t="s">
        <v>1202</v>
      </c>
    </row>
    <row r="4572" spans="1:41" ht="14.25" x14ac:dyDescent="0.45">
      <c r="A4572">
        <v>2023</v>
      </c>
      <c r="B4572" s="5" t="s">
        <v>1508</v>
      </c>
      <c r="C4572" s="5" t="s">
        <v>170</v>
      </c>
      <c r="D4572" s="5" t="s">
        <v>83</v>
      </c>
      <c r="E4572" s="5" t="s">
        <v>84</v>
      </c>
      <c r="F4572" s="5" t="s">
        <v>85</v>
      </c>
      <c r="G4572" s="5" t="s">
        <v>87</v>
      </c>
      <c r="H4572" s="5" t="s">
        <v>130</v>
      </c>
      <c r="I4572">
        <v>9247.9442400000007</v>
      </c>
      <c r="J4572">
        <v>17372.36</v>
      </c>
      <c r="K4572">
        <v>1223.424510181253</v>
      </c>
      <c r="L4572">
        <v>3556.4340000000002</v>
      </c>
      <c r="M4572">
        <v>23467.435018551569</v>
      </c>
      <c r="N4572">
        <v>14569.32024050289</v>
      </c>
      <c r="O4572">
        <v>8665</v>
      </c>
      <c r="P4572">
        <v>11229.2</v>
      </c>
      <c r="Q4572">
        <v>4122.7058013943169</v>
      </c>
      <c r="R4572">
        <v>10199.54687750182</v>
      </c>
      <c r="S4572">
        <v>29687.79909379426</v>
      </c>
      <c r="T4572">
        <v>13122.59085281477</v>
      </c>
      <c r="U4572">
        <v>1918.252455170719</v>
      </c>
      <c r="V4572">
        <v>7252</v>
      </c>
      <c r="W4572">
        <v>3052.172687510903</v>
      </c>
      <c r="X4572">
        <v>15071.356619895771</v>
      </c>
      <c r="Y4572">
        <v>67373</v>
      </c>
      <c r="Z4572">
        <v>15854.553</v>
      </c>
      <c r="AA4572">
        <v>190869.33192980671</v>
      </c>
      <c r="AB4572">
        <v>831</v>
      </c>
      <c r="AC4572">
        <v>10564.3</v>
      </c>
      <c r="AD4572">
        <v>25116.808737150852</v>
      </c>
      <c r="AE4572">
        <v>23868.341914149551</v>
      </c>
      <c r="AF4572">
        <v>36271.267827658601</v>
      </c>
      <c r="AG4572">
        <v>228682</v>
      </c>
      <c r="AH4572">
        <v>45034.465303005483</v>
      </c>
      <c r="AI4572">
        <v>5010.0155131656884</v>
      </c>
      <c r="AJ4572">
        <v>54178.013286442583</v>
      </c>
      <c r="AK4572">
        <v>3095.753514748681</v>
      </c>
      <c r="AL4572">
        <v>880506.375</v>
      </c>
      <c r="AM4572">
        <v>707128.625</v>
      </c>
      <c r="AN4572">
        <v>173377.828125</v>
      </c>
      <c r="AO4572" s="5" t="s">
        <v>3229</v>
      </c>
    </row>
    <row r="4573" spans="1:41" ht="14.25" x14ac:dyDescent="0.45">
      <c r="A4573">
        <v>2023</v>
      </c>
      <c r="B4573" s="5" t="s">
        <v>1507</v>
      </c>
      <c r="C4573" s="5" t="s">
        <v>170</v>
      </c>
      <c r="D4573" s="5" t="s">
        <v>83</v>
      </c>
      <c r="E4573" s="5" t="s">
        <v>84</v>
      </c>
      <c r="F4573" s="5" t="s">
        <v>85</v>
      </c>
      <c r="G4573" s="5" t="s">
        <v>87</v>
      </c>
      <c r="H4573" s="5" t="s">
        <v>130</v>
      </c>
      <c r="I4573">
        <v>5928</v>
      </c>
      <c r="J4573">
        <v>15111.291999999999</v>
      </c>
      <c r="K4573">
        <v>1166</v>
      </c>
      <c r="L4573">
        <v>3166.9475031463789</v>
      </c>
      <c r="M4573">
        <v>11976.82499999999</v>
      </c>
      <c r="N4573">
        <v>13175.8977</v>
      </c>
      <c r="O4573">
        <v>9305.8306109442528</v>
      </c>
      <c r="P4573">
        <v>11356.96</v>
      </c>
      <c r="Q4573">
        <v>3626.0243223449461</v>
      </c>
      <c r="R4573">
        <v>10579.92630472265</v>
      </c>
      <c r="S4573">
        <v>24153</v>
      </c>
      <c r="T4573">
        <v>12916.4</v>
      </c>
      <c r="U4573">
        <v>1617</v>
      </c>
      <c r="V4573">
        <v>10182.38002856174</v>
      </c>
      <c r="W4573">
        <v>4486.8434559127354</v>
      </c>
      <c r="X4573">
        <v>14188.85759317966</v>
      </c>
      <c r="Y4573">
        <v>61092.27063534737</v>
      </c>
      <c r="Z4573">
        <v>12409.43452119283</v>
      </c>
      <c r="AA4573">
        <v>179175.87369230739</v>
      </c>
      <c r="AB4573">
        <v>569</v>
      </c>
      <c r="AC4573">
        <v>11222.850990000001</v>
      </c>
      <c r="AD4573">
        <v>21611.338491021441</v>
      </c>
      <c r="AE4573">
        <v>17894.83117322535</v>
      </c>
      <c r="AF4573">
        <v>39283.973654732268</v>
      </c>
      <c r="AG4573">
        <v>161694.2168707221</v>
      </c>
      <c r="AH4573">
        <v>31476.80011411765</v>
      </c>
      <c r="AI4573">
        <v>3970.1191973200521</v>
      </c>
      <c r="AJ4573">
        <v>51078.933089616752</v>
      </c>
      <c r="AK4573">
        <v>2251</v>
      </c>
      <c r="AL4573">
        <v>746668.8125</v>
      </c>
      <c r="AM4573">
        <v>608596.8125</v>
      </c>
      <c r="AN4573">
        <v>138072.015625</v>
      </c>
      <c r="AO4573" s="5" t="s">
        <v>3228</v>
      </c>
    </row>
    <row r="4574" spans="1:41" ht="14.25" x14ac:dyDescent="0.45">
      <c r="A4574">
        <v>2023</v>
      </c>
      <c r="B4574" s="5" t="s">
        <v>1509</v>
      </c>
      <c r="C4574" s="5" t="s">
        <v>170</v>
      </c>
      <c r="D4574" s="5" t="s">
        <v>83</v>
      </c>
      <c r="E4574" s="5" t="s">
        <v>27</v>
      </c>
      <c r="F4574" s="5" t="s">
        <v>27</v>
      </c>
      <c r="G4574" s="5" t="s">
        <v>86</v>
      </c>
      <c r="H4574" s="5" t="s">
        <v>130</v>
      </c>
      <c r="I4574">
        <v>0</v>
      </c>
      <c r="J4574">
        <v>1023.6063863882059</v>
      </c>
      <c r="K4574">
        <v>87.587328923004137</v>
      </c>
      <c r="L4574">
        <v>142.32940949988173</v>
      </c>
      <c r="M4574">
        <v>196.38721406954835</v>
      </c>
      <c r="N4574">
        <v>0</v>
      </c>
      <c r="O4574">
        <v>60.216288634565345</v>
      </c>
      <c r="P4574">
        <v>0</v>
      </c>
      <c r="Q4574">
        <v>5.929791276767987</v>
      </c>
      <c r="R4574">
        <v>30.717971094909085</v>
      </c>
      <c r="S4574">
        <v>0</v>
      </c>
      <c r="T4574">
        <v>218.96832230751033</v>
      </c>
      <c r="U4574"/>
      <c r="V4574">
        <v>853.97645699929035</v>
      </c>
      <c r="W4574">
        <v>0</v>
      </c>
      <c r="X4574">
        <v>56.083004498219637</v>
      </c>
      <c r="Y4574">
        <v>1478.0361755756949</v>
      </c>
      <c r="Z4574">
        <v>379.55968988783843</v>
      </c>
      <c r="AA4574">
        <v>2784.5563631194923</v>
      </c>
      <c r="AB4574"/>
      <c r="AC4574">
        <v>11.725753659567179</v>
      </c>
      <c r="AD4574">
        <v>56.841822561564882</v>
      </c>
      <c r="AE4574"/>
      <c r="AF4574">
        <v>1150.2084381594102</v>
      </c>
      <c r="AG4574">
        <v>14357.191999514871</v>
      </c>
      <c r="AH4574">
        <v>2075.1805039068954</v>
      </c>
      <c r="AI4574">
        <v>106.19963631914251</v>
      </c>
      <c r="AJ4574">
        <v>1185.7134652951686</v>
      </c>
      <c r="AK4574"/>
      <c r="AL4574">
        <v>26261.013671875</v>
      </c>
      <c r="AM4574">
        <v>23403.55078125</v>
      </c>
      <c r="AN4574">
        <v>2857.464111328125</v>
      </c>
      <c r="AO4574" s="5" t="s">
        <v>3232</v>
      </c>
    </row>
    <row r="4575" spans="1:41" ht="14.25" x14ac:dyDescent="0.45">
      <c r="A4575">
        <v>2023</v>
      </c>
      <c r="B4575" s="5" t="s">
        <v>5028</v>
      </c>
      <c r="C4575" s="5" t="s">
        <v>170</v>
      </c>
      <c r="D4575" s="5" t="s">
        <v>83</v>
      </c>
      <c r="E4575" s="5" t="s">
        <v>27</v>
      </c>
      <c r="F4575" s="5" t="s">
        <v>27</v>
      </c>
      <c r="G4575" s="5" t="s">
        <v>86</v>
      </c>
      <c r="H4575" s="5" t="s">
        <v>130</v>
      </c>
      <c r="I4575">
        <v>1000</v>
      </c>
      <c r="J4575">
        <v>1292.6174496644301</v>
      </c>
      <c r="K4575">
        <v>0</v>
      </c>
      <c r="L4575">
        <v>110</v>
      </c>
      <c r="M4575">
        <v>300</v>
      </c>
      <c r="N4575">
        <v>0</v>
      </c>
      <c r="O4575">
        <v>50</v>
      </c>
      <c r="P4575">
        <v>0</v>
      </c>
      <c r="Q4575">
        <v>5.7108123717063117</v>
      </c>
      <c r="R4575">
        <v>46.137999999999998</v>
      </c>
      <c r="S4575">
        <v>0</v>
      </c>
      <c r="T4575">
        <v>0</v>
      </c>
      <c r="U4575">
        <v>0</v>
      </c>
      <c r="V4575">
        <v>500</v>
      </c>
      <c r="W4575">
        <v>0</v>
      </c>
      <c r="X4575">
        <v>505</v>
      </c>
      <c r="Y4575">
        <v>1788</v>
      </c>
      <c r="Z4575">
        <v>53.533897966298532</v>
      </c>
      <c r="AA4575">
        <v>2261</v>
      </c>
      <c r="AB4575">
        <v>0</v>
      </c>
      <c r="AC4575">
        <v>11.642469999999999</v>
      </c>
      <c r="AD4575">
        <v>54</v>
      </c>
      <c r="AE4575">
        <v>0</v>
      </c>
      <c r="AF4575">
        <v>1044</v>
      </c>
      <c r="AG4575">
        <v>16868</v>
      </c>
      <c r="AH4575">
        <v>1500</v>
      </c>
      <c r="AI4575">
        <v>97</v>
      </c>
      <c r="AJ4575">
        <v>1748</v>
      </c>
      <c r="AK4575">
        <v>0</v>
      </c>
      <c r="AL4575">
        <v>29234.642578125</v>
      </c>
      <c r="AM4575">
        <v>26728.642578125</v>
      </c>
      <c r="AN4575">
        <v>2506</v>
      </c>
      <c r="AO4575" s="5" t="s">
        <v>6024</v>
      </c>
    </row>
    <row r="4576" spans="1:41" ht="14.25" x14ac:dyDescent="0.45">
      <c r="A4576">
        <v>2023</v>
      </c>
      <c r="B4576" s="5" t="s">
        <v>1508</v>
      </c>
      <c r="C4576" s="5" t="s">
        <v>170</v>
      </c>
      <c r="D4576" s="5" t="s">
        <v>83</v>
      </c>
      <c r="E4576" s="5" t="s">
        <v>27</v>
      </c>
      <c r="F4576" s="5" t="s">
        <v>27</v>
      </c>
      <c r="G4576" s="5" t="s">
        <v>86</v>
      </c>
      <c r="H4576" s="5" t="s">
        <v>130</v>
      </c>
      <c r="I4576">
        <v>0</v>
      </c>
      <c r="J4576">
        <v>905.73013953639384</v>
      </c>
      <c r="K4576">
        <v>89.814403176467081</v>
      </c>
      <c r="L4576">
        <v>163.91128579705241</v>
      </c>
      <c r="M4576">
        <v>201.38073212223478</v>
      </c>
      <c r="N4576">
        <v>0</v>
      </c>
      <c r="O4576">
        <v>59.502042104409441</v>
      </c>
      <c r="P4576">
        <v>0</v>
      </c>
      <c r="Q4576">
        <v>6.5936963421993369</v>
      </c>
      <c r="R4576">
        <v>21.791253251091515</v>
      </c>
      <c r="S4576">
        <v>0</v>
      </c>
      <c r="T4576">
        <v>112.26800397058385</v>
      </c>
      <c r="U4576"/>
      <c r="V4576">
        <v>1459.48405161759</v>
      </c>
      <c r="W4576">
        <v>0</v>
      </c>
      <c r="X4576">
        <v>33.680401191175157</v>
      </c>
      <c r="Y4576">
        <v>842.0100297793789</v>
      </c>
      <c r="Z4576">
        <v>67.360802382350315</v>
      </c>
      <c r="AA4576">
        <v>2810.327398562446</v>
      </c>
      <c r="AB4576"/>
      <c r="AC4576">
        <v>11.788140416911304</v>
      </c>
      <c r="AD4576">
        <v>98.905445132990053</v>
      </c>
      <c r="AE4576"/>
      <c r="AF4576">
        <v>1352.8826194983915</v>
      </c>
      <c r="AG4576">
        <v>19928.69338481834</v>
      </c>
      <c r="AH4576">
        <v>2918.96810323518</v>
      </c>
      <c r="AI4576">
        <v>0</v>
      </c>
      <c r="AJ4576">
        <v>1240.4116046383631</v>
      </c>
      <c r="AK4576">
        <v>0</v>
      </c>
      <c r="AL4576">
        <v>32325.505859375</v>
      </c>
      <c r="AM4576">
        <v>28810.986328125</v>
      </c>
      <c r="AN4576">
        <v>3514.51904296875</v>
      </c>
      <c r="AO4576" s="5" t="s">
        <v>3231</v>
      </c>
    </row>
    <row r="4577" spans="1:41" ht="14.25" x14ac:dyDescent="0.45">
      <c r="A4577">
        <v>2023</v>
      </c>
      <c r="B4577" s="5" t="s">
        <v>4071</v>
      </c>
      <c r="C4577" s="5" t="s">
        <v>170</v>
      </c>
      <c r="D4577" s="5" t="s">
        <v>83</v>
      </c>
      <c r="E4577" s="5" t="s">
        <v>27</v>
      </c>
      <c r="F4577" s="5" t="s">
        <v>27</v>
      </c>
      <c r="G4577" s="5" t="s">
        <v>86</v>
      </c>
      <c r="H4577" s="5" t="s">
        <v>130</v>
      </c>
      <c r="I4577">
        <v>1028.3916919868925</v>
      </c>
      <c r="J4577">
        <v>82.271335358951404</v>
      </c>
      <c r="K4577"/>
      <c r="L4577">
        <v>113.12308611855818</v>
      </c>
      <c r="M4577">
        <v>308.51750759606773</v>
      </c>
      <c r="N4577">
        <v>0</v>
      </c>
      <c r="O4577">
        <v>51.419584599344624</v>
      </c>
      <c r="P4577">
        <v>0</v>
      </c>
      <c r="Q4577">
        <v>6.4601914411867023</v>
      </c>
      <c r="R4577">
        <v>54.8266462748972</v>
      </c>
      <c r="S4577">
        <v>0</v>
      </c>
      <c r="T4577">
        <v>205.6783383973785</v>
      </c>
      <c r="U4577">
        <v>0</v>
      </c>
      <c r="V4577">
        <v>1079.8112765862372</v>
      </c>
      <c r="W4577">
        <v>0</v>
      </c>
      <c r="X4577">
        <v>103.95773699905199</v>
      </c>
      <c r="Y4577">
        <v>1491.167953380994</v>
      </c>
      <c r="Z4577">
        <v>124.43539473041399</v>
      </c>
      <c r="AA4577">
        <v>2303.5973900506392</v>
      </c>
      <c r="AB4577"/>
      <c r="AC4577">
        <v>11.738247882842948</v>
      </c>
      <c r="AD4577">
        <v>55.32705298189687</v>
      </c>
      <c r="AE4577">
        <v>0</v>
      </c>
      <c r="AF4577">
        <v>904.98468894846542</v>
      </c>
      <c r="AG4577">
        <v>13029.722737473929</v>
      </c>
      <c r="AH4577">
        <v>1028.3916919868925</v>
      </c>
      <c r="AI4577">
        <v>99.753994122728571</v>
      </c>
      <c r="AJ4577">
        <v>1325.5968909711044</v>
      </c>
      <c r="AK4577"/>
      <c r="AL4577">
        <v>23409.17578125</v>
      </c>
      <c r="AM4577">
        <v>21556.12890625</v>
      </c>
      <c r="AN4577">
        <v>1853.0458984375</v>
      </c>
      <c r="AO4577" s="5" t="s">
        <v>4696</v>
      </c>
    </row>
    <row r="4578" spans="1:41" ht="14.25" x14ac:dyDescent="0.45">
      <c r="A4578">
        <v>2023</v>
      </c>
      <c r="B4578" s="5" t="s">
        <v>1507</v>
      </c>
      <c r="C4578" s="5" t="s">
        <v>170</v>
      </c>
      <c r="D4578" s="5" t="s">
        <v>83</v>
      </c>
      <c r="E4578" s="5" t="s">
        <v>27</v>
      </c>
      <c r="F4578" s="5" t="s">
        <v>27</v>
      </c>
      <c r="G4578" s="5" t="s">
        <v>86</v>
      </c>
      <c r="H4578" s="5" t="s">
        <v>130</v>
      </c>
      <c r="I4578">
        <v>0</v>
      </c>
      <c r="J4578">
        <v>1569.3965079735854</v>
      </c>
      <c r="K4578">
        <v>90.979507708613639</v>
      </c>
      <c r="L4578">
        <v>136.46926156292045</v>
      </c>
      <c r="M4578">
        <v>199.01767311259235</v>
      </c>
      <c r="N4578">
        <v>0</v>
      </c>
      <c r="O4578">
        <v>59.705301933777697</v>
      </c>
      <c r="P4578">
        <v>0</v>
      </c>
      <c r="Q4578">
        <v>6.5391521165566049</v>
      </c>
      <c r="R4578">
        <v>22.340052235165469</v>
      </c>
      <c r="S4578">
        <v>0</v>
      </c>
      <c r="T4578">
        <v>113.72438463576705</v>
      </c>
      <c r="U4578">
        <v>0</v>
      </c>
      <c r="V4578">
        <v>1478.4170002649716</v>
      </c>
      <c r="W4578">
        <v>0</v>
      </c>
      <c r="X4578">
        <v>88.329619134576362</v>
      </c>
      <c r="Y4578">
        <v>931.40271016693214</v>
      </c>
      <c r="Z4578">
        <v>68.234630781460226</v>
      </c>
      <c r="AA4578">
        <v>2670.452780581214</v>
      </c>
      <c r="AB4578">
        <v>152.39067541192784</v>
      </c>
      <c r="AC4578">
        <v>59.639660218965929</v>
      </c>
      <c r="AD4578">
        <v>98.087281748349085</v>
      </c>
      <c r="AE4578"/>
      <c r="AF4578">
        <v>1601.2393356716011</v>
      </c>
      <c r="AG4578">
        <v>20377.428168156668</v>
      </c>
      <c r="AH4578">
        <v>2956.8340005299433</v>
      </c>
      <c r="AI4578">
        <v>0</v>
      </c>
      <c r="AJ4578">
        <v>1385.5589679566904</v>
      </c>
      <c r="AK4578"/>
      <c r="AL4578">
        <v>34066.1875</v>
      </c>
      <c r="AM4578">
        <v>30307.119140625</v>
      </c>
      <c r="AN4578">
        <v>3759.068359375</v>
      </c>
      <c r="AO4578" s="5" t="s">
        <v>3230</v>
      </c>
    </row>
    <row r="4579" spans="1:41" ht="14.25" x14ac:dyDescent="0.45">
      <c r="A4579">
        <v>2023</v>
      </c>
      <c r="B4579" s="5" t="s">
        <v>589</v>
      </c>
      <c r="C4579" s="5" t="s">
        <v>170</v>
      </c>
      <c r="D4579" s="5" t="s">
        <v>83</v>
      </c>
      <c r="E4579" s="5" t="s">
        <v>27</v>
      </c>
      <c r="F4579" s="5" t="s">
        <v>27</v>
      </c>
      <c r="G4579" s="5" t="s">
        <v>86</v>
      </c>
      <c r="H4579" s="5" t="s">
        <v>130</v>
      </c>
      <c r="I4579">
        <v>1061.6005784468559</v>
      </c>
      <c r="J4579">
        <v>0</v>
      </c>
      <c r="K4579">
        <v>84.928046275748486</v>
      </c>
      <c r="L4579">
        <v>116.77606362915417</v>
      </c>
      <c r="M4579">
        <v>191.08810412043408</v>
      </c>
      <c r="N4579">
        <v>0</v>
      </c>
      <c r="O4579">
        <v>59.44963239302394</v>
      </c>
      <c r="P4579">
        <v>0</v>
      </c>
      <c r="Q4579">
        <v>5.9392271209391518</v>
      </c>
      <c r="R4579">
        <v>29.785327429483438</v>
      </c>
      <c r="S4579">
        <v>0</v>
      </c>
      <c r="T4579">
        <v>212.32011568937119</v>
      </c>
      <c r="U4579">
        <v>0</v>
      </c>
      <c r="V4579">
        <v>668.80836442151929</v>
      </c>
      <c r="W4579">
        <v>0</v>
      </c>
      <c r="X4579">
        <v>105.21053578807006</v>
      </c>
      <c r="Y4579">
        <v>1539.3208387479413</v>
      </c>
      <c r="Z4579">
        <v>380.16366832827174</v>
      </c>
      <c r="AA4579">
        <v>3174.0555694835025</v>
      </c>
      <c r="AB4579">
        <v>0</v>
      </c>
      <c r="AC4579">
        <v>11.540288328093315</v>
      </c>
      <c r="AD4579">
        <v>57.113677509259951</v>
      </c>
      <c r="AE4579"/>
      <c r="AF4579">
        <v>488.70889310298986</v>
      </c>
      <c r="AG4579">
        <v>10379.268855474911</v>
      </c>
      <c r="AH4579">
        <v>1061.6005784468559</v>
      </c>
      <c r="AI4579">
        <v>102.97525610934504</v>
      </c>
      <c r="AJ4579">
        <v>1368.4031456179973</v>
      </c>
      <c r="AK4579"/>
      <c r="AL4579">
        <v>21099.0546875</v>
      </c>
      <c r="AM4579">
        <v>19224.37109375</v>
      </c>
      <c r="AN4579">
        <v>1874.685791015625</v>
      </c>
      <c r="AO4579" s="5" t="s">
        <v>1203</v>
      </c>
    </row>
    <row r="4580" spans="1:41" ht="14.25" x14ac:dyDescent="0.45">
      <c r="A4580">
        <v>2023</v>
      </c>
      <c r="B4580" s="5" t="s">
        <v>1507</v>
      </c>
      <c r="C4580" s="5" t="s">
        <v>170</v>
      </c>
      <c r="D4580" s="5" t="s">
        <v>83</v>
      </c>
      <c r="E4580" s="5" t="s">
        <v>27</v>
      </c>
      <c r="F4580" s="5" t="s">
        <v>27</v>
      </c>
      <c r="G4580" s="5" t="s">
        <v>87</v>
      </c>
      <c r="H4580" s="5" t="s">
        <v>130</v>
      </c>
      <c r="I4580">
        <v>0</v>
      </c>
      <c r="J4580">
        <v>1410.36</v>
      </c>
      <c r="K4580">
        <v>102</v>
      </c>
      <c r="L4580">
        <v>146.27933039937091</v>
      </c>
      <c r="M4580">
        <v>214.37499999999989</v>
      </c>
      <c r="N4580">
        <v>0</v>
      </c>
      <c r="O4580">
        <v>67.204438570308724</v>
      </c>
      <c r="P4580">
        <v>0</v>
      </c>
      <c r="Q4580">
        <v>7.230357571973971</v>
      </c>
      <c r="R4580">
        <v>24.216610094980268</v>
      </c>
      <c r="S4580">
        <v>0</v>
      </c>
      <c r="T4580">
        <v>124.9</v>
      </c>
      <c r="U4580"/>
      <c r="V4580">
        <v>1623.521860931965</v>
      </c>
      <c r="W4580">
        <v>0</v>
      </c>
      <c r="X4580">
        <v>104.3818547063396</v>
      </c>
      <c r="Y4580">
        <v>1284</v>
      </c>
      <c r="Z4580">
        <v>75.444935785952964</v>
      </c>
      <c r="AA4580">
        <v>2920.902212919239</v>
      </c>
      <c r="AB4580">
        <v>134</v>
      </c>
      <c r="AC4580">
        <v>67.130540000000011</v>
      </c>
      <c r="AD4580">
        <v>108.4553635796096</v>
      </c>
      <c r="AE4580">
        <v>0</v>
      </c>
      <c r="AF4580">
        <v>1716.3441433526191</v>
      </c>
      <c r="AG4580">
        <v>22465.703427021708</v>
      </c>
      <c r="AH4580">
        <v>3185.0000000000009</v>
      </c>
      <c r="AI4580">
        <v>0</v>
      </c>
      <c r="AJ4580">
        <v>1521.964718367411</v>
      </c>
      <c r="AK4580">
        <v>0</v>
      </c>
      <c r="AL4580">
        <v>37303.4140625</v>
      </c>
      <c r="AM4580">
        <v>33263.09765625</v>
      </c>
      <c r="AN4580">
        <v>4040.316650390625</v>
      </c>
      <c r="AO4580" s="5" t="s">
        <v>3234</v>
      </c>
    </row>
    <row r="4581" spans="1:41" ht="14.25" x14ac:dyDescent="0.45">
      <c r="A4581">
        <v>2023</v>
      </c>
      <c r="B4581" s="5" t="s">
        <v>1508</v>
      </c>
      <c r="C4581" s="5" t="s">
        <v>170</v>
      </c>
      <c r="D4581" s="5" t="s">
        <v>83</v>
      </c>
      <c r="E4581" s="5" t="s">
        <v>27</v>
      </c>
      <c r="F4581" s="5" t="s">
        <v>27</v>
      </c>
      <c r="G4581" s="5" t="s">
        <v>87</v>
      </c>
      <c r="H4581" s="5" t="s">
        <v>130</v>
      </c>
      <c r="I4581">
        <v>0</v>
      </c>
      <c r="J4581">
        <v>989</v>
      </c>
      <c r="K4581">
        <v>98.567379453750476</v>
      </c>
      <c r="L4581">
        <v>177.2148</v>
      </c>
      <c r="M4581">
        <v>215.24999999999989</v>
      </c>
      <c r="N4581">
        <v>0</v>
      </c>
      <c r="O4581">
        <v>66</v>
      </c>
      <c r="P4581">
        <v>0</v>
      </c>
      <c r="Q4581">
        <v>8.2023044959912639</v>
      </c>
      <c r="R4581">
        <v>24.5452625112842</v>
      </c>
      <c r="S4581">
        <v>0</v>
      </c>
      <c r="T4581">
        <v>132.7021756805496</v>
      </c>
      <c r="U4581"/>
      <c r="V4581">
        <v>1554</v>
      </c>
      <c r="W4581">
        <v>0</v>
      </c>
      <c r="X4581">
        <v>38.002859606000008</v>
      </c>
      <c r="Y4581">
        <v>977</v>
      </c>
      <c r="Z4581">
        <v>83.820000000000007</v>
      </c>
      <c r="AA4581">
        <v>3049.3947407132468</v>
      </c>
      <c r="AB4581">
        <v>139</v>
      </c>
      <c r="AC4581">
        <v>13</v>
      </c>
      <c r="AD4581">
        <v>123.03456743986899</v>
      </c>
      <c r="AE4581">
        <v>0</v>
      </c>
      <c r="AF4581">
        <v>1462.7336271115289</v>
      </c>
      <c r="AG4581">
        <v>22401</v>
      </c>
      <c r="AH4581">
        <v>3581.526043896532</v>
      </c>
      <c r="AI4581">
        <v>0</v>
      </c>
      <c r="AJ4581">
        <v>1521.964718367411</v>
      </c>
      <c r="AK4581">
        <v>0</v>
      </c>
      <c r="AL4581">
        <v>36655.9609375</v>
      </c>
      <c r="AM4581">
        <v>32261.875</v>
      </c>
      <c r="AN4581">
        <v>4394.0830078125</v>
      </c>
      <c r="AO4581" s="5" t="s">
        <v>3233</v>
      </c>
    </row>
    <row r="4582" spans="1:41" ht="14.25" x14ac:dyDescent="0.45">
      <c r="A4582">
        <v>2023</v>
      </c>
      <c r="B4582" s="5" t="s">
        <v>5028</v>
      </c>
      <c r="C4582" s="5" t="s">
        <v>170</v>
      </c>
      <c r="D4582" s="5" t="s">
        <v>83</v>
      </c>
      <c r="E4582" s="5" t="s">
        <v>27</v>
      </c>
      <c r="F4582" s="5" t="s">
        <v>27</v>
      </c>
      <c r="G4582" s="5" t="s">
        <v>87</v>
      </c>
      <c r="H4582" s="5" t="s">
        <v>130</v>
      </c>
      <c r="I4582">
        <v>1104.0808032</v>
      </c>
      <c r="J4582">
        <v>1383.6071642606701</v>
      </c>
      <c r="K4582">
        <v>0</v>
      </c>
      <c r="L4582">
        <v>121.6513802096208</v>
      </c>
      <c r="M4582">
        <v>324.729648</v>
      </c>
      <c r="N4582">
        <v>0</v>
      </c>
      <c r="O4582">
        <v>54.121608000000002</v>
      </c>
      <c r="P4582">
        <v>0</v>
      </c>
      <c r="Q4582">
        <v>6.2240965533599679</v>
      </c>
      <c r="R4582">
        <v>49.86114390936703</v>
      </c>
      <c r="S4582">
        <v>0</v>
      </c>
      <c r="T4582">
        <v>0</v>
      </c>
      <c r="U4582">
        <v>0</v>
      </c>
      <c r="V4582">
        <v>544</v>
      </c>
      <c r="W4582">
        <v>0</v>
      </c>
      <c r="X4582">
        <v>562.06499999999994</v>
      </c>
      <c r="Y4582">
        <v>1980.3631454151439</v>
      </c>
      <c r="Z4582">
        <v>58.174222083422087</v>
      </c>
      <c r="AA4582">
        <v>2542</v>
      </c>
      <c r="AB4582">
        <v>0</v>
      </c>
      <c r="AC4582">
        <v>12.602180000000001</v>
      </c>
      <c r="AD4582">
        <v>59.279154342322443</v>
      </c>
      <c r="AE4582">
        <v>0</v>
      </c>
      <c r="AF4582">
        <v>1154.5821903531289</v>
      </c>
      <c r="AG4582">
        <v>19075</v>
      </c>
      <c r="AH4582">
        <v>1676.5165401927241</v>
      </c>
      <c r="AI4582">
        <v>104.99591952</v>
      </c>
      <c r="AJ4582">
        <v>1968.531908873472</v>
      </c>
      <c r="AK4582"/>
      <c r="AL4582">
        <v>32782.38671875</v>
      </c>
      <c r="AM4582">
        <v>30000.677734375</v>
      </c>
      <c r="AN4582">
        <v>2781.707763671875</v>
      </c>
      <c r="AO4582" s="5" t="s">
        <v>6025</v>
      </c>
    </row>
    <row r="4583" spans="1:41" ht="14.25" x14ac:dyDescent="0.45">
      <c r="A4583">
        <v>2023</v>
      </c>
      <c r="B4583" s="5" t="s">
        <v>1509</v>
      </c>
      <c r="C4583" s="5" t="s">
        <v>170</v>
      </c>
      <c r="D4583" s="5" t="s">
        <v>83</v>
      </c>
      <c r="E4583" s="5" t="s">
        <v>27</v>
      </c>
      <c r="F4583" s="5" t="s">
        <v>27</v>
      </c>
      <c r="G4583" s="5" t="s">
        <v>87</v>
      </c>
      <c r="H4583" s="5" t="s">
        <v>130</v>
      </c>
      <c r="I4583">
        <v>0</v>
      </c>
      <c r="J4583">
        <v>1075</v>
      </c>
      <c r="K4583">
        <v>96.163297028049271</v>
      </c>
      <c r="L4583">
        <v>154.85599999999999</v>
      </c>
      <c r="M4583">
        <v>210.76562499999989</v>
      </c>
      <c r="N4583">
        <v>0</v>
      </c>
      <c r="O4583">
        <v>63.854690152964082</v>
      </c>
      <c r="P4583">
        <v>0</v>
      </c>
      <c r="Q4583">
        <v>6.1706101015248134</v>
      </c>
      <c r="R4583">
        <v>33.56728582833891</v>
      </c>
      <c r="S4583">
        <v>0</v>
      </c>
      <c r="T4583">
        <v>221.9689825803558</v>
      </c>
      <c r="U4583"/>
      <c r="V4583">
        <v>904</v>
      </c>
      <c r="W4583">
        <v>0</v>
      </c>
      <c r="X4583">
        <v>58.841153630746341</v>
      </c>
      <c r="Y4583">
        <v>1610.1179999999999</v>
      </c>
      <c r="Z4583">
        <v>394.31542467644601</v>
      </c>
      <c r="AA4583">
        <v>2988.361953630254</v>
      </c>
      <c r="AB4583">
        <v>139</v>
      </c>
      <c r="AC4583">
        <v>12.31907</v>
      </c>
      <c r="AD4583">
        <v>59.957805861771632</v>
      </c>
      <c r="AE4583">
        <v>0</v>
      </c>
      <c r="AF4583">
        <v>1230.910930380923</v>
      </c>
      <c r="AG4583">
        <v>16211.28695451583</v>
      </c>
      <c r="AH4583">
        <v>2264.7022773212102</v>
      </c>
      <c r="AI4583">
        <v>111.42250976198019</v>
      </c>
      <c r="AJ4583">
        <v>1272.5873664334711</v>
      </c>
      <c r="AK4583"/>
      <c r="AL4583">
        <v>29120.169921875</v>
      </c>
      <c r="AM4583">
        <v>25893.4921875</v>
      </c>
      <c r="AN4583">
        <v>3226.676513671875</v>
      </c>
      <c r="AO4583" s="5" t="s">
        <v>3235</v>
      </c>
    </row>
    <row r="4584" spans="1:41" ht="14.25" x14ac:dyDescent="0.45">
      <c r="A4584">
        <v>2023</v>
      </c>
      <c r="B4584" s="5" t="s">
        <v>589</v>
      </c>
      <c r="C4584" s="5" t="s">
        <v>170</v>
      </c>
      <c r="D4584" s="5" t="s">
        <v>83</v>
      </c>
      <c r="E4584" s="5" t="s">
        <v>27</v>
      </c>
      <c r="F4584" s="5" t="s">
        <v>27</v>
      </c>
      <c r="G4584" s="5" t="s">
        <v>87</v>
      </c>
      <c r="H4584" s="5" t="s">
        <v>130</v>
      </c>
      <c r="I4584">
        <v>1109.844912901779</v>
      </c>
      <c r="J4584">
        <v>0</v>
      </c>
      <c r="K4584">
        <v>88.337017182859086</v>
      </c>
      <c r="L4584">
        <v>125.7360341108256</v>
      </c>
      <c r="M4584">
        <v>202.70923546751999</v>
      </c>
      <c r="N4584">
        <v>0</v>
      </c>
      <c r="O4584">
        <v>63.085240149145633</v>
      </c>
      <c r="P4584">
        <v>0</v>
      </c>
      <c r="Q4584">
        <v>6.2827321237641502</v>
      </c>
      <c r="R4584">
        <v>31.358160190470361</v>
      </c>
      <c r="S4584">
        <v>0</v>
      </c>
      <c r="T4584">
        <v>210.20201001999999</v>
      </c>
      <c r="U4584">
        <v>0</v>
      </c>
      <c r="V4584">
        <v>715</v>
      </c>
      <c r="W4584">
        <v>0</v>
      </c>
      <c r="X4584">
        <v>113.84115363074631</v>
      </c>
      <c r="Y4584">
        <v>1645.17</v>
      </c>
      <c r="Z4584">
        <v>404.47005180061308</v>
      </c>
      <c r="AA4584">
        <v>3516.2016002132218</v>
      </c>
      <c r="AB4584">
        <v>0</v>
      </c>
      <c r="AC4584">
        <v>12.317830000000001</v>
      </c>
      <c r="AD4584">
        <v>60.765333526680777</v>
      </c>
      <c r="AE4584"/>
      <c r="AF4584">
        <v>526.20645142315152</v>
      </c>
      <c r="AG4584">
        <v>11351</v>
      </c>
      <c r="AH4584">
        <v>1168.5390139999131</v>
      </c>
      <c r="AI4584">
        <v>109.23775466860801</v>
      </c>
      <c r="AJ4584">
        <v>1480.6558255999221</v>
      </c>
      <c r="AK4584"/>
      <c r="AL4584">
        <v>22940.9609375</v>
      </c>
      <c r="AM4584">
        <v>20924.244140625</v>
      </c>
      <c r="AN4584">
        <v>2016.716796875</v>
      </c>
      <c r="AO4584" s="5" t="s">
        <v>1204</v>
      </c>
    </row>
    <row r="4585" spans="1:41" ht="14.25" x14ac:dyDescent="0.45">
      <c r="A4585">
        <v>2023</v>
      </c>
      <c r="B4585" s="5" t="s">
        <v>4071</v>
      </c>
      <c r="C4585" s="5" t="s">
        <v>170</v>
      </c>
      <c r="D4585" s="5" t="s">
        <v>83</v>
      </c>
      <c r="E4585" s="5" t="s">
        <v>27</v>
      </c>
      <c r="F4585" s="5" t="s">
        <v>27</v>
      </c>
      <c r="G4585" s="5" t="s">
        <v>87</v>
      </c>
      <c r="H4585" s="5" t="s">
        <v>130</v>
      </c>
      <c r="I4585">
        <v>1126.1624192639999</v>
      </c>
      <c r="J4585">
        <v>90.358145952990512</v>
      </c>
      <c r="K4585"/>
      <c r="L4585">
        <v>124.443</v>
      </c>
      <c r="M4585">
        <v>331.22424095999997</v>
      </c>
      <c r="N4585">
        <v>0</v>
      </c>
      <c r="O4585">
        <v>55.095850004399992</v>
      </c>
      <c r="P4585">
        <v>0</v>
      </c>
      <c r="Q4585">
        <v>6.2818393920563116</v>
      </c>
      <c r="R4585">
        <v>58.615859641056019</v>
      </c>
      <c r="S4585">
        <v>0</v>
      </c>
      <c r="T4585">
        <v>225.23248385279999</v>
      </c>
      <c r="U4585">
        <v>0</v>
      </c>
      <c r="V4585">
        <v>1167</v>
      </c>
      <c r="W4585">
        <v>0</v>
      </c>
      <c r="X4585">
        <v>113.84115363074631</v>
      </c>
      <c r="Y4585">
        <v>1606.0862222861581</v>
      </c>
      <c r="Z4585">
        <v>134</v>
      </c>
      <c r="AA4585">
        <v>2543</v>
      </c>
      <c r="AB4585"/>
      <c r="AC4585">
        <v>12.602180000000001</v>
      </c>
      <c r="AD4585">
        <v>59.515622158647552</v>
      </c>
      <c r="AE4585">
        <v>0</v>
      </c>
      <c r="AF4585">
        <v>991.02292895231983</v>
      </c>
      <c r="AG4585">
        <v>14278</v>
      </c>
      <c r="AH4585">
        <v>1143</v>
      </c>
      <c r="AI4585">
        <v>107.09583791039999</v>
      </c>
      <c r="AJ4585">
        <v>1451.6233584312961</v>
      </c>
      <c r="AK4585"/>
      <c r="AL4585">
        <v>25624.19921875</v>
      </c>
      <c r="AM4585">
        <v>23589.1953125</v>
      </c>
      <c r="AN4585">
        <v>2035.0052490234375</v>
      </c>
      <c r="AO4585" s="5" t="s">
        <v>4697</v>
      </c>
    </row>
    <row r="4586" spans="1:41" ht="14.25" x14ac:dyDescent="0.45">
      <c r="A4586">
        <v>2023</v>
      </c>
      <c r="B4586" s="5" t="s">
        <v>4071</v>
      </c>
      <c r="C4586" s="5" t="s">
        <v>170</v>
      </c>
      <c r="D4586" s="5" t="s">
        <v>83</v>
      </c>
      <c r="E4586" s="5" t="s">
        <v>108</v>
      </c>
      <c r="F4586" s="5" t="s">
        <v>108</v>
      </c>
      <c r="G4586" s="5" t="s">
        <v>86</v>
      </c>
      <c r="H4586" s="5" t="s">
        <v>130</v>
      </c>
      <c r="I4586">
        <v>5882.4004781650256</v>
      </c>
      <c r="J4586">
        <v>35570.783136211627</v>
      </c>
      <c r="K4586">
        <v>679.25785451580248</v>
      </c>
      <c r="L4586">
        <v>1223.786113464402</v>
      </c>
      <c r="M4586">
        <v>6859.8867813985662</v>
      </c>
      <c r="N4586">
        <v>6920.496074157506</v>
      </c>
      <c r="O4586">
        <v>7069.1644907178988</v>
      </c>
      <c r="P4586">
        <v>7110.6528967477261</v>
      </c>
      <c r="Q4586">
        <v>3565.4879854878272</v>
      </c>
      <c r="R4586">
        <v>5735.2529823105897</v>
      </c>
      <c r="S4586">
        <v>7515.48648504021</v>
      </c>
      <c r="T4586">
        <v>6787.3851671134908</v>
      </c>
      <c r="U4586">
        <v>1128.145686109621</v>
      </c>
      <c r="V4586">
        <v>2574.064405043192</v>
      </c>
      <c r="W4586">
        <v>1249.4959057640745</v>
      </c>
      <c r="X4586">
        <v>10275.77772071176</v>
      </c>
      <c r="Y4586">
        <v>27098.121083854618</v>
      </c>
      <c r="Z4586">
        <v>9886.9577267619843</v>
      </c>
      <c r="AA4586">
        <v>88030.328834077998</v>
      </c>
      <c r="AB4586">
        <v>646.36988820606155</v>
      </c>
      <c r="AC4586">
        <v>7951.4327373484748</v>
      </c>
      <c r="AD4586">
        <v>8661.3346424674219</v>
      </c>
      <c r="AE4586">
        <v>6047.9715405749148</v>
      </c>
      <c r="AF4586">
        <v>15846.281903487628</v>
      </c>
      <c r="AG4586">
        <v>73297.589454673784</v>
      </c>
      <c r="AH4586">
        <v>12396.233455210002</v>
      </c>
      <c r="AI4586">
        <v>557.38829705689579</v>
      </c>
      <c r="AJ4586">
        <v>20630.56573294905</v>
      </c>
      <c r="AK4586">
        <v>1134.2131970923438</v>
      </c>
      <c r="AL4586">
        <v>382332.28125</v>
      </c>
      <c r="AM4586">
        <v>318500.3125</v>
      </c>
      <c r="AN4586">
        <v>63831.99609375</v>
      </c>
      <c r="AO4586" s="5" t="s">
        <v>4698</v>
      </c>
    </row>
    <row r="4587" spans="1:41" ht="14.25" x14ac:dyDescent="0.45">
      <c r="A4587">
        <v>2023</v>
      </c>
      <c r="B4587" s="5" t="s">
        <v>589</v>
      </c>
      <c r="C4587" s="5" t="s">
        <v>170</v>
      </c>
      <c r="D4587" s="5" t="s">
        <v>83</v>
      </c>
      <c r="E4587" s="5" t="s">
        <v>108</v>
      </c>
      <c r="F4587" s="5" t="s">
        <v>108</v>
      </c>
      <c r="G4587" s="5" t="s">
        <v>86</v>
      </c>
      <c r="H4587" s="5" t="s">
        <v>130</v>
      </c>
      <c r="I4587">
        <v>5074.4507649759717</v>
      </c>
      <c r="J4587">
        <v>16548.760617118816</v>
      </c>
      <c r="K4587">
        <v>729.31959739299009</v>
      </c>
      <c r="L4587">
        <v>732.50439912833065</v>
      </c>
      <c r="M4587">
        <v>3947.0309506654107</v>
      </c>
      <c r="N4587">
        <v>6848.3853315606684</v>
      </c>
      <c r="O4587">
        <v>7181.7279131929808</v>
      </c>
      <c r="P4587">
        <v>6657.852444542762</v>
      </c>
      <c r="Q4587">
        <v>2161.2637754788161</v>
      </c>
      <c r="R4587">
        <v>4878.1158702054427</v>
      </c>
      <c r="S4587">
        <v>5865.7140347301756</v>
      </c>
      <c r="T4587">
        <v>7537.3641069726773</v>
      </c>
      <c r="U4587">
        <v>1164.575834556201</v>
      </c>
      <c r="V4587">
        <v>1594.5240688271776</v>
      </c>
      <c r="W4587">
        <v>1289.8447028129301</v>
      </c>
      <c r="X4587">
        <v>10360.864561115659</v>
      </c>
      <c r="Y4587">
        <v>19342.362539301717</v>
      </c>
      <c r="Z4587">
        <v>10849.691929758053</v>
      </c>
      <c r="AA4587">
        <v>109610.56754063498</v>
      </c>
      <c r="AB4587">
        <v>667.74676384307247</v>
      </c>
      <c r="AC4587">
        <v>8224.6057216621393</v>
      </c>
      <c r="AD4587">
        <v>7383.4882777371768</v>
      </c>
      <c r="AE4587">
        <v>4144.5831407080077</v>
      </c>
      <c r="AF4587">
        <v>15118.506524498909</v>
      </c>
      <c r="AG4587">
        <v>80230.463716121143</v>
      </c>
      <c r="AH4587">
        <v>12556.611641869422</v>
      </c>
      <c r="AI4587">
        <v>782.39962631533285</v>
      </c>
      <c r="AJ4587">
        <v>22856.260453960811</v>
      </c>
      <c r="AK4587">
        <v>883.14552120993949</v>
      </c>
      <c r="AL4587">
        <v>375222.75</v>
      </c>
      <c r="AM4587">
        <v>316037.46875</v>
      </c>
      <c r="AN4587">
        <v>59185.25390625</v>
      </c>
      <c r="AO4587" s="5" t="s">
        <v>1205</v>
      </c>
    </row>
    <row r="4588" spans="1:41" ht="14.25" x14ac:dyDescent="0.45">
      <c r="A4588">
        <v>2023</v>
      </c>
      <c r="B4588" s="5" t="s">
        <v>1508</v>
      </c>
      <c r="C4588" s="5" t="s">
        <v>170</v>
      </c>
      <c r="D4588" s="5" t="s">
        <v>83</v>
      </c>
      <c r="E4588" s="5" t="s">
        <v>108</v>
      </c>
      <c r="F4588" s="5" t="s">
        <v>108</v>
      </c>
      <c r="G4588" s="5" t="s">
        <v>86</v>
      </c>
      <c r="H4588" s="5" t="s">
        <v>130</v>
      </c>
      <c r="I4588">
        <v>5153.1013822497989</v>
      </c>
      <c r="J4588">
        <v>7461.5312704505159</v>
      </c>
      <c r="K4588">
        <v>735.35542600732424</v>
      </c>
      <c r="L4588">
        <v>1779.4478629337539</v>
      </c>
      <c r="M4588">
        <v>4320.2923469033312</v>
      </c>
      <c r="N4588">
        <v>3704.8441310292669</v>
      </c>
      <c r="O4588">
        <v>6843.857522046791</v>
      </c>
      <c r="P4588">
        <v>7420.4785644561553</v>
      </c>
      <c r="Q4588">
        <v>1710.6849173828139</v>
      </c>
      <c r="R4588">
        <v>6604.2488991172931</v>
      </c>
      <c r="S4588">
        <v>4535.264592986855</v>
      </c>
      <c r="T4588">
        <v>7521.9562660291176</v>
      </c>
      <c r="U4588">
        <v>1539.1943344367046</v>
      </c>
      <c r="V4588">
        <v>1816.4963042440465</v>
      </c>
      <c r="W4588">
        <v>1133.9068401028969</v>
      </c>
      <c r="X4588">
        <v>8842.5833437892979</v>
      </c>
      <c r="Y4588">
        <v>24985.244283653436</v>
      </c>
      <c r="Z4588">
        <v>10788.955181573108</v>
      </c>
      <c r="AA4588">
        <v>79300.25857906192</v>
      </c>
      <c r="AB4588"/>
      <c r="AC4588">
        <v>7392.8480614629461</v>
      </c>
      <c r="AD4588">
        <v>11385.524499854217</v>
      </c>
      <c r="AE4588">
        <v>10512.775891805471</v>
      </c>
      <c r="AF4588">
        <v>14015.323740709635</v>
      </c>
      <c r="AG4588">
        <v>58378.239384663895</v>
      </c>
      <c r="AH4588">
        <v>13719.150085205347</v>
      </c>
      <c r="AI4588">
        <v>707.28842501467818</v>
      </c>
      <c r="AJ4588">
        <v>23974.698356338791</v>
      </c>
      <c r="AK4588">
        <v>874.84305298094682</v>
      </c>
      <c r="AL4588">
        <v>327158.40625</v>
      </c>
      <c r="AM4588">
        <v>266538.375</v>
      </c>
      <c r="AN4588">
        <v>60620.01953125</v>
      </c>
      <c r="AO4588" s="5" t="s">
        <v>3236</v>
      </c>
    </row>
    <row r="4589" spans="1:41" ht="14.25" x14ac:dyDescent="0.45">
      <c r="A4589">
        <v>2023</v>
      </c>
      <c r="B4589" s="5" t="s">
        <v>5028</v>
      </c>
      <c r="C4589" s="5" t="s">
        <v>170</v>
      </c>
      <c r="D4589" s="5" t="s">
        <v>83</v>
      </c>
      <c r="E4589" s="5" t="s">
        <v>108</v>
      </c>
      <c r="F4589" s="5" t="s">
        <v>108</v>
      </c>
      <c r="G4589" s="5" t="s">
        <v>86</v>
      </c>
      <c r="H4589" s="5" t="s">
        <v>130</v>
      </c>
      <c r="I4589">
        <v>6930</v>
      </c>
      <c r="J4589">
        <v>45457.819168702132</v>
      </c>
      <c r="K4589">
        <v>1006</v>
      </c>
      <c r="L4589">
        <v>902</v>
      </c>
      <c r="M4589">
        <v>9710.0000000000018</v>
      </c>
      <c r="N4589">
        <v>6889.6909746093761</v>
      </c>
      <c r="O4589">
        <v>6746.0445614285718</v>
      </c>
      <c r="P4589">
        <v>8398.1929999999993</v>
      </c>
      <c r="Q4589">
        <v>3234.4903236765031</v>
      </c>
      <c r="R4589">
        <v>4489.9307030480259</v>
      </c>
      <c r="S4589">
        <v>5229.1303830258348</v>
      </c>
      <c r="T4589">
        <v>7093</v>
      </c>
      <c r="U4589">
        <v>1097</v>
      </c>
      <c r="V4589">
        <v>2373</v>
      </c>
      <c r="W4589">
        <v>1865</v>
      </c>
      <c r="X4589">
        <v>11345.612160799999</v>
      </c>
      <c r="Y4589">
        <v>33385.5</v>
      </c>
      <c r="Z4589">
        <v>10548.93784963291</v>
      </c>
      <c r="AA4589">
        <v>81195</v>
      </c>
      <c r="AB4589">
        <v>1228</v>
      </c>
      <c r="AC4589">
        <v>8632.042010000001</v>
      </c>
      <c r="AD4589">
        <v>11430.5494385236</v>
      </c>
      <c r="AE4589">
        <v>5506.0243722824807</v>
      </c>
      <c r="AF4589">
        <v>18965.4518565</v>
      </c>
      <c r="AG4589">
        <v>99980</v>
      </c>
      <c r="AH4589">
        <v>12463</v>
      </c>
      <c r="AI4589">
        <v>597</v>
      </c>
      <c r="AJ4589">
        <v>19746</v>
      </c>
      <c r="AK4589">
        <v>1140</v>
      </c>
      <c r="AL4589">
        <v>427584.40625</v>
      </c>
      <c r="AM4589">
        <v>357731.09375</v>
      </c>
      <c r="AN4589">
        <v>69853.34375</v>
      </c>
      <c r="AO4589" s="5" t="s">
        <v>6026</v>
      </c>
    </row>
    <row r="4590" spans="1:41" ht="14.25" x14ac:dyDescent="0.45">
      <c r="A4590">
        <v>2023</v>
      </c>
      <c r="B4590" s="5" t="s">
        <v>1507</v>
      </c>
      <c r="C4590" s="5" t="s">
        <v>170</v>
      </c>
      <c r="D4590" s="5" t="s">
        <v>83</v>
      </c>
      <c r="E4590" s="5" t="s">
        <v>108</v>
      </c>
      <c r="F4590" s="5" t="s">
        <v>108</v>
      </c>
      <c r="G4590" s="5" t="s">
        <v>86</v>
      </c>
      <c r="H4590" s="5" t="s">
        <v>130</v>
      </c>
      <c r="I4590">
        <v>2251.7428157881877</v>
      </c>
      <c r="J4590">
        <v>2906.7952712902056</v>
      </c>
      <c r="K4590">
        <v>584.54333702784265</v>
      </c>
      <c r="L4590">
        <v>1478.4170002649716</v>
      </c>
      <c r="M4590">
        <v>3696.0425006624291</v>
      </c>
      <c r="N4590">
        <v>1038.303631724553</v>
      </c>
      <c r="O4590">
        <v>7333.0051835065769</v>
      </c>
      <c r="P4590">
        <v>6913.8739639314581</v>
      </c>
      <c r="Q4590">
        <v>1615.1705727894814</v>
      </c>
      <c r="R4590">
        <v>5800.1909525836645</v>
      </c>
      <c r="S4590">
        <v>4911.756172418779</v>
      </c>
      <c r="T4590">
        <v>8102.8624052984023</v>
      </c>
      <c r="U4590">
        <v>1881.9755198643511</v>
      </c>
      <c r="V4590">
        <v>1840.0605434067108</v>
      </c>
      <c r="W4590">
        <v>2285.8601311789175</v>
      </c>
      <c r="X4590">
        <v>9339.6071476685429</v>
      </c>
      <c r="Y4590">
        <v>28966.738010576224</v>
      </c>
      <c r="Z4590">
        <v>7426.2023167155885</v>
      </c>
      <c r="AA4590">
        <v>75353.354250323187</v>
      </c>
      <c r="AB4590">
        <v>98.940214633117336</v>
      </c>
      <c r="AC4590">
        <v>7373.2665042670105</v>
      </c>
      <c r="AD4590">
        <v>10711.458124525549</v>
      </c>
      <c r="AE4590">
        <v>7160.0872566678936</v>
      </c>
      <c r="AF4590">
        <v>16262.587002914688</v>
      </c>
      <c r="AG4590">
        <v>58592.376778453152</v>
      </c>
      <c r="AH4590">
        <v>9814.4143940666963</v>
      </c>
      <c r="AI4590">
        <v>716.4636232053324</v>
      </c>
      <c r="AJ4590">
        <v>26780.109269750337</v>
      </c>
      <c r="AK4590">
        <v>589.09231241327336</v>
      </c>
      <c r="AL4590">
        <v>311825.28125</v>
      </c>
      <c r="AM4590">
        <v>253641.265625</v>
      </c>
      <c r="AN4590">
        <v>58184.046875</v>
      </c>
      <c r="AO4590" s="5" t="s">
        <v>3237</v>
      </c>
    </row>
    <row r="4591" spans="1:41" ht="14.25" x14ac:dyDescent="0.45">
      <c r="A4591">
        <v>2023</v>
      </c>
      <c r="B4591" s="5" t="s">
        <v>1509</v>
      </c>
      <c r="C4591" s="5" t="s">
        <v>170</v>
      </c>
      <c r="D4591" s="5" t="s">
        <v>83</v>
      </c>
      <c r="E4591" s="5" t="s">
        <v>108</v>
      </c>
      <c r="F4591" s="5" t="s">
        <v>108</v>
      </c>
      <c r="G4591" s="5" t="s">
        <v>86</v>
      </c>
      <c r="H4591" s="5" t="s">
        <v>130</v>
      </c>
      <c r="I4591">
        <v>3974.2750498813125</v>
      </c>
      <c r="J4591">
        <v>8573.0605579964758</v>
      </c>
      <c r="K4591">
        <v>536.47238965340034</v>
      </c>
      <c r="L4591">
        <v>1634.5985260255648</v>
      </c>
      <c r="M4591">
        <v>6134.753372968652</v>
      </c>
      <c r="N4591">
        <v>3455.3201260125134</v>
      </c>
      <c r="O4591">
        <v>6991.6742761438873</v>
      </c>
      <c r="P4591">
        <v>9313.6666606164963</v>
      </c>
      <c r="Q4591">
        <v>2193.8780290130308</v>
      </c>
      <c r="R4591">
        <v>4215.7253406498421</v>
      </c>
      <c r="S4591">
        <v>4238.3901953115119</v>
      </c>
      <c r="T4591">
        <v>7773.3754419166171</v>
      </c>
      <c r="U4591">
        <v>1501.0278494179834</v>
      </c>
      <c r="V4591">
        <v>1247.0245955412713</v>
      </c>
      <c r="W4591">
        <v>1187.9031485182436</v>
      </c>
      <c r="X4591">
        <v>10112.439802419229</v>
      </c>
      <c r="Y4591">
        <v>19898.746289695002</v>
      </c>
      <c r="Z4591">
        <v>8662.2198671393489</v>
      </c>
      <c r="AA4591">
        <v>78573.065805891893</v>
      </c>
      <c r="AB4591"/>
      <c r="AC4591">
        <v>9131.4881415725467</v>
      </c>
      <c r="AD4591">
        <v>9365.148019748176</v>
      </c>
      <c r="AE4591">
        <v>10820.333222861605</v>
      </c>
      <c r="AF4591">
        <v>13832.06770506863</v>
      </c>
      <c r="AG4591">
        <v>60427.571761654435</v>
      </c>
      <c r="AH4591">
        <v>13251.272696708189</v>
      </c>
      <c r="AI4591">
        <v>806.89826770317563</v>
      </c>
      <c r="AJ4591">
        <v>24353.151046421852</v>
      </c>
      <c r="AK4591">
        <v>956.78208432266638</v>
      </c>
      <c r="AL4591">
        <v>323162.34375</v>
      </c>
      <c r="AM4591">
        <v>261807.21875</v>
      </c>
      <c r="AN4591">
        <v>61355.109375</v>
      </c>
      <c r="AO4591" s="5" t="s">
        <v>3238</v>
      </c>
    </row>
    <row r="4592" spans="1:41" ht="14.25" x14ac:dyDescent="0.45">
      <c r="A4592">
        <v>2023</v>
      </c>
      <c r="B4592" s="5" t="s">
        <v>1509</v>
      </c>
      <c r="C4592" s="5" t="s">
        <v>170</v>
      </c>
      <c r="D4592" s="5" t="s">
        <v>83</v>
      </c>
      <c r="E4592" s="5" t="s">
        <v>108</v>
      </c>
      <c r="F4592" s="5" t="s">
        <v>108</v>
      </c>
      <c r="G4592" s="5" t="s">
        <v>87</v>
      </c>
      <c r="H4592" s="5" t="s">
        <v>130</v>
      </c>
      <c r="I4592">
        <v>4253.1235530382237</v>
      </c>
      <c r="J4592">
        <v>9003.5</v>
      </c>
      <c r="K4592">
        <v>587.53044397579936</v>
      </c>
      <c r="L4592">
        <v>1778.4616000000001</v>
      </c>
      <c r="M4592">
        <v>6583.906874999996</v>
      </c>
      <c r="N4592">
        <v>3697.7570064431502</v>
      </c>
      <c r="O4592">
        <v>7414.1267201470364</v>
      </c>
      <c r="P4592">
        <v>8506.8621455999983</v>
      </c>
      <c r="Q4592">
        <v>2282.9751158998229</v>
      </c>
      <c r="R4592">
        <v>4606.7644586988154</v>
      </c>
      <c r="S4592">
        <v>4459.8650329596412</v>
      </c>
      <c r="T4592">
        <v>7879.8988816026313</v>
      </c>
      <c r="U4592">
        <v>1590.596530850635</v>
      </c>
      <c r="V4592">
        <v>1320</v>
      </c>
      <c r="W4592">
        <v>1252.4441677394459</v>
      </c>
      <c r="X4592">
        <v>10609.767242671771</v>
      </c>
      <c r="Y4592">
        <v>21676.958999999999</v>
      </c>
      <c r="Z4592">
        <v>8998.9716941784263</v>
      </c>
      <c r="AA4592">
        <v>84323.938830731975</v>
      </c>
      <c r="AB4592">
        <v>362</v>
      </c>
      <c r="AC4592">
        <v>9593.5364700000009</v>
      </c>
      <c r="AD4592">
        <v>9878.5313617740812</v>
      </c>
      <c r="AE4592">
        <v>11494.8740165729</v>
      </c>
      <c r="AF4592">
        <v>14802.57209309246</v>
      </c>
      <c r="AG4592">
        <v>68231.218599422355</v>
      </c>
      <c r="AH4592">
        <v>14461.48293950329</v>
      </c>
      <c r="AI4592">
        <v>846.58133705751959</v>
      </c>
      <c r="AJ4592">
        <v>26137.43814304037</v>
      </c>
      <c r="AK4592">
        <v>1111.8448477317079</v>
      </c>
      <c r="AL4592">
        <v>347747.53125</v>
      </c>
      <c r="AM4592">
        <v>282299.5625</v>
      </c>
      <c r="AN4592">
        <v>65447.98046875</v>
      </c>
      <c r="AO4592" s="5" t="s">
        <v>3241</v>
      </c>
    </row>
    <row r="4593" spans="1:41" ht="14.25" x14ac:dyDescent="0.45">
      <c r="A4593">
        <v>2023</v>
      </c>
      <c r="B4593" s="5" t="s">
        <v>1508</v>
      </c>
      <c r="C4593" s="5" t="s">
        <v>170</v>
      </c>
      <c r="D4593" s="5" t="s">
        <v>83</v>
      </c>
      <c r="E4593" s="5" t="s">
        <v>108</v>
      </c>
      <c r="F4593" s="5" t="s">
        <v>108</v>
      </c>
      <c r="G4593" s="5" t="s">
        <v>87</v>
      </c>
      <c r="H4593" s="5" t="s">
        <v>130</v>
      </c>
      <c r="I4593">
        <v>4681.8</v>
      </c>
      <c r="J4593">
        <v>8147.52</v>
      </c>
      <c r="K4593">
        <v>805.00663637602486</v>
      </c>
      <c r="L4593">
        <v>1923.873</v>
      </c>
      <c r="M4593">
        <v>4617.8346749999973</v>
      </c>
      <c r="N4593">
        <v>4002.044568887633</v>
      </c>
      <c r="O4593">
        <v>7613</v>
      </c>
      <c r="P4593">
        <v>8882</v>
      </c>
      <c r="Q4593">
        <v>2128.0262027343001</v>
      </c>
      <c r="R4593">
        <v>7438.9031714169078</v>
      </c>
      <c r="S4593">
        <v>5641.6946172498574</v>
      </c>
      <c r="T4593">
        <v>8891.0457705968238</v>
      </c>
      <c r="U4593">
        <v>1622.4084614676469</v>
      </c>
      <c r="V4593">
        <v>1934</v>
      </c>
      <c r="W4593">
        <v>1183.375974812288</v>
      </c>
      <c r="X4593">
        <v>10276.80658308885</v>
      </c>
      <c r="Y4593">
        <v>28909</v>
      </c>
      <c r="Z4593">
        <v>13425.17</v>
      </c>
      <c r="AA4593">
        <v>86046.128138624685</v>
      </c>
      <c r="AB4593">
        <v>313</v>
      </c>
      <c r="AC4593">
        <v>8151.8</v>
      </c>
      <c r="AD4593">
        <v>14163.1543140222</v>
      </c>
      <c r="AE4593">
        <v>10971.41844370521</v>
      </c>
      <c r="AF4593">
        <v>15153.33631678376</v>
      </c>
      <c r="AG4593">
        <v>65642</v>
      </c>
      <c r="AH4593">
        <v>16833.172406313701</v>
      </c>
      <c r="AI4593">
        <v>738.14541003142745</v>
      </c>
      <c r="AJ4593">
        <v>29416.562127767989</v>
      </c>
      <c r="AK4593">
        <v>1108.1651029495749</v>
      </c>
      <c r="AL4593">
        <v>370660.4375</v>
      </c>
      <c r="AM4593">
        <v>298476</v>
      </c>
      <c r="AN4593">
        <v>72184.40625</v>
      </c>
      <c r="AO4593" s="5" t="s">
        <v>3240</v>
      </c>
    </row>
    <row r="4594" spans="1:41" ht="14.25" x14ac:dyDescent="0.45">
      <c r="A4594">
        <v>2023</v>
      </c>
      <c r="B4594" s="5" t="s">
        <v>4071</v>
      </c>
      <c r="C4594" s="5" t="s">
        <v>170</v>
      </c>
      <c r="D4594" s="5" t="s">
        <v>83</v>
      </c>
      <c r="E4594" s="5" t="s">
        <v>108</v>
      </c>
      <c r="F4594" s="5" t="s">
        <v>108</v>
      </c>
      <c r="G4594" s="5" t="s">
        <v>87</v>
      </c>
      <c r="H4594" s="5" t="s">
        <v>130</v>
      </c>
      <c r="I4594">
        <v>6441.6490381900803</v>
      </c>
      <c r="J4594">
        <v>39067.191510393757</v>
      </c>
      <c r="K4594">
        <v>759.21789124153747</v>
      </c>
      <c r="L4594">
        <v>1346.2470000000001</v>
      </c>
      <c r="M4594">
        <v>7364.7709977455997</v>
      </c>
      <c r="N4594">
        <v>7459.0206117432381</v>
      </c>
      <c r="O4594">
        <v>7574.577458604911</v>
      </c>
      <c r="P4594">
        <v>7522.3872052231718</v>
      </c>
      <c r="Q4594">
        <v>3467.0524988384209</v>
      </c>
      <c r="R4594">
        <v>6131.6313628139351</v>
      </c>
      <c r="S4594">
        <v>8053</v>
      </c>
      <c r="T4594">
        <v>7432.6719671424007</v>
      </c>
      <c r="U4594">
        <v>1152.9580249597</v>
      </c>
      <c r="V4594">
        <v>2781</v>
      </c>
      <c r="W4594">
        <v>1348.0468575842569</v>
      </c>
      <c r="X4594">
        <v>11252.711187716761</v>
      </c>
      <c r="Y4594">
        <v>29186</v>
      </c>
      <c r="Z4594">
        <v>10636</v>
      </c>
      <c r="AA4594">
        <v>99948</v>
      </c>
      <c r="AB4594">
        <v>628.52499999999998</v>
      </c>
      <c r="AC4594">
        <v>8536.6556899999978</v>
      </c>
      <c r="AD4594">
        <v>9317.0464029480008</v>
      </c>
      <c r="AE4594">
        <v>6493.0992036192001</v>
      </c>
      <c r="AF4594">
        <v>17352.811485955121</v>
      </c>
      <c r="AG4594">
        <v>80320</v>
      </c>
      <c r="AH4594">
        <v>13776</v>
      </c>
      <c r="AI4594">
        <v>598.41179533440027</v>
      </c>
      <c r="AJ4594">
        <v>22591.944292855111</v>
      </c>
      <c r="AK4594">
        <v>1217.69071784928</v>
      </c>
      <c r="AL4594">
        <v>419756.28125</v>
      </c>
      <c r="AM4594">
        <v>350433.625</v>
      </c>
      <c r="AN4594">
        <v>69322.6640625</v>
      </c>
      <c r="AO4594" s="5" t="s">
        <v>4699</v>
      </c>
    </row>
    <row r="4595" spans="1:41" ht="14.25" x14ac:dyDescent="0.45">
      <c r="A4595">
        <v>2023</v>
      </c>
      <c r="B4595" s="5" t="s">
        <v>589</v>
      </c>
      <c r="C4595" s="5" t="s">
        <v>170</v>
      </c>
      <c r="D4595" s="5" t="s">
        <v>83</v>
      </c>
      <c r="E4595" s="5" t="s">
        <v>108</v>
      </c>
      <c r="F4595" s="5" t="s">
        <v>108</v>
      </c>
      <c r="G4595" s="5" t="s">
        <v>87</v>
      </c>
      <c r="H4595" s="5" t="s">
        <v>130</v>
      </c>
      <c r="I4595">
        <v>5305.0586836705043</v>
      </c>
      <c r="J4595">
        <v>17923.841713023499</v>
      </c>
      <c r="K4595">
        <v>758.59413505780253</v>
      </c>
      <c r="L4595">
        <v>788.70785033154255</v>
      </c>
      <c r="M4595">
        <v>4187.0718748235522</v>
      </c>
      <c r="N4595">
        <v>7476</v>
      </c>
      <c r="O4595">
        <v>7620.9223144458974</v>
      </c>
      <c r="P4595">
        <v>6271.5230000000001</v>
      </c>
      <c r="Q4595">
        <v>2286.2640329507039</v>
      </c>
      <c r="R4595">
        <v>5135.7078161296176</v>
      </c>
      <c r="S4595">
        <v>6119.2533477324496</v>
      </c>
      <c r="T4595">
        <v>7462.1713557099993</v>
      </c>
      <c r="U4595">
        <v>1170.252395334096</v>
      </c>
      <c r="V4595">
        <v>1704</v>
      </c>
      <c r="W4595">
        <v>1376.3558415935261</v>
      </c>
      <c r="X4595">
        <v>11210.78573941705</v>
      </c>
      <c r="Y4595">
        <v>20650.203000000001</v>
      </c>
      <c r="Z4595">
        <v>11543.3846588953</v>
      </c>
      <c r="AA4595">
        <v>125449.0262597259</v>
      </c>
      <c r="AB4595">
        <v>629</v>
      </c>
      <c r="AC4595">
        <v>8778.7468800000006</v>
      </c>
      <c r="AD4595">
        <v>7855.5636294702854</v>
      </c>
      <c r="AE4595">
        <v>4396.6383132619703</v>
      </c>
      <c r="AF4595">
        <v>16278.51627287211</v>
      </c>
      <c r="AG4595">
        <v>87743</v>
      </c>
      <c r="AH4595">
        <v>13821.47945759098</v>
      </c>
      <c r="AI4595">
        <v>829.98170299756816</v>
      </c>
      <c r="AJ4595">
        <v>24731.202424488991</v>
      </c>
      <c r="AK4595">
        <v>936.85451658572163</v>
      </c>
      <c r="AL4595">
        <v>410440.0625</v>
      </c>
      <c r="AM4595">
        <v>347632.0625</v>
      </c>
      <c r="AN4595">
        <v>62808.03515625</v>
      </c>
      <c r="AO4595" s="5" t="s">
        <v>1206</v>
      </c>
    </row>
    <row r="4596" spans="1:41" ht="14.25" x14ac:dyDescent="0.45">
      <c r="A4596">
        <v>2023</v>
      </c>
      <c r="B4596" s="5" t="s">
        <v>1507</v>
      </c>
      <c r="C4596" s="5" t="s">
        <v>170</v>
      </c>
      <c r="D4596" s="5" t="s">
        <v>83</v>
      </c>
      <c r="E4596" s="5" t="s">
        <v>108</v>
      </c>
      <c r="F4596" s="5" t="s">
        <v>108</v>
      </c>
      <c r="G4596" s="5" t="s">
        <v>87</v>
      </c>
      <c r="H4596" s="5" t="s">
        <v>130</v>
      </c>
      <c r="I4596">
        <v>2376</v>
      </c>
      <c r="J4596">
        <v>2612.232</v>
      </c>
      <c r="K4596">
        <v>653</v>
      </c>
      <c r="L4596">
        <v>1584.692745993184</v>
      </c>
      <c r="M4596">
        <v>3981.2499999999968</v>
      </c>
      <c r="N4596">
        <v>1131.2070000000001</v>
      </c>
      <c r="O4596">
        <v>8254.0491452053175</v>
      </c>
      <c r="P4596">
        <v>7781.76</v>
      </c>
      <c r="Q4596">
        <v>1785.898320277571</v>
      </c>
      <c r="R4596">
        <v>6287.4052977392439</v>
      </c>
      <c r="S4596">
        <v>5394</v>
      </c>
      <c r="T4596">
        <v>8898.1</v>
      </c>
      <c r="U4596">
        <v>1371</v>
      </c>
      <c r="V4596">
        <v>2020.660285375322</v>
      </c>
      <c r="W4596">
        <v>2409.1848958419318</v>
      </c>
      <c r="X4596">
        <v>11036.90388177631</v>
      </c>
      <c r="Y4596">
        <v>33724</v>
      </c>
      <c r="Z4596">
        <v>8210.9238447045464</v>
      </c>
      <c r="AA4596">
        <v>82420.397312830377</v>
      </c>
      <c r="AB4596">
        <v>87</v>
      </c>
      <c r="AC4596">
        <v>8299.3664999999983</v>
      </c>
      <c r="AD4596">
        <v>11843.687220771961</v>
      </c>
      <c r="AE4596">
        <v>7907.2082722129926</v>
      </c>
      <c r="AF4596">
        <v>17431.620205925032</v>
      </c>
      <c r="AG4596">
        <v>64605.147997769993</v>
      </c>
      <c r="AH4596">
        <v>10571.75</v>
      </c>
      <c r="AI4596">
        <v>752.90831823205599</v>
      </c>
      <c r="AJ4596">
        <v>29416.562127767989</v>
      </c>
      <c r="AK4596">
        <v>675</v>
      </c>
      <c r="AL4596">
        <v>343522.90625</v>
      </c>
      <c r="AM4596">
        <v>278966.0625</v>
      </c>
      <c r="AN4596">
        <v>64556.8359375</v>
      </c>
      <c r="AO4596" s="5" t="s">
        <v>3239</v>
      </c>
    </row>
    <row r="4597" spans="1:41" ht="14.25" x14ac:dyDescent="0.45">
      <c r="A4597">
        <v>2023</v>
      </c>
      <c r="B4597" s="5" t="s">
        <v>5028</v>
      </c>
      <c r="C4597" s="5" t="s">
        <v>170</v>
      </c>
      <c r="D4597" s="5" t="s">
        <v>83</v>
      </c>
      <c r="E4597" s="5" t="s">
        <v>108</v>
      </c>
      <c r="F4597" s="5" t="s">
        <v>108</v>
      </c>
      <c r="G4597" s="5" t="s">
        <v>87</v>
      </c>
      <c r="H4597" s="5" t="s">
        <v>130</v>
      </c>
      <c r="I4597">
        <v>7651.279966176</v>
      </c>
      <c r="J4597">
        <v>47252.762687112561</v>
      </c>
      <c r="K4597">
        <v>1077</v>
      </c>
      <c r="L4597">
        <v>997.54131771889058</v>
      </c>
      <c r="M4597">
        <v>10510.4162736</v>
      </c>
      <c r="N4597">
        <v>7486.8901400640361</v>
      </c>
      <c r="O4597">
        <v>7302.1355860833819</v>
      </c>
      <c r="P4597">
        <v>9126.1735638190003</v>
      </c>
      <c r="Q4597">
        <v>3525.2042555647799</v>
      </c>
      <c r="R4597">
        <v>4852.2493590481408</v>
      </c>
      <c r="S4597">
        <v>5582.8756122136201</v>
      </c>
      <c r="T4597">
        <v>7818.3940169999996</v>
      </c>
      <c r="U4597">
        <v>1141.54259897</v>
      </c>
      <c r="V4597">
        <v>2582</v>
      </c>
      <c r="W4597">
        <v>2018.7359784</v>
      </c>
      <c r="X4597">
        <v>12627.666334970399</v>
      </c>
      <c r="Y4597">
        <v>37062.902719529447</v>
      </c>
      <c r="Z4597">
        <v>11463.320933496991</v>
      </c>
      <c r="AA4597">
        <v>94075</v>
      </c>
      <c r="AB4597">
        <v>1228</v>
      </c>
      <c r="AC4597">
        <v>9343.5985000000019</v>
      </c>
      <c r="AD4597">
        <v>12457.91994774788</v>
      </c>
      <c r="AE4597">
        <v>5959.8978543023704</v>
      </c>
      <c r="AF4597">
        <v>20974.30358765764</v>
      </c>
      <c r="AG4597">
        <v>113063</v>
      </c>
      <c r="AH4597">
        <v>13929.25384836424</v>
      </c>
      <c r="AI4597">
        <v>646.21199952000006</v>
      </c>
      <c r="AJ4597">
        <v>22237.20313078694</v>
      </c>
      <c r="AK4597">
        <v>1234</v>
      </c>
      <c r="AL4597">
        <v>475227.5</v>
      </c>
      <c r="AM4597">
        <v>398794.875</v>
      </c>
      <c r="AN4597">
        <v>76432.609375</v>
      </c>
      <c r="AO4597" s="5" t="s">
        <v>6027</v>
      </c>
    </row>
    <row r="4598" spans="1:41" ht="14.25" x14ac:dyDescent="0.45">
      <c r="A4598">
        <v>2023</v>
      </c>
      <c r="B4598" s="5" t="s">
        <v>1508</v>
      </c>
      <c r="C4598" s="5" t="s">
        <v>170</v>
      </c>
      <c r="D4598" s="5" t="s">
        <v>83</v>
      </c>
      <c r="E4598" s="5" t="s">
        <v>487</v>
      </c>
      <c r="F4598" s="5" t="s">
        <v>487</v>
      </c>
      <c r="G4598" s="5" t="s">
        <v>87</v>
      </c>
      <c r="H4598" s="5" t="s">
        <v>130</v>
      </c>
      <c r="I4598">
        <v>8868.9000000000015</v>
      </c>
      <c r="J4598"/>
      <c r="K4598">
        <v>1223.424510181253</v>
      </c>
      <c r="L4598">
        <v>3167</v>
      </c>
      <c r="M4598">
        <v>23467.435018551569</v>
      </c>
      <c r="N4598">
        <v>14069.32024050289</v>
      </c>
      <c r="O4598">
        <v>8470</v>
      </c>
      <c r="P4598"/>
      <c r="Q4598">
        <v>4372.7219952605574</v>
      </c>
      <c r="R4598">
        <v>10056.61181595724</v>
      </c>
      <c r="S4598">
        <v>22920.400000000001</v>
      </c>
      <c r="T4598">
        <v>13122.59085281477</v>
      </c>
      <c r="U4598">
        <v>1918.252455170719</v>
      </c>
      <c r="V4598">
        <v>6394</v>
      </c>
      <c r="W4598"/>
      <c r="X4598">
        <v>14176.52017636756</v>
      </c>
      <c r="Y4598">
        <v>64928</v>
      </c>
      <c r="Z4598">
        <v>14887.829</v>
      </c>
      <c r="AA4598">
        <v>178691.0712294105</v>
      </c>
      <c r="AB4598">
        <v>831</v>
      </c>
      <c r="AC4598">
        <v>10323.799999999999</v>
      </c>
      <c r="AD4598">
        <v>24624.352498699442</v>
      </c>
      <c r="AE4598">
        <v>22503.767687896721</v>
      </c>
      <c r="AF4598">
        <v>33265.979887546673</v>
      </c>
      <c r="AG4598">
        <v>198026</v>
      </c>
      <c r="AH4598">
        <v>48451.145382140479</v>
      </c>
      <c r="AI4598">
        <v>3976.6119391216898</v>
      </c>
      <c r="AJ4598">
        <v>46060.902700124563</v>
      </c>
      <c r="AK4598">
        <v>3095.753514748681</v>
      </c>
      <c r="AL4598">
        <v>781893.375</v>
      </c>
      <c r="AM4598">
        <v>617534.125</v>
      </c>
      <c r="AN4598">
        <v>164359.234375</v>
      </c>
      <c r="AO4598" s="5" t="s">
        <v>6028</v>
      </c>
    </row>
    <row r="4599" spans="1:41" ht="14.25" x14ac:dyDescent="0.45">
      <c r="A4599">
        <v>2023</v>
      </c>
      <c r="B4599" s="5" t="s">
        <v>1509</v>
      </c>
      <c r="C4599" s="5" t="s">
        <v>170</v>
      </c>
      <c r="D4599" s="5" t="s">
        <v>83</v>
      </c>
      <c r="E4599" s="5" t="s">
        <v>487</v>
      </c>
      <c r="F4599" s="5" t="s">
        <v>487</v>
      </c>
      <c r="G4599" s="5" t="s">
        <v>87</v>
      </c>
      <c r="H4599" s="5" t="s">
        <v>130</v>
      </c>
      <c r="I4599">
        <v>6639.3521244324784</v>
      </c>
      <c r="J4599"/>
      <c r="K4599">
        <v>983.73142646499116</v>
      </c>
      <c r="L4599">
        <v>4125.7299999999996</v>
      </c>
      <c r="M4599">
        <v>23679.679445798229</v>
      </c>
      <c r="N4599">
        <v>16476.34405106564</v>
      </c>
      <c r="O4599">
        <v>9803.2130241439136</v>
      </c>
      <c r="P4599"/>
      <c r="Q4599">
        <v>3614.9671871078531</v>
      </c>
      <c r="R4599">
        <v>6845.137115160559</v>
      </c>
      <c r="S4599">
        <v>18799.90905320278</v>
      </c>
      <c r="T4599">
        <v>11930.832813694131</v>
      </c>
      <c r="U4599">
        <v>1880.6396619320781</v>
      </c>
      <c r="V4599">
        <v>2719</v>
      </c>
      <c r="W4599">
        <v>1275.464860224851</v>
      </c>
      <c r="X4599">
        <v>12617.036349251821</v>
      </c>
      <c r="Y4599">
        <v>60289</v>
      </c>
      <c r="Z4599">
        <v>14822.37311511501</v>
      </c>
      <c r="AA4599">
        <v>173087.98783303061</v>
      </c>
      <c r="AB4599">
        <v>1000</v>
      </c>
      <c r="AC4599">
        <v>12094.30775</v>
      </c>
      <c r="AD4599">
        <v>5553.9031037918758</v>
      </c>
      <c r="AE4599">
        <v>31787.77369454646</v>
      </c>
      <c r="AF4599">
        <v>31210.849060486431</v>
      </c>
      <c r="AG4599">
        <v>117523.775376559</v>
      </c>
      <c r="AH4599">
        <v>33982.899987085882</v>
      </c>
      <c r="AI4599">
        <v>4273.1106836553226</v>
      </c>
      <c r="AJ4599">
        <v>61439.29707756982</v>
      </c>
      <c r="AK4599">
        <v>2063.5097362811048</v>
      </c>
      <c r="AL4599">
        <v>670519.8125</v>
      </c>
      <c r="AM4599">
        <v>544556.5625</v>
      </c>
      <c r="AN4599">
        <v>125963.296875</v>
      </c>
      <c r="AO4599" s="5" t="s">
        <v>3242</v>
      </c>
    </row>
    <row r="4600" spans="1:41" ht="14.25" x14ac:dyDescent="0.45">
      <c r="A4600">
        <v>2023</v>
      </c>
      <c r="B4600" s="5" t="s">
        <v>5028</v>
      </c>
      <c r="C4600" s="5" t="s">
        <v>170</v>
      </c>
      <c r="D4600" s="5" t="s">
        <v>83</v>
      </c>
      <c r="E4600" s="5" t="s">
        <v>487</v>
      </c>
      <c r="F4600" s="5" t="s">
        <v>487</v>
      </c>
      <c r="G4600" s="5" t="s">
        <v>87</v>
      </c>
      <c r="H4600" s="5" t="s">
        <v>130</v>
      </c>
      <c r="I4600">
        <v>12183.116038710399</v>
      </c>
      <c r="J4600">
        <v>75974.929241288526</v>
      </c>
      <c r="K4600">
        <v>1463.2605467778851</v>
      </c>
      <c r="L4600">
        <v>3004.789091177634</v>
      </c>
      <c r="M4600">
        <v>31211.931333600001</v>
      </c>
      <c r="N4600">
        <v>18019.71988066109</v>
      </c>
      <c r="O4600">
        <v>9006.6243789828313</v>
      </c>
      <c r="P4600"/>
      <c r="Q4600">
        <v>4396.2765391193761</v>
      </c>
      <c r="R4600">
        <v>5560.3838139131713</v>
      </c>
      <c r="S4600">
        <v>18000.213422275719</v>
      </c>
      <c r="T4600">
        <v>12602.241477</v>
      </c>
      <c r="U4600">
        <v>1533.8503107399999</v>
      </c>
      <c r="V4600">
        <v>31575</v>
      </c>
      <c r="W4600">
        <v>5138.7800017789441</v>
      </c>
      <c r="X4600">
        <v>20618.414859262739</v>
      </c>
      <c r="Y4600">
        <v>68915</v>
      </c>
      <c r="Z4600">
        <v>16737.485320821052</v>
      </c>
      <c r="AA4600">
        <v>216265</v>
      </c>
      <c r="AB4600"/>
      <c r="AC4600">
        <v>14597.706459999999</v>
      </c>
      <c r="AD4600">
        <v>16923</v>
      </c>
      <c r="AE4600">
        <v>15803.56034931881</v>
      </c>
      <c r="AF4600">
        <v>43528.986850450383</v>
      </c>
      <c r="AG4600">
        <v>220651</v>
      </c>
      <c r="AH4600">
        <v>29546</v>
      </c>
      <c r="AI4600">
        <v>2005.2055764000011</v>
      </c>
      <c r="AJ4600">
        <v>38576.660095423547</v>
      </c>
      <c r="AK4600">
        <v>2119</v>
      </c>
      <c r="AL4600">
        <v>935958.1875</v>
      </c>
      <c r="AM4600">
        <v>787323.5</v>
      </c>
      <c r="AN4600">
        <v>148634.671875</v>
      </c>
      <c r="AO4600" s="5" t="s">
        <v>6029</v>
      </c>
    </row>
    <row r="4601" spans="1:41" ht="14.25" x14ac:dyDescent="0.45">
      <c r="A4601">
        <v>2023</v>
      </c>
      <c r="B4601" s="5" t="s">
        <v>589</v>
      </c>
      <c r="C4601" s="5" t="s">
        <v>170</v>
      </c>
      <c r="D4601" s="5" t="s">
        <v>83</v>
      </c>
      <c r="E4601" s="5" t="s">
        <v>487</v>
      </c>
      <c r="F4601" s="5" t="s">
        <v>487</v>
      </c>
      <c r="G4601" s="5" t="s">
        <v>87</v>
      </c>
      <c r="H4601" s="5" t="s">
        <v>130</v>
      </c>
      <c r="I4601">
        <v>7462.2800782473914</v>
      </c>
      <c r="J4601">
        <v>22051.846968926919</v>
      </c>
      <c r="K4601">
        <v>1622</v>
      </c>
      <c r="L4601"/>
      <c r="M4601">
        <v>20251.77878562452</v>
      </c>
      <c r="N4601">
        <v>16030.48024519</v>
      </c>
      <c r="O4601">
        <v>10025.61636607643</v>
      </c>
      <c r="P4601"/>
      <c r="Q4601">
        <v>3562.5090292664559</v>
      </c>
      <c r="R4601">
        <v>7278.2778224140384</v>
      </c>
      <c r="S4601">
        <v>15807.72946811709</v>
      </c>
      <c r="T4601">
        <v>11456.009546089999</v>
      </c>
      <c r="U4601">
        <v>1759.112306204124</v>
      </c>
      <c r="V4601">
        <v>23646</v>
      </c>
      <c r="W4601">
        <v>2115.29316697482</v>
      </c>
      <c r="X4601">
        <v>12221.5086786189</v>
      </c>
      <c r="Y4601">
        <v>50794</v>
      </c>
      <c r="Z4601">
        <v>17532.93733109246</v>
      </c>
      <c r="AA4601">
        <v>252276.03647778399</v>
      </c>
      <c r="AB4601"/>
      <c r="AC4601">
        <v>11050.071840000001</v>
      </c>
      <c r="AD4601">
        <v>12532.75976204301</v>
      </c>
      <c r="AE4601">
        <v>14583.692471551431</v>
      </c>
      <c r="AF4601">
        <v>34262.200417365442</v>
      </c>
      <c r="AG4601">
        <v>177590</v>
      </c>
      <c r="AH4601">
        <v>33266.875002304412</v>
      </c>
      <c r="AI4601">
        <v>4042.9230851577609</v>
      </c>
      <c r="AJ4601">
        <v>38118.723972110347</v>
      </c>
      <c r="AK4601">
        <v>1802.8734169997381</v>
      </c>
      <c r="AL4601">
        <v>803143.5625</v>
      </c>
      <c r="AM4601">
        <v>677998.125</v>
      </c>
      <c r="AN4601">
        <v>125145.3671875</v>
      </c>
      <c r="AO4601" s="5" t="s">
        <v>1207</v>
      </c>
    </row>
    <row r="4602" spans="1:41" ht="14.25" x14ac:dyDescent="0.45">
      <c r="A4602">
        <v>2023</v>
      </c>
      <c r="B4602" s="5" t="s">
        <v>4071</v>
      </c>
      <c r="C4602" s="5" t="s">
        <v>170</v>
      </c>
      <c r="D4602" s="5" t="s">
        <v>83</v>
      </c>
      <c r="E4602" s="5" t="s">
        <v>487</v>
      </c>
      <c r="F4602" s="5" t="s">
        <v>487</v>
      </c>
      <c r="G4602" s="5" t="s">
        <v>87</v>
      </c>
      <c r="H4602" s="5" t="s">
        <v>130</v>
      </c>
      <c r="I4602">
        <v>15767.46448872813</v>
      </c>
      <c r="J4602">
        <v>60205.820894614983</v>
      </c>
      <c r="K4602">
        <v>1032.0497965893171</v>
      </c>
      <c r="L4602"/>
      <c r="M4602">
        <v>28314.704238465602</v>
      </c>
      <c r="N4602">
        <v>17280.168534499619</v>
      </c>
      <c r="O4602">
        <v>9564.2052758285099</v>
      </c>
      <c r="P4602"/>
      <c r="Q4602">
        <v>3708.5287078766592</v>
      </c>
      <c r="R4602">
        <v>7602.5659306676753</v>
      </c>
      <c r="S4602">
        <v>10771</v>
      </c>
      <c r="T4602">
        <v>11824.705402272</v>
      </c>
      <c r="U4602">
        <v>1754.1357736169</v>
      </c>
      <c r="V4602">
        <v>5320</v>
      </c>
      <c r="W4602">
        <v>2698.219524040227</v>
      </c>
      <c r="X4602"/>
      <c r="Y4602">
        <v>58927.314517771709</v>
      </c>
      <c r="Z4602">
        <v>16343.156404308351</v>
      </c>
      <c r="AA4602">
        <v>226430</v>
      </c>
      <c r="AB4602"/>
      <c r="AC4602">
        <v>10559.368630000001</v>
      </c>
      <c r="AD4602">
        <v>15600</v>
      </c>
      <c r="AE4602">
        <v>31768.63389920495</v>
      </c>
      <c r="AF4602">
        <v>33285.6150467724</v>
      </c>
      <c r="AG4602">
        <v>160366</v>
      </c>
      <c r="AH4602">
        <v>32727</v>
      </c>
      <c r="AI4602">
        <v>1796.891507208001</v>
      </c>
      <c r="AJ4602">
        <v>35904.111076806767</v>
      </c>
      <c r="AK4602">
        <v>2119.72473406368</v>
      </c>
      <c r="AL4602">
        <v>801671.4375</v>
      </c>
      <c r="AM4602">
        <v>685222.875</v>
      </c>
      <c r="AN4602">
        <v>116448.5078125</v>
      </c>
      <c r="AO4602" s="5" t="s">
        <v>4700</v>
      </c>
    </row>
    <row r="4603" spans="1:41" ht="14.25" x14ac:dyDescent="0.45">
      <c r="A4603">
        <v>2023</v>
      </c>
      <c r="B4603" s="5" t="s">
        <v>1507</v>
      </c>
      <c r="C4603" s="5" t="s">
        <v>170</v>
      </c>
      <c r="D4603" s="5" t="s">
        <v>83</v>
      </c>
      <c r="E4603" s="5" t="s">
        <v>487</v>
      </c>
      <c r="F4603" s="5" t="s">
        <v>487</v>
      </c>
      <c r="G4603" s="5" t="s">
        <v>87</v>
      </c>
      <c r="H4603" s="5" t="s">
        <v>130</v>
      </c>
      <c r="I4603">
        <v>5442</v>
      </c>
      <c r="J4603"/>
      <c r="K4603">
        <v>741</v>
      </c>
      <c r="L4603">
        <v>3167</v>
      </c>
      <c r="M4603">
        <v>11976.82499999999</v>
      </c>
      <c r="N4603">
        <v>13021.083508745</v>
      </c>
      <c r="O4603">
        <v>9121</v>
      </c>
      <c r="P4603"/>
      <c r="Q4603"/>
      <c r="R4603">
        <v>9744.5691801605844</v>
      </c>
      <c r="S4603">
        <v>17387</v>
      </c>
      <c r="T4603">
        <v>12942.00169088393</v>
      </c>
      <c r="U4603">
        <v>1617</v>
      </c>
      <c r="V4603">
        <v>12731</v>
      </c>
      <c r="W4603">
        <v>4400</v>
      </c>
      <c r="X4603">
        <v>13481.364998964769</v>
      </c>
      <c r="Y4603">
        <v>58400</v>
      </c>
      <c r="Z4603">
        <v>11414.93452119283</v>
      </c>
      <c r="AA4603">
        <v>162012.50164761301</v>
      </c>
      <c r="AB4603">
        <v>569</v>
      </c>
      <c r="AC4603">
        <v>10916.50583</v>
      </c>
      <c r="AD4603">
        <v>19826.04974384727</v>
      </c>
      <c r="AE4603">
        <v>17300.859760689269</v>
      </c>
      <c r="AF4603">
        <v>28617.68664822985</v>
      </c>
      <c r="AG4603">
        <v>142013.65639693951</v>
      </c>
      <c r="AH4603">
        <v>17633.74217760827</v>
      </c>
      <c r="AI4603">
        <v>3970.1191973200521</v>
      </c>
      <c r="AJ4603">
        <v>46046.596323143109</v>
      </c>
      <c r="AK4603">
        <v>2251</v>
      </c>
      <c r="AL4603">
        <v>636744.5625</v>
      </c>
      <c r="AM4603">
        <v>522445.40625</v>
      </c>
      <c r="AN4603">
        <v>114299.09375</v>
      </c>
      <c r="AO4603" s="5" t="s">
        <v>6030</v>
      </c>
    </row>
    <row r="4604" spans="1:41" ht="14.25" x14ac:dyDescent="0.45">
      <c r="A4604">
        <v>2023</v>
      </c>
      <c r="B4604" s="5" t="s">
        <v>1509</v>
      </c>
      <c r="C4604" s="5" t="s">
        <v>170</v>
      </c>
      <c r="D4604" s="5" t="s">
        <v>83</v>
      </c>
      <c r="E4604" s="5" t="s">
        <v>210</v>
      </c>
      <c r="F4604" s="5" t="s">
        <v>210</v>
      </c>
      <c r="G4604" s="5" t="s">
        <v>87</v>
      </c>
      <c r="H4604" s="5" t="s">
        <v>130</v>
      </c>
      <c r="I4604">
        <v>6639.3521244324784</v>
      </c>
      <c r="J4604">
        <v>14784.02</v>
      </c>
      <c r="K4604">
        <v>983.73142646499116</v>
      </c>
      <c r="L4604">
        <v>3239.9231999999988</v>
      </c>
      <c r="M4604">
        <v>20183.689041607769</v>
      </c>
      <c r="N4604">
        <v>15831.93139151439</v>
      </c>
      <c r="O4604">
        <v>9831.3169910283304</v>
      </c>
      <c r="P4604">
        <v>11626.2797696</v>
      </c>
      <c r="Q4604">
        <v>3577.1082563661248</v>
      </c>
      <c r="R4604">
        <v>6845.137115160559</v>
      </c>
      <c r="S4604">
        <v>18677.60431020071</v>
      </c>
      <c r="T4604">
        <v>11818.1835550346</v>
      </c>
      <c r="U4604">
        <v>1880.6396619320781</v>
      </c>
      <c r="V4604">
        <v>2912</v>
      </c>
      <c r="W4604">
        <v>2004.5481559602831</v>
      </c>
      <c r="X4604">
        <v>13190.18981879698</v>
      </c>
      <c r="Y4604">
        <v>60288.662259999997</v>
      </c>
      <c r="Z4604">
        <v>14822.37311511501</v>
      </c>
      <c r="AA4604">
        <v>173087.98783303061</v>
      </c>
      <c r="AB4604">
        <v>1000</v>
      </c>
      <c r="AC4604">
        <v>12495.432317250001</v>
      </c>
      <c r="AD4604">
        <v>16326.79033078039</v>
      </c>
      <c r="AE4604">
        <v>23447.339765792549</v>
      </c>
      <c r="AF4604">
        <v>31210.849060486431</v>
      </c>
      <c r="AG4604">
        <v>147456.23041818701</v>
      </c>
      <c r="AH4604">
        <v>34680.47883562991</v>
      </c>
      <c r="AI4604">
        <v>2660.732775174723</v>
      </c>
      <c r="AJ4604">
        <v>61439.29707756982</v>
      </c>
      <c r="AK4604">
        <v>2063.5097362811048</v>
      </c>
      <c r="AL4604">
        <v>725005.375</v>
      </c>
      <c r="AM4604">
        <v>591584.5625</v>
      </c>
      <c r="AN4604">
        <v>133420.765625</v>
      </c>
      <c r="AO4604" s="5" t="s">
        <v>3245</v>
      </c>
    </row>
    <row r="4605" spans="1:41" ht="14.25" x14ac:dyDescent="0.45">
      <c r="A4605">
        <v>2023</v>
      </c>
      <c r="B4605" s="5" t="s">
        <v>1508</v>
      </c>
      <c r="C4605" s="5" t="s">
        <v>170</v>
      </c>
      <c r="D4605" s="5" t="s">
        <v>83</v>
      </c>
      <c r="E4605" s="5" t="s">
        <v>210</v>
      </c>
      <c r="F4605" s="5" t="s">
        <v>210</v>
      </c>
      <c r="G4605" s="5" t="s">
        <v>87</v>
      </c>
      <c r="H4605" s="5" t="s">
        <v>130</v>
      </c>
      <c r="I4605">
        <v>6435.9617255945632</v>
      </c>
      <c r="J4605">
        <v>13563.2415</v>
      </c>
      <c r="K4605">
        <v>1223.424510181253</v>
      </c>
      <c r="L4605">
        <v>3230.4340000000002</v>
      </c>
      <c r="M4605">
        <v>18345.84563635974</v>
      </c>
      <c r="N4605">
        <v>14069.32024050289</v>
      </c>
      <c r="O4605">
        <v>8982</v>
      </c>
      <c r="P4605">
        <v>11847.333000000001</v>
      </c>
      <c r="Q4605">
        <v>4372.7219952605574</v>
      </c>
      <c r="R4605">
        <v>9988.2524005525156</v>
      </c>
      <c r="S4605">
        <v>24586.277688939059</v>
      </c>
      <c r="T4605">
        <v>13762.633124912951</v>
      </c>
      <c r="U4605">
        <v>1918.252455170719</v>
      </c>
      <c r="V4605">
        <v>7194</v>
      </c>
      <c r="W4605">
        <v>1750.3817209347451</v>
      </c>
      <c r="X4605">
        <v>14176.52017636756</v>
      </c>
      <c r="Y4605">
        <v>64928</v>
      </c>
      <c r="Z4605">
        <v>14887.829</v>
      </c>
      <c r="AA4605">
        <v>178691.0712294105</v>
      </c>
      <c r="AB4605">
        <v>831</v>
      </c>
      <c r="AC4605">
        <v>10548.2</v>
      </c>
      <c r="AD4605">
        <v>23793.667070674561</v>
      </c>
      <c r="AE4605">
        <v>22503.767687896721</v>
      </c>
      <c r="AF4605">
        <v>33265.979887546673</v>
      </c>
      <c r="AG4605">
        <v>195733</v>
      </c>
      <c r="AH4605">
        <v>40690.051237545333</v>
      </c>
      <c r="AI4605">
        <v>3716.0155131656879</v>
      </c>
      <c r="AJ4605">
        <v>46060.902700124563</v>
      </c>
      <c r="AK4605">
        <v>3095.753514748681</v>
      </c>
      <c r="AL4605">
        <v>794191.8125</v>
      </c>
      <c r="AM4605">
        <v>639238.25</v>
      </c>
      <c r="AN4605">
        <v>154953.5625</v>
      </c>
      <c r="AO4605" s="5" t="s">
        <v>3243</v>
      </c>
    </row>
    <row r="4606" spans="1:41" ht="14.25" x14ac:dyDescent="0.45">
      <c r="A4606">
        <v>2023</v>
      </c>
      <c r="B4606" s="5" t="s">
        <v>1507</v>
      </c>
      <c r="C4606" s="5" t="s">
        <v>170</v>
      </c>
      <c r="D4606" s="5" t="s">
        <v>83</v>
      </c>
      <c r="E4606" s="5" t="s">
        <v>210</v>
      </c>
      <c r="F4606" s="5" t="s">
        <v>210</v>
      </c>
      <c r="G4606" s="5" t="s">
        <v>87</v>
      </c>
      <c r="H4606" s="5" t="s">
        <v>130</v>
      </c>
      <c r="I4606">
        <v>3575.4917526542749</v>
      </c>
      <c r="J4606">
        <v>10894.291999999999</v>
      </c>
      <c r="K4606">
        <v>970</v>
      </c>
      <c r="L4606">
        <v>2840.9475031463789</v>
      </c>
      <c r="M4606">
        <v>10994.093249999991</v>
      </c>
      <c r="N4606">
        <v>13021.083508745</v>
      </c>
      <c r="O4606">
        <v>9666.255828899597</v>
      </c>
      <c r="P4606">
        <v>11975.093000000001</v>
      </c>
      <c r="Q4606">
        <v>3650.6749304035702</v>
      </c>
      <c r="R4606">
        <v>9871.6987923656579</v>
      </c>
      <c r="S4606">
        <v>17909</v>
      </c>
      <c r="T4606">
        <v>13582.04396298211</v>
      </c>
      <c r="U4606">
        <v>1617</v>
      </c>
      <c r="V4606">
        <v>10182.38002856174</v>
      </c>
      <c r="W4606">
        <v>4345.7128109148007</v>
      </c>
      <c r="X4606">
        <v>13347.886137588879</v>
      </c>
      <c r="Y4606">
        <v>58212.27063534737</v>
      </c>
      <c r="Z4606">
        <v>11414.93452119283</v>
      </c>
      <c r="AA4606">
        <v>163065.81135365181</v>
      </c>
      <c r="AB4606">
        <v>569</v>
      </c>
      <c r="AC4606">
        <v>11212.91656858617</v>
      </c>
      <c r="AD4606">
        <v>19826.04974384727</v>
      </c>
      <c r="AE4606">
        <v>17300.859760689269</v>
      </c>
      <c r="AF4606">
        <v>51301.547772679027</v>
      </c>
      <c r="AG4606">
        <v>135043.13460079519</v>
      </c>
      <c r="AH4606">
        <v>27159.353459180151</v>
      </c>
      <c r="AI4606">
        <v>3970.1191973200521</v>
      </c>
      <c r="AJ4606">
        <v>46046.596323143109</v>
      </c>
      <c r="AK4606">
        <v>2251</v>
      </c>
      <c r="AL4606">
        <v>685817.3125</v>
      </c>
      <c r="AM4606">
        <v>561226.75</v>
      </c>
      <c r="AN4606">
        <v>124590.5</v>
      </c>
      <c r="AO4606" s="5" t="s">
        <v>3244</v>
      </c>
    </row>
    <row r="4607" spans="1:41" ht="14.25" x14ac:dyDescent="0.45">
      <c r="A4607">
        <v>2023</v>
      </c>
      <c r="B4607" s="5" t="s">
        <v>4071</v>
      </c>
      <c r="C4607" s="5" t="s">
        <v>170</v>
      </c>
      <c r="D4607" s="5" t="s">
        <v>83</v>
      </c>
      <c r="E4607" s="5" t="s">
        <v>210</v>
      </c>
      <c r="F4607" s="5" t="s">
        <v>210</v>
      </c>
      <c r="G4607" s="5" t="s">
        <v>87</v>
      </c>
      <c r="H4607" s="5" t="s">
        <v>130</v>
      </c>
      <c r="I4607">
        <v>10316.838379490369</v>
      </c>
      <c r="J4607">
        <v>55035.170115523797</v>
      </c>
      <c r="K4607">
        <v>1032.0497965893171</v>
      </c>
      <c r="L4607">
        <v>2415.3254999999999</v>
      </c>
      <c r="M4607">
        <v>23270.484411986319</v>
      </c>
      <c r="N4607">
        <v>17280.168534499619</v>
      </c>
      <c r="O4607">
        <v>9374.0079197486139</v>
      </c>
      <c r="P4607">
        <v>11001.825978123839</v>
      </c>
      <c r="Q4607">
        <v>3708.5287078766592</v>
      </c>
      <c r="R4607">
        <v>8602.5659306676753</v>
      </c>
      <c r="S4607">
        <v>14597</v>
      </c>
      <c r="T4607">
        <v>11824.705402272</v>
      </c>
      <c r="U4607">
        <v>1754.1357736169</v>
      </c>
      <c r="V4607">
        <v>20990</v>
      </c>
      <c r="W4607">
        <v>2698.219524040227</v>
      </c>
      <c r="X4607">
        <v>16160.384322778151</v>
      </c>
      <c r="Y4607">
        <v>58927.314517771709</v>
      </c>
      <c r="Z4607">
        <v>16830.988633448778</v>
      </c>
      <c r="AA4607">
        <v>200719</v>
      </c>
      <c r="AB4607">
        <v>1008.038</v>
      </c>
      <c r="AC4607">
        <v>10918.34921</v>
      </c>
      <c r="AD4607">
        <v>17229.64264063874</v>
      </c>
      <c r="AE4607">
        <v>19762.182187384631</v>
      </c>
      <c r="AF4607">
        <v>33285.6150467724</v>
      </c>
      <c r="AG4607">
        <v>159145</v>
      </c>
      <c r="AH4607">
        <v>30775</v>
      </c>
      <c r="AI4607">
        <v>1796.891507208001</v>
      </c>
      <c r="AJ4607">
        <v>35904.111076806767</v>
      </c>
      <c r="AK4607">
        <v>2119.72473406368</v>
      </c>
      <c r="AL4607">
        <v>798483.3125</v>
      </c>
      <c r="AM4607">
        <v>666597.125</v>
      </c>
      <c r="AN4607">
        <v>131886.140625</v>
      </c>
      <c r="AO4607" s="5" t="s">
        <v>4701</v>
      </c>
    </row>
    <row r="4608" spans="1:41" ht="14.25" x14ac:dyDescent="0.45">
      <c r="A4608">
        <v>2023</v>
      </c>
      <c r="B4608" s="5" t="s">
        <v>5028</v>
      </c>
      <c r="C4608" s="5" t="s">
        <v>170</v>
      </c>
      <c r="D4608" s="5" t="s">
        <v>83</v>
      </c>
      <c r="E4608" s="5" t="s">
        <v>210</v>
      </c>
      <c r="F4608" s="5" t="s">
        <v>210</v>
      </c>
      <c r="G4608" s="5" t="s">
        <v>87</v>
      </c>
      <c r="H4608" s="5" t="s">
        <v>130</v>
      </c>
      <c r="I4608">
        <v>13457.684470831049</v>
      </c>
      <c r="J4608">
        <v>66439.72675088406</v>
      </c>
      <c r="K4608">
        <v>1355.834088448956</v>
      </c>
      <c r="L4608">
        <v>3004.789091177634</v>
      </c>
      <c r="M4608">
        <v>24464.974053599999</v>
      </c>
      <c r="N4608">
        <v>18019.71988066109</v>
      </c>
      <c r="O4608">
        <v>8889.3051478861544</v>
      </c>
      <c r="P4608">
        <v>13582.709742208621</v>
      </c>
      <c r="Q4608">
        <v>4396.2765391193761</v>
      </c>
      <c r="R4608">
        <v>6560.3838139131713</v>
      </c>
      <c r="S4608">
        <v>12587.98591146716</v>
      </c>
      <c r="T4608">
        <v>12602.241477</v>
      </c>
      <c r="U4608">
        <v>1533.8503107399999</v>
      </c>
      <c r="V4608">
        <v>21087</v>
      </c>
      <c r="W4608">
        <v>5138.7800017789441</v>
      </c>
      <c r="X4608">
        <v>22411.32049919862</v>
      </c>
      <c r="Y4608">
        <v>68914.950263287086</v>
      </c>
      <c r="Z4608">
        <v>17036.494094049849</v>
      </c>
      <c r="AA4608">
        <v>191620</v>
      </c>
      <c r="AB4608">
        <v>2025</v>
      </c>
      <c r="AC4608">
        <v>15044.516864635671</v>
      </c>
      <c r="AD4608">
        <v>15559.161547892199</v>
      </c>
      <c r="AE4608">
        <v>15803.56034931881</v>
      </c>
      <c r="AF4608">
        <v>43528.986850450383</v>
      </c>
      <c r="AG4608">
        <v>214200</v>
      </c>
      <c r="AH4608">
        <v>30327.50913475953</v>
      </c>
      <c r="AI4608">
        <v>2005.2055764000011</v>
      </c>
      <c r="AJ4608">
        <v>38576.660095423547</v>
      </c>
      <c r="AK4608">
        <v>2119</v>
      </c>
      <c r="AL4608">
        <v>892293.6875</v>
      </c>
      <c r="AM4608">
        <v>752807.375</v>
      </c>
      <c r="AN4608">
        <v>139486.328125</v>
      </c>
      <c r="AO4608" s="5" t="s">
        <v>6031</v>
      </c>
    </row>
    <row r="4609" spans="1:41" ht="14.25" x14ac:dyDescent="0.45">
      <c r="A4609">
        <v>2023</v>
      </c>
      <c r="B4609" s="5" t="s">
        <v>589</v>
      </c>
      <c r="C4609" s="5" t="s">
        <v>170</v>
      </c>
      <c r="D4609" s="5" t="s">
        <v>83</v>
      </c>
      <c r="E4609" s="5" t="s">
        <v>210</v>
      </c>
      <c r="F4609" s="5" t="s">
        <v>210</v>
      </c>
      <c r="G4609" s="5" t="s">
        <v>87</v>
      </c>
      <c r="H4609" s="5" t="s">
        <v>130</v>
      </c>
      <c r="I4609">
        <v>7462.2800782473914</v>
      </c>
      <c r="J4609">
        <v>22051.846968926919</v>
      </c>
      <c r="K4609">
        <v>1026.9178247507371</v>
      </c>
      <c r="L4609">
        <v>1826.2278541618009</v>
      </c>
      <c r="M4609">
        <v>17383.25165614783</v>
      </c>
      <c r="N4609">
        <v>16030.438200000001</v>
      </c>
      <c r="O4609">
        <v>10099.2710345909</v>
      </c>
      <c r="P4609">
        <v>8831.8829999999998</v>
      </c>
      <c r="Q4609">
        <v>3562.5090292664559</v>
      </c>
      <c r="R4609">
        <v>7278.2778224140384</v>
      </c>
      <c r="S4609">
        <v>19609.621517116771</v>
      </c>
      <c r="T4609">
        <v>11456.009546089999</v>
      </c>
      <c r="U4609">
        <v>1759.112306204124</v>
      </c>
      <c r="V4609">
        <v>12261</v>
      </c>
      <c r="W4609">
        <v>2543.980432772245</v>
      </c>
      <c r="X4609">
        <v>13386.09707490051</v>
      </c>
      <c r="Y4609">
        <v>50793.695099999983</v>
      </c>
      <c r="Z4609">
        <v>14769.785613840329</v>
      </c>
      <c r="AA4609">
        <v>241891.65883040961</v>
      </c>
      <c r="AB4609">
        <v>1009</v>
      </c>
      <c r="AC4609">
        <v>11361.016937599999</v>
      </c>
      <c r="AD4609">
        <v>13953.575590031731</v>
      </c>
      <c r="AE4609">
        <v>18186.37484224993</v>
      </c>
      <c r="AF4609">
        <v>34262.200417365442</v>
      </c>
      <c r="AG4609">
        <v>164558</v>
      </c>
      <c r="AH4609">
        <v>33057.650396075092</v>
      </c>
      <c r="AI4609">
        <v>2462.1604297846229</v>
      </c>
      <c r="AJ4609">
        <v>38865.369656082388</v>
      </c>
      <c r="AK4609">
        <v>1802.8734169997381</v>
      </c>
      <c r="AL4609">
        <v>783542.125</v>
      </c>
      <c r="AM4609">
        <v>655751.6875</v>
      </c>
      <c r="AN4609">
        <v>127790.4140625</v>
      </c>
      <c r="AO4609" s="5" t="s">
        <v>1208</v>
      </c>
    </row>
    <row r="4610" spans="1:41" ht="14.25" x14ac:dyDescent="0.45">
      <c r="A4610">
        <v>2023</v>
      </c>
      <c r="B4610" s="5" t="s">
        <v>5028</v>
      </c>
      <c r="C4610" s="5" t="s">
        <v>170</v>
      </c>
      <c r="D4610" s="5" t="s">
        <v>83</v>
      </c>
      <c r="E4610" s="5" t="s">
        <v>24</v>
      </c>
      <c r="F4610" s="5" t="s">
        <v>24</v>
      </c>
      <c r="G4610" s="5" t="s">
        <v>86</v>
      </c>
      <c r="H4610" s="5" t="s">
        <v>130</v>
      </c>
      <c r="I4610">
        <v>2000</v>
      </c>
      <c r="J4610">
        <v>7249.9999999999991</v>
      </c>
      <c r="K4610">
        <v>100</v>
      </c>
      <c r="L4610">
        <v>400</v>
      </c>
      <c r="M4610">
        <v>10000</v>
      </c>
      <c r="N4610">
        <v>3080.7242031249998</v>
      </c>
      <c r="O4610">
        <v>111.68300000000001</v>
      </c>
      <c r="P4610">
        <v>94.64</v>
      </c>
      <c r="Q4610">
        <v>726.67866826120166</v>
      </c>
      <c r="R4610">
        <v>415.24200000000002</v>
      </c>
      <c r="S4610">
        <v>4264.3999999999996</v>
      </c>
      <c r="T4610">
        <v>200</v>
      </c>
      <c r="U4610">
        <v>0</v>
      </c>
      <c r="V4610">
        <v>520</v>
      </c>
      <c r="W4610">
        <v>1249</v>
      </c>
      <c r="X4610">
        <v>3795</v>
      </c>
      <c r="Y4610">
        <v>14038.5</v>
      </c>
      <c r="Z4610">
        <v>4194.7136121185549</v>
      </c>
      <c r="AA4610">
        <v>28717</v>
      </c>
      <c r="AB4610">
        <v>145</v>
      </c>
      <c r="AC4610">
        <v>1081.75368</v>
      </c>
      <c r="AD4610">
        <v>2085</v>
      </c>
      <c r="AE4610">
        <v>1488</v>
      </c>
      <c r="AF4610">
        <v>9570</v>
      </c>
      <c r="AG4610">
        <v>56832</v>
      </c>
      <c r="AH4610">
        <v>9900</v>
      </c>
      <c r="AI4610">
        <v>2362</v>
      </c>
      <c r="AJ4610">
        <v>8949</v>
      </c>
      <c r="AK4610">
        <v>98</v>
      </c>
      <c r="AL4610">
        <v>173668.328125</v>
      </c>
      <c r="AM4610">
        <v>139358.25</v>
      </c>
      <c r="AN4610">
        <v>34310.08203125</v>
      </c>
      <c r="AO4610" s="5" t="s">
        <v>6032</v>
      </c>
    </row>
    <row r="4611" spans="1:41" ht="14.25" x14ac:dyDescent="0.45">
      <c r="A4611">
        <v>2023</v>
      </c>
      <c r="B4611" s="5" t="s">
        <v>1507</v>
      </c>
      <c r="C4611" s="5" t="s">
        <v>170</v>
      </c>
      <c r="D4611" s="5" t="s">
        <v>83</v>
      </c>
      <c r="E4611" s="5" t="s">
        <v>24</v>
      </c>
      <c r="F4611" s="5" t="s">
        <v>24</v>
      </c>
      <c r="G4611" s="5" t="s">
        <v>86</v>
      </c>
      <c r="H4611" s="5" t="s">
        <v>130</v>
      </c>
      <c r="I4611">
        <v>1819.5901541722728</v>
      </c>
      <c r="J4611">
        <v>9325.3995401328975</v>
      </c>
      <c r="K4611">
        <v>113.72438463576705</v>
      </c>
      <c r="L4611">
        <v>284.31096158941762</v>
      </c>
      <c r="M4611">
        <v>2534.9165335312473</v>
      </c>
      <c r="N4611">
        <v>2914.7559782147096</v>
      </c>
      <c r="O4611">
        <v>107.46954348079986</v>
      </c>
      <c r="P4611">
        <v>113.72438463576705</v>
      </c>
      <c r="Q4611">
        <v>215.79201984636796</v>
      </c>
      <c r="R4611">
        <v>893.60208940661869</v>
      </c>
      <c r="S4611">
        <v>5879.5506856691563</v>
      </c>
      <c r="T4611">
        <v>284.31096158941762</v>
      </c>
      <c r="U4611">
        <v>0</v>
      </c>
      <c r="V4611">
        <v>1032.6174124927647</v>
      </c>
      <c r="W4611">
        <v>227.4487692715341</v>
      </c>
      <c r="X4611">
        <v>321.58841917928288</v>
      </c>
      <c r="Y4611">
        <v>12654.112278421799</v>
      </c>
      <c r="Z4611">
        <v>1649.0035772186222</v>
      </c>
      <c r="AA4611">
        <v>19702.473633520054</v>
      </c>
      <c r="AB4611">
        <v>130.78304233113209</v>
      </c>
      <c r="AC4611">
        <v>1161.7923920251471</v>
      </c>
      <c r="AD4611">
        <v>3093.0189511312742</v>
      </c>
      <c r="AE4611">
        <v>1194.1060386755539</v>
      </c>
      <c r="AF4611">
        <v>8406.5065122759006</v>
      </c>
      <c r="AG4611">
        <v>25475.178817626816</v>
      </c>
      <c r="AH4611">
        <v>7278.3606166890913</v>
      </c>
      <c r="AI4611">
        <v>1867.3543957192949</v>
      </c>
      <c r="AJ4611">
        <v>9153.6628354975455</v>
      </c>
      <c r="AK4611">
        <v>102.35194617219034</v>
      </c>
      <c r="AL4611">
        <v>117937.5078125</v>
      </c>
      <c r="AM4611">
        <v>95996.6328125</v>
      </c>
      <c r="AN4611">
        <v>21940.876953125</v>
      </c>
      <c r="AO4611" s="5" t="s">
        <v>3248</v>
      </c>
    </row>
    <row r="4612" spans="1:41" ht="14.25" x14ac:dyDescent="0.45">
      <c r="A4612">
        <v>2023</v>
      </c>
      <c r="B4612" s="5" t="s">
        <v>1508</v>
      </c>
      <c r="C4612" s="5" t="s">
        <v>170</v>
      </c>
      <c r="D4612" s="5" t="s">
        <v>83</v>
      </c>
      <c r="E4612" s="5" t="s">
        <v>24</v>
      </c>
      <c r="F4612" s="5" t="s">
        <v>24</v>
      </c>
      <c r="G4612" s="5" t="s">
        <v>86</v>
      </c>
      <c r="H4612" s="5" t="s">
        <v>130</v>
      </c>
      <c r="I4612">
        <v>3199.6381131616395</v>
      </c>
      <c r="J4612">
        <v>4635.6532350969665</v>
      </c>
      <c r="K4612">
        <v>112.26800397058385</v>
      </c>
      <c r="L4612">
        <v>353.64421250733909</v>
      </c>
      <c r="M4612">
        <v>11371.348131853949</v>
      </c>
      <c r="N4612">
        <v>2514.8032889410783</v>
      </c>
      <c r="O4612">
        <v>119.00408420881888</v>
      </c>
      <c r="P4612">
        <v>105.53192373234882</v>
      </c>
      <c r="Q4612">
        <v>224.18567563477748</v>
      </c>
      <c r="R4612">
        <v>435.82506502183031</v>
      </c>
      <c r="S4612">
        <v>6835.0471999028468</v>
      </c>
      <c r="T4612">
        <v>336.80401191175156</v>
      </c>
      <c r="U4612"/>
      <c r="V4612">
        <v>1019.3934760529013</v>
      </c>
      <c r="W4612">
        <v>263.82980933087202</v>
      </c>
      <c r="X4612">
        <v>383.95657357939677</v>
      </c>
      <c r="Y4612">
        <v>11675.87241294072</v>
      </c>
      <c r="Z4612">
        <v>1122.6800397058385</v>
      </c>
      <c r="AA4612">
        <v>20734.46191386482</v>
      </c>
      <c r="AB4612"/>
      <c r="AC4612">
        <v>834.15126950143792</v>
      </c>
      <c r="AD4612">
        <v>3118.8183698602866</v>
      </c>
      <c r="AE4612">
        <v>1684.0200595587578</v>
      </c>
      <c r="AF4612">
        <v>6163.8792642629141</v>
      </c>
      <c r="AG4612">
        <v>39291.556029624931</v>
      </c>
      <c r="AH4612">
        <v>7409.6882620585338</v>
      </c>
      <c r="AI4612">
        <v>2460.914647035198</v>
      </c>
      <c r="AJ4612">
        <v>8194.7501829117191</v>
      </c>
      <c r="AK4612">
        <v>170.70698742977891</v>
      </c>
      <c r="AL4612">
        <v>134772.4375</v>
      </c>
      <c r="AM4612">
        <v>102190.046875</v>
      </c>
      <c r="AN4612">
        <v>32582.38671875</v>
      </c>
      <c r="AO4612" s="5" t="s">
        <v>3246</v>
      </c>
    </row>
    <row r="4613" spans="1:41" ht="14.25" x14ac:dyDescent="0.45">
      <c r="A4613">
        <v>2023</v>
      </c>
      <c r="B4613" s="5" t="s">
        <v>4071</v>
      </c>
      <c r="C4613" s="5" t="s">
        <v>170</v>
      </c>
      <c r="D4613" s="5" t="s">
        <v>83</v>
      </c>
      <c r="E4613" s="5" t="s">
        <v>24</v>
      </c>
      <c r="F4613" s="5" t="s">
        <v>24</v>
      </c>
      <c r="G4613" s="5" t="s">
        <v>86</v>
      </c>
      <c r="H4613" s="5" t="s">
        <v>130</v>
      </c>
      <c r="I4613">
        <v>2365.3008915698529</v>
      </c>
      <c r="J4613">
        <v>5656.1543059279093</v>
      </c>
      <c r="K4613">
        <v>102.83916919868925</v>
      </c>
      <c r="L4613">
        <v>308.51750759606773</v>
      </c>
      <c r="M4613">
        <v>6170.3501519213551</v>
      </c>
      <c r="N4613">
        <v>2908.2629099715564</v>
      </c>
      <c r="O4613">
        <v>115.17986950253196</v>
      </c>
      <c r="P4613">
        <v>97.326989729639507</v>
      </c>
      <c r="Q4613">
        <v>255.12049352564219</v>
      </c>
      <c r="R4613">
        <v>548.266462748972</v>
      </c>
      <c r="S4613">
        <v>5262.2802878969287</v>
      </c>
      <c r="T4613">
        <v>514.19584599344626</v>
      </c>
      <c r="U4613">
        <v>0</v>
      </c>
      <c r="V4613">
        <v>534.76367983318414</v>
      </c>
      <c r="W4613">
        <v>313.6594660560022</v>
      </c>
      <c r="X4613">
        <v>2794.7016343477303</v>
      </c>
      <c r="Y4613">
        <v>12987.044482256471</v>
      </c>
      <c r="Z4613">
        <v>5952.3311132201343</v>
      </c>
      <c r="AA4613">
        <v>29317.390355162333</v>
      </c>
      <c r="AB4613">
        <v>118.34731591385159</v>
      </c>
      <c r="AC4613">
        <v>590.36495186615355</v>
      </c>
      <c r="AD4613">
        <v>2109.5823819458979</v>
      </c>
      <c r="AE4613">
        <v>1506.5938287607976</v>
      </c>
      <c r="AF4613">
        <v>9592.8377028537325</v>
      </c>
      <c r="AG4613">
        <v>37849.956223577581</v>
      </c>
      <c r="AH4613">
        <v>9031.3358390288904</v>
      </c>
      <c r="AI4613">
        <v>2429.0611764730402</v>
      </c>
      <c r="AJ4613">
        <v>8747.4997320405073</v>
      </c>
      <c r="AK4613">
        <v>100.78238581471547</v>
      </c>
      <c r="AL4613">
        <v>148280.046875</v>
      </c>
      <c r="AM4613">
        <v>119217.7265625</v>
      </c>
      <c r="AN4613">
        <v>29062.31640625</v>
      </c>
      <c r="AO4613" s="5" t="s">
        <v>4702</v>
      </c>
    </row>
    <row r="4614" spans="1:41" ht="14.25" x14ac:dyDescent="0.45">
      <c r="A4614">
        <v>2023</v>
      </c>
      <c r="B4614" s="5" t="s">
        <v>1509</v>
      </c>
      <c r="C4614" s="5" t="s">
        <v>170</v>
      </c>
      <c r="D4614" s="5" t="s">
        <v>83</v>
      </c>
      <c r="E4614" s="5" t="s">
        <v>24</v>
      </c>
      <c r="F4614" s="5" t="s">
        <v>24</v>
      </c>
      <c r="G4614" s="5" t="s">
        <v>86</v>
      </c>
      <c r="H4614" s="5" t="s">
        <v>130</v>
      </c>
      <c r="I4614">
        <v>2627.619867690124</v>
      </c>
      <c r="J4614">
        <v>5238.9603143329377</v>
      </c>
      <c r="K4614">
        <v>109.48416115375517</v>
      </c>
      <c r="L4614">
        <v>318.59890895742757</v>
      </c>
      <c r="M4614">
        <v>5934.317645594163</v>
      </c>
      <c r="N4614">
        <v>3961.524524473346</v>
      </c>
      <c r="O4614">
        <v>175.17465784600827</v>
      </c>
      <c r="P4614">
        <v>121.52741888066824</v>
      </c>
      <c r="Q4614">
        <v>240.03795088356802</v>
      </c>
      <c r="R4614">
        <v>307.17971094909086</v>
      </c>
      <c r="S4614">
        <v>7582.3255807033147</v>
      </c>
      <c r="T4614">
        <v>218.96832230751033</v>
      </c>
      <c r="U4614"/>
      <c r="V4614">
        <v>341.59058279971612</v>
      </c>
      <c r="W4614">
        <v>257.28777871132468</v>
      </c>
      <c r="X4614">
        <v>854.59816378239464</v>
      </c>
      <c r="Y4614">
        <v>11721.921713926797</v>
      </c>
      <c r="Z4614">
        <v>1416.1064598190731</v>
      </c>
      <c r="AA4614">
        <v>20544.324439794684</v>
      </c>
      <c r="AB4614"/>
      <c r="AC4614">
        <v>698.25713459030419</v>
      </c>
      <c r="AD4614">
        <v>3661.5894734260546</v>
      </c>
      <c r="AE4614">
        <v>1853.1508085206906</v>
      </c>
      <c r="AF4614">
        <v>5334.8926797817012</v>
      </c>
      <c r="AG4614">
        <v>38469.481354616371</v>
      </c>
      <c r="AH4614">
        <v>7432.5760371116539</v>
      </c>
      <c r="AI4614">
        <v>2533.4634890978946</v>
      </c>
      <c r="AJ4614">
        <v>7803.4835862338996</v>
      </c>
      <c r="AK4614">
        <v>107.29447793068006</v>
      </c>
      <c r="AL4614">
        <v>129865.734375</v>
      </c>
      <c r="AM4614">
        <v>100998.6640625</v>
      </c>
      <c r="AN4614">
        <v>28867.080078125</v>
      </c>
      <c r="AO4614" s="5" t="s">
        <v>3247</v>
      </c>
    </row>
    <row r="4615" spans="1:41" ht="14.25" x14ac:dyDescent="0.45">
      <c r="A4615">
        <v>2023</v>
      </c>
      <c r="B4615" s="5" t="s">
        <v>589</v>
      </c>
      <c r="C4615" s="5" t="s">
        <v>170</v>
      </c>
      <c r="D4615" s="5" t="s">
        <v>83</v>
      </c>
      <c r="E4615" s="5" t="s">
        <v>24</v>
      </c>
      <c r="F4615" s="5" t="s">
        <v>24</v>
      </c>
      <c r="G4615" s="5" t="s">
        <v>86</v>
      </c>
      <c r="H4615" s="5" t="s">
        <v>130</v>
      </c>
      <c r="I4615">
        <v>2441.6813304277689</v>
      </c>
      <c r="J4615">
        <v>5838.803181457708</v>
      </c>
      <c r="K4615">
        <v>106.1600578446856</v>
      </c>
      <c r="L4615">
        <v>318.4801735340568</v>
      </c>
      <c r="M4615">
        <v>4246.4023137874237</v>
      </c>
      <c r="N4615">
        <v>2951.2496080822598</v>
      </c>
      <c r="O4615">
        <v>118.89926478604788</v>
      </c>
      <c r="P4615">
        <v>100.85205495245133</v>
      </c>
      <c r="Q4615">
        <v>286.42957027063466</v>
      </c>
      <c r="R4615">
        <v>297.85327429483436</v>
      </c>
      <c r="S4615">
        <v>7181.8890675366783</v>
      </c>
      <c r="T4615">
        <v>424.64023137874239</v>
      </c>
      <c r="U4615">
        <v>0</v>
      </c>
      <c r="V4615">
        <v>331.21938047541909</v>
      </c>
      <c r="W4615">
        <v>323.7881764262911</v>
      </c>
      <c r="X4615">
        <v>828.65128202143956</v>
      </c>
      <c r="Y4615">
        <v>12610.222471080979</v>
      </c>
      <c r="Z4615">
        <v>2636.6769739573501</v>
      </c>
      <c r="AA4615">
        <v>24365.807505776018</v>
      </c>
      <c r="AB4615">
        <v>122.08406652138844</v>
      </c>
      <c r="AC4615">
        <v>687.21287716180359</v>
      </c>
      <c r="AD4615">
        <v>3667.4171170151558</v>
      </c>
      <c r="AE4615">
        <v>1558.8925070121875</v>
      </c>
      <c r="AF4615">
        <v>8052.4603306799354</v>
      </c>
      <c r="AG4615">
        <v>39437.399888722255</v>
      </c>
      <c r="AH4615">
        <v>9147.1967272980219</v>
      </c>
      <c r="AI4615">
        <v>2456.5437385260248</v>
      </c>
      <c r="AJ4615">
        <v>9029.9745202689573</v>
      </c>
      <c r="AK4615">
        <v>104.0368566877919</v>
      </c>
      <c r="AL4615">
        <v>139672.921875</v>
      </c>
      <c r="AM4615">
        <v>110945.21875</v>
      </c>
      <c r="AN4615">
        <v>28727.708984375</v>
      </c>
      <c r="AO4615" s="5" t="s">
        <v>1209</v>
      </c>
    </row>
    <row r="4616" spans="1:41" ht="14.25" x14ac:dyDescent="0.45">
      <c r="A4616">
        <v>2023</v>
      </c>
      <c r="B4616" s="5" t="s">
        <v>1508</v>
      </c>
      <c r="C4616" s="5" t="s">
        <v>170</v>
      </c>
      <c r="D4616" s="5" t="s">
        <v>83</v>
      </c>
      <c r="E4616" s="5" t="s">
        <v>24</v>
      </c>
      <c r="F4616" s="5" t="s">
        <v>24</v>
      </c>
      <c r="G4616" s="5" t="s">
        <v>87</v>
      </c>
      <c r="H4616" s="5" t="s">
        <v>130</v>
      </c>
      <c r="I4616">
        <v>2907</v>
      </c>
      <c r="J4616">
        <v>5061.84</v>
      </c>
      <c r="K4616">
        <v>122.9378198481951</v>
      </c>
      <c r="L4616">
        <v>382.34699999999998</v>
      </c>
      <c r="M4616">
        <v>12154.502864235579</v>
      </c>
      <c r="N4616">
        <v>2716.5393437297871</v>
      </c>
      <c r="O4616">
        <v>131</v>
      </c>
      <c r="P4616">
        <v>120</v>
      </c>
      <c r="Q4616">
        <v>278.87835286370301</v>
      </c>
      <c r="R4616">
        <v>490.90525022568397</v>
      </c>
      <c r="S4616">
        <v>8502.5356747586702</v>
      </c>
      <c r="T4616">
        <v>398.1065270416488</v>
      </c>
      <c r="U4616"/>
      <c r="V4616">
        <v>1085</v>
      </c>
      <c r="W4616">
        <v>275.33995453553251</v>
      </c>
      <c r="X4616">
        <v>445.26968360774708</v>
      </c>
      <c r="Y4616">
        <v>13507</v>
      </c>
      <c r="Z4616">
        <v>1397</v>
      </c>
      <c r="AA4616">
        <v>22498.289396460012</v>
      </c>
      <c r="AB4616">
        <v>136</v>
      </c>
      <c r="AC4616">
        <v>919.8</v>
      </c>
      <c r="AD4616">
        <v>3879.6900266038679</v>
      </c>
      <c r="AE4616">
        <v>1757.489071503398</v>
      </c>
      <c r="AF4616">
        <v>6664.3723138639616</v>
      </c>
      <c r="AG4616">
        <v>44167</v>
      </c>
      <c r="AH4616">
        <v>9091.5661114296599</v>
      </c>
      <c r="AI4616">
        <v>2568.2773631569662</v>
      </c>
      <c r="AJ4616">
        <v>10054.824227368241</v>
      </c>
      <c r="AK4616">
        <v>216.23481566750539</v>
      </c>
      <c r="AL4616">
        <v>151929.75</v>
      </c>
      <c r="AM4616">
        <v>114008.28125</v>
      </c>
      <c r="AN4616">
        <v>37921.4609375</v>
      </c>
      <c r="AO4616" s="5" t="s">
        <v>3251</v>
      </c>
    </row>
    <row r="4617" spans="1:41" ht="14.25" x14ac:dyDescent="0.45">
      <c r="A4617">
        <v>2023</v>
      </c>
      <c r="B4617" s="5" t="s">
        <v>1509</v>
      </c>
      <c r="C4617" s="5" t="s">
        <v>170</v>
      </c>
      <c r="D4617" s="5" t="s">
        <v>83</v>
      </c>
      <c r="E4617" s="5" t="s">
        <v>24</v>
      </c>
      <c r="F4617" s="5" t="s">
        <v>24</v>
      </c>
      <c r="G4617" s="5" t="s">
        <v>87</v>
      </c>
      <c r="H4617" s="5" t="s">
        <v>130</v>
      </c>
      <c r="I4617">
        <v>2811.9825144054371</v>
      </c>
      <c r="J4617">
        <v>5502</v>
      </c>
      <c r="K4617">
        <v>119.93933643726351</v>
      </c>
      <c r="L4617">
        <v>346.63920000000002</v>
      </c>
      <c r="M4617">
        <v>6368.7963264209384</v>
      </c>
      <c r="N4617">
        <v>4239.4784078870716</v>
      </c>
      <c r="O4617">
        <v>185.75909862680459</v>
      </c>
      <c r="P4617">
        <v>111</v>
      </c>
      <c r="Q4617">
        <v>249.78629690972431</v>
      </c>
      <c r="R4617">
        <v>335.67285828338908</v>
      </c>
      <c r="S4617">
        <v>7978.5359930525974</v>
      </c>
      <c r="T4617">
        <v>221.9689825803558</v>
      </c>
      <c r="U4617"/>
      <c r="V4617">
        <v>362</v>
      </c>
      <c r="W4617">
        <v>271.26670914172331</v>
      </c>
      <c r="X4617">
        <v>896.62710294470639</v>
      </c>
      <c r="Y4617">
        <v>12806.980020000001</v>
      </c>
      <c r="Z4617">
        <v>1471.1589111468179</v>
      </c>
      <c r="AA4617">
        <v>22047.99239550679</v>
      </c>
      <c r="AB4617">
        <v>136</v>
      </c>
      <c r="AC4617">
        <v>733.58857</v>
      </c>
      <c r="AD4617">
        <v>3862.3123063199332</v>
      </c>
      <c r="AE4617">
        <v>1968.676438970331</v>
      </c>
      <c r="AF4617">
        <v>5709.2066916677977</v>
      </c>
      <c r="AG4617">
        <v>43437.449415746109</v>
      </c>
      <c r="AH4617">
        <v>8111.377225219454</v>
      </c>
      <c r="AI4617">
        <v>2658.0586349404339</v>
      </c>
      <c r="AJ4617">
        <v>8375.2229494501971</v>
      </c>
      <c r="AK4617">
        <v>124.68336775112409</v>
      </c>
      <c r="AL4617">
        <v>141444.15625</v>
      </c>
      <c r="AM4617">
        <v>110508.84375</v>
      </c>
      <c r="AN4617">
        <v>30935.32421875</v>
      </c>
      <c r="AO4617" s="5" t="s">
        <v>3250</v>
      </c>
    </row>
    <row r="4618" spans="1:41" ht="14.25" x14ac:dyDescent="0.45">
      <c r="A4618">
        <v>2023</v>
      </c>
      <c r="B4618" s="5" t="s">
        <v>4071</v>
      </c>
      <c r="C4618" s="5" t="s">
        <v>170</v>
      </c>
      <c r="D4618" s="5" t="s">
        <v>83</v>
      </c>
      <c r="E4618" s="5" t="s">
        <v>24</v>
      </c>
      <c r="F4618" s="5" t="s">
        <v>24</v>
      </c>
      <c r="G4618" s="5" t="s">
        <v>87</v>
      </c>
      <c r="H4618" s="5" t="s">
        <v>130</v>
      </c>
      <c r="I4618">
        <v>2590.1735643072002</v>
      </c>
      <c r="J4618">
        <v>6212.1225342680973</v>
      </c>
      <c r="K4618">
        <v>110.19127594216801</v>
      </c>
      <c r="L4618">
        <v>339.39</v>
      </c>
      <c r="M4618">
        <v>6624.4848191999999</v>
      </c>
      <c r="N4618">
        <v>3134.5719667194621</v>
      </c>
      <c r="O4618">
        <v>123.414704009856</v>
      </c>
      <c r="P4618">
        <v>102.96259891971241</v>
      </c>
      <c r="Q4618">
        <v>248.07716312131959</v>
      </c>
      <c r="R4618">
        <v>586.15859641056022</v>
      </c>
      <c r="S4618">
        <v>5638</v>
      </c>
      <c r="T4618">
        <v>563.08120963200008</v>
      </c>
      <c r="U4618">
        <v>0</v>
      </c>
      <c r="V4618">
        <v>578</v>
      </c>
      <c r="W4618">
        <v>338.39859387917562</v>
      </c>
      <c r="X4618">
        <v>3060.3980741787341</v>
      </c>
      <c r="Y4618">
        <v>14003.19415680028</v>
      </c>
      <c r="Z4618">
        <v>6402</v>
      </c>
      <c r="AA4618">
        <v>32796</v>
      </c>
      <c r="AB4618">
        <v>115.08</v>
      </c>
      <c r="AC4618">
        <v>633.81563000000006</v>
      </c>
      <c r="AD4618">
        <v>2269.289636617968</v>
      </c>
      <c r="AE4618">
        <v>1617.478376688</v>
      </c>
      <c r="AF4618">
        <v>10504.84304689459</v>
      </c>
      <c r="AG4618">
        <v>41476</v>
      </c>
      <c r="AH4618">
        <v>10036</v>
      </c>
      <c r="AI4618">
        <v>2607.838857158401</v>
      </c>
      <c r="AJ4618">
        <v>9579.1375382595852</v>
      </c>
      <c r="AK4618">
        <v>108.1999187136</v>
      </c>
      <c r="AL4618">
        <v>162398.3125</v>
      </c>
      <c r="AM4618">
        <v>130803.921875</v>
      </c>
      <c r="AN4618">
        <v>31594.375</v>
      </c>
      <c r="AO4618" s="5" t="s">
        <v>4703</v>
      </c>
    </row>
    <row r="4619" spans="1:41" ht="14.25" x14ac:dyDescent="0.45">
      <c r="A4619">
        <v>2023</v>
      </c>
      <c r="B4619" s="5" t="s">
        <v>5028</v>
      </c>
      <c r="C4619" s="5" t="s">
        <v>170</v>
      </c>
      <c r="D4619" s="5" t="s">
        <v>83</v>
      </c>
      <c r="E4619" s="5" t="s">
        <v>24</v>
      </c>
      <c r="F4619" s="5" t="s">
        <v>24</v>
      </c>
      <c r="G4619" s="5" t="s">
        <v>87</v>
      </c>
      <c r="H4619" s="5" t="s">
        <v>130</v>
      </c>
      <c r="I4619">
        <v>2208.1616064</v>
      </c>
      <c r="J4619">
        <v>7715.2212717137863</v>
      </c>
      <c r="K4619">
        <v>107</v>
      </c>
      <c r="L4619">
        <v>442.368655307712</v>
      </c>
      <c r="M4619">
        <v>10824.321599999999</v>
      </c>
      <c r="N4619">
        <v>3347.7617132081759</v>
      </c>
      <c r="O4619">
        <v>120.88927092528</v>
      </c>
      <c r="P4619">
        <v>102.84367912</v>
      </c>
      <c r="Q4619">
        <v>791.9920845120273</v>
      </c>
      <c r="R4619">
        <v>448.7502951843033</v>
      </c>
      <c r="S4619">
        <v>4552.8822226359352</v>
      </c>
      <c r="T4619">
        <v>220.4538</v>
      </c>
      <c r="U4619">
        <v>0</v>
      </c>
      <c r="V4619">
        <v>566</v>
      </c>
      <c r="W4619">
        <v>1351.9577678400001</v>
      </c>
      <c r="X4619">
        <v>4223.835</v>
      </c>
      <c r="Y4619">
        <v>15570.6681271503</v>
      </c>
      <c r="Z4619">
        <v>4558.3118457273604</v>
      </c>
      <c r="AA4619">
        <v>32796</v>
      </c>
      <c r="AB4619">
        <v>224</v>
      </c>
      <c r="AC4619">
        <v>1170.92479</v>
      </c>
      <c r="AD4619">
        <v>2272.397025449</v>
      </c>
      <c r="AE4619">
        <v>1610.65905408</v>
      </c>
      <c r="AF4619">
        <v>10583.67007823701</v>
      </c>
      <c r="AG4619">
        <v>64269</v>
      </c>
      <c r="AH4619">
        <v>11065.00916527198</v>
      </c>
      <c r="AI4619">
        <v>2556.7047619200011</v>
      </c>
      <c r="AJ4619">
        <v>10078.027489993539</v>
      </c>
      <c r="AK4619">
        <v>106</v>
      </c>
      <c r="AL4619">
        <v>193885.8125</v>
      </c>
      <c r="AM4619">
        <v>156260.359375</v>
      </c>
      <c r="AN4619">
        <v>37625.44921875</v>
      </c>
      <c r="AO4619" s="5" t="s">
        <v>6033</v>
      </c>
    </row>
    <row r="4620" spans="1:41" ht="14.25" x14ac:dyDescent="0.45">
      <c r="A4620">
        <v>2023</v>
      </c>
      <c r="B4620" s="5" t="s">
        <v>589</v>
      </c>
      <c r="C4620" s="5" t="s">
        <v>170</v>
      </c>
      <c r="D4620" s="5" t="s">
        <v>83</v>
      </c>
      <c r="E4620" s="5" t="s">
        <v>24</v>
      </c>
      <c r="F4620" s="5" t="s">
        <v>24</v>
      </c>
      <c r="G4620" s="5" t="s">
        <v>87</v>
      </c>
      <c r="H4620" s="5" t="s">
        <v>130</v>
      </c>
      <c r="I4620">
        <v>2552.6432996740918</v>
      </c>
      <c r="J4620">
        <v>6323.9650653769922</v>
      </c>
      <c r="K4620">
        <v>110.4212714785739</v>
      </c>
      <c r="L4620">
        <v>342.91645666588812</v>
      </c>
      <c r="M4620">
        <v>4504.6496770560007</v>
      </c>
      <c r="N4620">
        <v>3221</v>
      </c>
      <c r="O4620">
        <v>126.1704802982913</v>
      </c>
      <c r="P4620">
        <v>95</v>
      </c>
      <c r="Q4620">
        <v>302.99569719952359</v>
      </c>
      <c r="R4620">
        <v>313.58160190470358</v>
      </c>
      <c r="S4620">
        <v>7492.3186605002147</v>
      </c>
      <c r="T4620">
        <v>420.40402003999998</v>
      </c>
      <c r="U4620">
        <v>0</v>
      </c>
      <c r="V4620">
        <v>354</v>
      </c>
      <c r="W4620">
        <v>345.50496435063832</v>
      </c>
      <c r="X4620">
        <v>896.62710294470639</v>
      </c>
      <c r="Y4620">
        <v>13483.4861</v>
      </c>
      <c r="Z4620">
        <v>2805.257211788914</v>
      </c>
      <c r="AA4620">
        <v>27047.78443552239</v>
      </c>
      <c r="AB4620">
        <v>115</v>
      </c>
      <c r="AC4620">
        <v>733.51453000000004</v>
      </c>
      <c r="AD4620">
        <v>3901.8994051075192</v>
      </c>
      <c r="AE4620">
        <v>1653.6974382943511</v>
      </c>
      <c r="AF4620">
        <v>8670.30789828462</v>
      </c>
      <c r="AG4620">
        <v>43130</v>
      </c>
      <c r="AH4620">
        <v>10068.6232294806</v>
      </c>
      <c r="AI4620">
        <v>2605.939838176897</v>
      </c>
      <c r="AJ4620">
        <v>9770.7202890247736</v>
      </c>
      <c r="AK4620">
        <v>110.363917087872</v>
      </c>
      <c r="AL4620">
        <v>151498.78125</v>
      </c>
      <c r="AM4620">
        <v>120800.8671875</v>
      </c>
      <c r="AN4620">
        <v>30697.919921875</v>
      </c>
      <c r="AO4620" s="5" t="s">
        <v>1210</v>
      </c>
    </row>
    <row r="4621" spans="1:41" ht="14.25" x14ac:dyDescent="0.45">
      <c r="A4621">
        <v>2023</v>
      </c>
      <c r="B4621" s="5" t="s">
        <v>1507</v>
      </c>
      <c r="C4621" s="5" t="s">
        <v>170</v>
      </c>
      <c r="D4621" s="5" t="s">
        <v>83</v>
      </c>
      <c r="E4621" s="5" t="s">
        <v>24</v>
      </c>
      <c r="F4621" s="5" t="s">
        <v>24</v>
      </c>
      <c r="G4621" s="5" t="s">
        <v>87</v>
      </c>
      <c r="H4621" s="5" t="s">
        <v>130</v>
      </c>
      <c r="I4621">
        <v>1920</v>
      </c>
      <c r="J4621">
        <v>8380.4</v>
      </c>
      <c r="K4621">
        <v>127</v>
      </c>
      <c r="L4621">
        <v>304.74860499868942</v>
      </c>
      <c r="M4621">
        <v>2730.5249999999978</v>
      </c>
      <c r="N4621">
        <v>3175.5569999999998</v>
      </c>
      <c r="O4621">
        <v>120.9679894265557</v>
      </c>
      <c r="P4621">
        <v>128</v>
      </c>
      <c r="Q4621">
        <v>238.60179987514101</v>
      </c>
      <c r="R4621">
        <v>968.66440379921073</v>
      </c>
      <c r="S4621">
        <v>6457</v>
      </c>
      <c r="T4621">
        <v>312.2</v>
      </c>
      <c r="U4621"/>
      <c r="V4621">
        <v>1133.96757671248</v>
      </c>
      <c r="W4621">
        <v>239.71989013352561</v>
      </c>
      <c r="X4621">
        <v>380.03102441628488</v>
      </c>
      <c r="Y4621">
        <v>14553</v>
      </c>
      <c r="Z4621">
        <v>1823.252614827197</v>
      </c>
      <c r="AA4621">
        <v>21550.277636291459</v>
      </c>
      <c r="AB4621">
        <v>115</v>
      </c>
      <c r="AC4621">
        <v>1307.71586</v>
      </c>
      <c r="AD4621">
        <v>3419.9591315436878</v>
      </c>
      <c r="AE4621">
        <v>1318.7053185869829</v>
      </c>
      <c r="AF4621">
        <v>9010.8067526012437</v>
      </c>
      <c r="AG4621">
        <v>28085.870667501469</v>
      </c>
      <c r="AH4621">
        <v>7840.0000000000009</v>
      </c>
      <c r="AI4621">
        <v>1962.341997677835</v>
      </c>
      <c r="AJ4621">
        <v>10054.824227368241</v>
      </c>
      <c r="AK4621">
        <v>152</v>
      </c>
      <c r="AL4621">
        <v>127811.140625</v>
      </c>
      <c r="AM4621">
        <v>103954.390625</v>
      </c>
      <c r="AN4621">
        <v>23856.744140625</v>
      </c>
      <c r="AO4621" s="5" t="s">
        <v>3249</v>
      </c>
    </row>
    <row r="4622" spans="1:41" ht="14.25" x14ac:dyDescent="0.45">
      <c r="A4622">
        <v>2023</v>
      </c>
      <c r="B4622" s="5" t="s">
        <v>589</v>
      </c>
      <c r="C4622" s="5" t="s">
        <v>170</v>
      </c>
      <c r="D4622" s="5" t="s">
        <v>83</v>
      </c>
      <c r="E4622" s="5" t="s">
        <v>213</v>
      </c>
      <c r="F4622" s="5" t="s">
        <v>213</v>
      </c>
      <c r="G4622" s="5" t="s">
        <v>87</v>
      </c>
      <c r="H4622" s="5" t="s">
        <v>130</v>
      </c>
      <c r="I4622">
        <v>0</v>
      </c>
      <c r="J4622"/>
      <c r="K4622"/>
      <c r="L4622">
        <v>0</v>
      </c>
      <c r="M4622">
        <v>202.51778785624521</v>
      </c>
      <c r="N4622">
        <v>0</v>
      </c>
      <c r="O4622">
        <v>0</v>
      </c>
      <c r="P4622">
        <v>618.13300000000004</v>
      </c>
      <c r="Q4622">
        <v>7</v>
      </c>
      <c r="R4622">
        <v>90.405515039588394</v>
      </c>
      <c r="S4622">
        <v>0</v>
      </c>
      <c r="T4622">
        <v>0</v>
      </c>
      <c r="U4622"/>
      <c r="V4622">
        <v>0</v>
      </c>
      <c r="W4622">
        <v>284.8139021537537</v>
      </c>
      <c r="X4622"/>
      <c r="Y4622">
        <v>0</v>
      </c>
      <c r="Z4622"/>
      <c r="AA4622">
        <v>4720.5531757812614</v>
      </c>
      <c r="AB4622"/>
      <c r="AC4622">
        <v>165.7510776</v>
      </c>
      <c r="AD4622"/>
      <c r="AE4622">
        <v>1215.0266793728979</v>
      </c>
      <c r="AF4622">
        <v>273.8653174735299</v>
      </c>
      <c r="AG4622">
        <v>3898</v>
      </c>
      <c r="AH4622">
        <v>228.28162495063879</v>
      </c>
      <c r="AI4622"/>
      <c r="AJ4622">
        <v>306.48724711337252</v>
      </c>
      <c r="AK4622"/>
      <c r="AL4622">
        <v>12010.8349609375</v>
      </c>
      <c r="AM4622">
        <v>11295.2216796875</v>
      </c>
      <c r="AN4622">
        <v>715.61334228515625</v>
      </c>
      <c r="AO4622" s="5" t="s">
        <v>1211</v>
      </c>
    </row>
    <row r="4623" spans="1:41" ht="14.25" x14ac:dyDescent="0.45">
      <c r="A4623">
        <v>2023</v>
      </c>
      <c r="B4623" s="5" t="s">
        <v>5028</v>
      </c>
      <c r="C4623" s="5" t="s">
        <v>170</v>
      </c>
      <c r="D4623" s="5" t="s">
        <v>83</v>
      </c>
      <c r="E4623" s="5" t="s">
        <v>213</v>
      </c>
      <c r="F4623" s="5" t="s">
        <v>213</v>
      </c>
      <c r="G4623" s="5" t="s">
        <v>87</v>
      </c>
      <c r="H4623" s="5" t="s">
        <v>130</v>
      </c>
      <c r="I4623">
        <v>0</v>
      </c>
      <c r="J4623">
        <v>136.04251543251641</v>
      </c>
      <c r="K4623"/>
      <c r="L4623">
        <v>0</v>
      </c>
      <c r="M4623">
        <v>1912.5</v>
      </c>
      <c r="N4623">
        <v>0</v>
      </c>
      <c r="O4623"/>
      <c r="P4623">
        <v>109</v>
      </c>
      <c r="Q4623">
        <v>0</v>
      </c>
      <c r="R4623">
        <v>87.9128859314755</v>
      </c>
      <c r="S4623">
        <v>0</v>
      </c>
      <c r="T4623"/>
      <c r="U4623"/>
      <c r="V4623">
        <v>0</v>
      </c>
      <c r="W4623">
        <v>351.18255809894401</v>
      </c>
      <c r="X4623">
        <v>156.58156422822481</v>
      </c>
      <c r="Y4623">
        <v>0</v>
      </c>
      <c r="Z4623">
        <v>0</v>
      </c>
      <c r="AA4623">
        <v>3880</v>
      </c>
      <c r="AB4623"/>
      <c r="AC4623">
        <v>164.10499463566259</v>
      </c>
      <c r="AD4623"/>
      <c r="AE4623">
        <v>320</v>
      </c>
      <c r="AF4623">
        <v>304.21230117088908</v>
      </c>
      <c r="AG4623">
        <v>5180</v>
      </c>
      <c r="AH4623">
        <v>0</v>
      </c>
      <c r="AI4623"/>
      <c r="AJ4623">
        <v>185.947991565564</v>
      </c>
      <c r="AK4623"/>
      <c r="AL4623">
        <v>12787.4853515625</v>
      </c>
      <c r="AM4623">
        <v>10367.2216796875</v>
      </c>
      <c r="AN4623">
        <v>2420.26416015625</v>
      </c>
      <c r="AO4623" s="5" t="s">
        <v>6034</v>
      </c>
    </row>
    <row r="4624" spans="1:41" ht="14.25" x14ac:dyDescent="0.45">
      <c r="A4624">
        <v>2023</v>
      </c>
      <c r="B4624" s="5" t="s">
        <v>4071</v>
      </c>
      <c r="C4624" s="5" t="s">
        <v>170</v>
      </c>
      <c r="D4624" s="5" t="s">
        <v>83</v>
      </c>
      <c r="E4624" s="5" t="s">
        <v>213</v>
      </c>
      <c r="F4624" s="5" t="s">
        <v>213</v>
      </c>
      <c r="G4624" s="5" t="s">
        <v>87</v>
      </c>
      <c r="H4624" s="5" t="s">
        <v>130</v>
      </c>
      <c r="I4624">
        <v>0</v>
      </c>
      <c r="J4624"/>
      <c r="K4624"/>
      <c r="L4624"/>
      <c r="M4624">
        <v>255.36802888072461</v>
      </c>
      <c r="N4624">
        <v>0</v>
      </c>
      <c r="O4624"/>
      <c r="P4624">
        <v>129</v>
      </c>
      <c r="Q4624">
        <v>0</v>
      </c>
      <c r="R4624">
        <v>110.9013305007316</v>
      </c>
      <c r="S4624">
        <v>0</v>
      </c>
      <c r="T4624"/>
      <c r="U4624"/>
      <c r="V4624">
        <v>0</v>
      </c>
      <c r="W4624">
        <v>224.02652616953321</v>
      </c>
      <c r="X4624">
        <v>351.93509132314807</v>
      </c>
      <c r="Y4624"/>
      <c r="Z4624"/>
      <c r="AA4624">
        <v>2457</v>
      </c>
      <c r="AB4624"/>
      <c r="AC4624">
        <v>198</v>
      </c>
      <c r="AD4624"/>
      <c r="AE4624">
        <v>1361.793904706233</v>
      </c>
      <c r="AF4624">
        <v>268.91136898140581</v>
      </c>
      <c r="AG4624">
        <v>3710</v>
      </c>
      <c r="AH4624">
        <v>98</v>
      </c>
      <c r="AI4624"/>
      <c r="AJ4624">
        <v>199.28786809737011</v>
      </c>
      <c r="AK4624"/>
      <c r="AL4624">
        <v>9364.2236328125</v>
      </c>
      <c r="AM4624">
        <v>8434.89453125</v>
      </c>
      <c r="AN4624">
        <v>929.32965087890625</v>
      </c>
      <c r="AO4624" s="5" t="s">
        <v>4704</v>
      </c>
    </row>
    <row r="4625" spans="1:41" ht="14.25" x14ac:dyDescent="0.45">
      <c r="A4625">
        <v>2023</v>
      </c>
      <c r="B4625" s="5" t="s">
        <v>1509</v>
      </c>
      <c r="C4625" s="5" t="s">
        <v>170</v>
      </c>
      <c r="D4625" s="5" t="s">
        <v>83</v>
      </c>
      <c r="E4625" s="5" t="s">
        <v>213</v>
      </c>
      <c r="F4625" s="5" t="s">
        <v>213</v>
      </c>
      <c r="G4625" s="5" t="s">
        <v>87</v>
      </c>
      <c r="H4625" s="5" t="s">
        <v>130</v>
      </c>
      <c r="I4625">
        <v>0</v>
      </c>
      <c r="J4625"/>
      <c r="K4625"/>
      <c r="L4625">
        <v>0</v>
      </c>
      <c r="M4625">
        <v>236.79679445798229</v>
      </c>
      <c r="N4625">
        <v>0</v>
      </c>
      <c r="O4625">
        <v>0</v>
      </c>
      <c r="P4625">
        <v>618.13300000000004</v>
      </c>
      <c r="Q4625">
        <v>0</v>
      </c>
      <c r="R4625">
        <v>85.071948367026607</v>
      </c>
      <c r="S4625">
        <v>0</v>
      </c>
      <c r="T4625">
        <v>0</v>
      </c>
      <c r="U4625"/>
      <c r="V4625">
        <v>0</v>
      </c>
      <c r="W4625">
        <v>223.7361643944059</v>
      </c>
      <c r="X4625">
        <v>157.71295436564779</v>
      </c>
      <c r="Y4625">
        <v>0</v>
      </c>
      <c r="Z4625">
        <v>0</v>
      </c>
      <c r="AA4625">
        <v>3063.5734199123972</v>
      </c>
      <c r="AB4625">
        <v>0</v>
      </c>
      <c r="AC4625">
        <v>229.79184724999999</v>
      </c>
      <c r="AD4625"/>
      <c r="AE4625">
        <v>799.73188099625531</v>
      </c>
      <c r="AF4625">
        <v>242.39327036978401</v>
      </c>
      <c r="AG4625">
        <v>4584.0790423516382</v>
      </c>
      <c r="AH4625">
        <v>965.08586670670252</v>
      </c>
      <c r="AI4625">
        <v>0</v>
      </c>
      <c r="AJ4625">
        <v>1256.437248549676</v>
      </c>
      <c r="AK4625"/>
      <c r="AL4625">
        <v>12462.5439453125</v>
      </c>
      <c r="AM4625">
        <v>10879.2109375</v>
      </c>
      <c r="AN4625">
        <v>1583.331787109375</v>
      </c>
      <c r="AO4625" s="5" t="s">
        <v>3254</v>
      </c>
    </row>
    <row r="4626" spans="1:41" ht="14.25" x14ac:dyDescent="0.45">
      <c r="A4626">
        <v>2023</v>
      </c>
      <c r="B4626" s="5" t="s">
        <v>1507</v>
      </c>
      <c r="C4626" s="5" t="s">
        <v>170</v>
      </c>
      <c r="D4626" s="5" t="s">
        <v>83</v>
      </c>
      <c r="E4626" s="5" t="s">
        <v>213</v>
      </c>
      <c r="F4626" s="5" t="s">
        <v>213</v>
      </c>
      <c r="G4626" s="5" t="s">
        <v>87</v>
      </c>
      <c r="H4626" s="5" t="s">
        <v>130</v>
      </c>
      <c r="I4626">
        <v>0</v>
      </c>
      <c r="J4626"/>
      <c r="K4626">
        <v>0</v>
      </c>
      <c r="L4626"/>
      <c r="M4626">
        <v>119.7682499999999</v>
      </c>
      <c r="N4626">
        <v>395.18580874500009</v>
      </c>
      <c r="O4626">
        <v>130.01</v>
      </c>
      <c r="P4626">
        <v>618.13300000000004</v>
      </c>
      <c r="Q4626">
        <v>90.650608058623661</v>
      </c>
      <c r="R4626">
        <v>92.457899785508388</v>
      </c>
      <c r="S4626">
        <v>0</v>
      </c>
      <c r="T4626">
        <v>25.601690883927141</v>
      </c>
      <c r="U4626"/>
      <c r="V4626">
        <v>0</v>
      </c>
      <c r="W4626">
        <v>301.36535500206588</v>
      </c>
      <c r="X4626">
        <v>141.88857593179659</v>
      </c>
      <c r="Y4626">
        <v>80</v>
      </c>
      <c r="Z4626">
        <v>0</v>
      </c>
      <c r="AA4626">
        <v>2084.6188460207259</v>
      </c>
      <c r="AB4626">
        <v>0</v>
      </c>
      <c r="AC4626">
        <v>191.03885202500001</v>
      </c>
      <c r="AD4626">
        <v>540.28346227553607</v>
      </c>
      <c r="AE4626"/>
      <c r="AF4626">
        <v>18239.321637599998</v>
      </c>
      <c r="AG4626">
        <v>3026.1797180502508</v>
      </c>
      <c r="AH4626">
        <v>0</v>
      </c>
      <c r="AI4626">
        <v>0</v>
      </c>
      <c r="AJ4626">
        <v>449.71323352636512</v>
      </c>
      <c r="AK4626"/>
      <c r="AL4626">
        <v>26526.216796875</v>
      </c>
      <c r="AM4626">
        <v>25267.298828125</v>
      </c>
      <c r="AN4626">
        <v>1258.9173583984375</v>
      </c>
      <c r="AO4626" s="5" t="s">
        <v>3252</v>
      </c>
    </row>
    <row r="4627" spans="1:41" ht="14.25" x14ac:dyDescent="0.45">
      <c r="A4627">
        <v>2023</v>
      </c>
      <c r="B4627" s="5" t="s">
        <v>1508</v>
      </c>
      <c r="C4627" s="5" t="s">
        <v>170</v>
      </c>
      <c r="D4627" s="5" t="s">
        <v>83</v>
      </c>
      <c r="E4627" s="5" t="s">
        <v>213</v>
      </c>
      <c r="F4627" s="5" t="s">
        <v>213</v>
      </c>
      <c r="G4627" s="5" t="s">
        <v>87</v>
      </c>
      <c r="H4627" s="5" t="s">
        <v>130</v>
      </c>
      <c r="I4627">
        <v>0</v>
      </c>
      <c r="J4627"/>
      <c r="K4627"/>
      <c r="L4627">
        <v>0</v>
      </c>
      <c r="M4627">
        <v>234.67435018551569</v>
      </c>
      <c r="N4627">
        <v>0</v>
      </c>
      <c r="O4627">
        <v>129</v>
      </c>
      <c r="P4627">
        <v>618.13300000000004</v>
      </c>
      <c r="Q4627">
        <v>298.89617060108787</v>
      </c>
      <c r="R4627">
        <v>123.815492766883</v>
      </c>
      <c r="S4627">
        <v>0</v>
      </c>
      <c r="T4627">
        <v>0</v>
      </c>
      <c r="U4627"/>
      <c r="V4627">
        <v>0</v>
      </c>
      <c r="W4627">
        <v>234.4068624008373</v>
      </c>
      <c r="X4627">
        <v>150.71356619895769</v>
      </c>
      <c r="Y4627">
        <v>0</v>
      </c>
      <c r="Z4627"/>
      <c r="AA4627">
        <v>6216.071878368537</v>
      </c>
      <c r="AB4627">
        <v>0</v>
      </c>
      <c r="AC4627">
        <v>184.9</v>
      </c>
      <c r="AD4627">
        <v>1004.672349486034</v>
      </c>
      <c r="AE4627"/>
      <c r="AF4627">
        <v>261.15312835914187</v>
      </c>
      <c r="AG4627">
        <v>5397</v>
      </c>
      <c r="AH4627">
        <v>528.44791229565385</v>
      </c>
      <c r="AI4627">
        <v>0</v>
      </c>
      <c r="AJ4627">
        <v>449.71323352636512</v>
      </c>
      <c r="AK4627"/>
      <c r="AL4627">
        <v>15831.59765625</v>
      </c>
      <c r="AM4627">
        <v>13549.6826171875</v>
      </c>
      <c r="AN4627">
        <v>2281.9150390625</v>
      </c>
      <c r="AO4627" s="5" t="s">
        <v>3253</v>
      </c>
    </row>
    <row r="4628" spans="1:41" ht="14.25" x14ac:dyDescent="0.45">
      <c r="A4628">
        <v>2023</v>
      </c>
      <c r="B4628" s="5" t="s">
        <v>5028</v>
      </c>
      <c r="C4628" s="5" t="s">
        <v>170</v>
      </c>
      <c r="D4628" s="5" t="s">
        <v>83</v>
      </c>
      <c r="E4628" s="5" t="s">
        <v>216</v>
      </c>
      <c r="F4628" s="5" t="s">
        <v>217</v>
      </c>
      <c r="G4628" s="5" t="s">
        <v>86</v>
      </c>
      <c r="H4628" s="5" t="s">
        <v>130</v>
      </c>
      <c r="I4628">
        <v>0</v>
      </c>
      <c r="J4628">
        <v>0</v>
      </c>
      <c r="K4628"/>
      <c r="L4628"/>
      <c r="M4628"/>
      <c r="N4628">
        <v>0</v>
      </c>
      <c r="O4628"/>
      <c r="P4628"/>
      <c r="Q4628">
        <v>0</v>
      </c>
      <c r="R4628"/>
      <c r="S4628">
        <v>0</v>
      </c>
      <c r="T4628"/>
      <c r="U4628"/>
      <c r="V4628">
        <v>0</v>
      </c>
      <c r="W4628"/>
      <c r="X4628">
        <v>0</v>
      </c>
      <c r="Y4628"/>
      <c r="Z4628"/>
      <c r="AA4628"/>
      <c r="AB4628"/>
      <c r="AC4628">
        <v>0</v>
      </c>
      <c r="AD4628"/>
      <c r="AE4628"/>
      <c r="AF4628">
        <v>0</v>
      </c>
      <c r="AG4628"/>
      <c r="AH4628">
        <v>342</v>
      </c>
      <c r="AI4628"/>
      <c r="AJ4628"/>
      <c r="AK4628"/>
      <c r="AL4628">
        <v>342</v>
      </c>
      <c r="AM4628">
        <v>0</v>
      </c>
      <c r="AN4628">
        <v>342</v>
      </c>
      <c r="AO4628" s="5" t="s">
        <v>6035</v>
      </c>
    </row>
    <row r="4629" spans="1:41" ht="14.25" x14ac:dyDescent="0.45">
      <c r="A4629">
        <v>2023</v>
      </c>
      <c r="B4629" s="5" t="s">
        <v>4071</v>
      </c>
      <c r="C4629" s="5" t="s">
        <v>170</v>
      </c>
      <c r="D4629" s="5" t="s">
        <v>83</v>
      </c>
      <c r="E4629" s="5" t="s">
        <v>216</v>
      </c>
      <c r="F4629" s="5" t="s">
        <v>217</v>
      </c>
      <c r="G4629" s="5" t="s">
        <v>86</v>
      </c>
      <c r="H4629" s="5" t="s">
        <v>130</v>
      </c>
      <c r="I4629">
        <v>0</v>
      </c>
      <c r="J4629"/>
      <c r="K4629"/>
      <c r="L4629"/>
      <c r="M4629">
        <v>0</v>
      </c>
      <c r="N4629">
        <v>0</v>
      </c>
      <c r="O4629"/>
      <c r="P4629"/>
      <c r="Q4629">
        <v>0</v>
      </c>
      <c r="R4629"/>
      <c r="S4629">
        <v>0</v>
      </c>
      <c r="T4629"/>
      <c r="U4629"/>
      <c r="V4629">
        <v>0</v>
      </c>
      <c r="W4629"/>
      <c r="X4629">
        <v>0</v>
      </c>
      <c r="Y4629">
        <v>0</v>
      </c>
      <c r="Z4629"/>
      <c r="AA4629"/>
      <c r="AB4629"/>
      <c r="AC4629">
        <v>0</v>
      </c>
      <c r="AD4629"/>
      <c r="AE4629"/>
      <c r="AF4629">
        <v>0</v>
      </c>
      <c r="AG4629"/>
      <c r="AH4629">
        <v>351.70995865951721</v>
      </c>
      <c r="AI4629"/>
      <c r="AJ4629"/>
      <c r="AK4629"/>
      <c r="AL4629">
        <v>351.7099609375</v>
      </c>
      <c r="AM4629">
        <v>0</v>
      </c>
      <c r="AN4629">
        <v>351.7099609375</v>
      </c>
      <c r="AO4629" s="5" t="s">
        <v>4705</v>
      </c>
    </row>
    <row r="4630" spans="1:41" ht="14.25" x14ac:dyDescent="0.45">
      <c r="A4630">
        <v>2023</v>
      </c>
      <c r="B4630" s="5" t="s">
        <v>1507</v>
      </c>
      <c r="C4630" s="5" t="s">
        <v>170</v>
      </c>
      <c r="D4630" s="5" t="s">
        <v>83</v>
      </c>
      <c r="E4630" s="5" t="s">
        <v>216</v>
      </c>
      <c r="F4630" s="5" t="s">
        <v>217</v>
      </c>
      <c r="G4630" s="5" t="s">
        <v>86</v>
      </c>
      <c r="H4630" s="5" t="s">
        <v>130</v>
      </c>
      <c r="I4630"/>
      <c r="J4630"/>
      <c r="K4630"/>
      <c r="L4630"/>
      <c r="M4630"/>
      <c r="N4630">
        <v>0</v>
      </c>
      <c r="O4630"/>
      <c r="P4630"/>
      <c r="Q4630">
        <v>0</v>
      </c>
      <c r="R4630">
        <v>0</v>
      </c>
      <c r="S4630">
        <v>0</v>
      </c>
      <c r="T4630"/>
      <c r="U4630"/>
      <c r="V4630">
        <v>0</v>
      </c>
      <c r="W4630"/>
      <c r="X4630"/>
      <c r="Y4630"/>
      <c r="Z4630"/>
      <c r="AA4630">
        <v>2729.385231258409</v>
      </c>
      <c r="AB4630"/>
      <c r="AC4630"/>
      <c r="AD4630"/>
      <c r="AE4630"/>
      <c r="AF4630"/>
      <c r="AG4630">
        <v>0</v>
      </c>
      <c r="AH4630">
        <v>512.34417952242939</v>
      </c>
      <c r="AI4630"/>
      <c r="AJ4630"/>
      <c r="AK4630"/>
      <c r="AL4630">
        <v>3241.7294921875</v>
      </c>
      <c r="AM4630">
        <v>2729.38525390625</v>
      </c>
      <c r="AN4630">
        <v>512.34417724609375</v>
      </c>
      <c r="AO4630" s="5" t="s">
        <v>3257</v>
      </c>
    </row>
    <row r="4631" spans="1:41" ht="14.25" x14ac:dyDescent="0.45">
      <c r="A4631">
        <v>2023</v>
      </c>
      <c r="B4631" s="5" t="s">
        <v>1509</v>
      </c>
      <c r="C4631" s="5" t="s">
        <v>170</v>
      </c>
      <c r="D4631" s="5" t="s">
        <v>83</v>
      </c>
      <c r="E4631" s="5" t="s">
        <v>216</v>
      </c>
      <c r="F4631" s="5" t="s">
        <v>217</v>
      </c>
      <c r="G4631" s="5" t="s">
        <v>86</v>
      </c>
      <c r="H4631" s="5" t="s">
        <v>130</v>
      </c>
      <c r="I4631">
        <v>0</v>
      </c>
      <c r="J4631"/>
      <c r="K4631"/>
      <c r="L4631"/>
      <c r="M4631"/>
      <c r="N4631">
        <v>0</v>
      </c>
      <c r="O4631"/>
      <c r="P4631"/>
      <c r="Q4631">
        <v>0</v>
      </c>
      <c r="R4631"/>
      <c r="S4631">
        <v>0</v>
      </c>
      <c r="T4631"/>
      <c r="U4631"/>
      <c r="V4631">
        <v>0</v>
      </c>
      <c r="W4631">
        <v>0</v>
      </c>
      <c r="X4631"/>
      <c r="Y4631">
        <v>0</v>
      </c>
      <c r="Z4631">
        <v>0</v>
      </c>
      <c r="AA4631">
        <v>766.38912807628617</v>
      </c>
      <c r="AB4631"/>
      <c r="AC4631"/>
      <c r="AD4631"/>
      <c r="AE4631"/>
      <c r="AF4631">
        <v>0</v>
      </c>
      <c r="AG4631"/>
      <c r="AH4631">
        <v>379.51183704645871</v>
      </c>
      <c r="AI4631">
        <v>0</v>
      </c>
      <c r="AJ4631">
        <v>0</v>
      </c>
      <c r="AK4631"/>
      <c r="AL4631">
        <v>1145.90087890625</v>
      </c>
      <c r="AM4631">
        <v>766.38909912109375</v>
      </c>
      <c r="AN4631">
        <v>379.5118408203125</v>
      </c>
      <c r="AO4631" s="5" t="s">
        <v>3255</v>
      </c>
    </row>
    <row r="4632" spans="1:41" ht="14.25" x14ac:dyDescent="0.45">
      <c r="A4632">
        <v>2023</v>
      </c>
      <c r="B4632" s="5" t="s">
        <v>1508</v>
      </c>
      <c r="C4632" s="5" t="s">
        <v>170</v>
      </c>
      <c r="D4632" s="5" t="s">
        <v>83</v>
      </c>
      <c r="E4632" s="5" t="s">
        <v>216</v>
      </c>
      <c r="F4632" s="5" t="s">
        <v>217</v>
      </c>
      <c r="G4632" s="5" t="s">
        <v>86</v>
      </c>
      <c r="H4632" s="5" t="s">
        <v>130</v>
      </c>
      <c r="I4632">
        <v>0</v>
      </c>
      <c r="J4632"/>
      <c r="K4632"/>
      <c r="L4632"/>
      <c r="M4632"/>
      <c r="N4632"/>
      <c r="O4632">
        <v>0</v>
      </c>
      <c r="P4632"/>
      <c r="Q4632">
        <v>0</v>
      </c>
      <c r="R4632"/>
      <c r="S4632">
        <v>0</v>
      </c>
      <c r="T4632"/>
      <c r="U4632"/>
      <c r="V4632">
        <v>0</v>
      </c>
      <c r="W4632">
        <v>0</v>
      </c>
      <c r="X4632">
        <v>0</v>
      </c>
      <c r="Y4632"/>
      <c r="Z4632"/>
      <c r="AA4632">
        <v>785.87602779408689</v>
      </c>
      <c r="AB4632"/>
      <c r="AC4632"/>
      <c r="AD4632"/>
      <c r="AE4632"/>
      <c r="AF4632">
        <v>0</v>
      </c>
      <c r="AG4632">
        <v>10266.908963109892</v>
      </c>
      <c r="AH4632">
        <v>378.71740006076948</v>
      </c>
      <c r="AI4632"/>
      <c r="AJ4632">
        <v>0</v>
      </c>
      <c r="AK4632"/>
      <c r="AL4632">
        <v>11431.5029296875</v>
      </c>
      <c r="AM4632">
        <v>11052.78515625</v>
      </c>
      <c r="AN4632">
        <v>378.7174072265625</v>
      </c>
      <c r="AO4632" s="5" t="s">
        <v>3256</v>
      </c>
    </row>
    <row r="4633" spans="1:41" ht="14.25" x14ac:dyDescent="0.45">
      <c r="A4633">
        <v>2023</v>
      </c>
      <c r="B4633" s="5" t="s">
        <v>589</v>
      </c>
      <c r="C4633" s="5" t="s">
        <v>170</v>
      </c>
      <c r="D4633" s="5" t="s">
        <v>83</v>
      </c>
      <c r="E4633" s="5" t="s">
        <v>216</v>
      </c>
      <c r="F4633" s="5" t="s">
        <v>217</v>
      </c>
      <c r="G4633" s="5" t="s">
        <v>86</v>
      </c>
      <c r="H4633" s="5" t="s">
        <v>130</v>
      </c>
      <c r="I4633">
        <v>0</v>
      </c>
      <c r="J4633"/>
      <c r="K4633"/>
      <c r="L4633"/>
      <c r="M4633"/>
      <c r="N4633">
        <v>0</v>
      </c>
      <c r="O4633">
        <v>0</v>
      </c>
      <c r="P4633"/>
      <c r="Q4633">
        <v>0</v>
      </c>
      <c r="R4633"/>
      <c r="S4633">
        <v>0</v>
      </c>
      <c r="T4633"/>
      <c r="U4633"/>
      <c r="V4633">
        <v>0</v>
      </c>
      <c r="W4633"/>
      <c r="X4633">
        <v>0</v>
      </c>
      <c r="Y4633">
        <v>0</v>
      </c>
      <c r="Z4633"/>
      <c r="AA4633"/>
      <c r="AB4633">
        <v>0</v>
      </c>
      <c r="AC4633">
        <v>0</v>
      </c>
      <c r="AD4633"/>
      <c r="AE4633"/>
      <c r="AF4633">
        <v>0</v>
      </c>
      <c r="AG4633"/>
      <c r="AH4633">
        <v>362.80143764920723</v>
      </c>
      <c r="AI4633"/>
      <c r="AJ4633"/>
      <c r="AK4633"/>
      <c r="AL4633">
        <v>362.80145263671875</v>
      </c>
      <c r="AM4633">
        <v>0</v>
      </c>
      <c r="AN4633">
        <v>362.80145263671875</v>
      </c>
      <c r="AO4633" s="5" t="s">
        <v>1212</v>
      </c>
    </row>
    <row r="4634" spans="1:41" ht="14.25" x14ac:dyDescent="0.45">
      <c r="A4634">
        <v>2023</v>
      </c>
      <c r="B4634" s="5" t="s">
        <v>589</v>
      </c>
      <c r="C4634" s="5" t="s">
        <v>170</v>
      </c>
      <c r="D4634" s="5" t="s">
        <v>83</v>
      </c>
      <c r="E4634" s="5" t="s">
        <v>216</v>
      </c>
      <c r="F4634" s="5" t="s">
        <v>218</v>
      </c>
      <c r="G4634" s="5" t="s">
        <v>86</v>
      </c>
      <c r="H4634" s="5" t="s">
        <v>130</v>
      </c>
      <c r="I4634">
        <v>1061.6005784468559</v>
      </c>
      <c r="J4634"/>
      <c r="K4634">
        <v>84.928046275748486</v>
      </c>
      <c r="L4634">
        <v>53.080028922342798</v>
      </c>
      <c r="M4634">
        <v>159.2400867670284</v>
      </c>
      <c r="N4634">
        <v>3930.0453414102608</v>
      </c>
      <c r="O4634">
        <v>175.16409544373124</v>
      </c>
      <c r="P4634"/>
      <c r="Q4634">
        <v>0</v>
      </c>
      <c r="R4634">
        <v>591.93158903379299</v>
      </c>
      <c r="S4634">
        <v>477.7202603010852</v>
      </c>
      <c r="T4634"/>
      <c r="U4634">
        <v>0</v>
      </c>
      <c r="V4634">
        <v>668.80836442151929</v>
      </c>
      <c r="W4634"/>
      <c r="X4634">
        <v>0</v>
      </c>
      <c r="Y4634">
        <v>1539.3208387479413</v>
      </c>
      <c r="Z4634">
        <v>63.360611388045292</v>
      </c>
      <c r="AA4634"/>
      <c r="AB4634">
        <v>0</v>
      </c>
      <c r="AC4634">
        <v>0</v>
      </c>
      <c r="AD4634"/>
      <c r="AE4634"/>
      <c r="AF4634">
        <v>1663.405363331176</v>
      </c>
      <c r="AG4634">
        <v>5006.5083279553728</v>
      </c>
      <c r="AH4634">
        <v>530.80028922342797</v>
      </c>
      <c r="AI4634">
        <v>207.01211279713692</v>
      </c>
      <c r="AJ4634"/>
      <c r="AK4634"/>
      <c r="AL4634">
        <v>16212.92578125</v>
      </c>
      <c r="AM4634">
        <v>14578.0625</v>
      </c>
      <c r="AN4634">
        <v>1634.8648681640625</v>
      </c>
      <c r="AO4634" s="5" t="s">
        <v>1213</v>
      </c>
    </row>
    <row r="4635" spans="1:41" ht="14.25" x14ac:dyDescent="0.45">
      <c r="A4635">
        <v>2023</v>
      </c>
      <c r="B4635" s="5" t="s">
        <v>1509</v>
      </c>
      <c r="C4635" s="5" t="s">
        <v>170</v>
      </c>
      <c r="D4635" s="5" t="s">
        <v>83</v>
      </c>
      <c r="E4635" s="5" t="s">
        <v>216</v>
      </c>
      <c r="F4635" s="5" t="s">
        <v>218</v>
      </c>
      <c r="G4635" s="5" t="s">
        <v>86</v>
      </c>
      <c r="H4635" s="5" t="s">
        <v>130</v>
      </c>
      <c r="I4635">
        <v>0</v>
      </c>
      <c r="J4635"/>
      <c r="K4635">
        <v>87.587328923004137</v>
      </c>
      <c r="L4635">
        <v>328.4524834612655</v>
      </c>
      <c r="M4635">
        <v>1206.3786007129397</v>
      </c>
      <c r="N4635">
        <v>3034.3699490004974</v>
      </c>
      <c r="O4635">
        <v>180.64886590369602</v>
      </c>
      <c r="P4635"/>
      <c r="Q4635">
        <v>0</v>
      </c>
      <c r="R4635"/>
      <c r="S4635">
        <v>492.67872519189825</v>
      </c>
      <c r="T4635"/>
      <c r="U4635"/>
      <c r="V4635">
        <v>1423.2940949988172</v>
      </c>
      <c r="W4635">
        <v>0</v>
      </c>
      <c r="X4635"/>
      <c r="Y4635">
        <v>1478.0361755756949</v>
      </c>
      <c r="Z4635">
        <v>151.82387595513538</v>
      </c>
      <c r="AA4635">
        <v>328.4524834612655</v>
      </c>
      <c r="AB4635"/>
      <c r="AC4635"/>
      <c r="AD4635"/>
      <c r="AE4635"/>
      <c r="AF4635">
        <v>1706.9230370247099</v>
      </c>
      <c r="AG4635">
        <v>8612.3989926074646</v>
      </c>
      <c r="AH4635">
        <v>1094.8416115375517</v>
      </c>
      <c r="AI4635">
        <v>213.49411424982259</v>
      </c>
      <c r="AJ4635">
        <v>0</v>
      </c>
      <c r="AK4635">
        <v>0</v>
      </c>
      <c r="AL4635">
        <v>20339.380859375</v>
      </c>
      <c r="AM4635">
        <v>17063.751953125</v>
      </c>
      <c r="AN4635">
        <v>3275.62939453125</v>
      </c>
      <c r="AO4635" s="5" t="s">
        <v>3260</v>
      </c>
    </row>
    <row r="4636" spans="1:41" ht="14.25" x14ac:dyDescent="0.45">
      <c r="A4636">
        <v>2023</v>
      </c>
      <c r="B4636" s="5" t="s">
        <v>1508</v>
      </c>
      <c r="C4636" s="5" t="s">
        <v>170</v>
      </c>
      <c r="D4636" s="5" t="s">
        <v>83</v>
      </c>
      <c r="E4636" s="5" t="s">
        <v>216</v>
      </c>
      <c r="F4636" s="5" t="s">
        <v>218</v>
      </c>
      <c r="G4636" s="5" t="s">
        <v>86</v>
      </c>
      <c r="H4636" s="5" t="s">
        <v>130</v>
      </c>
      <c r="I4636">
        <v>0</v>
      </c>
      <c r="J4636"/>
      <c r="K4636">
        <v>89.814403176467081</v>
      </c>
      <c r="L4636"/>
      <c r="M4636">
        <v>1121.9783646810224</v>
      </c>
      <c r="N4636">
        <v>2237.5013191337362</v>
      </c>
      <c r="O4636">
        <v>176.26076623381664</v>
      </c>
      <c r="P4636"/>
      <c r="Q4636">
        <v>0</v>
      </c>
      <c r="R4636">
        <v>1818.1891337696793</v>
      </c>
      <c r="S4636">
        <v>505.20601786762728</v>
      </c>
      <c r="T4636"/>
      <c r="U4636"/>
      <c r="V4636">
        <v>1459.48405161759</v>
      </c>
      <c r="W4636">
        <v>0</v>
      </c>
      <c r="X4636">
        <v>0</v>
      </c>
      <c r="Y4636">
        <v>842.0100297793789</v>
      </c>
      <c r="Z4636"/>
      <c r="AA4636">
        <v>336.80401191175156</v>
      </c>
      <c r="AB4636"/>
      <c r="AC4636"/>
      <c r="AD4636">
        <v>308.73701091910556</v>
      </c>
      <c r="AE4636"/>
      <c r="AF4636">
        <v>1729.5374396821014</v>
      </c>
      <c r="AG4636">
        <v>15075.347573169998</v>
      </c>
      <c r="AH4636">
        <v>1122.6800397058385</v>
      </c>
      <c r="AI4636">
        <v>218.92260774263849</v>
      </c>
      <c r="AJ4636">
        <v>0</v>
      </c>
      <c r="AK4636">
        <v>0</v>
      </c>
      <c r="AL4636">
        <v>27042.470703125</v>
      </c>
      <c r="AM4636">
        <v>23498.873046875</v>
      </c>
      <c r="AN4636">
        <v>3543.59912109375</v>
      </c>
      <c r="AO4636" s="5" t="s">
        <v>3259</v>
      </c>
    </row>
    <row r="4637" spans="1:41" ht="14.25" x14ac:dyDescent="0.45">
      <c r="A4637">
        <v>2023</v>
      </c>
      <c r="B4637" s="5" t="s">
        <v>5028</v>
      </c>
      <c r="C4637" s="5" t="s">
        <v>170</v>
      </c>
      <c r="D4637" s="5" t="s">
        <v>83</v>
      </c>
      <c r="E4637" s="5" t="s">
        <v>216</v>
      </c>
      <c r="F4637" s="5" t="s">
        <v>218</v>
      </c>
      <c r="G4637" s="5" t="s">
        <v>86</v>
      </c>
      <c r="H4637" s="5" t="s">
        <v>130</v>
      </c>
      <c r="I4637">
        <v>1000</v>
      </c>
      <c r="J4637">
        <v>0</v>
      </c>
      <c r="K4637"/>
      <c r="L4637"/>
      <c r="M4637">
        <v>300</v>
      </c>
      <c r="N4637">
        <v>3773.558</v>
      </c>
      <c r="O4637"/>
      <c r="P4637"/>
      <c r="Q4637">
        <v>0</v>
      </c>
      <c r="R4637">
        <v>40.467602249999999</v>
      </c>
      <c r="S4637">
        <v>450</v>
      </c>
      <c r="T4637"/>
      <c r="U4637">
        <v>0</v>
      </c>
      <c r="V4637">
        <v>500</v>
      </c>
      <c r="W4637"/>
      <c r="X4637">
        <v>250</v>
      </c>
      <c r="Y4637">
        <v>1980.3631454151439</v>
      </c>
      <c r="Z4637">
        <v>26.76694898314927</v>
      </c>
      <c r="AA4637"/>
      <c r="AB4637"/>
      <c r="AC4637">
        <v>0</v>
      </c>
      <c r="AD4637"/>
      <c r="AE4637"/>
      <c r="AF4637">
        <v>1131</v>
      </c>
      <c r="AG4637">
        <v>4792</v>
      </c>
      <c r="AH4637">
        <v>500</v>
      </c>
      <c r="AI4637">
        <v>0</v>
      </c>
      <c r="AJ4637"/>
      <c r="AK4637"/>
      <c r="AL4637">
        <v>14744.1552734375</v>
      </c>
      <c r="AM4637">
        <v>13244.15625</v>
      </c>
      <c r="AN4637">
        <v>1500</v>
      </c>
      <c r="AO4637" s="5" t="s">
        <v>6036</v>
      </c>
    </row>
    <row r="4638" spans="1:41" ht="14.25" x14ac:dyDescent="0.45">
      <c r="A4638">
        <v>2023</v>
      </c>
      <c r="B4638" s="5" t="s">
        <v>1507</v>
      </c>
      <c r="C4638" s="5" t="s">
        <v>170</v>
      </c>
      <c r="D4638" s="5" t="s">
        <v>83</v>
      </c>
      <c r="E4638" s="5" t="s">
        <v>216</v>
      </c>
      <c r="F4638" s="5" t="s">
        <v>218</v>
      </c>
      <c r="G4638" s="5" t="s">
        <v>86</v>
      </c>
      <c r="H4638" s="5" t="s">
        <v>130</v>
      </c>
      <c r="I4638">
        <v>0</v>
      </c>
      <c r="J4638"/>
      <c r="K4638">
        <v>90.979507708613639</v>
      </c>
      <c r="L4638"/>
      <c r="M4638">
        <v>710.7774039735441</v>
      </c>
      <c r="N4638">
        <v>2265.3897419444797</v>
      </c>
      <c r="O4638">
        <v>179.1159058013331</v>
      </c>
      <c r="P4638"/>
      <c r="Q4638">
        <v>0</v>
      </c>
      <c r="R4638">
        <v>1238.2060829321374</v>
      </c>
      <c r="S4638">
        <v>511.75973086095172</v>
      </c>
      <c r="T4638"/>
      <c r="U4638"/>
      <c r="V4638">
        <v>1478.4170002649716</v>
      </c>
      <c r="W4638"/>
      <c r="X4638"/>
      <c r="Y4638"/>
      <c r="Z4638"/>
      <c r="AA4638">
        <v>341.17315390730113</v>
      </c>
      <c r="AB4638"/>
      <c r="AC4638"/>
      <c r="AD4638">
        <v>326.95760582783026</v>
      </c>
      <c r="AE4638"/>
      <c r="AF4638">
        <v>2047.0389234438069</v>
      </c>
      <c r="AG4638">
        <v>14603.368316728865</v>
      </c>
      <c r="AH4638">
        <v>1137.2438463576705</v>
      </c>
      <c r="AI4638">
        <v>221.76255003974575</v>
      </c>
      <c r="AJ4638"/>
      <c r="AK4638"/>
      <c r="AL4638">
        <v>25152.189453125</v>
      </c>
      <c r="AM4638">
        <v>21973.59375</v>
      </c>
      <c r="AN4638">
        <v>3178.596435546875</v>
      </c>
      <c r="AO4638" s="5" t="s">
        <v>3258</v>
      </c>
    </row>
    <row r="4639" spans="1:41" ht="14.25" x14ac:dyDescent="0.45">
      <c r="A4639">
        <v>2023</v>
      </c>
      <c r="B4639" s="5" t="s">
        <v>4071</v>
      </c>
      <c r="C4639" s="5" t="s">
        <v>170</v>
      </c>
      <c r="D4639" s="5" t="s">
        <v>83</v>
      </c>
      <c r="E4639" s="5" t="s">
        <v>216</v>
      </c>
      <c r="F4639" s="5" t="s">
        <v>218</v>
      </c>
      <c r="G4639" s="5" t="s">
        <v>86</v>
      </c>
      <c r="H4639" s="5" t="s">
        <v>130</v>
      </c>
      <c r="I4639">
        <v>1028.3916919868925</v>
      </c>
      <c r="J4639"/>
      <c r="K4639">
        <v>83.299727050938287</v>
      </c>
      <c r="L4639">
        <v>51.419584599344624</v>
      </c>
      <c r="M4639">
        <v>308.51750759606773</v>
      </c>
      <c r="N4639">
        <v>3873.2367714886932</v>
      </c>
      <c r="O4639">
        <v>172.76980425379793</v>
      </c>
      <c r="P4639"/>
      <c r="Q4639">
        <v>0</v>
      </c>
      <c r="R4639">
        <v>41.494032639520924</v>
      </c>
      <c r="S4639">
        <v>0</v>
      </c>
      <c r="T4639"/>
      <c r="U4639">
        <v>0</v>
      </c>
      <c r="V4639">
        <v>1079.8112765862372</v>
      </c>
      <c r="W4639"/>
      <c r="X4639">
        <v>0</v>
      </c>
      <c r="Y4639">
        <v>1491.167953380994</v>
      </c>
      <c r="Z4639">
        <v>62.217697365206995</v>
      </c>
      <c r="AA4639"/>
      <c r="AB4639"/>
      <c r="AC4639">
        <v>0</v>
      </c>
      <c r="AD4639"/>
      <c r="AE4639"/>
      <c r="AF4639">
        <v>2073.2376510455751</v>
      </c>
      <c r="AG4639">
        <v>7070.1928824098859</v>
      </c>
      <c r="AH4639">
        <v>514.19584599344626</v>
      </c>
      <c r="AI4639">
        <v>0</v>
      </c>
      <c r="AJ4639"/>
      <c r="AK4639"/>
      <c r="AL4639">
        <v>17849.951171875</v>
      </c>
      <c r="AM4639">
        <v>16771.169921875</v>
      </c>
      <c r="AN4639">
        <v>1078.7828369140625</v>
      </c>
      <c r="AO4639" s="5" t="s">
        <v>4706</v>
      </c>
    </row>
    <row r="4640" spans="1:41" ht="14.25" x14ac:dyDescent="0.45">
      <c r="A4640">
        <v>2023</v>
      </c>
      <c r="B4640" s="5" t="s">
        <v>589</v>
      </c>
      <c r="C4640" s="5" t="s">
        <v>170</v>
      </c>
      <c r="D4640" s="5" t="s">
        <v>83</v>
      </c>
      <c r="E4640" s="5" t="s">
        <v>216</v>
      </c>
      <c r="F4640" s="5" t="s">
        <v>219</v>
      </c>
      <c r="G4640" s="5" t="s">
        <v>86</v>
      </c>
      <c r="H4640" s="5" t="s">
        <v>130</v>
      </c>
      <c r="I4640">
        <v>0</v>
      </c>
      <c r="J4640"/>
      <c r="K4640"/>
      <c r="L4640"/>
      <c r="M4640"/>
      <c r="N4640">
        <v>0</v>
      </c>
      <c r="O4640">
        <v>0</v>
      </c>
      <c r="P4640"/>
      <c r="Q4640">
        <v>0</v>
      </c>
      <c r="R4640"/>
      <c r="S4640">
        <v>0</v>
      </c>
      <c r="T4640"/>
      <c r="U4640"/>
      <c r="V4640">
        <v>0</v>
      </c>
      <c r="W4640"/>
      <c r="X4640">
        <v>106.1600578446856</v>
      </c>
      <c r="Y4640">
        <v>0</v>
      </c>
      <c r="Z4640"/>
      <c r="AA4640"/>
      <c r="AB4640">
        <v>0</v>
      </c>
      <c r="AC4640">
        <v>0</v>
      </c>
      <c r="AD4640"/>
      <c r="AE4640"/>
      <c r="AF4640">
        <v>0</v>
      </c>
      <c r="AG4640">
        <v>5569.1566345322062</v>
      </c>
      <c r="AH4640"/>
      <c r="AI4640">
        <v>0</v>
      </c>
      <c r="AJ4640"/>
      <c r="AK4640"/>
      <c r="AL4640">
        <v>5675.31689453125</v>
      </c>
      <c r="AM4640">
        <v>5569.15673828125</v>
      </c>
      <c r="AN4640">
        <v>106.16005706787109</v>
      </c>
      <c r="AO4640" s="5" t="s">
        <v>1214</v>
      </c>
    </row>
    <row r="4641" spans="1:41" ht="14.25" x14ac:dyDescent="0.45">
      <c r="A4641">
        <v>2023</v>
      </c>
      <c r="B4641" s="5" t="s">
        <v>1509</v>
      </c>
      <c r="C4641" s="5" t="s">
        <v>170</v>
      </c>
      <c r="D4641" s="5" t="s">
        <v>83</v>
      </c>
      <c r="E4641" s="5" t="s">
        <v>216</v>
      </c>
      <c r="F4641" s="5" t="s">
        <v>219</v>
      </c>
      <c r="G4641" s="5" t="s">
        <v>86</v>
      </c>
      <c r="H4641" s="5" t="s">
        <v>130</v>
      </c>
      <c r="I4641">
        <v>0</v>
      </c>
      <c r="J4641"/>
      <c r="K4641"/>
      <c r="L4641"/>
      <c r="M4641"/>
      <c r="N4641">
        <v>0</v>
      </c>
      <c r="O4641"/>
      <c r="P4641"/>
      <c r="Q4641">
        <v>0</v>
      </c>
      <c r="R4641"/>
      <c r="S4641">
        <v>0</v>
      </c>
      <c r="T4641"/>
      <c r="U4641"/>
      <c r="V4641">
        <v>0</v>
      </c>
      <c r="W4641">
        <v>0</v>
      </c>
      <c r="X4641">
        <v>56.931763799952691</v>
      </c>
      <c r="Y4641">
        <v>0</v>
      </c>
      <c r="Z4641">
        <v>0</v>
      </c>
      <c r="AA4641"/>
      <c r="AB4641"/>
      <c r="AC4641"/>
      <c r="AD4641"/>
      <c r="AE4641"/>
      <c r="AF4641">
        <v>474.1452880624193</v>
      </c>
      <c r="AG4641"/>
      <c r="AH4641">
        <v>0</v>
      </c>
      <c r="AI4641">
        <v>0</v>
      </c>
      <c r="AJ4641">
        <v>0</v>
      </c>
      <c r="AK4641"/>
      <c r="AL4641">
        <v>531.0770263671875</v>
      </c>
      <c r="AM4641">
        <v>474.14529418945313</v>
      </c>
      <c r="AN4641">
        <v>56.9317626953125</v>
      </c>
      <c r="AO4641" s="5" t="s">
        <v>3262</v>
      </c>
    </row>
    <row r="4642" spans="1:41" ht="14.25" x14ac:dyDescent="0.45">
      <c r="A4642">
        <v>2023</v>
      </c>
      <c r="B4642" s="5" t="s">
        <v>5028</v>
      </c>
      <c r="C4642" s="5" t="s">
        <v>170</v>
      </c>
      <c r="D4642" s="5" t="s">
        <v>83</v>
      </c>
      <c r="E4642" s="5" t="s">
        <v>216</v>
      </c>
      <c r="F4642" s="5" t="s">
        <v>219</v>
      </c>
      <c r="G4642" s="5" t="s">
        <v>86</v>
      </c>
      <c r="H4642" s="5" t="s">
        <v>130</v>
      </c>
      <c r="I4642">
        <v>0</v>
      </c>
      <c r="J4642">
        <v>0</v>
      </c>
      <c r="K4642"/>
      <c r="L4642"/>
      <c r="M4642"/>
      <c r="N4642">
        <v>0</v>
      </c>
      <c r="O4642"/>
      <c r="P4642"/>
      <c r="Q4642">
        <v>0</v>
      </c>
      <c r="R4642"/>
      <c r="S4642">
        <v>0</v>
      </c>
      <c r="T4642"/>
      <c r="U4642"/>
      <c r="V4642">
        <v>0</v>
      </c>
      <c r="W4642"/>
      <c r="X4642">
        <v>80</v>
      </c>
      <c r="Y4642"/>
      <c r="Z4642"/>
      <c r="AA4642"/>
      <c r="AB4642"/>
      <c r="AC4642">
        <v>0</v>
      </c>
      <c r="AD4642"/>
      <c r="AE4642"/>
      <c r="AF4642">
        <v>0</v>
      </c>
      <c r="AG4642">
        <v>0</v>
      </c>
      <c r="AH4642"/>
      <c r="AI4642">
        <v>0</v>
      </c>
      <c r="AJ4642"/>
      <c r="AK4642"/>
      <c r="AL4642">
        <v>80</v>
      </c>
      <c r="AM4642">
        <v>0</v>
      </c>
      <c r="AN4642">
        <v>80</v>
      </c>
      <c r="AO4642" s="5" t="s">
        <v>6037</v>
      </c>
    </row>
    <row r="4643" spans="1:41" ht="14.25" x14ac:dyDescent="0.45">
      <c r="A4643">
        <v>2023</v>
      </c>
      <c r="B4643" s="5" t="s">
        <v>4071</v>
      </c>
      <c r="C4643" s="5" t="s">
        <v>170</v>
      </c>
      <c r="D4643" s="5" t="s">
        <v>83</v>
      </c>
      <c r="E4643" s="5" t="s">
        <v>216</v>
      </c>
      <c r="F4643" s="5" t="s">
        <v>219</v>
      </c>
      <c r="G4643" s="5" t="s">
        <v>86</v>
      </c>
      <c r="H4643" s="5" t="s">
        <v>130</v>
      </c>
      <c r="I4643">
        <v>0</v>
      </c>
      <c r="J4643"/>
      <c r="K4643"/>
      <c r="L4643"/>
      <c r="M4643">
        <v>0</v>
      </c>
      <c r="N4643">
        <v>0</v>
      </c>
      <c r="O4643"/>
      <c r="P4643"/>
      <c r="Q4643">
        <v>0</v>
      </c>
      <c r="R4643"/>
      <c r="S4643">
        <v>0</v>
      </c>
      <c r="T4643"/>
      <c r="U4643"/>
      <c r="V4643">
        <v>0</v>
      </c>
      <c r="W4643"/>
      <c r="X4643">
        <v>77.129376899016933</v>
      </c>
      <c r="Y4643">
        <v>0</v>
      </c>
      <c r="Z4643"/>
      <c r="AA4643"/>
      <c r="AB4643"/>
      <c r="AC4643">
        <v>0</v>
      </c>
      <c r="AD4643"/>
      <c r="AE4643"/>
      <c r="AF4643">
        <v>0</v>
      </c>
      <c r="AG4643">
        <v>5470.0154096782817</v>
      </c>
      <c r="AH4643"/>
      <c r="AI4643">
        <v>0</v>
      </c>
      <c r="AJ4643"/>
      <c r="AK4643"/>
      <c r="AL4643">
        <v>5547.14501953125</v>
      </c>
      <c r="AM4643">
        <v>5470.015625</v>
      </c>
      <c r="AN4643">
        <v>77.129379272460938</v>
      </c>
      <c r="AO4643" s="5" t="s">
        <v>4707</v>
      </c>
    </row>
    <row r="4644" spans="1:41" ht="14.25" x14ac:dyDescent="0.45">
      <c r="A4644">
        <v>2023</v>
      </c>
      <c r="B4644" s="5" t="s">
        <v>1507</v>
      </c>
      <c r="C4644" s="5" t="s">
        <v>170</v>
      </c>
      <c r="D4644" s="5" t="s">
        <v>83</v>
      </c>
      <c r="E4644" s="5" t="s">
        <v>216</v>
      </c>
      <c r="F4644" s="5" t="s">
        <v>219</v>
      </c>
      <c r="G4644" s="5" t="s">
        <v>86</v>
      </c>
      <c r="H4644" s="5" t="s">
        <v>130</v>
      </c>
      <c r="I4644"/>
      <c r="J4644"/>
      <c r="K4644"/>
      <c r="L4644"/>
      <c r="M4644"/>
      <c r="N4644">
        <v>0</v>
      </c>
      <c r="O4644"/>
      <c r="P4644"/>
      <c r="Q4644">
        <v>0</v>
      </c>
      <c r="R4644">
        <v>0</v>
      </c>
      <c r="S4644">
        <v>0</v>
      </c>
      <c r="T4644"/>
      <c r="U4644"/>
      <c r="V4644">
        <v>0</v>
      </c>
      <c r="W4644"/>
      <c r="X4644"/>
      <c r="Y4644"/>
      <c r="Z4644"/>
      <c r="AA4644">
        <v>0</v>
      </c>
      <c r="AB4644"/>
      <c r="AC4644"/>
      <c r="AD4644"/>
      <c r="AE4644"/>
      <c r="AF4644"/>
      <c r="AG4644">
        <v>2172.9759490863548</v>
      </c>
      <c r="AH4644"/>
      <c r="AI4644"/>
      <c r="AJ4644"/>
      <c r="AK4644"/>
      <c r="AL4644">
        <v>2172.975830078125</v>
      </c>
      <c r="AM4644">
        <v>2172.975830078125</v>
      </c>
      <c r="AN4644">
        <v>0</v>
      </c>
      <c r="AO4644" s="5" t="s">
        <v>3261</v>
      </c>
    </row>
    <row r="4645" spans="1:41" ht="14.25" x14ac:dyDescent="0.45">
      <c r="A4645">
        <v>2023</v>
      </c>
      <c r="B4645" s="5" t="s">
        <v>1508</v>
      </c>
      <c r="C4645" s="5" t="s">
        <v>170</v>
      </c>
      <c r="D4645" s="5" t="s">
        <v>83</v>
      </c>
      <c r="E4645" s="5" t="s">
        <v>216</v>
      </c>
      <c r="F4645" s="5" t="s">
        <v>219</v>
      </c>
      <c r="G4645" s="5" t="s">
        <v>86</v>
      </c>
      <c r="H4645" s="5" t="s">
        <v>130</v>
      </c>
      <c r="I4645">
        <v>0</v>
      </c>
      <c r="J4645"/>
      <c r="K4645"/>
      <c r="L4645"/>
      <c r="M4645"/>
      <c r="N4645"/>
      <c r="O4645">
        <v>0</v>
      </c>
      <c r="P4645"/>
      <c r="Q4645">
        <v>0</v>
      </c>
      <c r="R4645"/>
      <c r="S4645">
        <v>0</v>
      </c>
      <c r="T4645"/>
      <c r="U4645"/>
      <c r="V4645">
        <v>0</v>
      </c>
      <c r="W4645">
        <v>0</v>
      </c>
      <c r="X4645">
        <v>73.242140491426483</v>
      </c>
      <c r="Y4645"/>
      <c r="Z4645"/>
      <c r="AA4645">
        <v>0</v>
      </c>
      <c r="AB4645"/>
      <c r="AC4645"/>
      <c r="AD4645"/>
      <c r="AE4645"/>
      <c r="AF4645">
        <v>0</v>
      </c>
      <c r="AG4645">
        <v>2124.1106351234462</v>
      </c>
      <c r="AH4645">
        <v>0</v>
      </c>
      <c r="AI4645"/>
      <c r="AJ4645">
        <v>0</v>
      </c>
      <c r="AK4645"/>
      <c r="AL4645">
        <v>2197.352783203125</v>
      </c>
      <c r="AM4645">
        <v>2124.110595703125</v>
      </c>
      <c r="AN4645">
        <v>73.242141723632813</v>
      </c>
      <c r="AO4645" s="5" t="s">
        <v>3263</v>
      </c>
    </row>
    <row r="4646" spans="1:41" ht="14.25" x14ac:dyDescent="0.45">
      <c r="A4646">
        <v>2023</v>
      </c>
      <c r="B4646" s="5" t="s">
        <v>1507</v>
      </c>
      <c r="C4646" s="5" t="s">
        <v>170</v>
      </c>
      <c r="D4646" s="5" t="s">
        <v>83</v>
      </c>
      <c r="E4646" s="5" t="s">
        <v>88</v>
      </c>
      <c r="F4646" s="5" t="s">
        <v>89</v>
      </c>
      <c r="G4646" s="5" t="s">
        <v>86</v>
      </c>
      <c r="H4646" s="5" t="s">
        <v>130</v>
      </c>
      <c r="I4646">
        <v>5157.4008432320352</v>
      </c>
      <c r="J4646">
        <v>16815.287512244515</v>
      </c>
      <c r="K4646">
        <v>1016.6959986437574</v>
      </c>
      <c r="L4646">
        <v>2706.6403543312558</v>
      </c>
      <c r="M4646">
        <v>11024.441846591257</v>
      </c>
      <c r="N4646">
        <v>11388.701050579619</v>
      </c>
      <c r="O4646">
        <v>8256.0491514027799</v>
      </c>
      <c r="P4646">
        <v>9717.1800452031148</v>
      </c>
      <c r="Q4646">
        <v>3017.8187017908735</v>
      </c>
      <c r="R4646">
        <v>8205.4699099031477</v>
      </c>
      <c r="S4646">
        <v>19206.911321134696</v>
      </c>
      <c r="T4646">
        <v>10530.878017272029</v>
      </c>
      <c r="U4646">
        <v>2197.6971606876928</v>
      </c>
      <c r="V4646">
        <v>8871.6392454361867</v>
      </c>
      <c r="W4646">
        <v>4024.705972259796</v>
      </c>
      <c r="X4646">
        <v>11881.834640074285</v>
      </c>
      <c r="Y4646">
        <v>48365.843541745366</v>
      </c>
      <c r="Z4646">
        <v>11223.459519703851</v>
      </c>
      <c r="AA4646">
        <v>158901.34048571798</v>
      </c>
      <c r="AB4646">
        <v>647.09174857751452</v>
      </c>
      <c r="AC4646">
        <v>9698.3682578839616</v>
      </c>
      <c r="AD4646">
        <v>19183.583606736283</v>
      </c>
      <c r="AE4646">
        <v>15919.707983237849</v>
      </c>
      <c r="AF4646">
        <v>32889.092036663831</v>
      </c>
      <c r="AG4646">
        <v>137915.18303274579</v>
      </c>
      <c r="AH4646">
        <v>25702.746862151835</v>
      </c>
      <c r="AI4646">
        <v>2938.6380989882205</v>
      </c>
      <c r="AJ4646">
        <v>45355.79048416864</v>
      </c>
      <c r="AK4646">
        <v>1882.1385657219446</v>
      </c>
      <c r="AL4646">
        <v>644642.3125</v>
      </c>
      <c r="AM4646">
        <v>528346.625</v>
      </c>
      <c r="AN4646">
        <v>116295.7265625</v>
      </c>
      <c r="AO4646" s="5" t="s">
        <v>3265</v>
      </c>
    </row>
    <row r="4647" spans="1:41" ht="14.25" x14ac:dyDescent="0.45">
      <c r="A4647">
        <v>2023</v>
      </c>
      <c r="B4647" s="5" t="s">
        <v>1508</v>
      </c>
      <c r="C4647" s="5" t="s">
        <v>170</v>
      </c>
      <c r="D4647" s="5" t="s">
        <v>83</v>
      </c>
      <c r="E4647" s="5" t="s">
        <v>88</v>
      </c>
      <c r="F4647" s="5" t="s">
        <v>89</v>
      </c>
      <c r="G4647" s="5" t="s">
        <v>86</v>
      </c>
      <c r="H4647" s="5" t="s">
        <v>130</v>
      </c>
      <c r="I4647">
        <v>9761.7029452422648</v>
      </c>
      <c r="J4647">
        <v>15909.676488247187</v>
      </c>
      <c r="K4647">
        <v>1117.0666395073092</v>
      </c>
      <c r="L4647">
        <v>3289.4525163381068</v>
      </c>
      <c r="M4647">
        <v>20785.099483897706</v>
      </c>
      <c r="N4647">
        <v>12845.817282318174</v>
      </c>
      <c r="O4647">
        <v>7781.2953552011668</v>
      </c>
      <c r="P4647">
        <v>9472.6568440755691</v>
      </c>
      <c r="Q4647">
        <v>3118.215406477962</v>
      </c>
      <c r="R4647">
        <v>8455.6337753300286</v>
      </c>
      <c r="S4647">
        <v>20632.42212046287</v>
      </c>
      <c r="T4647">
        <v>9638.2081408746235</v>
      </c>
      <c r="U4647">
        <v>1797.4107435690473</v>
      </c>
      <c r="V4647">
        <v>6330.7927439012228</v>
      </c>
      <c r="W4647">
        <v>2924.5815034337093</v>
      </c>
      <c r="X4647">
        <v>12853.721760033441</v>
      </c>
      <c r="Y4647">
        <v>55146.043550350783</v>
      </c>
      <c r="Z4647">
        <v>12741.29577062156</v>
      </c>
      <c r="AA4647">
        <v>170984.60741183511</v>
      </c>
      <c r="AB4647">
        <v>0</v>
      </c>
      <c r="AC4647">
        <v>9362.7024591308109</v>
      </c>
      <c r="AD4647">
        <v>19795.107957654458</v>
      </c>
      <c r="AE4647">
        <v>22533.760148951769</v>
      </c>
      <c r="AF4647">
        <v>27849.701550040485</v>
      </c>
      <c r="AG4647">
        <v>196119.85345617321</v>
      </c>
      <c r="AH4647">
        <v>33341.868626228934</v>
      </c>
      <c r="AI4647">
        <v>3810.3760547616157</v>
      </c>
      <c r="AJ4647">
        <v>43747.946184887929</v>
      </c>
      <c r="AK4647">
        <v>2443.9485135478681</v>
      </c>
      <c r="AL4647">
        <v>744590.875</v>
      </c>
      <c r="AM4647">
        <v>609467.1875</v>
      </c>
      <c r="AN4647">
        <v>135123.703125</v>
      </c>
      <c r="AO4647" s="5" t="s">
        <v>3264</v>
      </c>
    </row>
    <row r="4648" spans="1:41" ht="14.25" x14ac:dyDescent="0.45">
      <c r="A4648">
        <v>2023</v>
      </c>
      <c r="B4648" s="5" t="s">
        <v>4071</v>
      </c>
      <c r="C4648" s="5" t="s">
        <v>170</v>
      </c>
      <c r="D4648" s="5" t="s">
        <v>83</v>
      </c>
      <c r="E4648" s="5" t="s">
        <v>88</v>
      </c>
      <c r="F4648" s="5" t="s">
        <v>89</v>
      </c>
      <c r="G4648" s="5" t="s">
        <v>86</v>
      </c>
      <c r="H4648" s="5" t="s">
        <v>130</v>
      </c>
      <c r="I4648">
        <v>10859.816267381584</v>
      </c>
      <c r="J4648">
        <v>50109.670681676318</v>
      </c>
      <c r="K4648">
        <v>1055.0424626847328</v>
      </c>
      <c r="L4648">
        <v>2231.6099716115568</v>
      </c>
      <c r="M4648">
        <v>23956.898660680654</v>
      </c>
      <c r="N4648">
        <v>15734.345581381624</v>
      </c>
      <c r="O4648">
        <v>8347.4553638576072</v>
      </c>
      <c r="P4648">
        <v>9148.7884541707117</v>
      </c>
      <c r="Q4648">
        <v>3890.3562607329345</v>
      </c>
      <c r="R4648">
        <v>7979.3946763175918</v>
      </c>
      <c r="S4648">
        <v>14749.193646476013</v>
      </c>
      <c r="T4648">
        <v>9306.9448124813771</v>
      </c>
      <c r="U4648">
        <v>1652.6254490229362</v>
      </c>
      <c r="V4648">
        <v>19601.145649270173</v>
      </c>
      <c r="W4648">
        <v>3013.1876575215952</v>
      </c>
      <c r="X4648">
        <v>16025.213674194407</v>
      </c>
      <c r="Y4648">
        <v>53927.317740254664</v>
      </c>
      <c r="Z4648">
        <v>16395.648745347029</v>
      </c>
      <c r="AA4648">
        <v>185582.53634426263</v>
      </c>
      <c r="AB4648">
        <v>1036.6579044070832</v>
      </c>
      <c r="AC4648">
        <v>9835.4803465495497</v>
      </c>
      <c r="AD4648">
        <v>17282.810440421046</v>
      </c>
      <c r="AE4648">
        <v>17767.52326245754</v>
      </c>
      <c r="AF4648">
        <v>30043.319709835574</v>
      </c>
      <c r="AG4648">
        <v>163147.14319187659</v>
      </c>
      <c r="AH4648">
        <v>29098.342924769124</v>
      </c>
      <c r="AI4648">
        <v>3567.4907795025301</v>
      </c>
      <c r="AJ4648">
        <v>37151.678264718481</v>
      </c>
      <c r="AK4648">
        <v>1974.409209445635</v>
      </c>
      <c r="AL4648">
        <v>764472</v>
      </c>
      <c r="AM4648">
        <v>635058.4375</v>
      </c>
      <c r="AN4648">
        <v>129413.6484375</v>
      </c>
      <c r="AO4648" s="5" t="s">
        <v>4708</v>
      </c>
    </row>
    <row r="4649" spans="1:41" ht="14.25" x14ac:dyDescent="0.45">
      <c r="A4649">
        <v>2023</v>
      </c>
      <c r="B4649" s="5" t="s">
        <v>5028</v>
      </c>
      <c r="C4649" s="5" t="s">
        <v>170</v>
      </c>
      <c r="D4649" s="5" t="s">
        <v>83</v>
      </c>
      <c r="E4649" s="5" t="s">
        <v>88</v>
      </c>
      <c r="F4649" s="5" t="s">
        <v>89</v>
      </c>
      <c r="G4649" s="5" t="s">
        <v>86</v>
      </c>
      <c r="H4649" s="5" t="s">
        <v>130</v>
      </c>
      <c r="I4649">
        <v>13800</v>
      </c>
      <c r="J4649">
        <v>65120.254994866562</v>
      </c>
      <c r="K4649">
        <v>1340.6289999999999</v>
      </c>
      <c r="L4649">
        <v>2402</v>
      </c>
      <c r="M4649">
        <v>26485</v>
      </c>
      <c r="N4649">
        <v>15793.88317773438</v>
      </c>
      <c r="O4649">
        <v>7812.3439014285723</v>
      </c>
      <c r="P4649">
        <v>10703.883</v>
      </c>
      <c r="Q4649">
        <v>4250.6663793295438</v>
      </c>
      <c r="R4649">
        <v>6257.5699279510254</v>
      </c>
      <c r="S4649">
        <v>11993.530383025831</v>
      </c>
      <c r="T4649">
        <v>9733</v>
      </c>
      <c r="U4649">
        <v>1452</v>
      </c>
      <c r="V4649">
        <v>19030</v>
      </c>
      <c r="W4649">
        <v>5023</v>
      </c>
      <c r="X4649">
        <v>22305.612160799999</v>
      </c>
      <c r="Y4649">
        <v>60732</v>
      </c>
      <c r="Z4649">
        <v>16226.88593311799</v>
      </c>
      <c r="AA4649">
        <v>172697</v>
      </c>
      <c r="AB4649">
        <v>1842</v>
      </c>
      <c r="AC4649">
        <v>13486.026330000001</v>
      </c>
      <c r="AD4649">
        <v>15526.7482896236</v>
      </c>
      <c r="AE4649">
        <v>14935.416407323681</v>
      </c>
      <c r="AF4649">
        <v>36279.843856500003</v>
      </c>
      <c r="AG4649">
        <v>223935</v>
      </c>
      <c r="AH4649">
        <v>30188</v>
      </c>
      <c r="AI4649">
        <v>3394</v>
      </c>
      <c r="AJ4649">
        <v>39473</v>
      </c>
      <c r="AK4649">
        <v>1957</v>
      </c>
      <c r="AL4649">
        <v>854176.3125</v>
      </c>
      <c r="AM4649">
        <v>716575.375</v>
      </c>
      <c r="AN4649">
        <v>137600.875</v>
      </c>
      <c r="AO4649" s="5" t="s">
        <v>6038</v>
      </c>
    </row>
    <row r="4650" spans="1:41" ht="14.25" x14ac:dyDescent="0.45">
      <c r="A4650">
        <v>2023</v>
      </c>
      <c r="B4650" s="5" t="s">
        <v>1509</v>
      </c>
      <c r="C4650" s="5" t="s">
        <v>170</v>
      </c>
      <c r="D4650" s="5" t="s">
        <v>83</v>
      </c>
      <c r="E4650" s="5" t="s">
        <v>88</v>
      </c>
      <c r="F4650" s="5" t="s">
        <v>89</v>
      </c>
      <c r="G4650" s="5" t="s">
        <v>86</v>
      </c>
      <c r="H4650" s="5" t="s">
        <v>130</v>
      </c>
      <c r="I4650">
        <v>8030.6632206279419</v>
      </c>
      <c r="J4650">
        <v>17954.056017249128</v>
      </c>
      <c r="K4650">
        <v>897.77012146079244</v>
      </c>
      <c r="L4650">
        <v>2975.7795001590657</v>
      </c>
      <c r="M4650">
        <v>20868.176195288674</v>
      </c>
      <c r="N4650">
        <v>14728.248389889372</v>
      </c>
      <c r="O4650">
        <v>9074.0630212883098</v>
      </c>
      <c r="P4650">
        <v>12052.177149270758</v>
      </c>
      <c r="Q4650">
        <v>3473.8867857843788</v>
      </c>
      <c r="R4650">
        <v>5988.5175664321196</v>
      </c>
      <c r="S4650">
        <v>18663.475848124519</v>
      </c>
      <c r="T4650">
        <v>10127.284906722352</v>
      </c>
      <c r="U4650">
        <v>1752.8414200716202</v>
      </c>
      <c r="V4650">
        <v>2821.4068329322708</v>
      </c>
      <c r="W4650">
        <v>2947.3136182590893</v>
      </c>
      <c r="X4650">
        <v>14910.023923756178</v>
      </c>
      <c r="Y4650">
        <v>53959.253496845668</v>
      </c>
      <c r="Z4650">
        <v>15096.183598966711</v>
      </c>
      <c r="AA4650">
        <v>169416.65828958555</v>
      </c>
      <c r="AB4650">
        <v>0</v>
      </c>
      <c r="AC4650">
        <v>11511.816134464683</v>
      </c>
      <c r="AD4650">
        <v>17675.247221374717</v>
      </c>
      <c r="AE4650">
        <v>22354.126816814081</v>
      </c>
      <c r="AF4650">
        <v>26552.179359374913</v>
      </c>
      <c r="AG4650">
        <v>147928.90547613925</v>
      </c>
      <c r="AH4650">
        <v>30956.385471400932</v>
      </c>
      <c r="AI4650">
        <v>4072.8107949196924</v>
      </c>
      <c r="AJ4650">
        <v>60467.049023793763</v>
      </c>
      <c r="AK4650">
        <v>1775.7236097527552</v>
      </c>
      <c r="AL4650">
        <v>709032.0625</v>
      </c>
      <c r="AM4650">
        <v>577063.75</v>
      </c>
      <c r="AN4650">
        <v>131968.28125</v>
      </c>
      <c r="AO4650" s="5" t="s">
        <v>3266</v>
      </c>
    </row>
    <row r="4651" spans="1:41" ht="14.25" x14ac:dyDescent="0.45">
      <c r="A4651">
        <v>2023</v>
      </c>
      <c r="B4651" s="5" t="s">
        <v>589</v>
      </c>
      <c r="C4651" s="5" t="s">
        <v>170</v>
      </c>
      <c r="D4651" s="5" t="s">
        <v>83</v>
      </c>
      <c r="E4651" s="5" t="s">
        <v>88</v>
      </c>
      <c r="F4651" s="5" t="s">
        <v>89</v>
      </c>
      <c r="G4651" s="5" t="s">
        <v>86</v>
      </c>
      <c r="H4651" s="5" t="s">
        <v>130</v>
      </c>
      <c r="I4651">
        <v>9846.3453650945903</v>
      </c>
      <c r="J4651">
        <v>23571.248443544766</v>
      </c>
      <c r="K4651">
        <v>1090.2637940649211</v>
      </c>
      <c r="L4651">
        <v>2186.8971916005235</v>
      </c>
      <c r="M4651">
        <v>18283.9467625902</v>
      </c>
      <c r="N4651">
        <v>14382.564636798006</v>
      </c>
      <c r="O4651">
        <v>9177.53700067307</v>
      </c>
      <c r="P4651">
        <v>8719.7217512178631</v>
      </c>
      <c r="Q4651">
        <v>3440.425075972697</v>
      </c>
      <c r="R4651">
        <v>6605.4647106682223</v>
      </c>
      <c r="S4651">
        <v>20213.407006783134</v>
      </c>
      <c r="T4651">
        <v>10032.12546632279</v>
      </c>
      <c r="U4651">
        <v>1705.9921295640977</v>
      </c>
      <c r="V4651">
        <v>10821.956296687251</v>
      </c>
      <c r="W4651">
        <v>3707.1092199364211</v>
      </c>
      <c r="X4651">
        <v>14039.082148298728</v>
      </c>
      <c r="Y4651">
        <v>47247.064544066554</v>
      </c>
      <c r="Z4651">
        <v>14702.892642365874</v>
      </c>
      <c r="AA4651">
        <v>215054.32736256626</v>
      </c>
      <c r="AB4651">
        <v>1071.1549836528777</v>
      </c>
      <c r="AC4651">
        <v>10352.55777469653</v>
      </c>
      <c r="AD4651">
        <v>15315.494162796864</v>
      </c>
      <c r="AE4651">
        <v>16624.138292270742</v>
      </c>
      <c r="AF4651">
        <v>28506.65415421073</v>
      </c>
      <c r="AG4651">
        <v>168628.88228281241</v>
      </c>
      <c r="AH4651">
        <v>29328.396601829714</v>
      </c>
      <c r="AI4651">
        <v>3811.146076624213</v>
      </c>
      <c r="AJ4651">
        <v>41577.586654871113</v>
      </c>
      <c r="AK4651">
        <v>1699.516366035572</v>
      </c>
      <c r="AL4651">
        <v>751743.8125</v>
      </c>
      <c r="AM4651">
        <v>623974.6875</v>
      </c>
      <c r="AN4651">
        <v>127769.1875</v>
      </c>
      <c r="AO4651" s="5" t="s">
        <v>1215</v>
      </c>
    </row>
    <row r="4652" spans="1:41" ht="14.25" x14ac:dyDescent="0.45">
      <c r="A4652">
        <v>2023</v>
      </c>
      <c r="B4652" s="5" t="s">
        <v>5028</v>
      </c>
      <c r="C4652" s="5" t="s">
        <v>170</v>
      </c>
      <c r="D4652" s="5" t="s">
        <v>83</v>
      </c>
      <c r="E4652" s="5" t="s">
        <v>88</v>
      </c>
      <c r="F4652" s="5" t="s">
        <v>89</v>
      </c>
      <c r="G4652" s="5" t="s">
        <v>87</v>
      </c>
      <c r="H4652" s="5" t="s">
        <v>130</v>
      </c>
      <c r="I4652">
        <v>15236.31508416</v>
      </c>
      <c r="J4652">
        <v>67994.596368005557</v>
      </c>
      <c r="K4652">
        <v>1435</v>
      </c>
      <c r="L4652">
        <v>2656.4237751228102</v>
      </c>
      <c r="M4652">
        <v>28668.215757599999</v>
      </c>
      <c r="N4652">
        <v>17162.89869494575</v>
      </c>
      <c r="O4652">
        <v>8456.332283886155</v>
      </c>
      <c r="P4652">
        <v>11632.268858223</v>
      </c>
      <c r="Q4652">
        <v>4632.7135684136038</v>
      </c>
      <c r="R4652">
        <v>6762.5296870365773</v>
      </c>
      <c r="S4652">
        <v>12804.880233449559</v>
      </c>
      <c r="T4652">
        <v>10728.384177</v>
      </c>
      <c r="U4652">
        <v>1510.95702252</v>
      </c>
      <c r="V4652">
        <v>20704</v>
      </c>
      <c r="W4652">
        <v>5437.0567396799997</v>
      </c>
      <c r="X4652">
        <v>24826.146334970399</v>
      </c>
      <c r="Y4652">
        <v>67411.940434805816</v>
      </c>
      <c r="Z4652">
        <v>17633.434176413539</v>
      </c>
      <c r="AA4652">
        <v>200299</v>
      </c>
      <c r="AB4652">
        <v>1969</v>
      </c>
      <c r="AC4652">
        <v>14597.706459999999</v>
      </c>
      <c r="AD4652">
        <v>16922.599763161601</v>
      </c>
      <c r="AE4652">
        <v>16166.57504227881</v>
      </c>
      <c r="AF4652">
        <v>40122.664353934153</v>
      </c>
      <c r="AG4652">
        <v>253238</v>
      </c>
      <c r="AH4652">
        <v>33739.779132898453</v>
      </c>
      <c r="AI4652">
        <v>3673.7747510400009</v>
      </c>
      <c r="AJ4652">
        <v>44453.009175607876</v>
      </c>
      <c r="AK4652">
        <v>2119</v>
      </c>
      <c r="AL4652">
        <v>952995.1875</v>
      </c>
      <c r="AM4652">
        <v>802215</v>
      </c>
      <c r="AN4652">
        <v>150780.171875</v>
      </c>
      <c r="AO4652" s="5" t="s">
        <v>6039</v>
      </c>
    </row>
    <row r="4653" spans="1:41" ht="14.25" x14ac:dyDescent="0.45">
      <c r="A4653">
        <v>2023</v>
      </c>
      <c r="B4653" s="5" t="s">
        <v>1508</v>
      </c>
      <c r="C4653" s="5" t="s">
        <v>170</v>
      </c>
      <c r="D4653" s="5" t="s">
        <v>83</v>
      </c>
      <c r="E4653" s="5" t="s">
        <v>88</v>
      </c>
      <c r="F4653" s="5" t="s">
        <v>89</v>
      </c>
      <c r="G4653" s="5" t="s">
        <v>87</v>
      </c>
      <c r="H4653" s="5" t="s">
        <v>130</v>
      </c>
      <c r="I4653">
        <v>8868.9000000000015</v>
      </c>
      <c r="J4653">
        <v>17372.36</v>
      </c>
      <c r="K4653">
        <v>1223.424510181253</v>
      </c>
      <c r="L4653">
        <v>3556.4340000000002</v>
      </c>
      <c r="M4653">
        <v>22216.58753923557</v>
      </c>
      <c r="N4653">
        <v>13876.301261111879</v>
      </c>
      <c r="O4653">
        <v>8653</v>
      </c>
      <c r="P4653">
        <v>11229.2</v>
      </c>
      <c r="Q4653">
        <v>3878.9399633608732</v>
      </c>
      <c r="R4653">
        <v>9524.268674375613</v>
      </c>
      <c r="S4653">
        <v>25665.939093794259</v>
      </c>
      <c r="T4653">
        <v>11392.481782175189</v>
      </c>
      <c r="U4653">
        <v>1894.5849356744729</v>
      </c>
      <c r="V4653">
        <v>6739</v>
      </c>
      <c r="W4653">
        <v>3052.172687510903</v>
      </c>
      <c r="X4653">
        <v>14936.428710387991</v>
      </c>
      <c r="Y4653">
        <v>63805</v>
      </c>
      <c r="Z4653">
        <v>15854.553</v>
      </c>
      <c r="AA4653">
        <v>185529.82931856209</v>
      </c>
      <c r="AB4653">
        <v>831</v>
      </c>
      <c r="AC4653">
        <v>10323.799999999999</v>
      </c>
      <c r="AD4653">
        <v>24624.352498699442</v>
      </c>
      <c r="AE4653">
        <v>23516.84409984887</v>
      </c>
      <c r="AF4653">
        <v>30111.034300162992</v>
      </c>
      <c r="AG4653">
        <v>220452</v>
      </c>
      <c r="AH4653">
        <v>40967.782015886572</v>
      </c>
      <c r="AI4653">
        <v>3976.6119391216898</v>
      </c>
      <c r="AJ4653">
        <v>53678.013286442583</v>
      </c>
      <c r="AK4653">
        <v>3095.753514748681</v>
      </c>
      <c r="AL4653">
        <v>840846.5625</v>
      </c>
      <c r="AM4653">
        <v>680211.0625</v>
      </c>
      <c r="AN4653">
        <v>160635.53125</v>
      </c>
      <c r="AO4653" s="5" t="s">
        <v>3269</v>
      </c>
    </row>
    <row r="4654" spans="1:41" ht="14.25" x14ac:dyDescent="0.45">
      <c r="A4654">
        <v>2023</v>
      </c>
      <c r="B4654" s="5" t="s">
        <v>589</v>
      </c>
      <c r="C4654" s="5" t="s">
        <v>170</v>
      </c>
      <c r="D4654" s="5" t="s">
        <v>83</v>
      </c>
      <c r="E4654" s="5" t="s">
        <v>88</v>
      </c>
      <c r="F4654" s="5" t="s">
        <v>89</v>
      </c>
      <c r="G4654" s="5" t="s">
        <v>87</v>
      </c>
      <c r="H4654" s="5" t="s">
        <v>130</v>
      </c>
      <c r="I4654">
        <v>10293.811567164001</v>
      </c>
      <c r="J4654">
        <v>25529.846968926919</v>
      </c>
      <c r="K4654">
        <v>1134.0264580849539</v>
      </c>
      <c r="L4654">
        <v>1840.3183174402659</v>
      </c>
      <c r="M4654">
        <v>19395.895346983871</v>
      </c>
      <c r="N4654">
        <v>15700</v>
      </c>
      <c r="O4654">
        <v>9738.7839480243547</v>
      </c>
      <c r="P4654">
        <v>8213.75</v>
      </c>
      <c r="Q4654">
        <v>3639.4077384263128</v>
      </c>
      <c r="R4654">
        <v>6954.2703876606456</v>
      </c>
      <c r="S4654">
        <v>21087.11024147737</v>
      </c>
      <c r="T4654">
        <v>9932.0449734449994</v>
      </c>
      <c r="U4654">
        <v>1714.307747768361</v>
      </c>
      <c r="V4654">
        <v>11568</v>
      </c>
      <c r="W4654">
        <v>3955.7486410243569</v>
      </c>
      <c r="X4654">
        <v>15173.73442319993</v>
      </c>
      <c r="Y4654">
        <v>50558.705099999992</v>
      </c>
      <c r="Z4654">
        <v>15642.946036446179</v>
      </c>
      <c r="AA4654">
        <v>245786.05045248091</v>
      </c>
      <c r="AB4654">
        <v>1009</v>
      </c>
      <c r="AC4654">
        <v>11050.071840000001</v>
      </c>
      <c r="AD4654">
        <v>16294.71523309624</v>
      </c>
      <c r="AE4654">
        <v>17635.144683881801</v>
      </c>
      <c r="AF4654">
        <v>30693.90701935337</v>
      </c>
      <c r="AG4654">
        <v>184419</v>
      </c>
      <c r="AH4654">
        <v>32282.74017845792</v>
      </c>
      <c r="AI4654">
        <v>4042.9230851577609</v>
      </c>
      <c r="AJ4654">
        <v>44988.274173484053</v>
      </c>
      <c r="AK4654">
        <v>1802.8734169997381</v>
      </c>
      <c r="AL4654">
        <v>822077.4375</v>
      </c>
      <c r="AM4654">
        <v>686227.8125</v>
      </c>
      <c r="AN4654">
        <v>135849.609375</v>
      </c>
      <c r="AO4654" s="5" t="s">
        <v>1216</v>
      </c>
    </row>
    <row r="4655" spans="1:41" ht="14.25" x14ac:dyDescent="0.45">
      <c r="A4655">
        <v>2023</v>
      </c>
      <c r="B4655" s="5" t="s">
        <v>1509</v>
      </c>
      <c r="C4655" s="5" t="s">
        <v>170</v>
      </c>
      <c r="D4655" s="5" t="s">
        <v>83</v>
      </c>
      <c r="E4655" s="5" t="s">
        <v>88</v>
      </c>
      <c r="F4655" s="5" t="s">
        <v>89</v>
      </c>
      <c r="G4655" s="5" t="s">
        <v>87</v>
      </c>
      <c r="H4655" s="5" t="s">
        <v>130</v>
      </c>
      <c r="I4655">
        <v>8594.1215596516176</v>
      </c>
      <c r="J4655">
        <v>18855.5</v>
      </c>
      <c r="K4655">
        <v>983.73142646499116</v>
      </c>
      <c r="L4655">
        <v>3237.681599999999</v>
      </c>
      <c r="M4655">
        <v>22396.031326420929</v>
      </c>
      <c r="N4655">
        <v>15761.631828654259</v>
      </c>
      <c r="O4655">
        <v>9622.3380050731757</v>
      </c>
      <c r="P4655">
        <v>11008.1467696</v>
      </c>
      <c r="Q4655">
        <v>3614.9671871078531</v>
      </c>
      <c r="R4655">
        <v>6543.9960282328166</v>
      </c>
      <c r="S4655">
        <v>19638.725906032269</v>
      </c>
      <c r="T4655">
        <v>10266.065444341461</v>
      </c>
      <c r="U4655">
        <v>1857.4362114455621</v>
      </c>
      <c r="V4655">
        <v>2987</v>
      </c>
      <c r="W4655">
        <v>3107.4467277000808</v>
      </c>
      <c r="X4655">
        <v>15643.29543656478</v>
      </c>
      <c r="Y4655">
        <v>59024.091220000002</v>
      </c>
      <c r="Z4655">
        <v>15683.061730235881</v>
      </c>
      <c r="AA4655">
        <v>181816.50141805701</v>
      </c>
      <c r="AB4655">
        <v>1000</v>
      </c>
      <c r="AC4655">
        <v>12094.30775</v>
      </c>
      <c r="AD4655">
        <v>18644.17771457235</v>
      </c>
      <c r="AE4655">
        <v>23747.685604253071</v>
      </c>
      <c r="AF4655">
        <v>28415.16955934525</v>
      </c>
      <c r="AG4655">
        <v>167032.51831013829</v>
      </c>
      <c r="AH4655">
        <v>33783.565594764434</v>
      </c>
      <c r="AI4655">
        <v>4273.1106836553226</v>
      </c>
      <c r="AJ4655">
        <v>64897.300170271439</v>
      </c>
      <c r="AK4655">
        <v>2063.5097362811048</v>
      </c>
      <c r="AL4655">
        <v>766593.125</v>
      </c>
      <c r="AM4655">
        <v>625171.125</v>
      </c>
      <c r="AN4655">
        <v>141422.015625</v>
      </c>
      <c r="AO4655" s="5" t="s">
        <v>3268</v>
      </c>
    </row>
    <row r="4656" spans="1:41" ht="14.25" x14ac:dyDescent="0.45">
      <c r="A4656">
        <v>2023</v>
      </c>
      <c r="B4656" s="5" t="s">
        <v>4071</v>
      </c>
      <c r="C4656" s="5" t="s">
        <v>170</v>
      </c>
      <c r="D4656" s="5" t="s">
        <v>83</v>
      </c>
      <c r="E4656" s="5" t="s">
        <v>88</v>
      </c>
      <c r="F4656" s="5" t="s">
        <v>89</v>
      </c>
      <c r="G4656" s="5" t="s">
        <v>87</v>
      </c>
      <c r="H4656" s="5" t="s">
        <v>130</v>
      </c>
      <c r="I4656">
        <v>11892.275147427839</v>
      </c>
      <c r="J4656">
        <v>55035.170115523797</v>
      </c>
      <c r="K4656">
        <v>1137.173967723174</v>
      </c>
      <c r="L4656">
        <v>2454.9209999999998</v>
      </c>
      <c r="M4656">
        <v>25720.114350945601</v>
      </c>
      <c r="N4656">
        <v>16958.72763255694</v>
      </c>
      <c r="O4656">
        <v>8944.2602897142951</v>
      </c>
      <c r="P4656">
        <v>9678.5386954304176</v>
      </c>
      <c r="Q4656">
        <v>3782.9518568130552</v>
      </c>
      <c r="R4656">
        <v>8530.8715769793544</v>
      </c>
      <c r="S4656">
        <v>15803</v>
      </c>
      <c r="T4656">
        <v>10191.769894339201</v>
      </c>
      <c r="U4656">
        <v>1688.9731505107</v>
      </c>
      <c r="V4656">
        <v>21178</v>
      </c>
      <c r="W4656">
        <v>3250.8455084130642</v>
      </c>
      <c r="X4656">
        <v>17548.7545661574</v>
      </c>
      <c r="Y4656">
        <v>58098.104882297986</v>
      </c>
      <c r="Z4656">
        <v>17637</v>
      </c>
      <c r="AA4656">
        <v>210821</v>
      </c>
      <c r="AB4656">
        <v>1008.038</v>
      </c>
      <c r="AC4656">
        <v>10559.368630000001</v>
      </c>
      <c r="AD4656">
        <v>18591.216422609519</v>
      </c>
      <c r="AE4656">
        <v>19075.2040368864</v>
      </c>
      <c r="AF4656">
        <v>32899.582786187537</v>
      </c>
      <c r="AG4656">
        <v>178778</v>
      </c>
      <c r="AH4656">
        <v>32338</v>
      </c>
      <c r="AI4656">
        <v>3830.0563063008012</v>
      </c>
      <c r="AJ4656">
        <v>40683.743558331262</v>
      </c>
      <c r="AK4656">
        <v>2119.72473406368</v>
      </c>
      <c r="AL4656">
        <v>840235.375</v>
      </c>
      <c r="AM4656">
        <v>699752.5</v>
      </c>
      <c r="AN4656">
        <v>140482.96875</v>
      </c>
      <c r="AO4656" s="5" t="s">
        <v>4709</v>
      </c>
    </row>
    <row r="4657" spans="1:41" ht="14.25" x14ac:dyDescent="0.45">
      <c r="A4657">
        <v>2023</v>
      </c>
      <c r="B4657" s="5" t="s">
        <v>1507</v>
      </c>
      <c r="C4657" s="5" t="s">
        <v>170</v>
      </c>
      <c r="D4657" s="5" t="s">
        <v>83</v>
      </c>
      <c r="E4657" s="5" t="s">
        <v>88</v>
      </c>
      <c r="F4657" s="5" t="s">
        <v>89</v>
      </c>
      <c r="G4657" s="5" t="s">
        <v>87</v>
      </c>
      <c r="H4657" s="5" t="s">
        <v>130</v>
      </c>
      <c r="I4657">
        <v>5442</v>
      </c>
      <c r="J4657">
        <v>15111.291999999999</v>
      </c>
      <c r="K4657">
        <v>1136</v>
      </c>
      <c r="L4657">
        <v>2901.2067195875229</v>
      </c>
      <c r="M4657">
        <v>11875.149999999991</v>
      </c>
      <c r="N4657">
        <v>12407.717699999999</v>
      </c>
      <c r="O4657">
        <v>9293.0297655022896</v>
      </c>
      <c r="P4657">
        <v>10936.96</v>
      </c>
      <c r="Q4657">
        <v>3336.8100194659869</v>
      </c>
      <c r="R4657">
        <v>8894.7269846321196</v>
      </c>
      <c r="S4657">
        <v>21093</v>
      </c>
      <c r="T4657">
        <v>11564.4</v>
      </c>
      <c r="U4657">
        <v>1601</v>
      </c>
      <c r="V4657">
        <v>9742.3800285617363</v>
      </c>
      <c r="W4657">
        <v>4241.8434559127354</v>
      </c>
      <c r="X4657">
        <v>14040.85759317966</v>
      </c>
      <c r="Y4657">
        <v>57328</v>
      </c>
      <c r="Z4657">
        <v>12409.43452119283</v>
      </c>
      <c r="AA4657">
        <v>173803.96329627279</v>
      </c>
      <c r="AB4657">
        <v>569</v>
      </c>
      <c r="AC4657">
        <v>10916.50583</v>
      </c>
      <c r="AD4657">
        <v>21211.338491021441</v>
      </c>
      <c r="AE4657">
        <v>17580.853716418929</v>
      </c>
      <c r="AF4657">
        <v>35253.31862624838</v>
      </c>
      <c r="AG4657">
        <v>152080.07497828</v>
      </c>
      <c r="AH4657">
        <v>27686.115873018749</v>
      </c>
      <c r="AI4657">
        <v>3088.1191973200521</v>
      </c>
      <c r="AJ4657">
        <v>49820.985239169393</v>
      </c>
      <c r="AK4657">
        <v>2251</v>
      </c>
      <c r="AL4657">
        <v>707617.125</v>
      </c>
      <c r="AM4657">
        <v>579567.25</v>
      </c>
      <c r="AN4657">
        <v>128049.8515625</v>
      </c>
      <c r="AO4657" s="5" t="s">
        <v>3267</v>
      </c>
    </row>
    <row r="4658" spans="1:41" ht="14.25" x14ac:dyDescent="0.45">
      <c r="A4658">
        <v>2023</v>
      </c>
      <c r="B4658" s="5" t="s">
        <v>1508</v>
      </c>
      <c r="C4658" s="5" t="s">
        <v>170</v>
      </c>
      <c r="D4658" s="5" t="s">
        <v>83</v>
      </c>
      <c r="E4658" s="5" t="s">
        <v>90</v>
      </c>
      <c r="F4658" s="5" t="s">
        <v>91</v>
      </c>
      <c r="G4658" s="5" t="s">
        <v>86</v>
      </c>
      <c r="H4658" s="5" t="s">
        <v>130</v>
      </c>
      <c r="I4658">
        <v>417.20137491516607</v>
      </c>
      <c r="J4658"/>
      <c r="K4658"/>
      <c r="L4658"/>
      <c r="M4658">
        <v>1133.5403512517955</v>
      </c>
      <c r="N4658">
        <v>684.83482422056147</v>
      </c>
      <c r="O4658">
        <v>11.226800397058385</v>
      </c>
      <c r="P4658"/>
      <c r="Q4658">
        <v>233.40518025484383</v>
      </c>
      <c r="R4658">
        <v>599.51114120291777</v>
      </c>
      <c r="S4658">
        <v>3853.7305570654657</v>
      </c>
      <c r="T4658">
        <v>1684.0200595587578</v>
      </c>
      <c r="U4658">
        <v>22.45360079411677</v>
      </c>
      <c r="V4658">
        <v>481.6297370338047</v>
      </c>
      <c r="W4658">
        <v>0</v>
      </c>
      <c r="X4658">
        <v>123.49480436764223</v>
      </c>
      <c r="Y4658">
        <v>3092.9835093895849</v>
      </c>
      <c r="Z4658"/>
      <c r="AA4658">
        <v>4920.8947214117079</v>
      </c>
      <c r="AB4658"/>
      <c r="AC4658">
        <v>218.13673171484442</v>
      </c>
      <c r="AD4658">
        <v>449.07201588233539</v>
      </c>
      <c r="AE4658">
        <v>336.80401191175156</v>
      </c>
      <c r="AF4658">
        <v>4574.9211618012914</v>
      </c>
      <c r="AG4658">
        <v>7277.2120173732446</v>
      </c>
      <c r="AH4658">
        <v>3875.4914970645546</v>
      </c>
      <c r="AI4658">
        <v>990.20379502054948</v>
      </c>
      <c r="AJ4658">
        <v>476.49290877163435</v>
      </c>
      <c r="AK4658"/>
      <c r="AL4658">
        <v>35457.26171875</v>
      </c>
      <c r="AM4658">
        <v>23336.48046875</v>
      </c>
      <c r="AN4658">
        <v>12120.779296875</v>
      </c>
      <c r="AO4658" s="5" t="s">
        <v>6040</v>
      </c>
    </row>
    <row r="4659" spans="1:41" ht="14.25" x14ac:dyDescent="0.45">
      <c r="A4659">
        <v>2023</v>
      </c>
      <c r="B4659" s="5" t="s">
        <v>4071</v>
      </c>
      <c r="C4659" s="5" t="s">
        <v>170</v>
      </c>
      <c r="D4659" s="5" t="s">
        <v>83</v>
      </c>
      <c r="E4659" s="5" t="s">
        <v>90</v>
      </c>
      <c r="F4659" s="5" t="s">
        <v>91</v>
      </c>
      <c r="G4659" s="5" t="s">
        <v>86</v>
      </c>
      <c r="H4659" s="5" t="s">
        <v>130</v>
      </c>
      <c r="I4659">
        <v>387.70366787905846</v>
      </c>
      <c r="J4659"/>
      <c r="K4659"/>
      <c r="L4659">
        <v>272.52379837652654</v>
      </c>
      <c r="M4659">
        <v>2416.7204761691974</v>
      </c>
      <c r="N4659">
        <v>1069.5273596663683</v>
      </c>
      <c r="O4659">
        <v>246.81400607685421</v>
      </c>
      <c r="P4659">
        <v>509.76964815113467</v>
      </c>
      <c r="Q4659">
        <v>0</v>
      </c>
      <c r="R4659">
        <v>308.51750759606773</v>
      </c>
      <c r="S4659">
        <v>2956.6261144623159</v>
      </c>
      <c r="T4659">
        <v>1491.167953380994</v>
      </c>
      <c r="U4659">
        <v>63.760284903187333</v>
      </c>
      <c r="V4659">
        <v>432.95290232648176</v>
      </c>
      <c r="W4659">
        <v>617.03501519213546</v>
      </c>
      <c r="X4659">
        <v>44.220842755436379</v>
      </c>
      <c r="Y4659">
        <v>2656.3357404021435</v>
      </c>
      <c r="Z4659">
        <v>0</v>
      </c>
      <c r="AA4659">
        <v>9025.1654888769681</v>
      </c>
      <c r="AB4659"/>
      <c r="AC4659">
        <v>149.94470206973347</v>
      </c>
      <c r="AD4659">
        <v>0</v>
      </c>
      <c r="AE4659">
        <v>359.93709219541239</v>
      </c>
      <c r="AF4659">
        <v>6787.3851671134908</v>
      </c>
      <c r="AG4659">
        <v>12430.170381045569</v>
      </c>
      <c r="AH4659">
        <v>1836.7075618885901</v>
      </c>
      <c r="AI4659">
        <v>107.98112765862372</v>
      </c>
      <c r="AJ4659">
        <v>1451.5910439498828</v>
      </c>
      <c r="AK4659"/>
      <c r="AL4659">
        <v>45622.55859375</v>
      </c>
      <c r="AM4659">
        <v>35905.28515625</v>
      </c>
      <c r="AN4659">
        <v>9717.2734375</v>
      </c>
      <c r="AO4659" s="5" t="s">
        <v>4710</v>
      </c>
    </row>
    <row r="4660" spans="1:41" ht="14.25" x14ac:dyDescent="0.45">
      <c r="A4660">
        <v>2023</v>
      </c>
      <c r="B4660" s="5" t="s">
        <v>5028</v>
      </c>
      <c r="C4660" s="5" t="s">
        <v>170</v>
      </c>
      <c r="D4660" s="5" t="s">
        <v>83</v>
      </c>
      <c r="E4660" s="5" t="s">
        <v>90</v>
      </c>
      <c r="F4660" s="5" t="s">
        <v>91</v>
      </c>
      <c r="G4660" s="5" t="s">
        <v>86</v>
      </c>
      <c r="H4660" s="5" t="s">
        <v>130</v>
      </c>
      <c r="I4660">
        <v>200.50107386112001</v>
      </c>
      <c r="J4660">
        <v>2200</v>
      </c>
      <c r="K4660">
        <v>0</v>
      </c>
      <c r="L4660">
        <v>315</v>
      </c>
      <c r="M4660">
        <v>2350</v>
      </c>
      <c r="N4660">
        <v>1016.476</v>
      </c>
      <c r="O4660">
        <v>250</v>
      </c>
      <c r="P4660">
        <v>677.69600000000003</v>
      </c>
      <c r="Q4660">
        <v>0</v>
      </c>
      <c r="R4660">
        <v>100</v>
      </c>
      <c r="S4660">
        <v>3075</v>
      </c>
      <c r="T4660">
        <v>1700</v>
      </c>
      <c r="U4660">
        <v>22</v>
      </c>
      <c r="V4660">
        <v>545</v>
      </c>
      <c r="W4660">
        <v>649</v>
      </c>
      <c r="X4660">
        <v>121</v>
      </c>
      <c r="Y4660">
        <v>3303</v>
      </c>
      <c r="Z4660">
        <v>0</v>
      </c>
      <c r="AA4660">
        <v>8903</v>
      </c>
      <c r="AB4660">
        <v>56</v>
      </c>
      <c r="AC4660">
        <v>261.17615000000001</v>
      </c>
      <c r="AD4660">
        <v>0</v>
      </c>
      <c r="AE4660">
        <v>400</v>
      </c>
      <c r="AF4660">
        <v>8305</v>
      </c>
      <c r="AG4660">
        <v>17961</v>
      </c>
      <c r="AH4660">
        <v>1620</v>
      </c>
      <c r="AI4660">
        <v>105</v>
      </c>
      <c r="AJ4660">
        <v>1508</v>
      </c>
      <c r="AK4660">
        <v>0</v>
      </c>
      <c r="AL4660">
        <v>55643.84765625</v>
      </c>
      <c r="AM4660">
        <v>45717.84765625</v>
      </c>
      <c r="AN4660">
        <v>9926</v>
      </c>
      <c r="AO4660" s="5" t="s">
        <v>6041</v>
      </c>
    </row>
    <row r="4661" spans="1:41" ht="14.25" x14ac:dyDescent="0.45">
      <c r="A4661">
        <v>2023</v>
      </c>
      <c r="B4661" s="5" t="s">
        <v>1507</v>
      </c>
      <c r="C4661" s="5" t="s">
        <v>170</v>
      </c>
      <c r="D4661" s="5" t="s">
        <v>83</v>
      </c>
      <c r="E4661" s="5" t="s">
        <v>90</v>
      </c>
      <c r="F4661" s="5" t="s">
        <v>91</v>
      </c>
      <c r="G4661" s="5" t="s">
        <v>86</v>
      </c>
      <c r="H4661" s="5" t="s">
        <v>130</v>
      </c>
      <c r="I4661">
        <v>460.58375777485656</v>
      </c>
      <c r="J4661"/>
      <c r="K4661">
        <v>34.117315390730113</v>
      </c>
      <c r="L4661">
        <v>247.91915850597218</v>
      </c>
      <c r="M4661">
        <v>94.391239247686656</v>
      </c>
      <c r="N4661">
        <v>705.09118474175568</v>
      </c>
      <c r="O4661">
        <v>11.372438463576705</v>
      </c>
      <c r="P4661"/>
      <c r="Q4661">
        <v>261.56608466226419</v>
      </c>
      <c r="R4661">
        <v>1554.6123379709356</v>
      </c>
      <c r="S4661">
        <v>2786.2474235762925</v>
      </c>
      <c r="T4661">
        <v>1437.4762217960954</v>
      </c>
      <c r="U4661">
        <v>21.963244579015051</v>
      </c>
      <c r="V4661"/>
      <c r="W4661">
        <v>216.07633080795739</v>
      </c>
      <c r="X4661">
        <v>125.09682309934375</v>
      </c>
      <c r="Y4661">
        <v>3280.9484967418794</v>
      </c>
      <c r="Z4661">
        <v>0</v>
      </c>
      <c r="AA4661">
        <v>4911.3020595737526</v>
      </c>
      <c r="AB4661">
        <v>0</v>
      </c>
      <c r="AC4661">
        <v>272.16106911515544</v>
      </c>
      <c r="AD4661">
        <v>0</v>
      </c>
      <c r="AE4661">
        <v>284.31096158941762</v>
      </c>
      <c r="AF4661">
        <v>3760.3434049793382</v>
      </c>
      <c r="AG4661">
        <v>8720.4696905266865</v>
      </c>
      <c r="AH4661">
        <v>3553.88701986772</v>
      </c>
      <c r="AI4661"/>
      <c r="AJ4661">
        <v>1145.2045532821742</v>
      </c>
      <c r="AK4661"/>
      <c r="AL4661">
        <v>33885.13671875</v>
      </c>
      <c r="AM4661">
        <v>25626.4765625</v>
      </c>
      <c r="AN4661">
        <v>8258.6640625</v>
      </c>
      <c r="AO4661" s="5" t="s">
        <v>6042</v>
      </c>
    </row>
    <row r="4662" spans="1:41" ht="14.25" x14ac:dyDescent="0.45">
      <c r="A4662">
        <v>2023</v>
      </c>
      <c r="B4662" s="5" t="s">
        <v>1509</v>
      </c>
      <c r="C4662" s="5" t="s">
        <v>170</v>
      </c>
      <c r="D4662" s="5" t="s">
        <v>83</v>
      </c>
      <c r="E4662" s="5" t="s">
        <v>90</v>
      </c>
      <c r="F4662" s="5" t="s">
        <v>91</v>
      </c>
      <c r="G4662" s="5" t="s">
        <v>86</v>
      </c>
      <c r="H4662" s="5" t="s">
        <v>130</v>
      </c>
      <c r="I4662">
        <v>416.03981238426962</v>
      </c>
      <c r="J4662"/>
      <c r="K4662"/>
      <c r="L4662">
        <v>293.41755189206384</v>
      </c>
      <c r="M4662">
        <v>1167.8251427446637</v>
      </c>
      <c r="N4662">
        <v>667.8533830379065</v>
      </c>
      <c r="O4662">
        <v>32.845248346126553</v>
      </c>
      <c r="P4662"/>
      <c r="Q4662">
        <v>0</v>
      </c>
      <c r="R4662">
        <v>218.96832230751033</v>
      </c>
      <c r="S4662"/>
      <c r="T4662">
        <v>1642.2624173063275</v>
      </c>
      <c r="U4662">
        <v>21.896832230751034</v>
      </c>
      <c r="V4662"/>
      <c r="W4662"/>
      <c r="X4662">
        <v>123.71710210374334</v>
      </c>
      <c r="Y4662">
        <v>3031.6164223474807</v>
      </c>
      <c r="Z4662">
        <v>0</v>
      </c>
      <c r="AA4662">
        <v>4875.7695333850716</v>
      </c>
      <c r="AB4662"/>
      <c r="AC4662">
        <v>215.43198390224407</v>
      </c>
      <c r="AD4662">
        <v>0</v>
      </c>
      <c r="AE4662">
        <v>273.71040288438792</v>
      </c>
      <c r="AF4662">
        <v>5805.1328498267339</v>
      </c>
      <c r="AG4662">
        <v>11857.383714533007</v>
      </c>
      <c r="AH4662">
        <v>3409.0083258444747</v>
      </c>
      <c r="AI4662">
        <v>63.859921517762317</v>
      </c>
      <c r="AJ4662">
        <v>1809.939578444076</v>
      </c>
      <c r="AK4662"/>
      <c r="AL4662">
        <v>35926.6796875</v>
      </c>
      <c r="AM4662">
        <v>29487.16015625</v>
      </c>
      <c r="AN4662">
        <v>6439.51806640625</v>
      </c>
      <c r="AO4662" s="5" t="s">
        <v>3270</v>
      </c>
    </row>
    <row r="4663" spans="1:41" ht="14.25" x14ac:dyDescent="0.45">
      <c r="A4663">
        <v>2023</v>
      </c>
      <c r="B4663" s="5" t="s">
        <v>589</v>
      </c>
      <c r="C4663" s="5" t="s">
        <v>170</v>
      </c>
      <c r="D4663" s="5" t="s">
        <v>83</v>
      </c>
      <c r="E4663" s="5" t="s">
        <v>90</v>
      </c>
      <c r="F4663" s="5" t="s">
        <v>91</v>
      </c>
      <c r="G4663" s="5" t="s">
        <v>86</v>
      </c>
      <c r="H4663" s="5" t="s">
        <v>130</v>
      </c>
      <c r="I4663">
        <v>352.45139204435623</v>
      </c>
      <c r="J4663"/>
      <c r="K4663"/>
      <c r="L4663">
        <v>281.32415328841682</v>
      </c>
      <c r="M4663">
        <v>1096.6333975356022</v>
      </c>
      <c r="N4663">
        <v>891.74448589535905</v>
      </c>
      <c r="O4663">
        <v>180.47209833596551</v>
      </c>
      <c r="P4663"/>
      <c r="Q4663">
        <v>0</v>
      </c>
      <c r="R4663">
        <v>318.4801735340568</v>
      </c>
      <c r="S4663">
        <v>2892.8615762676827</v>
      </c>
      <c r="T4663">
        <v>1539.3208387479413</v>
      </c>
      <c r="U4663">
        <v>44.58722429476795</v>
      </c>
      <c r="V4663">
        <v>478.78186087953208</v>
      </c>
      <c r="W4663">
        <v>1061.6005784468559</v>
      </c>
      <c r="X4663">
        <v>95.331225599732846</v>
      </c>
      <c r="Y4663">
        <v>2260.1476315133564</v>
      </c>
      <c r="Z4663"/>
      <c r="AA4663">
        <v>9575.595036176941</v>
      </c>
      <c r="AB4663">
        <v>0</v>
      </c>
      <c r="AC4663">
        <v>136.02893323969283</v>
      </c>
      <c r="AD4663">
        <v>0</v>
      </c>
      <c r="AE4663">
        <v>270.70814750394828</v>
      </c>
      <c r="AF4663">
        <v>6150.4134373430634</v>
      </c>
      <c r="AG4663">
        <v>11048.077219896431</v>
      </c>
      <c r="AH4663">
        <v>3319.7086629289001</v>
      </c>
      <c r="AI4663">
        <v>61.921038539648222</v>
      </c>
      <c r="AJ4663">
        <v>1232.9190864178338</v>
      </c>
      <c r="AK4663"/>
      <c r="AL4663">
        <v>43289.109375</v>
      </c>
      <c r="AM4663">
        <v>33041.26171875</v>
      </c>
      <c r="AN4663">
        <v>10247.849609375</v>
      </c>
      <c r="AO4663" s="5" t="s">
        <v>1217</v>
      </c>
    </row>
    <row r="4664" spans="1:41" ht="14.25" x14ac:dyDescent="0.45">
      <c r="A4664">
        <v>2023</v>
      </c>
      <c r="B4664" s="5" t="s">
        <v>1508</v>
      </c>
      <c r="C4664" s="5" t="s">
        <v>170</v>
      </c>
      <c r="D4664" s="5" t="s">
        <v>83</v>
      </c>
      <c r="E4664" s="5" t="s">
        <v>90</v>
      </c>
      <c r="F4664" s="5" t="s">
        <v>91</v>
      </c>
      <c r="G4664" s="5" t="s">
        <v>87</v>
      </c>
      <c r="H4664" s="5" t="s">
        <v>130</v>
      </c>
      <c r="I4664">
        <v>379.04424</v>
      </c>
      <c r="J4664"/>
      <c r="K4664">
        <v>0</v>
      </c>
      <c r="L4664">
        <v>0</v>
      </c>
      <c r="M4664">
        <v>1250.847479315991</v>
      </c>
      <c r="N4664">
        <v>693.0189793910115</v>
      </c>
      <c r="O4664">
        <v>12</v>
      </c>
      <c r="P4664">
        <v>0</v>
      </c>
      <c r="Q4664">
        <v>243.76583803344411</v>
      </c>
      <c r="R4664">
        <v>675.27820312620668</v>
      </c>
      <c r="S4664">
        <v>4021.86</v>
      </c>
      <c r="T4664">
        <v>1730.1090706395889</v>
      </c>
      <c r="U4664">
        <v>23.66751949624577</v>
      </c>
      <c r="V4664">
        <v>513</v>
      </c>
      <c r="W4664">
        <v>0</v>
      </c>
      <c r="X4664">
        <v>134.927909507777</v>
      </c>
      <c r="Y4664">
        <v>3568</v>
      </c>
      <c r="Z4664">
        <v>0</v>
      </c>
      <c r="AA4664">
        <v>5339.5026112446076</v>
      </c>
      <c r="AB4664"/>
      <c r="AC4664">
        <v>240.5</v>
      </c>
      <c r="AD4664">
        <v>492.4562384514021</v>
      </c>
      <c r="AE4664">
        <v>351.49781430067958</v>
      </c>
      <c r="AF4664">
        <v>6160.2335274956113</v>
      </c>
      <c r="AG4664">
        <v>8230</v>
      </c>
      <c r="AH4664">
        <v>4066.683287118904</v>
      </c>
      <c r="AI4664">
        <v>1033.4035740439981</v>
      </c>
      <c r="AJ4664">
        <v>500</v>
      </c>
      <c r="AK4664"/>
      <c r="AL4664">
        <v>39659.796875</v>
      </c>
      <c r="AM4664">
        <v>26917.509765625</v>
      </c>
      <c r="AN4664">
        <v>12742.287109375</v>
      </c>
      <c r="AO4664" s="5" t="s">
        <v>6044</v>
      </c>
    </row>
    <row r="4665" spans="1:41" ht="14.25" x14ac:dyDescent="0.45">
      <c r="A4665">
        <v>2023</v>
      </c>
      <c r="B4665" s="5" t="s">
        <v>1507</v>
      </c>
      <c r="C4665" s="5" t="s">
        <v>170</v>
      </c>
      <c r="D4665" s="5" t="s">
        <v>83</v>
      </c>
      <c r="E4665" s="5" t="s">
        <v>90</v>
      </c>
      <c r="F4665" s="5" t="s">
        <v>91</v>
      </c>
      <c r="G4665" s="5" t="s">
        <v>87</v>
      </c>
      <c r="H4665" s="5" t="s">
        <v>130</v>
      </c>
      <c r="I4665">
        <v>486</v>
      </c>
      <c r="J4665"/>
      <c r="K4665">
        <v>30</v>
      </c>
      <c r="L4665">
        <v>265.74078355885712</v>
      </c>
      <c r="M4665">
        <v>101.6749999999999</v>
      </c>
      <c r="N4665">
        <v>768.18000000000006</v>
      </c>
      <c r="O4665">
        <v>12.80084544196357</v>
      </c>
      <c r="P4665">
        <v>420</v>
      </c>
      <c r="Q4665">
        <v>289.21430287895879</v>
      </c>
      <c r="R4665">
        <v>1685.1993200905331</v>
      </c>
      <c r="S4665">
        <v>3060</v>
      </c>
      <c r="T4665">
        <v>1352</v>
      </c>
      <c r="U4665">
        <v>16</v>
      </c>
      <c r="V4665">
        <v>440</v>
      </c>
      <c r="W4665">
        <v>245</v>
      </c>
      <c r="X4665">
        <v>148</v>
      </c>
      <c r="Y4665">
        <v>3764.27063534737</v>
      </c>
      <c r="Z4665">
        <v>0</v>
      </c>
      <c r="AA4665">
        <v>5371.910396034622</v>
      </c>
      <c r="AB4665"/>
      <c r="AC4665">
        <v>306.34516000000002</v>
      </c>
      <c r="AD4665">
        <v>400</v>
      </c>
      <c r="AE4665">
        <v>313.97745680642441</v>
      </c>
      <c r="AF4665">
        <v>4030.655028483885</v>
      </c>
      <c r="AG4665">
        <v>9614.1418924420796</v>
      </c>
      <c r="AH4665">
        <v>3790.6842410988929</v>
      </c>
      <c r="AI4665">
        <v>882</v>
      </c>
      <c r="AJ4665">
        <v>1257.94785044736</v>
      </c>
      <c r="AK4665"/>
      <c r="AL4665">
        <v>39051.7421875</v>
      </c>
      <c r="AM4665">
        <v>29029.58203125</v>
      </c>
      <c r="AN4665">
        <v>10022.16015625</v>
      </c>
      <c r="AO4665" s="5" t="s">
        <v>6045</v>
      </c>
    </row>
    <row r="4666" spans="1:41" ht="14.25" x14ac:dyDescent="0.45">
      <c r="A4666">
        <v>2023</v>
      </c>
      <c r="B4666" s="5" t="s">
        <v>589</v>
      </c>
      <c r="C4666" s="5" t="s">
        <v>170</v>
      </c>
      <c r="D4666" s="5" t="s">
        <v>83</v>
      </c>
      <c r="E4666" s="5" t="s">
        <v>90</v>
      </c>
      <c r="F4666" s="5" t="s">
        <v>91</v>
      </c>
      <c r="G4666" s="5" t="s">
        <v>87</v>
      </c>
      <c r="H4666" s="5" t="s">
        <v>130</v>
      </c>
      <c r="I4666">
        <v>368.46851108339058</v>
      </c>
      <c r="J4666"/>
      <c r="K4666"/>
      <c r="L4666">
        <v>302.90953672153449</v>
      </c>
      <c r="M4666">
        <v>1163.325779099712</v>
      </c>
      <c r="N4666">
        <v>973.43819999999994</v>
      </c>
      <c r="O4666">
        <v>191.50876473847779</v>
      </c>
      <c r="P4666">
        <v>0</v>
      </c>
      <c r="Q4666">
        <v>0</v>
      </c>
      <c r="R4666">
        <v>335.29771740175738</v>
      </c>
      <c r="S4666">
        <v>3017.9024719395288</v>
      </c>
      <c r="T4666">
        <v>1523.9645726450001</v>
      </c>
      <c r="U4666">
        <v>44.804558435762999</v>
      </c>
      <c r="V4666">
        <v>512</v>
      </c>
      <c r="W4666"/>
      <c r="X4666">
        <v>103.151425073696</v>
      </c>
      <c r="Y4666">
        <v>2393</v>
      </c>
      <c r="Z4666"/>
      <c r="AA4666">
        <v>10746.27585430917</v>
      </c>
      <c r="AB4666">
        <v>0</v>
      </c>
      <c r="AC4666">
        <v>145.19401999999999</v>
      </c>
      <c r="AD4666">
        <v>0</v>
      </c>
      <c r="AE4666">
        <v>287.17141691232001</v>
      </c>
      <c r="AF4666">
        <v>6622.3211308895288</v>
      </c>
      <c r="AG4666">
        <v>12083</v>
      </c>
      <c r="AH4666">
        <v>3654.11357765203</v>
      </c>
      <c r="AI4666">
        <v>65.686801590830598</v>
      </c>
      <c r="AJ4666">
        <v>1334.0577545760129</v>
      </c>
      <c r="AK4666"/>
      <c r="AL4666">
        <v>45867.59375</v>
      </c>
      <c r="AM4666">
        <v>36147.94140625</v>
      </c>
      <c r="AN4666">
        <v>9719.6533203125</v>
      </c>
      <c r="AO4666" s="5" t="s">
        <v>1218</v>
      </c>
    </row>
    <row r="4667" spans="1:41" ht="14.25" x14ac:dyDescent="0.45">
      <c r="A4667">
        <v>2023</v>
      </c>
      <c r="B4667" s="5" t="s">
        <v>4071</v>
      </c>
      <c r="C4667" s="5" t="s">
        <v>170</v>
      </c>
      <c r="D4667" s="5" t="s">
        <v>83</v>
      </c>
      <c r="E4667" s="5" t="s">
        <v>90</v>
      </c>
      <c r="F4667" s="5" t="s">
        <v>91</v>
      </c>
      <c r="G4667" s="5" t="s">
        <v>87</v>
      </c>
      <c r="H4667" s="5" t="s">
        <v>130</v>
      </c>
      <c r="I4667">
        <v>424.56323206252802</v>
      </c>
      <c r="J4667"/>
      <c r="K4667"/>
      <c r="L4667">
        <v>299.79450000000003</v>
      </c>
      <c r="M4667">
        <v>2594.58988752</v>
      </c>
      <c r="N4667">
        <v>1152.7535793806451</v>
      </c>
      <c r="O4667">
        <v>264.46008002112001</v>
      </c>
      <c r="P4667">
        <v>539.28728269342514</v>
      </c>
      <c r="Q4667">
        <v>0</v>
      </c>
      <c r="R4667">
        <v>329.83996196643977</v>
      </c>
      <c r="S4667">
        <v>3168</v>
      </c>
      <c r="T4667">
        <v>1632.9355079328</v>
      </c>
      <c r="U4667">
        <v>65.162623106200002</v>
      </c>
      <c r="V4667">
        <v>468</v>
      </c>
      <c r="W4667">
        <v>665.70215189346015</v>
      </c>
      <c r="X4667">
        <v>48</v>
      </c>
      <c r="Y4667">
        <v>2885</v>
      </c>
      <c r="Z4667">
        <v>0</v>
      </c>
      <c r="AA4667">
        <v>9870</v>
      </c>
      <c r="AB4667"/>
      <c r="AC4667">
        <v>160.98058</v>
      </c>
      <c r="AD4667">
        <v>0</v>
      </c>
      <c r="AE4667">
        <v>386.42828112000001</v>
      </c>
      <c r="AF4667">
        <v>7432.6719671423989</v>
      </c>
      <c r="AG4667">
        <v>13621</v>
      </c>
      <c r="AH4667">
        <v>2041</v>
      </c>
      <c r="AI4667">
        <v>115.928484336</v>
      </c>
      <c r="AJ4667">
        <v>1589.5959628749999</v>
      </c>
      <c r="AK4667"/>
      <c r="AL4667">
        <v>49755.69921875</v>
      </c>
      <c r="AM4667">
        <v>39225.08203125</v>
      </c>
      <c r="AN4667">
        <v>10530.6162109375</v>
      </c>
      <c r="AO4667" s="5" t="s">
        <v>4711</v>
      </c>
    </row>
    <row r="4668" spans="1:41" ht="14.25" x14ac:dyDescent="0.45">
      <c r="A4668">
        <v>2023</v>
      </c>
      <c r="B4668" s="5" t="s">
        <v>1509</v>
      </c>
      <c r="C4668" s="5" t="s">
        <v>170</v>
      </c>
      <c r="D4668" s="5" t="s">
        <v>83</v>
      </c>
      <c r="E4668" s="5" t="s">
        <v>90</v>
      </c>
      <c r="F4668" s="5" t="s">
        <v>91</v>
      </c>
      <c r="G4668" s="5" t="s">
        <v>87</v>
      </c>
      <c r="H4668" s="5" t="s">
        <v>130</v>
      </c>
      <c r="I4668">
        <v>445.2305647808609</v>
      </c>
      <c r="J4668"/>
      <c r="K4668">
        <v>0</v>
      </c>
      <c r="L4668">
        <v>319.24160000000001</v>
      </c>
      <c r="M4668">
        <v>1283.6481193772979</v>
      </c>
      <c r="N4668">
        <v>714.71222241138196</v>
      </c>
      <c r="O4668">
        <v>34.829830992525856</v>
      </c>
      <c r="P4668">
        <v>0</v>
      </c>
      <c r="Q4668">
        <v>0</v>
      </c>
      <c r="R4668">
        <v>239.27922321231</v>
      </c>
      <c r="S4668">
        <v>3826</v>
      </c>
      <c r="T4668">
        <v>1664.767369352669</v>
      </c>
      <c r="U4668">
        <v>23.203450486515461</v>
      </c>
      <c r="V4668"/>
      <c r="W4668">
        <v>0</v>
      </c>
      <c r="X4668">
        <v>128</v>
      </c>
      <c r="Y4668">
        <v>3378</v>
      </c>
      <c r="Z4668">
        <v>0</v>
      </c>
      <c r="AA4668">
        <v>5232.6339524743253</v>
      </c>
      <c r="AB4668"/>
      <c r="AC4668">
        <v>226.33271999999999</v>
      </c>
      <c r="AD4668"/>
      <c r="AE4668">
        <v>290.77354027636608</v>
      </c>
      <c r="AF4668">
        <v>6212.4404934810254</v>
      </c>
      <c r="AG4668">
        <v>13388.652177430829</v>
      </c>
      <c r="AH4668">
        <v>3720.3457262690872</v>
      </c>
      <c r="AI4668">
        <v>67.000537622647215</v>
      </c>
      <c r="AJ4668">
        <v>1942.548776708438</v>
      </c>
      <c r="AK4668"/>
      <c r="AL4668">
        <v>43137.640625</v>
      </c>
      <c r="AM4668">
        <v>32413.048828125</v>
      </c>
      <c r="AN4668">
        <v>10724.5927734375</v>
      </c>
      <c r="AO4668" s="5" t="s">
        <v>3271</v>
      </c>
    </row>
    <row r="4669" spans="1:41" ht="14.25" x14ac:dyDescent="0.45">
      <c r="A4669">
        <v>2023</v>
      </c>
      <c r="B4669" s="5" t="s">
        <v>5028</v>
      </c>
      <c r="C4669" s="5" t="s">
        <v>170</v>
      </c>
      <c r="D4669" s="5" t="s">
        <v>83</v>
      </c>
      <c r="E4669" s="5" t="s">
        <v>90</v>
      </c>
      <c r="F4669" s="5" t="s">
        <v>91</v>
      </c>
      <c r="G4669" s="5" t="s">
        <v>87</v>
      </c>
      <c r="H4669" s="5" t="s">
        <v>130</v>
      </c>
      <c r="I4669">
        <v>221.36938667104789</v>
      </c>
      <c r="J4669">
        <v>2510.7511141813379</v>
      </c>
      <c r="K4669"/>
      <c r="L4669">
        <v>348.36531605482321</v>
      </c>
      <c r="M4669">
        <v>2543.7155760000001</v>
      </c>
      <c r="N4669">
        <v>1104.5842505937951</v>
      </c>
      <c r="O4669">
        <v>270.60804000000002</v>
      </c>
      <c r="P4669">
        <v>736.44088398561939</v>
      </c>
      <c r="Q4669">
        <v>0</v>
      </c>
      <c r="R4669">
        <v>108.0695823602389</v>
      </c>
      <c r="S4669">
        <v>3283.020550278</v>
      </c>
      <c r="T4669">
        <v>1873.8572999999999</v>
      </c>
      <c r="U4669">
        <v>22.893288219999999</v>
      </c>
      <c r="V4669">
        <v>593</v>
      </c>
      <c r="W4669">
        <v>702.49847183999998</v>
      </c>
      <c r="X4669">
        <v>134.673</v>
      </c>
      <c r="Y4669">
        <v>3706</v>
      </c>
      <c r="Z4669">
        <v>0</v>
      </c>
      <c r="AA4669">
        <v>9870</v>
      </c>
      <c r="AB4669">
        <v>56</v>
      </c>
      <c r="AC4669">
        <v>282.70540999999997</v>
      </c>
      <c r="AD4669">
        <v>0</v>
      </c>
      <c r="AE4669">
        <v>432.97286400000002</v>
      </c>
      <c r="AF4669">
        <v>9184.6792058263709</v>
      </c>
      <c r="AG4669">
        <v>20311</v>
      </c>
      <c r="AH4669">
        <v>1810.637863408142</v>
      </c>
      <c r="AI4669">
        <v>113.6553768</v>
      </c>
      <c r="AJ4669">
        <v>1698.2529282501121</v>
      </c>
      <c r="AK4669"/>
      <c r="AL4669">
        <v>61919.75</v>
      </c>
      <c r="AM4669">
        <v>51131.0859375</v>
      </c>
      <c r="AN4669">
        <v>10788.666015625</v>
      </c>
      <c r="AO4669" s="5" t="s">
        <v>6043</v>
      </c>
    </row>
    <row r="4670" spans="1:41" ht="14.25" x14ac:dyDescent="0.45">
      <c r="A4670">
        <v>2023</v>
      </c>
      <c r="B4670" s="5" t="s">
        <v>4071</v>
      </c>
      <c r="C4670" s="5" t="s">
        <v>170</v>
      </c>
      <c r="D4670" s="5" t="s">
        <v>83</v>
      </c>
      <c r="E4670" s="5" t="s">
        <v>92</v>
      </c>
      <c r="F4670" s="5" t="s">
        <v>224</v>
      </c>
      <c r="G4670" s="5" t="s">
        <v>86</v>
      </c>
      <c r="H4670" s="5" t="s">
        <v>130</v>
      </c>
      <c r="I4670">
        <v>0</v>
      </c>
      <c r="J4670">
        <v>0</v>
      </c>
      <c r="K4670">
        <v>83.299727050938287</v>
      </c>
      <c r="L4670">
        <v>20.567833839737851</v>
      </c>
      <c r="M4670">
        <v>0</v>
      </c>
      <c r="N4670">
        <v>0</v>
      </c>
      <c r="O4670">
        <v>0</v>
      </c>
      <c r="P4670">
        <v>0</v>
      </c>
      <c r="Q4670">
        <v>0</v>
      </c>
      <c r="R4670">
        <v>102.02346947643909</v>
      </c>
      <c r="S4670">
        <v>0</v>
      </c>
      <c r="T4670">
        <v>51.419584599344624</v>
      </c>
      <c r="U4670">
        <v>0</v>
      </c>
      <c r="V4670">
        <v>431.92451063449488</v>
      </c>
      <c r="W4670">
        <v>51.419584599344624</v>
      </c>
      <c r="X4670">
        <v>0</v>
      </c>
      <c r="Y4670">
        <v>0</v>
      </c>
      <c r="Z4670">
        <v>0</v>
      </c>
      <c r="AA4670">
        <v>0</v>
      </c>
      <c r="AB4670">
        <v>0</v>
      </c>
      <c r="AC4670">
        <v>0</v>
      </c>
      <c r="AD4670">
        <v>0</v>
      </c>
      <c r="AE4670">
        <v>0</v>
      </c>
      <c r="AF4670">
        <v>63.34892822639258</v>
      </c>
      <c r="AG4670">
        <v>0</v>
      </c>
      <c r="AH4670">
        <v>0</v>
      </c>
      <c r="AI4670">
        <v>0</v>
      </c>
      <c r="AJ4670">
        <v>0</v>
      </c>
      <c r="AK4670"/>
      <c r="AL4670">
        <v>804.00360107421875</v>
      </c>
      <c r="AM4670">
        <v>617.86474609375</v>
      </c>
      <c r="AN4670">
        <v>186.13890075683594</v>
      </c>
      <c r="AO4670" s="5" t="s">
        <v>4712</v>
      </c>
    </row>
    <row r="4671" spans="1:41" ht="14.25" x14ac:dyDescent="0.45">
      <c r="A4671">
        <v>2023</v>
      </c>
      <c r="B4671" s="5" t="s">
        <v>1509</v>
      </c>
      <c r="C4671" s="5" t="s">
        <v>170</v>
      </c>
      <c r="D4671" s="5" t="s">
        <v>83</v>
      </c>
      <c r="E4671" s="5" t="s">
        <v>92</v>
      </c>
      <c r="F4671" s="5" t="s">
        <v>224</v>
      </c>
      <c r="G4671" s="5" t="s">
        <v>86</v>
      </c>
      <c r="H4671" s="5" t="s">
        <v>130</v>
      </c>
      <c r="I4671">
        <v>0</v>
      </c>
      <c r="J4671"/>
      <c r="K4671">
        <v>38.319456403814307</v>
      </c>
      <c r="L4671"/>
      <c r="M4671">
        <v>119.06402525470875</v>
      </c>
      <c r="N4671">
        <v>0</v>
      </c>
      <c r="O4671">
        <v>0</v>
      </c>
      <c r="P4671">
        <v>0</v>
      </c>
      <c r="Q4671">
        <v>0</v>
      </c>
      <c r="R4671">
        <v>108.61575468431582</v>
      </c>
      <c r="S4671">
        <v>0</v>
      </c>
      <c r="T4671">
        <v>54.742080576877584</v>
      </c>
      <c r="U4671"/>
      <c r="V4671">
        <v>0</v>
      </c>
      <c r="W4671">
        <v>54.742080576877584</v>
      </c>
      <c r="X4671">
        <v>0</v>
      </c>
      <c r="Y4671">
        <v>0</v>
      </c>
      <c r="Z4671">
        <v>0</v>
      </c>
      <c r="AA4671">
        <v>0</v>
      </c>
      <c r="AB4671"/>
      <c r="AC4671">
        <v>0</v>
      </c>
      <c r="AD4671">
        <v>0</v>
      </c>
      <c r="AE4671"/>
      <c r="AF4671">
        <v>0</v>
      </c>
      <c r="AG4671">
        <v>0</v>
      </c>
      <c r="AH4671">
        <v>0</v>
      </c>
      <c r="AI4671">
        <v>0</v>
      </c>
      <c r="AJ4671">
        <v>0</v>
      </c>
      <c r="AK4671"/>
      <c r="AL4671">
        <v>375.48336791992188</v>
      </c>
      <c r="AM4671">
        <v>108.61575317382813</v>
      </c>
      <c r="AN4671">
        <v>266.86764526367188</v>
      </c>
      <c r="AO4671" s="5" t="s">
        <v>3273</v>
      </c>
    </row>
    <row r="4672" spans="1:41" ht="14.25" x14ac:dyDescent="0.45">
      <c r="A4672">
        <v>2023</v>
      </c>
      <c r="B4672" s="5" t="s">
        <v>589</v>
      </c>
      <c r="C4672" s="5" t="s">
        <v>170</v>
      </c>
      <c r="D4672" s="5" t="s">
        <v>83</v>
      </c>
      <c r="E4672" s="5" t="s">
        <v>92</v>
      </c>
      <c r="F4672" s="5" t="s">
        <v>224</v>
      </c>
      <c r="G4672" s="5" t="s">
        <v>86</v>
      </c>
      <c r="H4672" s="5" t="s">
        <v>130</v>
      </c>
      <c r="I4672">
        <v>0</v>
      </c>
      <c r="J4672"/>
      <c r="K4672">
        <v>84.928046275748486</v>
      </c>
      <c r="L4672">
        <v>21.232011568937121</v>
      </c>
      <c r="M4672">
        <v>0</v>
      </c>
      <c r="N4672">
        <v>0</v>
      </c>
      <c r="O4672">
        <v>0</v>
      </c>
      <c r="P4672">
        <v>0</v>
      </c>
      <c r="Q4672">
        <v>0</v>
      </c>
      <c r="R4672">
        <v>105.31801749787313</v>
      </c>
      <c r="S4672">
        <v>0</v>
      </c>
      <c r="T4672">
        <v>53.080028922342798</v>
      </c>
      <c r="U4672">
        <v>0</v>
      </c>
      <c r="V4672">
        <v>0</v>
      </c>
      <c r="W4672">
        <v>53.080028922342798</v>
      </c>
      <c r="X4672">
        <v>0</v>
      </c>
      <c r="Y4672">
        <v>0</v>
      </c>
      <c r="Z4672">
        <v>0</v>
      </c>
      <c r="AA4672">
        <v>0</v>
      </c>
      <c r="AB4672">
        <v>0</v>
      </c>
      <c r="AC4672"/>
      <c r="AD4672">
        <v>0</v>
      </c>
      <c r="AE4672"/>
      <c r="AF4672">
        <v>64.687986351767947</v>
      </c>
      <c r="AG4672">
        <v>0</v>
      </c>
      <c r="AH4672">
        <v>0</v>
      </c>
      <c r="AI4672">
        <v>0</v>
      </c>
      <c r="AJ4672">
        <v>0</v>
      </c>
      <c r="AK4672"/>
      <c r="AL4672">
        <v>382.32611083984375</v>
      </c>
      <c r="AM4672">
        <v>191.23800659179688</v>
      </c>
      <c r="AN4672">
        <v>191.08810424804688</v>
      </c>
      <c r="AO4672" s="5" t="s">
        <v>1219</v>
      </c>
    </row>
    <row r="4673" spans="1:41" ht="14.25" x14ac:dyDescent="0.45">
      <c r="A4673">
        <v>2023</v>
      </c>
      <c r="B4673" s="5" t="s">
        <v>1507</v>
      </c>
      <c r="C4673" s="5" t="s">
        <v>170</v>
      </c>
      <c r="D4673" s="5" t="s">
        <v>83</v>
      </c>
      <c r="E4673" s="5" t="s">
        <v>92</v>
      </c>
      <c r="F4673" s="5" t="s">
        <v>224</v>
      </c>
      <c r="G4673" s="5" t="s">
        <v>86</v>
      </c>
      <c r="H4673" s="5" t="s">
        <v>130</v>
      </c>
      <c r="I4673">
        <v>0</v>
      </c>
      <c r="J4673">
        <v>0</v>
      </c>
      <c r="K4673">
        <v>39.80353462251847</v>
      </c>
      <c r="L4673"/>
      <c r="M4673">
        <v>102.35194617219034</v>
      </c>
      <c r="N4673">
        <v>0</v>
      </c>
      <c r="O4673">
        <v>0</v>
      </c>
      <c r="P4673">
        <v>39.80353462251847</v>
      </c>
      <c r="Q4673">
        <v>0</v>
      </c>
      <c r="R4673">
        <v>0</v>
      </c>
      <c r="S4673">
        <v>0</v>
      </c>
      <c r="T4673">
        <v>0</v>
      </c>
      <c r="U4673">
        <v>0</v>
      </c>
      <c r="V4673">
        <v>0</v>
      </c>
      <c r="W4673">
        <v>56.862192317883526</v>
      </c>
      <c r="X4673"/>
      <c r="Y4673">
        <v>0</v>
      </c>
      <c r="Z4673">
        <v>0</v>
      </c>
      <c r="AA4673">
        <v>0</v>
      </c>
      <c r="AB4673">
        <v>0</v>
      </c>
      <c r="AC4673"/>
      <c r="AD4673">
        <v>0</v>
      </c>
      <c r="AE4673"/>
      <c r="AF4673">
        <v>0</v>
      </c>
      <c r="AG4673">
        <v>1007.3820847006795</v>
      </c>
      <c r="AH4673">
        <v>0</v>
      </c>
      <c r="AI4673">
        <v>0</v>
      </c>
      <c r="AJ4673">
        <v>0</v>
      </c>
      <c r="AK4673"/>
      <c r="AL4673">
        <v>1246.2032470703125</v>
      </c>
      <c r="AM4673">
        <v>1047.1856689453125</v>
      </c>
      <c r="AN4673">
        <v>199.01768493652344</v>
      </c>
      <c r="AO4673" s="5" t="s">
        <v>3274</v>
      </c>
    </row>
    <row r="4674" spans="1:41" ht="14.25" x14ac:dyDescent="0.45">
      <c r="A4674">
        <v>2023</v>
      </c>
      <c r="B4674" s="5" t="s">
        <v>5028</v>
      </c>
      <c r="C4674" s="5" t="s">
        <v>170</v>
      </c>
      <c r="D4674" s="5" t="s">
        <v>83</v>
      </c>
      <c r="E4674" s="5" t="s">
        <v>92</v>
      </c>
      <c r="F4674" s="5" t="s">
        <v>224</v>
      </c>
      <c r="G4674" s="5" t="s">
        <v>86</v>
      </c>
      <c r="H4674" s="5" t="s">
        <v>130</v>
      </c>
      <c r="I4674">
        <v>0</v>
      </c>
      <c r="J4674">
        <v>0</v>
      </c>
      <c r="K4674">
        <v>81</v>
      </c>
      <c r="L4674">
        <v>0</v>
      </c>
      <c r="M4674">
        <v>0</v>
      </c>
      <c r="N4674">
        <v>0</v>
      </c>
      <c r="O4674">
        <v>0</v>
      </c>
      <c r="P4674">
        <v>0</v>
      </c>
      <c r="Q4674">
        <v>0</v>
      </c>
      <c r="R4674">
        <v>21.566700000000001</v>
      </c>
      <c r="S4674">
        <v>0</v>
      </c>
      <c r="T4674">
        <v>0</v>
      </c>
      <c r="U4674">
        <v>0</v>
      </c>
      <c r="V4674">
        <v>420</v>
      </c>
      <c r="W4674">
        <v>240</v>
      </c>
      <c r="X4674">
        <v>0</v>
      </c>
      <c r="Y4674">
        <v>0</v>
      </c>
      <c r="Z4674">
        <v>0</v>
      </c>
      <c r="AA4674">
        <v>0</v>
      </c>
      <c r="AB4674">
        <v>0</v>
      </c>
      <c r="AC4674">
        <v>0</v>
      </c>
      <c r="AD4674">
        <v>0</v>
      </c>
      <c r="AE4674">
        <v>0</v>
      </c>
      <c r="AF4674">
        <v>60.9</v>
      </c>
      <c r="AG4674">
        <v>0</v>
      </c>
      <c r="AH4674">
        <v>0</v>
      </c>
      <c r="AI4674">
        <v>0</v>
      </c>
      <c r="AJ4674">
        <v>0</v>
      </c>
      <c r="AK4674">
        <v>0</v>
      </c>
      <c r="AL4674">
        <v>823.46673583984375</v>
      </c>
      <c r="AM4674">
        <v>502.46670532226563</v>
      </c>
      <c r="AN4674">
        <v>321</v>
      </c>
      <c r="AO4674" s="5" t="s">
        <v>6046</v>
      </c>
    </row>
    <row r="4675" spans="1:41" ht="14.25" x14ac:dyDescent="0.45">
      <c r="A4675">
        <v>2023</v>
      </c>
      <c r="B4675" s="5" t="s">
        <v>1508</v>
      </c>
      <c r="C4675" s="5" t="s">
        <v>170</v>
      </c>
      <c r="D4675" s="5" t="s">
        <v>83</v>
      </c>
      <c r="E4675" s="5" t="s">
        <v>92</v>
      </c>
      <c r="F4675" s="5" t="s">
        <v>224</v>
      </c>
      <c r="G4675" s="5" t="s">
        <v>86</v>
      </c>
      <c r="H4675" s="5" t="s">
        <v>130</v>
      </c>
      <c r="I4675">
        <v>0</v>
      </c>
      <c r="J4675"/>
      <c r="K4675">
        <v>39.293801389704349</v>
      </c>
      <c r="L4675"/>
      <c r="M4675">
        <v>122.09145431800994</v>
      </c>
      <c r="N4675">
        <v>0</v>
      </c>
      <c r="O4675">
        <v>0</v>
      </c>
      <c r="P4675">
        <v>39.293801389704349</v>
      </c>
      <c r="Q4675">
        <v>0</v>
      </c>
      <c r="R4675">
        <v>0</v>
      </c>
      <c r="S4675">
        <v>0</v>
      </c>
      <c r="T4675">
        <v>0</v>
      </c>
      <c r="U4675"/>
      <c r="V4675">
        <v>0</v>
      </c>
      <c r="W4675">
        <v>56.134001985291924</v>
      </c>
      <c r="X4675">
        <v>0</v>
      </c>
      <c r="Y4675">
        <v>0</v>
      </c>
      <c r="Z4675">
        <v>0</v>
      </c>
      <c r="AA4675">
        <v>0</v>
      </c>
      <c r="AB4675"/>
      <c r="AC4675"/>
      <c r="AD4675">
        <v>0</v>
      </c>
      <c r="AE4675"/>
      <c r="AF4675">
        <v>0</v>
      </c>
      <c r="AG4675">
        <v>0</v>
      </c>
      <c r="AH4675">
        <v>0</v>
      </c>
      <c r="AI4675">
        <v>0</v>
      </c>
      <c r="AJ4675">
        <v>0</v>
      </c>
      <c r="AK4675">
        <v>0</v>
      </c>
      <c r="AL4675">
        <v>256.81304931640625</v>
      </c>
      <c r="AM4675">
        <v>39.293800354003906</v>
      </c>
      <c r="AN4675">
        <v>217.51925659179688</v>
      </c>
      <c r="AO4675" s="5" t="s">
        <v>3272</v>
      </c>
    </row>
    <row r="4676" spans="1:41" ht="14.25" x14ac:dyDescent="0.45">
      <c r="A4676">
        <v>2023</v>
      </c>
      <c r="B4676" s="5" t="s">
        <v>4071</v>
      </c>
      <c r="C4676" s="5" t="s">
        <v>170</v>
      </c>
      <c r="D4676" s="5" t="s">
        <v>83</v>
      </c>
      <c r="E4676" s="5" t="s">
        <v>92</v>
      </c>
      <c r="F4676" s="5" t="s">
        <v>224</v>
      </c>
      <c r="G4676" s="5" t="s">
        <v>87</v>
      </c>
      <c r="H4676" s="5" t="s">
        <v>130</v>
      </c>
      <c r="I4676">
        <v>0</v>
      </c>
      <c r="J4676"/>
      <c r="K4676">
        <v>89.254933513156061</v>
      </c>
      <c r="L4676">
        <v>22.626000000000008</v>
      </c>
      <c r="M4676">
        <v>0</v>
      </c>
      <c r="N4676">
        <v>0</v>
      </c>
      <c r="O4676">
        <v>0</v>
      </c>
      <c r="P4676">
        <v>0</v>
      </c>
      <c r="Q4676">
        <v>0</v>
      </c>
      <c r="R4676">
        <v>109.0745791187048</v>
      </c>
      <c r="S4676">
        <v>0</v>
      </c>
      <c r="T4676">
        <v>56.308120963199997</v>
      </c>
      <c r="U4676">
        <v>0</v>
      </c>
      <c r="V4676">
        <v>467</v>
      </c>
      <c r="W4676">
        <v>55.475179324455013</v>
      </c>
      <c r="X4676">
        <v>0</v>
      </c>
      <c r="Y4676">
        <v>0</v>
      </c>
      <c r="Z4676">
        <v>0</v>
      </c>
      <c r="AA4676">
        <v>0</v>
      </c>
      <c r="AB4676">
        <v>0</v>
      </c>
      <c r="AC4676">
        <v>0</v>
      </c>
      <c r="AD4676">
        <v>0</v>
      </c>
      <c r="AE4676">
        <v>0</v>
      </c>
      <c r="AF4676">
        <v>69.371605026662394</v>
      </c>
      <c r="AG4676">
        <v>0</v>
      </c>
      <c r="AH4676">
        <v>0</v>
      </c>
      <c r="AI4676">
        <v>0</v>
      </c>
      <c r="AJ4676">
        <v>0</v>
      </c>
      <c r="AK4676">
        <v>0</v>
      </c>
      <c r="AL4676">
        <v>869.11041259765625</v>
      </c>
      <c r="AM4676">
        <v>668.0721435546875</v>
      </c>
      <c r="AN4676">
        <v>201.03823852539063</v>
      </c>
      <c r="AO4676" s="5" t="s">
        <v>4713</v>
      </c>
    </row>
    <row r="4677" spans="1:41" ht="14.25" x14ac:dyDescent="0.45">
      <c r="A4677">
        <v>2023</v>
      </c>
      <c r="B4677" s="5" t="s">
        <v>1508</v>
      </c>
      <c r="C4677" s="5" t="s">
        <v>170</v>
      </c>
      <c r="D4677" s="5" t="s">
        <v>83</v>
      </c>
      <c r="E4677" s="5" t="s">
        <v>92</v>
      </c>
      <c r="F4677" s="5" t="s">
        <v>224</v>
      </c>
      <c r="G4677" s="5" t="s">
        <v>87</v>
      </c>
      <c r="H4677" s="5" t="s">
        <v>130</v>
      </c>
      <c r="I4677">
        <v>0</v>
      </c>
      <c r="J4677"/>
      <c r="K4677">
        <v>43.09153363832219</v>
      </c>
      <c r="L4677">
        <v>0</v>
      </c>
      <c r="M4677">
        <v>130.49999999999989</v>
      </c>
      <c r="N4677">
        <v>0</v>
      </c>
      <c r="O4677">
        <v>0</v>
      </c>
      <c r="P4677">
        <v>44.8</v>
      </c>
      <c r="Q4677">
        <v>0</v>
      </c>
      <c r="R4677">
        <v>0</v>
      </c>
      <c r="S4677">
        <v>0</v>
      </c>
      <c r="T4677">
        <v>0</v>
      </c>
      <c r="U4677"/>
      <c r="V4677">
        <v>0</v>
      </c>
      <c r="W4677">
        <v>58.582969050113277</v>
      </c>
      <c r="X4677">
        <v>0</v>
      </c>
      <c r="Y4677">
        <v>0</v>
      </c>
      <c r="Z4677">
        <v>0</v>
      </c>
      <c r="AA4677">
        <v>0</v>
      </c>
      <c r="AB4677">
        <v>0</v>
      </c>
      <c r="AC4677"/>
      <c r="AD4677">
        <v>0</v>
      </c>
      <c r="AE4677">
        <v>0</v>
      </c>
      <c r="AF4677">
        <v>0</v>
      </c>
      <c r="AG4677">
        <v>0</v>
      </c>
      <c r="AH4677">
        <v>0</v>
      </c>
      <c r="AI4677">
        <v>0</v>
      </c>
      <c r="AJ4677">
        <v>0</v>
      </c>
      <c r="AK4677">
        <v>0</v>
      </c>
      <c r="AL4677">
        <v>276.97451782226563</v>
      </c>
      <c r="AM4677">
        <v>44.799999237060547</v>
      </c>
      <c r="AN4677">
        <v>232.17449951171875</v>
      </c>
      <c r="AO4677" s="5" t="s">
        <v>3277</v>
      </c>
    </row>
    <row r="4678" spans="1:41" ht="14.25" x14ac:dyDescent="0.45">
      <c r="A4678">
        <v>2023</v>
      </c>
      <c r="B4678" s="5" t="s">
        <v>1509</v>
      </c>
      <c r="C4678" s="5" t="s">
        <v>170</v>
      </c>
      <c r="D4678" s="5" t="s">
        <v>83</v>
      </c>
      <c r="E4678" s="5" t="s">
        <v>92</v>
      </c>
      <c r="F4678" s="5" t="s">
        <v>224</v>
      </c>
      <c r="G4678" s="5" t="s">
        <v>87</v>
      </c>
      <c r="H4678" s="5" t="s">
        <v>130</v>
      </c>
      <c r="I4678">
        <v>0</v>
      </c>
      <c r="J4678"/>
      <c r="K4678">
        <v>42.040520622753363</v>
      </c>
      <c r="L4678">
        <v>0</v>
      </c>
      <c r="M4678">
        <v>127.7812499999999</v>
      </c>
      <c r="N4678">
        <v>0</v>
      </c>
      <c r="O4678">
        <v>0</v>
      </c>
      <c r="P4678">
        <v>0</v>
      </c>
      <c r="Q4678">
        <v>0</v>
      </c>
      <c r="R4678">
        <v>118.69065413481729</v>
      </c>
      <c r="S4678">
        <v>0</v>
      </c>
      <c r="T4678">
        <v>55.492245645088957</v>
      </c>
      <c r="U4678"/>
      <c r="V4678">
        <v>0</v>
      </c>
      <c r="W4678">
        <v>57.716321093983673</v>
      </c>
      <c r="X4678">
        <v>0</v>
      </c>
      <c r="Y4678">
        <v>0</v>
      </c>
      <c r="Z4678">
        <v>0</v>
      </c>
      <c r="AA4678">
        <v>0</v>
      </c>
      <c r="AB4678">
        <v>99</v>
      </c>
      <c r="AC4678">
        <v>0</v>
      </c>
      <c r="AD4678">
        <v>0</v>
      </c>
      <c r="AE4678">
        <v>0</v>
      </c>
      <c r="AF4678">
        <v>0</v>
      </c>
      <c r="AG4678">
        <v>0</v>
      </c>
      <c r="AH4678">
        <v>0</v>
      </c>
      <c r="AI4678">
        <v>0</v>
      </c>
      <c r="AJ4678">
        <v>0</v>
      </c>
      <c r="AK4678"/>
      <c r="AL4678">
        <v>500.72097778320313</v>
      </c>
      <c r="AM4678">
        <v>118.69065093994141</v>
      </c>
      <c r="AN4678">
        <v>382.03033447265625</v>
      </c>
      <c r="AO4678" s="5" t="s">
        <v>3276</v>
      </c>
    </row>
    <row r="4679" spans="1:41" ht="14.25" x14ac:dyDescent="0.45">
      <c r="A4679">
        <v>2023</v>
      </c>
      <c r="B4679" s="5" t="s">
        <v>5028</v>
      </c>
      <c r="C4679" s="5" t="s">
        <v>170</v>
      </c>
      <c r="D4679" s="5" t="s">
        <v>83</v>
      </c>
      <c r="E4679" s="5" t="s">
        <v>92</v>
      </c>
      <c r="F4679" s="5" t="s">
        <v>224</v>
      </c>
      <c r="G4679" s="5" t="s">
        <v>87</v>
      </c>
      <c r="H4679" s="5" t="s">
        <v>130</v>
      </c>
      <c r="I4679">
        <v>0</v>
      </c>
      <c r="J4679">
        <v>0</v>
      </c>
      <c r="K4679">
        <v>87</v>
      </c>
      <c r="L4679">
        <v>0</v>
      </c>
      <c r="M4679">
        <v>0</v>
      </c>
      <c r="N4679">
        <v>0</v>
      </c>
      <c r="O4679">
        <v>0</v>
      </c>
      <c r="P4679">
        <v>0</v>
      </c>
      <c r="Q4679">
        <v>0</v>
      </c>
      <c r="R4679">
        <v>23.307042618885649</v>
      </c>
      <c r="S4679">
        <v>0</v>
      </c>
      <c r="T4679">
        <v>0</v>
      </c>
      <c r="U4679">
        <v>0</v>
      </c>
      <c r="V4679">
        <v>457</v>
      </c>
      <c r="W4679">
        <v>259.7837184</v>
      </c>
      <c r="X4679">
        <v>0</v>
      </c>
      <c r="Y4679"/>
      <c r="Z4679">
        <v>0</v>
      </c>
      <c r="AA4679">
        <v>0</v>
      </c>
      <c r="AB4679">
        <v>0</v>
      </c>
      <c r="AC4679">
        <v>0</v>
      </c>
      <c r="AD4679">
        <v>0</v>
      </c>
      <c r="AE4679">
        <v>0</v>
      </c>
      <c r="AF4679">
        <v>67.350627770599147</v>
      </c>
      <c r="AG4679">
        <v>0</v>
      </c>
      <c r="AH4679">
        <v>0</v>
      </c>
      <c r="AI4679">
        <v>0</v>
      </c>
      <c r="AJ4679">
        <v>0</v>
      </c>
      <c r="AK4679"/>
      <c r="AL4679">
        <v>894.44140625</v>
      </c>
      <c r="AM4679">
        <v>547.65765380859375</v>
      </c>
      <c r="AN4679">
        <v>346.78372192382813</v>
      </c>
      <c r="AO4679" s="5" t="s">
        <v>6047</v>
      </c>
    </row>
    <row r="4680" spans="1:41" ht="14.25" x14ac:dyDescent="0.45">
      <c r="A4680">
        <v>2023</v>
      </c>
      <c r="B4680" s="5" t="s">
        <v>1507</v>
      </c>
      <c r="C4680" s="5" t="s">
        <v>170</v>
      </c>
      <c r="D4680" s="5" t="s">
        <v>83</v>
      </c>
      <c r="E4680" s="5" t="s">
        <v>92</v>
      </c>
      <c r="F4680" s="5" t="s">
        <v>224</v>
      </c>
      <c r="G4680" s="5" t="s">
        <v>87</v>
      </c>
      <c r="H4680" s="5" t="s">
        <v>130</v>
      </c>
      <c r="I4680"/>
      <c r="J4680">
        <v>0</v>
      </c>
      <c r="K4680">
        <v>44</v>
      </c>
      <c r="L4680">
        <v>0</v>
      </c>
      <c r="M4680">
        <v>110.2499999999999</v>
      </c>
      <c r="N4680">
        <v>0</v>
      </c>
      <c r="O4680">
        <v>0</v>
      </c>
      <c r="P4680">
        <v>44.8</v>
      </c>
      <c r="Q4680">
        <v>0</v>
      </c>
      <c r="R4680">
        <v>0</v>
      </c>
      <c r="S4680">
        <v>0</v>
      </c>
      <c r="T4680">
        <v>0</v>
      </c>
      <c r="U4680"/>
      <c r="V4680">
        <v>0</v>
      </c>
      <c r="W4680">
        <v>59.929972533381402</v>
      </c>
      <c r="X4680">
        <v>0</v>
      </c>
      <c r="Y4680">
        <v>0</v>
      </c>
      <c r="Z4680">
        <v>0</v>
      </c>
      <c r="AA4680">
        <v>0</v>
      </c>
      <c r="AB4680">
        <v>0</v>
      </c>
      <c r="AC4680"/>
      <c r="AD4680">
        <v>0</v>
      </c>
      <c r="AE4680">
        <v>0</v>
      </c>
      <c r="AF4680">
        <v>0</v>
      </c>
      <c r="AG4680">
        <v>1110.618423768811</v>
      </c>
      <c r="AH4680">
        <v>0</v>
      </c>
      <c r="AI4680">
        <v>0</v>
      </c>
      <c r="AJ4680">
        <v>0</v>
      </c>
      <c r="AK4680"/>
      <c r="AL4680">
        <v>1369.598388671875</v>
      </c>
      <c r="AM4680">
        <v>1155.41845703125</v>
      </c>
      <c r="AN4680">
        <v>214.17997741699219</v>
      </c>
      <c r="AO4680" s="5" t="s">
        <v>3275</v>
      </c>
    </row>
    <row r="4681" spans="1:41" ht="14.25" x14ac:dyDescent="0.45">
      <c r="A4681">
        <v>2023</v>
      </c>
      <c r="B4681" s="5" t="s">
        <v>589</v>
      </c>
      <c r="C4681" s="5" t="s">
        <v>170</v>
      </c>
      <c r="D4681" s="5" t="s">
        <v>83</v>
      </c>
      <c r="E4681" s="5" t="s">
        <v>92</v>
      </c>
      <c r="F4681" s="5" t="s">
        <v>224</v>
      </c>
      <c r="G4681" s="5" t="s">
        <v>87</v>
      </c>
      <c r="H4681" s="5" t="s">
        <v>130</v>
      </c>
      <c r="I4681">
        <v>0</v>
      </c>
      <c r="J4681"/>
      <c r="K4681">
        <v>88.337017182859086</v>
      </c>
      <c r="L4681">
        <v>22.861097111059209</v>
      </c>
      <c r="M4681">
        <v>0</v>
      </c>
      <c r="N4681">
        <v>0</v>
      </c>
      <c r="O4681">
        <v>0</v>
      </c>
      <c r="P4681">
        <v>0</v>
      </c>
      <c r="Q4681">
        <v>0</v>
      </c>
      <c r="R4681">
        <v>110.8794009889567</v>
      </c>
      <c r="S4681">
        <v>0</v>
      </c>
      <c r="T4681">
        <v>52.550502504999997</v>
      </c>
      <c r="U4681">
        <v>0</v>
      </c>
      <c r="V4681">
        <v>0</v>
      </c>
      <c r="W4681">
        <v>56.640158090268557</v>
      </c>
      <c r="X4681">
        <v>0</v>
      </c>
      <c r="Y4681">
        <v>0</v>
      </c>
      <c r="Z4681"/>
      <c r="AA4681">
        <v>0</v>
      </c>
      <c r="AB4681">
        <v>0</v>
      </c>
      <c r="AC4681"/>
      <c r="AD4681">
        <v>0</v>
      </c>
      <c r="AE4681"/>
      <c r="AF4681">
        <v>69.651353245785302</v>
      </c>
      <c r="AG4681">
        <v>0</v>
      </c>
      <c r="AH4681">
        <v>0</v>
      </c>
      <c r="AI4681">
        <v>0</v>
      </c>
      <c r="AJ4681">
        <v>0</v>
      </c>
      <c r="AK4681"/>
      <c r="AL4681">
        <v>400.9195556640625</v>
      </c>
      <c r="AM4681">
        <v>203.391845703125</v>
      </c>
      <c r="AN4681">
        <v>197.52767944335938</v>
      </c>
      <c r="AO4681" s="5" t="s">
        <v>1220</v>
      </c>
    </row>
    <row r="4682" spans="1:41" ht="14.25" x14ac:dyDescent="0.45">
      <c r="A4682">
        <v>2023</v>
      </c>
      <c r="B4682" s="5" t="s">
        <v>1507</v>
      </c>
      <c r="C4682" s="5" t="s">
        <v>170</v>
      </c>
      <c r="D4682" s="5" t="s">
        <v>83</v>
      </c>
      <c r="E4682" s="5" t="s">
        <v>92</v>
      </c>
      <c r="F4682" s="5" t="s">
        <v>227</v>
      </c>
      <c r="G4682" s="5" t="s">
        <v>86</v>
      </c>
      <c r="H4682" s="5" t="s">
        <v>130</v>
      </c>
      <c r="I4682">
        <v>0</v>
      </c>
      <c r="J4682">
        <v>0</v>
      </c>
      <c r="K4682">
        <v>56.862192317883526</v>
      </c>
      <c r="L4682">
        <v>466.26997700664492</v>
      </c>
      <c r="M4682">
        <v>1211.164696370919</v>
      </c>
      <c r="N4682">
        <v>666.42489396559495</v>
      </c>
      <c r="O4682">
        <v>65.675832127155473</v>
      </c>
      <c r="P4682">
        <v>34.117315390730113</v>
      </c>
      <c r="Q4682">
        <v>14.386134656424533</v>
      </c>
      <c r="R4682">
        <v>0</v>
      </c>
      <c r="S4682">
        <v>511.75973086095172</v>
      </c>
      <c r="T4682">
        <v>324.11449621193611</v>
      </c>
      <c r="U4682">
        <v>109.81622289507523</v>
      </c>
      <c r="V4682">
        <v>0</v>
      </c>
      <c r="W4682">
        <v>0</v>
      </c>
      <c r="X4682">
        <v>199.01767311259235</v>
      </c>
      <c r="Y4682">
        <v>196.74318541987699</v>
      </c>
      <c r="Z4682">
        <v>113.72438463576705</v>
      </c>
      <c r="AA4682">
        <v>7217.1783899155671</v>
      </c>
      <c r="AB4682">
        <v>56.862192317883526</v>
      </c>
      <c r="AC4682"/>
      <c r="AD4682">
        <v>457.74064815896236</v>
      </c>
      <c r="AE4682">
        <v>1182.7336002119773</v>
      </c>
      <c r="AF4682">
        <v>477.64241547022158</v>
      </c>
      <c r="AG4682">
        <v>1518.8965556300295</v>
      </c>
      <c r="AH4682">
        <v>519.72043778545537</v>
      </c>
      <c r="AI4682">
        <v>0</v>
      </c>
      <c r="AJ4682">
        <v>757.99188555523347</v>
      </c>
      <c r="AK4682">
        <v>120.54784771391307</v>
      </c>
      <c r="AL4682">
        <v>16279.390625</v>
      </c>
      <c r="AM4682">
        <v>12755.9248046875</v>
      </c>
      <c r="AN4682">
        <v>3523.4658203125</v>
      </c>
      <c r="AO4682" s="5" t="s">
        <v>3279</v>
      </c>
    </row>
    <row r="4683" spans="1:41" ht="14.25" x14ac:dyDescent="0.45">
      <c r="A4683">
        <v>2023</v>
      </c>
      <c r="B4683" s="5" t="s">
        <v>4071</v>
      </c>
      <c r="C4683" s="5" t="s">
        <v>170</v>
      </c>
      <c r="D4683" s="5" t="s">
        <v>83</v>
      </c>
      <c r="E4683" s="5" t="s">
        <v>92</v>
      </c>
      <c r="F4683" s="5" t="s">
        <v>227</v>
      </c>
      <c r="G4683" s="5" t="s">
        <v>86</v>
      </c>
      <c r="H4683" s="5" t="s">
        <v>130</v>
      </c>
      <c r="I4683">
        <v>359.93709219541239</v>
      </c>
      <c r="J4683">
        <v>2840.9320491137905</v>
      </c>
      <c r="K4683">
        <v>167.01081077867136</v>
      </c>
      <c r="L4683">
        <v>246.81400607685421</v>
      </c>
      <c r="M4683">
        <v>0</v>
      </c>
      <c r="N4683">
        <v>79.55123933364608</v>
      </c>
      <c r="O4683">
        <v>0</v>
      </c>
      <c r="P4683">
        <v>41.135667679475702</v>
      </c>
      <c r="Q4683">
        <v>15.849859070655119</v>
      </c>
      <c r="R4683">
        <v>206.07160579414565</v>
      </c>
      <c r="S4683">
        <v>102.83916919868925</v>
      </c>
      <c r="T4683">
        <v>514.19584599344626</v>
      </c>
      <c r="U4683">
        <v>370.22100911528128</v>
      </c>
      <c r="V4683">
        <v>0</v>
      </c>
      <c r="W4683">
        <v>0</v>
      </c>
      <c r="X4683">
        <v>435.11451462154372</v>
      </c>
      <c r="Y4683">
        <v>0</v>
      </c>
      <c r="Z4683">
        <v>373.30618419124198</v>
      </c>
      <c r="AA4683">
        <v>3628.1658893297567</v>
      </c>
      <c r="AB4683">
        <v>132.25837033135829</v>
      </c>
      <c r="AC4683">
        <v>309.05738238261023</v>
      </c>
      <c r="AD4683">
        <v>137.73578633560177</v>
      </c>
      <c r="AE4683">
        <v>0</v>
      </c>
      <c r="AF4683">
        <v>434.3926506952634</v>
      </c>
      <c r="AG4683">
        <v>1660.8525825588315</v>
      </c>
      <c r="AH4683">
        <v>1047.9311341346436</v>
      </c>
      <c r="AI4683">
        <v>0</v>
      </c>
      <c r="AJ4683">
        <v>473.06017831397054</v>
      </c>
      <c r="AK4683">
        <v>60.675109827226656</v>
      </c>
      <c r="AL4683">
        <v>13637.1083984375</v>
      </c>
      <c r="AM4683">
        <v>11039.34765625</v>
      </c>
      <c r="AN4683">
        <v>2597.7607421875</v>
      </c>
      <c r="AO4683" s="5" t="s">
        <v>4714</v>
      </c>
    </row>
    <row r="4684" spans="1:41" ht="14.25" x14ac:dyDescent="0.45">
      <c r="A4684">
        <v>2023</v>
      </c>
      <c r="B4684" s="5" t="s">
        <v>5028</v>
      </c>
      <c r="C4684" s="5" t="s">
        <v>170</v>
      </c>
      <c r="D4684" s="5" t="s">
        <v>83</v>
      </c>
      <c r="E4684" s="5" t="s">
        <v>92</v>
      </c>
      <c r="F4684" s="5" t="s">
        <v>227</v>
      </c>
      <c r="G4684" s="5" t="s">
        <v>86</v>
      </c>
      <c r="H4684" s="5" t="s">
        <v>130</v>
      </c>
      <c r="I4684">
        <v>250</v>
      </c>
      <c r="J4684">
        <v>0</v>
      </c>
      <c r="K4684">
        <v>131.875</v>
      </c>
      <c r="L4684">
        <v>165</v>
      </c>
      <c r="M4684">
        <v>200</v>
      </c>
      <c r="N4684">
        <v>158.255</v>
      </c>
      <c r="O4684">
        <v>0</v>
      </c>
      <c r="P4684">
        <v>115</v>
      </c>
      <c r="Q4684">
        <v>241.58996299680001</v>
      </c>
      <c r="R4684">
        <v>162.11882490299999</v>
      </c>
      <c r="S4684">
        <v>0</v>
      </c>
      <c r="T4684">
        <v>700</v>
      </c>
      <c r="U4684">
        <v>205</v>
      </c>
      <c r="V4684">
        <v>300</v>
      </c>
      <c r="W4684">
        <v>0</v>
      </c>
      <c r="X4684">
        <v>250</v>
      </c>
      <c r="Y4684">
        <v>0</v>
      </c>
      <c r="Z4684">
        <v>368.62945257600001</v>
      </c>
      <c r="AA4684">
        <v>3449</v>
      </c>
      <c r="AB4684">
        <v>0</v>
      </c>
      <c r="AC4684">
        <v>254.19365999999999</v>
      </c>
      <c r="AD4684">
        <v>135</v>
      </c>
      <c r="AE4684">
        <v>0</v>
      </c>
      <c r="AF4684">
        <v>365.4</v>
      </c>
      <c r="AG4684">
        <v>2094</v>
      </c>
      <c r="AH4684">
        <v>720</v>
      </c>
      <c r="AI4684">
        <v>0</v>
      </c>
      <c r="AJ4684">
        <v>600</v>
      </c>
      <c r="AK4684">
        <v>59</v>
      </c>
      <c r="AL4684">
        <v>10924.0625</v>
      </c>
      <c r="AM4684">
        <v>8728.1875</v>
      </c>
      <c r="AN4684">
        <v>2195.875</v>
      </c>
      <c r="AO4684" s="5" t="s">
        <v>6048</v>
      </c>
    </row>
    <row r="4685" spans="1:41" ht="14.25" x14ac:dyDescent="0.45">
      <c r="A4685">
        <v>2023</v>
      </c>
      <c r="B4685" s="5" t="s">
        <v>1508</v>
      </c>
      <c r="C4685" s="5" t="s">
        <v>170</v>
      </c>
      <c r="D4685" s="5" t="s">
        <v>83</v>
      </c>
      <c r="E4685" s="5" t="s">
        <v>92</v>
      </c>
      <c r="F4685" s="5" t="s">
        <v>227</v>
      </c>
      <c r="G4685" s="5" t="s">
        <v>86</v>
      </c>
      <c r="H4685" s="5" t="s">
        <v>130</v>
      </c>
      <c r="I4685">
        <v>112.26800397058385</v>
      </c>
      <c r="J4685">
        <v>101.10475976220211</v>
      </c>
      <c r="K4685">
        <v>61.747402183821116</v>
      </c>
      <c r="L4685">
        <v>22.45360079411677</v>
      </c>
      <c r="M4685">
        <v>1450.0816062850536</v>
      </c>
      <c r="N4685">
        <v>450.75603594189414</v>
      </c>
      <c r="O4685">
        <v>65.115442302938632</v>
      </c>
      <c r="P4685">
        <v>33.680401191175157</v>
      </c>
      <c r="Q4685">
        <v>14.263649904462678</v>
      </c>
      <c r="R4685">
        <v>0</v>
      </c>
      <c r="S4685">
        <v>505.20601786762728</v>
      </c>
      <c r="T4685">
        <v>319.96381131616397</v>
      </c>
      <c r="U4685">
        <v>89.814403176467081</v>
      </c>
      <c r="V4685">
        <v>0</v>
      </c>
      <c r="W4685">
        <v>0</v>
      </c>
      <c r="X4685">
        <v>54.499031053681485</v>
      </c>
      <c r="Y4685">
        <v>2688.8186950954832</v>
      </c>
      <c r="Z4685">
        <v>617.47402183821112</v>
      </c>
      <c r="AA4685">
        <v>7595.2041979480637</v>
      </c>
      <c r="AB4685"/>
      <c r="AC4685">
        <v>468.83118458115814</v>
      </c>
      <c r="AD4685">
        <v>456.04778830904763</v>
      </c>
      <c r="AE4685">
        <v>0</v>
      </c>
      <c r="AF4685">
        <v>475.62279591740332</v>
      </c>
      <c r="AG4685">
        <v>13840.399529493576</v>
      </c>
      <c r="AH4685">
        <v>1058.6872774426056</v>
      </c>
      <c r="AI4685">
        <v>0</v>
      </c>
      <c r="AJ4685">
        <v>3822.0908424585173</v>
      </c>
      <c r="AK4685">
        <v>165.11465032697802</v>
      </c>
      <c r="AL4685">
        <v>34469.24609375</v>
      </c>
      <c r="AM4685">
        <v>30332.783203125</v>
      </c>
      <c r="AN4685">
        <v>4136.462890625</v>
      </c>
      <c r="AO4685" s="5" t="s">
        <v>3280</v>
      </c>
    </row>
    <row r="4686" spans="1:41" ht="14.25" x14ac:dyDescent="0.45">
      <c r="A4686">
        <v>2023</v>
      </c>
      <c r="B4686" s="5" t="s">
        <v>589</v>
      </c>
      <c r="C4686" s="5" t="s">
        <v>170</v>
      </c>
      <c r="D4686" s="5" t="s">
        <v>83</v>
      </c>
      <c r="E4686" s="5" t="s">
        <v>92</v>
      </c>
      <c r="F4686" s="5" t="s">
        <v>227</v>
      </c>
      <c r="G4686" s="5" t="s">
        <v>86</v>
      </c>
      <c r="H4686" s="5" t="s">
        <v>130</v>
      </c>
      <c r="I4686">
        <v>265.40014461171398</v>
      </c>
      <c r="J4686">
        <v>265.40014461171398</v>
      </c>
      <c r="K4686">
        <v>58.388031814577083</v>
      </c>
      <c r="L4686">
        <v>95.544052060217041</v>
      </c>
      <c r="M4686">
        <v>265.40014461171398</v>
      </c>
      <c r="N4686">
        <v>57.326431236130226</v>
      </c>
      <c r="O4686">
        <v>64.757635285258218</v>
      </c>
      <c r="P4686">
        <v>0</v>
      </c>
      <c r="Q4686">
        <v>14.57169090304947</v>
      </c>
      <c r="R4686">
        <v>210.32036713351755</v>
      </c>
      <c r="S4686">
        <v>477.7202603010852</v>
      </c>
      <c r="T4686">
        <v>530.80028922342797</v>
      </c>
      <c r="U4686">
        <v>382.17620824086816</v>
      </c>
      <c r="V4686">
        <v>0</v>
      </c>
      <c r="W4686">
        <v>0</v>
      </c>
      <c r="X4686">
        <v>278.32615765043852</v>
      </c>
      <c r="Y4686">
        <v>2664.6174519016085</v>
      </c>
      <c r="Z4686">
        <v>380.16366832827174</v>
      </c>
      <c r="AA4686">
        <v>2740.03568019563</v>
      </c>
      <c r="AB4686">
        <v>136.94647461964442</v>
      </c>
      <c r="AC4686">
        <v>303.84521335973307</v>
      </c>
      <c r="AD4686">
        <v>142.18355864408431</v>
      </c>
      <c r="AE4686"/>
      <c r="AF4686">
        <v>720.80899077684285</v>
      </c>
      <c r="AG4686">
        <v>1692.1913220442884</v>
      </c>
      <c r="AH4686">
        <v>1061.6005784468559</v>
      </c>
      <c r="AI4686">
        <v>0</v>
      </c>
      <c r="AJ4686">
        <v>1418.2983728049996</v>
      </c>
      <c r="AK4686">
        <v>79.620043383514201</v>
      </c>
      <c r="AL4686">
        <v>14306.4423828125</v>
      </c>
      <c r="AM4686">
        <v>11210.7001953125</v>
      </c>
      <c r="AN4686">
        <v>3095.7431640625</v>
      </c>
      <c r="AO4686" s="5" t="s">
        <v>1221</v>
      </c>
    </row>
    <row r="4687" spans="1:41" ht="14.25" x14ac:dyDescent="0.45">
      <c r="A4687">
        <v>2023</v>
      </c>
      <c r="B4687" s="5" t="s">
        <v>1509</v>
      </c>
      <c r="C4687" s="5" t="s">
        <v>170</v>
      </c>
      <c r="D4687" s="5" t="s">
        <v>83</v>
      </c>
      <c r="E4687" s="5" t="s">
        <v>92</v>
      </c>
      <c r="F4687" s="5" t="s">
        <v>227</v>
      </c>
      <c r="G4687" s="5" t="s">
        <v>86</v>
      </c>
      <c r="H4687" s="5" t="s">
        <v>130</v>
      </c>
      <c r="I4687">
        <v>383.19456403814308</v>
      </c>
      <c r="J4687">
        <v>114.26303848054388</v>
      </c>
      <c r="K4687">
        <v>60.216288634565345</v>
      </c>
      <c r="L4687">
        <v>21.896832230751034</v>
      </c>
      <c r="M4687">
        <v>1414.1247965021903</v>
      </c>
      <c r="N4687">
        <v>475.68240401438931</v>
      </c>
      <c r="O4687">
        <v>66.785338303790653</v>
      </c>
      <c r="P4687">
        <v>0</v>
      </c>
      <c r="Q4687">
        <v>14.350094889778525</v>
      </c>
      <c r="R4687">
        <v>214.42491368576978</v>
      </c>
      <c r="S4687">
        <v>492.67872519189825</v>
      </c>
      <c r="T4687">
        <v>547.42080576877584</v>
      </c>
      <c r="U4687">
        <v>87.587328923004137</v>
      </c>
      <c r="V4687">
        <v>0</v>
      </c>
      <c r="W4687">
        <v>0</v>
      </c>
      <c r="X4687">
        <v>169.15346321799527</v>
      </c>
      <c r="Y4687">
        <v>2534.5583307094321</v>
      </c>
      <c r="Z4687">
        <v>1449.7071488771605</v>
      </c>
      <c r="AA4687">
        <v>7525.5552749500148</v>
      </c>
      <c r="AB4687"/>
      <c r="AC4687">
        <v>478.22681591960259</v>
      </c>
      <c r="AD4687">
        <v>393.14196646808978</v>
      </c>
      <c r="AE4687"/>
      <c r="AF4687">
        <v>469.40383518179505</v>
      </c>
      <c r="AG4687">
        <v>8067.4549898624937</v>
      </c>
      <c r="AH4687">
        <v>908.71853757616793</v>
      </c>
      <c r="AI4687">
        <v>0</v>
      </c>
      <c r="AJ4687">
        <v>875.87328923004134</v>
      </c>
      <c r="AK4687">
        <v>64.595655080715545</v>
      </c>
      <c r="AL4687">
        <v>26829.015625</v>
      </c>
      <c r="AM4687">
        <v>22712.177734375</v>
      </c>
      <c r="AN4687">
        <v>4116.83544921875</v>
      </c>
      <c r="AO4687" s="5" t="s">
        <v>3278</v>
      </c>
    </row>
    <row r="4688" spans="1:41" ht="14.25" x14ac:dyDescent="0.45">
      <c r="A4688">
        <v>2023</v>
      </c>
      <c r="B4688" s="5" t="s">
        <v>1508</v>
      </c>
      <c r="C4688" s="5" t="s">
        <v>170</v>
      </c>
      <c r="D4688" s="5" t="s">
        <v>83</v>
      </c>
      <c r="E4688" s="5" t="s">
        <v>92</v>
      </c>
      <c r="F4688" s="5" t="s">
        <v>227</v>
      </c>
      <c r="G4688" s="5" t="s">
        <v>87</v>
      </c>
      <c r="H4688" s="5" t="s">
        <v>130</v>
      </c>
      <c r="I4688">
        <v>102</v>
      </c>
      <c r="J4688">
        <v>110.4</v>
      </c>
      <c r="K4688">
        <v>67.715267145934874</v>
      </c>
      <c r="L4688">
        <v>24.276</v>
      </c>
      <c r="M4688">
        <v>1549.9499999999989</v>
      </c>
      <c r="N4688">
        <v>486.91542254799532</v>
      </c>
      <c r="O4688">
        <v>72</v>
      </c>
      <c r="P4688">
        <v>38.4</v>
      </c>
      <c r="Q4688">
        <v>17.743431554750039</v>
      </c>
      <c r="R4688">
        <v>0</v>
      </c>
      <c r="S4688">
        <v>628.45684373376741</v>
      </c>
      <c r="T4688">
        <v>378.20120068956641</v>
      </c>
      <c r="U4688">
        <v>94.670077984983067</v>
      </c>
      <c r="V4688">
        <v>0</v>
      </c>
      <c r="W4688">
        <v>0</v>
      </c>
      <c r="X4688">
        <v>63.338504069380797</v>
      </c>
      <c r="Y4688">
        <v>3111</v>
      </c>
      <c r="Z4688">
        <v>768.35</v>
      </c>
      <c r="AA4688">
        <v>8241.3087342468825</v>
      </c>
      <c r="AB4688">
        <v>52</v>
      </c>
      <c r="AC4688">
        <v>516.9</v>
      </c>
      <c r="AD4688">
        <v>567.30589798232597</v>
      </c>
      <c r="AE4688">
        <v>0</v>
      </c>
      <c r="AF4688">
        <v>514.24229078139683</v>
      </c>
      <c r="AG4688">
        <v>15558</v>
      </c>
      <c r="AH4688">
        <v>1298.991945920935</v>
      </c>
      <c r="AI4688">
        <v>0</v>
      </c>
      <c r="AJ4688">
        <v>4689.6428498933501</v>
      </c>
      <c r="AK4688">
        <v>209.15099326057481</v>
      </c>
      <c r="AL4688">
        <v>39160.9609375</v>
      </c>
      <c r="AM4688">
        <v>34273.8515625</v>
      </c>
      <c r="AN4688">
        <v>4887.11083984375</v>
      </c>
      <c r="AO4688" s="5" t="s">
        <v>3282</v>
      </c>
    </row>
    <row r="4689" spans="1:41" ht="14.25" x14ac:dyDescent="0.45">
      <c r="A4689">
        <v>2023</v>
      </c>
      <c r="B4689" s="5" t="s">
        <v>5028</v>
      </c>
      <c r="C4689" s="5" t="s">
        <v>170</v>
      </c>
      <c r="D4689" s="5" t="s">
        <v>83</v>
      </c>
      <c r="E4689" s="5" t="s">
        <v>92</v>
      </c>
      <c r="F4689" s="5" t="s">
        <v>227</v>
      </c>
      <c r="G4689" s="5" t="s">
        <v>87</v>
      </c>
      <c r="H4689" s="5" t="s">
        <v>130</v>
      </c>
      <c r="I4689">
        <v>276.0202008</v>
      </c>
      <c r="J4689">
        <v>0</v>
      </c>
      <c r="K4689">
        <v>141</v>
      </c>
      <c r="L4689">
        <v>182.47707031443119</v>
      </c>
      <c r="M4689">
        <v>216.48643200000001</v>
      </c>
      <c r="N4689">
        <v>171.9725606681526</v>
      </c>
      <c r="O4689">
        <v>0</v>
      </c>
      <c r="P4689">
        <v>124.96854500000001</v>
      </c>
      <c r="Q4689">
        <v>263.30391512503257</v>
      </c>
      <c r="R4689">
        <v>175.20113699999911</v>
      </c>
      <c r="S4689">
        <v>0</v>
      </c>
      <c r="T4689">
        <v>771.5883</v>
      </c>
      <c r="U4689">
        <v>213.32382204999999</v>
      </c>
      <c r="V4689">
        <v>326</v>
      </c>
      <c r="W4689">
        <v>0</v>
      </c>
      <c r="X4689">
        <v>278.25</v>
      </c>
      <c r="Y4689"/>
      <c r="Z4689">
        <v>400.58229374865903</v>
      </c>
      <c r="AA4689">
        <v>4228</v>
      </c>
      <c r="AB4689">
        <v>0</v>
      </c>
      <c r="AC4689">
        <v>275.14735000000002</v>
      </c>
      <c r="AD4689">
        <v>146.80149701586981</v>
      </c>
      <c r="AE4689">
        <v>0</v>
      </c>
      <c r="AF4689">
        <v>404.10376662359488</v>
      </c>
      <c r="AG4689">
        <v>2368</v>
      </c>
      <c r="AH4689">
        <v>804.7279392925077</v>
      </c>
      <c r="AI4689">
        <v>0</v>
      </c>
      <c r="AJ4689">
        <v>675.69745155840008</v>
      </c>
      <c r="AK4689">
        <v>64</v>
      </c>
      <c r="AL4689">
        <v>12507.6513671875</v>
      </c>
      <c r="AM4689">
        <v>10084.798828125</v>
      </c>
      <c r="AN4689">
        <v>2422.854248046875</v>
      </c>
      <c r="AO4689" s="5" t="s">
        <v>6049</v>
      </c>
    </row>
    <row r="4690" spans="1:41" ht="14.25" x14ac:dyDescent="0.45">
      <c r="A4690">
        <v>2023</v>
      </c>
      <c r="B4690" s="5" t="s">
        <v>589</v>
      </c>
      <c r="C4690" s="5" t="s">
        <v>170</v>
      </c>
      <c r="D4690" s="5" t="s">
        <v>83</v>
      </c>
      <c r="E4690" s="5" t="s">
        <v>92</v>
      </c>
      <c r="F4690" s="5" t="s">
        <v>227</v>
      </c>
      <c r="G4690" s="5" t="s">
        <v>87</v>
      </c>
      <c r="H4690" s="5" t="s">
        <v>130</v>
      </c>
      <c r="I4690">
        <v>277.46122822544481</v>
      </c>
      <c r="J4690">
        <v>287.45295751713599</v>
      </c>
      <c r="K4690">
        <v>60.731699313215628</v>
      </c>
      <c r="L4690">
        <v>102.8749369997664</v>
      </c>
      <c r="M4690">
        <v>281.54060481599998</v>
      </c>
      <c r="N4690">
        <v>62</v>
      </c>
      <c r="O4690">
        <v>68.717850876747917</v>
      </c>
      <c r="P4690">
        <v>0</v>
      </c>
      <c r="Q4690">
        <v>15.414468696</v>
      </c>
      <c r="R4690">
        <v>221.42646507766671</v>
      </c>
      <c r="S4690">
        <v>498.36921554964698</v>
      </c>
      <c r="T4690">
        <v>525.50502504999997</v>
      </c>
      <c r="U4690">
        <v>384.03907230653999</v>
      </c>
      <c r="V4690">
        <v>0</v>
      </c>
      <c r="W4690"/>
      <c r="X4690">
        <v>284.15777507647368</v>
      </c>
      <c r="Y4690">
        <v>2847.846</v>
      </c>
      <c r="Z4690">
        <v>404.47005180061319</v>
      </c>
      <c r="AA4690">
        <v>3197.1269760166679</v>
      </c>
      <c r="AB4690">
        <v>129</v>
      </c>
      <c r="AC4690">
        <v>324.31707999999998</v>
      </c>
      <c r="AD4690">
        <v>151.27429610214421</v>
      </c>
      <c r="AE4690"/>
      <c r="AF4690">
        <v>776.11507902446476</v>
      </c>
      <c r="AG4690">
        <v>1851</v>
      </c>
      <c r="AH4690">
        <v>1168.5390139999131</v>
      </c>
      <c r="AI4690">
        <v>0</v>
      </c>
      <c r="AJ4690">
        <v>1534.644051979438</v>
      </c>
      <c r="AK4690">
        <v>84.462181444800009</v>
      </c>
      <c r="AL4690">
        <v>15538.4873046875</v>
      </c>
      <c r="AM4690">
        <v>12286.1884765625</v>
      </c>
      <c r="AN4690">
        <v>3252.297607421875</v>
      </c>
      <c r="AO4690" s="5" t="s">
        <v>1222</v>
      </c>
    </row>
    <row r="4691" spans="1:41" ht="14.25" x14ac:dyDescent="0.45">
      <c r="A4691">
        <v>2023</v>
      </c>
      <c r="B4691" s="5" t="s">
        <v>1509</v>
      </c>
      <c r="C4691" s="5" t="s">
        <v>170</v>
      </c>
      <c r="D4691" s="5" t="s">
        <v>83</v>
      </c>
      <c r="E4691" s="5" t="s">
        <v>92</v>
      </c>
      <c r="F4691" s="5" t="s">
        <v>227</v>
      </c>
      <c r="G4691" s="5" t="s">
        <v>87</v>
      </c>
      <c r="H4691" s="5" t="s">
        <v>130</v>
      </c>
      <c r="I4691">
        <v>410.08078335079301</v>
      </c>
      <c r="J4691">
        <v>120</v>
      </c>
      <c r="K4691">
        <v>66.063675264326704</v>
      </c>
      <c r="L4691">
        <v>23.824000000000002</v>
      </c>
      <c r="M4691">
        <v>1517.659374999999</v>
      </c>
      <c r="N4691">
        <v>509.05788122034028</v>
      </c>
      <c r="O4691">
        <v>70.820656351469239</v>
      </c>
      <c r="P4691">
        <v>0</v>
      </c>
      <c r="Q4691">
        <v>14.93287644569004</v>
      </c>
      <c r="R4691">
        <v>234.31438047026509</v>
      </c>
      <c r="S4691">
        <v>518.42339136144221</v>
      </c>
      <c r="T4691">
        <v>554.92245645088951</v>
      </c>
      <c r="U4691">
        <v>92.81380194606183</v>
      </c>
      <c r="V4691">
        <v>0</v>
      </c>
      <c r="W4691">
        <v>0</v>
      </c>
      <c r="X4691">
        <v>177.47239124285551</v>
      </c>
      <c r="Y4691">
        <v>2761.0542</v>
      </c>
      <c r="Z4691">
        <v>1506.0658581392031</v>
      </c>
      <c r="AA4691">
        <v>8076.3612335028974</v>
      </c>
      <c r="AB4691">
        <v>73</v>
      </c>
      <c r="AC4691">
        <v>502.42482000000001</v>
      </c>
      <c r="AD4691">
        <v>414.69341832025731</v>
      </c>
      <c r="AE4691">
        <v>0</v>
      </c>
      <c r="AF4691">
        <v>502.33878688335528</v>
      </c>
      <c r="AG4691">
        <v>9109.2901618729193</v>
      </c>
      <c r="AH4691">
        <v>991.70984770637585</v>
      </c>
      <c r="AI4691">
        <v>0</v>
      </c>
      <c r="AJ4691">
        <v>940.04606938760537</v>
      </c>
      <c r="AK4691">
        <v>75.064476503227795</v>
      </c>
      <c r="AL4691">
        <v>29262.43359375</v>
      </c>
      <c r="AM4691">
        <v>24802.60546875</v>
      </c>
      <c r="AN4691">
        <v>4459.82958984375</v>
      </c>
      <c r="AO4691" s="5" t="s">
        <v>3281</v>
      </c>
    </row>
    <row r="4692" spans="1:41" ht="14.25" x14ac:dyDescent="0.45">
      <c r="A4692">
        <v>2023</v>
      </c>
      <c r="B4692" s="5" t="s">
        <v>4071</v>
      </c>
      <c r="C4692" s="5" t="s">
        <v>170</v>
      </c>
      <c r="D4692" s="5" t="s">
        <v>83</v>
      </c>
      <c r="E4692" s="5" t="s">
        <v>92</v>
      </c>
      <c r="F4692" s="5" t="s">
        <v>227</v>
      </c>
      <c r="G4692" s="5" t="s">
        <v>87</v>
      </c>
      <c r="H4692" s="5" t="s">
        <v>130</v>
      </c>
      <c r="I4692">
        <v>394.15684674239998</v>
      </c>
      <c r="J4692">
        <v>3120.1797274392038</v>
      </c>
      <c r="K4692">
        <v>150.96204804077021</v>
      </c>
      <c r="L4692">
        <v>271.51200000000011</v>
      </c>
      <c r="M4692">
        <v>0</v>
      </c>
      <c r="N4692">
        <v>85.741589550951701</v>
      </c>
      <c r="O4692">
        <v>0</v>
      </c>
      <c r="P4692">
        <v>43.517581960994249</v>
      </c>
      <c r="Q4692">
        <v>15.41227840924364</v>
      </c>
      <c r="R4692">
        <v>220.3137551159528</v>
      </c>
      <c r="S4692">
        <v>110</v>
      </c>
      <c r="T4692">
        <v>563.08120963200008</v>
      </c>
      <c r="U4692">
        <v>378.3636180360001</v>
      </c>
      <c r="V4692">
        <v>0</v>
      </c>
      <c r="W4692"/>
      <c r="X4692">
        <v>476.48149850020792</v>
      </c>
      <c r="Y4692">
        <v>0</v>
      </c>
      <c r="Z4692">
        <v>402</v>
      </c>
      <c r="AA4692">
        <v>4329</v>
      </c>
      <c r="AB4692">
        <v>128.607</v>
      </c>
      <c r="AC4692">
        <v>331.80390999999997</v>
      </c>
      <c r="AD4692">
        <v>148.1631602528351</v>
      </c>
      <c r="AE4692">
        <v>0</v>
      </c>
      <c r="AF4692">
        <v>475.69100589711348</v>
      </c>
      <c r="AG4692">
        <v>1820</v>
      </c>
      <c r="AH4692">
        <v>1165</v>
      </c>
      <c r="AI4692">
        <v>0</v>
      </c>
      <c r="AJ4692">
        <v>518.03471286144008</v>
      </c>
      <c r="AK4692">
        <v>65.140767388800001</v>
      </c>
      <c r="AL4692">
        <v>15213.1640625</v>
      </c>
      <c r="AM4692">
        <v>12405.7275390625</v>
      </c>
      <c r="AN4692">
        <v>2807.435791015625</v>
      </c>
      <c r="AO4692" s="5" t="s">
        <v>4715</v>
      </c>
    </row>
    <row r="4693" spans="1:41" ht="14.25" x14ac:dyDescent="0.45">
      <c r="A4693">
        <v>2023</v>
      </c>
      <c r="B4693" s="5" t="s">
        <v>1507</v>
      </c>
      <c r="C4693" s="5" t="s">
        <v>170</v>
      </c>
      <c r="D4693" s="5" t="s">
        <v>83</v>
      </c>
      <c r="E4693" s="5" t="s">
        <v>92</v>
      </c>
      <c r="F4693" s="5" t="s">
        <v>227</v>
      </c>
      <c r="G4693" s="5" t="s">
        <v>87</v>
      </c>
      <c r="H4693" s="5" t="s">
        <v>130</v>
      </c>
      <c r="I4693"/>
      <c r="J4693">
        <v>0</v>
      </c>
      <c r="K4693">
        <v>64</v>
      </c>
      <c r="L4693">
        <v>499.78771219785051</v>
      </c>
      <c r="M4693">
        <v>1304.6249999999991</v>
      </c>
      <c r="N4693">
        <v>726.05400000000009</v>
      </c>
      <c r="O4693">
        <v>73.924882427339597</v>
      </c>
      <c r="P4693">
        <v>38.4</v>
      </c>
      <c r="Q4693">
        <v>15.906786658342741</v>
      </c>
      <c r="R4693">
        <v>0</v>
      </c>
      <c r="S4693">
        <v>562</v>
      </c>
      <c r="T4693">
        <v>355.9</v>
      </c>
      <c r="U4693">
        <v>80</v>
      </c>
      <c r="V4693">
        <v>0</v>
      </c>
      <c r="W4693">
        <v>0</v>
      </c>
      <c r="X4693">
        <v>235</v>
      </c>
      <c r="Y4693">
        <v>252</v>
      </c>
      <c r="Z4693">
        <v>125.7415596432549</v>
      </c>
      <c r="AA4693">
        <v>7894.044217306533</v>
      </c>
      <c r="AB4693">
        <v>50</v>
      </c>
      <c r="AC4693"/>
      <c r="AD4693">
        <v>506.1250300381779</v>
      </c>
      <c r="AE4693">
        <v>1306.146220314726</v>
      </c>
      <c r="AF4693">
        <v>511.97765639779811</v>
      </c>
      <c r="AG4693">
        <v>1674.5528078186219</v>
      </c>
      <c r="AH4693">
        <v>559.82500000000005</v>
      </c>
      <c r="AI4693">
        <v>0</v>
      </c>
      <c r="AJ4693">
        <v>832.61480262016119</v>
      </c>
      <c r="AK4693">
        <v>132</v>
      </c>
      <c r="AL4693">
        <v>17800.625</v>
      </c>
      <c r="AM4693">
        <v>13957.2265625</v>
      </c>
      <c r="AN4693">
        <v>3843.39990234375</v>
      </c>
      <c r="AO4693" s="5" t="s">
        <v>3283</v>
      </c>
    </row>
    <row r="4694" spans="1:41" ht="14.25" x14ac:dyDescent="0.45">
      <c r="A4694">
        <v>2023</v>
      </c>
      <c r="B4694" s="5" t="s">
        <v>1507</v>
      </c>
      <c r="C4694" s="5" t="s">
        <v>170</v>
      </c>
      <c r="D4694" s="5" t="s">
        <v>83</v>
      </c>
      <c r="E4694" s="5" t="s">
        <v>92</v>
      </c>
      <c r="F4694" s="5" t="s">
        <v>230</v>
      </c>
      <c r="G4694" s="5" t="s">
        <v>86</v>
      </c>
      <c r="H4694" s="5" t="s">
        <v>130</v>
      </c>
      <c r="I4694">
        <v>210.39011157616903</v>
      </c>
      <c r="J4694">
        <v>227.4487692715341</v>
      </c>
      <c r="K4694">
        <v>85.293288476825282</v>
      </c>
      <c r="L4694">
        <v>45.489753854306819</v>
      </c>
      <c r="M4694">
        <v>511.75973086095172</v>
      </c>
      <c r="N4694">
        <v>3502.7110467816251</v>
      </c>
      <c r="O4694">
        <v>59.705301933777697</v>
      </c>
      <c r="P4694">
        <v>1933.3145388080397</v>
      </c>
      <c r="Q4694">
        <v>53.621047355764162</v>
      </c>
      <c r="R4694">
        <v>992.89121045179866</v>
      </c>
      <c r="S4694">
        <v>625.4841154967188</v>
      </c>
      <c r="T4694">
        <v>739.20850013248582</v>
      </c>
      <c r="U4694">
        <v>0</v>
      </c>
      <c r="V4694">
        <v>0</v>
      </c>
      <c r="W4694">
        <v>557.24948471525852</v>
      </c>
      <c r="X4694">
        <v>188.78247849537331</v>
      </c>
      <c r="Y4694">
        <v>0</v>
      </c>
      <c r="Z4694">
        <v>170.58657695365056</v>
      </c>
      <c r="AA4694">
        <v>19790.332983403881</v>
      </c>
      <c r="AB4694">
        <v>20.47038923443807</v>
      </c>
      <c r="AC4694">
        <v>613.30210725623533</v>
      </c>
      <c r="AD4694">
        <v>376.65516191366044</v>
      </c>
      <c r="AE4694">
        <v>983.715927099385</v>
      </c>
      <c r="AF4694">
        <v>0</v>
      </c>
      <c r="AG4694">
        <v>1397.2376150202947</v>
      </c>
      <c r="AH4694">
        <v>666.30775784942011</v>
      </c>
      <c r="AI4694">
        <v>133.05753002384745</v>
      </c>
      <c r="AJ4694">
        <v>30.95842555823365</v>
      </c>
      <c r="AK4694">
        <v>632.30757857486481</v>
      </c>
      <c r="AL4694">
        <v>34548.28125</v>
      </c>
      <c r="AM4694">
        <v>29952.001953125</v>
      </c>
      <c r="AN4694">
        <v>4596.28173828125</v>
      </c>
      <c r="AO4694" s="5" t="s">
        <v>3286</v>
      </c>
    </row>
    <row r="4695" spans="1:41" ht="14.25" x14ac:dyDescent="0.45">
      <c r="A4695">
        <v>2023</v>
      </c>
      <c r="B4695" s="5" t="s">
        <v>1508</v>
      </c>
      <c r="C4695" s="5" t="s">
        <v>170</v>
      </c>
      <c r="D4695" s="5" t="s">
        <v>83</v>
      </c>
      <c r="E4695" s="5" t="s">
        <v>92</v>
      </c>
      <c r="F4695" s="5" t="s">
        <v>230</v>
      </c>
      <c r="G4695" s="5" t="s">
        <v>86</v>
      </c>
      <c r="H4695" s="5" t="s">
        <v>130</v>
      </c>
      <c r="I4695">
        <v>263.82980933087202</v>
      </c>
      <c r="J4695">
        <v>168.50793293700349</v>
      </c>
      <c r="K4695">
        <v>33.680401191175157</v>
      </c>
      <c r="L4695">
        <v>614.10598171909362</v>
      </c>
      <c r="M4695">
        <v>517.83616831431789</v>
      </c>
      <c r="N4695">
        <v>684.83482422056147</v>
      </c>
      <c r="O4695">
        <v>59.502042104409441</v>
      </c>
      <c r="P4695">
        <v>1242.097270169269</v>
      </c>
      <c r="Q4695">
        <v>59.647990509571201</v>
      </c>
      <c r="R4695">
        <v>968.50014449295622</v>
      </c>
      <c r="S4695">
        <v>1571.7520555881738</v>
      </c>
      <c r="T4695">
        <v>1122.6800397058385</v>
      </c>
      <c r="U4695"/>
      <c r="V4695">
        <v>401.91945421469018</v>
      </c>
      <c r="W4695">
        <v>112.26800397058385</v>
      </c>
      <c r="X4695">
        <v>204.4261058675807</v>
      </c>
      <c r="Y4695">
        <v>0</v>
      </c>
      <c r="Z4695">
        <v>0</v>
      </c>
      <c r="AA4695">
        <v>24017.425465194035</v>
      </c>
      <c r="AB4695"/>
      <c r="AC4695">
        <v>163.68674978911127</v>
      </c>
      <c r="AD4695">
        <v>327.04733857308719</v>
      </c>
      <c r="AE4695">
        <v>954.61483776187436</v>
      </c>
      <c r="AF4695">
        <v>653.38081055320038</v>
      </c>
      <c r="AG4695">
        <v>10498.181051289295</v>
      </c>
      <c r="AH4695">
        <v>673.60802382350312</v>
      </c>
      <c r="AI4695">
        <v>131.35356464558311</v>
      </c>
      <c r="AJ4695">
        <v>27.715305672191551</v>
      </c>
      <c r="AK4695">
        <v>540.00909909850827</v>
      </c>
      <c r="AL4695">
        <v>46012.609375</v>
      </c>
      <c r="AM4695">
        <v>40718.44921875</v>
      </c>
      <c r="AN4695">
        <v>5294.16259765625</v>
      </c>
      <c r="AO4695" s="5" t="s">
        <v>3284</v>
      </c>
    </row>
    <row r="4696" spans="1:41" ht="14.25" x14ac:dyDescent="0.45">
      <c r="A4696">
        <v>2023</v>
      </c>
      <c r="B4696" s="5" t="s">
        <v>1509</v>
      </c>
      <c r="C4696" s="5" t="s">
        <v>170</v>
      </c>
      <c r="D4696" s="5" t="s">
        <v>83</v>
      </c>
      <c r="E4696" s="5" t="s">
        <v>92</v>
      </c>
      <c r="F4696" s="5" t="s">
        <v>230</v>
      </c>
      <c r="G4696" s="5" t="s">
        <v>86</v>
      </c>
      <c r="H4696" s="5" t="s">
        <v>130</v>
      </c>
      <c r="I4696">
        <v>476.25610101883501</v>
      </c>
      <c r="J4696">
        <v>28.565759620135974</v>
      </c>
      <c r="K4696">
        <v>21.896832230751034</v>
      </c>
      <c r="L4696">
        <v>544.13628093416321</v>
      </c>
      <c r="M4696">
        <v>504.99569332169557</v>
      </c>
      <c r="N4696">
        <v>2867.8620573514208</v>
      </c>
      <c r="O4696">
        <v>60.216288634565345</v>
      </c>
      <c r="P4696">
        <v>1888.3566930384843</v>
      </c>
      <c r="Q4696">
        <v>79.577798934226379</v>
      </c>
      <c r="R4696">
        <v>883.70471174474244</v>
      </c>
      <c r="S4696">
        <v>1532.7782561525723</v>
      </c>
      <c r="T4696">
        <v>1149.5836921144294</v>
      </c>
      <c r="U4696"/>
      <c r="V4696">
        <v>0</v>
      </c>
      <c r="W4696">
        <v>122.6222604922058</v>
      </c>
      <c r="X4696">
        <v>0</v>
      </c>
      <c r="Y4696">
        <v>0</v>
      </c>
      <c r="Z4696">
        <v>442.81963820247813</v>
      </c>
      <c r="AA4696">
        <v>23797.182826123371</v>
      </c>
      <c r="AB4696"/>
      <c r="AC4696">
        <v>206.92506458059728</v>
      </c>
      <c r="AD4696">
        <v>397.89275793095419</v>
      </c>
      <c r="AE4696">
        <v>2967.7077803780048</v>
      </c>
      <c r="AF4696">
        <v>644.83759176489013</v>
      </c>
      <c r="AG4696">
        <v>0</v>
      </c>
      <c r="AH4696">
        <v>656.904966922531</v>
      </c>
      <c r="AI4696">
        <v>128.09646854989356</v>
      </c>
      <c r="AJ4696">
        <v>1067.4705712491129</v>
      </c>
      <c r="AK4696">
        <v>410.56560432658188</v>
      </c>
      <c r="AL4696">
        <v>40880.95703125</v>
      </c>
      <c r="AM4696">
        <v>35895.3984375</v>
      </c>
      <c r="AN4696">
        <v>4985.552734375</v>
      </c>
      <c r="AO4696" s="5" t="s">
        <v>3285</v>
      </c>
    </row>
    <row r="4697" spans="1:41" ht="14.25" x14ac:dyDescent="0.45">
      <c r="A4697">
        <v>2023</v>
      </c>
      <c r="B4697" s="5" t="s">
        <v>5028</v>
      </c>
      <c r="C4697" s="5" t="s">
        <v>170</v>
      </c>
      <c r="D4697" s="5" t="s">
        <v>83</v>
      </c>
      <c r="E4697" s="5" t="s">
        <v>92</v>
      </c>
      <c r="F4697" s="5" t="s">
        <v>230</v>
      </c>
      <c r="G4697" s="5" t="s">
        <v>86</v>
      </c>
      <c r="H4697" s="5" t="s">
        <v>130</v>
      </c>
      <c r="I4697">
        <v>520</v>
      </c>
      <c r="J4697">
        <v>210.17599999999999</v>
      </c>
      <c r="K4697">
        <v>21.754000000000001</v>
      </c>
      <c r="L4697">
        <v>825</v>
      </c>
      <c r="M4697">
        <v>350</v>
      </c>
      <c r="N4697">
        <v>359.21300000000002</v>
      </c>
      <c r="O4697">
        <v>55.841500000000003</v>
      </c>
      <c r="P4697">
        <v>1263.4469999999999</v>
      </c>
      <c r="Q4697">
        <v>42.196612023332527</v>
      </c>
      <c r="R4697">
        <v>905.72119999999984</v>
      </c>
      <c r="S4697">
        <v>300</v>
      </c>
      <c r="T4697">
        <v>1540</v>
      </c>
      <c r="U4697">
        <v>0</v>
      </c>
      <c r="V4697">
        <v>0</v>
      </c>
      <c r="W4697">
        <v>269</v>
      </c>
      <c r="X4697">
        <v>1085</v>
      </c>
      <c r="Y4697">
        <v>0</v>
      </c>
      <c r="Z4697">
        <v>154.6891590642214</v>
      </c>
      <c r="AA4697">
        <v>2796</v>
      </c>
      <c r="AB4697">
        <v>252</v>
      </c>
      <c r="AC4697">
        <v>1961.7908399999999</v>
      </c>
      <c r="AD4697">
        <v>615</v>
      </c>
      <c r="AE4697">
        <v>6056.3920350412</v>
      </c>
      <c r="AF4697">
        <v>5599.8420000000006</v>
      </c>
      <c r="AG4697">
        <v>0</v>
      </c>
      <c r="AH4697">
        <v>1200</v>
      </c>
      <c r="AI4697">
        <v>117</v>
      </c>
      <c r="AJ4697">
        <v>1650</v>
      </c>
      <c r="AK4697">
        <v>433</v>
      </c>
      <c r="AL4697">
        <v>28583.064453125</v>
      </c>
      <c r="AM4697">
        <v>22344.466796875</v>
      </c>
      <c r="AN4697">
        <v>6238.595703125</v>
      </c>
      <c r="AO4697" s="5" t="s">
        <v>6050</v>
      </c>
    </row>
    <row r="4698" spans="1:41" ht="14.25" x14ac:dyDescent="0.45">
      <c r="A4698">
        <v>2023</v>
      </c>
      <c r="B4698" s="5" t="s">
        <v>589</v>
      </c>
      <c r="C4698" s="5" t="s">
        <v>170</v>
      </c>
      <c r="D4698" s="5" t="s">
        <v>83</v>
      </c>
      <c r="E4698" s="5" t="s">
        <v>92</v>
      </c>
      <c r="F4698" s="5" t="s">
        <v>230</v>
      </c>
      <c r="G4698" s="5" t="s">
        <v>86</v>
      </c>
      <c r="H4698" s="5" t="s">
        <v>130</v>
      </c>
      <c r="I4698">
        <v>451.18024583991382</v>
      </c>
      <c r="J4698">
        <v>705.96438466715927</v>
      </c>
      <c r="K4698">
        <v>26.540014461171399</v>
      </c>
      <c r="L4698">
        <v>53.080028922342798</v>
      </c>
      <c r="M4698">
        <v>371.56020245639962</v>
      </c>
      <c r="N4698">
        <v>2269.7020367193782</v>
      </c>
      <c r="O4698">
        <v>59.44963239302394</v>
      </c>
      <c r="P4698">
        <v>1342.5255699177769</v>
      </c>
      <c r="Q4698">
        <v>43.612246217331453</v>
      </c>
      <c r="R4698">
        <v>860.17662413666017</v>
      </c>
      <c r="S4698">
        <v>1486.2408098255985</v>
      </c>
      <c r="T4698">
        <v>1114.6806073691989</v>
      </c>
      <c r="U4698">
        <v>0</v>
      </c>
      <c r="V4698">
        <v>0</v>
      </c>
      <c r="W4698">
        <v>755.85961185416147</v>
      </c>
      <c r="X4698">
        <v>78.555911081092987</v>
      </c>
      <c r="Y4698">
        <v>0</v>
      </c>
      <c r="Z4698">
        <v>443.52427971631704</v>
      </c>
      <c r="AA4698">
        <v>5641.8593489665645</v>
      </c>
      <c r="AB4698">
        <v>0</v>
      </c>
      <c r="AC4698">
        <v>285.99917683575217</v>
      </c>
      <c r="AD4698">
        <v>258.61070022242467</v>
      </c>
      <c r="AE4698">
        <v>4833.6338926392355</v>
      </c>
      <c r="AF4698">
        <v>277.23422722186262</v>
      </c>
      <c r="AG4698">
        <v>0</v>
      </c>
      <c r="AH4698">
        <v>1679.4521151029262</v>
      </c>
      <c r="AI4698">
        <v>124.20726767828215</v>
      </c>
      <c r="AJ4698">
        <v>975.61093159266068</v>
      </c>
      <c r="AK4698">
        <v>391.73061344688989</v>
      </c>
      <c r="AL4698">
        <v>24530.990234375</v>
      </c>
      <c r="AM4698">
        <v>18184.103515625</v>
      </c>
      <c r="AN4698">
        <v>6346.88720703125</v>
      </c>
      <c r="AO4698" s="5" t="s">
        <v>1223</v>
      </c>
    </row>
    <row r="4699" spans="1:41" ht="14.25" x14ac:dyDescent="0.45">
      <c r="A4699">
        <v>2023</v>
      </c>
      <c r="B4699" s="5" t="s">
        <v>4071</v>
      </c>
      <c r="C4699" s="5" t="s">
        <v>170</v>
      </c>
      <c r="D4699" s="5" t="s">
        <v>83</v>
      </c>
      <c r="E4699" s="5" t="s">
        <v>92</v>
      </c>
      <c r="F4699" s="5" t="s">
        <v>230</v>
      </c>
      <c r="G4699" s="5" t="s">
        <v>86</v>
      </c>
      <c r="H4699" s="5" t="s">
        <v>130</v>
      </c>
      <c r="I4699">
        <v>534.76367983318414</v>
      </c>
      <c r="J4699">
        <v>599.03816058236487</v>
      </c>
      <c r="K4699">
        <v>22.634901140631506</v>
      </c>
      <c r="L4699">
        <v>318.80142451593667</v>
      </c>
      <c r="M4699">
        <v>359.93709219541239</v>
      </c>
      <c r="N4699">
        <v>355.8235254274648</v>
      </c>
      <c r="O4699">
        <v>57.589934751265979</v>
      </c>
      <c r="P4699">
        <v>1300.528815087232</v>
      </c>
      <c r="Q4699">
        <v>47.437731207622264</v>
      </c>
      <c r="R4699">
        <v>1113.4727486244703</v>
      </c>
      <c r="S4699">
        <v>1028.3916919868925</v>
      </c>
      <c r="T4699">
        <v>1079.8112765862372</v>
      </c>
      <c r="U4699">
        <v>0</v>
      </c>
      <c r="V4699">
        <v>0</v>
      </c>
      <c r="W4699">
        <v>154.25875379803387</v>
      </c>
      <c r="X4699">
        <v>77.620503333803796</v>
      </c>
      <c r="Y4699">
        <v>0</v>
      </c>
      <c r="Z4699">
        <v>46.27762613941016</v>
      </c>
      <c r="AA4699">
        <v>4485.8445604468252</v>
      </c>
      <c r="AB4699">
        <v>0</v>
      </c>
      <c r="AC4699">
        <v>234.21512803873819</v>
      </c>
      <c r="AD4699">
        <v>250.52086534914039</v>
      </c>
      <c r="AE4699">
        <v>4367.5795158683322</v>
      </c>
      <c r="AF4699">
        <v>2061.1931275490247</v>
      </c>
      <c r="AG4699">
        <v>0</v>
      </c>
      <c r="AH4699">
        <v>1657.7674074828708</v>
      </c>
      <c r="AI4699">
        <v>120.32182796246643</v>
      </c>
      <c r="AJ4699">
        <v>1552.8714549002077</v>
      </c>
      <c r="AK4699">
        <v>445.29360263032447</v>
      </c>
      <c r="AL4699">
        <v>22271.994140625</v>
      </c>
      <c r="AM4699">
        <v>17017.84765625</v>
      </c>
      <c r="AN4699">
        <v>5254.1474609375</v>
      </c>
      <c r="AO4699" s="5" t="s">
        <v>4716</v>
      </c>
    </row>
    <row r="4700" spans="1:41" ht="14.25" x14ac:dyDescent="0.45">
      <c r="A4700">
        <v>2023</v>
      </c>
      <c r="B4700" s="5" t="s">
        <v>5028</v>
      </c>
      <c r="C4700" s="5" t="s">
        <v>170</v>
      </c>
      <c r="D4700" s="5" t="s">
        <v>83</v>
      </c>
      <c r="E4700" s="5" t="s">
        <v>92</v>
      </c>
      <c r="F4700" s="5" t="s">
        <v>230</v>
      </c>
      <c r="G4700" s="5" t="s">
        <v>87</v>
      </c>
      <c r="H4700" s="5" t="s">
        <v>130</v>
      </c>
      <c r="I4700">
        <v>574.12201766400005</v>
      </c>
      <c r="J4700">
        <v>219.2168939880153</v>
      </c>
      <c r="K4700">
        <v>23</v>
      </c>
      <c r="L4700">
        <v>912.38535157215597</v>
      </c>
      <c r="M4700">
        <v>378.85125599999998</v>
      </c>
      <c r="N4700">
        <v>390.3496220358856</v>
      </c>
      <c r="O4700">
        <v>60.444635462639987</v>
      </c>
      <c r="P4700">
        <v>1373.507544435</v>
      </c>
      <c r="Q4700">
        <v>45.989216658403343</v>
      </c>
      <c r="R4700">
        <v>978.809118188144</v>
      </c>
      <c r="S4700">
        <v>320.29468783200002</v>
      </c>
      <c r="T4700">
        <v>1697.4942599999999</v>
      </c>
      <c r="U4700">
        <v>0</v>
      </c>
      <c r="V4700">
        <v>0</v>
      </c>
      <c r="W4700">
        <v>291.17425104</v>
      </c>
      <c r="X4700">
        <v>1207.605</v>
      </c>
      <c r="Y4700"/>
      <c r="Z4700">
        <v>168.09763225097041</v>
      </c>
      <c r="AA4700">
        <v>3127</v>
      </c>
      <c r="AB4700">
        <v>252</v>
      </c>
      <c r="AC4700">
        <v>2123.5052000000001</v>
      </c>
      <c r="AD4700">
        <v>670.50102302134451</v>
      </c>
      <c r="AE4700">
        <v>6555.6335122964419</v>
      </c>
      <c r="AF4700">
        <v>6192.9864386891222</v>
      </c>
      <c r="AG4700">
        <v>0</v>
      </c>
      <c r="AH4700">
        <v>1341.213232154179</v>
      </c>
      <c r="AI4700">
        <v>126.64456272</v>
      </c>
      <c r="AJ4700">
        <v>1858.1679917856</v>
      </c>
      <c r="AK4700">
        <v>469</v>
      </c>
      <c r="AL4700">
        <v>31357.9921875</v>
      </c>
      <c r="AM4700">
        <v>24519.76953125</v>
      </c>
      <c r="AN4700">
        <v>6838.22314453125</v>
      </c>
      <c r="AO4700" s="5" t="s">
        <v>6051</v>
      </c>
    </row>
    <row r="4701" spans="1:41" ht="14.25" x14ac:dyDescent="0.45">
      <c r="A4701">
        <v>2023</v>
      </c>
      <c r="B4701" s="5" t="s">
        <v>589</v>
      </c>
      <c r="C4701" s="5" t="s">
        <v>170</v>
      </c>
      <c r="D4701" s="5" t="s">
        <v>83</v>
      </c>
      <c r="E4701" s="5" t="s">
        <v>92</v>
      </c>
      <c r="F4701" s="5" t="s">
        <v>230</v>
      </c>
      <c r="G4701" s="5" t="s">
        <v>87</v>
      </c>
      <c r="H4701" s="5" t="s">
        <v>130</v>
      </c>
      <c r="I4701">
        <v>471.68408798325612</v>
      </c>
      <c r="J4701">
        <v>764.62486699558178</v>
      </c>
      <c r="K4701">
        <v>27.605317869643471</v>
      </c>
      <c r="L4701">
        <v>57.152742777648022</v>
      </c>
      <c r="M4701">
        <v>394.15684674239998</v>
      </c>
      <c r="N4701">
        <v>2478</v>
      </c>
      <c r="O4701">
        <v>63.085240149145633</v>
      </c>
      <c r="P4701">
        <v>1264.624</v>
      </c>
      <c r="Q4701">
        <v>46.134632456320752</v>
      </c>
      <c r="R4701">
        <v>905.59878637007148</v>
      </c>
      <c r="S4701">
        <v>1550.4820039322351</v>
      </c>
      <c r="T4701">
        <v>1103.5605526050001</v>
      </c>
      <c r="U4701">
        <v>0</v>
      </c>
      <c r="V4701">
        <v>0</v>
      </c>
      <c r="W4701">
        <v>806.55585120542435</v>
      </c>
      <c r="X4701">
        <v>85</v>
      </c>
      <c r="Y4701">
        <v>0</v>
      </c>
      <c r="Z4701">
        <v>471.88172710071541</v>
      </c>
      <c r="AA4701">
        <v>6350.5572322986091</v>
      </c>
      <c r="AB4701">
        <v>0</v>
      </c>
      <c r="AC4701">
        <v>305.26866000000001</v>
      </c>
      <c r="AD4701">
        <v>275.14539665277658</v>
      </c>
      <c r="AE4701">
        <v>5127.5940771763326</v>
      </c>
      <c r="AF4701">
        <v>298.50579962479412</v>
      </c>
      <c r="AG4701">
        <v>0</v>
      </c>
      <c r="AH4701">
        <v>1848.6287201478619</v>
      </c>
      <c r="AI4701">
        <v>131.761003053888</v>
      </c>
      <c r="AJ4701">
        <v>1055.6421285696881</v>
      </c>
      <c r="AK4701">
        <v>415.55393270841591</v>
      </c>
      <c r="AL4701">
        <v>26298.8046875</v>
      </c>
      <c r="AM4701">
        <v>19597.26953125</v>
      </c>
      <c r="AN4701">
        <v>6701.53515625</v>
      </c>
      <c r="AO4701" s="5" t="s">
        <v>1224</v>
      </c>
    </row>
    <row r="4702" spans="1:41" ht="14.25" x14ac:dyDescent="0.45">
      <c r="A4702">
        <v>2023</v>
      </c>
      <c r="B4702" s="5" t="s">
        <v>1507</v>
      </c>
      <c r="C4702" s="5" t="s">
        <v>170</v>
      </c>
      <c r="D4702" s="5" t="s">
        <v>83</v>
      </c>
      <c r="E4702" s="5" t="s">
        <v>92</v>
      </c>
      <c r="F4702" s="5" t="s">
        <v>230</v>
      </c>
      <c r="G4702" s="5" t="s">
        <v>87</v>
      </c>
      <c r="H4702" s="5" t="s">
        <v>130</v>
      </c>
      <c r="I4702">
        <v>222</v>
      </c>
      <c r="J4702">
        <v>204.4</v>
      </c>
      <c r="K4702">
        <v>95</v>
      </c>
      <c r="L4702">
        <v>48.759776799790302</v>
      </c>
      <c r="M4702">
        <v>551.24999999999966</v>
      </c>
      <c r="N4702">
        <v>3816.12</v>
      </c>
      <c r="O4702">
        <v>67.204438570308724</v>
      </c>
      <c r="P4702">
        <v>2176</v>
      </c>
      <c r="Q4702">
        <v>59.288932090186563</v>
      </c>
      <c r="R4702">
        <v>1076.293781999123</v>
      </c>
      <c r="S4702">
        <v>687</v>
      </c>
      <c r="T4702">
        <v>811.8</v>
      </c>
      <c r="U4702"/>
      <c r="V4702">
        <v>0</v>
      </c>
      <c r="W4702">
        <v>587.31373082713765</v>
      </c>
      <c r="X4702">
        <v>223</v>
      </c>
      <c r="Y4702">
        <v>0</v>
      </c>
      <c r="Z4702">
        <v>188.61233946488241</v>
      </c>
      <c r="AA4702">
        <v>21646.376908807131</v>
      </c>
      <c r="AB4702">
        <v>18</v>
      </c>
      <c r="AC4702">
        <v>690.33414999999991</v>
      </c>
      <c r="AD4702">
        <v>416.4685961457007</v>
      </c>
      <c r="AE4702">
        <v>1086.3620005502289</v>
      </c>
      <c r="AF4702">
        <v>0</v>
      </c>
      <c r="AG4702">
        <v>1540.4262803476549</v>
      </c>
      <c r="AH4702">
        <v>717.72382500000015</v>
      </c>
      <c r="AI4702">
        <v>139.8258305288104</v>
      </c>
      <c r="AJ4702">
        <v>34.006226025385843</v>
      </c>
      <c r="AK4702">
        <v>638</v>
      </c>
      <c r="AL4702">
        <v>37741.56640625</v>
      </c>
      <c r="AM4702">
        <v>32788.98046875</v>
      </c>
      <c r="AN4702">
        <v>4952.5859375</v>
      </c>
      <c r="AO4702" s="5" t="s">
        <v>3287</v>
      </c>
    </row>
    <row r="4703" spans="1:41" ht="14.25" x14ac:dyDescent="0.45">
      <c r="A4703">
        <v>2023</v>
      </c>
      <c r="B4703" s="5" t="s">
        <v>1509</v>
      </c>
      <c r="C4703" s="5" t="s">
        <v>170</v>
      </c>
      <c r="D4703" s="5" t="s">
        <v>83</v>
      </c>
      <c r="E4703" s="5" t="s">
        <v>92</v>
      </c>
      <c r="F4703" s="5" t="s">
        <v>230</v>
      </c>
      <c r="G4703" s="5" t="s">
        <v>87</v>
      </c>
      <c r="H4703" s="5" t="s">
        <v>130</v>
      </c>
      <c r="I4703">
        <v>509.67183073598551</v>
      </c>
      <c r="J4703">
        <v>30</v>
      </c>
      <c r="K4703">
        <v>24.023154641573349</v>
      </c>
      <c r="L4703">
        <v>592.02639999999997</v>
      </c>
      <c r="M4703">
        <v>541.96874999999966</v>
      </c>
      <c r="N4703">
        <v>3069.0809040381459</v>
      </c>
      <c r="O4703">
        <v>63.854690152964082</v>
      </c>
      <c r="P4703">
        <v>1724.7761439999999</v>
      </c>
      <c r="Q4703">
        <v>82.809587562462966</v>
      </c>
      <c r="R4703">
        <v>965.67473663329883</v>
      </c>
      <c r="S4703">
        <v>1612.8727731244869</v>
      </c>
      <c r="T4703">
        <v>1165.3371585468681</v>
      </c>
      <c r="U4703"/>
      <c r="V4703">
        <v>0</v>
      </c>
      <c r="W4703">
        <v>129.28455925052339</v>
      </c>
      <c r="X4703">
        <v>0</v>
      </c>
      <c r="Y4703">
        <v>0</v>
      </c>
      <c r="Z4703">
        <v>460.03466212252027</v>
      </c>
      <c r="AA4703">
        <v>25538.932055051609</v>
      </c>
      <c r="AB4703">
        <v>21</v>
      </c>
      <c r="AC4703">
        <v>217.39536000000001</v>
      </c>
      <c r="AD4703">
        <v>419.70464103240153</v>
      </c>
      <c r="AE4703">
        <v>3152.715018181902</v>
      </c>
      <c r="AF4703">
        <v>690.08156581955882</v>
      </c>
      <c r="AG4703">
        <v>0</v>
      </c>
      <c r="AH4703">
        <v>716.89868508894642</v>
      </c>
      <c r="AI4703">
        <v>134.39622311496581</v>
      </c>
      <c r="AJ4703">
        <v>1145.6811470661439</v>
      </c>
      <c r="AK4703">
        <v>477.10472353746491</v>
      </c>
      <c r="AL4703">
        <v>43485.3203125</v>
      </c>
      <c r="AM4703">
        <v>38178.87890625</v>
      </c>
      <c r="AN4703">
        <v>5306.44482421875</v>
      </c>
      <c r="AO4703" s="5" t="s">
        <v>3288</v>
      </c>
    </row>
    <row r="4704" spans="1:41" ht="14.25" x14ac:dyDescent="0.45">
      <c r="A4704">
        <v>2023</v>
      </c>
      <c r="B4704" s="5" t="s">
        <v>4071</v>
      </c>
      <c r="C4704" s="5" t="s">
        <v>170</v>
      </c>
      <c r="D4704" s="5" t="s">
        <v>83</v>
      </c>
      <c r="E4704" s="5" t="s">
        <v>92</v>
      </c>
      <c r="F4704" s="5" t="s">
        <v>230</v>
      </c>
      <c r="G4704" s="5" t="s">
        <v>87</v>
      </c>
      <c r="H4704" s="5" t="s">
        <v>130</v>
      </c>
      <c r="I4704">
        <v>585.60445801728008</v>
      </c>
      <c r="J4704">
        <v>657.9202502202121</v>
      </c>
      <c r="K4704">
        <v>27.547818985542001</v>
      </c>
      <c r="L4704">
        <v>350.70300000000009</v>
      </c>
      <c r="M4704">
        <v>386.42828112000001</v>
      </c>
      <c r="N4704">
        <v>383.51224852471449</v>
      </c>
      <c r="O4704">
        <v>61.707352004927991</v>
      </c>
      <c r="P4704">
        <v>1375.8344642460099</v>
      </c>
      <c r="Q4704">
        <v>46.128077052013843</v>
      </c>
      <c r="R4704">
        <v>1190.4277715669041</v>
      </c>
      <c r="S4704">
        <v>1102</v>
      </c>
      <c r="T4704">
        <v>1182.4705402272</v>
      </c>
      <c r="U4704">
        <v>0</v>
      </c>
      <c r="V4704">
        <v>0</v>
      </c>
      <c r="W4704">
        <v>166.42553797336501</v>
      </c>
      <c r="X4704">
        <v>85</v>
      </c>
      <c r="Y4704">
        <v>0</v>
      </c>
      <c r="Z4704">
        <v>50</v>
      </c>
      <c r="AA4704">
        <v>4938</v>
      </c>
      <c r="AB4704">
        <v>0</v>
      </c>
      <c r="AC4704">
        <v>251.45330000000001</v>
      </c>
      <c r="AD4704">
        <v>269.48670426844188</v>
      </c>
      <c r="AE4704">
        <v>4689.0311711903996</v>
      </c>
      <c r="AF4704">
        <v>2257.1538229818038</v>
      </c>
      <c r="AG4704">
        <v>0</v>
      </c>
      <c r="AH4704">
        <v>1843</v>
      </c>
      <c r="AI4704">
        <v>129.17745397440001</v>
      </c>
      <c r="AJ4704">
        <v>1700.5052530886401</v>
      </c>
      <c r="AK4704">
        <v>478.06698778560002</v>
      </c>
      <c r="AL4704">
        <v>24207.5859375</v>
      </c>
      <c r="AM4704">
        <v>18476.275390625</v>
      </c>
      <c r="AN4704">
        <v>5731.310546875</v>
      </c>
      <c r="AO4704" s="5" t="s">
        <v>4717</v>
      </c>
    </row>
    <row r="4705" spans="1:41" ht="14.25" x14ac:dyDescent="0.45">
      <c r="A4705">
        <v>2023</v>
      </c>
      <c r="B4705" s="5" t="s">
        <v>1508</v>
      </c>
      <c r="C4705" s="5" t="s">
        <v>170</v>
      </c>
      <c r="D4705" s="5" t="s">
        <v>83</v>
      </c>
      <c r="E4705" s="5" t="s">
        <v>92</v>
      </c>
      <c r="F4705" s="5" t="s">
        <v>230</v>
      </c>
      <c r="G4705" s="5" t="s">
        <v>87</v>
      </c>
      <c r="H4705" s="5" t="s">
        <v>130</v>
      </c>
      <c r="I4705">
        <v>239.7</v>
      </c>
      <c r="J4705">
        <v>184</v>
      </c>
      <c r="K4705">
        <v>36.935600261419019</v>
      </c>
      <c r="L4705">
        <v>663.94859999999994</v>
      </c>
      <c r="M4705">
        <v>553.49999999999966</v>
      </c>
      <c r="N4705">
        <v>739.77187485498666</v>
      </c>
      <c r="O4705">
        <v>66</v>
      </c>
      <c r="P4705">
        <v>1476</v>
      </c>
      <c r="Q4705">
        <v>74.199804683500133</v>
      </c>
      <c r="R4705">
        <v>1090.9005560570761</v>
      </c>
      <c r="S4705">
        <v>1955.1990693939431</v>
      </c>
      <c r="T4705">
        <v>1327.0217568054959</v>
      </c>
      <c r="U4705"/>
      <c r="V4705">
        <v>428</v>
      </c>
      <c r="W4705">
        <v>117.1659381002266</v>
      </c>
      <c r="X4705">
        <v>237.58300813876161</v>
      </c>
      <c r="Y4705">
        <v>0</v>
      </c>
      <c r="Z4705">
        <v>0</v>
      </c>
      <c r="AA4705">
        <v>26060.526234949899</v>
      </c>
      <c r="AB4705">
        <v>21</v>
      </c>
      <c r="AC4705">
        <v>180.5</v>
      </c>
      <c r="AD4705">
        <v>406.8343030011668</v>
      </c>
      <c r="AE4705">
        <v>996.26197166622637</v>
      </c>
      <c r="AF4705">
        <v>706.433854002727</v>
      </c>
      <c r="AG4705">
        <v>11806</v>
      </c>
      <c r="AH4705">
        <v>826.50601012996901</v>
      </c>
      <c r="AI4705">
        <v>137.0841475772651</v>
      </c>
      <c r="AJ4705">
        <v>34.006226025385843</v>
      </c>
      <c r="AK4705">
        <v>684.03039477440814</v>
      </c>
      <c r="AL4705">
        <v>51049.1171875</v>
      </c>
      <c r="AM4705">
        <v>44680.25</v>
      </c>
      <c r="AN4705">
        <v>6368.8603515625</v>
      </c>
      <c r="AO4705" s="5" t="s">
        <v>3289</v>
      </c>
    </row>
    <row r="4706" spans="1:41" ht="14.25" x14ac:dyDescent="0.45">
      <c r="A4706">
        <v>2023</v>
      </c>
      <c r="B4706" s="5" t="s">
        <v>1509</v>
      </c>
      <c r="C4706" s="5" t="s">
        <v>170</v>
      </c>
      <c r="D4706" s="5" t="s">
        <v>83</v>
      </c>
      <c r="E4706" s="5" t="s">
        <v>92</v>
      </c>
      <c r="F4706" s="5" t="s">
        <v>93</v>
      </c>
      <c r="G4706" s="5" t="s">
        <v>86</v>
      </c>
      <c r="H4706" s="5" t="s">
        <v>130</v>
      </c>
      <c r="I4706">
        <v>859.4506650569781</v>
      </c>
      <c r="J4706">
        <v>142.82879810067993</v>
      </c>
      <c r="K4706">
        <v>120.43257726913069</v>
      </c>
      <c r="L4706">
        <v>566.0331131649142</v>
      </c>
      <c r="M4706">
        <v>2038.1845150785946</v>
      </c>
      <c r="N4706">
        <v>3343.5444613658101</v>
      </c>
      <c r="O4706">
        <v>127.001626938356</v>
      </c>
      <c r="P4706">
        <v>1888.3566930384843</v>
      </c>
      <c r="Q4706">
        <v>93.927893824004911</v>
      </c>
      <c r="R4706">
        <v>1206.7453801148281</v>
      </c>
      <c r="S4706">
        <v>2025.4569813444707</v>
      </c>
      <c r="T4706">
        <v>1751.7465784600827</v>
      </c>
      <c r="U4706">
        <v>87.587328923004137</v>
      </c>
      <c r="V4706">
        <v>0</v>
      </c>
      <c r="W4706">
        <v>177.36434106908337</v>
      </c>
      <c r="X4706">
        <v>169.15346321799527</v>
      </c>
      <c r="Y4706">
        <v>2534.5583307094321</v>
      </c>
      <c r="Z4706">
        <v>1892.5267870796388</v>
      </c>
      <c r="AA4706">
        <v>31322.738101073381</v>
      </c>
      <c r="AB4706">
        <v>0</v>
      </c>
      <c r="AC4706">
        <v>685.15188050019981</v>
      </c>
      <c r="AD4706">
        <v>791.03472439904397</v>
      </c>
      <c r="AE4706">
        <v>2967.7077803780048</v>
      </c>
      <c r="AF4706">
        <v>1114.2414269466854</v>
      </c>
      <c r="AG4706">
        <v>8067.4549898624937</v>
      </c>
      <c r="AH4706">
        <v>1565.6235044986988</v>
      </c>
      <c r="AI4706">
        <v>128.09646854989356</v>
      </c>
      <c r="AJ4706">
        <v>1943.3438604791543</v>
      </c>
      <c r="AK4706">
        <v>475.16125940729745</v>
      </c>
      <c r="AL4706">
        <v>68085.453125</v>
      </c>
      <c r="AM4706">
        <v>58716.1953125</v>
      </c>
      <c r="AN4706">
        <v>9369.255859375</v>
      </c>
      <c r="AO4706" s="5" t="s">
        <v>3291</v>
      </c>
    </row>
    <row r="4707" spans="1:41" ht="14.25" x14ac:dyDescent="0.45">
      <c r="A4707">
        <v>2023</v>
      </c>
      <c r="B4707" s="5" t="s">
        <v>1508</v>
      </c>
      <c r="C4707" s="5" t="s">
        <v>170</v>
      </c>
      <c r="D4707" s="5" t="s">
        <v>83</v>
      </c>
      <c r="E4707" s="5" t="s">
        <v>92</v>
      </c>
      <c r="F4707" s="5" t="s">
        <v>93</v>
      </c>
      <c r="G4707" s="5" t="s">
        <v>86</v>
      </c>
      <c r="H4707" s="5" t="s">
        <v>130</v>
      </c>
      <c r="I4707">
        <v>376.09781330145586</v>
      </c>
      <c r="J4707">
        <v>269.61269269920564</v>
      </c>
      <c r="K4707">
        <v>134.72160476470063</v>
      </c>
      <c r="L4707">
        <v>636.55958251321044</v>
      </c>
      <c r="M4707">
        <v>2090.0092289173817</v>
      </c>
      <c r="N4707">
        <v>1135.5908601624556</v>
      </c>
      <c r="O4707">
        <v>124.61748440734807</v>
      </c>
      <c r="P4707">
        <v>1315.0714727501486</v>
      </c>
      <c r="Q4707">
        <v>73.911640414033883</v>
      </c>
      <c r="R4707">
        <v>968.50014449295622</v>
      </c>
      <c r="S4707">
        <v>2076.9580734558012</v>
      </c>
      <c r="T4707">
        <v>1442.6438510220025</v>
      </c>
      <c r="U4707">
        <v>89.814403176467081</v>
      </c>
      <c r="V4707">
        <v>401.91945421469018</v>
      </c>
      <c r="W4707">
        <v>168.40200595587578</v>
      </c>
      <c r="X4707">
        <v>258.92513692126221</v>
      </c>
      <c r="Y4707">
        <v>2688.8186950954832</v>
      </c>
      <c r="Z4707">
        <v>617.47402183821112</v>
      </c>
      <c r="AA4707">
        <v>31612.629663142103</v>
      </c>
      <c r="AB4707">
        <v>0</v>
      </c>
      <c r="AC4707">
        <v>632.51793437026947</v>
      </c>
      <c r="AD4707">
        <v>783.09512688213476</v>
      </c>
      <c r="AE4707">
        <v>954.61483776187436</v>
      </c>
      <c r="AF4707">
        <v>1129.0036064706039</v>
      </c>
      <c r="AG4707">
        <v>24338.580580782873</v>
      </c>
      <c r="AH4707">
        <v>1732.2953012661087</v>
      </c>
      <c r="AI4707">
        <v>131.35356464558311</v>
      </c>
      <c r="AJ4707">
        <v>3849.8061481307086</v>
      </c>
      <c r="AK4707">
        <v>705.12374942548638</v>
      </c>
      <c r="AL4707">
        <v>80738.6640625</v>
      </c>
      <c r="AM4707">
        <v>71090.5234375</v>
      </c>
      <c r="AN4707">
        <v>9648.1455078125</v>
      </c>
      <c r="AO4707" s="5" t="s">
        <v>3292</v>
      </c>
    </row>
    <row r="4708" spans="1:41" ht="14.25" x14ac:dyDescent="0.45">
      <c r="A4708">
        <v>2023</v>
      </c>
      <c r="B4708" s="5" t="s">
        <v>5028</v>
      </c>
      <c r="C4708" s="5" t="s">
        <v>170</v>
      </c>
      <c r="D4708" s="5" t="s">
        <v>83</v>
      </c>
      <c r="E4708" s="5" t="s">
        <v>92</v>
      </c>
      <c r="F4708" s="5" t="s">
        <v>93</v>
      </c>
      <c r="G4708" s="5" t="s">
        <v>86</v>
      </c>
      <c r="H4708" s="5" t="s">
        <v>130</v>
      </c>
      <c r="I4708">
        <v>770</v>
      </c>
      <c r="J4708">
        <v>210.17599999999999</v>
      </c>
      <c r="K4708">
        <v>234.62899999999999</v>
      </c>
      <c r="L4708">
        <v>990</v>
      </c>
      <c r="M4708">
        <v>550</v>
      </c>
      <c r="N4708">
        <v>517.46799999999996</v>
      </c>
      <c r="O4708">
        <v>55.841500000000003</v>
      </c>
      <c r="P4708">
        <v>1378.4469999999999</v>
      </c>
      <c r="Q4708">
        <v>283.7865750201326</v>
      </c>
      <c r="R4708">
        <v>1089.4067249029999</v>
      </c>
      <c r="S4708">
        <v>300</v>
      </c>
      <c r="T4708">
        <v>2240</v>
      </c>
      <c r="U4708">
        <v>205</v>
      </c>
      <c r="V4708">
        <v>720</v>
      </c>
      <c r="W4708">
        <v>509</v>
      </c>
      <c r="X4708">
        <v>1335</v>
      </c>
      <c r="Y4708">
        <v>0</v>
      </c>
      <c r="Z4708">
        <v>523.31861164022143</v>
      </c>
      <c r="AA4708">
        <v>6245</v>
      </c>
      <c r="AB4708">
        <v>252</v>
      </c>
      <c r="AC4708">
        <v>2215.9845</v>
      </c>
      <c r="AD4708">
        <v>750</v>
      </c>
      <c r="AE4708">
        <v>6056.3920350412</v>
      </c>
      <c r="AF4708">
        <v>6026.1419999999998</v>
      </c>
      <c r="AG4708">
        <v>2094</v>
      </c>
      <c r="AH4708">
        <v>1920</v>
      </c>
      <c r="AI4708">
        <v>117</v>
      </c>
      <c r="AJ4708">
        <v>2250</v>
      </c>
      <c r="AK4708">
        <v>492</v>
      </c>
      <c r="AL4708">
        <v>40330.59375</v>
      </c>
      <c r="AM4708">
        <v>31575.123046875</v>
      </c>
      <c r="AN4708">
        <v>8755.470703125</v>
      </c>
      <c r="AO4708" s="5" t="s">
        <v>6052</v>
      </c>
    </row>
    <row r="4709" spans="1:41" ht="14.25" x14ac:dyDescent="0.45">
      <c r="A4709">
        <v>2023</v>
      </c>
      <c r="B4709" s="5" t="s">
        <v>589</v>
      </c>
      <c r="C4709" s="5" t="s">
        <v>170</v>
      </c>
      <c r="D4709" s="5" t="s">
        <v>83</v>
      </c>
      <c r="E4709" s="5" t="s">
        <v>92</v>
      </c>
      <c r="F4709" s="5" t="s">
        <v>93</v>
      </c>
      <c r="G4709" s="5" t="s">
        <v>86</v>
      </c>
      <c r="H4709" s="5" t="s">
        <v>130</v>
      </c>
      <c r="I4709">
        <v>716.58039045162786</v>
      </c>
      <c r="J4709">
        <v>971.36452927887331</v>
      </c>
      <c r="K4709">
        <v>169.85609255149697</v>
      </c>
      <c r="L4709">
        <v>169.85609255149697</v>
      </c>
      <c r="M4709">
        <v>636.96034706811361</v>
      </c>
      <c r="N4709">
        <v>2327.0284679555084</v>
      </c>
      <c r="O4709">
        <v>124.20726767828215</v>
      </c>
      <c r="P4709">
        <v>1342.5255699177769</v>
      </c>
      <c r="Q4709">
        <v>58.183937120380911</v>
      </c>
      <c r="R4709">
        <v>1175.8150087680506</v>
      </c>
      <c r="S4709">
        <v>1963.9610701266836</v>
      </c>
      <c r="T4709">
        <v>1698.5609255149695</v>
      </c>
      <c r="U4709">
        <v>382.17620824086816</v>
      </c>
      <c r="V4709">
        <v>0</v>
      </c>
      <c r="W4709">
        <v>808.93964077650423</v>
      </c>
      <c r="X4709">
        <v>356.88206873153155</v>
      </c>
      <c r="Y4709">
        <v>2664.6174519016085</v>
      </c>
      <c r="Z4709">
        <v>823.68794804458878</v>
      </c>
      <c r="AA4709">
        <v>8381.895029162195</v>
      </c>
      <c r="AB4709">
        <v>136.94647461964442</v>
      </c>
      <c r="AC4709">
        <v>589.84439019548518</v>
      </c>
      <c r="AD4709">
        <v>400.79425886650904</v>
      </c>
      <c r="AE4709">
        <v>4833.6338926392355</v>
      </c>
      <c r="AF4709">
        <v>1062.7312043504735</v>
      </c>
      <c r="AG4709">
        <v>1692.1913220442884</v>
      </c>
      <c r="AH4709">
        <v>2741.0526935497824</v>
      </c>
      <c r="AI4709">
        <v>124.20726767828215</v>
      </c>
      <c r="AJ4709">
        <v>2393.9093043976604</v>
      </c>
      <c r="AK4709">
        <v>471.35065683040409</v>
      </c>
      <c r="AL4709">
        <v>39219.7578125</v>
      </c>
      <c r="AM4709">
        <v>29586.041015625</v>
      </c>
      <c r="AN4709">
        <v>9633.7177734375</v>
      </c>
      <c r="AO4709" s="5" t="s">
        <v>1225</v>
      </c>
    </row>
    <row r="4710" spans="1:41" ht="14.25" x14ac:dyDescent="0.45">
      <c r="A4710">
        <v>2023</v>
      </c>
      <c r="B4710" s="5" t="s">
        <v>4071</v>
      </c>
      <c r="C4710" s="5" t="s">
        <v>170</v>
      </c>
      <c r="D4710" s="5" t="s">
        <v>83</v>
      </c>
      <c r="E4710" s="5" t="s">
        <v>92</v>
      </c>
      <c r="F4710" s="5" t="s">
        <v>93</v>
      </c>
      <c r="G4710" s="5" t="s">
        <v>86</v>
      </c>
      <c r="H4710" s="5" t="s">
        <v>130</v>
      </c>
      <c r="I4710">
        <v>894.70077202859648</v>
      </c>
      <c r="J4710">
        <v>3439.9702096961555</v>
      </c>
      <c r="K4710">
        <v>272.94543897024118</v>
      </c>
      <c r="L4710">
        <v>586.18326443252874</v>
      </c>
      <c r="M4710">
        <v>359.93709219541239</v>
      </c>
      <c r="N4710">
        <v>435.3747647611109</v>
      </c>
      <c r="O4710">
        <v>57.589934751265979</v>
      </c>
      <c r="P4710">
        <v>1341.6644827667076</v>
      </c>
      <c r="Q4710">
        <v>63.287590278277392</v>
      </c>
      <c r="R4710">
        <v>1421.5678238950552</v>
      </c>
      <c r="S4710">
        <v>1131.2308611855817</v>
      </c>
      <c r="T4710">
        <v>1645.426707179028</v>
      </c>
      <c r="U4710">
        <v>370.22100911528128</v>
      </c>
      <c r="V4710">
        <v>431.92451063449488</v>
      </c>
      <c r="W4710">
        <v>205.6783383973785</v>
      </c>
      <c r="X4710">
        <v>512.73501795534753</v>
      </c>
      <c r="Y4710">
        <v>0</v>
      </c>
      <c r="Z4710">
        <v>419.58381033065217</v>
      </c>
      <c r="AA4710">
        <v>8114.0104497765815</v>
      </c>
      <c r="AB4710">
        <v>132.25837033135829</v>
      </c>
      <c r="AC4710">
        <v>543.27251042134844</v>
      </c>
      <c r="AD4710">
        <v>388.25665168474222</v>
      </c>
      <c r="AE4710">
        <v>4367.5795158683322</v>
      </c>
      <c r="AF4710">
        <v>2558.9347064706808</v>
      </c>
      <c r="AG4710">
        <v>1660.8525825588315</v>
      </c>
      <c r="AH4710">
        <v>2705.6985416175144</v>
      </c>
      <c r="AI4710">
        <v>120.32182796246643</v>
      </c>
      <c r="AJ4710">
        <v>2025.9316332141782</v>
      </c>
      <c r="AK4710">
        <v>505.96871245755113</v>
      </c>
      <c r="AL4710">
        <v>36713.10546875</v>
      </c>
      <c r="AM4710">
        <v>28675.0625</v>
      </c>
      <c r="AN4710">
        <v>8038.04736328125</v>
      </c>
      <c r="AO4710" s="5" t="s">
        <v>4718</v>
      </c>
    </row>
    <row r="4711" spans="1:41" ht="14.25" x14ac:dyDescent="0.45">
      <c r="A4711">
        <v>2023</v>
      </c>
      <c r="B4711" s="5" t="s">
        <v>1507</v>
      </c>
      <c r="C4711" s="5" t="s">
        <v>170</v>
      </c>
      <c r="D4711" s="5" t="s">
        <v>83</v>
      </c>
      <c r="E4711" s="5" t="s">
        <v>92</v>
      </c>
      <c r="F4711" s="5" t="s">
        <v>93</v>
      </c>
      <c r="G4711" s="5" t="s">
        <v>86</v>
      </c>
      <c r="H4711" s="5" t="s">
        <v>130</v>
      </c>
      <c r="I4711">
        <v>210.39011157616903</v>
      </c>
      <c r="J4711">
        <v>227.4487692715341</v>
      </c>
      <c r="K4711">
        <v>181.95901541722728</v>
      </c>
      <c r="L4711">
        <v>511.75973086095172</v>
      </c>
      <c r="M4711">
        <v>1825.2763734040611</v>
      </c>
      <c r="N4711">
        <v>4169.13594074722</v>
      </c>
      <c r="O4711">
        <v>125.38113406093316</v>
      </c>
      <c r="P4711">
        <v>2007.2353888212883</v>
      </c>
      <c r="Q4711">
        <v>68.007182012188693</v>
      </c>
      <c r="R4711">
        <v>992.89121045179866</v>
      </c>
      <c r="S4711">
        <v>1137.2438463576705</v>
      </c>
      <c r="T4711">
        <v>1063.3229963444219</v>
      </c>
      <c r="U4711">
        <v>109.81622289507523</v>
      </c>
      <c r="V4711">
        <v>0</v>
      </c>
      <c r="W4711">
        <v>614.11167703314209</v>
      </c>
      <c r="X4711">
        <v>387.80015160796563</v>
      </c>
      <c r="Y4711">
        <v>196.74318541987699</v>
      </c>
      <c r="Z4711">
        <v>284.31096158941762</v>
      </c>
      <c r="AA4711">
        <v>27007.511373319452</v>
      </c>
      <c r="AB4711">
        <v>77.332581552321599</v>
      </c>
      <c r="AC4711">
        <v>613.30210725623533</v>
      </c>
      <c r="AD4711">
        <v>834.39581007262291</v>
      </c>
      <c r="AE4711">
        <v>2166.4495273113621</v>
      </c>
      <c r="AF4711">
        <v>477.64241547022158</v>
      </c>
      <c r="AG4711">
        <v>3923.5162553510036</v>
      </c>
      <c r="AH4711">
        <v>1186.0281956348754</v>
      </c>
      <c r="AI4711">
        <v>133.05753002384745</v>
      </c>
      <c r="AJ4711">
        <v>788.95031111346702</v>
      </c>
      <c r="AK4711">
        <v>752.85542628877783</v>
      </c>
      <c r="AL4711">
        <v>52073.8671875</v>
      </c>
      <c r="AM4711">
        <v>43755.10546875</v>
      </c>
      <c r="AN4711">
        <v>8318.7646484375</v>
      </c>
      <c r="AO4711" s="5" t="s">
        <v>3290</v>
      </c>
    </row>
    <row r="4712" spans="1:41" ht="14.25" x14ac:dyDescent="0.45">
      <c r="A4712">
        <v>2023</v>
      </c>
      <c r="B4712" s="5" t="s">
        <v>5028</v>
      </c>
      <c r="C4712" s="5" t="s">
        <v>170</v>
      </c>
      <c r="D4712" s="5" t="s">
        <v>83</v>
      </c>
      <c r="E4712" s="5" t="s">
        <v>92</v>
      </c>
      <c r="F4712" s="5" t="s">
        <v>93</v>
      </c>
      <c r="G4712" s="5" t="s">
        <v>87</v>
      </c>
      <c r="H4712" s="5" t="s">
        <v>130</v>
      </c>
      <c r="I4712">
        <v>850.14221846400005</v>
      </c>
      <c r="J4712">
        <v>219.2168939880153</v>
      </c>
      <c r="K4712">
        <v>251</v>
      </c>
      <c r="L4712">
        <v>1094.8624218865871</v>
      </c>
      <c r="M4712">
        <v>595.33768799999996</v>
      </c>
      <c r="N4712">
        <v>562.32218270403814</v>
      </c>
      <c r="O4712">
        <v>60.444635462639987</v>
      </c>
      <c r="P4712">
        <v>1498.4760894349999</v>
      </c>
      <c r="Q4712">
        <v>309.29313178343602</v>
      </c>
      <c r="R4712">
        <v>1177.317297807029</v>
      </c>
      <c r="S4712">
        <v>320.29468783200002</v>
      </c>
      <c r="T4712">
        <v>2469.0825599999998</v>
      </c>
      <c r="U4712">
        <v>213.32382204999999</v>
      </c>
      <c r="V4712">
        <v>783</v>
      </c>
      <c r="W4712">
        <v>550.95796943999994</v>
      </c>
      <c r="X4712">
        <v>1485.855</v>
      </c>
      <c r="Y4712">
        <v>0</v>
      </c>
      <c r="Z4712">
        <v>568.6799259996294</v>
      </c>
      <c r="AA4712">
        <v>7355</v>
      </c>
      <c r="AB4712">
        <v>252</v>
      </c>
      <c r="AC4712">
        <v>2398.6525499999998</v>
      </c>
      <c r="AD4712">
        <v>817.30252003721432</v>
      </c>
      <c r="AE4712">
        <v>6555.6335122964419</v>
      </c>
      <c r="AF4712">
        <v>6664.4408330833166</v>
      </c>
      <c r="AG4712">
        <v>2368</v>
      </c>
      <c r="AH4712">
        <v>2145.9411714466869</v>
      </c>
      <c r="AI4712">
        <v>126.64456272</v>
      </c>
      <c r="AJ4712">
        <v>2533.8654433440001</v>
      </c>
      <c r="AK4712">
        <v>533</v>
      </c>
      <c r="AL4712">
        <v>44760.08984375</v>
      </c>
      <c r="AM4712">
        <v>35152.2265625</v>
      </c>
      <c r="AN4712">
        <v>9607.861328125</v>
      </c>
      <c r="AO4712" s="5" t="s">
        <v>6053</v>
      </c>
    </row>
    <row r="4713" spans="1:41" ht="14.25" x14ac:dyDescent="0.45">
      <c r="A4713">
        <v>2023</v>
      </c>
      <c r="B4713" s="5" t="s">
        <v>4071</v>
      </c>
      <c r="C4713" s="5" t="s">
        <v>170</v>
      </c>
      <c r="D4713" s="5" t="s">
        <v>83</v>
      </c>
      <c r="E4713" s="5" t="s">
        <v>92</v>
      </c>
      <c r="F4713" s="5" t="s">
        <v>93</v>
      </c>
      <c r="G4713" s="5" t="s">
        <v>87</v>
      </c>
      <c r="H4713" s="5" t="s">
        <v>130</v>
      </c>
      <c r="I4713">
        <v>979.76130475968012</v>
      </c>
      <c r="J4713">
        <v>3778.0999776594158</v>
      </c>
      <c r="K4713">
        <v>267.76480053946818</v>
      </c>
      <c r="L4713">
        <v>644.84100000000012</v>
      </c>
      <c r="M4713">
        <v>386.42828112000001</v>
      </c>
      <c r="N4713">
        <v>469.25383807566618</v>
      </c>
      <c r="O4713">
        <v>61.707352004927991</v>
      </c>
      <c r="P4713">
        <v>1419.3520462070039</v>
      </c>
      <c r="Q4713">
        <v>61.540355461257491</v>
      </c>
      <c r="R4713">
        <v>1519.8161058015619</v>
      </c>
      <c r="S4713">
        <v>1212</v>
      </c>
      <c r="T4713">
        <v>1801.8598708223999</v>
      </c>
      <c r="U4713">
        <v>378.3636180360001</v>
      </c>
      <c r="V4713">
        <v>467</v>
      </c>
      <c r="W4713">
        <v>221.90071729782011</v>
      </c>
      <c r="X4713">
        <v>561.48149850020786</v>
      </c>
      <c r="Y4713">
        <v>0</v>
      </c>
      <c r="Z4713">
        <v>452</v>
      </c>
      <c r="AA4713">
        <v>9267</v>
      </c>
      <c r="AB4713">
        <v>128.607</v>
      </c>
      <c r="AC4713">
        <v>583.25720999999999</v>
      </c>
      <c r="AD4713">
        <v>417.6498645212771</v>
      </c>
      <c r="AE4713">
        <v>4689.0311711903996</v>
      </c>
      <c r="AF4713">
        <v>2802.2164339055798</v>
      </c>
      <c r="AG4713">
        <v>1820</v>
      </c>
      <c r="AH4713">
        <v>3008</v>
      </c>
      <c r="AI4713">
        <v>129.17745397440001</v>
      </c>
      <c r="AJ4713">
        <v>2218.5399659500799</v>
      </c>
      <c r="AK4713">
        <v>543.20775517440006</v>
      </c>
      <c r="AL4713">
        <v>40289.859375</v>
      </c>
      <c r="AM4713">
        <v>31550.072265625</v>
      </c>
      <c r="AN4713">
        <v>8739.78515625</v>
      </c>
      <c r="AO4713" s="5" t="s">
        <v>4719</v>
      </c>
    </row>
    <row r="4714" spans="1:41" ht="14.25" x14ac:dyDescent="0.45">
      <c r="A4714">
        <v>2023</v>
      </c>
      <c r="B4714" s="5" t="s">
        <v>1507</v>
      </c>
      <c r="C4714" s="5" t="s">
        <v>170</v>
      </c>
      <c r="D4714" s="5" t="s">
        <v>83</v>
      </c>
      <c r="E4714" s="5" t="s">
        <v>92</v>
      </c>
      <c r="F4714" s="5" t="s">
        <v>93</v>
      </c>
      <c r="G4714" s="5" t="s">
        <v>87</v>
      </c>
      <c r="H4714" s="5" t="s">
        <v>130</v>
      </c>
      <c r="I4714">
        <v>222</v>
      </c>
      <c r="J4714">
        <v>204.4</v>
      </c>
      <c r="K4714">
        <v>203</v>
      </c>
      <c r="L4714">
        <v>548.54748899764081</v>
      </c>
      <c r="M4714">
        <v>1966.1249999999991</v>
      </c>
      <c r="N4714">
        <v>4542.1740000000009</v>
      </c>
      <c r="O4714">
        <v>141.12932099764831</v>
      </c>
      <c r="P4714">
        <v>2259.1999999999998</v>
      </c>
      <c r="Q4714">
        <v>75.195718748529288</v>
      </c>
      <c r="R4714">
        <v>1076.293781999123</v>
      </c>
      <c r="S4714">
        <v>1249</v>
      </c>
      <c r="T4714">
        <v>1167.7</v>
      </c>
      <c r="U4714">
        <v>80</v>
      </c>
      <c r="V4714">
        <v>0</v>
      </c>
      <c r="W4714">
        <v>647.24370336051902</v>
      </c>
      <c r="X4714">
        <v>458</v>
      </c>
      <c r="Y4714">
        <v>252</v>
      </c>
      <c r="Z4714">
        <v>314.35389910813728</v>
      </c>
      <c r="AA4714">
        <v>29540.421126113659</v>
      </c>
      <c r="AB4714">
        <v>68</v>
      </c>
      <c r="AC4714">
        <v>690.33414999999991</v>
      </c>
      <c r="AD4714">
        <v>922.59362618387854</v>
      </c>
      <c r="AE4714">
        <v>2392.5082208649542</v>
      </c>
      <c r="AF4714">
        <v>511.97765639779811</v>
      </c>
      <c r="AG4714">
        <v>4325.5975119350878</v>
      </c>
      <c r="AH4714">
        <v>1277.5488250000001</v>
      </c>
      <c r="AI4714">
        <v>139.8258305288104</v>
      </c>
      <c r="AJ4714">
        <v>866.62102864554709</v>
      </c>
      <c r="AK4714">
        <v>770</v>
      </c>
      <c r="AL4714">
        <v>56911.7890625</v>
      </c>
      <c r="AM4714">
        <v>47901.625</v>
      </c>
      <c r="AN4714">
        <v>9010.1669921875</v>
      </c>
      <c r="AO4714" s="5" t="s">
        <v>3294</v>
      </c>
    </row>
    <row r="4715" spans="1:41" ht="14.25" x14ac:dyDescent="0.45">
      <c r="A4715">
        <v>2023</v>
      </c>
      <c r="B4715" s="5" t="s">
        <v>1508</v>
      </c>
      <c r="C4715" s="5" t="s">
        <v>170</v>
      </c>
      <c r="D4715" s="5" t="s">
        <v>83</v>
      </c>
      <c r="E4715" s="5" t="s">
        <v>92</v>
      </c>
      <c r="F4715" s="5" t="s">
        <v>93</v>
      </c>
      <c r="G4715" s="5" t="s">
        <v>87</v>
      </c>
      <c r="H4715" s="5" t="s">
        <v>130</v>
      </c>
      <c r="I4715">
        <v>341.7000000000001</v>
      </c>
      <c r="J4715">
        <v>294.39999999999998</v>
      </c>
      <c r="K4715">
        <v>147.7424010456761</v>
      </c>
      <c r="L4715">
        <v>688.2245999999999</v>
      </c>
      <c r="M4715">
        <v>2233.9499999999989</v>
      </c>
      <c r="N4715">
        <v>1226.687297402982</v>
      </c>
      <c r="O4715">
        <v>138</v>
      </c>
      <c r="P4715">
        <v>1559.2</v>
      </c>
      <c r="Q4715">
        <v>91.943236238250165</v>
      </c>
      <c r="R4715">
        <v>1090.9005560570761</v>
      </c>
      <c r="S4715">
        <v>2583.6559131277099</v>
      </c>
      <c r="T4715">
        <v>1705.2229574950629</v>
      </c>
      <c r="U4715">
        <v>94.670077984983067</v>
      </c>
      <c r="V4715">
        <v>428</v>
      </c>
      <c r="W4715">
        <v>175.7489071503399</v>
      </c>
      <c r="X4715">
        <v>300.92151220814242</v>
      </c>
      <c r="Y4715">
        <v>3111</v>
      </c>
      <c r="Z4715">
        <v>768.35</v>
      </c>
      <c r="AA4715">
        <v>34301.834969196767</v>
      </c>
      <c r="AB4715">
        <v>73</v>
      </c>
      <c r="AC4715">
        <v>697.4</v>
      </c>
      <c r="AD4715">
        <v>974.14020098349272</v>
      </c>
      <c r="AE4715">
        <v>996.26197166622637</v>
      </c>
      <c r="AF4715">
        <v>1220.6761447841241</v>
      </c>
      <c r="AG4715">
        <v>27364</v>
      </c>
      <c r="AH4715">
        <v>2125.4979560509041</v>
      </c>
      <c r="AI4715">
        <v>137.0841475772651</v>
      </c>
      <c r="AJ4715">
        <v>4723.6490759187363</v>
      </c>
      <c r="AK4715">
        <v>893.18138803498289</v>
      </c>
      <c r="AL4715">
        <v>90487.0390625</v>
      </c>
      <c r="AM4715">
        <v>78998.8984375</v>
      </c>
      <c r="AN4715">
        <v>11488.1455078125</v>
      </c>
      <c r="AO4715" s="5" t="s">
        <v>3295</v>
      </c>
    </row>
    <row r="4716" spans="1:41" ht="14.25" x14ac:dyDescent="0.45">
      <c r="A4716">
        <v>2023</v>
      </c>
      <c r="B4716" s="5" t="s">
        <v>1509</v>
      </c>
      <c r="C4716" s="5" t="s">
        <v>170</v>
      </c>
      <c r="D4716" s="5" t="s">
        <v>83</v>
      </c>
      <c r="E4716" s="5" t="s">
        <v>92</v>
      </c>
      <c r="F4716" s="5" t="s">
        <v>93</v>
      </c>
      <c r="G4716" s="5" t="s">
        <v>87</v>
      </c>
      <c r="H4716" s="5" t="s">
        <v>130</v>
      </c>
      <c r="I4716">
        <v>919.75261408677852</v>
      </c>
      <c r="J4716">
        <v>150</v>
      </c>
      <c r="K4716">
        <v>132.12735052865341</v>
      </c>
      <c r="L4716">
        <v>615.85039999999992</v>
      </c>
      <c r="M4716">
        <v>2187.4093749999988</v>
      </c>
      <c r="N4716">
        <v>3578.1387852584862</v>
      </c>
      <c r="O4716">
        <v>134.67534650443329</v>
      </c>
      <c r="P4716">
        <v>1724.7761439999999</v>
      </c>
      <c r="Q4716">
        <v>97.742464008153007</v>
      </c>
      <c r="R4716">
        <v>1318.6797712383809</v>
      </c>
      <c r="S4716">
        <v>2131.2961644859288</v>
      </c>
      <c r="T4716">
        <v>1775.7518606428471</v>
      </c>
      <c r="U4716">
        <v>92.81380194606183</v>
      </c>
      <c r="V4716">
        <v>0</v>
      </c>
      <c r="W4716">
        <v>187.0008803445071</v>
      </c>
      <c r="X4716">
        <v>177.47239124285551</v>
      </c>
      <c r="Y4716">
        <v>2761.0542</v>
      </c>
      <c r="Z4716">
        <v>1966.1005202617239</v>
      </c>
      <c r="AA4716">
        <v>33615.293288554509</v>
      </c>
      <c r="AB4716">
        <v>193</v>
      </c>
      <c r="AC4716">
        <v>719.82017999999994</v>
      </c>
      <c r="AD4716">
        <v>834.39805935265872</v>
      </c>
      <c r="AE4716">
        <v>3152.715018181902</v>
      </c>
      <c r="AF4716">
        <v>1192.420352702914</v>
      </c>
      <c r="AG4716">
        <v>9109.2901618729193</v>
      </c>
      <c r="AH4716">
        <v>1708.6085327953219</v>
      </c>
      <c r="AI4716">
        <v>134.39622311496581</v>
      </c>
      <c r="AJ4716">
        <v>2085.727216453749</v>
      </c>
      <c r="AK4716">
        <v>552.16920004069266</v>
      </c>
      <c r="AL4716">
        <v>73248.484375</v>
      </c>
      <c r="AM4716">
        <v>63100.17578125</v>
      </c>
      <c r="AN4716">
        <v>10148.3056640625</v>
      </c>
      <c r="AO4716" s="5" t="s">
        <v>3293</v>
      </c>
    </row>
    <row r="4717" spans="1:41" ht="14.25" x14ac:dyDescent="0.45">
      <c r="A4717">
        <v>2023</v>
      </c>
      <c r="B4717" s="5" t="s">
        <v>589</v>
      </c>
      <c r="C4717" s="5" t="s">
        <v>170</v>
      </c>
      <c r="D4717" s="5" t="s">
        <v>83</v>
      </c>
      <c r="E4717" s="5" t="s">
        <v>92</v>
      </c>
      <c r="F4717" s="5" t="s">
        <v>93</v>
      </c>
      <c r="G4717" s="5" t="s">
        <v>87</v>
      </c>
      <c r="H4717" s="5" t="s">
        <v>130</v>
      </c>
      <c r="I4717">
        <v>749.14531620870093</v>
      </c>
      <c r="J4717">
        <v>1052.0778245127181</v>
      </c>
      <c r="K4717">
        <v>176.6740343657182</v>
      </c>
      <c r="L4717">
        <v>182.88877688847359</v>
      </c>
      <c r="M4717">
        <v>675.69745155840008</v>
      </c>
      <c r="N4717">
        <v>2540</v>
      </c>
      <c r="O4717">
        <v>131.80309102589351</v>
      </c>
      <c r="P4717">
        <v>1264.624</v>
      </c>
      <c r="Q4717">
        <v>61.549101152320752</v>
      </c>
      <c r="R4717">
        <v>1237.904652436695</v>
      </c>
      <c r="S4717">
        <v>2048.8512194818818</v>
      </c>
      <c r="T4717">
        <v>1681.6160801599999</v>
      </c>
      <c r="U4717">
        <v>384.03907230653999</v>
      </c>
      <c r="V4717">
        <v>0</v>
      </c>
      <c r="W4717">
        <v>863.19600929569287</v>
      </c>
      <c r="X4717">
        <v>369.15777507647368</v>
      </c>
      <c r="Y4717">
        <v>2847.846</v>
      </c>
      <c r="Z4717">
        <v>876.35177890132854</v>
      </c>
      <c r="AA4717">
        <v>9547.6842083152769</v>
      </c>
      <c r="AB4717">
        <v>129</v>
      </c>
      <c r="AC4717">
        <v>629.58573999999999</v>
      </c>
      <c r="AD4717">
        <v>426.41969275492079</v>
      </c>
      <c r="AE4717">
        <v>5127.5940771763326</v>
      </c>
      <c r="AF4717">
        <v>1144.2722318950439</v>
      </c>
      <c r="AG4717">
        <v>1851</v>
      </c>
      <c r="AH4717">
        <v>3017.1677341477748</v>
      </c>
      <c r="AI4717">
        <v>131.761003053888</v>
      </c>
      <c r="AJ4717">
        <v>2590.2861805491261</v>
      </c>
      <c r="AK4717">
        <v>500.01611415321588</v>
      </c>
      <c r="AL4717">
        <v>42238.2109375</v>
      </c>
      <c r="AM4717">
        <v>32086.849609375</v>
      </c>
      <c r="AN4717">
        <v>10151.3603515625</v>
      </c>
      <c r="AO4717" s="5" t="s">
        <v>1226</v>
      </c>
    </row>
    <row r="4718" spans="1:41" ht="14.25" x14ac:dyDescent="0.45">
      <c r="A4718">
        <v>2023</v>
      </c>
      <c r="B4718" s="5" t="s">
        <v>589</v>
      </c>
      <c r="C4718" s="5" t="s">
        <v>170</v>
      </c>
      <c r="D4718" s="5" t="s">
        <v>83</v>
      </c>
      <c r="E4718" s="5" t="s">
        <v>25</v>
      </c>
      <c r="F4718" s="5" t="s">
        <v>25</v>
      </c>
      <c r="G4718" s="5" t="s">
        <v>86</v>
      </c>
      <c r="H4718" s="5" t="s">
        <v>130</v>
      </c>
      <c r="I4718">
        <v>552.03230079236516</v>
      </c>
      <c r="J4718">
        <v>212.32011568937119</v>
      </c>
      <c r="K4718">
        <v>0</v>
      </c>
      <c r="L4718">
        <v>371.56020245639962</v>
      </c>
      <c r="M4718">
        <v>9262.4650469488188</v>
      </c>
      <c r="N4718">
        <v>2255.9012291995691</v>
      </c>
      <c r="O4718">
        <v>1693.2529226227352</v>
      </c>
      <c r="P4718">
        <v>618.49168180487356</v>
      </c>
      <c r="Q4718">
        <v>928.60856598192629</v>
      </c>
      <c r="R4718">
        <v>223.89522997041055</v>
      </c>
      <c r="S4718">
        <v>5201.8428343895948</v>
      </c>
      <c r="T4718">
        <v>159.2400867670284</v>
      </c>
      <c r="U4718">
        <v>159.2400867670284</v>
      </c>
      <c r="V4718">
        <v>8227.4044829631348</v>
      </c>
      <c r="W4718">
        <v>1284.5366999206958</v>
      </c>
      <c r="X4718">
        <v>2387.473700642031</v>
      </c>
      <c r="Y4718">
        <v>11090.541243034304</v>
      </c>
      <c r="Z4718">
        <v>12.672122277609057</v>
      </c>
      <c r="AA4718">
        <v>69522.001717509571</v>
      </c>
      <c r="AB4718">
        <v>144.37767866877243</v>
      </c>
      <c r="AC4718">
        <v>839.35449734900669</v>
      </c>
      <c r="AD4718">
        <v>3806.6808316687639</v>
      </c>
      <c r="AE4718">
        <v>6087.028751911309</v>
      </c>
      <c r="AF4718">
        <v>3784.2472015784251</v>
      </c>
      <c r="AG4718">
        <v>36889.558500449799</v>
      </c>
      <c r="AH4718">
        <v>3821.9349606656324</v>
      </c>
      <c r="AI4718">
        <v>345.02018799522818</v>
      </c>
      <c r="AJ4718">
        <v>5929.0392306256908</v>
      </c>
      <c r="AK4718">
        <v>240.98333130743632</v>
      </c>
      <c r="AL4718">
        <v>176051.71875</v>
      </c>
      <c r="AM4718">
        <v>147703.90625</v>
      </c>
      <c r="AN4718">
        <v>28347.80859375</v>
      </c>
      <c r="AO4718" s="5" t="s">
        <v>1227</v>
      </c>
    </row>
    <row r="4719" spans="1:41" ht="14.25" x14ac:dyDescent="0.45">
      <c r="A4719">
        <v>2023</v>
      </c>
      <c r="B4719" s="5" t="s">
        <v>1508</v>
      </c>
      <c r="C4719" s="5" t="s">
        <v>170</v>
      </c>
      <c r="D4719" s="5" t="s">
        <v>83</v>
      </c>
      <c r="E4719" s="5" t="s">
        <v>25</v>
      </c>
      <c r="F4719" s="5" t="s">
        <v>25</v>
      </c>
      <c r="G4719" s="5" t="s">
        <v>86</v>
      </c>
      <c r="H4719" s="5" t="s">
        <v>130</v>
      </c>
      <c r="I4719">
        <v>1032.8656365293714</v>
      </c>
      <c r="J4719">
        <v>2637.1491504641044</v>
      </c>
      <c r="K4719">
        <v>44.907201588233541</v>
      </c>
      <c r="L4719">
        <v>355.88957258675077</v>
      </c>
      <c r="M4719">
        <v>2802.0690441008096</v>
      </c>
      <c r="N4719">
        <v>5490.5790021853736</v>
      </c>
      <c r="O4719">
        <v>634.3142224337987</v>
      </c>
      <c r="P4719">
        <v>631.57488313691647</v>
      </c>
      <c r="Q4719">
        <v>1102.839476704137</v>
      </c>
      <c r="R4719">
        <v>425.26841344685704</v>
      </c>
      <c r="S4719">
        <v>7185.1522541173663</v>
      </c>
      <c r="T4719">
        <v>224.5360079411677</v>
      </c>
      <c r="U4719">
        <v>168.40200595587578</v>
      </c>
      <c r="V4719">
        <v>1633.4994577719949</v>
      </c>
      <c r="W4719">
        <v>1358.4428480440645</v>
      </c>
      <c r="X4719">
        <v>3334.5763045523126</v>
      </c>
      <c r="Y4719">
        <v>14954.098128881767</v>
      </c>
      <c r="Z4719">
        <v>144.82572512205317</v>
      </c>
      <c r="AA4719">
        <v>36526.929857203766</v>
      </c>
      <c r="AB4719"/>
      <c r="AC4719">
        <v>491.39705337924551</v>
      </c>
      <c r="AD4719">
        <v>4408.7645159248286</v>
      </c>
      <c r="AE4719">
        <v>9382.3493598256628</v>
      </c>
      <c r="AF4719">
        <v>5188.6123190989447</v>
      </c>
      <c r="AG4719">
        <v>54182.784076283177</v>
      </c>
      <c r="AH4719">
        <v>7561.7668744637667</v>
      </c>
      <c r="AI4719">
        <v>510.81941806615652</v>
      </c>
      <c r="AJ4719">
        <v>6488.2798928683551</v>
      </c>
      <c r="AK4719">
        <v>693.27472371165516</v>
      </c>
      <c r="AL4719">
        <v>169595.96875</v>
      </c>
      <c r="AM4719">
        <v>140837.34375</v>
      </c>
      <c r="AN4719">
        <v>28758.625</v>
      </c>
      <c r="AO4719" s="5" t="s">
        <v>3297</v>
      </c>
    </row>
    <row r="4720" spans="1:41" ht="14.25" x14ac:dyDescent="0.45">
      <c r="A4720">
        <v>2023</v>
      </c>
      <c r="B4720" s="5" t="s">
        <v>4071</v>
      </c>
      <c r="C4720" s="5" t="s">
        <v>170</v>
      </c>
      <c r="D4720" s="5" t="s">
        <v>83</v>
      </c>
      <c r="E4720" s="5" t="s">
        <v>25</v>
      </c>
      <c r="F4720" s="5" t="s">
        <v>25</v>
      </c>
      <c r="G4720" s="5" t="s">
        <v>86</v>
      </c>
      <c r="H4720" s="5" t="s">
        <v>130</v>
      </c>
      <c r="I4720">
        <v>689.02243363121795</v>
      </c>
      <c r="J4720">
        <v>5360.4916944816769</v>
      </c>
      <c r="K4720"/>
      <c r="L4720">
        <v>0</v>
      </c>
      <c r="M4720">
        <v>10258.207127569252</v>
      </c>
      <c r="N4720">
        <v>5470.2118324914509</v>
      </c>
      <c r="O4720">
        <v>1054.1014842865648</v>
      </c>
      <c r="P4720">
        <v>599.14408492663949</v>
      </c>
      <c r="Q4720">
        <v>0</v>
      </c>
      <c r="R4720">
        <v>219.48076108807754</v>
      </c>
      <c r="S4720">
        <v>840.19601235329117</v>
      </c>
      <c r="T4720">
        <v>154.25875379803387</v>
      </c>
      <c r="U4720">
        <v>154.25875379803387</v>
      </c>
      <c r="V4720">
        <v>14980.581777173064</v>
      </c>
      <c r="W4720">
        <v>1244.3539473041399</v>
      </c>
      <c r="X4720">
        <v>2338.0415641805184</v>
      </c>
      <c r="Y4720">
        <v>12350.984220762579</v>
      </c>
      <c r="Z4720">
        <v>12.340700303842711</v>
      </c>
      <c r="AA4720">
        <v>57817.209315195083</v>
      </c>
      <c r="AB4720">
        <v>139.68232995581167</v>
      </c>
      <c r="AC4720">
        <v>738.67189903073006</v>
      </c>
      <c r="AD4720">
        <v>6068.3097113410895</v>
      </c>
      <c r="AE4720">
        <v>5845.3783772534971</v>
      </c>
      <c r="AF4720">
        <v>1140.2807080750663</v>
      </c>
      <c r="AG4720">
        <v>37309.022193592471</v>
      </c>
      <c r="AH4720">
        <v>3936.6833969258246</v>
      </c>
      <c r="AI4720">
        <v>360.96548388739927</v>
      </c>
      <c r="AJ4720">
        <v>4422.0842755436379</v>
      </c>
      <c r="AK4720">
        <v>233.44491408102459</v>
      </c>
      <c r="AL4720">
        <v>173737.390625</v>
      </c>
      <c r="AM4720">
        <v>147109.15625</v>
      </c>
      <c r="AN4720">
        <v>26628.24609375</v>
      </c>
      <c r="AO4720" s="5" t="s">
        <v>4720</v>
      </c>
    </row>
    <row r="4721" spans="1:41" ht="14.25" x14ac:dyDescent="0.45">
      <c r="A4721">
        <v>2023</v>
      </c>
      <c r="B4721" s="5" t="s">
        <v>1507</v>
      </c>
      <c r="C4721" s="5" t="s">
        <v>170</v>
      </c>
      <c r="D4721" s="5" t="s">
        <v>83</v>
      </c>
      <c r="E4721" s="5" t="s">
        <v>25</v>
      </c>
      <c r="F4721" s="5" t="s">
        <v>25</v>
      </c>
      <c r="G4721" s="5" t="s">
        <v>86</v>
      </c>
      <c r="H4721" s="5" t="s">
        <v>130</v>
      </c>
      <c r="I4721">
        <v>875.67776169540628</v>
      </c>
      <c r="J4721">
        <v>2786.2474235762925</v>
      </c>
      <c r="K4721">
        <v>45.489753854306819</v>
      </c>
      <c r="L4721">
        <v>295.68340005299433</v>
      </c>
      <c r="M4721">
        <v>2769.1887658809278</v>
      </c>
      <c r="N4721">
        <v>3266.5054998931373</v>
      </c>
      <c r="O4721">
        <v>630.48798842069255</v>
      </c>
      <c r="P4721">
        <v>682.34630781460226</v>
      </c>
      <c r="Q4721">
        <v>1112.3097750262784</v>
      </c>
      <c r="R4721">
        <v>496.44560522589933</v>
      </c>
      <c r="S4721">
        <v>7278.3606166890913</v>
      </c>
      <c r="T4721">
        <v>966.65726940401987</v>
      </c>
      <c r="U4721">
        <v>205.90541792826605</v>
      </c>
      <c r="V4721">
        <v>4520.5442892717401</v>
      </c>
      <c r="W4721">
        <v>897.285394776202</v>
      </c>
      <c r="X4721">
        <v>1744.5093024839182</v>
      </c>
      <c r="Y4721">
        <v>5616.8473571605346</v>
      </c>
      <c r="Z4721">
        <v>1795.7080333987617</v>
      </c>
      <c r="AA4721">
        <v>34167.548447974063</v>
      </c>
      <c r="AB4721">
        <v>187.64523464901563</v>
      </c>
      <c r="AC4721">
        <v>490.36759411660228</v>
      </c>
      <c r="AD4721">
        <v>4446.623439258492</v>
      </c>
      <c r="AE4721">
        <v>5399.0651605830408</v>
      </c>
      <c r="AF4721">
        <v>6141.1167703314204</v>
      </c>
      <c r="AG4721">
        <v>29546.683013158086</v>
      </c>
      <c r="AH4721">
        <v>4467.1096552312283</v>
      </c>
      <c r="AI4721">
        <v>221.76255003974575</v>
      </c>
      <c r="AJ4721">
        <v>7247.5090998505993</v>
      </c>
      <c r="AK4721">
        <v>437.83888084770314</v>
      </c>
      <c r="AL4721">
        <v>128739.46875</v>
      </c>
      <c r="AM4721">
        <v>104646.5078125</v>
      </c>
      <c r="AN4721">
        <v>24092.958984375</v>
      </c>
      <c r="AO4721" s="5" t="s">
        <v>3296</v>
      </c>
    </row>
    <row r="4722" spans="1:41" ht="14.25" x14ac:dyDescent="0.45">
      <c r="A4722">
        <v>2023</v>
      </c>
      <c r="B4722" s="5" t="s">
        <v>5028</v>
      </c>
      <c r="C4722" s="5" t="s">
        <v>170</v>
      </c>
      <c r="D4722" s="5" t="s">
        <v>83</v>
      </c>
      <c r="E4722" s="5" t="s">
        <v>25</v>
      </c>
      <c r="F4722" s="5" t="s">
        <v>25</v>
      </c>
      <c r="G4722" s="5" t="s">
        <v>86</v>
      </c>
      <c r="H4722" s="5" t="s">
        <v>130</v>
      </c>
      <c r="I4722">
        <v>3100</v>
      </c>
      <c r="J4722">
        <v>10909.6423765</v>
      </c>
      <c r="K4722">
        <v>0</v>
      </c>
      <c r="L4722">
        <v>0</v>
      </c>
      <c r="M4722">
        <v>5925</v>
      </c>
      <c r="N4722">
        <v>5306</v>
      </c>
      <c r="O4722">
        <v>848.77484000000004</v>
      </c>
      <c r="P4722">
        <v>832.60300000000007</v>
      </c>
      <c r="Q4722">
        <v>0</v>
      </c>
      <c r="R4722">
        <v>216.85249999999999</v>
      </c>
      <c r="S4722">
        <v>2200</v>
      </c>
      <c r="T4722">
        <v>200</v>
      </c>
      <c r="U4722">
        <v>150</v>
      </c>
      <c r="V4722">
        <v>14917</v>
      </c>
      <c r="W4722">
        <v>1400</v>
      </c>
      <c r="X4722">
        <v>5325</v>
      </c>
      <c r="Y4722">
        <v>11520</v>
      </c>
      <c r="Z4722">
        <v>906.38196175999997</v>
      </c>
      <c r="AA4722">
        <v>54279</v>
      </c>
      <c r="AB4722">
        <v>217</v>
      </c>
      <c r="AC4722">
        <v>1544.60367</v>
      </c>
      <c r="AD4722">
        <v>1207.1988511</v>
      </c>
      <c r="AE4722">
        <v>1885</v>
      </c>
      <c r="AF4722">
        <v>674.25</v>
      </c>
      <c r="AG4722">
        <v>48161</v>
      </c>
      <c r="AH4722">
        <v>4405</v>
      </c>
      <c r="AI4722">
        <v>221</v>
      </c>
      <c r="AJ4722">
        <v>6780</v>
      </c>
      <c r="AK4722">
        <v>227</v>
      </c>
      <c r="AL4722">
        <v>183358.3125</v>
      </c>
      <c r="AM4722">
        <v>161182.34375</v>
      </c>
      <c r="AN4722">
        <v>22175.974609375</v>
      </c>
      <c r="AO4722" s="5" t="s">
        <v>6054</v>
      </c>
    </row>
    <row r="4723" spans="1:41" ht="14.25" x14ac:dyDescent="0.45">
      <c r="A4723">
        <v>2023</v>
      </c>
      <c r="B4723" s="5" t="s">
        <v>1509</v>
      </c>
      <c r="C4723" s="5" t="s">
        <v>170</v>
      </c>
      <c r="D4723" s="5" t="s">
        <v>83</v>
      </c>
      <c r="E4723" s="5" t="s">
        <v>25</v>
      </c>
      <c r="F4723" s="5" t="s">
        <v>25</v>
      </c>
      <c r="G4723" s="5" t="s">
        <v>86</v>
      </c>
      <c r="H4723" s="5" t="s">
        <v>130</v>
      </c>
      <c r="I4723">
        <v>569.31763799952694</v>
      </c>
      <c r="J4723">
        <v>2975.5999604308308</v>
      </c>
      <c r="K4723">
        <v>43.793664461502068</v>
      </c>
      <c r="L4723">
        <v>314.21954251127733</v>
      </c>
      <c r="M4723">
        <v>6564.5334475777181</v>
      </c>
      <c r="N4723">
        <v>3967.8592780377026</v>
      </c>
      <c r="O4723">
        <v>1719.9961717254937</v>
      </c>
      <c r="P4723">
        <v>728.62637673510642</v>
      </c>
      <c r="Q4723">
        <v>940.11312078700712</v>
      </c>
      <c r="R4723">
        <v>228.14916362344914</v>
      </c>
      <c r="S4723">
        <v>4817.3030907652274</v>
      </c>
      <c r="T4723">
        <v>164.22624173063275</v>
      </c>
      <c r="U4723">
        <v>164.22624173063275</v>
      </c>
      <c r="V4723">
        <v>378.8151975919929</v>
      </c>
      <c r="W4723">
        <v>1324.7583499604375</v>
      </c>
      <c r="X4723">
        <v>3717.7494898383438</v>
      </c>
      <c r="Y4723">
        <v>18325.990986938748</v>
      </c>
      <c r="Z4723">
        <v>2745.7707950408108</v>
      </c>
      <c r="AA4723">
        <v>36191.973579706071</v>
      </c>
      <c r="AB4723"/>
      <c r="AC4723">
        <v>985.1932241420659</v>
      </c>
      <c r="AD4723">
        <v>3800.633181239873</v>
      </c>
      <c r="AE4723">
        <v>6712.935005053786</v>
      </c>
      <c r="AF4723">
        <v>5120.7691094184765</v>
      </c>
      <c r="AG4723">
        <v>26607.205370491061</v>
      </c>
      <c r="AH4723">
        <v>6631.7327291754937</v>
      </c>
      <c r="AI4723">
        <v>498.152933249586</v>
      </c>
      <c r="AJ4723">
        <v>25181.357065363689</v>
      </c>
      <c r="AK4723">
        <v>236.48578809211116</v>
      </c>
      <c r="AL4723">
        <v>161657.484375</v>
      </c>
      <c r="AM4723">
        <v>132138.125</v>
      </c>
      <c r="AN4723">
        <v>29519.365234375</v>
      </c>
      <c r="AO4723" s="5" t="s">
        <v>3298</v>
      </c>
    </row>
    <row r="4724" spans="1:41" ht="14.25" x14ac:dyDescent="0.45">
      <c r="A4724">
        <v>2023</v>
      </c>
      <c r="B4724" s="5" t="s">
        <v>1509</v>
      </c>
      <c r="C4724" s="5" t="s">
        <v>170</v>
      </c>
      <c r="D4724" s="5" t="s">
        <v>83</v>
      </c>
      <c r="E4724" s="5" t="s">
        <v>25</v>
      </c>
      <c r="F4724" s="5" t="s">
        <v>25</v>
      </c>
      <c r="G4724" s="5" t="s">
        <v>87</v>
      </c>
      <c r="H4724" s="5" t="s">
        <v>130</v>
      </c>
      <c r="I4724">
        <v>609.26287812117812</v>
      </c>
      <c r="J4724">
        <v>3125</v>
      </c>
      <c r="K4724">
        <v>47.970998495225558</v>
      </c>
      <c r="L4724">
        <v>341.87439999999998</v>
      </c>
      <c r="M4724">
        <v>7045.1531249999962</v>
      </c>
      <c r="N4724">
        <v>4246.2576290655506</v>
      </c>
      <c r="O4724">
        <v>1823.9221496419379</v>
      </c>
      <c r="P4724">
        <v>665.50847999999996</v>
      </c>
      <c r="Q4724">
        <v>978.29270018862758</v>
      </c>
      <c r="R4724">
        <v>249.3116541838925</v>
      </c>
      <c r="S4724">
        <v>5069.028715534102</v>
      </c>
      <c r="T4724">
        <v>166.4767369352669</v>
      </c>
      <c r="U4724">
        <v>174.0258786488659</v>
      </c>
      <c r="V4724">
        <v>401</v>
      </c>
      <c r="W4724">
        <v>1396.7349704744049</v>
      </c>
      <c r="X4724">
        <v>3900.5875460746988</v>
      </c>
      <c r="Y4724">
        <v>20168.98</v>
      </c>
      <c r="Z4724">
        <v>2852.515179972464</v>
      </c>
      <c r="AA4724">
        <v>38840.914949633487</v>
      </c>
      <c r="AB4724">
        <v>170</v>
      </c>
      <c r="AC4724">
        <v>1035.0434600000001</v>
      </c>
      <c r="AD4724">
        <v>4008.978181263903</v>
      </c>
      <c r="AE4724">
        <v>7131.420130527933</v>
      </c>
      <c r="AF4724">
        <v>5480.0594915011498</v>
      </c>
      <c r="AG4724">
        <v>30043.273178581148</v>
      </c>
      <c r="AH4724">
        <v>7237.3946199251604</v>
      </c>
      <c r="AI4724">
        <v>522.6519787804225</v>
      </c>
      <c r="AJ4724">
        <v>27026.324494893659</v>
      </c>
      <c r="AK4724">
        <v>274.81232075757981</v>
      </c>
      <c r="AL4724">
        <v>175032.78125</v>
      </c>
      <c r="AM4724">
        <v>143369.078125</v>
      </c>
      <c r="AN4724">
        <v>31663.7109375</v>
      </c>
      <c r="AO4724" s="5" t="s">
        <v>3301</v>
      </c>
    </row>
    <row r="4725" spans="1:41" ht="14.25" x14ac:dyDescent="0.45">
      <c r="A4725">
        <v>2023</v>
      </c>
      <c r="B4725" s="5" t="s">
        <v>4071</v>
      </c>
      <c r="C4725" s="5" t="s">
        <v>170</v>
      </c>
      <c r="D4725" s="5" t="s">
        <v>83</v>
      </c>
      <c r="E4725" s="5" t="s">
        <v>25</v>
      </c>
      <c r="F4725" s="5" t="s">
        <v>25</v>
      </c>
      <c r="G4725" s="5" t="s">
        <v>87</v>
      </c>
      <c r="H4725" s="5" t="s">
        <v>130</v>
      </c>
      <c r="I4725">
        <v>754.52882090688001</v>
      </c>
      <c r="J4725">
        <v>5887.3979472495384</v>
      </c>
      <c r="K4725"/>
      <c r="L4725">
        <v>0</v>
      </c>
      <c r="M4725">
        <v>11013.20601192</v>
      </c>
      <c r="N4725">
        <v>5895.881216018568</v>
      </c>
      <c r="O4725">
        <v>1129.4649250902</v>
      </c>
      <c r="P4725">
        <v>633.83684508052829</v>
      </c>
      <c r="Q4725">
        <v>0</v>
      </c>
      <c r="R4725">
        <v>234.64965231224201</v>
      </c>
      <c r="S4725">
        <v>900</v>
      </c>
      <c r="T4725">
        <v>168.92436288959999</v>
      </c>
      <c r="U4725">
        <v>157.65150751499999</v>
      </c>
      <c r="V4725">
        <v>16185</v>
      </c>
      <c r="W4725">
        <v>1342.4993396518109</v>
      </c>
      <c r="X4725">
        <v>2560.3226521309539</v>
      </c>
      <c r="Y4725">
        <v>13302.824503211559</v>
      </c>
      <c r="Z4725">
        <v>13</v>
      </c>
      <c r="AA4725">
        <v>66267</v>
      </c>
      <c r="AB4725">
        <v>135.82599999999999</v>
      </c>
      <c r="AC4725">
        <v>793.03791999999999</v>
      </c>
      <c r="AD4725">
        <v>6527.7148963636273</v>
      </c>
      <c r="AE4725">
        <v>6275.5952853888002</v>
      </c>
      <c r="AF4725">
        <v>1248.688890479923</v>
      </c>
      <c r="AG4725">
        <v>40884</v>
      </c>
      <c r="AH4725">
        <v>4375</v>
      </c>
      <c r="AI4725">
        <v>387.53236192320003</v>
      </c>
      <c r="AJ4725">
        <v>4842.4984028352001</v>
      </c>
      <c r="AK4725">
        <v>250.62634232639999</v>
      </c>
      <c r="AL4725">
        <v>192166.703125</v>
      </c>
      <c r="AM4725">
        <v>163375.59375</v>
      </c>
      <c r="AN4725">
        <v>28791.119140625</v>
      </c>
      <c r="AO4725" s="5" t="s">
        <v>4721</v>
      </c>
    </row>
    <row r="4726" spans="1:41" ht="14.25" x14ac:dyDescent="0.45">
      <c r="A4726">
        <v>2023</v>
      </c>
      <c r="B4726" s="5" t="s">
        <v>5028</v>
      </c>
      <c r="C4726" s="5" t="s">
        <v>170</v>
      </c>
      <c r="D4726" s="5" t="s">
        <v>83</v>
      </c>
      <c r="E4726" s="5" t="s">
        <v>25</v>
      </c>
      <c r="F4726" s="5" t="s">
        <v>25</v>
      </c>
      <c r="G4726" s="5" t="s">
        <v>87</v>
      </c>
      <c r="H4726" s="5" t="s">
        <v>130</v>
      </c>
      <c r="I4726">
        <v>3422.6504899199999</v>
      </c>
      <c r="J4726">
        <v>11423.788350930519</v>
      </c>
      <c r="K4726">
        <v>0</v>
      </c>
      <c r="L4726">
        <v>0</v>
      </c>
      <c r="M4726">
        <v>6413.4105479999998</v>
      </c>
      <c r="N4726">
        <v>5765.9246589694958</v>
      </c>
      <c r="O4726">
        <v>918.74118341485439</v>
      </c>
      <c r="P4726">
        <v>904.77552584900013</v>
      </c>
      <c r="Q4726">
        <v>0</v>
      </c>
      <c r="R4726">
        <v>234.35159108773709</v>
      </c>
      <c r="S4726">
        <v>2348.8277107680001</v>
      </c>
      <c r="T4726">
        <v>220.4538</v>
      </c>
      <c r="U4726">
        <v>156.09060149999999</v>
      </c>
      <c r="V4726">
        <v>16229</v>
      </c>
      <c r="W4726">
        <v>1515.4050239999999</v>
      </c>
      <c r="X4726">
        <v>5926.7250000000004</v>
      </c>
      <c r="Y4726">
        <v>12798.00644271093</v>
      </c>
      <c r="Z4726">
        <v>984.94724910613093</v>
      </c>
      <c r="AA4726">
        <v>63531</v>
      </c>
      <c r="AB4726">
        <v>265</v>
      </c>
      <c r="AC4726">
        <v>1671.9284399999999</v>
      </c>
      <c r="AD4726">
        <v>1315.7011155851769</v>
      </c>
      <c r="AE4726">
        <v>2040.3846215999999</v>
      </c>
      <c r="AF4726">
        <v>745.66766460306201</v>
      </c>
      <c r="AG4726">
        <v>54463</v>
      </c>
      <c r="AH4726">
        <v>4923.0584076228242</v>
      </c>
      <c r="AI4726">
        <v>239.21750736000001</v>
      </c>
      <c r="AJ4726">
        <v>7635.3812026099204</v>
      </c>
      <c r="AK4726">
        <v>246</v>
      </c>
      <c r="AL4726">
        <v>206339.4375</v>
      </c>
      <c r="AM4726">
        <v>182006.875</v>
      </c>
      <c r="AN4726">
        <v>24332.541015625</v>
      </c>
      <c r="AO4726" s="5" t="s">
        <v>6055</v>
      </c>
    </row>
    <row r="4727" spans="1:41" ht="14.25" x14ac:dyDescent="0.45">
      <c r="A4727">
        <v>2023</v>
      </c>
      <c r="B4727" s="5" t="s">
        <v>1507</v>
      </c>
      <c r="C4727" s="5" t="s">
        <v>170</v>
      </c>
      <c r="D4727" s="5" t="s">
        <v>83</v>
      </c>
      <c r="E4727" s="5" t="s">
        <v>25</v>
      </c>
      <c r="F4727" s="5" t="s">
        <v>25</v>
      </c>
      <c r="G4727" s="5" t="s">
        <v>87</v>
      </c>
      <c r="H4727" s="5" t="s">
        <v>130</v>
      </c>
      <c r="I4727">
        <v>924</v>
      </c>
      <c r="J4727">
        <v>2503.9</v>
      </c>
      <c r="K4727">
        <v>51</v>
      </c>
      <c r="L4727">
        <v>316.93854919863691</v>
      </c>
      <c r="M4727">
        <v>2982.8749999999982</v>
      </c>
      <c r="N4727">
        <v>3558.779700000001</v>
      </c>
      <c r="O4727">
        <v>709.67887130245992</v>
      </c>
      <c r="P4727">
        <v>768</v>
      </c>
      <c r="Q4727">
        <v>1229.8838229927719</v>
      </c>
      <c r="R4727">
        <v>538.14689099956161</v>
      </c>
      <c r="S4727">
        <v>7993</v>
      </c>
      <c r="T4727">
        <v>1061.5</v>
      </c>
      <c r="U4727">
        <v>150</v>
      </c>
      <c r="V4727">
        <v>4964.2303055419688</v>
      </c>
      <c r="W4727">
        <v>945.69496657675836</v>
      </c>
      <c r="X4727">
        <v>2061.5408322807261</v>
      </c>
      <c r="Y4727">
        <v>7515</v>
      </c>
      <c r="Z4727">
        <v>1985.459226766995</v>
      </c>
      <c r="AA4727">
        <v>37371.965008118059</v>
      </c>
      <c r="AB4727">
        <v>165</v>
      </c>
      <c r="AC4727">
        <v>551.95878000000005</v>
      </c>
      <c r="AD4727">
        <v>4916.6431489422994</v>
      </c>
      <c r="AE4727">
        <v>5962.4319047540002</v>
      </c>
      <c r="AF4727">
        <v>6582.5698679716897</v>
      </c>
      <c r="AG4727">
        <v>32597.755374051791</v>
      </c>
      <c r="AH4727">
        <v>4811.81704801875</v>
      </c>
      <c r="AI4727">
        <v>233.04305088135069</v>
      </c>
      <c r="AJ4727">
        <v>7961.0131370202052</v>
      </c>
      <c r="AK4727">
        <v>654</v>
      </c>
      <c r="AL4727">
        <v>142067.84375</v>
      </c>
      <c r="AM4727">
        <v>115482.0390625</v>
      </c>
      <c r="AN4727">
        <v>26585.79296875</v>
      </c>
      <c r="AO4727" s="5" t="s">
        <v>3300</v>
      </c>
    </row>
    <row r="4728" spans="1:41" ht="14.25" x14ac:dyDescent="0.45">
      <c r="A4728">
        <v>2023</v>
      </c>
      <c r="B4728" s="5" t="s">
        <v>589</v>
      </c>
      <c r="C4728" s="5" t="s">
        <v>170</v>
      </c>
      <c r="D4728" s="5" t="s">
        <v>83</v>
      </c>
      <c r="E4728" s="5" t="s">
        <v>25</v>
      </c>
      <c r="F4728" s="5" t="s">
        <v>25</v>
      </c>
      <c r="G4728" s="5" t="s">
        <v>87</v>
      </c>
      <c r="H4728" s="5" t="s">
        <v>130</v>
      </c>
      <c r="I4728">
        <v>577.11935470892513</v>
      </c>
      <c r="J4728">
        <v>229.96236601370879</v>
      </c>
      <c r="K4728">
        <v>0</v>
      </c>
      <c r="L4728">
        <v>400.06919944353609</v>
      </c>
      <c r="M4728">
        <v>9825.7671080784003</v>
      </c>
      <c r="N4728">
        <v>2463</v>
      </c>
      <c r="O4728">
        <v>1796.80282210513</v>
      </c>
      <c r="P4728">
        <v>582.60299999999995</v>
      </c>
      <c r="Q4728">
        <v>982.31617499999993</v>
      </c>
      <c r="R4728">
        <v>235.71815699915899</v>
      </c>
      <c r="S4728">
        <v>5426.6870137628239</v>
      </c>
      <c r="T4728">
        <v>157.65150751499999</v>
      </c>
      <c r="U4728">
        <v>160.016280127725</v>
      </c>
      <c r="V4728">
        <v>8795</v>
      </c>
      <c r="W4728">
        <v>1370.6918257844991</v>
      </c>
      <c r="X4728">
        <v>2583.3226521309539</v>
      </c>
      <c r="Y4728">
        <v>11932</v>
      </c>
      <c r="Z4728">
        <v>13.482335060020439</v>
      </c>
      <c r="AA4728">
        <v>80225.353948704142</v>
      </c>
      <c r="AB4728">
        <v>136</v>
      </c>
      <c r="AC4728">
        <v>895.90685999999994</v>
      </c>
      <c r="AD4728">
        <v>4050.067172236837</v>
      </c>
      <c r="AE4728">
        <v>6457.2148551491473</v>
      </c>
      <c r="AF4728">
        <v>4074.6041648784399</v>
      </c>
      <c r="AG4728">
        <v>40344</v>
      </c>
      <c r="AH4728">
        <v>4206.9307432386504</v>
      </c>
      <c r="AI4728">
        <v>366.00278626080001</v>
      </c>
      <c r="AJ4728">
        <v>6415.4094538212285</v>
      </c>
      <c r="AK4728">
        <v>255.638869172928</v>
      </c>
      <c r="AL4728">
        <v>194959.34375</v>
      </c>
      <c r="AM4728">
        <v>164783.78125</v>
      </c>
      <c r="AN4728">
        <v>30175.5625</v>
      </c>
      <c r="AO4728" s="5" t="s">
        <v>1228</v>
      </c>
    </row>
    <row r="4729" spans="1:41" ht="14.25" x14ac:dyDescent="0.45">
      <c r="A4729">
        <v>2023</v>
      </c>
      <c r="B4729" s="5" t="s">
        <v>1508</v>
      </c>
      <c r="C4729" s="5" t="s">
        <v>170</v>
      </c>
      <c r="D4729" s="5" t="s">
        <v>83</v>
      </c>
      <c r="E4729" s="5" t="s">
        <v>25</v>
      </c>
      <c r="F4729" s="5" t="s">
        <v>25</v>
      </c>
      <c r="G4729" s="5" t="s">
        <v>87</v>
      </c>
      <c r="H4729" s="5" t="s">
        <v>130</v>
      </c>
      <c r="I4729">
        <v>938.4</v>
      </c>
      <c r="J4729">
        <v>2879.6</v>
      </c>
      <c r="K4729">
        <v>49.1702734576062</v>
      </c>
      <c r="L4729">
        <v>384.77460000000002</v>
      </c>
      <c r="M4729">
        <v>2995.0499999999979</v>
      </c>
      <c r="N4729">
        <v>5931.0300510914722</v>
      </c>
      <c r="O4729">
        <v>705</v>
      </c>
      <c r="P4729">
        <v>668</v>
      </c>
      <c r="Q4729">
        <v>1371.889867028628</v>
      </c>
      <c r="R4729">
        <v>479.01443416466202</v>
      </c>
      <c r="S4729">
        <v>8938.052888658025</v>
      </c>
      <c r="T4729">
        <v>265.4043513610992</v>
      </c>
      <c r="U4729">
        <v>177.50639622184329</v>
      </c>
      <c r="V4729">
        <v>1738</v>
      </c>
      <c r="W4729">
        <v>1417.7078510127419</v>
      </c>
      <c r="X4729">
        <v>3875.4280718772538</v>
      </c>
      <c r="Y4729">
        <v>17301</v>
      </c>
      <c r="Z4729">
        <v>180.21299999999999</v>
      </c>
      <c r="AA4729">
        <v>39634.182073567346</v>
      </c>
      <c r="AB4729">
        <v>170</v>
      </c>
      <c r="AC4729">
        <v>541.79999999999995</v>
      </c>
      <c r="AD4729">
        <v>5484.3333896500108</v>
      </c>
      <c r="AE4729">
        <v>9791.6746129740332</v>
      </c>
      <c r="AF4729">
        <v>5609.9158976196168</v>
      </c>
      <c r="AG4729">
        <v>60878</v>
      </c>
      <c r="AH4729">
        <v>9336.019498195772</v>
      </c>
      <c r="AI4729">
        <v>533.105018356031</v>
      </c>
      <c r="AJ4729">
        <v>7961.0131370202052</v>
      </c>
      <c r="AK4729">
        <v>878.17220809661774</v>
      </c>
      <c r="AL4729">
        <v>191113.453125</v>
      </c>
      <c r="AM4729">
        <v>156466.015625</v>
      </c>
      <c r="AN4729">
        <v>34647.4453125</v>
      </c>
      <c r="AO4729" s="5" t="s">
        <v>3299</v>
      </c>
    </row>
    <row r="4730" spans="1:41" ht="14.25" x14ac:dyDescent="0.45">
      <c r="A4730">
        <v>2023</v>
      </c>
      <c r="B4730" s="5" t="s">
        <v>4071</v>
      </c>
      <c r="C4730" s="5" t="s">
        <v>170</v>
      </c>
      <c r="D4730" s="5" t="s">
        <v>83</v>
      </c>
      <c r="E4730" s="5" t="s">
        <v>260</v>
      </c>
      <c r="F4730" s="5" t="s">
        <v>260</v>
      </c>
      <c r="G4730" s="5" t="s">
        <v>87</v>
      </c>
      <c r="H4730" s="5" t="s">
        <v>130</v>
      </c>
      <c r="I4730">
        <v>2000</v>
      </c>
      <c r="J4730"/>
      <c r="K4730">
        <v>125</v>
      </c>
      <c r="L4730">
        <v>339.39</v>
      </c>
      <c r="M4730">
        <v>5299.5878553600014</v>
      </c>
      <c r="N4730">
        <v>831.31267743796491</v>
      </c>
      <c r="O4730">
        <v>55.095850004399992</v>
      </c>
      <c r="P4730">
        <v>136.7340067340067</v>
      </c>
      <c r="Q4730">
        <v>74.423148936395847</v>
      </c>
      <c r="R4730">
        <v>369.04693877885057</v>
      </c>
      <c r="S4730">
        <v>4374</v>
      </c>
      <c r="T4730"/>
      <c r="U4730"/>
      <c r="V4730">
        <v>879</v>
      </c>
      <c r="W4730">
        <v>1442.354662435831</v>
      </c>
      <c r="X4730">
        <v>2098</v>
      </c>
      <c r="Y4730">
        <v>2055.7903645262818</v>
      </c>
      <c r="Z4730">
        <v>806.01136655122082</v>
      </c>
      <c r="AA4730">
        <v>22429</v>
      </c>
      <c r="AB4730"/>
      <c r="AC4730">
        <v>0</v>
      </c>
      <c r="AD4730">
        <v>1361.5737819707799</v>
      </c>
      <c r="AE4730">
        <v>1148.2440353280001</v>
      </c>
      <c r="AF4730">
        <v>7315.5510755389432</v>
      </c>
      <c r="AG4730">
        <v>36964</v>
      </c>
      <c r="AH4730">
        <v>3702</v>
      </c>
      <c r="AI4730">
        <v>2149.0932834288001</v>
      </c>
      <c r="AJ4730">
        <v>6568.5163124968649</v>
      </c>
      <c r="AK4730"/>
      <c r="AL4730">
        <v>102523.7265625</v>
      </c>
      <c r="AM4730">
        <v>81917.015625</v>
      </c>
      <c r="AN4730">
        <v>20606.70703125</v>
      </c>
      <c r="AO4730" s="5" t="s">
        <v>4722</v>
      </c>
    </row>
    <row r="4731" spans="1:41" ht="14.25" x14ac:dyDescent="0.45">
      <c r="A4731">
        <v>2023</v>
      </c>
      <c r="B4731" s="5" t="s">
        <v>1509</v>
      </c>
      <c r="C4731" s="5" t="s">
        <v>170</v>
      </c>
      <c r="D4731" s="5" t="s">
        <v>83</v>
      </c>
      <c r="E4731" s="5" t="s">
        <v>260</v>
      </c>
      <c r="F4731" s="5" t="s">
        <v>260</v>
      </c>
      <c r="G4731" s="5" t="s">
        <v>87</v>
      </c>
      <c r="H4731" s="5" t="s">
        <v>130</v>
      </c>
      <c r="I4731">
        <v>2400</v>
      </c>
      <c r="J4731">
        <v>4071.48</v>
      </c>
      <c r="K4731">
        <v>0</v>
      </c>
      <c r="L4731">
        <v>317</v>
      </c>
      <c r="M4731">
        <v>3732.7871986484361</v>
      </c>
      <c r="N4731">
        <v>644.41265955124618</v>
      </c>
      <c r="O4731">
        <v>58.04971832087643</v>
      </c>
      <c r="P4731">
        <v>0</v>
      </c>
      <c r="Q4731">
        <v>37.858930741728003</v>
      </c>
      <c r="R4731">
        <v>242.0428982404122</v>
      </c>
      <c r="S4731">
        <v>4787.1215958315579</v>
      </c>
      <c r="T4731">
        <v>112.6492586595306</v>
      </c>
      <c r="U4731"/>
      <c r="V4731">
        <v>171</v>
      </c>
      <c r="W4731">
        <v>1326.6347361342041</v>
      </c>
      <c r="X4731">
        <v>3009.4475831860168</v>
      </c>
      <c r="Y4731">
        <v>2113.4289600000002</v>
      </c>
      <c r="Z4731">
        <v>860.68861512086789</v>
      </c>
      <c r="AA4731">
        <v>17024.720957413188</v>
      </c>
      <c r="AB4731">
        <v>0</v>
      </c>
      <c r="AC4731">
        <v>55</v>
      </c>
      <c r="AD4731">
        <v>2317.38738379196</v>
      </c>
      <c r="AE4731">
        <v>1478.083321816046</v>
      </c>
      <c r="AF4731">
        <v>3659.1542627096342</v>
      </c>
      <c r="AG4731">
        <v>37549.019111733862</v>
      </c>
      <c r="AH4731">
        <v>3788.5183521103081</v>
      </c>
      <c r="AI4731">
        <v>1679.3784461032469</v>
      </c>
      <c r="AJ4731">
        <v>6656.9891179597307</v>
      </c>
      <c r="AK4731"/>
      <c r="AL4731">
        <v>98092.8515625</v>
      </c>
      <c r="AM4731">
        <v>77280.8828125</v>
      </c>
      <c r="AN4731">
        <v>20811.974609375</v>
      </c>
      <c r="AO4731" s="5" t="s">
        <v>3304</v>
      </c>
    </row>
    <row r="4732" spans="1:41" ht="14.25" x14ac:dyDescent="0.45">
      <c r="A4732">
        <v>2023</v>
      </c>
      <c r="B4732" s="5" t="s">
        <v>5028</v>
      </c>
      <c r="C4732" s="5" t="s">
        <v>170</v>
      </c>
      <c r="D4732" s="5" t="s">
        <v>83</v>
      </c>
      <c r="E4732" s="5" t="s">
        <v>260</v>
      </c>
      <c r="F4732" s="5" t="s">
        <v>260</v>
      </c>
      <c r="G4732" s="5" t="s">
        <v>87</v>
      </c>
      <c r="H4732" s="5" t="s">
        <v>130</v>
      </c>
      <c r="I4732">
        <v>2000</v>
      </c>
      <c r="J4732">
        <v>4201.6632467353584</v>
      </c>
      <c r="K4732">
        <v>107</v>
      </c>
      <c r="L4732">
        <v>0</v>
      </c>
      <c r="M4732">
        <v>8659.4572800000005</v>
      </c>
      <c r="N4732">
        <v>247.76306487844801</v>
      </c>
      <c r="O4732">
        <v>54.121608000000002</v>
      </c>
      <c r="P4732">
        <v>95</v>
      </c>
      <c r="Q4732">
        <v>236.4370292942275</v>
      </c>
      <c r="R4732">
        <v>398.12834141512008</v>
      </c>
      <c r="S4732">
        <v>3499.9148722603959</v>
      </c>
      <c r="T4732"/>
      <c r="U4732"/>
      <c r="V4732">
        <v>431</v>
      </c>
      <c r="W4732">
        <v>1351.9577678400001</v>
      </c>
      <c r="X4732">
        <v>2706.0803999999998</v>
      </c>
      <c r="Y4732">
        <v>2202.9901715187311</v>
      </c>
      <c r="Z4732">
        <v>596.94008236368347</v>
      </c>
      <c r="AA4732">
        <v>22429</v>
      </c>
      <c r="AB4732"/>
      <c r="AC4732">
        <v>0</v>
      </c>
      <c r="AD4732">
        <v>1363.4382152694</v>
      </c>
      <c r="AE4732">
        <v>1143.0483609600001</v>
      </c>
      <c r="AF4732">
        <v>6082.5690104810401</v>
      </c>
      <c r="AG4732">
        <v>64529</v>
      </c>
      <c r="AH4732">
        <v>5222.9078615470671</v>
      </c>
      <c r="AI4732">
        <v>1782.2245514399999</v>
      </c>
      <c r="AJ4732">
        <v>7760.55</v>
      </c>
      <c r="AK4732"/>
      <c r="AL4732">
        <v>137101.1875</v>
      </c>
      <c r="AM4732">
        <v>112354.0859375</v>
      </c>
      <c r="AN4732">
        <v>24747.103515625</v>
      </c>
      <c r="AO4732" s="5" t="s">
        <v>6056</v>
      </c>
    </row>
    <row r="4733" spans="1:41" ht="14.25" x14ac:dyDescent="0.45">
      <c r="A4733">
        <v>2023</v>
      </c>
      <c r="B4733" s="5" t="s">
        <v>1508</v>
      </c>
      <c r="C4733" s="5" t="s">
        <v>170</v>
      </c>
      <c r="D4733" s="5" t="s">
        <v>83</v>
      </c>
      <c r="E4733" s="5" t="s">
        <v>260</v>
      </c>
      <c r="F4733" s="5" t="s">
        <v>260</v>
      </c>
      <c r="G4733" s="5" t="s">
        <v>87</v>
      </c>
      <c r="H4733" s="5" t="s">
        <v>130</v>
      </c>
      <c r="I4733">
        <v>2811.982514405438</v>
      </c>
      <c r="J4733">
        <v>3809.1185</v>
      </c>
      <c r="K4733">
        <v>0</v>
      </c>
      <c r="L4733">
        <v>326</v>
      </c>
      <c r="M4733">
        <v>5356.2637323773406</v>
      </c>
      <c r="N4733">
        <v>500</v>
      </c>
      <c r="O4733">
        <v>62</v>
      </c>
      <c r="P4733">
        <v>0</v>
      </c>
      <c r="Q4733">
        <v>48.879976734848583</v>
      </c>
      <c r="R4733">
        <v>335.10996971618869</v>
      </c>
      <c r="S4733">
        <v>5101.5214048552034</v>
      </c>
      <c r="T4733">
        <v>0</v>
      </c>
      <c r="U4733"/>
      <c r="V4733">
        <v>348</v>
      </c>
      <c r="W4733">
        <v>1536.197828976995</v>
      </c>
      <c r="X4733">
        <v>1194.9142968310391</v>
      </c>
      <c r="Y4733">
        <v>2445</v>
      </c>
      <c r="Z4733">
        <v>966.72400000000005</v>
      </c>
      <c r="AA4733">
        <v>18394.332578764752</v>
      </c>
      <c r="AB4733">
        <v>0</v>
      </c>
      <c r="AC4733">
        <v>201</v>
      </c>
      <c r="AD4733">
        <v>2327.8140159623208</v>
      </c>
      <c r="AE4733">
        <v>1464.574226252832</v>
      </c>
      <c r="AF4733">
        <v>3266.441068471072</v>
      </c>
      <c r="AG4733">
        <v>38346</v>
      </c>
      <c r="AH4733">
        <v>4872.8619777558042</v>
      </c>
      <c r="AI4733">
        <v>1294</v>
      </c>
      <c r="AJ4733">
        <v>8566.8238198443796</v>
      </c>
      <c r="AK4733"/>
      <c r="AL4733">
        <v>103575.5546875</v>
      </c>
      <c r="AM4733">
        <v>81829.9765625</v>
      </c>
      <c r="AN4733">
        <v>21745.57421875</v>
      </c>
      <c r="AO4733" s="5" t="s">
        <v>3302</v>
      </c>
    </row>
    <row r="4734" spans="1:41" ht="14.25" x14ac:dyDescent="0.45">
      <c r="A4734">
        <v>2023</v>
      </c>
      <c r="B4734" s="5" t="s">
        <v>589</v>
      </c>
      <c r="C4734" s="5" t="s">
        <v>170</v>
      </c>
      <c r="D4734" s="5" t="s">
        <v>83</v>
      </c>
      <c r="E4734" s="5" t="s">
        <v>260</v>
      </c>
      <c r="F4734" s="5" t="s">
        <v>260</v>
      </c>
      <c r="G4734" s="5" t="s">
        <v>87</v>
      </c>
      <c r="H4734" s="5" t="s">
        <v>130</v>
      </c>
      <c r="I4734">
        <v>3200</v>
      </c>
      <c r="J4734">
        <v>3478</v>
      </c>
      <c r="K4734">
        <v>126.98446220036</v>
      </c>
      <c r="L4734">
        <v>317</v>
      </c>
      <c r="M4734">
        <v>3378.487257792</v>
      </c>
      <c r="N4734">
        <v>643</v>
      </c>
      <c r="O4734">
        <v>56.326107276022888</v>
      </c>
      <c r="P4734">
        <v>0</v>
      </c>
      <c r="Q4734">
        <v>90.898709159857077</v>
      </c>
      <c r="R4734">
        <v>306.12681598780449</v>
      </c>
      <c r="S4734">
        <v>4495.3911963001283</v>
      </c>
      <c r="T4734">
        <v>0</v>
      </c>
      <c r="U4734"/>
      <c r="V4734">
        <v>138</v>
      </c>
      <c r="W4734">
        <v>1696.5821104058659</v>
      </c>
      <c r="X4734">
        <v>2242.1571478834098</v>
      </c>
      <c r="Y4734">
        <v>2158.0100000000002</v>
      </c>
      <c r="Z4734">
        <v>873.16042260584402</v>
      </c>
      <c r="AA4734">
        <v>19361.220652161799</v>
      </c>
      <c r="AB4734"/>
      <c r="AC4734">
        <v>0</v>
      </c>
      <c r="AD4734">
        <v>2341.1396430645109</v>
      </c>
      <c r="AE4734">
        <v>1038.2</v>
      </c>
      <c r="AF4734">
        <v>3327.893050350986</v>
      </c>
      <c r="AG4734">
        <v>35842</v>
      </c>
      <c r="AH4734">
        <v>3107.4849849854941</v>
      </c>
      <c r="AI4734">
        <v>1646.449456963968</v>
      </c>
      <c r="AJ4734">
        <v>7763.4495190910393</v>
      </c>
      <c r="AK4734"/>
      <c r="AL4734">
        <v>97627.96875</v>
      </c>
      <c r="AM4734">
        <v>78536.9609375</v>
      </c>
      <c r="AN4734">
        <v>19091.001953125</v>
      </c>
      <c r="AO4734" s="5" t="s">
        <v>1229</v>
      </c>
    </row>
    <row r="4735" spans="1:41" ht="14.25" x14ac:dyDescent="0.45">
      <c r="A4735">
        <v>2023</v>
      </c>
      <c r="B4735" s="5" t="s">
        <v>1507</v>
      </c>
      <c r="C4735" s="5" t="s">
        <v>170</v>
      </c>
      <c r="D4735" s="5" t="s">
        <v>83</v>
      </c>
      <c r="E4735" s="5" t="s">
        <v>260</v>
      </c>
      <c r="F4735" s="5" t="s">
        <v>260</v>
      </c>
      <c r="G4735" s="5" t="s">
        <v>87</v>
      </c>
      <c r="H4735" s="5" t="s">
        <v>130</v>
      </c>
      <c r="I4735">
        <v>2352.508247345726</v>
      </c>
      <c r="J4735">
        <v>4217</v>
      </c>
      <c r="K4735">
        <v>261</v>
      </c>
      <c r="L4735">
        <v>326</v>
      </c>
      <c r="M4735">
        <v>1102.4999999999991</v>
      </c>
      <c r="N4735">
        <v>550</v>
      </c>
      <c r="O4735">
        <v>89.605918093744961</v>
      </c>
      <c r="P4735">
        <v>0</v>
      </c>
      <c r="Q4735">
        <v>66</v>
      </c>
      <c r="R4735">
        <v>800.68541214250263</v>
      </c>
      <c r="S4735">
        <v>6244</v>
      </c>
      <c r="T4735">
        <v>0</v>
      </c>
      <c r="U4735"/>
      <c r="V4735">
        <v>125</v>
      </c>
      <c r="W4735">
        <v>1102.4960000000001</v>
      </c>
      <c r="X4735">
        <v>1123.2686074543731</v>
      </c>
      <c r="Y4735">
        <v>2960</v>
      </c>
      <c r="Z4735">
        <v>994.5</v>
      </c>
      <c r="AA4735">
        <v>18194.681184676399</v>
      </c>
      <c r="AB4735">
        <v>0</v>
      </c>
      <c r="AC4735">
        <v>200.97327343882819</v>
      </c>
      <c r="AD4735">
        <v>2325.5722094497082</v>
      </c>
      <c r="AE4735">
        <v>1218.4028975099179</v>
      </c>
      <c r="AF4735">
        <v>6221.7475196532396</v>
      </c>
      <c r="AG4735">
        <v>29677.261987977148</v>
      </c>
      <c r="AH4735">
        <v>4317.4466549375002</v>
      </c>
      <c r="AI4735">
        <v>0</v>
      </c>
      <c r="AJ4735">
        <v>5482.05</v>
      </c>
      <c r="AK4735"/>
      <c r="AL4735">
        <v>89952.6953125</v>
      </c>
      <c r="AM4735">
        <v>73386.8046875</v>
      </c>
      <c r="AN4735">
        <v>16565.888671875</v>
      </c>
      <c r="AO4735" s="5" t="s">
        <v>3303</v>
      </c>
    </row>
    <row r="4736" spans="1:41" ht="14.25" x14ac:dyDescent="0.45">
      <c r="A4736">
        <v>2023</v>
      </c>
      <c r="B4736" s="5" t="s">
        <v>1508</v>
      </c>
      <c r="C4736" s="5" t="s">
        <v>170</v>
      </c>
      <c r="D4736" s="5" t="s">
        <v>83</v>
      </c>
      <c r="E4736" s="5" t="s">
        <v>263</v>
      </c>
      <c r="F4736" s="5" t="s">
        <v>263</v>
      </c>
      <c r="G4736" s="5" t="s">
        <v>87</v>
      </c>
      <c r="H4736" s="5" t="s">
        <v>130</v>
      </c>
      <c r="I4736">
        <v>0</v>
      </c>
      <c r="J4736"/>
      <c r="K4736"/>
      <c r="L4736">
        <v>0</v>
      </c>
      <c r="M4736">
        <v>0</v>
      </c>
      <c r="N4736">
        <v>0</v>
      </c>
      <c r="O4736">
        <v>250</v>
      </c>
      <c r="P4736">
        <v>0</v>
      </c>
      <c r="Q4736">
        <v>0</v>
      </c>
      <c r="R4736"/>
      <c r="S4736">
        <v>0</v>
      </c>
      <c r="T4736">
        <v>640.04227209817839</v>
      </c>
      <c r="U4736"/>
      <c r="V4736">
        <v>290</v>
      </c>
      <c r="W4736"/>
      <c r="X4736">
        <v>149.36428710387989</v>
      </c>
      <c r="Y4736">
        <v>0</v>
      </c>
      <c r="Z4736"/>
      <c r="AA4736">
        <v>0</v>
      </c>
      <c r="AB4736">
        <v>0</v>
      </c>
      <c r="AC4736"/>
      <c r="AD4736">
        <v>0</v>
      </c>
      <c r="AE4736">
        <v>100</v>
      </c>
      <c r="AF4736"/>
      <c r="AG4736">
        <v>0</v>
      </c>
      <c r="AH4736">
        <v>0</v>
      </c>
      <c r="AI4736">
        <v>0</v>
      </c>
      <c r="AJ4736">
        <v>0</v>
      </c>
      <c r="AK4736"/>
      <c r="AL4736">
        <v>1429.406494140625</v>
      </c>
      <c r="AM4736">
        <v>390</v>
      </c>
      <c r="AN4736">
        <v>1039.4066162109375</v>
      </c>
      <c r="AO4736" s="5" t="s">
        <v>3307</v>
      </c>
    </row>
    <row r="4737" spans="1:41" ht="14.25" x14ac:dyDescent="0.45">
      <c r="A4737">
        <v>2023</v>
      </c>
      <c r="B4737" s="5" t="s">
        <v>589</v>
      </c>
      <c r="C4737" s="5" t="s">
        <v>170</v>
      </c>
      <c r="D4737" s="5" t="s">
        <v>83</v>
      </c>
      <c r="E4737" s="5" t="s">
        <v>263</v>
      </c>
      <c r="F4737" s="5" t="s">
        <v>263</v>
      </c>
      <c r="G4737" s="5" t="s">
        <v>87</v>
      </c>
      <c r="H4737" s="5" t="s">
        <v>130</v>
      </c>
      <c r="I4737">
        <v>0</v>
      </c>
      <c r="J4737"/>
      <c r="K4737">
        <v>19.875828866143301</v>
      </c>
      <c r="L4737">
        <v>0</v>
      </c>
      <c r="M4737">
        <v>0</v>
      </c>
      <c r="N4737">
        <v>0</v>
      </c>
      <c r="O4737">
        <v>225.30442910409161</v>
      </c>
      <c r="P4737">
        <v>0</v>
      </c>
      <c r="Q4737">
        <v>7</v>
      </c>
      <c r="R4737">
        <v>204.4310182998515</v>
      </c>
      <c r="S4737">
        <v>0</v>
      </c>
      <c r="T4737">
        <v>0</v>
      </c>
      <c r="U4737"/>
      <c r="V4737">
        <v>319</v>
      </c>
      <c r="W4737">
        <v>0</v>
      </c>
      <c r="X4737">
        <v>351.36837451029339</v>
      </c>
      <c r="Y4737">
        <v>0</v>
      </c>
      <c r="Z4737"/>
      <c r="AA4737">
        <v>0</v>
      </c>
      <c r="AB4737"/>
      <c r="AC4737">
        <v>0</v>
      </c>
      <c r="AD4737"/>
      <c r="AE4737">
        <v>87.232062082909835</v>
      </c>
      <c r="AF4737">
        <v>0</v>
      </c>
      <c r="AG4737"/>
      <c r="AH4737"/>
      <c r="AI4737"/>
      <c r="AJ4737">
        <v>0</v>
      </c>
      <c r="AK4737"/>
      <c r="AL4737">
        <v>1214.211669921875</v>
      </c>
      <c r="AM4737">
        <v>617.6630859375</v>
      </c>
      <c r="AN4737">
        <v>596.54864501953125</v>
      </c>
      <c r="AO4737" s="5" t="s">
        <v>1230</v>
      </c>
    </row>
    <row r="4738" spans="1:41" ht="14.25" x14ac:dyDescent="0.45">
      <c r="A4738">
        <v>2023</v>
      </c>
      <c r="B4738" s="5" t="s">
        <v>5028</v>
      </c>
      <c r="C4738" s="5" t="s">
        <v>170</v>
      </c>
      <c r="D4738" s="5" t="s">
        <v>83</v>
      </c>
      <c r="E4738" s="5" t="s">
        <v>263</v>
      </c>
      <c r="F4738" s="5" t="s">
        <v>263</v>
      </c>
      <c r="G4738" s="5" t="s">
        <v>87</v>
      </c>
      <c r="H4738" s="5" t="s">
        <v>130</v>
      </c>
      <c r="I4738"/>
      <c r="J4738"/>
      <c r="K4738">
        <v>27.83408844895575</v>
      </c>
      <c r="L4738">
        <v>0</v>
      </c>
      <c r="M4738"/>
      <c r="N4738">
        <v>0</v>
      </c>
      <c r="O4738">
        <v>216.48643200000001</v>
      </c>
      <c r="P4738">
        <v>1200</v>
      </c>
      <c r="Q4738">
        <v>0</v>
      </c>
      <c r="R4738">
        <v>0</v>
      </c>
      <c r="S4738">
        <v>0</v>
      </c>
      <c r="T4738"/>
      <c r="U4738"/>
      <c r="V4738">
        <v>221</v>
      </c>
      <c r="W4738"/>
      <c r="X4738">
        <v>0</v>
      </c>
      <c r="Y4738">
        <v>0</v>
      </c>
      <c r="Z4738">
        <v>0</v>
      </c>
      <c r="AA4738">
        <v>0</v>
      </c>
      <c r="AB4738"/>
      <c r="AC4738">
        <v>0</v>
      </c>
      <c r="AD4738"/>
      <c r="AE4738">
        <v>27.060804000000001</v>
      </c>
      <c r="AF4738">
        <v>0</v>
      </c>
      <c r="AG4738"/>
      <c r="AH4738"/>
      <c r="AI4738"/>
      <c r="AJ4738"/>
      <c r="AK4738"/>
      <c r="AL4738">
        <v>1692.38134765625</v>
      </c>
      <c r="AM4738">
        <v>1448.060791015625</v>
      </c>
      <c r="AN4738">
        <v>244.32052612304688</v>
      </c>
      <c r="AO4738" s="5" t="s">
        <v>6057</v>
      </c>
    </row>
    <row r="4739" spans="1:41" ht="14.25" x14ac:dyDescent="0.45">
      <c r="A4739">
        <v>2023</v>
      </c>
      <c r="B4739" s="5" t="s">
        <v>1509</v>
      </c>
      <c r="C4739" s="5" t="s">
        <v>170</v>
      </c>
      <c r="D4739" s="5" t="s">
        <v>83</v>
      </c>
      <c r="E4739" s="5" t="s">
        <v>263</v>
      </c>
      <c r="F4739" s="5" t="s">
        <v>263</v>
      </c>
      <c r="G4739" s="5" t="s">
        <v>87</v>
      </c>
      <c r="H4739" s="5" t="s">
        <v>130</v>
      </c>
      <c r="I4739">
        <v>0</v>
      </c>
      <c r="J4739"/>
      <c r="K4739"/>
      <c r="L4739">
        <v>0</v>
      </c>
      <c r="M4739">
        <v>0</v>
      </c>
      <c r="N4739">
        <v>0</v>
      </c>
      <c r="O4739">
        <v>232.19887328350569</v>
      </c>
      <c r="P4739">
        <v>0</v>
      </c>
      <c r="Q4739">
        <v>0</v>
      </c>
      <c r="R4739">
        <v>218.83281358881811</v>
      </c>
      <c r="S4739">
        <v>0</v>
      </c>
      <c r="T4739">
        <v>0</v>
      </c>
      <c r="U4739"/>
      <c r="V4739">
        <v>96</v>
      </c>
      <c r="W4739">
        <v>0</v>
      </c>
      <c r="X4739">
        <v>270.6290110525706</v>
      </c>
      <c r="Y4739">
        <v>0</v>
      </c>
      <c r="Z4739">
        <v>0</v>
      </c>
      <c r="AA4739">
        <v>0</v>
      </c>
      <c r="AB4739">
        <v>0</v>
      </c>
      <c r="AC4739"/>
      <c r="AD4739"/>
      <c r="AE4739">
        <v>87.232062082909835</v>
      </c>
      <c r="AF4739"/>
      <c r="AG4739"/>
      <c r="AH4739">
        <v>0</v>
      </c>
      <c r="AI4739">
        <v>0</v>
      </c>
      <c r="AJ4739">
        <v>0</v>
      </c>
      <c r="AK4739"/>
      <c r="AL4739">
        <v>904.89276123046875</v>
      </c>
      <c r="AM4739">
        <v>402.06488037109375</v>
      </c>
      <c r="AN4739">
        <v>502.827880859375</v>
      </c>
      <c r="AO4739" s="5" t="s">
        <v>3306</v>
      </c>
    </row>
    <row r="4740" spans="1:41" ht="14.25" x14ac:dyDescent="0.45">
      <c r="A4740">
        <v>2023</v>
      </c>
      <c r="B4740" s="5" t="s">
        <v>1507</v>
      </c>
      <c r="C4740" s="5" t="s">
        <v>170</v>
      </c>
      <c r="D4740" s="5" t="s">
        <v>83</v>
      </c>
      <c r="E4740" s="5" t="s">
        <v>263</v>
      </c>
      <c r="F4740" s="5" t="s">
        <v>263</v>
      </c>
      <c r="G4740" s="5" t="s">
        <v>87</v>
      </c>
      <c r="H4740" s="5" t="s">
        <v>130</v>
      </c>
      <c r="I4740"/>
      <c r="J4740"/>
      <c r="K4740">
        <v>65</v>
      </c>
      <c r="L4740"/>
      <c r="M4740">
        <v>0</v>
      </c>
      <c r="N4740">
        <v>0</v>
      </c>
      <c r="O4740">
        <v>320.02113604908919</v>
      </c>
      <c r="P4740">
        <v>0</v>
      </c>
      <c r="Q4740">
        <v>0</v>
      </c>
      <c r="R4740">
        <v>0</v>
      </c>
      <c r="S4740">
        <v>0</v>
      </c>
      <c r="T4740">
        <v>640.04227209817839</v>
      </c>
      <c r="U4740"/>
      <c r="V4740">
        <v>125</v>
      </c>
      <c r="W4740">
        <v>660</v>
      </c>
      <c r="X4740">
        <v>140.40857593179661</v>
      </c>
      <c r="Y4740">
        <v>0</v>
      </c>
      <c r="Z4740">
        <v>0</v>
      </c>
      <c r="AA4740">
        <v>0</v>
      </c>
      <c r="AB4740">
        <v>0</v>
      </c>
      <c r="AC4740">
        <v>0</v>
      </c>
      <c r="AD4740">
        <v>0</v>
      </c>
      <c r="AE4740">
        <v>624.43148497383265</v>
      </c>
      <c r="AF4740"/>
      <c r="AG4740">
        <v>0</v>
      </c>
      <c r="AH4740">
        <v>0</v>
      </c>
      <c r="AI4740">
        <v>0</v>
      </c>
      <c r="AJ4740">
        <v>0</v>
      </c>
      <c r="AK4740"/>
      <c r="AL4740">
        <v>2574.903564453125</v>
      </c>
      <c r="AM4740">
        <v>749.43145751953125</v>
      </c>
      <c r="AN4740">
        <v>1825.4720458984375</v>
      </c>
      <c r="AO4740" s="5" t="s">
        <v>3305</v>
      </c>
    </row>
    <row r="4741" spans="1:41" ht="14.25" x14ac:dyDescent="0.45">
      <c r="A4741">
        <v>2023</v>
      </c>
      <c r="B4741" s="5" t="s">
        <v>4071</v>
      </c>
      <c r="C4741" s="5" t="s">
        <v>170</v>
      </c>
      <c r="D4741" s="5" t="s">
        <v>83</v>
      </c>
      <c r="E4741" s="5" t="s">
        <v>263</v>
      </c>
      <c r="F4741" s="5" t="s">
        <v>263</v>
      </c>
      <c r="G4741" s="5" t="s">
        <v>87</v>
      </c>
      <c r="H4741" s="5" t="s">
        <v>130</v>
      </c>
      <c r="I4741"/>
      <c r="J4741"/>
      <c r="K4741">
        <v>19.875828866143301</v>
      </c>
      <c r="L4741"/>
      <c r="M4741"/>
      <c r="N4741">
        <v>0</v>
      </c>
      <c r="O4741">
        <v>220.3834000176</v>
      </c>
      <c r="P4741">
        <v>791.7340067340067</v>
      </c>
      <c r="Q4741">
        <v>0</v>
      </c>
      <c r="R4741">
        <v>0</v>
      </c>
      <c r="S4741">
        <v>0</v>
      </c>
      <c r="T4741"/>
      <c r="U4741"/>
      <c r="V4741">
        <v>223</v>
      </c>
      <c r="W4741"/>
      <c r="X4741">
        <v>309.69466529760001</v>
      </c>
      <c r="Y4741"/>
      <c r="Z4741"/>
      <c r="AA4741">
        <v>0</v>
      </c>
      <c r="AB4741"/>
      <c r="AC4741">
        <v>0</v>
      </c>
      <c r="AD4741"/>
      <c r="AE4741">
        <v>87</v>
      </c>
      <c r="AF4741">
        <v>0</v>
      </c>
      <c r="AG4741"/>
      <c r="AH4741"/>
      <c r="AI4741"/>
      <c r="AJ4741"/>
      <c r="AK4741"/>
      <c r="AL4741">
        <v>1651.68798828125</v>
      </c>
      <c r="AM4741">
        <v>1101.7340087890625</v>
      </c>
      <c r="AN4741">
        <v>549.95391845703125</v>
      </c>
      <c r="AO4741" s="5" t="s">
        <v>4723</v>
      </c>
    </row>
    <row r="4742" spans="1:41" ht="14.25" x14ac:dyDescent="0.45">
      <c r="A4742">
        <v>2023</v>
      </c>
      <c r="B4742" s="5" t="s">
        <v>5028</v>
      </c>
      <c r="C4742" s="5" t="s">
        <v>5027</v>
      </c>
      <c r="D4742" s="5" t="s">
        <v>83</v>
      </c>
      <c r="E4742" s="5" t="s">
        <v>94</v>
      </c>
      <c r="F4742" s="5" t="s">
        <v>235</v>
      </c>
      <c r="G4742" s="5" t="s">
        <v>86</v>
      </c>
      <c r="H4742" s="5" t="s">
        <v>130</v>
      </c>
      <c r="I4742">
        <v>300</v>
      </c>
      <c r="J4742"/>
      <c r="K4742"/>
      <c r="L4742"/>
      <c r="M4742">
        <v>0</v>
      </c>
      <c r="N4742">
        <v>0</v>
      </c>
      <c r="O4742">
        <v>0</v>
      </c>
      <c r="P4742"/>
      <c r="Q4742">
        <v>0</v>
      </c>
      <c r="R4742">
        <v>0</v>
      </c>
      <c r="S4742">
        <v>10</v>
      </c>
      <c r="T4742"/>
      <c r="U4742"/>
      <c r="V4742">
        <v>31</v>
      </c>
      <c r="W4742"/>
      <c r="X4742">
        <v>0</v>
      </c>
      <c r="Y4742"/>
      <c r="Z4742"/>
      <c r="AA4742">
        <v>0</v>
      </c>
      <c r="AB4742">
        <v>0</v>
      </c>
      <c r="AC4742"/>
      <c r="AD4742"/>
      <c r="AE4742"/>
      <c r="AF4742">
        <v>0</v>
      </c>
      <c r="AG4742"/>
      <c r="AH4742"/>
      <c r="AI4742">
        <v>0</v>
      </c>
      <c r="AJ4742"/>
      <c r="AK4742"/>
      <c r="AL4742">
        <v>341</v>
      </c>
      <c r="AM4742">
        <v>331</v>
      </c>
      <c r="AN4742">
        <v>10</v>
      </c>
      <c r="AO4742" s="5" t="s">
        <v>6058</v>
      </c>
    </row>
    <row r="4743" spans="1:41" ht="14.25" x14ac:dyDescent="0.45">
      <c r="A4743">
        <v>2023</v>
      </c>
      <c r="B4743" s="5" t="s">
        <v>5028</v>
      </c>
      <c r="C4743" s="5" t="s">
        <v>5027</v>
      </c>
      <c r="D4743" s="5" t="s">
        <v>83</v>
      </c>
      <c r="E4743" s="5" t="s">
        <v>94</v>
      </c>
      <c r="F4743" s="5" t="s">
        <v>187</v>
      </c>
      <c r="G4743" s="5" t="s">
        <v>86</v>
      </c>
      <c r="H4743" s="5" t="s">
        <v>130</v>
      </c>
      <c r="I4743">
        <v>300</v>
      </c>
      <c r="J4743">
        <v>328.94204657906522</v>
      </c>
      <c r="K4743"/>
      <c r="L4743"/>
      <c r="M4743">
        <v>2725</v>
      </c>
      <c r="N4743">
        <v>1219.17</v>
      </c>
      <c r="O4743">
        <v>439.46440000000001</v>
      </c>
      <c r="P4743">
        <v>372.65300000000002</v>
      </c>
      <c r="Q4743">
        <v>0</v>
      </c>
      <c r="R4743">
        <v>0</v>
      </c>
      <c r="S4743">
        <v>150</v>
      </c>
      <c r="T4743"/>
      <c r="U4743">
        <v>0</v>
      </c>
      <c r="V4743">
        <v>0</v>
      </c>
      <c r="W4743">
        <v>0</v>
      </c>
      <c r="X4743">
        <v>0</v>
      </c>
      <c r="Y4743">
        <v>2825.5650434018062</v>
      </c>
      <c r="Z4743">
        <v>0</v>
      </c>
      <c r="AA4743">
        <v>3429</v>
      </c>
      <c r="AB4743"/>
      <c r="AC4743">
        <v>563.96182999999996</v>
      </c>
      <c r="AD4743">
        <v>0</v>
      </c>
      <c r="AE4743">
        <v>0</v>
      </c>
      <c r="AF4743">
        <v>0</v>
      </c>
      <c r="AG4743">
        <v>15210</v>
      </c>
      <c r="AH4743">
        <v>3063</v>
      </c>
      <c r="AI4743"/>
      <c r="AJ4743">
        <v>4600</v>
      </c>
      <c r="AK4743"/>
      <c r="AL4743">
        <v>35226.7578125</v>
      </c>
      <c r="AM4743">
        <v>28849.29296875</v>
      </c>
      <c r="AN4743">
        <v>6377.46435546875</v>
      </c>
      <c r="AO4743" s="5" t="s">
        <v>6059</v>
      </c>
    </row>
    <row r="4744" spans="1:41" ht="14.25" x14ac:dyDescent="0.45">
      <c r="A4744">
        <v>2023</v>
      </c>
      <c r="B4744" s="5" t="s">
        <v>5028</v>
      </c>
      <c r="C4744" s="5" t="s">
        <v>5027</v>
      </c>
      <c r="D4744" s="5" t="s">
        <v>83</v>
      </c>
      <c r="E4744" s="5" t="s">
        <v>94</v>
      </c>
      <c r="F4744" s="5" t="s">
        <v>190</v>
      </c>
      <c r="G4744" s="5" t="s">
        <v>86</v>
      </c>
      <c r="H4744" s="5" t="s">
        <v>130</v>
      </c>
      <c r="I4744">
        <v>350</v>
      </c>
      <c r="J4744">
        <v>100</v>
      </c>
      <c r="K4744"/>
      <c r="L4744"/>
      <c r="M4744">
        <v>2000</v>
      </c>
      <c r="N4744">
        <v>252.1</v>
      </c>
      <c r="O4744">
        <v>154.67320000000001</v>
      </c>
      <c r="P4744">
        <v>0</v>
      </c>
      <c r="Q4744">
        <v>0</v>
      </c>
      <c r="R4744">
        <v>0</v>
      </c>
      <c r="S4744">
        <v>300</v>
      </c>
      <c r="T4744"/>
      <c r="U4744">
        <v>0</v>
      </c>
      <c r="V4744">
        <v>520</v>
      </c>
      <c r="W4744">
        <v>120</v>
      </c>
      <c r="X4744">
        <v>0</v>
      </c>
      <c r="Y4744">
        <v>204.2</v>
      </c>
      <c r="Z4744">
        <v>12.127683040000001</v>
      </c>
      <c r="AA4744">
        <v>3212</v>
      </c>
      <c r="AB4744"/>
      <c r="AC4744">
        <v>205.00001</v>
      </c>
      <c r="AD4744">
        <v>534.37098000000015</v>
      </c>
      <c r="AE4744">
        <v>1191</v>
      </c>
      <c r="AF4744">
        <v>674.25</v>
      </c>
      <c r="AG4744">
        <v>944</v>
      </c>
      <c r="AH4744">
        <v>0</v>
      </c>
      <c r="AI4744"/>
      <c r="AJ4744">
        <v>0</v>
      </c>
      <c r="AK4744"/>
      <c r="AL4744">
        <v>10773.7216796875</v>
      </c>
      <c r="AM4744">
        <v>7664.677734375</v>
      </c>
      <c r="AN4744">
        <v>3109.044189453125</v>
      </c>
      <c r="AO4744" s="5" t="s">
        <v>6060</v>
      </c>
    </row>
    <row r="4745" spans="1:41" ht="14.25" x14ac:dyDescent="0.45">
      <c r="A4745">
        <v>2023</v>
      </c>
      <c r="B4745" s="5" t="s">
        <v>5028</v>
      </c>
      <c r="C4745" s="5" t="s">
        <v>5027</v>
      </c>
      <c r="D4745" s="5" t="s">
        <v>83</v>
      </c>
      <c r="E4745" s="5" t="s">
        <v>94</v>
      </c>
      <c r="F4745" s="5" t="s">
        <v>193</v>
      </c>
      <c r="G4745" s="5" t="s">
        <v>86</v>
      </c>
      <c r="H4745" s="5" t="s">
        <v>130</v>
      </c>
      <c r="I4745">
        <v>100</v>
      </c>
      <c r="J4745">
        <v>1287.840793097035</v>
      </c>
      <c r="K4745"/>
      <c r="L4745"/>
      <c r="M4745">
        <v>0</v>
      </c>
      <c r="N4745">
        <v>1780.69</v>
      </c>
      <c r="O4745">
        <v>254.63724000000011</v>
      </c>
      <c r="P4745">
        <v>0</v>
      </c>
      <c r="Q4745">
        <v>0</v>
      </c>
      <c r="R4745">
        <v>0</v>
      </c>
      <c r="S4745">
        <v>50</v>
      </c>
      <c r="T4745">
        <v>200</v>
      </c>
      <c r="U4745">
        <v>50</v>
      </c>
      <c r="V4745">
        <v>160</v>
      </c>
      <c r="W4745">
        <v>80</v>
      </c>
      <c r="X4745">
        <v>50</v>
      </c>
      <c r="Y4745">
        <v>11.6</v>
      </c>
      <c r="Z4745">
        <v>0</v>
      </c>
      <c r="AA4745">
        <v>559</v>
      </c>
      <c r="AB4745">
        <v>217</v>
      </c>
      <c r="AC4745">
        <v>0</v>
      </c>
      <c r="AD4745">
        <v>205.5273</v>
      </c>
      <c r="AE4745">
        <v>0</v>
      </c>
      <c r="AF4745">
        <v>0</v>
      </c>
      <c r="AG4745">
        <v>1887</v>
      </c>
      <c r="AH4745">
        <v>0</v>
      </c>
      <c r="AI4745">
        <v>221</v>
      </c>
      <c r="AJ4745">
        <v>0</v>
      </c>
      <c r="AK4745">
        <v>227</v>
      </c>
      <c r="AL4745">
        <v>7341.29541015625</v>
      </c>
      <c r="AM4745">
        <v>5836.130859375</v>
      </c>
      <c r="AN4745">
        <v>1505.16455078125</v>
      </c>
      <c r="AO4745" s="5" t="s">
        <v>6061</v>
      </c>
    </row>
    <row r="4746" spans="1:41" ht="14.25" x14ac:dyDescent="0.45">
      <c r="A4746">
        <v>2023</v>
      </c>
      <c r="B4746" s="5" t="s">
        <v>5028</v>
      </c>
      <c r="C4746" s="5" t="s">
        <v>5027</v>
      </c>
      <c r="D4746" s="5" t="s">
        <v>83</v>
      </c>
      <c r="E4746" s="5" t="s">
        <v>94</v>
      </c>
      <c r="F4746" s="5" t="s">
        <v>196</v>
      </c>
      <c r="G4746" s="5" t="s">
        <v>86</v>
      </c>
      <c r="H4746" s="5" t="s">
        <v>130</v>
      </c>
      <c r="I4746">
        <v>150</v>
      </c>
      <c r="J4746">
        <v>537.69100000000003</v>
      </c>
      <c r="K4746"/>
      <c r="L4746"/>
      <c r="M4746">
        <v>0</v>
      </c>
      <c r="N4746">
        <v>310.74</v>
      </c>
      <c r="O4746">
        <v>0</v>
      </c>
      <c r="P4746">
        <v>0</v>
      </c>
      <c r="Q4746">
        <v>0</v>
      </c>
      <c r="R4746">
        <v>0</v>
      </c>
      <c r="S4746">
        <v>50</v>
      </c>
      <c r="T4746"/>
      <c r="U4746">
        <v>0</v>
      </c>
      <c r="V4746">
        <v>187</v>
      </c>
      <c r="W4746">
        <v>0</v>
      </c>
      <c r="X4746">
        <v>0</v>
      </c>
      <c r="Y4746">
        <v>178.24819860732671</v>
      </c>
      <c r="Z4746">
        <v>0</v>
      </c>
      <c r="AA4746">
        <v>3353</v>
      </c>
      <c r="AB4746"/>
      <c r="AC4746">
        <v>0</v>
      </c>
      <c r="AD4746">
        <v>82.210920000000016</v>
      </c>
      <c r="AE4746">
        <v>0</v>
      </c>
      <c r="AF4746">
        <v>0</v>
      </c>
      <c r="AG4746">
        <v>0</v>
      </c>
      <c r="AH4746">
        <v>0</v>
      </c>
      <c r="AI4746"/>
      <c r="AJ4746">
        <v>0</v>
      </c>
      <c r="AK4746"/>
      <c r="AL4746">
        <v>4848.89013671875</v>
      </c>
      <c r="AM4746">
        <v>4716.67919921875</v>
      </c>
      <c r="AN4746">
        <v>132.21092224121094</v>
      </c>
      <c r="AO4746" s="5" t="s">
        <v>6062</v>
      </c>
    </row>
    <row r="4747" spans="1:41" ht="14.25" x14ac:dyDescent="0.45">
      <c r="A4747">
        <v>2023</v>
      </c>
      <c r="B4747" s="5" t="s">
        <v>5028</v>
      </c>
      <c r="C4747" s="5" t="s">
        <v>5027</v>
      </c>
      <c r="D4747" s="5" t="s">
        <v>83</v>
      </c>
      <c r="E4747" s="5" t="s">
        <v>94</v>
      </c>
      <c r="F4747" s="5" t="s">
        <v>199</v>
      </c>
      <c r="G4747" s="5" t="s">
        <v>86</v>
      </c>
      <c r="H4747" s="5" t="s">
        <v>130</v>
      </c>
      <c r="I4747">
        <v>200</v>
      </c>
      <c r="J4747">
        <v>700.78029359182358</v>
      </c>
      <c r="K4747"/>
      <c r="L4747"/>
      <c r="M4747">
        <v>0</v>
      </c>
      <c r="N4747">
        <v>291.91000000000003</v>
      </c>
      <c r="O4747">
        <v>0</v>
      </c>
      <c r="P4747">
        <v>0</v>
      </c>
      <c r="Q4747">
        <v>0</v>
      </c>
      <c r="R4747">
        <v>0</v>
      </c>
      <c r="S4747">
        <v>20</v>
      </c>
      <c r="T4747"/>
      <c r="U4747">
        <v>100</v>
      </c>
      <c r="V4747">
        <v>450</v>
      </c>
      <c r="W4747">
        <v>0</v>
      </c>
      <c r="X4747">
        <v>75</v>
      </c>
      <c r="Y4747">
        <v>256.39999999999998</v>
      </c>
      <c r="Z4747">
        <v>0</v>
      </c>
      <c r="AA4747">
        <v>5322</v>
      </c>
      <c r="AB4747"/>
      <c r="AC4747">
        <v>114.14183</v>
      </c>
      <c r="AD4747">
        <v>0</v>
      </c>
      <c r="AE4747">
        <v>0</v>
      </c>
      <c r="AF4747">
        <v>0</v>
      </c>
      <c r="AG4747">
        <v>0</v>
      </c>
      <c r="AH4747">
        <v>342</v>
      </c>
      <c r="AI4747">
        <v>0</v>
      </c>
      <c r="AJ4747">
        <v>2080</v>
      </c>
      <c r="AK4747"/>
      <c r="AL4747">
        <v>9952.232421875</v>
      </c>
      <c r="AM4747">
        <v>9515.232421875</v>
      </c>
      <c r="AN4747">
        <v>437</v>
      </c>
      <c r="AO4747" s="5" t="s">
        <v>6063</v>
      </c>
    </row>
    <row r="4748" spans="1:41" ht="14.25" x14ac:dyDescent="0.45">
      <c r="A4748">
        <v>2023</v>
      </c>
      <c r="B4748" s="5" t="s">
        <v>5028</v>
      </c>
      <c r="C4748" s="5" t="s">
        <v>5027</v>
      </c>
      <c r="D4748" s="5" t="s">
        <v>83</v>
      </c>
      <c r="E4748" s="5" t="s">
        <v>94</v>
      </c>
      <c r="F4748" s="5" t="s">
        <v>202</v>
      </c>
      <c r="G4748" s="5" t="s">
        <v>86</v>
      </c>
      <c r="H4748" s="5" t="s">
        <v>130</v>
      </c>
      <c r="I4748">
        <v>0</v>
      </c>
      <c r="J4748">
        <v>6500.1120000000001</v>
      </c>
      <c r="K4748"/>
      <c r="L4748"/>
      <c r="M4748">
        <v>1200</v>
      </c>
      <c r="N4748">
        <v>1101.0899999999999</v>
      </c>
      <c r="O4748">
        <v>0</v>
      </c>
      <c r="P4748">
        <v>459.95</v>
      </c>
      <c r="Q4748">
        <v>0</v>
      </c>
      <c r="R4748">
        <v>216.85249999999999</v>
      </c>
      <c r="S4748">
        <v>300</v>
      </c>
      <c r="T4748"/>
      <c r="U4748">
        <v>0</v>
      </c>
      <c r="V4748">
        <v>1600</v>
      </c>
      <c r="W4748">
        <v>1200</v>
      </c>
      <c r="X4748">
        <v>0</v>
      </c>
      <c r="Y4748">
        <v>17.5</v>
      </c>
      <c r="Z4748">
        <v>804.828850848</v>
      </c>
      <c r="AA4748">
        <v>21479</v>
      </c>
      <c r="AB4748"/>
      <c r="AC4748">
        <v>661.5</v>
      </c>
      <c r="AD4748">
        <v>0</v>
      </c>
      <c r="AE4748">
        <v>0</v>
      </c>
      <c r="AF4748">
        <v>0</v>
      </c>
      <c r="AG4748">
        <v>4954</v>
      </c>
      <c r="AH4748">
        <v>0</v>
      </c>
      <c r="AI4748"/>
      <c r="AJ4748">
        <v>0</v>
      </c>
      <c r="AK4748"/>
      <c r="AL4748">
        <v>40494.8359375</v>
      </c>
      <c r="AM4748">
        <v>37794.83203125</v>
      </c>
      <c r="AN4748">
        <v>2700</v>
      </c>
      <c r="AO4748" s="5" t="s">
        <v>6064</v>
      </c>
    </row>
    <row r="4749" spans="1:41" ht="14.25" x14ac:dyDescent="0.45">
      <c r="A4749">
        <v>2023</v>
      </c>
      <c r="B4749" s="5" t="s">
        <v>5028</v>
      </c>
      <c r="C4749" s="5" t="s">
        <v>5027</v>
      </c>
      <c r="D4749" s="5" t="s">
        <v>83</v>
      </c>
      <c r="E4749" s="5" t="s">
        <v>94</v>
      </c>
      <c r="F4749" s="5" t="s">
        <v>236</v>
      </c>
      <c r="G4749" s="5" t="s">
        <v>86</v>
      </c>
      <c r="H4749" s="5" t="s">
        <v>130</v>
      </c>
      <c r="I4749">
        <v>3100</v>
      </c>
      <c r="J4749">
        <v>10909.6423765</v>
      </c>
      <c r="K4749">
        <v>0</v>
      </c>
      <c r="L4749">
        <v>0</v>
      </c>
      <c r="M4749">
        <v>5925</v>
      </c>
      <c r="N4749">
        <v>5306</v>
      </c>
      <c r="O4749">
        <v>848.77484000000004</v>
      </c>
      <c r="P4749">
        <v>832.60300000000007</v>
      </c>
      <c r="Q4749">
        <v>0</v>
      </c>
      <c r="R4749">
        <v>216.85249999999999</v>
      </c>
      <c r="S4749">
        <v>2200</v>
      </c>
      <c r="T4749">
        <v>200</v>
      </c>
      <c r="U4749">
        <v>150</v>
      </c>
      <c r="V4749">
        <v>14917</v>
      </c>
      <c r="W4749">
        <v>1400</v>
      </c>
      <c r="X4749">
        <v>5325</v>
      </c>
      <c r="Y4749">
        <v>11520</v>
      </c>
      <c r="Z4749">
        <v>906.38196175999997</v>
      </c>
      <c r="AA4749">
        <v>54279</v>
      </c>
      <c r="AB4749">
        <v>217</v>
      </c>
      <c r="AC4749">
        <v>1544.60367</v>
      </c>
      <c r="AD4749">
        <v>1207.1988511</v>
      </c>
      <c r="AE4749">
        <v>1885</v>
      </c>
      <c r="AF4749">
        <v>674.25</v>
      </c>
      <c r="AG4749">
        <v>48161</v>
      </c>
      <c r="AH4749">
        <v>4405</v>
      </c>
      <c r="AI4749">
        <v>221</v>
      </c>
      <c r="AJ4749">
        <v>6780</v>
      </c>
      <c r="AK4749">
        <v>227</v>
      </c>
      <c r="AL4749">
        <v>183358.3125</v>
      </c>
      <c r="AM4749">
        <v>161182.34375</v>
      </c>
      <c r="AN4749">
        <v>22175.974609375</v>
      </c>
      <c r="AO4749" s="5" t="s">
        <v>6065</v>
      </c>
    </row>
    <row r="4750" spans="1:41" ht="14.25" x14ac:dyDescent="0.45">
      <c r="A4750">
        <v>2023</v>
      </c>
      <c r="B4750" s="5" t="s">
        <v>5028</v>
      </c>
      <c r="C4750" s="5" t="s">
        <v>5027</v>
      </c>
      <c r="D4750" s="5" t="s">
        <v>83</v>
      </c>
      <c r="E4750" s="5" t="s">
        <v>94</v>
      </c>
      <c r="F4750" s="5" t="s">
        <v>237</v>
      </c>
      <c r="G4750" s="5" t="s">
        <v>86</v>
      </c>
      <c r="H4750" s="5" t="s">
        <v>130</v>
      </c>
      <c r="I4750">
        <v>2800</v>
      </c>
      <c r="J4750">
        <v>10909.6423765</v>
      </c>
      <c r="K4750">
        <v>0</v>
      </c>
      <c r="L4750">
        <v>0</v>
      </c>
      <c r="M4750">
        <v>5925</v>
      </c>
      <c r="N4750">
        <v>5306</v>
      </c>
      <c r="O4750">
        <v>848.77484000000004</v>
      </c>
      <c r="P4750">
        <v>832.60300000000007</v>
      </c>
      <c r="Q4750">
        <v>0</v>
      </c>
      <c r="R4750">
        <v>216.85249999999999</v>
      </c>
      <c r="S4750">
        <v>2190</v>
      </c>
      <c r="T4750">
        <v>200</v>
      </c>
      <c r="U4750">
        <v>150</v>
      </c>
      <c r="V4750">
        <v>14886</v>
      </c>
      <c r="W4750">
        <v>1400</v>
      </c>
      <c r="X4750">
        <v>5325</v>
      </c>
      <c r="Y4750">
        <v>11520</v>
      </c>
      <c r="Z4750">
        <v>906.38196175999997</v>
      </c>
      <c r="AA4750">
        <v>54279</v>
      </c>
      <c r="AB4750">
        <v>217</v>
      </c>
      <c r="AC4750">
        <v>1544.60367</v>
      </c>
      <c r="AD4750">
        <v>1207.1988511</v>
      </c>
      <c r="AE4750">
        <v>1885</v>
      </c>
      <c r="AF4750">
        <v>674.25</v>
      </c>
      <c r="AG4750">
        <v>48161</v>
      </c>
      <c r="AH4750">
        <v>4405</v>
      </c>
      <c r="AI4750">
        <v>221</v>
      </c>
      <c r="AJ4750">
        <v>6780</v>
      </c>
      <c r="AK4750">
        <v>227</v>
      </c>
      <c r="AL4750">
        <v>183017.3125</v>
      </c>
      <c r="AM4750">
        <v>160851.34375</v>
      </c>
      <c r="AN4750">
        <v>22165.974609375</v>
      </c>
      <c r="AO4750" s="5" t="s">
        <v>6066</v>
      </c>
    </row>
    <row r="4751" spans="1:41" ht="14.25" x14ac:dyDescent="0.45">
      <c r="A4751">
        <v>2023</v>
      </c>
      <c r="B4751" s="5" t="s">
        <v>5028</v>
      </c>
      <c r="C4751" s="5" t="s">
        <v>5027</v>
      </c>
      <c r="D4751" s="5" t="s">
        <v>83</v>
      </c>
      <c r="E4751" s="5" t="s">
        <v>94</v>
      </c>
      <c r="F4751" s="5" t="s">
        <v>205</v>
      </c>
      <c r="G4751" s="5" t="s">
        <v>86</v>
      </c>
      <c r="H4751" s="5" t="s">
        <v>130</v>
      </c>
      <c r="I4751">
        <v>2000</v>
      </c>
      <c r="J4751">
        <v>1454.276243232076</v>
      </c>
      <c r="K4751"/>
      <c r="L4751"/>
      <c r="M4751">
        <v>0</v>
      </c>
      <c r="N4751">
        <v>350.3</v>
      </c>
      <c r="O4751">
        <v>0</v>
      </c>
      <c r="P4751">
        <v>0</v>
      </c>
      <c r="Q4751">
        <v>0</v>
      </c>
      <c r="R4751">
        <v>0</v>
      </c>
      <c r="S4751">
        <v>1330</v>
      </c>
      <c r="T4751"/>
      <c r="U4751">
        <v>0</v>
      </c>
      <c r="V4751">
        <v>12000</v>
      </c>
      <c r="W4751">
        <v>0</v>
      </c>
      <c r="X4751">
        <v>5200</v>
      </c>
      <c r="Y4751">
        <v>8026.4867579908669</v>
      </c>
      <c r="Z4751">
        <v>89.425427872000014</v>
      </c>
      <c r="AA4751">
        <v>16925</v>
      </c>
      <c r="AB4751"/>
      <c r="AC4751">
        <v>0</v>
      </c>
      <c r="AD4751">
        <v>385.08965110000003</v>
      </c>
      <c r="AE4751">
        <v>694</v>
      </c>
      <c r="AF4751">
        <v>0</v>
      </c>
      <c r="AG4751">
        <v>25166</v>
      </c>
      <c r="AH4751">
        <v>1000</v>
      </c>
      <c r="AI4751"/>
      <c r="AJ4751">
        <v>100</v>
      </c>
      <c r="AK4751"/>
      <c r="AL4751">
        <v>74720.578125</v>
      </c>
      <c r="AM4751">
        <v>66805.484375</v>
      </c>
      <c r="AN4751">
        <v>7915.08984375</v>
      </c>
      <c r="AO4751" s="5" t="s">
        <v>6067</v>
      </c>
    </row>
    <row r="4752" spans="1:41" ht="14.25" x14ac:dyDescent="0.45">
      <c r="A4752">
        <v>2023</v>
      </c>
      <c r="B4752" s="5" t="s">
        <v>5028</v>
      </c>
      <c r="C4752" s="5" t="s">
        <v>174</v>
      </c>
      <c r="D4752" s="5" t="s">
        <v>83</v>
      </c>
      <c r="E4752" s="5" t="s">
        <v>108</v>
      </c>
      <c r="F4752" s="5" t="s">
        <v>177</v>
      </c>
      <c r="G4752" s="5" t="s">
        <v>86</v>
      </c>
      <c r="H4752" s="5" t="s">
        <v>130</v>
      </c>
      <c r="I4752">
        <v>6930</v>
      </c>
      <c r="J4752">
        <v>45457.819168702132</v>
      </c>
      <c r="K4752">
        <v>1006</v>
      </c>
      <c r="L4752">
        <v>902</v>
      </c>
      <c r="M4752">
        <v>9710.0000000000018</v>
      </c>
      <c r="N4752">
        <v>6889.6909746093761</v>
      </c>
      <c r="O4752">
        <v>6746.0445614285718</v>
      </c>
      <c r="P4752">
        <v>8398.1929999999993</v>
      </c>
      <c r="Q4752">
        <v>3234.4903236765031</v>
      </c>
      <c r="R4752">
        <v>4489.9307030480259</v>
      </c>
      <c r="S4752">
        <v>5229.1303830258348</v>
      </c>
      <c r="T4752">
        <v>7093</v>
      </c>
      <c r="U4752">
        <v>1097</v>
      </c>
      <c r="V4752">
        <v>2373</v>
      </c>
      <c r="W4752">
        <v>1865</v>
      </c>
      <c r="X4752">
        <v>11345.612160799999</v>
      </c>
      <c r="Y4752">
        <v>33385.5</v>
      </c>
      <c r="Z4752">
        <v>10548.93784963291</v>
      </c>
      <c r="AA4752">
        <v>81195</v>
      </c>
      <c r="AB4752">
        <v>1228</v>
      </c>
      <c r="AC4752">
        <v>8632.042010000001</v>
      </c>
      <c r="AD4752">
        <v>11430.5494385236</v>
      </c>
      <c r="AE4752">
        <v>5506.0243722824807</v>
      </c>
      <c r="AF4752">
        <v>18965.4518565</v>
      </c>
      <c r="AG4752">
        <v>99980</v>
      </c>
      <c r="AH4752">
        <v>12463</v>
      </c>
      <c r="AI4752">
        <v>597</v>
      </c>
      <c r="AJ4752">
        <v>19746</v>
      </c>
      <c r="AK4752">
        <v>1140</v>
      </c>
      <c r="AL4752">
        <v>427584.40625</v>
      </c>
      <c r="AM4752">
        <v>357731.09375</v>
      </c>
      <c r="AN4752">
        <v>69853.34375</v>
      </c>
      <c r="AO4752" s="5" t="s">
        <v>6068</v>
      </c>
    </row>
    <row r="4753" spans="1:41" ht="14.25" x14ac:dyDescent="0.45">
      <c r="A4753">
        <v>2023</v>
      </c>
      <c r="B4753" s="5" t="s">
        <v>5028</v>
      </c>
      <c r="C4753" s="5" t="s">
        <v>174</v>
      </c>
      <c r="D4753" s="5" t="s">
        <v>83</v>
      </c>
      <c r="E4753" s="5" t="s">
        <v>108</v>
      </c>
      <c r="F4753" s="5" t="s">
        <v>181</v>
      </c>
      <c r="G4753" s="5" t="s">
        <v>86</v>
      </c>
      <c r="H4753" s="5" t="s">
        <v>130</v>
      </c>
      <c r="I4753">
        <v>6730</v>
      </c>
      <c r="J4753">
        <v>45457.819168702132</v>
      </c>
      <c r="K4753">
        <v>1006</v>
      </c>
      <c r="L4753">
        <v>902</v>
      </c>
      <c r="M4753">
        <v>9710.0000000000018</v>
      </c>
      <c r="N4753">
        <v>6821.6909746093761</v>
      </c>
      <c r="O4753">
        <v>6746.0445614285718</v>
      </c>
      <c r="P4753">
        <v>8398.1929999999993</v>
      </c>
      <c r="Q4753">
        <v>3234.4903236765031</v>
      </c>
      <c r="R4753">
        <v>4489.9307030480259</v>
      </c>
      <c r="S4753">
        <v>5229.1303830258348</v>
      </c>
      <c r="T4753">
        <v>7093</v>
      </c>
      <c r="U4753">
        <v>1097</v>
      </c>
      <c r="V4753">
        <v>2267</v>
      </c>
      <c r="W4753">
        <v>1865</v>
      </c>
      <c r="X4753">
        <v>11345.612160799999</v>
      </c>
      <c r="Y4753">
        <v>33385.5</v>
      </c>
      <c r="Z4753">
        <v>10548.93784963291</v>
      </c>
      <c r="AA4753">
        <v>81195</v>
      </c>
      <c r="AB4753">
        <v>1228</v>
      </c>
      <c r="AC4753">
        <v>8632.042010000001</v>
      </c>
      <c r="AD4753">
        <v>11430.5494385236</v>
      </c>
      <c r="AE4753">
        <v>5506.0243722824807</v>
      </c>
      <c r="AF4753">
        <v>18965.4518565</v>
      </c>
      <c r="AG4753">
        <v>99980</v>
      </c>
      <c r="AH4753">
        <v>12268</v>
      </c>
      <c r="AI4753">
        <v>597</v>
      </c>
      <c r="AJ4753">
        <v>19746</v>
      </c>
      <c r="AK4753">
        <v>1140</v>
      </c>
      <c r="AL4753">
        <v>427015.40625</v>
      </c>
      <c r="AM4753">
        <v>357357.09375</v>
      </c>
      <c r="AN4753">
        <v>69658.34375</v>
      </c>
      <c r="AO4753" s="5" t="s">
        <v>6069</v>
      </c>
    </row>
    <row r="4754" spans="1:41" ht="14.25" x14ac:dyDescent="0.45">
      <c r="A4754">
        <v>2023</v>
      </c>
      <c r="B4754" s="5" t="s">
        <v>5028</v>
      </c>
      <c r="C4754" s="5" t="s">
        <v>174</v>
      </c>
      <c r="D4754" s="5" t="s">
        <v>83</v>
      </c>
      <c r="E4754" s="5" t="s">
        <v>108</v>
      </c>
      <c r="F4754" s="5" t="s">
        <v>184</v>
      </c>
      <c r="G4754" s="5" t="s">
        <v>86</v>
      </c>
      <c r="H4754" s="5" t="s">
        <v>130</v>
      </c>
      <c r="I4754">
        <v>200</v>
      </c>
      <c r="J4754"/>
      <c r="K4754"/>
      <c r="L4754"/>
      <c r="M4754">
        <v>0</v>
      </c>
      <c r="N4754">
        <v>68</v>
      </c>
      <c r="O4754">
        <v>0</v>
      </c>
      <c r="P4754"/>
      <c r="Q4754">
        <v>0</v>
      </c>
      <c r="R4754">
        <v>0</v>
      </c>
      <c r="S4754">
        <v>0</v>
      </c>
      <c r="T4754"/>
      <c r="U4754"/>
      <c r="V4754">
        <v>106</v>
      </c>
      <c r="W4754"/>
      <c r="X4754">
        <v>0</v>
      </c>
      <c r="Y4754"/>
      <c r="Z4754"/>
      <c r="AA4754">
        <v>0</v>
      </c>
      <c r="AB4754">
        <v>0</v>
      </c>
      <c r="AC4754"/>
      <c r="AD4754"/>
      <c r="AE4754"/>
      <c r="AF4754">
        <v>0</v>
      </c>
      <c r="AG4754"/>
      <c r="AH4754">
        <v>195</v>
      </c>
      <c r="AI4754">
        <v>0</v>
      </c>
      <c r="AJ4754"/>
      <c r="AK4754"/>
      <c r="AL4754">
        <v>569</v>
      </c>
      <c r="AM4754">
        <v>374</v>
      </c>
      <c r="AN4754">
        <v>195</v>
      </c>
      <c r="AO4754" s="5" t="s">
        <v>6070</v>
      </c>
    </row>
    <row r="4755" spans="1:41" ht="14.25" x14ac:dyDescent="0.45">
      <c r="A4755">
        <v>2023</v>
      </c>
      <c r="B4755" s="5" t="s">
        <v>5028</v>
      </c>
      <c r="C4755" s="5" t="s">
        <v>174</v>
      </c>
      <c r="D4755" s="5" t="s">
        <v>83</v>
      </c>
      <c r="E4755" s="5" t="s">
        <v>108</v>
      </c>
      <c r="F4755" s="5" t="s">
        <v>187</v>
      </c>
      <c r="G4755" s="5" t="s">
        <v>86</v>
      </c>
      <c r="H4755" s="5" t="s">
        <v>130</v>
      </c>
      <c r="I4755">
        <v>800</v>
      </c>
      <c r="J4755">
        <v>2149.30807004296</v>
      </c>
      <c r="K4755">
        <v>0</v>
      </c>
      <c r="L4755"/>
      <c r="M4755">
        <v>451.88422247446078</v>
      </c>
      <c r="N4755">
        <v>3447.2825820312501</v>
      </c>
      <c r="O4755">
        <v>221.68299999999999</v>
      </c>
      <c r="P4755">
        <v>328.08499999999998</v>
      </c>
      <c r="Q4755">
        <v>356.86077977155361</v>
      </c>
      <c r="R4755">
        <v>322.79998799999998</v>
      </c>
      <c r="S4755">
        <v>200</v>
      </c>
      <c r="T4755">
        <v>0</v>
      </c>
      <c r="U4755">
        <v>1022</v>
      </c>
      <c r="V4755">
        <v>600</v>
      </c>
      <c r="W4755">
        <v>0</v>
      </c>
      <c r="X4755">
        <v>280</v>
      </c>
      <c r="Y4755">
        <v>575.65</v>
      </c>
      <c r="Z4755">
        <v>4.9999999825929873</v>
      </c>
      <c r="AA4755">
        <v>5687</v>
      </c>
      <c r="AB4755"/>
      <c r="AC4755">
        <v>2188.9207500000002</v>
      </c>
      <c r="AD4755">
        <v>0</v>
      </c>
      <c r="AE4755">
        <v>160.0779035017737</v>
      </c>
      <c r="AF4755">
        <v>11225.436</v>
      </c>
      <c r="AG4755">
        <v>5137</v>
      </c>
      <c r="AH4755">
        <v>699</v>
      </c>
      <c r="AI4755"/>
      <c r="AJ4755">
        <v>2750</v>
      </c>
      <c r="AK4755"/>
      <c r="AL4755">
        <v>38607.98828125</v>
      </c>
      <c r="AM4755">
        <v>36755.421875</v>
      </c>
      <c r="AN4755">
        <v>1852.567138671875</v>
      </c>
      <c r="AO4755" s="5" t="s">
        <v>6071</v>
      </c>
    </row>
    <row r="4756" spans="1:41" ht="14.25" x14ac:dyDescent="0.45">
      <c r="A4756">
        <v>2023</v>
      </c>
      <c r="B4756" s="5" t="s">
        <v>5028</v>
      </c>
      <c r="C4756" s="5" t="s">
        <v>174</v>
      </c>
      <c r="D4756" s="5" t="s">
        <v>83</v>
      </c>
      <c r="E4756" s="5" t="s">
        <v>108</v>
      </c>
      <c r="F4756" s="5" t="s">
        <v>190</v>
      </c>
      <c r="G4756" s="5" t="s">
        <v>86</v>
      </c>
      <c r="H4756" s="5" t="s">
        <v>130</v>
      </c>
      <c r="I4756">
        <v>4240</v>
      </c>
      <c r="J4756">
        <v>15049.453060627889</v>
      </c>
      <c r="K4756">
        <v>646</v>
      </c>
      <c r="L4756">
        <v>697</v>
      </c>
      <c r="M4756">
        <v>7031.7593643586833</v>
      </c>
      <c r="N4756">
        <v>1288.050409179687</v>
      </c>
      <c r="O4756">
        <v>3774.3290999999999</v>
      </c>
      <c r="P4756">
        <v>3857.308</v>
      </c>
      <c r="Q4756">
        <v>116.39835617126241</v>
      </c>
      <c r="R4756">
        <v>1729.8002402314339</v>
      </c>
      <c r="S4756">
        <v>3700</v>
      </c>
      <c r="T4756">
        <v>5313</v>
      </c>
      <c r="U4756">
        <v>0</v>
      </c>
      <c r="V4756">
        <v>1220</v>
      </c>
      <c r="W4756">
        <v>1255</v>
      </c>
      <c r="X4756">
        <v>5355</v>
      </c>
      <c r="Y4756">
        <v>7034.7</v>
      </c>
      <c r="Z4756">
        <v>4591.0697519825926</v>
      </c>
      <c r="AA4756">
        <v>47042</v>
      </c>
      <c r="AB4756">
        <v>800</v>
      </c>
      <c r="AC4756">
        <v>3618.0570100000009</v>
      </c>
      <c r="AD4756">
        <v>4808.3224032689996</v>
      </c>
      <c r="AE4756">
        <v>2183.7188276818169</v>
      </c>
      <c r="AF4756">
        <v>3952.9032465</v>
      </c>
      <c r="AG4756">
        <v>34163</v>
      </c>
      <c r="AH4756">
        <v>8071</v>
      </c>
      <c r="AI4756"/>
      <c r="AJ4756">
        <v>7531</v>
      </c>
      <c r="AK4756">
        <v>344</v>
      </c>
      <c r="AL4756">
        <v>179412.875</v>
      </c>
      <c r="AM4756">
        <v>138314.46875</v>
      </c>
      <c r="AN4756">
        <v>41098.41015625</v>
      </c>
      <c r="AO4756" s="5" t="s">
        <v>6072</v>
      </c>
    </row>
    <row r="4757" spans="1:41" ht="14.25" x14ac:dyDescent="0.45">
      <c r="A4757">
        <v>2023</v>
      </c>
      <c r="B4757" s="5" t="s">
        <v>5028</v>
      </c>
      <c r="C4757" s="5" t="s">
        <v>174</v>
      </c>
      <c r="D4757" s="5" t="s">
        <v>83</v>
      </c>
      <c r="E4757" s="5" t="s">
        <v>108</v>
      </c>
      <c r="F4757" s="5" t="s">
        <v>193</v>
      </c>
      <c r="G4757" s="5" t="s">
        <v>86</v>
      </c>
      <c r="H4757" s="5" t="s">
        <v>130</v>
      </c>
      <c r="I4757">
        <v>1020</v>
      </c>
      <c r="J4757">
        <v>4078.0941221084508</v>
      </c>
      <c r="K4757">
        <v>51</v>
      </c>
      <c r="L4757">
        <v>37.5</v>
      </c>
      <c r="M4757">
        <v>650.27241770715091</v>
      </c>
      <c r="N4757">
        <v>739.43683105468756</v>
      </c>
      <c r="O4757">
        <v>413.22710000000012</v>
      </c>
      <c r="P4757">
        <v>1113.6579999999999</v>
      </c>
      <c r="Q4757">
        <v>2510.8168644085158</v>
      </c>
      <c r="R4757">
        <v>866.58032513093622</v>
      </c>
      <c r="S4757">
        <v>74.565191512917636</v>
      </c>
      <c r="T4757">
        <v>450</v>
      </c>
      <c r="U4757">
        <v>0</v>
      </c>
      <c r="V4757">
        <v>253</v>
      </c>
      <c r="W4757">
        <v>230</v>
      </c>
      <c r="X4757">
        <v>415</v>
      </c>
      <c r="Y4757">
        <v>3647.6750000000002</v>
      </c>
      <c r="Z4757">
        <v>4.9999999825929873</v>
      </c>
      <c r="AA4757">
        <v>6719</v>
      </c>
      <c r="AB4757">
        <v>350</v>
      </c>
      <c r="AC4757">
        <v>249.99975000000001</v>
      </c>
      <c r="AD4757">
        <v>1444.5030077280001</v>
      </c>
      <c r="AE4757">
        <v>886.02922030177376</v>
      </c>
      <c r="AF4757">
        <v>0</v>
      </c>
      <c r="AG4757">
        <v>9600</v>
      </c>
      <c r="AH4757">
        <v>582</v>
      </c>
      <c r="AI4757">
        <v>513</v>
      </c>
      <c r="AJ4757">
        <v>2625</v>
      </c>
      <c r="AK4757"/>
      <c r="AL4757">
        <v>39525.359375</v>
      </c>
      <c r="AM4757">
        <v>34351.7890625</v>
      </c>
      <c r="AN4757">
        <v>5173.5673828125</v>
      </c>
      <c r="AO4757" s="5" t="s">
        <v>6073</v>
      </c>
    </row>
    <row r="4758" spans="1:41" ht="14.25" x14ac:dyDescent="0.45">
      <c r="A4758">
        <v>2023</v>
      </c>
      <c r="B4758" s="5" t="s">
        <v>5028</v>
      </c>
      <c r="C4758" s="5" t="s">
        <v>174</v>
      </c>
      <c r="D4758" s="5" t="s">
        <v>83</v>
      </c>
      <c r="E4758" s="5" t="s">
        <v>108</v>
      </c>
      <c r="F4758" s="5" t="s">
        <v>196</v>
      </c>
      <c r="G4758" s="5" t="s">
        <v>86</v>
      </c>
      <c r="H4758" s="5" t="s">
        <v>130</v>
      </c>
      <c r="I4758">
        <v>420</v>
      </c>
      <c r="J4758">
        <v>6022.6720832702076</v>
      </c>
      <c r="K4758">
        <v>43</v>
      </c>
      <c r="L4758">
        <v>167.5</v>
      </c>
      <c r="M4758">
        <v>1311.5664018161181</v>
      </c>
      <c r="N4758">
        <v>330.83415234375002</v>
      </c>
      <c r="O4758">
        <v>508.15765000000022</v>
      </c>
      <c r="P4758">
        <v>234.73</v>
      </c>
      <c r="Q4758">
        <v>0</v>
      </c>
      <c r="R4758">
        <v>231.06056422539211</v>
      </c>
      <c r="S4758">
        <v>614.56519151291764</v>
      </c>
      <c r="T4758"/>
      <c r="U4758">
        <v>30</v>
      </c>
      <c r="V4758">
        <v>0</v>
      </c>
      <c r="W4758">
        <v>280</v>
      </c>
      <c r="X4758">
        <v>335</v>
      </c>
      <c r="Y4758">
        <v>7439.7250000000004</v>
      </c>
      <c r="Z4758">
        <v>4.9999999825929873</v>
      </c>
      <c r="AA4758">
        <v>6950</v>
      </c>
      <c r="AB4758">
        <v>78</v>
      </c>
      <c r="AC4758">
        <v>170.49047999999999</v>
      </c>
      <c r="AD4758">
        <v>4406.0317344229998</v>
      </c>
      <c r="AE4758">
        <v>897.54887779356909</v>
      </c>
      <c r="AF4758">
        <v>1239.75261</v>
      </c>
      <c r="AG4758">
        <v>19964</v>
      </c>
      <c r="AH4758">
        <v>2110</v>
      </c>
      <c r="AI4758">
        <v>84</v>
      </c>
      <c r="AJ4758">
        <v>2350</v>
      </c>
      <c r="AK4758">
        <v>50</v>
      </c>
      <c r="AL4758">
        <v>56273.6328125</v>
      </c>
      <c r="AM4758">
        <v>46453.3125</v>
      </c>
      <c r="AN4758">
        <v>9820.3203125</v>
      </c>
      <c r="AO4758" s="5" t="s">
        <v>6074</v>
      </c>
    </row>
    <row r="4759" spans="1:41" ht="14.25" x14ac:dyDescent="0.45">
      <c r="A4759">
        <v>2023</v>
      </c>
      <c r="B4759" s="5" t="s">
        <v>5028</v>
      </c>
      <c r="C4759" s="5" t="s">
        <v>174</v>
      </c>
      <c r="D4759" s="5" t="s">
        <v>83</v>
      </c>
      <c r="E4759" s="5" t="s">
        <v>108</v>
      </c>
      <c r="F4759" s="5" t="s">
        <v>199</v>
      </c>
      <c r="G4759" s="5" t="s">
        <v>86</v>
      </c>
      <c r="H4759" s="5" t="s">
        <v>130</v>
      </c>
      <c r="I4759">
        <v>250</v>
      </c>
      <c r="J4759">
        <v>1754.1989214543819</v>
      </c>
      <c r="K4759">
        <v>0</v>
      </c>
      <c r="L4759"/>
      <c r="M4759">
        <v>154.30192962542569</v>
      </c>
      <c r="N4759">
        <v>0</v>
      </c>
      <c r="O4759">
        <v>155.85130000000001</v>
      </c>
      <c r="P4759">
        <v>290</v>
      </c>
      <c r="Q4759">
        <v>246.5763016242704</v>
      </c>
      <c r="R4759">
        <v>865.44705642888925</v>
      </c>
      <c r="S4759">
        <v>40</v>
      </c>
      <c r="T4759">
        <v>80</v>
      </c>
      <c r="U4759">
        <v>45</v>
      </c>
      <c r="V4759">
        <v>0</v>
      </c>
      <c r="W4759">
        <v>0</v>
      </c>
      <c r="X4759">
        <v>855</v>
      </c>
      <c r="Y4759">
        <v>10834.8</v>
      </c>
      <c r="Z4759">
        <v>0</v>
      </c>
      <c r="AA4759">
        <v>1389</v>
      </c>
      <c r="AB4759"/>
      <c r="AC4759">
        <v>80.599310000000003</v>
      </c>
      <c r="AD4759">
        <v>72.776880000000006</v>
      </c>
      <c r="AE4759"/>
      <c r="AF4759">
        <v>0</v>
      </c>
      <c r="AG4759">
        <v>3402</v>
      </c>
      <c r="AH4759">
        <v>255</v>
      </c>
      <c r="AI4759"/>
      <c r="AJ4759">
        <v>2940</v>
      </c>
      <c r="AK4759">
        <v>81</v>
      </c>
      <c r="AL4759">
        <v>23791.552734375</v>
      </c>
      <c r="AM4759">
        <v>22097.62109375</v>
      </c>
      <c r="AN4759">
        <v>1693.9300537109375</v>
      </c>
      <c r="AO4759" s="5" t="s">
        <v>6075</v>
      </c>
    </row>
    <row r="4760" spans="1:41" ht="14.25" x14ac:dyDescent="0.45">
      <c r="A4760">
        <v>2023</v>
      </c>
      <c r="B4760" s="5" t="s">
        <v>5028</v>
      </c>
      <c r="C4760" s="5" t="s">
        <v>174</v>
      </c>
      <c r="D4760" s="5" t="s">
        <v>83</v>
      </c>
      <c r="E4760" s="5" t="s">
        <v>108</v>
      </c>
      <c r="F4760" s="5" t="s">
        <v>202</v>
      </c>
      <c r="G4760" s="5" t="s">
        <v>86</v>
      </c>
      <c r="H4760" s="5" t="s">
        <v>130</v>
      </c>
      <c r="I4760">
        <v>0</v>
      </c>
      <c r="J4760">
        <v>3176.6277160741679</v>
      </c>
      <c r="K4760">
        <v>228</v>
      </c>
      <c r="L4760"/>
      <c r="M4760">
        <v>55.107832009080589</v>
      </c>
      <c r="N4760">
        <v>1017.424</v>
      </c>
      <c r="O4760">
        <v>1210.7221999999999</v>
      </c>
      <c r="P4760">
        <v>1055.566</v>
      </c>
      <c r="Q4760">
        <v>0</v>
      </c>
      <c r="R4760">
        <v>5.5656799868908022</v>
      </c>
      <c r="S4760">
        <v>500</v>
      </c>
      <c r="T4760">
        <v>1150</v>
      </c>
      <c r="U4760">
        <v>0</v>
      </c>
      <c r="V4760">
        <v>100</v>
      </c>
      <c r="W4760">
        <v>100</v>
      </c>
      <c r="X4760">
        <v>2000</v>
      </c>
      <c r="Y4760">
        <v>705.97500000000002</v>
      </c>
      <c r="Z4760">
        <v>2992.3642138148589</v>
      </c>
      <c r="AA4760">
        <v>2612</v>
      </c>
      <c r="AB4760"/>
      <c r="AC4760">
        <v>1192.7116100000001</v>
      </c>
      <c r="AD4760">
        <v>416.9717601676</v>
      </c>
      <c r="AE4760">
        <v>1129.081599501774</v>
      </c>
      <c r="AF4760">
        <v>0</v>
      </c>
      <c r="AG4760">
        <v>4809</v>
      </c>
      <c r="AH4760">
        <v>211</v>
      </c>
      <c r="AI4760"/>
      <c r="AJ4760">
        <v>300</v>
      </c>
      <c r="AK4760">
        <v>70</v>
      </c>
      <c r="AL4760">
        <v>25038.1171875</v>
      </c>
      <c r="AM4760">
        <v>19096.31640625</v>
      </c>
      <c r="AN4760">
        <v>5941.8017578125</v>
      </c>
      <c r="AO4760" s="5" t="s">
        <v>6076</v>
      </c>
    </row>
    <row r="4761" spans="1:41" ht="14.25" x14ac:dyDescent="0.45">
      <c r="A4761">
        <v>2023</v>
      </c>
      <c r="B4761" s="5" t="s">
        <v>5028</v>
      </c>
      <c r="C4761" s="5" t="s">
        <v>174</v>
      </c>
      <c r="D4761" s="5" t="s">
        <v>83</v>
      </c>
      <c r="E4761" s="5" t="s">
        <v>108</v>
      </c>
      <c r="F4761" s="5" t="s">
        <v>205</v>
      </c>
      <c r="G4761" s="5" t="s">
        <v>86</v>
      </c>
      <c r="H4761" s="5" t="s">
        <v>130</v>
      </c>
      <c r="I4761">
        <v>200</v>
      </c>
      <c r="J4761">
        <v>13227.465195124079</v>
      </c>
      <c r="K4761">
        <v>38</v>
      </c>
      <c r="L4761"/>
      <c r="M4761">
        <v>55.107832009080589</v>
      </c>
      <c r="N4761">
        <v>66.662999999999997</v>
      </c>
      <c r="O4761">
        <v>462.07421142857152</v>
      </c>
      <c r="P4761">
        <v>1518.846</v>
      </c>
      <c r="Q4761">
        <v>3.8380217009009652</v>
      </c>
      <c r="R4761">
        <v>468.67684904448328</v>
      </c>
      <c r="S4761">
        <v>100</v>
      </c>
      <c r="T4761">
        <v>100</v>
      </c>
      <c r="U4761">
        <v>0</v>
      </c>
      <c r="V4761">
        <v>200</v>
      </c>
      <c r="W4761">
        <v>0</v>
      </c>
      <c r="X4761">
        <v>2105.6121607999999</v>
      </c>
      <c r="Y4761">
        <v>3146.9749999999999</v>
      </c>
      <c r="Z4761">
        <v>2950.503883887679</v>
      </c>
      <c r="AA4761">
        <v>10796</v>
      </c>
      <c r="AB4761"/>
      <c r="AC4761">
        <v>1131.2630999999999</v>
      </c>
      <c r="AD4761">
        <v>281.94365293599998</v>
      </c>
      <c r="AE4761">
        <v>249.5679435017737</v>
      </c>
      <c r="AF4761">
        <v>2547.36</v>
      </c>
      <c r="AG4761">
        <v>22905</v>
      </c>
      <c r="AH4761">
        <v>535</v>
      </c>
      <c r="AI4761"/>
      <c r="AJ4761">
        <v>1250</v>
      </c>
      <c r="AK4761">
        <v>595</v>
      </c>
      <c r="AL4761">
        <v>64934.890625</v>
      </c>
      <c r="AM4761">
        <v>60662.15625</v>
      </c>
      <c r="AN4761">
        <v>4272.73779296875</v>
      </c>
      <c r="AO4761" s="5" t="s">
        <v>6077</v>
      </c>
    </row>
    <row r="4762" spans="1:41" ht="14.25" x14ac:dyDescent="0.45">
      <c r="A4762">
        <v>2023</v>
      </c>
      <c r="B4762" s="5" t="s">
        <v>5028</v>
      </c>
      <c r="C4762" s="5" t="s">
        <v>268</v>
      </c>
      <c r="D4762" s="5" t="s">
        <v>81</v>
      </c>
      <c r="E4762" s="5" t="s">
        <v>97</v>
      </c>
      <c r="F4762" s="5" t="s">
        <v>98</v>
      </c>
      <c r="G4762" s="5" t="s">
        <v>82</v>
      </c>
      <c r="H4762" s="5" t="s">
        <v>99</v>
      </c>
      <c r="I4762">
        <v>950.3166809713756</v>
      </c>
      <c r="J4762">
        <v>1495</v>
      </c>
      <c r="K4762">
        <v>53.7</v>
      </c>
      <c r="L4762">
        <v>113</v>
      </c>
      <c r="M4762">
        <v>657.79240852769055</v>
      </c>
      <c r="N4762">
        <v>667.98592177777323</v>
      </c>
      <c r="O4762">
        <v>314.39999999999998</v>
      </c>
      <c r="P4762">
        <v>428</v>
      </c>
      <c r="Q4762">
        <v>277.52538858785852</v>
      </c>
      <c r="R4762">
        <v>583</v>
      </c>
      <c r="S4762">
        <v>686.53448596090664</v>
      </c>
      <c r="T4762">
        <v>394.5</v>
      </c>
      <c r="U4762">
        <v>139.50335922552</v>
      </c>
      <c r="V4762">
        <v>711</v>
      </c>
      <c r="W4762">
        <v>280.3</v>
      </c>
      <c r="X4762">
        <v>1235</v>
      </c>
      <c r="Y4762">
        <v>3505.7471639554269</v>
      </c>
      <c r="Z4762">
        <v>469</v>
      </c>
      <c r="AA4762">
        <v>5373.4661877378694</v>
      </c>
      <c r="AB4762">
        <v>82</v>
      </c>
      <c r="AC4762">
        <v>457.66241688005073</v>
      </c>
      <c r="AD4762">
        <v>782.39321428303094</v>
      </c>
      <c r="AE4762">
        <v>470</v>
      </c>
      <c r="AF4762">
        <v>1668</v>
      </c>
      <c r="AG4762">
        <v>8713</v>
      </c>
      <c r="AH4762">
        <v>1246</v>
      </c>
      <c r="AI4762">
        <v>439.5641921049413</v>
      </c>
      <c r="AJ4762">
        <v>2418.2330745789468</v>
      </c>
      <c r="AK4762">
        <v>262.01441857896577</v>
      </c>
      <c r="AL4762">
        <v>34874.640625</v>
      </c>
      <c r="AM4762">
        <v>28440.439453125</v>
      </c>
      <c r="AN4762">
        <v>6434.19873046875</v>
      </c>
      <c r="AO4762" s="5" t="s">
        <v>6078</v>
      </c>
    </row>
    <row r="4763" spans="1:41" ht="14.25" x14ac:dyDescent="0.45">
      <c r="A4763">
        <v>2023</v>
      </c>
      <c r="B4763" s="5" t="s">
        <v>5028</v>
      </c>
      <c r="C4763" s="5" t="s">
        <v>268</v>
      </c>
      <c r="D4763" s="5" t="s">
        <v>81</v>
      </c>
      <c r="E4763" s="5" t="s">
        <v>97</v>
      </c>
      <c r="F4763" s="5" t="s">
        <v>8</v>
      </c>
      <c r="G4763" s="5" t="s">
        <v>82</v>
      </c>
      <c r="H4763" s="5" t="s">
        <v>100</v>
      </c>
      <c r="I4763">
        <v>0.55970167261137493</v>
      </c>
      <c r="J4763">
        <v>0.5365376189687292</v>
      </c>
      <c r="K4763">
        <v>0.55728518057285181</v>
      </c>
      <c r="L4763">
        <v>0.59063843310418651</v>
      </c>
      <c r="M4763">
        <v>0.55622561181100161</v>
      </c>
      <c r="N4763">
        <v>0.39905168733807661</v>
      </c>
      <c r="O4763">
        <v>0.52780016116035466</v>
      </c>
      <c r="P4763">
        <v>0.44701921956548718</v>
      </c>
      <c r="Q4763">
        <v>0.45830511215935082</v>
      </c>
      <c r="R4763">
        <v>0.69325532724505323</v>
      </c>
      <c r="S4763">
        <v>0.64486852459211186</v>
      </c>
      <c r="T4763">
        <v>0.60211976432855441</v>
      </c>
      <c r="U4763">
        <v>0.46838355904351331</v>
      </c>
      <c r="V4763">
        <v>0.5967969379532635</v>
      </c>
      <c r="W4763">
        <v>0.43240157966185361</v>
      </c>
      <c r="X4763">
        <v>0.74122889148168947</v>
      </c>
      <c r="Y4763">
        <v>0.60218229643039323</v>
      </c>
      <c r="Z4763">
        <v>0.83654394977168944</v>
      </c>
      <c r="AA4763">
        <v>0.65378083374651086</v>
      </c>
      <c r="AB4763">
        <v>0.6686236138290933</v>
      </c>
      <c r="AC4763">
        <v>0.58376766773852562</v>
      </c>
      <c r="AD4763">
        <v>0.64344687032467252</v>
      </c>
      <c r="AE4763">
        <v>0.58318443517967045</v>
      </c>
      <c r="AF4763">
        <v>0.52310702995634495</v>
      </c>
      <c r="AG4763">
        <v>0.49781516676493842</v>
      </c>
      <c r="AH4763">
        <v>0.48989957609139079</v>
      </c>
      <c r="AI4763">
        <v>0.55739735861156969</v>
      </c>
      <c r="AJ4763">
        <v>0.46395630915524111</v>
      </c>
      <c r="AK4763">
        <v>0.67752387613386211</v>
      </c>
      <c r="AL4763">
        <v>0.57216715812683105</v>
      </c>
      <c r="AM4763">
        <v>0.5584721565246582</v>
      </c>
      <c r="AN4763">
        <v>0.59156841039657593</v>
      </c>
      <c r="AO4763" s="5" t="s">
        <v>6079</v>
      </c>
    </row>
    <row r="4764" spans="1:41" ht="14.25" x14ac:dyDescent="0.45">
      <c r="A4764">
        <v>2023</v>
      </c>
      <c r="B4764" s="5" t="s">
        <v>5028</v>
      </c>
      <c r="C4764" s="5" t="s">
        <v>268</v>
      </c>
      <c r="D4764" s="5" t="s">
        <v>81</v>
      </c>
      <c r="E4764" s="5" t="s">
        <v>97</v>
      </c>
      <c r="F4764" s="5" t="s">
        <v>34</v>
      </c>
      <c r="G4764" s="5" t="s">
        <v>82</v>
      </c>
      <c r="H4764" s="5" t="s">
        <v>100</v>
      </c>
      <c r="I4764">
        <v>1.78407494436272E-2</v>
      </c>
      <c r="J4764">
        <v>6.2004898762699899E-2</v>
      </c>
      <c r="K4764">
        <v>6.5176908752327706E-2</v>
      </c>
      <c r="L4764">
        <v>7.9646017699115002E-2</v>
      </c>
      <c r="M4764">
        <v>4.5000000000000102E-2</v>
      </c>
      <c r="N4764">
        <v>6.6414789925464401E-2</v>
      </c>
      <c r="O4764">
        <v>9.5419847328244406E-2</v>
      </c>
      <c r="P4764">
        <v>6.6918001748037498E-2</v>
      </c>
      <c r="Q4764">
        <v>5.2044020973368001E-2</v>
      </c>
      <c r="R4764">
        <v>4.6312178387650102E-2</v>
      </c>
      <c r="S4764">
        <v>5.5E-2</v>
      </c>
      <c r="T4764">
        <v>4.1825095057034203E-2</v>
      </c>
      <c r="U4764">
        <v>4.0076842122043203E-2</v>
      </c>
      <c r="V4764">
        <v>9.1420534458509103E-2</v>
      </c>
      <c r="W4764">
        <v>5.28005708169818E-2</v>
      </c>
      <c r="X4764">
        <v>4.2914979757084998E-2</v>
      </c>
      <c r="Y4764">
        <v>5.1913453068847502E-2</v>
      </c>
      <c r="Z4764">
        <v>4.9040511727078899E-2</v>
      </c>
      <c r="AA4764">
        <v>0.06</v>
      </c>
      <c r="AB4764">
        <v>1</v>
      </c>
      <c r="AC4764">
        <v>6.8459657701711404E-2</v>
      </c>
      <c r="AD4764">
        <v>6.1203053603822402E-2</v>
      </c>
      <c r="AE4764">
        <v>9.5744680851063801E-2</v>
      </c>
      <c r="AF4764">
        <v>4.9760191846522799E-2</v>
      </c>
      <c r="AG4764">
        <v>3.7185814300470597E-2</v>
      </c>
      <c r="AH4764">
        <v>4.6548956661316199E-2</v>
      </c>
      <c r="AI4764">
        <v>5.9701492537313501E-2</v>
      </c>
      <c r="AJ4764">
        <v>0.05</v>
      </c>
      <c r="AK4764">
        <v>5.00000000000001E-2</v>
      </c>
      <c r="AL4764">
        <v>8.9668035507202148E-2</v>
      </c>
      <c r="AM4764">
        <v>5.7928368449211121E-2</v>
      </c>
      <c r="AN4764">
        <v>0.13463255763053894</v>
      </c>
      <c r="AO4764" s="5" t="s">
        <v>6080</v>
      </c>
    </row>
    <row r="4765" spans="1:41" ht="14.25" x14ac:dyDescent="0.45">
      <c r="A4765">
        <v>2023</v>
      </c>
      <c r="B4765" s="5" t="s">
        <v>5028</v>
      </c>
      <c r="C4765" s="5" t="s">
        <v>268</v>
      </c>
      <c r="D4765" s="5" t="s">
        <v>81</v>
      </c>
      <c r="E4765" s="5" t="s">
        <v>97</v>
      </c>
      <c r="F4765" s="5" t="s">
        <v>101</v>
      </c>
      <c r="G4765" s="5" t="s">
        <v>82</v>
      </c>
      <c r="H4765" s="5" t="s">
        <v>99</v>
      </c>
      <c r="I4765">
        <v>933.36231917406587</v>
      </c>
      <c r="J4765">
        <v>1402.3026763497639</v>
      </c>
      <c r="K4765">
        <v>50.2</v>
      </c>
      <c r="L4765">
        <v>104</v>
      </c>
      <c r="M4765">
        <v>628.19175014394443</v>
      </c>
      <c r="N4765">
        <v>623.62177710973469</v>
      </c>
      <c r="O4765">
        <v>284.39999999999998</v>
      </c>
      <c r="P4765">
        <v>399.35909525184002</v>
      </c>
      <c r="Q4765">
        <v>263.08185144354991</v>
      </c>
      <c r="R4765">
        <v>556</v>
      </c>
      <c r="S4765">
        <v>648.77508923305675</v>
      </c>
      <c r="T4765">
        <v>378</v>
      </c>
      <c r="U4765">
        <v>133.91250512234419</v>
      </c>
      <c r="V4765">
        <v>646</v>
      </c>
      <c r="W4765">
        <v>265.5</v>
      </c>
      <c r="X4765">
        <v>1182</v>
      </c>
      <c r="Y4765">
        <v>3323.7517230881822</v>
      </c>
      <c r="Z4765">
        <v>446</v>
      </c>
      <c r="AA4765">
        <v>5051.058216473597</v>
      </c>
      <c r="AB4765"/>
      <c r="AC4765">
        <v>426.33100447750451</v>
      </c>
      <c r="AD4765">
        <v>734.50836044999971</v>
      </c>
      <c r="AE4765">
        <v>425</v>
      </c>
      <c r="AF4765">
        <v>1585</v>
      </c>
      <c r="AG4765">
        <v>8389</v>
      </c>
      <c r="AH4765">
        <v>1188</v>
      </c>
      <c r="AI4765">
        <v>413.32155377031791</v>
      </c>
      <c r="AJ4765">
        <v>2297.3214208499999</v>
      </c>
      <c r="AK4765">
        <v>248.9136976500175</v>
      </c>
      <c r="AL4765">
        <v>33026.9140625</v>
      </c>
      <c r="AM4765">
        <v>27005.103515625</v>
      </c>
      <c r="AN4765">
        <v>6021.810546875</v>
      </c>
      <c r="AO4765" s="5" t="s">
        <v>6081</v>
      </c>
    </row>
    <row r="4766" spans="1:41" ht="14.25" x14ac:dyDescent="0.45">
      <c r="A4766">
        <v>2023</v>
      </c>
      <c r="B4766" s="5" t="s">
        <v>5028</v>
      </c>
      <c r="C4766" s="5" t="s">
        <v>268</v>
      </c>
      <c r="D4766" s="5" t="s">
        <v>81</v>
      </c>
      <c r="E4766" s="5" t="s">
        <v>102</v>
      </c>
      <c r="F4766" s="5" t="s">
        <v>103</v>
      </c>
      <c r="G4766" s="5" t="s">
        <v>82</v>
      </c>
      <c r="H4766" s="5" t="s">
        <v>104</v>
      </c>
      <c r="I4766">
        <v>187.32</v>
      </c>
      <c r="J4766">
        <v>247.73109766263701</v>
      </c>
      <c r="K4766">
        <v>8</v>
      </c>
      <c r="L4766">
        <v>21.84</v>
      </c>
      <c r="M4766">
        <v>130</v>
      </c>
      <c r="N4766">
        <v>189.64628023814541</v>
      </c>
      <c r="O4766">
        <v>62</v>
      </c>
      <c r="P4766">
        <v>109.2983150390625</v>
      </c>
      <c r="Q4766">
        <v>71.138395477318156</v>
      </c>
      <c r="R4766">
        <v>65</v>
      </c>
      <c r="S4766">
        <v>115.54600000000001</v>
      </c>
      <c r="T4766">
        <v>72.792838972096831</v>
      </c>
      <c r="U4766">
        <v>34</v>
      </c>
      <c r="V4766">
        <v>136</v>
      </c>
      <c r="W4766">
        <v>74</v>
      </c>
      <c r="X4766">
        <v>186.6</v>
      </c>
      <c r="Y4766">
        <v>661.88188876095046</v>
      </c>
      <c r="Z4766">
        <v>57</v>
      </c>
      <c r="AA4766">
        <v>765.86820484798318</v>
      </c>
      <c r="AB4766">
        <v>14</v>
      </c>
      <c r="AC4766">
        <v>72.188425366819999</v>
      </c>
      <c r="AD4766">
        <v>88.188011789068767</v>
      </c>
      <c r="AE4766">
        <v>42</v>
      </c>
      <c r="AF4766">
        <v>310</v>
      </c>
      <c r="AG4766">
        <v>1984</v>
      </c>
      <c r="AH4766">
        <v>290.33999999999997</v>
      </c>
      <c r="AI4766">
        <v>90.022961119808343</v>
      </c>
      <c r="AJ4766">
        <v>536</v>
      </c>
      <c r="AK4766">
        <v>18.69252060126092</v>
      </c>
      <c r="AL4766">
        <v>6641.0947265625</v>
      </c>
      <c r="AM4766">
        <v>5490.91259765625</v>
      </c>
      <c r="AN4766">
        <v>1150.1822509765625</v>
      </c>
      <c r="AO4766" s="5" t="s">
        <v>6082</v>
      </c>
    </row>
    <row r="4767" spans="1:41" ht="14.25" x14ac:dyDescent="0.45">
      <c r="A4767">
        <v>2023</v>
      </c>
      <c r="B4767" s="5" t="s">
        <v>5028</v>
      </c>
      <c r="C4767" s="5" t="s">
        <v>268</v>
      </c>
      <c r="D4767" s="5" t="s">
        <v>81</v>
      </c>
      <c r="E4767" s="5" t="s">
        <v>102</v>
      </c>
      <c r="F4767" s="5" t="s">
        <v>102</v>
      </c>
      <c r="G4767" s="5" t="s">
        <v>82</v>
      </c>
      <c r="H4767" s="5" t="s">
        <v>104</v>
      </c>
      <c r="I4767">
        <v>193.82404</v>
      </c>
      <c r="J4767">
        <v>318.00000000000011</v>
      </c>
      <c r="K4767">
        <v>11</v>
      </c>
      <c r="L4767">
        <v>21.84</v>
      </c>
      <c r="M4767">
        <v>135</v>
      </c>
      <c r="N4767">
        <v>191.1092802381454</v>
      </c>
      <c r="O4767">
        <v>68</v>
      </c>
      <c r="P4767">
        <v>109.2983150390625</v>
      </c>
      <c r="Q4767">
        <v>71.138395477318156</v>
      </c>
      <c r="R4767">
        <v>96</v>
      </c>
      <c r="S4767">
        <v>121.53100000000001</v>
      </c>
      <c r="T4767">
        <v>74.792838972096831</v>
      </c>
      <c r="U4767">
        <v>34</v>
      </c>
      <c r="V4767">
        <v>152</v>
      </c>
      <c r="W4767">
        <v>74</v>
      </c>
      <c r="X4767">
        <v>190.2</v>
      </c>
      <c r="Y4767">
        <v>664.58188876095051</v>
      </c>
      <c r="Z4767">
        <v>64</v>
      </c>
      <c r="AA4767"/>
      <c r="AB4767">
        <v>14</v>
      </c>
      <c r="AC4767">
        <v>89.495480863789226</v>
      </c>
      <c r="AD4767">
        <v>140.8060117890688</v>
      </c>
      <c r="AE4767">
        <v>92</v>
      </c>
      <c r="AF4767">
        <v>364</v>
      </c>
      <c r="AG4767">
        <v>1998</v>
      </c>
      <c r="AH4767">
        <v>290.33999999999997</v>
      </c>
      <c r="AI4767">
        <v>90.022961119808343</v>
      </c>
      <c r="AJ4767">
        <v>595</v>
      </c>
      <c r="AK4767">
        <v>44.146520601260917</v>
      </c>
      <c r="AL4767">
        <v>6308.12646484375</v>
      </c>
      <c r="AM4767">
        <v>5054.287109375</v>
      </c>
      <c r="AN4767">
        <v>1253.83935546875</v>
      </c>
      <c r="AO4767" s="5" t="s">
        <v>6083</v>
      </c>
    </row>
    <row r="4768" spans="1:41" ht="14.25" x14ac:dyDescent="0.45">
      <c r="A4768">
        <v>2023</v>
      </c>
      <c r="B4768" s="5" t="s">
        <v>5028</v>
      </c>
      <c r="C4768" s="5" t="s">
        <v>268</v>
      </c>
      <c r="D4768" s="5" t="s">
        <v>81</v>
      </c>
      <c r="E4768" s="5" t="s">
        <v>102</v>
      </c>
      <c r="F4768" s="5" t="s">
        <v>5033</v>
      </c>
      <c r="G4768" s="5" t="s">
        <v>82</v>
      </c>
      <c r="H4768" s="5" t="s">
        <v>104</v>
      </c>
      <c r="I4768"/>
      <c r="J4768"/>
      <c r="K4768"/>
      <c r="L4768"/>
      <c r="M4768"/>
      <c r="N4768"/>
      <c r="O4768"/>
      <c r="P4768"/>
      <c r="Q4768"/>
      <c r="R4768"/>
      <c r="S4768"/>
      <c r="T4768"/>
      <c r="U4768"/>
      <c r="V4768"/>
      <c r="W4768"/>
      <c r="X4768"/>
      <c r="Y4768"/>
      <c r="Z4768"/>
      <c r="AA4768">
        <v>938.24925800699339</v>
      </c>
      <c r="AB4768"/>
      <c r="AC4768"/>
      <c r="AD4768"/>
      <c r="AE4768"/>
      <c r="AF4768"/>
      <c r="AG4768"/>
      <c r="AH4768"/>
      <c r="AI4768"/>
      <c r="AJ4768"/>
      <c r="AK4768"/>
      <c r="AL4768">
        <v>938.249267578125</v>
      </c>
      <c r="AM4768">
        <v>938.249267578125</v>
      </c>
      <c r="AN4768">
        <v>0</v>
      </c>
      <c r="AO4768" s="5" t="s">
        <v>6084</v>
      </c>
    </row>
    <row r="4769" spans="1:41" ht="14.25" x14ac:dyDescent="0.45">
      <c r="A4769">
        <v>2023</v>
      </c>
      <c r="B4769" s="5" t="s">
        <v>589</v>
      </c>
      <c r="C4769" s="5" t="s">
        <v>277</v>
      </c>
      <c r="D4769" s="5" t="s">
        <v>107</v>
      </c>
      <c r="E4769" s="5" t="s">
        <v>108</v>
      </c>
      <c r="F4769" s="5" t="s">
        <v>108</v>
      </c>
      <c r="G4769" s="5" t="s">
        <v>86</v>
      </c>
      <c r="H4769" s="5" t="s">
        <v>130</v>
      </c>
      <c r="I4769">
        <v>339.38063949009057</v>
      </c>
      <c r="J4769">
        <v>323.05825438258887</v>
      </c>
      <c r="K4769">
        <v>491.96649212220797</v>
      </c>
      <c r="L4769">
        <v>486.45881935817084</v>
      </c>
      <c r="M4769">
        <v>522.74798443784607</v>
      </c>
      <c r="N4769">
        <v>1079.4745878641522</v>
      </c>
      <c r="O4769">
        <v>2120.1602297870472</v>
      </c>
      <c r="P4769">
        <v>1186.1109947055975</v>
      </c>
      <c r="Q4769">
        <v>108.47240553004991</v>
      </c>
      <c r="R4769">
        <v>637.4265356712998</v>
      </c>
      <c r="S4769">
        <v>143.57380012743042</v>
      </c>
      <c r="T4769">
        <v>627.29758132541531</v>
      </c>
      <c r="U4769">
        <v>343.96817376010273</v>
      </c>
      <c r="V4769">
        <v>2614.785418158106</v>
      </c>
      <c r="W4769">
        <v>805.03189603428302</v>
      </c>
      <c r="X4769">
        <v>1397.0696133113422</v>
      </c>
      <c r="Y4769">
        <v>3011.0283903619934</v>
      </c>
      <c r="Z4769">
        <v>575.66045178296724</v>
      </c>
      <c r="AA4769">
        <v>15530.2697252338</v>
      </c>
      <c r="AB4769">
        <v>187.1437784287489</v>
      </c>
      <c r="AC4769">
        <v>198.64423408638152</v>
      </c>
      <c r="AD4769">
        <v>1252.7767032419542</v>
      </c>
      <c r="AE4769">
        <v>911.67248485960363</v>
      </c>
      <c r="AF4769">
        <v>2489.7388524145113</v>
      </c>
      <c r="AG4769">
        <v>17032.661459633979</v>
      </c>
      <c r="AH4769">
        <v>2196.023564704029</v>
      </c>
      <c r="AI4769">
        <v>380.56053267075197</v>
      </c>
      <c r="AJ4769">
        <v>1296.4150014058584</v>
      </c>
      <c r="AK4769">
        <v>297.96635112957227</v>
      </c>
      <c r="AL4769">
        <v>58587.5390625</v>
      </c>
      <c r="AM4769">
        <v>48165.2265625</v>
      </c>
      <c r="AN4769">
        <v>10422.3193359375</v>
      </c>
      <c r="AO4769" s="5" t="s">
        <v>1231</v>
      </c>
    </row>
    <row r="4770" spans="1:41" ht="14.25" x14ac:dyDescent="0.45">
      <c r="A4770">
        <v>2023</v>
      </c>
      <c r="B4770" s="5" t="s">
        <v>1508</v>
      </c>
      <c r="C4770" s="5" t="s">
        <v>277</v>
      </c>
      <c r="D4770" s="5" t="s">
        <v>107</v>
      </c>
      <c r="E4770" s="5" t="s">
        <v>108</v>
      </c>
      <c r="F4770" s="5" t="s">
        <v>108</v>
      </c>
      <c r="G4770" s="5" t="s">
        <v>86</v>
      </c>
      <c r="H4770" s="5" t="s">
        <v>130</v>
      </c>
      <c r="I4770">
        <v>526.18590284647416</v>
      </c>
      <c r="J4770">
        <v>185.54192276906787</v>
      </c>
      <c r="K4770">
        <v>404.36447975108661</v>
      </c>
      <c r="L4770">
        <v>620.23614211820313</v>
      </c>
      <c r="M4770">
        <v>1264.2770165073987</v>
      </c>
      <c r="N4770">
        <v>756.6029861002794</v>
      </c>
      <c r="O4770">
        <v>468.59946221154564</v>
      </c>
      <c r="P4770">
        <v>1194.6611583846061</v>
      </c>
      <c r="Q4770">
        <v>111.75210130758884</v>
      </c>
      <c r="R4770">
        <v>860.20940172398355</v>
      </c>
      <c r="S4770">
        <v>138.1320323104942</v>
      </c>
      <c r="T4770">
        <v>1263.6389992221457</v>
      </c>
      <c r="U4770">
        <v>360.52237303639436</v>
      </c>
      <c r="V4770">
        <v>1998.6556837696935</v>
      </c>
      <c r="W4770">
        <v>766.60765952810164</v>
      </c>
      <c r="X4770">
        <v>2300.8760110836565</v>
      </c>
      <c r="Y4770">
        <v>2590.4599484053983</v>
      </c>
      <c r="Z4770">
        <v>490.71314469793322</v>
      </c>
      <c r="AA4770">
        <v>11251.136196093505</v>
      </c>
      <c r="AB4770">
        <v>182.17462238785933</v>
      </c>
      <c r="AC4770">
        <v>318.01581480423999</v>
      </c>
      <c r="AD4770">
        <v>887.33740172939451</v>
      </c>
      <c r="AE4770">
        <v>667.62260458903359</v>
      </c>
      <c r="AF4770">
        <v>2015.1794218345926</v>
      </c>
      <c r="AG4770">
        <v>10616.673658464726</v>
      </c>
      <c r="AH4770">
        <v>1375.1530348385011</v>
      </c>
      <c r="AI4770">
        <v>335.91736729322037</v>
      </c>
      <c r="AJ4770">
        <v>749.36043133301723</v>
      </c>
      <c r="AK4770">
        <v>315.90974980553642</v>
      </c>
      <c r="AL4770">
        <v>45016.515625</v>
      </c>
      <c r="AM4770">
        <v>35313.52734375</v>
      </c>
      <c r="AN4770">
        <v>9702.98828125</v>
      </c>
      <c r="AO4770" s="5" t="s">
        <v>3310</v>
      </c>
    </row>
    <row r="4771" spans="1:41" ht="14.25" x14ac:dyDescent="0.45">
      <c r="A4771">
        <v>2023</v>
      </c>
      <c r="B4771" s="5" t="s">
        <v>5028</v>
      </c>
      <c r="C4771" s="5" t="s">
        <v>277</v>
      </c>
      <c r="D4771" s="5" t="s">
        <v>107</v>
      </c>
      <c r="E4771" s="5" t="s">
        <v>108</v>
      </c>
      <c r="F4771" s="5" t="s">
        <v>108</v>
      </c>
      <c r="G4771" s="5" t="s">
        <v>86</v>
      </c>
      <c r="H4771" s="5" t="s">
        <v>130</v>
      </c>
      <c r="I4771">
        <v>278.30387600915901</v>
      </c>
      <c r="J4771">
        <v>21.5</v>
      </c>
      <c r="K4771">
        <v>59</v>
      </c>
      <c r="L4771">
        <v>465</v>
      </c>
      <c r="M4771">
        <v>380</v>
      </c>
      <c r="N4771">
        <v>1057.4349999999999</v>
      </c>
      <c r="O4771">
        <v>2112.5661</v>
      </c>
      <c r="P4771">
        <v>340.91300000000001</v>
      </c>
      <c r="Q4771">
        <v>211.3245292290467</v>
      </c>
      <c r="R4771">
        <v>709.32798580945723</v>
      </c>
      <c r="S4771">
        <v>500</v>
      </c>
      <c r="T4771">
        <v>700</v>
      </c>
      <c r="U4771">
        <v>330</v>
      </c>
      <c r="V4771">
        <v>2168</v>
      </c>
      <c r="W4771">
        <v>460</v>
      </c>
      <c r="X4771">
        <v>2305.85</v>
      </c>
      <c r="Y4771">
        <v>2630</v>
      </c>
      <c r="Z4771">
        <v>225.616617048362</v>
      </c>
      <c r="AA4771">
        <v>9015</v>
      </c>
      <c r="AB4771">
        <v>560</v>
      </c>
      <c r="AC4771">
        <v>189.8</v>
      </c>
      <c r="AD4771">
        <v>1321.6556865174191</v>
      </c>
      <c r="AE4771">
        <v>1120</v>
      </c>
      <c r="AF4771">
        <v>1684.8</v>
      </c>
      <c r="AG4771">
        <v>19237</v>
      </c>
      <c r="AH4771">
        <v>866.54270929646918</v>
      </c>
      <c r="AI4771">
        <v>443</v>
      </c>
      <c r="AJ4771">
        <v>1650</v>
      </c>
      <c r="AK4771">
        <v>315</v>
      </c>
      <c r="AL4771">
        <v>51357.63671875</v>
      </c>
      <c r="AM4771">
        <v>41334.0234375</v>
      </c>
      <c r="AN4771">
        <v>10023.615234375</v>
      </c>
      <c r="AO4771" s="5" t="s">
        <v>6085</v>
      </c>
    </row>
    <row r="4772" spans="1:41" ht="14.25" x14ac:dyDescent="0.45">
      <c r="A4772">
        <v>2023</v>
      </c>
      <c r="B4772" s="5" t="s">
        <v>1509</v>
      </c>
      <c r="C4772" s="5" t="s">
        <v>277</v>
      </c>
      <c r="D4772" s="5" t="s">
        <v>107</v>
      </c>
      <c r="E4772" s="5" t="s">
        <v>108</v>
      </c>
      <c r="F4772" s="5" t="s">
        <v>108</v>
      </c>
      <c r="G4772" s="5" t="s">
        <v>86</v>
      </c>
      <c r="H4772" s="5" t="s">
        <v>130</v>
      </c>
      <c r="I4772">
        <v>535.55629976575472</v>
      </c>
      <c r="J4772">
        <v>296.16316947625688</v>
      </c>
      <c r="K4772">
        <v>467.59703676223808</v>
      </c>
      <c r="L4772">
        <v>418.40957965865698</v>
      </c>
      <c r="M4772">
        <v>1137.9105715217611</v>
      </c>
      <c r="N4772">
        <v>810.76051323860986</v>
      </c>
      <c r="O4772">
        <v>2128.2090747194552</v>
      </c>
      <c r="P4772">
        <v>1644.9448494036637</v>
      </c>
      <c r="Q4772">
        <v>107.4284960192557</v>
      </c>
      <c r="R4772">
        <v>681.14520473056177</v>
      </c>
      <c r="S4772">
        <v>135.07649005023876</v>
      </c>
      <c r="T4772">
        <v>225.73505232594124</v>
      </c>
      <c r="U4772">
        <v>348.96104137449419</v>
      </c>
      <c r="V4772">
        <v>2082.0121337783326</v>
      </c>
      <c r="W4772">
        <v>860.92199165686191</v>
      </c>
      <c r="X4772">
        <v>1857.3270119283259</v>
      </c>
      <c r="Y4772">
        <v>2404.3407898902578</v>
      </c>
      <c r="Z4772">
        <v>505.73051164818315</v>
      </c>
      <c r="AA4772">
        <v>11397.745376460769</v>
      </c>
      <c r="AB4772"/>
      <c r="AC4772">
        <v>317.07900373225232</v>
      </c>
      <c r="AD4772">
        <v>1197.1754451996128</v>
      </c>
      <c r="AE4772">
        <v>1202.1703949451289</v>
      </c>
      <c r="AF4772">
        <v>2100.676988146965</v>
      </c>
      <c r="AG4772">
        <v>13220.932040229269</v>
      </c>
      <c r="AH4772">
        <v>2509.0386845148482</v>
      </c>
      <c r="AI4772">
        <v>288.73088088201786</v>
      </c>
      <c r="AJ4772">
        <v>1352.8460845770653</v>
      </c>
      <c r="AK4772">
        <v>330.72809991940227</v>
      </c>
      <c r="AL4772">
        <v>50565.35546875</v>
      </c>
      <c r="AM4772">
        <v>39426.90234375</v>
      </c>
      <c r="AN4772">
        <v>11138.4501953125</v>
      </c>
      <c r="AO4772" s="5" t="s">
        <v>3308</v>
      </c>
    </row>
    <row r="4773" spans="1:41" ht="14.25" x14ac:dyDescent="0.45">
      <c r="A4773">
        <v>2023</v>
      </c>
      <c r="B4773" s="5" t="s">
        <v>1507</v>
      </c>
      <c r="C4773" s="5" t="s">
        <v>277</v>
      </c>
      <c r="D4773" s="5" t="s">
        <v>107</v>
      </c>
      <c r="E4773" s="5" t="s">
        <v>108</v>
      </c>
      <c r="F4773" s="5" t="s">
        <v>108</v>
      </c>
      <c r="G4773" s="5" t="s">
        <v>86</v>
      </c>
      <c r="H4773" s="5" t="s">
        <v>130</v>
      </c>
      <c r="I4773">
        <v>715.16540343147517</v>
      </c>
      <c r="J4773">
        <v>1630.9927529279475</v>
      </c>
      <c r="K4773">
        <v>406.69289131615119</v>
      </c>
      <c r="L4773">
        <v>518.82853021466781</v>
      </c>
      <c r="M4773">
        <v>1265.3346770468111</v>
      </c>
      <c r="N4773">
        <v>729.68645407647182</v>
      </c>
      <c r="O4773">
        <v>504.3421079646202</v>
      </c>
      <c r="P4773">
        <v>1298.4126609301925</v>
      </c>
      <c r="Q4773">
        <v>126.08552699115505</v>
      </c>
      <c r="R4773">
        <v>984.96618696681071</v>
      </c>
      <c r="S4773">
        <v>183.49468183393628</v>
      </c>
      <c r="T4773">
        <v>1234.0285620410921</v>
      </c>
      <c r="U4773">
        <v>408.25968845595162</v>
      </c>
      <c r="V4773">
        <v>1746.955216524259</v>
      </c>
      <c r="W4773">
        <v>767.24384509511378</v>
      </c>
      <c r="X4773">
        <v>2270.6125541556094</v>
      </c>
      <c r="Y4773">
        <v>2939.1341142874358</v>
      </c>
      <c r="Z4773">
        <v>714.66349766901499</v>
      </c>
      <c r="AA4773">
        <v>11296.319201225571</v>
      </c>
      <c r="AB4773">
        <v>185.64081846357297</v>
      </c>
      <c r="AC4773">
        <v>121.68380076377022</v>
      </c>
      <c r="AD4773">
        <v>987.3730791969482</v>
      </c>
      <c r="AE4773">
        <v>1732.7509986526295</v>
      </c>
      <c r="AF4773">
        <v>2163.4660140881515</v>
      </c>
      <c r="AG4773">
        <v>12429.563095073414</v>
      </c>
      <c r="AH4773">
        <v>1816.2577240343292</v>
      </c>
      <c r="AI4773">
        <v>232.85582431557998</v>
      </c>
      <c r="AJ4773">
        <v>831.37918179138899</v>
      </c>
      <c r="AK4773">
        <v>338.0165191677774</v>
      </c>
      <c r="AL4773">
        <v>50580.203125</v>
      </c>
      <c r="AM4773">
        <v>40388.3125</v>
      </c>
      <c r="AN4773">
        <v>10191.892578125</v>
      </c>
      <c r="AO4773" s="5" t="s">
        <v>3309</v>
      </c>
    </row>
    <row r="4774" spans="1:41" ht="14.25" x14ac:dyDescent="0.45">
      <c r="A4774">
        <v>2023</v>
      </c>
      <c r="B4774" s="5" t="s">
        <v>4071</v>
      </c>
      <c r="C4774" s="5" t="s">
        <v>277</v>
      </c>
      <c r="D4774" s="5" t="s">
        <v>107</v>
      </c>
      <c r="E4774" s="5" t="s">
        <v>108</v>
      </c>
      <c r="F4774" s="5" t="s">
        <v>108</v>
      </c>
      <c r="G4774" s="5" t="s">
        <v>86</v>
      </c>
      <c r="H4774" s="5" t="s">
        <v>130</v>
      </c>
      <c r="I4774">
        <v>269.17035933509055</v>
      </c>
      <c r="J4774">
        <v>472.14323813186144</v>
      </c>
      <c r="K4774">
        <v>451.52428003711543</v>
      </c>
      <c r="L4774">
        <v>478.31504516626484</v>
      </c>
      <c r="M4774">
        <v>586.33195461338198</v>
      </c>
      <c r="N4774">
        <v>881.15712694118281</v>
      </c>
      <c r="O4774">
        <v>2170.1213774312023</v>
      </c>
      <c r="P4774">
        <v>470.90365126169161</v>
      </c>
      <c r="Q4774">
        <v>108.32383816714494</v>
      </c>
      <c r="R4774">
        <v>633.13969091174386</v>
      </c>
      <c r="S4774">
        <v>0</v>
      </c>
      <c r="T4774">
        <v>617.18070344034174</v>
      </c>
      <c r="U4774">
        <v>356.58988388361809</v>
      </c>
      <c r="V4774">
        <v>2522.2118080595301</v>
      </c>
      <c r="W4774">
        <v>652.15427663529442</v>
      </c>
      <c r="X4774">
        <v>1521.3504339804424</v>
      </c>
      <c r="Y4774">
        <v>2679.5928874368169</v>
      </c>
      <c r="Z4774">
        <v>355.90753898393041</v>
      </c>
      <c r="AA4774">
        <v>11704.832040746081</v>
      </c>
      <c r="AB4774">
        <v>184.16672190659796</v>
      </c>
      <c r="AC4774">
        <v>195.44055608944154</v>
      </c>
      <c r="AD4774">
        <v>1251.062119423681</v>
      </c>
      <c r="AE4774">
        <v>1118.6400249856194</v>
      </c>
      <c r="AF4774">
        <v>1381.3084947862824</v>
      </c>
      <c r="AG4774">
        <v>17059.903277596779</v>
      </c>
      <c r="AH4774">
        <v>1668.4451683003906</v>
      </c>
      <c r="AI4774">
        <v>407.33926427062556</v>
      </c>
      <c r="AJ4774">
        <v>847.63334754583627</v>
      </c>
      <c r="AK4774">
        <v>293.16083413416231</v>
      </c>
      <c r="AL4774">
        <v>51338.05078125</v>
      </c>
      <c r="AM4774">
        <v>41535.21484375</v>
      </c>
      <c r="AN4774">
        <v>9802.8369140625</v>
      </c>
      <c r="AO4774" s="5" t="s">
        <v>4724</v>
      </c>
    </row>
    <row r="4775" spans="1:41" ht="14.25" x14ac:dyDescent="0.45">
      <c r="A4775">
        <v>2023</v>
      </c>
      <c r="B4775" s="5" t="s">
        <v>4071</v>
      </c>
      <c r="C4775" s="5" t="s">
        <v>277</v>
      </c>
      <c r="D4775" s="5" t="s">
        <v>107</v>
      </c>
      <c r="E4775" s="5" t="s">
        <v>108</v>
      </c>
      <c r="F4775" s="5" t="s">
        <v>108</v>
      </c>
      <c r="G4775" s="5" t="s">
        <v>87</v>
      </c>
      <c r="H4775" s="5" t="s">
        <v>130</v>
      </c>
      <c r="I4775">
        <v>294.69120603405298</v>
      </c>
      <c r="J4775">
        <v>518.42986240528307</v>
      </c>
      <c r="K4775">
        <v>483.69013735019871</v>
      </c>
      <c r="L4775">
        <v>525.03150000000005</v>
      </c>
      <c r="M4775">
        <v>629.29104000000007</v>
      </c>
      <c r="N4775">
        <v>949.5009631477584</v>
      </c>
      <c r="O4775">
        <v>2324.726250885104</v>
      </c>
      <c r="P4775">
        <v>498.0531988106701</v>
      </c>
      <c r="Q4775">
        <v>116.497055997716</v>
      </c>
      <c r="R4775">
        <v>669.63311343325859</v>
      </c>
      <c r="S4775">
        <v>0</v>
      </c>
      <c r="T4775">
        <v>675.69745155840008</v>
      </c>
      <c r="U4775">
        <v>364.34666505600012</v>
      </c>
      <c r="V4775">
        <v>2769</v>
      </c>
      <c r="W4775">
        <v>703.42527383408958</v>
      </c>
      <c r="X4775">
        <v>2145.2290006175999</v>
      </c>
      <c r="Y4775">
        <v>2877.5964448192599</v>
      </c>
      <c r="Z4775">
        <v>383</v>
      </c>
      <c r="AA4775">
        <v>12769</v>
      </c>
      <c r="AB4775">
        <v>179.04</v>
      </c>
      <c r="AC4775">
        <v>209.77538999999999</v>
      </c>
      <c r="AD4775">
        <v>1345.4568841831051</v>
      </c>
      <c r="AE4775">
        <v>1200.68787348</v>
      </c>
      <c r="AF4775">
        <v>1512.2744838591341</v>
      </c>
      <c r="AG4775">
        <v>18689</v>
      </c>
      <c r="AH4775">
        <v>1774</v>
      </c>
      <c r="AI4775">
        <v>437.21599806720002</v>
      </c>
      <c r="AJ4775">
        <v>928</v>
      </c>
      <c r="AK4775">
        <v>314.66302891200002</v>
      </c>
      <c r="AL4775">
        <v>56286.94921875</v>
      </c>
      <c r="AM4775">
        <v>45274.51953125</v>
      </c>
      <c r="AN4775">
        <v>11012.4345703125</v>
      </c>
      <c r="AO4775" s="5" t="s">
        <v>4725</v>
      </c>
    </row>
    <row r="4776" spans="1:41" ht="14.25" x14ac:dyDescent="0.45">
      <c r="A4776">
        <v>2023</v>
      </c>
      <c r="B4776" s="5" t="s">
        <v>1508</v>
      </c>
      <c r="C4776" s="5" t="s">
        <v>277</v>
      </c>
      <c r="D4776" s="5" t="s">
        <v>107</v>
      </c>
      <c r="E4776" s="5" t="s">
        <v>108</v>
      </c>
      <c r="F4776" s="5" t="s">
        <v>108</v>
      </c>
      <c r="G4776" s="5" t="s">
        <v>87</v>
      </c>
      <c r="H4776" s="5" t="s">
        <v>130</v>
      </c>
      <c r="I4776">
        <v>594.86463094780447</v>
      </c>
      <c r="J4776">
        <v>216</v>
      </c>
      <c r="K4776">
        <v>471.53854929739867</v>
      </c>
      <c r="L4776">
        <v>702.50030000000004</v>
      </c>
      <c r="M4776">
        <v>1440.7270627855969</v>
      </c>
      <c r="N4776">
        <v>871.35325349053585</v>
      </c>
      <c r="O4776">
        <v>556</v>
      </c>
      <c r="P4776">
        <v>1548.8</v>
      </c>
      <c r="Q4776">
        <v>141.8168215968885</v>
      </c>
      <c r="R4776">
        <v>1033.0084751680149</v>
      </c>
      <c r="S4776">
        <v>175.2937578245137</v>
      </c>
      <c r="T4776">
        <v>1635.4768239085461</v>
      </c>
      <c r="U4776">
        <v>409.15889025561631</v>
      </c>
      <c r="V4776">
        <v>2268</v>
      </c>
      <c r="W4776">
        <v>852.96802936964968</v>
      </c>
      <c r="X4776">
        <v>2851.4994532035239</v>
      </c>
      <c r="Y4776">
        <v>3202.92</v>
      </c>
      <c r="Z4776">
        <v>622.57600000000002</v>
      </c>
      <c r="AA4776">
        <v>13015.694242572399</v>
      </c>
      <c r="AB4776">
        <v>173</v>
      </c>
      <c r="AC4776">
        <v>382.6201862047518</v>
      </c>
      <c r="AD4776">
        <v>1182.3611095552319</v>
      </c>
      <c r="AE4776">
        <v>742.83204755543636</v>
      </c>
      <c r="AF4776">
        <v>2282.5541901192182</v>
      </c>
      <c r="AG4776">
        <v>12748</v>
      </c>
      <c r="AH4776">
        <v>1797.291955882549</v>
      </c>
      <c r="AI4776">
        <v>373.7593425397227</v>
      </c>
      <c r="AJ4776">
        <v>972.43060403825075</v>
      </c>
      <c r="AK4776">
        <v>423.36411545786473</v>
      </c>
      <c r="AL4776">
        <v>53688.40625</v>
      </c>
      <c r="AM4776">
        <v>41755.12890625</v>
      </c>
      <c r="AN4776">
        <v>11933.28125</v>
      </c>
      <c r="AO4776" s="5" t="s">
        <v>3311</v>
      </c>
    </row>
    <row r="4777" spans="1:41" ht="14.25" x14ac:dyDescent="0.45">
      <c r="A4777">
        <v>2023</v>
      </c>
      <c r="B4777" s="5" t="s">
        <v>589</v>
      </c>
      <c r="C4777" s="5" t="s">
        <v>277</v>
      </c>
      <c r="D4777" s="5" t="s">
        <v>107</v>
      </c>
      <c r="E4777" s="5" t="s">
        <v>108</v>
      </c>
      <c r="F4777" s="5" t="s">
        <v>108</v>
      </c>
      <c r="G4777" s="5" t="s">
        <v>87</v>
      </c>
      <c r="H4777" s="5" t="s">
        <v>130</v>
      </c>
      <c r="I4777">
        <v>360.26908518880578</v>
      </c>
      <c r="J4777">
        <v>354.42299999999977</v>
      </c>
      <c r="K4777">
        <v>519.59612664414772</v>
      </c>
      <c r="L4777">
        <v>531.85199374023694</v>
      </c>
      <c r="M4777">
        <v>563.1</v>
      </c>
      <c r="N4777">
        <v>1196.5177874999999</v>
      </c>
      <c r="O4777">
        <v>2284.473132378791</v>
      </c>
      <c r="P4777">
        <v>1452</v>
      </c>
      <c r="Q4777">
        <v>116.51361175619181</v>
      </c>
      <c r="R4777">
        <v>671.91709701861123</v>
      </c>
      <c r="S4777">
        <v>151.0462790115262</v>
      </c>
      <c r="T4777">
        <v>600.39579717992569</v>
      </c>
      <c r="U4777">
        <v>347.49410007935001</v>
      </c>
      <c r="V4777">
        <v>62</v>
      </c>
      <c r="W4777">
        <v>872.25843459013595</v>
      </c>
      <c r="X4777">
        <v>1534.959377456832</v>
      </c>
      <c r="Y4777">
        <v>3263.328</v>
      </c>
      <c r="Z4777">
        <v>621.90054734993214</v>
      </c>
      <c r="AA4777">
        <v>17031.793499489839</v>
      </c>
      <c r="AB4777">
        <v>179</v>
      </c>
      <c r="AC4777">
        <v>215.2944</v>
      </c>
      <c r="AD4777">
        <v>1353.40636140686</v>
      </c>
      <c r="AE4777">
        <v>1057.4665116888959</v>
      </c>
      <c r="AF4777">
        <v>2722.0650954510138</v>
      </c>
      <c r="AG4777">
        <v>18897.943965722068</v>
      </c>
      <c r="AH4777">
        <v>2421.0608043212469</v>
      </c>
      <c r="AI4777">
        <v>409.92312061209611</v>
      </c>
      <c r="AJ4777">
        <v>1424.3702278851069</v>
      </c>
      <c r="AK4777">
        <v>320.95628949024012</v>
      </c>
      <c r="AL4777">
        <v>61537.328125</v>
      </c>
      <c r="AM4777">
        <v>50327.1484375</v>
      </c>
      <c r="AN4777">
        <v>11210.1748046875</v>
      </c>
      <c r="AO4777" s="5" t="s">
        <v>1232</v>
      </c>
    </row>
    <row r="4778" spans="1:41" ht="14.25" x14ac:dyDescent="0.45">
      <c r="A4778">
        <v>2023</v>
      </c>
      <c r="B4778" s="5" t="s">
        <v>1507</v>
      </c>
      <c r="C4778" s="5" t="s">
        <v>277</v>
      </c>
      <c r="D4778" s="5" t="s">
        <v>107</v>
      </c>
      <c r="E4778" s="5" t="s">
        <v>108</v>
      </c>
      <c r="F4778" s="5" t="s">
        <v>108</v>
      </c>
      <c r="G4778" s="5" t="s">
        <v>87</v>
      </c>
      <c r="H4778" s="5" t="s">
        <v>130</v>
      </c>
      <c r="I4778">
        <v>812.76552384424872</v>
      </c>
      <c r="J4778">
        <v>1487.2150242927689</v>
      </c>
      <c r="K4778">
        <v>493</v>
      </c>
      <c r="L4778">
        <v>589.38380206746513</v>
      </c>
      <c r="M4778">
        <v>1444.4886294538919</v>
      </c>
      <c r="N4778">
        <v>842.5200000000001</v>
      </c>
      <c r="O4778">
        <v>601.63973577228751</v>
      </c>
      <c r="P4778">
        <v>1548.8</v>
      </c>
      <c r="Q4778">
        <v>147.75078516642461</v>
      </c>
      <c r="R4778">
        <v>1131.5577178589169</v>
      </c>
      <c r="S4778">
        <v>213.5555678610508</v>
      </c>
      <c r="T4778">
        <v>1472.0972258258109</v>
      </c>
      <c r="U4778">
        <v>315.2</v>
      </c>
      <c r="V4778">
        <v>2033</v>
      </c>
      <c r="W4778">
        <v>856.99860722735389</v>
      </c>
      <c r="X4778">
        <v>2843.1007675639239</v>
      </c>
      <c r="Y4778">
        <v>4222</v>
      </c>
      <c r="Z4778">
        <v>837.16199999999992</v>
      </c>
      <c r="AA4778">
        <v>13094.69220335954</v>
      </c>
      <c r="AB4778">
        <v>173</v>
      </c>
      <c r="AC4778">
        <v>144.45248665733661</v>
      </c>
      <c r="AD4778">
        <v>1148.3347200000001</v>
      </c>
      <c r="AE4778">
        <v>2027.99670560712</v>
      </c>
      <c r="AF4778">
        <v>2457.674840085288</v>
      </c>
      <c r="AG4778">
        <v>14523.76813221563</v>
      </c>
      <c r="AH4778">
        <v>2073.4147874999999</v>
      </c>
      <c r="AI4778">
        <v>259.33508739104138</v>
      </c>
      <c r="AJ4778">
        <v>967.8430610998879</v>
      </c>
      <c r="AK4778">
        <v>390</v>
      </c>
      <c r="AL4778">
        <v>59152.75390625</v>
      </c>
      <c r="AM4778">
        <v>47183.78515625</v>
      </c>
      <c r="AN4778">
        <v>11968.96484375</v>
      </c>
      <c r="AO4778" s="5" t="s">
        <v>3313</v>
      </c>
    </row>
    <row r="4779" spans="1:41" ht="14.25" x14ac:dyDescent="0.45">
      <c r="A4779">
        <v>2023</v>
      </c>
      <c r="B4779" s="5" t="s">
        <v>5028</v>
      </c>
      <c r="C4779" s="5" t="s">
        <v>277</v>
      </c>
      <c r="D4779" s="5" t="s">
        <v>107</v>
      </c>
      <c r="E4779" s="5" t="s">
        <v>108</v>
      </c>
      <c r="F4779" s="5" t="s">
        <v>108</v>
      </c>
      <c r="G4779" s="5" t="s">
        <v>87</v>
      </c>
      <c r="H4779" s="5" t="s">
        <v>130</v>
      </c>
      <c r="I4779">
        <v>307.26996695786551</v>
      </c>
      <c r="J4779">
        <v>24.536885888590358</v>
      </c>
      <c r="K4779">
        <v>64</v>
      </c>
      <c r="L4779">
        <v>514.25356179521521</v>
      </c>
      <c r="M4779">
        <v>411.32422079999998</v>
      </c>
      <c r="N4779">
        <v>1149.093581183077</v>
      </c>
      <c r="O4779">
        <v>2286.7094867657761</v>
      </c>
      <c r="P4779">
        <v>370.46436157900001</v>
      </c>
      <c r="Q4779">
        <v>230.31824343091361</v>
      </c>
      <c r="R4779">
        <v>762.53759194439033</v>
      </c>
      <c r="S4779">
        <v>533.82447971999989</v>
      </c>
      <c r="T4779">
        <v>771.5883466099682</v>
      </c>
      <c r="U4779">
        <v>364.34666505600012</v>
      </c>
      <c r="V4779">
        <v>2389</v>
      </c>
      <c r="W4779">
        <v>497.91879360000001</v>
      </c>
      <c r="X4779">
        <v>2566.4110500000002</v>
      </c>
      <c r="Y4779">
        <v>2876.89367219117</v>
      </c>
      <c r="Z4779">
        <v>245.17309003249679</v>
      </c>
      <c r="AA4779">
        <v>10256</v>
      </c>
      <c r="AB4779">
        <v>630</v>
      </c>
      <c r="AC4779">
        <v>205.44562396800001</v>
      </c>
      <c r="AD4779">
        <v>1440.4452585304989</v>
      </c>
      <c r="AE4779">
        <v>1212.3240192000001</v>
      </c>
      <c r="AF4779">
        <v>1863.2567761560831</v>
      </c>
      <c r="AG4779">
        <v>22529</v>
      </c>
      <c r="AH4779">
        <v>959.08040481089313</v>
      </c>
      <c r="AI4779">
        <v>479.51744688000002</v>
      </c>
      <c r="AJ4779">
        <v>1858.1679917856</v>
      </c>
      <c r="AK4779">
        <v>341</v>
      </c>
      <c r="AL4779">
        <v>58139.8984375</v>
      </c>
      <c r="AM4779">
        <v>47158.08203125</v>
      </c>
      <c r="AN4779">
        <v>10981.8193359375</v>
      </c>
      <c r="AO4779" s="5" t="s">
        <v>6086</v>
      </c>
    </row>
    <row r="4780" spans="1:41" ht="14.25" x14ac:dyDescent="0.45">
      <c r="A4780">
        <v>2023</v>
      </c>
      <c r="B4780" s="5" t="s">
        <v>1509</v>
      </c>
      <c r="C4780" s="5" t="s">
        <v>277</v>
      </c>
      <c r="D4780" s="5" t="s">
        <v>107</v>
      </c>
      <c r="E4780" s="5" t="s">
        <v>108</v>
      </c>
      <c r="F4780" s="5" t="s">
        <v>108</v>
      </c>
      <c r="G4780" s="5" t="s">
        <v>87</v>
      </c>
      <c r="H4780" s="5" t="s">
        <v>130</v>
      </c>
      <c r="I4780">
        <v>597.64867965837391</v>
      </c>
      <c r="J4780">
        <v>330.5</v>
      </c>
      <c r="K4780">
        <v>527.94534487936562</v>
      </c>
      <c r="L4780">
        <v>459.60354450210519</v>
      </c>
      <c r="M4780">
        <v>1273.4604358901761</v>
      </c>
      <c r="N4780">
        <v>887.01966730144443</v>
      </c>
      <c r="O4780">
        <v>2353.335580728331</v>
      </c>
      <c r="P4780">
        <v>1566.7178799999999</v>
      </c>
      <c r="Q4780">
        <v>118.530581286035</v>
      </c>
      <c r="R4780">
        <v>788.92481514414203</v>
      </c>
      <c r="S4780">
        <v>148.2147070583878</v>
      </c>
      <c r="T4780">
        <v>242.19590611799069</v>
      </c>
      <c r="U4780">
        <v>389.4195731072482</v>
      </c>
      <c r="V4780">
        <v>2351</v>
      </c>
      <c r="W4780">
        <v>946.5245794128947</v>
      </c>
      <c r="X4780">
        <v>2032.024946071577</v>
      </c>
      <c r="Y4780">
        <v>2715.5736000000011</v>
      </c>
      <c r="Z4780">
        <v>558.18358575728132</v>
      </c>
      <c r="AA4780">
        <v>12755.188744599889</v>
      </c>
      <c r="AB4780"/>
      <c r="AC4780">
        <v>347.37247000000002</v>
      </c>
      <c r="AD4780">
        <v>1324.8669136370311</v>
      </c>
      <c r="AE4780">
        <v>1331.742814465757</v>
      </c>
      <c r="AF4780">
        <v>2344.2294095016491</v>
      </c>
      <c r="AG4780">
        <v>15566.85252413182</v>
      </c>
      <c r="AH4780">
        <v>2810.9355478865159</v>
      </c>
      <c r="AI4780">
        <v>315.8885586035521</v>
      </c>
      <c r="AJ4780">
        <v>1514.128287943437</v>
      </c>
      <c r="AK4780">
        <v>379.5802949876018</v>
      </c>
      <c r="AL4780">
        <v>56977.61328125</v>
      </c>
      <c r="AM4780">
        <v>44622.63671875</v>
      </c>
      <c r="AN4780">
        <v>12354.97265625</v>
      </c>
      <c r="AO4780" s="5" t="s">
        <v>3312</v>
      </c>
    </row>
    <row r="4781" spans="1:41" ht="14.25" x14ac:dyDescent="0.45">
      <c r="A4781">
        <v>2023</v>
      </c>
      <c r="B4781" s="5" t="s">
        <v>4071</v>
      </c>
      <c r="C4781" s="5" t="s">
        <v>277</v>
      </c>
      <c r="D4781" s="5" t="s">
        <v>107</v>
      </c>
      <c r="E4781" s="5" t="s">
        <v>30</v>
      </c>
      <c r="F4781" s="5" t="s">
        <v>30</v>
      </c>
      <c r="G4781" s="5" t="s">
        <v>86</v>
      </c>
      <c r="H4781" s="5" t="s">
        <v>130</v>
      </c>
      <c r="I4781">
        <v>9266.149950920335</v>
      </c>
      <c r="J4781">
        <v>3897.4560286477999</v>
      </c>
      <c r="K4781">
        <v>1701.6752060081244</v>
      </c>
      <c r="L4781">
        <v>1971.8923474918918</v>
      </c>
      <c r="M4781">
        <v>5982.9154484225965</v>
      </c>
      <c r="N4781">
        <v>5403.9096001287689</v>
      </c>
      <c r="O4781">
        <v>3772.3174946849767</v>
      </c>
      <c r="P4781">
        <v>4081.2896343882958</v>
      </c>
      <c r="Q4781">
        <v>2399.8577908714938</v>
      </c>
      <c r="R4781">
        <v>3600.2207700686604</v>
      </c>
      <c r="S4781">
        <v>4508.5050386316962</v>
      </c>
      <c r="T4781">
        <v>3908.8111217888309</v>
      </c>
      <c r="U4781">
        <v>1182.9296815939883</v>
      </c>
      <c r="V4781">
        <v>3236.0841550388586</v>
      </c>
      <c r="W4781">
        <v>2242.4232224999082</v>
      </c>
      <c r="X4781">
        <v>5995.91053392292</v>
      </c>
      <c r="Y4781">
        <v>16371.746793260798</v>
      </c>
      <c r="Z4781">
        <v>1676.6742443462617</v>
      </c>
      <c r="AA4781">
        <v>33361.702924467674</v>
      </c>
      <c r="AB4781">
        <v>623.35251047474515</v>
      </c>
      <c r="AC4781">
        <v>6019.7577791231524</v>
      </c>
      <c r="AD4781">
        <v>4029.4390902762457</v>
      </c>
      <c r="AE4781">
        <v>4779.0359136397128</v>
      </c>
      <c r="AF4781">
        <v>20747.352253751673</v>
      </c>
      <c r="AG4781">
        <v>39589.056222180719</v>
      </c>
      <c r="AH4781">
        <v>11396.24168902591</v>
      </c>
      <c r="AI4781">
        <v>2260.9386436031186</v>
      </c>
      <c r="AJ4781">
        <v>11544.437370292913</v>
      </c>
      <c r="AK4781">
        <v>1589.1404533396778</v>
      </c>
      <c r="AL4781">
        <v>217141.234375</v>
      </c>
      <c r="AM4781">
        <v>169129.5625</v>
      </c>
      <c r="AN4781">
        <v>48011.66796875</v>
      </c>
      <c r="AO4781" s="5" t="s">
        <v>4726</v>
      </c>
    </row>
    <row r="4782" spans="1:41" ht="14.25" x14ac:dyDescent="0.45">
      <c r="A4782">
        <v>2023</v>
      </c>
      <c r="B4782" s="5" t="s">
        <v>1508</v>
      </c>
      <c r="C4782" s="5" t="s">
        <v>277</v>
      </c>
      <c r="D4782" s="5" t="s">
        <v>107</v>
      </c>
      <c r="E4782" s="5" t="s">
        <v>30</v>
      </c>
      <c r="F4782" s="5" t="s">
        <v>30</v>
      </c>
      <c r="G4782" s="5" t="s">
        <v>86</v>
      </c>
      <c r="H4782" s="5" t="s">
        <v>130</v>
      </c>
      <c r="I4782">
        <v>5329.752985926084</v>
      </c>
      <c r="J4782">
        <v>5173.3540254323634</v>
      </c>
      <c r="K4782">
        <v>1160.8900075391946</v>
      </c>
      <c r="L4782">
        <v>1253.9563653906059</v>
      </c>
      <c r="M4782">
        <v>4895.6650076564702</v>
      </c>
      <c r="N4782">
        <v>4234.6580418232998</v>
      </c>
      <c r="O4782">
        <v>3379.1812904198878</v>
      </c>
      <c r="P4782">
        <v>291.69000232044527</v>
      </c>
      <c r="Q4782">
        <v>2230.3228336270868</v>
      </c>
      <c r="R4782">
        <v>2846.8891574850491</v>
      </c>
      <c r="S4782">
        <v>3824.9114169138984</v>
      </c>
      <c r="T4782">
        <v>3580.3104977960793</v>
      </c>
      <c r="U4782">
        <v>1592.3512312245055</v>
      </c>
      <c r="V4782">
        <v>2863.1953657375116</v>
      </c>
      <c r="W4782">
        <v>712.33436451151056</v>
      </c>
      <c r="X4782">
        <v>5652.637562054405</v>
      </c>
      <c r="Y4782">
        <v>15267.918208101573</v>
      </c>
      <c r="Z4782">
        <v>1586.9199765231444</v>
      </c>
      <c r="AA4782">
        <v>22147.895769708757</v>
      </c>
      <c r="AB4782">
        <v>638.13769460718356</v>
      </c>
      <c r="AC4782">
        <v>4212.1299974071517</v>
      </c>
      <c r="AD4782">
        <v>3323.3705679542427</v>
      </c>
      <c r="AE4782">
        <v>3961.6793251527747</v>
      </c>
      <c r="AF4782">
        <v>21098.097921783254</v>
      </c>
      <c r="AG4782">
        <v>32574.507334948208</v>
      </c>
      <c r="AH4782">
        <v>9368.1982956422726</v>
      </c>
      <c r="AI4782">
        <v>1745.9278839252645</v>
      </c>
      <c r="AJ4782">
        <v>16374.311825009252</v>
      </c>
      <c r="AK4782">
        <v>1843.1517104181917</v>
      </c>
      <c r="AL4782">
        <v>183164.359375</v>
      </c>
      <c r="AM4782">
        <v>143039.640625</v>
      </c>
      <c r="AN4782">
        <v>40124.71484375</v>
      </c>
      <c r="AO4782" s="5" t="s">
        <v>3315</v>
      </c>
    </row>
    <row r="4783" spans="1:41" ht="14.25" x14ac:dyDescent="0.45">
      <c r="A4783">
        <v>2023</v>
      </c>
      <c r="B4783" s="5" t="s">
        <v>1509</v>
      </c>
      <c r="C4783" s="5" t="s">
        <v>277</v>
      </c>
      <c r="D4783" s="5" t="s">
        <v>107</v>
      </c>
      <c r="E4783" s="5" t="s">
        <v>30</v>
      </c>
      <c r="F4783" s="5" t="s">
        <v>30</v>
      </c>
      <c r="G4783" s="5" t="s">
        <v>86</v>
      </c>
      <c r="H4783" s="5" t="s">
        <v>130</v>
      </c>
      <c r="I4783">
        <v>5708.4719976564766</v>
      </c>
      <c r="J4783">
        <v>3125.5817841967296</v>
      </c>
      <c r="K4783">
        <v>1526.1426122240823</v>
      </c>
      <c r="L4783">
        <v>1860.7403911109809</v>
      </c>
      <c r="M4783">
        <v>5003.4760447303197</v>
      </c>
      <c r="N4783">
        <v>4204.8392648781464</v>
      </c>
      <c r="O4783">
        <v>3319.3982468167842</v>
      </c>
      <c r="P4783">
        <v>372.72531895678668</v>
      </c>
      <c r="Q4783">
        <v>3441.8537380859893</v>
      </c>
      <c r="R4783">
        <v>3233.7613467421511</v>
      </c>
      <c r="S4783">
        <v>7100.4791969575472</v>
      </c>
      <c r="T4783">
        <v>3674.7566657711363</v>
      </c>
      <c r="U4783">
        <v>1091.9276949719947</v>
      </c>
      <c r="V4783">
        <v>2722.4697240984447</v>
      </c>
      <c r="W4783">
        <v>981.6849949988607</v>
      </c>
      <c r="X4783">
        <v>5778.7333451060213</v>
      </c>
      <c r="Y4783">
        <v>14493.240289801362</v>
      </c>
      <c r="Z4783">
        <v>1875.1752168598164</v>
      </c>
      <c r="AA4783">
        <v>29500.300063637311</v>
      </c>
      <c r="AB4783"/>
      <c r="AC4783">
        <v>3976.0867123643698</v>
      </c>
      <c r="AD4783">
        <v>3745.2510977863376</v>
      </c>
      <c r="AE4783">
        <v>3921.3488812677351</v>
      </c>
      <c r="AF4783">
        <v>22486.361003091552</v>
      </c>
      <c r="AG4783">
        <v>28170.395845789979</v>
      </c>
      <c r="AH4783">
        <v>8512.8856456101894</v>
      </c>
      <c r="AI4783">
        <v>1740.784729099584</v>
      </c>
      <c r="AJ4783">
        <v>12440.904417233083</v>
      </c>
      <c r="AK4783">
        <v>1714.1740231453566</v>
      </c>
      <c r="AL4783">
        <v>185723.9375</v>
      </c>
      <c r="AM4783">
        <v>142626.1875</v>
      </c>
      <c r="AN4783">
        <v>43097.76953125</v>
      </c>
      <c r="AO4783" s="5" t="s">
        <v>3314</v>
      </c>
    </row>
    <row r="4784" spans="1:41" ht="14.25" x14ac:dyDescent="0.45">
      <c r="A4784">
        <v>2023</v>
      </c>
      <c r="B4784" s="5" t="s">
        <v>589</v>
      </c>
      <c r="C4784" s="5" t="s">
        <v>277</v>
      </c>
      <c r="D4784" s="5" t="s">
        <v>107</v>
      </c>
      <c r="E4784" s="5" t="s">
        <v>30</v>
      </c>
      <c r="F4784" s="5" t="s">
        <v>30</v>
      </c>
      <c r="G4784" s="5" t="s">
        <v>86</v>
      </c>
      <c r="H4784" s="5" t="s">
        <v>130</v>
      </c>
      <c r="I4784">
        <v>8296.9527881381782</v>
      </c>
      <c r="J4784">
        <v>2786.4026029458992</v>
      </c>
      <c r="K4784">
        <v>1711.1361260338447</v>
      </c>
      <c r="L4784">
        <v>2619.9891861539104</v>
      </c>
      <c r="M4784">
        <v>6164.0443555298143</v>
      </c>
      <c r="N4784">
        <v>4364.6320212653518</v>
      </c>
      <c r="O4784">
        <v>3653.9457128272911</v>
      </c>
      <c r="P4784">
        <v>289.60238337856674</v>
      </c>
      <c r="Q4784">
        <v>2573.4970313206563</v>
      </c>
      <c r="R4784">
        <v>3659.2358910649227</v>
      </c>
      <c r="S4784">
        <v>4582.9242663276154</v>
      </c>
      <c r="T4784">
        <v>3972.8846817276303</v>
      </c>
      <c r="U4784">
        <v>1202.3203642070459</v>
      </c>
      <c r="V4784">
        <v>3123.9419550005682</v>
      </c>
      <c r="W4784">
        <v>977.5387308987722</v>
      </c>
      <c r="X4784">
        <v>5974.7019633102063</v>
      </c>
      <c r="Y4784">
        <v>16503.153868702801</v>
      </c>
      <c r="Z4784">
        <v>1454.6184059201591</v>
      </c>
      <c r="AA4784">
        <v>31935.244971608434</v>
      </c>
      <c r="AB4784">
        <v>633.57055713866953</v>
      </c>
      <c r="AC4784">
        <v>5827.0801464964215</v>
      </c>
      <c r="AD4784">
        <v>3197.6870586611844</v>
      </c>
      <c r="AE4784">
        <v>3978.112161572009</v>
      </c>
      <c r="AF4784">
        <v>23104.558586401901</v>
      </c>
      <c r="AG4784">
        <v>29847.582980074982</v>
      </c>
      <c r="AH4784">
        <v>14761.361503438206</v>
      </c>
      <c r="AI4784">
        <v>2055.445074809611</v>
      </c>
      <c r="AJ4784">
        <v>11851.133085165595</v>
      </c>
      <c r="AK4784">
        <v>1770.0709225934488</v>
      </c>
      <c r="AL4784">
        <v>202873.359375</v>
      </c>
      <c r="AM4784">
        <v>153418.046875</v>
      </c>
      <c r="AN4784">
        <v>49455.30859375</v>
      </c>
      <c r="AO4784" s="5" t="s">
        <v>1233</v>
      </c>
    </row>
    <row r="4785" spans="1:41" ht="14.25" x14ac:dyDescent="0.45">
      <c r="A4785">
        <v>2023</v>
      </c>
      <c r="B4785" s="5" t="s">
        <v>1507</v>
      </c>
      <c r="C4785" s="5" t="s">
        <v>277</v>
      </c>
      <c r="D4785" s="5" t="s">
        <v>107</v>
      </c>
      <c r="E4785" s="5" t="s">
        <v>30</v>
      </c>
      <c r="F4785" s="5" t="s">
        <v>30</v>
      </c>
      <c r="G4785" s="5" t="s">
        <v>86</v>
      </c>
      <c r="H4785" s="5" t="s">
        <v>130</v>
      </c>
      <c r="I4785">
        <v>4759.3975690852521</v>
      </c>
      <c r="J4785">
        <v>324.06663107513896</v>
      </c>
      <c r="K4785"/>
      <c r="L4785">
        <v>1277.8151146272544</v>
      </c>
      <c r="M4785">
        <v>4652.3180467282264</v>
      </c>
      <c r="N4785">
        <v>3004.5912814913545</v>
      </c>
      <c r="O4785">
        <v>3308.269614584945</v>
      </c>
      <c r="P4785">
        <v>297.23992320468045</v>
      </c>
      <c r="Q4785">
        <v>2825.9300663367239</v>
      </c>
      <c r="R4785">
        <v>3826.471916563828</v>
      </c>
      <c r="S4785">
        <v>10579.380515794022</v>
      </c>
      <c r="T4785">
        <v>3487.4720231596079</v>
      </c>
      <c r="U4785">
        <v>1611.2787196675256</v>
      </c>
      <c r="V4785">
        <v>2844.7041025834219</v>
      </c>
      <c r="W4785">
        <v>879.91601815103957</v>
      </c>
      <c r="X4785">
        <v>4380.9293479117359</v>
      </c>
      <c r="Y4785">
        <v>20388.297981548476</v>
      </c>
      <c r="Z4785">
        <v>1603.520078499899</v>
      </c>
      <c r="AA4785">
        <v>24590.694503168783</v>
      </c>
      <c r="AB4785">
        <v>650.27939877991457</v>
      </c>
      <c r="AC4785">
        <v>4214.2628023885418</v>
      </c>
      <c r="AD4785">
        <v>3726.6071405434559</v>
      </c>
      <c r="AE4785">
        <v>5165.4115302573164</v>
      </c>
      <c r="AF4785">
        <v>20380.768000568973</v>
      </c>
      <c r="AG4785">
        <v>31199.678764994605</v>
      </c>
      <c r="AH4785">
        <v>8200.8044095579335</v>
      </c>
      <c r="AI4785">
        <v>1779.1472659688093</v>
      </c>
      <c r="AJ4785">
        <v>19502.230346327608</v>
      </c>
      <c r="AK4785">
        <v>1831.7276133949078</v>
      </c>
      <c r="AL4785">
        <v>191293.21875</v>
      </c>
      <c r="AM4785">
        <v>147816.359375</v>
      </c>
      <c r="AN4785">
        <v>43476.8515625</v>
      </c>
      <c r="AO4785" s="5" t="s">
        <v>3316</v>
      </c>
    </row>
    <row r="4786" spans="1:41" ht="14.25" x14ac:dyDescent="0.45">
      <c r="A4786">
        <v>2023</v>
      </c>
      <c r="B4786" s="5" t="s">
        <v>5028</v>
      </c>
      <c r="C4786" s="5" t="s">
        <v>277</v>
      </c>
      <c r="D4786" s="5" t="s">
        <v>107</v>
      </c>
      <c r="E4786" s="5" t="s">
        <v>30</v>
      </c>
      <c r="F4786" s="5" t="s">
        <v>30</v>
      </c>
      <c r="G4786" s="5" t="s">
        <v>86</v>
      </c>
      <c r="H4786" s="5" t="s">
        <v>130</v>
      </c>
      <c r="I4786">
        <v>7023.4098094953833</v>
      </c>
      <c r="J4786">
        <v>11118.770726394951</v>
      </c>
      <c r="K4786">
        <v>1702</v>
      </c>
      <c r="L4786">
        <v>1650</v>
      </c>
      <c r="M4786">
        <v>6042.1363171200001</v>
      </c>
      <c r="N4786">
        <v>4815.3999999999996</v>
      </c>
      <c r="O4786">
        <v>3671.7607225500001</v>
      </c>
      <c r="P4786">
        <v>4625</v>
      </c>
      <c r="Q4786">
        <v>2308.120431741756</v>
      </c>
      <c r="R4786">
        <v>3500</v>
      </c>
      <c r="S4786">
        <v>6500</v>
      </c>
      <c r="T4786">
        <v>4000</v>
      </c>
      <c r="U4786">
        <v>1150</v>
      </c>
      <c r="V4786">
        <v>2603</v>
      </c>
      <c r="W4786">
        <v>2050.12651104</v>
      </c>
      <c r="X4786">
        <v>10836</v>
      </c>
      <c r="Y4786">
        <v>15032</v>
      </c>
      <c r="Z4786">
        <v>1879.364</v>
      </c>
      <c r="AA4786">
        <v>29550</v>
      </c>
      <c r="AB4786">
        <v>176</v>
      </c>
      <c r="AC4786">
        <v>5422.4042613116198</v>
      </c>
      <c r="AD4786">
        <v>4161.9430000000002</v>
      </c>
      <c r="AE4786">
        <v>4446</v>
      </c>
      <c r="AF4786">
        <v>20230</v>
      </c>
      <c r="AG4786">
        <v>39834</v>
      </c>
      <c r="AH4786">
        <v>7413</v>
      </c>
      <c r="AI4786">
        <v>2624</v>
      </c>
      <c r="AJ4786">
        <v>11923</v>
      </c>
      <c r="AK4786">
        <v>1466</v>
      </c>
      <c r="AL4786">
        <v>217753.4375</v>
      </c>
      <c r="AM4786">
        <v>167110.46875</v>
      </c>
      <c r="AN4786">
        <v>50642.96484375</v>
      </c>
      <c r="AO4786" s="5" t="s">
        <v>6087</v>
      </c>
    </row>
    <row r="4787" spans="1:41" ht="14.25" x14ac:dyDescent="0.45">
      <c r="A4787">
        <v>2023</v>
      </c>
      <c r="B4787" s="5" t="s">
        <v>5028</v>
      </c>
      <c r="C4787" s="5" t="s">
        <v>277</v>
      </c>
      <c r="D4787" s="5" t="s">
        <v>107</v>
      </c>
      <c r="E4787" s="5" t="s">
        <v>30</v>
      </c>
      <c r="F4787" s="5" t="s">
        <v>30</v>
      </c>
      <c r="G4787" s="5" t="s">
        <v>87</v>
      </c>
      <c r="H4787" s="5" t="s">
        <v>130</v>
      </c>
      <c r="I4787">
        <v>7754.4119436704223</v>
      </c>
      <c r="J4787">
        <v>12514.90435007353</v>
      </c>
      <c r="K4787">
        <v>1822.062251543181</v>
      </c>
      <c r="L4787">
        <v>1824.7707031443119</v>
      </c>
      <c r="M4787">
        <v>6540.2026647546463</v>
      </c>
      <c r="N4787">
        <v>5232.7993974371857</v>
      </c>
      <c r="O4787">
        <v>3974.4318899129571</v>
      </c>
      <c r="P4787">
        <v>5025.9099779746221</v>
      </c>
      <c r="Q4787">
        <v>2515.5728272773281</v>
      </c>
      <c r="R4787">
        <v>3762.5493780000002</v>
      </c>
      <c r="S4787">
        <v>6939.7182363599986</v>
      </c>
      <c r="T4787">
        <v>4409.0762663426758</v>
      </c>
      <c r="U4787">
        <v>1196.6946115000001</v>
      </c>
      <c r="V4787">
        <v>2869</v>
      </c>
      <c r="W4787">
        <v>2219.1228676182909</v>
      </c>
      <c r="X4787">
        <v>12060.468000000001</v>
      </c>
      <c r="Y4787">
        <v>17003</v>
      </c>
      <c r="Z4787">
        <v>2042.267476588682</v>
      </c>
      <c r="AA4787">
        <v>33738</v>
      </c>
      <c r="AB4787">
        <v>198</v>
      </c>
      <c r="AC4787">
        <v>5869.3847569647414</v>
      </c>
      <c r="AD4787">
        <v>4536.0157882127714</v>
      </c>
      <c r="AE4787">
        <v>4812.4933833599998</v>
      </c>
      <c r="AF4787">
        <v>22372.79474218754</v>
      </c>
      <c r="AG4787">
        <v>46650</v>
      </c>
      <c r="AH4787">
        <v>8285.3447416324434</v>
      </c>
      <c r="AI4787">
        <v>2840.30198784</v>
      </c>
      <c r="AJ4787">
        <v>13427.23452488467</v>
      </c>
      <c r="AK4787">
        <v>1524</v>
      </c>
      <c r="AL4787">
        <v>243960.546875</v>
      </c>
      <c r="AM4787">
        <v>188611.796875</v>
      </c>
      <c r="AN4787">
        <v>55348.7421875</v>
      </c>
      <c r="AO4787" s="5" t="s">
        <v>6088</v>
      </c>
    </row>
    <row r="4788" spans="1:41" ht="14.25" x14ac:dyDescent="0.45">
      <c r="A4788">
        <v>2023</v>
      </c>
      <c r="B4788" s="5" t="s">
        <v>1508</v>
      </c>
      <c r="C4788" s="5" t="s">
        <v>277</v>
      </c>
      <c r="D4788" s="5" t="s">
        <v>107</v>
      </c>
      <c r="E4788" s="5" t="s">
        <v>30</v>
      </c>
      <c r="F4788" s="5" t="s">
        <v>30</v>
      </c>
      <c r="G4788" s="5" t="s">
        <v>87</v>
      </c>
      <c r="H4788" s="5" t="s">
        <v>130</v>
      </c>
      <c r="I4788">
        <v>6025.401908079878</v>
      </c>
      <c r="J4788">
        <v>5993.3805799664124</v>
      </c>
      <c r="K4788">
        <v>1353.740047557694</v>
      </c>
      <c r="L4788">
        <v>1420.273123500001</v>
      </c>
      <c r="M4788">
        <v>5578.9332359676382</v>
      </c>
      <c r="N4788">
        <v>4876.9078763238458</v>
      </c>
      <c r="O4788">
        <v>4008</v>
      </c>
      <c r="P4788">
        <v>355</v>
      </c>
      <c r="Q4788">
        <v>2794.9699076010229</v>
      </c>
      <c r="R4788">
        <v>3418.772942555705</v>
      </c>
      <c r="S4788">
        <v>4255.7999999999993</v>
      </c>
      <c r="T4788">
        <v>3992.1690101984959</v>
      </c>
      <c r="U4788">
        <v>1807.168462743954</v>
      </c>
      <c r="V4788">
        <v>3249</v>
      </c>
      <c r="W4788">
        <v>792.58070487279269</v>
      </c>
      <c r="X4788">
        <v>7003.97177999213</v>
      </c>
      <c r="Y4788">
        <v>18164</v>
      </c>
      <c r="Z4788">
        <v>1818.5922323415041</v>
      </c>
      <c r="AA4788">
        <v>25621.433642851291</v>
      </c>
      <c r="AB4788">
        <v>606</v>
      </c>
      <c r="AC4788">
        <v>5044.0315826549559</v>
      </c>
      <c r="AD4788">
        <v>4164.742695178862</v>
      </c>
      <c r="AE4788">
        <v>4407.9729245728631</v>
      </c>
      <c r="AF4788">
        <v>23897.40153810718</v>
      </c>
      <c r="AG4788">
        <v>39276</v>
      </c>
      <c r="AH4788">
        <v>12080.08161083812</v>
      </c>
      <c r="AI4788">
        <v>1942.6112537017559</v>
      </c>
      <c r="AJ4788">
        <v>21248.62919487173</v>
      </c>
      <c r="AK4788">
        <v>2123.7259951622841</v>
      </c>
      <c r="AL4788">
        <v>217321.28125</v>
      </c>
      <c r="AM4788">
        <v>169418.9375</v>
      </c>
      <c r="AN4788">
        <v>47902.35546875</v>
      </c>
      <c r="AO4788" s="5" t="s">
        <v>3318</v>
      </c>
    </row>
    <row r="4789" spans="1:41" ht="14.25" x14ac:dyDescent="0.45">
      <c r="A4789">
        <v>2023</v>
      </c>
      <c r="B4789" s="5" t="s">
        <v>1507</v>
      </c>
      <c r="C4789" s="5" t="s">
        <v>277</v>
      </c>
      <c r="D4789" s="5" t="s">
        <v>107</v>
      </c>
      <c r="E4789" s="5" t="s">
        <v>30</v>
      </c>
      <c r="F4789" s="5" t="s">
        <v>30</v>
      </c>
      <c r="G4789" s="5" t="s">
        <v>87</v>
      </c>
      <c r="H4789" s="5" t="s">
        <v>130</v>
      </c>
      <c r="I4789">
        <v>5408.9225231814007</v>
      </c>
      <c r="J4789">
        <v>315</v>
      </c>
      <c r="K4789"/>
      <c r="L4789">
        <v>1451.584650301857</v>
      </c>
      <c r="M4789">
        <v>5311.0221674999966</v>
      </c>
      <c r="N4789">
        <v>3469.2</v>
      </c>
      <c r="O4789">
        <v>3946.5006497573681</v>
      </c>
      <c r="P4789">
        <v>355</v>
      </c>
      <c r="Q4789">
        <v>3311.5092278271359</v>
      </c>
      <c r="R4789">
        <v>4395.9618986434316</v>
      </c>
      <c r="S4789">
        <v>12312.54002071403</v>
      </c>
      <c r="T4789">
        <v>4160.2747686381608</v>
      </c>
      <c r="U4789">
        <v>1244</v>
      </c>
      <c r="V4789">
        <v>3311</v>
      </c>
      <c r="W4789">
        <v>982.85154954745485</v>
      </c>
      <c r="X4789">
        <v>5486.6988672614516</v>
      </c>
      <c r="Y4789">
        <v>24483</v>
      </c>
      <c r="Z4789">
        <v>1912.744670713101</v>
      </c>
      <c r="AA4789">
        <v>28505.530859193939</v>
      </c>
      <c r="AB4789">
        <v>606</v>
      </c>
      <c r="AC4789">
        <v>5002.8084051578298</v>
      </c>
      <c r="AD4789">
        <v>4334.1189439421332</v>
      </c>
      <c r="AE4789">
        <v>6045.5527508640698</v>
      </c>
      <c r="AF4789">
        <v>23152.34</v>
      </c>
      <c r="AG4789">
        <v>36454.151755887237</v>
      </c>
      <c r="AH4789">
        <v>9196.3018711027034</v>
      </c>
      <c r="AI4789">
        <v>1981.4634787757921</v>
      </c>
      <c r="AJ4789">
        <v>22703.356939963662</v>
      </c>
      <c r="AK4789">
        <v>2081</v>
      </c>
      <c r="AL4789">
        <v>221920.4375</v>
      </c>
      <c r="AM4789">
        <v>171521.671875</v>
      </c>
      <c r="AN4789">
        <v>50398.7734375</v>
      </c>
      <c r="AO4789" s="5" t="s">
        <v>3317</v>
      </c>
    </row>
    <row r="4790" spans="1:41" ht="14.25" x14ac:dyDescent="0.45">
      <c r="A4790">
        <v>2023</v>
      </c>
      <c r="B4790" s="5" t="s">
        <v>4071</v>
      </c>
      <c r="C4790" s="5" t="s">
        <v>277</v>
      </c>
      <c r="D4790" s="5" t="s">
        <v>107</v>
      </c>
      <c r="E4790" s="5" t="s">
        <v>30</v>
      </c>
      <c r="F4790" s="5" t="s">
        <v>30</v>
      </c>
      <c r="G4790" s="5" t="s">
        <v>87</v>
      </c>
      <c r="H4790" s="5" t="s">
        <v>130</v>
      </c>
      <c r="I4790">
        <v>10127.409101947331</v>
      </c>
      <c r="J4790">
        <v>3788.961003079583</v>
      </c>
      <c r="K4790">
        <v>1822.8997874750819</v>
      </c>
      <c r="L4790">
        <v>2164.4847</v>
      </c>
      <c r="M4790">
        <v>6421.7387779142937</v>
      </c>
      <c r="N4790">
        <v>5823.0447365242489</v>
      </c>
      <c r="O4790">
        <v>4041.0668259247218</v>
      </c>
      <c r="P4790">
        <v>4618.6675883914422</v>
      </c>
      <c r="Q4790">
        <v>2580.9311429523182</v>
      </c>
      <c r="R4790">
        <v>3807.733234724999</v>
      </c>
      <c r="S4790">
        <v>4830</v>
      </c>
      <c r="T4790">
        <v>4279.4171932032004</v>
      </c>
      <c r="U4790">
        <v>1196.6946115000001</v>
      </c>
      <c r="V4790">
        <v>3552</v>
      </c>
      <c r="W4790">
        <v>2418.717818546239</v>
      </c>
      <c r="X4790">
        <v>5810.7772672416004</v>
      </c>
      <c r="Y4790">
        <v>17699</v>
      </c>
      <c r="Z4790">
        <v>1803</v>
      </c>
      <c r="AA4790">
        <v>36420</v>
      </c>
      <c r="AB4790">
        <v>606</v>
      </c>
      <c r="AC4790">
        <v>6461.2844999999998</v>
      </c>
      <c r="AD4790">
        <v>4333.4671230443328</v>
      </c>
      <c r="AE4790">
        <v>5129.5594116672</v>
      </c>
      <c r="AF4790">
        <v>22714.470764071018</v>
      </c>
      <c r="AG4790">
        <v>43371</v>
      </c>
      <c r="AH4790">
        <v>12114</v>
      </c>
      <c r="AI4790">
        <v>2426.7696054336002</v>
      </c>
      <c r="AJ4790">
        <v>12639</v>
      </c>
      <c r="AK4790">
        <v>1630.2949300903811</v>
      </c>
      <c r="AL4790">
        <v>234632.390625</v>
      </c>
      <c r="AM4790">
        <v>183897.234375</v>
      </c>
      <c r="AN4790">
        <v>50735.15234375</v>
      </c>
      <c r="AO4790" s="5" t="s">
        <v>4727</v>
      </c>
    </row>
    <row r="4791" spans="1:41" ht="14.25" x14ac:dyDescent="0.45">
      <c r="A4791">
        <v>2023</v>
      </c>
      <c r="B4791" s="5" t="s">
        <v>589</v>
      </c>
      <c r="C4791" s="5" t="s">
        <v>277</v>
      </c>
      <c r="D4791" s="5" t="s">
        <v>107</v>
      </c>
      <c r="E4791" s="5" t="s">
        <v>30</v>
      </c>
      <c r="F4791" s="5" t="s">
        <v>30</v>
      </c>
      <c r="G4791" s="5" t="s">
        <v>87</v>
      </c>
      <c r="H4791" s="5" t="s">
        <v>130</v>
      </c>
      <c r="I4791">
        <v>9207.4474898341014</v>
      </c>
      <c r="J4791">
        <v>3056.9259764969452</v>
      </c>
      <c r="K4791">
        <v>2202.5167873346591</v>
      </c>
      <c r="L4791">
        <v>2864.4695435315939</v>
      </c>
      <c r="M4791">
        <v>6639.6383252812129</v>
      </c>
      <c r="N4791">
        <v>4837.8719684999996</v>
      </c>
      <c r="O4791">
        <v>3937.1273410609328</v>
      </c>
      <c r="P4791">
        <v>334</v>
      </c>
      <c r="Q4791">
        <v>2764.2738491674818</v>
      </c>
      <c r="R4791">
        <v>3857.2337667764241</v>
      </c>
      <c r="S4791">
        <v>4821.4483200000004</v>
      </c>
      <c r="T4791">
        <v>4020.5075704012879</v>
      </c>
      <c r="U4791">
        <v>1214.6450306725001</v>
      </c>
      <c r="V4791">
        <v>73</v>
      </c>
      <c r="W4791">
        <v>1059.1709562880219</v>
      </c>
      <c r="X4791">
        <v>6564.4007418898582</v>
      </c>
      <c r="Y4791">
        <v>18024</v>
      </c>
      <c r="Z4791">
        <v>1571.46105838115</v>
      </c>
      <c r="AA4791">
        <v>35022.862277034132</v>
      </c>
      <c r="AB4791">
        <v>606</v>
      </c>
      <c r="AC4791">
        <v>6315.4999799999996</v>
      </c>
      <c r="AD4791">
        <v>3454.5422147306608</v>
      </c>
      <c r="AE4791">
        <v>4285.0480052995199</v>
      </c>
      <c r="AF4791">
        <v>25260.525782796791</v>
      </c>
      <c r="AG4791">
        <v>33116.254438947661</v>
      </c>
      <c r="AH4791">
        <v>16218.29724721335</v>
      </c>
      <c r="AI4791">
        <v>2214.0353162730239</v>
      </c>
      <c r="AJ4791">
        <v>13020.831381084459</v>
      </c>
      <c r="AK4791">
        <v>1839.8837183494979</v>
      </c>
      <c r="AL4791">
        <v>218403.90625</v>
      </c>
      <c r="AM4791">
        <v>164826.34375</v>
      </c>
      <c r="AN4791">
        <v>53577.56640625</v>
      </c>
      <c r="AO4791" s="5" t="s">
        <v>1234</v>
      </c>
    </row>
    <row r="4792" spans="1:41" ht="14.25" x14ac:dyDescent="0.45">
      <c r="A4792">
        <v>2023</v>
      </c>
      <c r="B4792" s="5" t="s">
        <v>1509</v>
      </c>
      <c r="C4792" s="5" t="s">
        <v>277</v>
      </c>
      <c r="D4792" s="5" t="s">
        <v>107</v>
      </c>
      <c r="E4792" s="5" t="s">
        <v>30</v>
      </c>
      <c r="F4792" s="5" t="s">
        <v>30</v>
      </c>
      <c r="G4792" s="5" t="s">
        <v>87</v>
      </c>
      <c r="H4792" s="5" t="s">
        <v>130</v>
      </c>
      <c r="I4792">
        <v>6535</v>
      </c>
      <c r="J4792">
        <v>3466.4467874408292</v>
      </c>
      <c r="K4792">
        <v>1723.1073432901769</v>
      </c>
      <c r="L4792">
        <v>2043.937138940566</v>
      </c>
      <c r="M4792">
        <v>5599.4987166409983</v>
      </c>
      <c r="N4792">
        <v>4600.341364541242</v>
      </c>
      <c r="O4792">
        <v>3670.5312901980401</v>
      </c>
      <c r="P4792">
        <v>355</v>
      </c>
      <c r="Q4792">
        <v>3797.5485033665591</v>
      </c>
      <c r="R4792">
        <v>3745.448921875608</v>
      </c>
      <c r="S4792">
        <v>7814</v>
      </c>
      <c r="T4792">
        <v>3942.7240530835702</v>
      </c>
      <c r="U4792">
        <v>1218.5257562423569</v>
      </c>
      <c r="V4792">
        <v>3073</v>
      </c>
      <c r="W4792">
        <v>1079.2952044574949</v>
      </c>
      <c r="X4792">
        <v>6322.2740198882257</v>
      </c>
      <c r="Y4792">
        <v>16300</v>
      </c>
      <c r="Z4792">
        <v>2069.6635903157498</v>
      </c>
      <c r="AA4792">
        <v>33013.713055140142</v>
      </c>
      <c r="AB4792"/>
      <c r="AC4792">
        <v>4470.9004676568384</v>
      </c>
      <c r="AD4792">
        <v>4144.7218806701703</v>
      </c>
      <c r="AE4792">
        <v>4344</v>
      </c>
      <c r="AF4792">
        <v>25093.428962925522</v>
      </c>
      <c r="AG4792">
        <v>33168.947268124961</v>
      </c>
      <c r="AH4792">
        <v>9499.8693291572763</v>
      </c>
      <c r="AI4792">
        <v>1904.5208369625059</v>
      </c>
      <c r="AJ4792">
        <v>13924.071274983249</v>
      </c>
      <c r="AK4792">
        <v>1899.586282255081</v>
      </c>
      <c r="AL4792">
        <v>208820.109375</v>
      </c>
      <c r="AM4792">
        <v>161219.984375</v>
      </c>
      <c r="AN4792">
        <v>47600.12890625</v>
      </c>
      <c r="AO4792" s="5" t="s">
        <v>3319</v>
      </c>
    </row>
    <row r="4793" spans="1:41" ht="14.25" x14ac:dyDescent="0.45">
      <c r="A4793">
        <v>2023</v>
      </c>
      <c r="B4793" s="5" t="s">
        <v>5028</v>
      </c>
      <c r="C4793" s="5" t="s">
        <v>277</v>
      </c>
      <c r="D4793" s="5" t="s">
        <v>107</v>
      </c>
      <c r="E4793" s="5" t="s">
        <v>216</v>
      </c>
      <c r="F4793" s="5" t="s">
        <v>283</v>
      </c>
      <c r="G4793" s="5" t="s">
        <v>86</v>
      </c>
      <c r="H4793" s="5" t="s">
        <v>130</v>
      </c>
      <c r="I4793"/>
      <c r="J4793"/>
      <c r="K4793"/>
      <c r="L4793"/>
      <c r="M4793"/>
      <c r="N4793">
        <v>0</v>
      </c>
      <c r="O4793"/>
      <c r="P4793"/>
      <c r="Q4793">
        <v>0</v>
      </c>
      <c r="R4793"/>
      <c r="S4793"/>
      <c r="T4793"/>
      <c r="U4793"/>
      <c r="V4793">
        <v>0</v>
      </c>
      <c r="W4793"/>
      <c r="X4793">
        <v>0</v>
      </c>
      <c r="Y4793"/>
      <c r="Z4793"/>
      <c r="AA4793"/>
      <c r="AB4793"/>
      <c r="AC4793">
        <v>1704.474748981585</v>
      </c>
      <c r="AD4793"/>
      <c r="AE4793"/>
      <c r="AF4793">
        <v>0</v>
      </c>
      <c r="AG4793"/>
      <c r="AH4793">
        <v>0</v>
      </c>
      <c r="AI4793"/>
      <c r="AJ4793"/>
      <c r="AK4793"/>
      <c r="AL4793">
        <v>1704.4747314453125</v>
      </c>
      <c r="AM4793">
        <v>1704.4747314453125</v>
      </c>
      <c r="AN4793">
        <v>0</v>
      </c>
      <c r="AO4793" s="5" t="s">
        <v>6089</v>
      </c>
    </row>
    <row r="4794" spans="1:41" ht="14.25" x14ac:dyDescent="0.45">
      <c r="A4794">
        <v>2023</v>
      </c>
      <c r="B4794" s="5" t="s">
        <v>589</v>
      </c>
      <c r="C4794" s="5" t="s">
        <v>277</v>
      </c>
      <c r="D4794" s="5" t="s">
        <v>107</v>
      </c>
      <c r="E4794" s="5" t="s">
        <v>216</v>
      </c>
      <c r="F4794" s="5" t="s">
        <v>283</v>
      </c>
      <c r="G4794" s="5" t="s">
        <v>86</v>
      </c>
      <c r="H4794" s="5" t="s">
        <v>130</v>
      </c>
      <c r="I4794">
        <v>0</v>
      </c>
      <c r="J4794"/>
      <c r="K4794"/>
      <c r="L4794">
        <v>0</v>
      </c>
      <c r="M4794">
        <v>0</v>
      </c>
      <c r="N4794">
        <v>0</v>
      </c>
      <c r="O4794"/>
      <c r="P4794"/>
      <c r="Q4794">
        <v>0</v>
      </c>
      <c r="R4794"/>
      <c r="S4794"/>
      <c r="T4794"/>
      <c r="U4794"/>
      <c r="V4794">
        <v>0</v>
      </c>
      <c r="W4794"/>
      <c r="X4794">
        <v>0</v>
      </c>
      <c r="Y4794"/>
      <c r="Z4794"/>
      <c r="AA4794"/>
      <c r="AB4794"/>
      <c r="AC4794">
        <v>1703.4809478795469</v>
      </c>
      <c r="AD4794"/>
      <c r="AE4794"/>
      <c r="AF4794">
        <v>0</v>
      </c>
      <c r="AG4794"/>
      <c r="AH4794">
        <v>0</v>
      </c>
      <c r="AI4794"/>
      <c r="AJ4794">
        <v>0</v>
      </c>
      <c r="AK4794"/>
      <c r="AL4794">
        <v>1703.48095703125</v>
      </c>
      <c r="AM4794">
        <v>1703.48095703125</v>
      </c>
      <c r="AN4794">
        <v>0</v>
      </c>
      <c r="AO4794" s="5" t="s">
        <v>1235</v>
      </c>
    </row>
    <row r="4795" spans="1:41" ht="14.25" x14ac:dyDescent="0.45">
      <c r="A4795">
        <v>2023</v>
      </c>
      <c r="B4795" s="5" t="s">
        <v>1507</v>
      </c>
      <c r="C4795" s="5" t="s">
        <v>277</v>
      </c>
      <c r="D4795" s="5" t="s">
        <v>107</v>
      </c>
      <c r="E4795" s="5" t="s">
        <v>216</v>
      </c>
      <c r="F4795" s="5" t="s">
        <v>283</v>
      </c>
      <c r="G4795" s="5" t="s">
        <v>86</v>
      </c>
      <c r="H4795" s="5" t="s">
        <v>130</v>
      </c>
      <c r="I4795"/>
      <c r="J4795"/>
      <c r="K4795"/>
      <c r="L4795"/>
      <c r="M4795"/>
      <c r="N4795"/>
      <c r="O4795"/>
      <c r="P4795"/>
      <c r="Q4795">
        <v>0</v>
      </c>
      <c r="R4795"/>
      <c r="S4795">
        <v>0</v>
      </c>
      <c r="T4795">
        <v>0</v>
      </c>
      <c r="U4795"/>
      <c r="V4795"/>
      <c r="W4795"/>
      <c r="X4795"/>
      <c r="Y4795"/>
      <c r="Z4795"/>
      <c r="AA4795">
        <v>0</v>
      </c>
      <c r="AB4795">
        <v>0</v>
      </c>
      <c r="AC4795">
        <v>1274.9070994940967</v>
      </c>
      <c r="AD4795"/>
      <c r="AE4795"/>
      <c r="AF4795"/>
      <c r="AG4795"/>
      <c r="AH4795"/>
      <c r="AI4795">
        <v>0</v>
      </c>
      <c r="AJ4795"/>
      <c r="AK4795"/>
      <c r="AL4795">
        <v>1274.9071044921875</v>
      </c>
      <c r="AM4795">
        <v>1274.9071044921875</v>
      </c>
      <c r="AN4795">
        <v>0</v>
      </c>
      <c r="AO4795" s="5" t="s">
        <v>3320</v>
      </c>
    </row>
    <row r="4796" spans="1:41" ht="14.25" x14ac:dyDescent="0.45">
      <c r="A4796">
        <v>2023</v>
      </c>
      <c r="B4796" s="5" t="s">
        <v>1509</v>
      </c>
      <c r="C4796" s="5" t="s">
        <v>277</v>
      </c>
      <c r="D4796" s="5" t="s">
        <v>107</v>
      </c>
      <c r="E4796" s="5" t="s">
        <v>216</v>
      </c>
      <c r="F4796" s="5" t="s">
        <v>283</v>
      </c>
      <c r="G4796" s="5" t="s">
        <v>86</v>
      </c>
      <c r="H4796" s="5" t="s">
        <v>130</v>
      </c>
      <c r="I4796"/>
      <c r="J4796"/>
      <c r="K4796"/>
      <c r="L4796"/>
      <c r="M4796"/>
      <c r="N4796">
        <v>0</v>
      </c>
      <c r="O4796"/>
      <c r="P4796"/>
      <c r="Q4796">
        <v>0</v>
      </c>
      <c r="R4796"/>
      <c r="S4796"/>
      <c r="T4796"/>
      <c r="U4796"/>
      <c r="V4796">
        <v>0</v>
      </c>
      <c r="W4796"/>
      <c r="X4796"/>
      <c r="Y4796">
        <v>0</v>
      </c>
      <c r="Z4796"/>
      <c r="AA4796"/>
      <c r="AB4796"/>
      <c r="AC4796">
        <v>1311.3631644423283</v>
      </c>
      <c r="AD4796"/>
      <c r="AE4796"/>
      <c r="AF4796"/>
      <c r="AG4796"/>
      <c r="AH4796">
        <v>0</v>
      </c>
      <c r="AI4796"/>
      <c r="AJ4796">
        <v>0</v>
      </c>
      <c r="AK4796"/>
      <c r="AL4796">
        <v>1311.3631591796875</v>
      </c>
      <c r="AM4796">
        <v>1311.3631591796875</v>
      </c>
      <c r="AN4796">
        <v>0</v>
      </c>
      <c r="AO4796" s="5" t="s">
        <v>3322</v>
      </c>
    </row>
    <row r="4797" spans="1:41" ht="14.25" x14ac:dyDescent="0.45">
      <c r="A4797">
        <v>2023</v>
      </c>
      <c r="B4797" s="5" t="s">
        <v>4071</v>
      </c>
      <c r="C4797" s="5" t="s">
        <v>277</v>
      </c>
      <c r="D4797" s="5" t="s">
        <v>107</v>
      </c>
      <c r="E4797" s="5" t="s">
        <v>216</v>
      </c>
      <c r="F4797" s="5" t="s">
        <v>283</v>
      </c>
      <c r="G4797" s="5" t="s">
        <v>86</v>
      </c>
      <c r="H4797" s="5" t="s">
        <v>130</v>
      </c>
      <c r="I4797"/>
      <c r="J4797"/>
      <c r="K4797"/>
      <c r="L4797"/>
      <c r="M4797"/>
      <c r="N4797">
        <v>0</v>
      </c>
      <c r="O4797"/>
      <c r="P4797"/>
      <c r="Q4797">
        <v>0</v>
      </c>
      <c r="R4797"/>
      <c r="S4797"/>
      <c r="T4797"/>
      <c r="U4797"/>
      <c r="V4797">
        <v>0</v>
      </c>
      <c r="W4797"/>
      <c r="X4797">
        <v>0</v>
      </c>
      <c r="Y4797">
        <v>0</v>
      </c>
      <c r="Z4797"/>
      <c r="AA4797"/>
      <c r="AB4797"/>
      <c r="AC4797">
        <v>1759.8080736458735</v>
      </c>
      <c r="AD4797"/>
      <c r="AE4797"/>
      <c r="AF4797">
        <v>0</v>
      </c>
      <c r="AG4797"/>
      <c r="AH4797">
        <v>0</v>
      </c>
      <c r="AI4797"/>
      <c r="AJ4797"/>
      <c r="AK4797"/>
      <c r="AL4797">
        <v>1759.80810546875</v>
      </c>
      <c r="AM4797">
        <v>1759.80810546875</v>
      </c>
      <c r="AN4797">
        <v>0</v>
      </c>
      <c r="AO4797" s="5" t="s">
        <v>4728</v>
      </c>
    </row>
    <row r="4798" spans="1:41" ht="14.25" x14ac:dyDescent="0.45">
      <c r="A4798">
        <v>2023</v>
      </c>
      <c r="B4798" s="5" t="s">
        <v>1508</v>
      </c>
      <c r="C4798" s="5" t="s">
        <v>277</v>
      </c>
      <c r="D4798" s="5" t="s">
        <v>107</v>
      </c>
      <c r="E4798" s="5" t="s">
        <v>216</v>
      </c>
      <c r="F4798" s="5" t="s">
        <v>283</v>
      </c>
      <c r="G4798" s="5" t="s">
        <v>86</v>
      </c>
      <c r="H4798" s="5" t="s">
        <v>130</v>
      </c>
      <c r="I4798"/>
      <c r="J4798"/>
      <c r="K4798"/>
      <c r="L4798"/>
      <c r="M4798"/>
      <c r="N4798"/>
      <c r="O4798"/>
      <c r="P4798"/>
      <c r="Q4798">
        <v>0</v>
      </c>
      <c r="R4798"/>
      <c r="S4798"/>
      <c r="T4798"/>
      <c r="U4798"/>
      <c r="V4798">
        <v>0</v>
      </c>
      <c r="W4798"/>
      <c r="X4798"/>
      <c r="Y4798"/>
      <c r="Z4798"/>
      <c r="AA4798">
        <v>0</v>
      </c>
      <c r="AB4798">
        <v>0</v>
      </c>
      <c r="AC4798">
        <v>947.72924941660915</v>
      </c>
      <c r="AD4798"/>
      <c r="AE4798"/>
      <c r="AF4798"/>
      <c r="AG4798">
        <v>0</v>
      </c>
      <c r="AH4798">
        <v>0</v>
      </c>
      <c r="AI4798">
        <v>0</v>
      </c>
      <c r="AJ4798"/>
      <c r="AK4798"/>
      <c r="AL4798">
        <v>947.729248046875</v>
      </c>
      <c r="AM4798">
        <v>947.729248046875</v>
      </c>
      <c r="AN4798">
        <v>0</v>
      </c>
      <c r="AO4798" s="5" t="s">
        <v>3321</v>
      </c>
    </row>
    <row r="4799" spans="1:41" ht="14.25" x14ac:dyDescent="0.45">
      <c r="A4799">
        <v>2023</v>
      </c>
      <c r="B4799" s="5" t="s">
        <v>1508</v>
      </c>
      <c r="C4799" s="5" t="s">
        <v>277</v>
      </c>
      <c r="D4799" s="5" t="s">
        <v>107</v>
      </c>
      <c r="E4799" s="5" t="s">
        <v>216</v>
      </c>
      <c r="F4799" s="5" t="s">
        <v>217</v>
      </c>
      <c r="G4799" s="5" t="s">
        <v>86</v>
      </c>
      <c r="H4799" s="5" t="s">
        <v>130</v>
      </c>
      <c r="I4799"/>
      <c r="J4799"/>
      <c r="K4799"/>
      <c r="L4799"/>
      <c r="M4799"/>
      <c r="N4799"/>
      <c r="O4799"/>
      <c r="P4799">
        <v>21.06064998703576</v>
      </c>
      <c r="Q4799">
        <v>131.62906241897349</v>
      </c>
      <c r="R4799"/>
      <c r="S4799"/>
      <c r="T4799"/>
      <c r="U4799"/>
      <c r="V4799">
        <v>0</v>
      </c>
      <c r="W4799"/>
      <c r="X4799"/>
      <c r="Y4799"/>
      <c r="Z4799"/>
      <c r="AA4799">
        <v>191.9467639818439</v>
      </c>
      <c r="AB4799">
        <v>0</v>
      </c>
      <c r="AC4799">
        <v>421.21299974071519</v>
      </c>
      <c r="AD4799">
        <v>131.62906241897349</v>
      </c>
      <c r="AE4799"/>
      <c r="AF4799"/>
      <c r="AG4799">
        <v>0</v>
      </c>
      <c r="AH4799">
        <v>1474.323760467855</v>
      </c>
      <c r="AI4799">
        <v>0</v>
      </c>
      <c r="AJ4799"/>
      <c r="AK4799"/>
      <c r="AL4799">
        <v>2371.80224609375</v>
      </c>
      <c r="AM4799">
        <v>765.8494873046875</v>
      </c>
      <c r="AN4799">
        <v>1605.9527587890625</v>
      </c>
      <c r="AO4799" s="5" t="s">
        <v>3324</v>
      </c>
    </row>
    <row r="4800" spans="1:41" ht="14.25" x14ac:dyDescent="0.45">
      <c r="A4800">
        <v>2023</v>
      </c>
      <c r="B4800" s="5" t="s">
        <v>1509</v>
      </c>
      <c r="C4800" s="5" t="s">
        <v>277</v>
      </c>
      <c r="D4800" s="5" t="s">
        <v>107</v>
      </c>
      <c r="E4800" s="5" t="s">
        <v>216</v>
      </c>
      <c r="F4800" s="5" t="s">
        <v>217</v>
      </c>
      <c r="G4800" s="5" t="s">
        <v>86</v>
      </c>
      <c r="H4800" s="5" t="s">
        <v>130</v>
      </c>
      <c r="I4800"/>
      <c r="J4800"/>
      <c r="K4800"/>
      <c r="L4800"/>
      <c r="M4800"/>
      <c r="N4800">
        <v>0</v>
      </c>
      <c r="O4800">
        <v>0</v>
      </c>
      <c r="P4800"/>
      <c r="Q4800">
        <v>131.24130949182629</v>
      </c>
      <c r="R4800"/>
      <c r="S4800"/>
      <c r="T4800"/>
      <c r="U4800"/>
      <c r="V4800">
        <v>0</v>
      </c>
      <c r="W4800"/>
      <c r="X4800"/>
      <c r="Y4800">
        <v>0</v>
      </c>
      <c r="Z4800"/>
      <c r="AA4800">
        <v>182.26793062224837</v>
      </c>
      <c r="AB4800"/>
      <c r="AC4800">
        <v>363.27594467337519</v>
      </c>
      <c r="AD4800">
        <v>131.24130949182629</v>
      </c>
      <c r="AE4800"/>
      <c r="AF4800"/>
      <c r="AG4800"/>
      <c r="AH4800">
        <v>810.84030795478088</v>
      </c>
      <c r="AI4800"/>
      <c r="AJ4800">
        <v>0</v>
      </c>
      <c r="AK4800"/>
      <c r="AL4800">
        <v>1618.8668212890625</v>
      </c>
      <c r="AM4800">
        <v>676.78521728515625</v>
      </c>
      <c r="AN4800">
        <v>942.08160400390625</v>
      </c>
      <c r="AO4800" s="5" t="s">
        <v>3325</v>
      </c>
    </row>
    <row r="4801" spans="1:41" ht="14.25" x14ac:dyDescent="0.45">
      <c r="A4801">
        <v>2023</v>
      </c>
      <c r="B4801" s="5" t="s">
        <v>1507</v>
      </c>
      <c r="C4801" s="5" t="s">
        <v>277</v>
      </c>
      <c r="D4801" s="5" t="s">
        <v>107</v>
      </c>
      <c r="E4801" s="5" t="s">
        <v>216</v>
      </c>
      <c r="F4801" s="5" t="s">
        <v>217</v>
      </c>
      <c r="G4801" s="5" t="s">
        <v>86</v>
      </c>
      <c r="H4801" s="5" t="s">
        <v>130</v>
      </c>
      <c r="I4801"/>
      <c r="J4801"/>
      <c r="K4801"/>
      <c r="L4801"/>
      <c r="M4801"/>
      <c r="N4801"/>
      <c r="O4801">
        <v>0</v>
      </c>
      <c r="P4801">
        <v>21.461366296366819</v>
      </c>
      <c r="Q4801">
        <v>107.3068314818341</v>
      </c>
      <c r="R4801"/>
      <c r="S4801">
        <v>235.00196094521667</v>
      </c>
      <c r="T4801"/>
      <c r="U4801"/>
      <c r="V4801"/>
      <c r="W4801"/>
      <c r="X4801"/>
      <c r="Y4801"/>
      <c r="Z4801"/>
      <c r="AA4801">
        <v>200.2345475451024</v>
      </c>
      <c r="AB4801">
        <v>0</v>
      </c>
      <c r="AC4801">
        <v>371.74187592737155</v>
      </c>
      <c r="AD4801"/>
      <c r="AE4801"/>
      <c r="AF4801"/>
      <c r="AG4801"/>
      <c r="AH4801"/>
      <c r="AI4801">
        <v>0</v>
      </c>
      <c r="AJ4801"/>
      <c r="AK4801"/>
      <c r="AL4801">
        <v>935.74658203125</v>
      </c>
      <c r="AM4801">
        <v>700.74462890625</v>
      </c>
      <c r="AN4801">
        <v>235.00196838378906</v>
      </c>
      <c r="AO4801" s="5" t="s">
        <v>3323</v>
      </c>
    </row>
    <row r="4802" spans="1:41" ht="14.25" x14ac:dyDescent="0.45">
      <c r="A4802">
        <v>2023</v>
      </c>
      <c r="B4802" s="5" t="s">
        <v>4071</v>
      </c>
      <c r="C4802" s="5" t="s">
        <v>277</v>
      </c>
      <c r="D4802" s="5" t="s">
        <v>107</v>
      </c>
      <c r="E4802" s="5" t="s">
        <v>216</v>
      </c>
      <c r="F4802" s="5" t="s">
        <v>217</v>
      </c>
      <c r="G4802" s="5" t="s">
        <v>86</v>
      </c>
      <c r="H4802" s="5" t="s">
        <v>130</v>
      </c>
      <c r="I4802"/>
      <c r="J4802"/>
      <c r="K4802"/>
      <c r="L4802"/>
      <c r="M4802"/>
      <c r="N4802">
        <v>0</v>
      </c>
      <c r="O4802"/>
      <c r="P4802"/>
      <c r="Q4802">
        <v>128.57931321673786</v>
      </c>
      <c r="R4802"/>
      <c r="S4802"/>
      <c r="T4802"/>
      <c r="U4802"/>
      <c r="V4802">
        <v>59.660801332566372</v>
      </c>
      <c r="W4802"/>
      <c r="X4802">
        <v>0</v>
      </c>
      <c r="Y4802">
        <v>0</v>
      </c>
      <c r="Z4802"/>
      <c r="AA4802"/>
      <c r="AB4802"/>
      <c r="AC4802">
        <v>633.00697113009107</v>
      </c>
      <c r="AD4802">
        <v>128.57931321673786</v>
      </c>
      <c r="AE4802"/>
      <c r="AF4802">
        <v>0</v>
      </c>
      <c r="AG4802"/>
      <c r="AH4802">
        <v>807.47808700111375</v>
      </c>
      <c r="AI4802"/>
      <c r="AJ4802"/>
      <c r="AK4802"/>
      <c r="AL4802">
        <v>1757.304443359375</v>
      </c>
      <c r="AM4802">
        <v>821.2470703125</v>
      </c>
      <c r="AN4802">
        <v>936.057373046875</v>
      </c>
      <c r="AO4802" s="5" t="s">
        <v>4729</v>
      </c>
    </row>
    <row r="4803" spans="1:41" ht="14.25" x14ac:dyDescent="0.45">
      <c r="A4803">
        <v>2023</v>
      </c>
      <c r="B4803" s="5" t="s">
        <v>5028</v>
      </c>
      <c r="C4803" s="5" t="s">
        <v>277</v>
      </c>
      <c r="D4803" s="5" t="s">
        <v>107</v>
      </c>
      <c r="E4803" s="5" t="s">
        <v>216</v>
      </c>
      <c r="F4803" s="5" t="s">
        <v>217</v>
      </c>
      <c r="G4803" s="5" t="s">
        <v>86</v>
      </c>
      <c r="H4803" s="5" t="s">
        <v>130</v>
      </c>
      <c r="I4803"/>
      <c r="J4803"/>
      <c r="K4803"/>
      <c r="L4803"/>
      <c r="M4803"/>
      <c r="N4803">
        <v>0</v>
      </c>
      <c r="O4803"/>
      <c r="P4803"/>
      <c r="Q4803">
        <v>125</v>
      </c>
      <c r="R4803"/>
      <c r="S4803"/>
      <c r="T4803"/>
      <c r="U4803"/>
      <c r="V4803">
        <v>33</v>
      </c>
      <c r="W4803"/>
      <c r="X4803">
        <v>0</v>
      </c>
      <c r="Y4803"/>
      <c r="Z4803"/>
      <c r="AA4803"/>
      <c r="AB4803"/>
      <c r="AC4803">
        <v>0</v>
      </c>
      <c r="AD4803">
        <v>125</v>
      </c>
      <c r="AE4803"/>
      <c r="AF4803">
        <v>0</v>
      </c>
      <c r="AG4803"/>
      <c r="AH4803">
        <v>198</v>
      </c>
      <c r="AI4803"/>
      <c r="AJ4803"/>
      <c r="AK4803"/>
      <c r="AL4803">
        <v>481</v>
      </c>
      <c r="AM4803">
        <v>158</v>
      </c>
      <c r="AN4803">
        <v>323</v>
      </c>
      <c r="AO4803" s="5" t="s">
        <v>6090</v>
      </c>
    </row>
    <row r="4804" spans="1:41" ht="14.25" x14ac:dyDescent="0.45">
      <c r="A4804">
        <v>2023</v>
      </c>
      <c r="B4804" s="5" t="s">
        <v>589</v>
      </c>
      <c r="C4804" s="5" t="s">
        <v>277</v>
      </c>
      <c r="D4804" s="5" t="s">
        <v>107</v>
      </c>
      <c r="E4804" s="5" t="s">
        <v>216</v>
      </c>
      <c r="F4804" s="5" t="s">
        <v>217</v>
      </c>
      <c r="G4804" s="5" t="s">
        <v>86</v>
      </c>
      <c r="H4804" s="5" t="s">
        <v>130</v>
      </c>
      <c r="I4804">
        <v>0</v>
      </c>
      <c r="J4804"/>
      <c r="K4804"/>
      <c r="L4804"/>
      <c r="M4804">
        <v>0</v>
      </c>
      <c r="N4804">
        <v>0</v>
      </c>
      <c r="O4804">
        <v>0</v>
      </c>
      <c r="P4804">
        <v>20.909919377513845</v>
      </c>
      <c r="Q4804">
        <v>130.68699610946152</v>
      </c>
      <c r="R4804"/>
      <c r="S4804"/>
      <c r="T4804"/>
      <c r="U4804"/>
      <c r="V4804">
        <v>61.684262163665842</v>
      </c>
      <c r="W4804"/>
      <c r="X4804">
        <v>0</v>
      </c>
      <c r="Y4804"/>
      <c r="Z4804"/>
      <c r="AA4804"/>
      <c r="AB4804"/>
      <c r="AC4804">
        <v>658.66246039168607</v>
      </c>
      <c r="AD4804">
        <v>130.68699610946152</v>
      </c>
      <c r="AE4804"/>
      <c r="AF4804"/>
      <c r="AG4804"/>
      <c r="AH4804">
        <v>810.8067724760615</v>
      </c>
      <c r="AI4804"/>
      <c r="AJ4804">
        <v>0</v>
      </c>
      <c r="AK4804"/>
      <c r="AL4804">
        <v>1813.4375</v>
      </c>
      <c r="AM4804">
        <v>871.94366455078125</v>
      </c>
      <c r="AN4804">
        <v>941.4937744140625</v>
      </c>
      <c r="AO4804" s="5" t="s">
        <v>1236</v>
      </c>
    </row>
    <row r="4805" spans="1:41" ht="14.25" x14ac:dyDescent="0.45">
      <c r="A4805">
        <v>2023</v>
      </c>
      <c r="B4805" s="5" t="s">
        <v>1507</v>
      </c>
      <c r="C4805" s="5" t="s">
        <v>277</v>
      </c>
      <c r="D4805" s="5" t="s">
        <v>107</v>
      </c>
      <c r="E4805" s="5" t="s">
        <v>216</v>
      </c>
      <c r="F4805" s="5" t="s">
        <v>284</v>
      </c>
      <c r="G4805" s="5" t="s">
        <v>86</v>
      </c>
      <c r="H4805" s="5" t="s">
        <v>130</v>
      </c>
      <c r="I4805">
        <v>224.6792777098392</v>
      </c>
      <c r="J4805"/>
      <c r="K4805"/>
      <c r="L4805"/>
      <c r="M4805">
        <v>274.70548859349526</v>
      </c>
      <c r="N4805"/>
      <c r="O4805">
        <v>203.88297981548476</v>
      </c>
      <c r="P4805">
        <v>418.49664277915298</v>
      </c>
      <c r="Q4805">
        <v>142.85221941019162</v>
      </c>
      <c r="R4805"/>
      <c r="S4805">
        <v>1102.041159318436</v>
      </c>
      <c r="T4805"/>
      <c r="U4805"/>
      <c r="V4805">
        <v>346.60106568632409</v>
      </c>
      <c r="W4805">
        <v>156.45336030051411</v>
      </c>
      <c r="X4805">
        <v>160.26934877419095</v>
      </c>
      <c r="Y4805">
        <v>3189.1590316401093</v>
      </c>
      <c r="Z4805">
        <v>272017.4355541793</v>
      </c>
      <c r="AA4805">
        <v>1498.6794869790788</v>
      </c>
      <c r="AB4805">
        <v>34.338186074186908</v>
      </c>
      <c r="AC4805">
        <v>203.9366332312257</v>
      </c>
      <c r="AD4805">
        <v>382.10567701871855</v>
      </c>
      <c r="AE4805">
        <v>270.14599905313548</v>
      </c>
      <c r="AF4805"/>
      <c r="AG4805">
        <v>5265.5462208135987</v>
      </c>
      <c r="AH4805">
        <v>726.77198336433219</v>
      </c>
      <c r="AI4805">
        <v>0</v>
      </c>
      <c r="AJ4805">
        <v>4185.2510275964105</v>
      </c>
      <c r="AK4805"/>
      <c r="AL4805">
        <v>290803.34375</v>
      </c>
      <c r="AM4805">
        <v>287762.78125</v>
      </c>
      <c r="AN4805">
        <v>3040.568115234375</v>
      </c>
      <c r="AO4805" s="5" t="s">
        <v>3327</v>
      </c>
    </row>
    <row r="4806" spans="1:41" ht="14.25" x14ac:dyDescent="0.45">
      <c r="A4806">
        <v>2023</v>
      </c>
      <c r="B4806" s="5" t="s">
        <v>589</v>
      </c>
      <c r="C4806" s="5" t="s">
        <v>277</v>
      </c>
      <c r="D4806" s="5" t="s">
        <v>107</v>
      </c>
      <c r="E4806" s="5" t="s">
        <v>216</v>
      </c>
      <c r="F4806" s="5" t="s">
        <v>284</v>
      </c>
      <c r="G4806" s="5" t="s">
        <v>86</v>
      </c>
      <c r="H4806" s="5" t="s">
        <v>130</v>
      </c>
      <c r="I4806">
        <v>38.868477837974531</v>
      </c>
      <c r="J4806"/>
      <c r="K4806">
        <v>85.348017923198256</v>
      </c>
      <c r="L4806"/>
      <c r="M4806">
        <v>248.82804059241474</v>
      </c>
      <c r="N4806">
        <v>21.955415346389536</v>
      </c>
      <c r="O4806">
        <v>134.64315285568713</v>
      </c>
      <c r="P4806">
        <v>365.92358910649227</v>
      </c>
      <c r="Q4806">
        <v>92.00364526106091</v>
      </c>
      <c r="R4806"/>
      <c r="S4806">
        <v>543.56083683766224</v>
      </c>
      <c r="T4806">
        <v>261.37399221892304</v>
      </c>
      <c r="U4806"/>
      <c r="V4806">
        <v>289.60238337856674</v>
      </c>
      <c r="W4806">
        <v>87.821661385558144</v>
      </c>
      <c r="X4806">
        <v>104.54959688756922</v>
      </c>
      <c r="Y4806">
        <v>1526.4241145585106</v>
      </c>
      <c r="Z4806">
        <v>176.10679862393303</v>
      </c>
      <c r="AA4806"/>
      <c r="AB4806"/>
      <c r="AC4806">
        <v>163.16010090274054</v>
      </c>
      <c r="AD4806">
        <v>316.78527856933476</v>
      </c>
      <c r="AE4806">
        <v>288.55688740969106</v>
      </c>
      <c r="AF4806"/>
      <c r="AG4806">
        <v>2609.7119855196156</v>
      </c>
      <c r="AH4806">
        <v>485.70189763193792</v>
      </c>
      <c r="AI4806"/>
      <c r="AJ4806">
        <v>1551.9819739131044</v>
      </c>
      <c r="AK4806">
        <v>209.09919377513845</v>
      </c>
      <c r="AL4806">
        <v>9602.0068359375</v>
      </c>
      <c r="AM4806">
        <v>7124.29541015625</v>
      </c>
      <c r="AN4806">
        <v>2477.71142578125</v>
      </c>
      <c r="AO4806" s="5" t="s">
        <v>1237</v>
      </c>
    </row>
    <row r="4807" spans="1:41" ht="14.25" x14ac:dyDescent="0.45">
      <c r="A4807">
        <v>2023</v>
      </c>
      <c r="B4807" s="5" t="s">
        <v>4071</v>
      </c>
      <c r="C4807" s="5" t="s">
        <v>277</v>
      </c>
      <c r="D4807" s="5" t="s">
        <v>107</v>
      </c>
      <c r="E4807" s="5" t="s">
        <v>216</v>
      </c>
      <c r="F4807" s="5" t="s">
        <v>284</v>
      </c>
      <c r="G4807" s="5" t="s">
        <v>86</v>
      </c>
      <c r="H4807" s="5" t="s">
        <v>130</v>
      </c>
      <c r="I4807">
        <v>47.699215674176756</v>
      </c>
      <c r="J4807"/>
      <c r="K4807">
        <v>105.949354090592</v>
      </c>
      <c r="L4807"/>
      <c r="M4807">
        <v>244.81501236466889</v>
      </c>
      <c r="N4807">
        <v>0</v>
      </c>
      <c r="O4807">
        <v>182.35529654200056</v>
      </c>
      <c r="P4807"/>
      <c r="Q4807">
        <v>109.11240519572375</v>
      </c>
      <c r="R4807"/>
      <c r="S4807">
        <v>613.06616541740618</v>
      </c>
      <c r="T4807">
        <v>257.15862643347572</v>
      </c>
      <c r="U4807"/>
      <c r="V4807">
        <v>294.18946863989623</v>
      </c>
      <c r="W4807">
        <v>86.405298481647847</v>
      </c>
      <c r="X4807">
        <v>102.8634505733903</v>
      </c>
      <c r="Y4807">
        <v>1495.6345713370949</v>
      </c>
      <c r="Z4807">
        <v>144.00883080274642</v>
      </c>
      <c r="AA4807"/>
      <c r="AB4807"/>
      <c r="AC4807">
        <v>157.50451551797522</v>
      </c>
      <c r="AD4807">
        <v>311.67625523737257</v>
      </c>
      <c r="AE4807">
        <v>245.41088117315701</v>
      </c>
      <c r="AF4807">
        <v>1542.9517586008544</v>
      </c>
      <c r="AG4807">
        <v>2867.8330019861214</v>
      </c>
      <c r="AH4807">
        <v>484.4868522006683</v>
      </c>
      <c r="AI4807"/>
      <c r="AJ4807">
        <v>1036.4897739834603</v>
      </c>
      <c r="AK4807">
        <v>164.58152091742446</v>
      </c>
      <c r="AL4807">
        <v>10494.19140625</v>
      </c>
      <c r="AM4807">
        <v>7940.833984375</v>
      </c>
      <c r="AN4807">
        <v>2553.35791015625</v>
      </c>
      <c r="AO4807" s="5" t="s">
        <v>4730</v>
      </c>
    </row>
    <row r="4808" spans="1:41" ht="14.25" x14ac:dyDescent="0.45">
      <c r="A4808">
        <v>2023</v>
      </c>
      <c r="B4808" s="5" t="s">
        <v>1509</v>
      </c>
      <c r="C4808" s="5" t="s">
        <v>277</v>
      </c>
      <c r="D4808" s="5" t="s">
        <v>107</v>
      </c>
      <c r="E4808" s="5" t="s">
        <v>216</v>
      </c>
      <c r="F4808" s="5" t="s">
        <v>284</v>
      </c>
      <c r="G4808" s="5" t="s">
        <v>86</v>
      </c>
      <c r="H4808" s="5" t="s">
        <v>130</v>
      </c>
      <c r="I4808">
        <v>114.57380852475606</v>
      </c>
      <c r="J4808"/>
      <c r="K4808">
        <v>85.71002447244598</v>
      </c>
      <c r="L4808"/>
      <c r="M4808">
        <v>268.78220183926027</v>
      </c>
      <c r="N4808">
        <v>0</v>
      </c>
      <c r="O4808">
        <v>105.13058848580847</v>
      </c>
      <c r="P4808"/>
      <c r="Q4808">
        <v>107.09290854533026</v>
      </c>
      <c r="R4808"/>
      <c r="S4808"/>
      <c r="T4808">
        <v>241.48400946496039</v>
      </c>
      <c r="U4808"/>
      <c r="V4808">
        <v>199.48679042757598</v>
      </c>
      <c r="W4808">
        <v>100.79332568972259</v>
      </c>
      <c r="X4808">
        <v>125.99165711215325</v>
      </c>
      <c r="Y4808">
        <v>1336.5614958647591</v>
      </c>
      <c r="Z4808">
        <v>176.38831995701455</v>
      </c>
      <c r="AA4808">
        <v>961.29825132563053</v>
      </c>
      <c r="AB4808"/>
      <c r="AC4808">
        <v>222.27028175535702</v>
      </c>
      <c r="AD4808">
        <v>311.25083966033935</v>
      </c>
      <c r="AE4808">
        <v>264.32102545652526</v>
      </c>
      <c r="AF4808"/>
      <c r="AG4808">
        <v>2658.1863222659813</v>
      </c>
      <c r="AH4808">
        <v>485.72198656829727</v>
      </c>
      <c r="AI4808"/>
      <c r="AJ4808">
        <v>1701.1213184620788</v>
      </c>
      <c r="AK4808">
        <v>209.98609518692209</v>
      </c>
      <c r="AL4808">
        <v>9676.15234375</v>
      </c>
      <c r="AM4808">
        <v>7741.30029296875</v>
      </c>
      <c r="AN4808">
        <v>1934.8507080078125</v>
      </c>
      <c r="AO4808" s="5" t="s">
        <v>3328</v>
      </c>
    </row>
    <row r="4809" spans="1:41" ht="14.25" x14ac:dyDescent="0.45">
      <c r="A4809">
        <v>2023</v>
      </c>
      <c r="B4809" s="5" t="s">
        <v>1508</v>
      </c>
      <c r="C4809" s="5" t="s">
        <v>277</v>
      </c>
      <c r="D4809" s="5" t="s">
        <v>107</v>
      </c>
      <c r="E4809" s="5" t="s">
        <v>216</v>
      </c>
      <c r="F4809" s="5" t="s">
        <v>284</v>
      </c>
      <c r="G4809" s="5" t="s">
        <v>86</v>
      </c>
      <c r="H4809" s="5" t="s">
        <v>130</v>
      </c>
      <c r="I4809">
        <v>220.60261865820229</v>
      </c>
      <c r="J4809"/>
      <c r="K4809"/>
      <c r="L4809"/>
      <c r="M4809">
        <v>269.5763198340577</v>
      </c>
      <c r="N4809"/>
      <c r="O4809">
        <v>200.07617487683973</v>
      </c>
      <c r="P4809">
        <v>410.68267474719732</v>
      </c>
      <c r="Q4809">
        <v>140.06174667378264</v>
      </c>
      <c r="R4809"/>
      <c r="S4809">
        <v>526.51624967589396</v>
      </c>
      <c r="T4809"/>
      <c r="U4809"/>
      <c r="V4809">
        <v>249.56870234637375</v>
      </c>
      <c r="W4809"/>
      <c r="X4809">
        <v>113.7275099299931</v>
      </c>
      <c r="Y4809">
        <v>2127.1256486906118</v>
      </c>
      <c r="Z4809"/>
      <c r="AA4809">
        <v>1644.8367639874928</v>
      </c>
      <c r="AB4809">
        <v>40.015234975367946</v>
      </c>
      <c r="AC4809">
        <v>210.6064998703576</v>
      </c>
      <c r="AD4809">
        <v>350.65982228414538</v>
      </c>
      <c r="AE4809">
        <v>265.10196288944309</v>
      </c>
      <c r="AF4809"/>
      <c r="AG4809">
        <v>3069.589735610462</v>
      </c>
      <c r="AH4809">
        <v>530.01547667123998</v>
      </c>
      <c r="AI4809">
        <v>0</v>
      </c>
      <c r="AJ4809">
        <v>3448.4163532217003</v>
      </c>
      <c r="AK4809">
        <v>226.13918203977119</v>
      </c>
      <c r="AL4809">
        <v>14043.318359375</v>
      </c>
      <c r="AM4809">
        <v>11786.5927734375</v>
      </c>
      <c r="AN4809">
        <v>2256.72607421875</v>
      </c>
      <c r="AO4809" s="5" t="s">
        <v>3326</v>
      </c>
    </row>
    <row r="4810" spans="1:41" ht="14.25" x14ac:dyDescent="0.45">
      <c r="A4810">
        <v>2023</v>
      </c>
      <c r="B4810" s="5" t="s">
        <v>5028</v>
      </c>
      <c r="C4810" s="5" t="s">
        <v>277</v>
      </c>
      <c r="D4810" s="5" t="s">
        <v>107</v>
      </c>
      <c r="E4810" s="5" t="s">
        <v>216</v>
      </c>
      <c r="F4810" s="5" t="s">
        <v>284</v>
      </c>
      <c r="G4810" s="5" t="s">
        <v>86</v>
      </c>
      <c r="H4810" s="5" t="s">
        <v>130</v>
      </c>
      <c r="I4810">
        <v>213.8</v>
      </c>
      <c r="J4810"/>
      <c r="K4810">
        <v>166</v>
      </c>
      <c r="L4810"/>
      <c r="M4810">
        <v>306</v>
      </c>
      <c r="N4810">
        <v>175</v>
      </c>
      <c r="O4810">
        <v>255.042</v>
      </c>
      <c r="P4810"/>
      <c r="Q4810">
        <v>106.075</v>
      </c>
      <c r="R4810"/>
      <c r="S4810">
        <v>700</v>
      </c>
      <c r="T4810">
        <v>300</v>
      </c>
      <c r="U4810"/>
      <c r="V4810">
        <v>286</v>
      </c>
      <c r="W4810">
        <v>99.583758719999992</v>
      </c>
      <c r="X4810">
        <v>0</v>
      </c>
      <c r="Y4810">
        <v>1787</v>
      </c>
      <c r="Z4810">
        <v>612.43100000000004</v>
      </c>
      <c r="AA4810"/>
      <c r="AB4810"/>
      <c r="AC4810">
        <v>208.90940688000001</v>
      </c>
      <c r="AD4810">
        <v>1185</v>
      </c>
      <c r="AE4810">
        <v>251</v>
      </c>
      <c r="AF4810">
        <v>1500</v>
      </c>
      <c r="AG4810">
        <v>3124</v>
      </c>
      <c r="AH4810">
        <v>384</v>
      </c>
      <c r="AI4810"/>
      <c r="AJ4810">
        <v>1007.636598039216</v>
      </c>
      <c r="AK4810">
        <v>160</v>
      </c>
      <c r="AL4810">
        <v>12827.478515625</v>
      </c>
      <c r="AM4810">
        <v>9271.8515625</v>
      </c>
      <c r="AN4810">
        <v>3555.625732421875</v>
      </c>
      <c r="AO4810" s="5" t="s">
        <v>6091</v>
      </c>
    </row>
    <row r="4811" spans="1:41" ht="14.25" x14ac:dyDescent="0.45">
      <c r="A4811">
        <v>2023</v>
      </c>
      <c r="B4811" s="5" t="s">
        <v>4071</v>
      </c>
      <c r="C4811" s="5" t="s">
        <v>277</v>
      </c>
      <c r="D4811" s="5" t="s">
        <v>107</v>
      </c>
      <c r="E4811" s="5" t="s">
        <v>216</v>
      </c>
      <c r="F4811" s="5" t="s">
        <v>285</v>
      </c>
      <c r="G4811" s="5" t="s">
        <v>86</v>
      </c>
      <c r="H4811" s="5" t="s">
        <v>130</v>
      </c>
      <c r="I4811"/>
      <c r="J4811"/>
      <c r="K4811"/>
      <c r="L4811"/>
      <c r="M4811"/>
      <c r="N4811">
        <v>0</v>
      </c>
      <c r="O4811"/>
      <c r="P4811"/>
      <c r="Q4811">
        <v>0</v>
      </c>
      <c r="R4811"/>
      <c r="S4811"/>
      <c r="T4811"/>
      <c r="U4811"/>
      <c r="V4811">
        <v>0</v>
      </c>
      <c r="W4811"/>
      <c r="X4811">
        <v>51.431725286695148</v>
      </c>
      <c r="Y4811">
        <v>0</v>
      </c>
      <c r="Z4811"/>
      <c r="AA4811"/>
      <c r="AB4811"/>
      <c r="AC4811">
        <v>0</v>
      </c>
      <c r="AD4811"/>
      <c r="AE4811"/>
      <c r="AF4811">
        <v>0</v>
      </c>
      <c r="AG4811">
        <v>0</v>
      </c>
      <c r="AH4811">
        <v>1131.4979563072932</v>
      </c>
      <c r="AI4811"/>
      <c r="AJ4811"/>
      <c r="AK4811"/>
      <c r="AL4811">
        <v>1182.9296875</v>
      </c>
      <c r="AM4811">
        <v>0</v>
      </c>
      <c r="AN4811">
        <v>1182.9296875</v>
      </c>
      <c r="AO4811" s="5" t="s">
        <v>4731</v>
      </c>
    </row>
    <row r="4812" spans="1:41" ht="14.25" x14ac:dyDescent="0.45">
      <c r="A4812">
        <v>2023</v>
      </c>
      <c r="B4812" s="5" t="s">
        <v>1508</v>
      </c>
      <c r="C4812" s="5" t="s">
        <v>277</v>
      </c>
      <c r="D4812" s="5" t="s">
        <v>107</v>
      </c>
      <c r="E4812" s="5" t="s">
        <v>216</v>
      </c>
      <c r="F4812" s="5" t="s">
        <v>285</v>
      </c>
      <c r="G4812" s="5" t="s">
        <v>86</v>
      </c>
      <c r="H4812" s="5" t="s">
        <v>130</v>
      </c>
      <c r="I4812"/>
      <c r="J4812"/>
      <c r="K4812"/>
      <c r="L4812"/>
      <c r="M4812">
        <v>12.636389992221456</v>
      </c>
      <c r="N4812"/>
      <c r="O4812"/>
      <c r="P4812">
        <v>21.06064998703576</v>
      </c>
      <c r="Q4812">
        <v>0</v>
      </c>
      <c r="R4812"/>
      <c r="S4812"/>
      <c r="T4812"/>
      <c r="U4812"/>
      <c r="V4812">
        <v>0</v>
      </c>
      <c r="W4812"/>
      <c r="X4812">
        <v>108.46234743323416</v>
      </c>
      <c r="Y4812"/>
      <c r="Z4812"/>
      <c r="AA4812">
        <v>509.66772968626537</v>
      </c>
      <c r="AB4812">
        <v>0</v>
      </c>
      <c r="AC4812"/>
      <c r="AD4812"/>
      <c r="AE4812"/>
      <c r="AF4812"/>
      <c r="AG4812">
        <v>0</v>
      </c>
      <c r="AH4812">
        <v>142.15938741249138</v>
      </c>
      <c r="AI4812">
        <v>0</v>
      </c>
      <c r="AJ4812"/>
      <c r="AK4812"/>
      <c r="AL4812">
        <v>793.98651123046875</v>
      </c>
      <c r="AM4812">
        <v>530.7283935546875</v>
      </c>
      <c r="AN4812">
        <v>263.25811767578125</v>
      </c>
      <c r="AO4812" s="5" t="s">
        <v>3329</v>
      </c>
    </row>
    <row r="4813" spans="1:41" ht="14.25" x14ac:dyDescent="0.45">
      <c r="A4813">
        <v>2023</v>
      </c>
      <c r="B4813" s="5" t="s">
        <v>1507</v>
      </c>
      <c r="C4813" s="5" t="s">
        <v>277</v>
      </c>
      <c r="D4813" s="5" t="s">
        <v>107</v>
      </c>
      <c r="E4813" s="5" t="s">
        <v>216</v>
      </c>
      <c r="F4813" s="5" t="s">
        <v>285</v>
      </c>
      <c r="G4813" s="5" t="s">
        <v>86</v>
      </c>
      <c r="H4813" s="5" t="s">
        <v>130</v>
      </c>
      <c r="I4813"/>
      <c r="J4813"/>
      <c r="K4813"/>
      <c r="L4813"/>
      <c r="M4813"/>
      <c r="N4813"/>
      <c r="O4813"/>
      <c r="P4813">
        <v>21.461366296366819</v>
      </c>
      <c r="Q4813">
        <v>0</v>
      </c>
      <c r="R4813"/>
      <c r="S4813">
        <v>0</v>
      </c>
      <c r="T4813"/>
      <c r="U4813"/>
      <c r="V4813"/>
      <c r="W4813"/>
      <c r="X4813">
        <v>117.82072069871235</v>
      </c>
      <c r="Y4813"/>
      <c r="Z4813"/>
      <c r="AA4813">
        <v>615.94121270572771</v>
      </c>
      <c r="AB4813">
        <v>0</v>
      </c>
      <c r="AC4813"/>
      <c r="AD4813"/>
      <c r="AE4813"/>
      <c r="AF4813"/>
      <c r="AG4813"/>
      <c r="AH4813">
        <v>133.59700519488345</v>
      </c>
      <c r="AI4813">
        <v>0</v>
      </c>
      <c r="AJ4813"/>
      <c r="AK4813"/>
      <c r="AL4813">
        <v>888.8203125</v>
      </c>
      <c r="AM4813">
        <v>637.402587890625</v>
      </c>
      <c r="AN4813">
        <v>251.417724609375</v>
      </c>
      <c r="AO4813" s="5" t="s">
        <v>3331</v>
      </c>
    </row>
    <row r="4814" spans="1:41" ht="14.25" x14ac:dyDescent="0.45">
      <c r="A4814">
        <v>2023</v>
      </c>
      <c r="B4814" s="5" t="s">
        <v>1509</v>
      </c>
      <c r="C4814" s="5" t="s">
        <v>277</v>
      </c>
      <c r="D4814" s="5" t="s">
        <v>107</v>
      </c>
      <c r="E4814" s="5" t="s">
        <v>216</v>
      </c>
      <c r="F4814" s="5" t="s">
        <v>285</v>
      </c>
      <c r="G4814" s="5" t="s">
        <v>86</v>
      </c>
      <c r="H4814" s="5" t="s">
        <v>130</v>
      </c>
      <c r="I4814"/>
      <c r="J4814"/>
      <c r="K4814"/>
      <c r="L4814"/>
      <c r="M4814">
        <v>12.599165711215324</v>
      </c>
      <c r="N4814">
        <v>0</v>
      </c>
      <c r="O4814">
        <v>0</v>
      </c>
      <c r="P4814"/>
      <c r="Q4814">
        <v>0</v>
      </c>
      <c r="R4814"/>
      <c r="S4814"/>
      <c r="T4814"/>
      <c r="U4814"/>
      <c r="V4814">
        <v>0</v>
      </c>
      <c r="W4814"/>
      <c r="X4814">
        <v>52.496523796730521</v>
      </c>
      <c r="Y4814">
        <v>0</v>
      </c>
      <c r="Z4814"/>
      <c r="AA4814">
        <v>516.30901166940362</v>
      </c>
      <c r="AB4814"/>
      <c r="AC4814"/>
      <c r="AD4814"/>
      <c r="AE4814"/>
      <c r="AF4814">
        <v>629.95828556076629</v>
      </c>
      <c r="AG4814"/>
      <c r="AH4814">
        <v>10.499304759346105</v>
      </c>
      <c r="AI4814"/>
      <c r="AJ4814">
        <v>0</v>
      </c>
      <c r="AK4814"/>
      <c r="AL4814">
        <v>1221.8623046875</v>
      </c>
      <c r="AM4814">
        <v>1146.267333984375</v>
      </c>
      <c r="AN4814">
        <v>75.594993591308594</v>
      </c>
      <c r="AO4814" s="5" t="s">
        <v>3330</v>
      </c>
    </row>
    <row r="4815" spans="1:41" ht="14.25" x14ac:dyDescent="0.45">
      <c r="A4815">
        <v>2023</v>
      </c>
      <c r="B4815" s="5" t="s">
        <v>589</v>
      </c>
      <c r="C4815" s="5" t="s">
        <v>277</v>
      </c>
      <c r="D4815" s="5" t="s">
        <v>107</v>
      </c>
      <c r="E4815" s="5" t="s">
        <v>216</v>
      </c>
      <c r="F4815" s="5" t="s">
        <v>285</v>
      </c>
      <c r="G4815" s="5" t="s">
        <v>86</v>
      </c>
      <c r="H4815" s="5" t="s">
        <v>130</v>
      </c>
      <c r="I4815">
        <v>0</v>
      </c>
      <c r="J4815"/>
      <c r="K4815"/>
      <c r="L4815"/>
      <c r="M4815">
        <v>0</v>
      </c>
      <c r="N4815">
        <v>0</v>
      </c>
      <c r="O4815">
        <v>0</v>
      </c>
      <c r="P4815">
        <v>20.909919377513845</v>
      </c>
      <c r="Q4815">
        <v>0</v>
      </c>
      <c r="R4815"/>
      <c r="S4815"/>
      <c r="T4815"/>
      <c r="U4815"/>
      <c r="V4815">
        <v>0</v>
      </c>
      <c r="W4815"/>
      <c r="X4815">
        <v>47.047318599406147</v>
      </c>
      <c r="Y4815"/>
      <c r="Z4815"/>
      <c r="AA4815"/>
      <c r="AB4815"/>
      <c r="AC4815">
        <v>0</v>
      </c>
      <c r="AD4815"/>
      <c r="AE4815"/>
      <c r="AF4815"/>
      <c r="AG4815"/>
      <c r="AH4815">
        <v>10.498870519449701</v>
      </c>
      <c r="AI4815"/>
      <c r="AJ4815">
        <v>0</v>
      </c>
      <c r="AK4815"/>
      <c r="AL4815">
        <v>78.456108093261719</v>
      </c>
      <c r="AM4815">
        <v>20.909919738769531</v>
      </c>
      <c r="AN4815">
        <v>57.546188354492188</v>
      </c>
      <c r="AO4815" s="5" t="s">
        <v>1238</v>
      </c>
    </row>
    <row r="4816" spans="1:41" ht="14.25" x14ac:dyDescent="0.45">
      <c r="A4816">
        <v>2023</v>
      </c>
      <c r="B4816" s="5" t="s">
        <v>5028</v>
      </c>
      <c r="C4816" s="5" t="s">
        <v>277</v>
      </c>
      <c r="D4816" s="5" t="s">
        <v>107</v>
      </c>
      <c r="E4816" s="5" t="s">
        <v>216</v>
      </c>
      <c r="F4816" s="5" t="s">
        <v>285</v>
      </c>
      <c r="G4816" s="5" t="s">
        <v>86</v>
      </c>
      <c r="H4816" s="5" t="s">
        <v>130</v>
      </c>
      <c r="I4816"/>
      <c r="J4816"/>
      <c r="K4816"/>
      <c r="L4816"/>
      <c r="M4816"/>
      <c r="N4816">
        <v>350</v>
      </c>
      <c r="O4816"/>
      <c r="P4816"/>
      <c r="Q4816">
        <v>0</v>
      </c>
      <c r="R4816"/>
      <c r="S4816"/>
      <c r="T4816"/>
      <c r="U4816"/>
      <c r="V4816">
        <v>0</v>
      </c>
      <c r="W4816"/>
      <c r="X4816">
        <v>0</v>
      </c>
      <c r="Y4816"/>
      <c r="Z4816"/>
      <c r="AA4816"/>
      <c r="AB4816"/>
      <c r="AC4816">
        <v>0</v>
      </c>
      <c r="AD4816"/>
      <c r="AE4816"/>
      <c r="AF4816">
        <v>0</v>
      </c>
      <c r="AG4816">
        <v>0</v>
      </c>
      <c r="AH4816">
        <v>455</v>
      </c>
      <c r="AI4816"/>
      <c r="AJ4816"/>
      <c r="AK4816"/>
      <c r="AL4816">
        <v>805</v>
      </c>
      <c r="AM4816">
        <v>350</v>
      </c>
      <c r="AN4816">
        <v>455</v>
      </c>
      <c r="AO4816" s="5" t="s">
        <v>6092</v>
      </c>
    </row>
    <row r="4817" spans="1:41" ht="14.25" x14ac:dyDescent="0.45">
      <c r="A4817">
        <v>2023</v>
      </c>
      <c r="B4817" s="5" t="s">
        <v>589</v>
      </c>
      <c r="C4817" s="5" t="s">
        <v>277</v>
      </c>
      <c r="D4817" s="5" t="s">
        <v>107</v>
      </c>
      <c r="E4817" s="5" t="s">
        <v>286</v>
      </c>
      <c r="F4817" s="5" t="s">
        <v>286</v>
      </c>
      <c r="G4817" s="5" t="s">
        <v>86</v>
      </c>
      <c r="H4817" s="5" t="s">
        <v>130</v>
      </c>
      <c r="I4817">
        <v>5037.866673947804</v>
      </c>
      <c r="J4817">
        <v>13966.93034058095</v>
      </c>
      <c r="K4817">
        <v>1130.1652759077995</v>
      </c>
      <c r="L4817">
        <v>1330.8013638221801</v>
      </c>
      <c r="M4817">
        <v>4098.3441979927138</v>
      </c>
      <c r="N4817">
        <v>3112.336949746048</v>
      </c>
      <c r="O4817">
        <v>6060.1496216486194</v>
      </c>
      <c r="P4817">
        <v>4666.0234171889606</v>
      </c>
      <c r="Q4817">
        <v>1702.8351585813268</v>
      </c>
      <c r="R4817">
        <v>3024.5431927209584</v>
      </c>
      <c r="S4817">
        <v>4779.4558966367767</v>
      </c>
      <c r="T4817">
        <v>6272.9758132541529</v>
      </c>
      <c r="U4817">
        <v>742.46635993285531</v>
      </c>
      <c r="V4817">
        <v>6649.3543620494029</v>
      </c>
      <c r="W4817">
        <v>2012.5797400857075</v>
      </c>
      <c r="X4817">
        <v>6020.8267854664864</v>
      </c>
      <c r="Y4817">
        <v>28186.571320888663</v>
      </c>
      <c r="Z4817">
        <v>4283.7544879923717</v>
      </c>
      <c r="AA4817">
        <v>45568.265367714223</v>
      </c>
      <c r="AB4817">
        <v>682.70886767582704</v>
      </c>
      <c r="AC4817">
        <v>3681.7502599211525</v>
      </c>
      <c r="AD4817">
        <v>9233.1726436055797</v>
      </c>
      <c r="AE4817">
        <v>5985.464421813338</v>
      </c>
      <c r="AF4817">
        <v>7161.417245441231</v>
      </c>
      <c r="AG4817">
        <v>44583.54194730278</v>
      </c>
      <c r="AH4817">
        <v>7728.1195066351011</v>
      </c>
      <c r="AI4817">
        <v>2939.9346644784464</v>
      </c>
      <c r="AJ4817">
        <v>15072.020628853685</v>
      </c>
      <c r="AK4817">
        <v>4636.2529612950648</v>
      </c>
      <c r="AL4817">
        <v>250350.640625</v>
      </c>
      <c r="AM4817">
        <v>194755.953125</v>
      </c>
      <c r="AN4817">
        <v>55594.6875</v>
      </c>
      <c r="AO4817" s="5" t="s">
        <v>1239</v>
      </c>
    </row>
    <row r="4818" spans="1:41" ht="14.25" x14ac:dyDescent="0.45">
      <c r="A4818">
        <v>2023</v>
      </c>
      <c r="B4818" s="5" t="s">
        <v>1509</v>
      </c>
      <c r="C4818" s="5" t="s">
        <v>277</v>
      </c>
      <c r="D4818" s="5" t="s">
        <v>107</v>
      </c>
      <c r="E4818" s="5" t="s">
        <v>286</v>
      </c>
      <c r="F4818" s="5" t="s">
        <v>286</v>
      </c>
      <c r="G4818" s="5" t="s">
        <v>86</v>
      </c>
      <c r="H4818" s="5" t="s">
        <v>130</v>
      </c>
      <c r="I4818">
        <v>4792.3724901131818</v>
      </c>
      <c r="J4818">
        <v>11485.19830190512</v>
      </c>
      <c r="K4818">
        <v>1092.8234956540623</v>
      </c>
      <c r="L4818">
        <v>1491.6764129845494</v>
      </c>
      <c r="M4818">
        <v>4311.5080423329036</v>
      </c>
      <c r="N4818">
        <v>2799.9818914147932</v>
      </c>
      <c r="O4818">
        <v>6077.6915987541179</v>
      </c>
      <c r="P4818">
        <v>5695.0028671124019</v>
      </c>
      <c r="Q4818">
        <v>1650.2078843142608</v>
      </c>
      <c r="R4818">
        <v>3049.4440325975543</v>
      </c>
      <c r="S4818">
        <v>4144.4372641650061</v>
      </c>
      <c r="T4818">
        <v>6546.3165174522956</v>
      </c>
      <c r="U4818">
        <v>787.45810427240292</v>
      </c>
      <c r="V4818">
        <v>6136.8436318377981</v>
      </c>
      <c r="W4818">
        <v>2011.9817710334939</v>
      </c>
      <c r="X4818">
        <v>7601.4966457665796</v>
      </c>
      <c r="Y4818">
        <v>27214.1979362251</v>
      </c>
      <c r="Z4818">
        <v>4312.6093696964281</v>
      </c>
      <c r="AA4818">
        <v>45394.937158922949</v>
      </c>
      <c r="AB4818">
        <v>0</v>
      </c>
      <c r="AC4818">
        <v>3650.8801968179073</v>
      </c>
      <c r="AD4818">
        <v>9014.0269877929877</v>
      </c>
      <c r="AE4818">
        <v>6209.2888346772861</v>
      </c>
      <c r="AF4818">
        <v>7392.6702160807472</v>
      </c>
      <c r="AG4818">
        <v>40741.547774155937</v>
      </c>
      <c r="AH4818">
        <v>7898.9005861119813</v>
      </c>
      <c r="AI4818">
        <v>2331.8955870507698</v>
      </c>
      <c r="AJ4818">
        <v>22954.079636176641</v>
      </c>
      <c r="AK4818">
        <v>4872.6234376926277</v>
      </c>
      <c r="AL4818">
        <v>251662.078125</v>
      </c>
      <c r="AM4818">
        <v>195758.390625</v>
      </c>
      <c r="AN4818">
        <v>55903.703125</v>
      </c>
      <c r="AO4818" s="5" t="s">
        <v>3332</v>
      </c>
    </row>
    <row r="4819" spans="1:41" ht="14.25" x14ac:dyDescent="0.45">
      <c r="A4819">
        <v>2023</v>
      </c>
      <c r="B4819" s="5" t="s">
        <v>1507</v>
      </c>
      <c r="C4819" s="5" t="s">
        <v>277</v>
      </c>
      <c r="D4819" s="5" t="s">
        <v>107</v>
      </c>
      <c r="E4819" s="5" t="s">
        <v>286</v>
      </c>
      <c r="F4819" s="5" t="s">
        <v>286</v>
      </c>
      <c r="G4819" s="5" t="s">
        <v>86</v>
      </c>
      <c r="H4819" s="5" t="s">
        <v>130</v>
      </c>
      <c r="I4819">
        <v>4797.3997101262175</v>
      </c>
      <c r="J4819">
        <v>13452.151838570684</v>
      </c>
      <c r="K4819">
        <v>924.98488737340983</v>
      </c>
      <c r="L4819">
        <v>1509.2705847919965</v>
      </c>
      <c r="M4819">
        <v>3584.8742494555904</v>
      </c>
      <c r="N4819">
        <v>2315.6814233779796</v>
      </c>
      <c r="O4819">
        <v>4230.0352970139002</v>
      </c>
      <c r="P4819">
        <v>5038.0557380721102</v>
      </c>
      <c r="Q4819">
        <v>1532.6248435957027</v>
      </c>
      <c r="R4819">
        <v>2824.0831472951959</v>
      </c>
      <c r="S4819">
        <v>3780.4196731050151</v>
      </c>
      <c r="T4819">
        <v>5655.0700190926564</v>
      </c>
      <c r="U4819">
        <v>871.69660637961772</v>
      </c>
      <c r="V4819">
        <v>4546.5904498853106</v>
      </c>
      <c r="W4819">
        <v>1788.729766020137</v>
      </c>
      <c r="X4819">
        <v>6611.1738875957981</v>
      </c>
      <c r="Y4819">
        <v>28051.07881766625</v>
      </c>
      <c r="Z4819">
        <v>3413.4303094371426</v>
      </c>
      <c r="AA4819">
        <v>44669.056521572296</v>
      </c>
      <c r="AB4819">
        <v>862.74692511394608</v>
      </c>
      <c r="AC4819">
        <v>3408.5231680334782</v>
      </c>
      <c r="AD4819">
        <v>8031.0063852149997</v>
      </c>
      <c r="AE4819">
        <v>5856.0989372961694</v>
      </c>
      <c r="AF4819">
        <v>7613.209517930457</v>
      </c>
      <c r="AG4819">
        <v>38438.245235563234</v>
      </c>
      <c r="AH4819">
        <v>8174.6853930310745</v>
      </c>
      <c r="AI4819">
        <v>2268.4664175259727</v>
      </c>
      <c r="AJ4819">
        <v>15803.262993004966</v>
      </c>
      <c r="AK4819">
        <v>5356.7570275731578</v>
      </c>
      <c r="AL4819">
        <v>235409.390625</v>
      </c>
      <c r="AM4819">
        <v>184140.46875</v>
      </c>
      <c r="AN4819">
        <v>51268.94921875</v>
      </c>
      <c r="AO4819" s="5" t="s">
        <v>3333</v>
      </c>
    </row>
    <row r="4820" spans="1:41" ht="14.25" x14ac:dyDescent="0.45">
      <c r="A4820">
        <v>2023</v>
      </c>
      <c r="B4820" s="5" t="s">
        <v>1508</v>
      </c>
      <c r="C4820" s="5" t="s">
        <v>277</v>
      </c>
      <c r="D4820" s="5" t="s">
        <v>107</v>
      </c>
      <c r="E4820" s="5" t="s">
        <v>286</v>
      </c>
      <c r="F4820" s="5" t="s">
        <v>286</v>
      </c>
      <c r="G4820" s="5" t="s">
        <v>86</v>
      </c>
      <c r="H4820" s="5" t="s">
        <v>130</v>
      </c>
      <c r="I4820">
        <v>4831.6807621792495</v>
      </c>
      <c r="J4820">
        <v>10784.817536622959</v>
      </c>
      <c r="K4820">
        <v>939.41029267173008</v>
      </c>
      <c r="L4820">
        <v>1804.8977038889645</v>
      </c>
      <c r="M4820">
        <v>4166.8579948661918</v>
      </c>
      <c r="N4820">
        <v>2431.4691550365706</v>
      </c>
      <c r="O4820">
        <v>4430.1077247729718</v>
      </c>
      <c r="P4820">
        <v>4699.6587718270448</v>
      </c>
      <c r="Q4820">
        <v>1745.5811288527912</v>
      </c>
      <c r="R4820">
        <v>2735.5523803166125</v>
      </c>
      <c r="S4820">
        <v>3826.0492812742255</v>
      </c>
      <c r="T4820">
        <v>6107.5884962403707</v>
      </c>
      <c r="U4820">
        <v>789.78465211103469</v>
      </c>
      <c r="V4820">
        <v>5090.3591018665429</v>
      </c>
      <c r="W4820">
        <v>1793.6987032583584</v>
      </c>
      <c r="X4820">
        <v>8307.3938346192535</v>
      </c>
      <c r="Y4820">
        <v>28052.785782731633</v>
      </c>
      <c r="Z4820">
        <v>3581.3635302954308</v>
      </c>
      <c r="AA4820">
        <v>44811.022155571642</v>
      </c>
      <c r="AB4820">
        <v>871.9109094632804</v>
      </c>
      <c r="AC4820">
        <v>3695.091040225424</v>
      </c>
      <c r="AD4820">
        <v>8520.0132105604171</v>
      </c>
      <c r="AE4820">
        <v>5871.7092163855696</v>
      </c>
      <c r="AF4820">
        <v>7090.8408541283152</v>
      </c>
      <c r="AG4820">
        <v>37288.933834546166</v>
      </c>
      <c r="AH4820">
        <v>8092.0718377304265</v>
      </c>
      <c r="AI4820">
        <v>2214.5273461368101</v>
      </c>
      <c r="AJ4820">
        <v>14838.731395822675</v>
      </c>
      <c r="AK4820">
        <v>5470.5593343103947</v>
      </c>
      <c r="AL4820">
        <v>234884.484375</v>
      </c>
      <c r="AM4820">
        <v>180144.296875</v>
      </c>
      <c r="AN4820">
        <v>54740.1875</v>
      </c>
      <c r="AO4820" s="5" t="s">
        <v>3334</v>
      </c>
    </row>
    <row r="4821" spans="1:41" ht="14.25" x14ac:dyDescent="0.45">
      <c r="A4821">
        <v>2023</v>
      </c>
      <c r="B4821" s="5" t="s">
        <v>5028</v>
      </c>
      <c r="C4821" s="5" t="s">
        <v>277</v>
      </c>
      <c r="D4821" s="5" t="s">
        <v>107</v>
      </c>
      <c r="E4821" s="5" t="s">
        <v>286</v>
      </c>
      <c r="F4821" s="5" t="s">
        <v>286</v>
      </c>
      <c r="G4821" s="5" t="s">
        <v>86</v>
      </c>
      <c r="H4821" s="5" t="s">
        <v>130</v>
      </c>
      <c r="I4821">
        <v>4998.2935677738551</v>
      </c>
      <c r="J4821">
        <v>15658.085602027089</v>
      </c>
      <c r="K4821">
        <v>816</v>
      </c>
      <c r="L4821">
        <v>1320</v>
      </c>
      <c r="M4821">
        <v>4750</v>
      </c>
      <c r="N4821">
        <v>3581.7809999999999</v>
      </c>
      <c r="O4821">
        <v>6029.2536325999999</v>
      </c>
      <c r="P4821">
        <v>4383.9629599999998</v>
      </c>
      <c r="Q4821">
        <v>1745.6895174610549</v>
      </c>
      <c r="R4821">
        <v>3005.920082054944</v>
      </c>
      <c r="S4821">
        <v>5767</v>
      </c>
      <c r="T4821">
        <v>6000</v>
      </c>
      <c r="U4821">
        <v>724.2</v>
      </c>
      <c r="V4821">
        <v>6444</v>
      </c>
      <c r="W4821">
        <v>2186</v>
      </c>
      <c r="X4821">
        <v>9122.65</v>
      </c>
      <c r="Y4821">
        <v>27410</v>
      </c>
      <c r="Z4821">
        <v>4971.2616047892579</v>
      </c>
      <c r="AA4821">
        <v>39655</v>
      </c>
      <c r="AB4821">
        <v>1667</v>
      </c>
      <c r="AC4821">
        <v>3537.8550000000009</v>
      </c>
      <c r="AD4821">
        <v>10063.263928295761</v>
      </c>
      <c r="AE4821">
        <v>5930</v>
      </c>
      <c r="AF4821">
        <v>9677.8799999999992</v>
      </c>
      <c r="AG4821">
        <v>53700</v>
      </c>
      <c r="AH4821">
        <v>8263.8986772653916</v>
      </c>
      <c r="AI4821">
        <v>2662</v>
      </c>
      <c r="AJ4821">
        <v>15202.158125</v>
      </c>
      <c r="AK4821">
        <v>4724</v>
      </c>
      <c r="AL4821">
        <v>263997.15625</v>
      </c>
      <c r="AM4821">
        <v>201946.078125</v>
      </c>
      <c r="AN4821">
        <v>62051.06640625</v>
      </c>
      <c r="AO4821" s="5" t="s">
        <v>6093</v>
      </c>
    </row>
    <row r="4822" spans="1:41" ht="14.25" x14ac:dyDescent="0.45">
      <c r="A4822">
        <v>2023</v>
      </c>
      <c r="B4822" s="5" t="s">
        <v>4071</v>
      </c>
      <c r="C4822" s="5" t="s">
        <v>277</v>
      </c>
      <c r="D4822" s="5" t="s">
        <v>107</v>
      </c>
      <c r="E4822" s="5" t="s">
        <v>286</v>
      </c>
      <c r="F4822" s="5" t="s">
        <v>286</v>
      </c>
      <c r="G4822" s="5" t="s">
        <v>86</v>
      </c>
      <c r="H4822" s="5" t="s">
        <v>130</v>
      </c>
      <c r="I4822">
        <v>4884.7932721697744</v>
      </c>
      <c r="J4822">
        <v>19536.120444349875</v>
      </c>
      <c r="K4822">
        <v>1225.4120494365361</v>
      </c>
      <c r="L4822">
        <v>1309.4517257992584</v>
      </c>
      <c r="M4822">
        <v>4392.4513512318135</v>
      </c>
      <c r="N4822">
        <v>3244.4497049902889</v>
      </c>
      <c r="O4822">
        <v>6094.695318455947</v>
      </c>
      <c r="P4822">
        <v>5229.2140443864027</v>
      </c>
      <c r="Q4822">
        <v>1616.234104500852</v>
      </c>
      <c r="R4822">
        <v>3099.4041879502197</v>
      </c>
      <c r="S4822">
        <v>5417.8179417004667</v>
      </c>
      <c r="T4822">
        <v>5554.6263309630758</v>
      </c>
      <c r="U4822">
        <v>782.55270881368529</v>
      </c>
      <c r="V4822">
        <v>6740.6419160742662</v>
      </c>
      <c r="W4822">
        <v>2086.0707776283552</v>
      </c>
      <c r="X4822">
        <v>6400.1638946763442</v>
      </c>
      <c r="Y4822">
        <v>26497.624867705337</v>
      </c>
      <c r="Z4822">
        <v>4209.1723974631304</v>
      </c>
      <c r="AA4822">
        <v>41264.701832021252</v>
      </c>
      <c r="AB4822">
        <v>672.48009446859635</v>
      </c>
      <c r="AC4822">
        <v>3706.067260708679</v>
      </c>
      <c r="AD4822">
        <v>9164.2939478442713</v>
      </c>
      <c r="AE4822">
        <v>6305.1694980718175</v>
      </c>
      <c r="AF4822">
        <v>7672.7552377015609</v>
      </c>
      <c r="AG4822">
        <v>47176.264336473992</v>
      </c>
      <c r="AH4822">
        <v>6255.1264293678632</v>
      </c>
      <c r="AI4822">
        <v>2703.2514810686966</v>
      </c>
      <c r="AJ4822">
        <v>15313.11753405813</v>
      </c>
      <c r="AK4822">
        <v>4686.5833140442355</v>
      </c>
      <c r="AL4822">
        <v>253240.703125</v>
      </c>
      <c r="AM4822">
        <v>198587.734375</v>
      </c>
      <c r="AN4822">
        <v>54652.96875</v>
      </c>
      <c r="AO4822" s="5" t="s">
        <v>4732</v>
      </c>
    </row>
    <row r="4823" spans="1:41" ht="14.25" x14ac:dyDescent="0.45">
      <c r="A4823">
        <v>2023</v>
      </c>
      <c r="B4823" s="5" t="s">
        <v>1509</v>
      </c>
      <c r="C4823" s="5" t="s">
        <v>277</v>
      </c>
      <c r="D4823" s="5" t="s">
        <v>107</v>
      </c>
      <c r="E4823" s="5" t="s">
        <v>286</v>
      </c>
      <c r="F4823" s="5" t="s">
        <v>286</v>
      </c>
      <c r="G4823" s="5" t="s">
        <v>87</v>
      </c>
      <c r="H4823" s="5" t="s">
        <v>130</v>
      </c>
      <c r="I4823">
        <v>5347.9999999999991</v>
      </c>
      <c r="J4823">
        <v>12816.779498586349</v>
      </c>
      <c r="K4823">
        <v>1233.863844177275</v>
      </c>
      <c r="L4823">
        <v>1638.5374522667189</v>
      </c>
      <c r="M4823">
        <v>4825.1022956844536</v>
      </c>
      <c r="N4823">
        <v>3063.344804314459</v>
      </c>
      <c r="O4823">
        <v>6720.6028101008578</v>
      </c>
      <c r="P4823">
        <v>5424.1714072000004</v>
      </c>
      <c r="Q4823">
        <v>1820.7468876368471</v>
      </c>
      <c r="R4823">
        <v>3531.9665366521658</v>
      </c>
      <c r="S4823">
        <v>4547.5460222694537</v>
      </c>
      <c r="T4823">
        <v>7023.6812774217324</v>
      </c>
      <c r="U4823">
        <v>878.75597114725792</v>
      </c>
      <c r="V4823">
        <v>6929</v>
      </c>
      <c r="W4823">
        <v>2212.0357222480179</v>
      </c>
      <c r="X4823">
        <v>8316.4842337807877</v>
      </c>
      <c r="Y4823">
        <v>30736.97280000001</v>
      </c>
      <c r="Z4823">
        <v>4759.9021741884044</v>
      </c>
      <c r="AA4823">
        <v>50801.362233195541</v>
      </c>
      <c r="AB4823">
        <v>0</v>
      </c>
      <c r="AC4823">
        <v>3999.6823800000002</v>
      </c>
      <c r="AD4823">
        <v>9975.4686438352128</v>
      </c>
      <c r="AE4823">
        <v>6878.5388687777167</v>
      </c>
      <c r="AF4823">
        <v>8249.7761593373361</v>
      </c>
      <c r="AG4823">
        <v>47970.722780763841</v>
      </c>
      <c r="AH4823">
        <v>8849.3256735166942</v>
      </c>
      <c r="AI4823">
        <v>2551.2308678490508</v>
      </c>
      <c r="AJ4823">
        <v>25690.595328667328</v>
      </c>
      <c r="AK4823">
        <v>5592.3637643538668</v>
      </c>
      <c r="AL4823">
        <v>282386.59375</v>
      </c>
      <c r="AM4823">
        <v>220538.84375</v>
      </c>
      <c r="AN4823">
        <v>61847.703125</v>
      </c>
      <c r="AO4823" s="5" t="s">
        <v>3337</v>
      </c>
    </row>
    <row r="4824" spans="1:41" ht="14.25" x14ac:dyDescent="0.45">
      <c r="A4824">
        <v>2023</v>
      </c>
      <c r="B4824" s="5" t="s">
        <v>1508</v>
      </c>
      <c r="C4824" s="5" t="s">
        <v>277</v>
      </c>
      <c r="D4824" s="5" t="s">
        <v>107</v>
      </c>
      <c r="E4824" s="5" t="s">
        <v>286</v>
      </c>
      <c r="F4824" s="5" t="s">
        <v>286</v>
      </c>
      <c r="G4824" s="5" t="s">
        <v>87</v>
      </c>
      <c r="H4824" s="5" t="s">
        <v>130</v>
      </c>
      <c r="I4824">
        <v>5462.3204040682413</v>
      </c>
      <c r="J4824">
        <v>12555.2250033</v>
      </c>
      <c r="K4824">
        <v>1095.4675516359621</v>
      </c>
      <c r="L4824">
        <v>2044.287800000001</v>
      </c>
      <c r="M4824">
        <v>4748.4095665778614</v>
      </c>
      <c r="N4824">
        <v>2800.2381670777509</v>
      </c>
      <c r="O4824">
        <v>5254</v>
      </c>
      <c r="P4824">
        <v>6009.6</v>
      </c>
      <c r="Q4824">
        <v>2215.1956396062942</v>
      </c>
      <c r="R4824">
        <v>3285.0708065613921</v>
      </c>
      <c r="S4824">
        <v>4855.3731159820591</v>
      </c>
      <c r="T4824">
        <v>7904.804648891306</v>
      </c>
      <c r="U4824">
        <v>896.33109057020306</v>
      </c>
      <c r="V4824">
        <v>5778</v>
      </c>
      <c r="W4824">
        <v>1995.7635815209251</v>
      </c>
      <c r="X4824">
        <v>10322.90939322769</v>
      </c>
      <c r="Y4824">
        <v>34685.280000000013</v>
      </c>
      <c r="Z4824">
        <v>4543.7359999999999</v>
      </c>
      <c r="AA4824">
        <v>51838.903459062807</v>
      </c>
      <c r="AB4824">
        <v>828</v>
      </c>
      <c r="AC4824">
        <v>4445.7424946770652</v>
      </c>
      <c r="AD4824">
        <v>11352.76418353384</v>
      </c>
      <c r="AE4824">
        <v>6533.1727084686327</v>
      </c>
      <c r="AF4824">
        <v>8031.6563020102194</v>
      </c>
      <c r="AG4824">
        <v>44796</v>
      </c>
      <c r="AH4824">
        <v>10576.14334690004</v>
      </c>
      <c r="AI4824">
        <v>2463.9996782477651</v>
      </c>
      <c r="AJ4824">
        <v>19255.93603699184</v>
      </c>
      <c r="AK4824">
        <v>7331.3296441650264</v>
      </c>
      <c r="AL4824">
        <v>283905.65625</v>
      </c>
      <c r="AM4824">
        <v>215176.703125</v>
      </c>
      <c r="AN4824">
        <v>68728.96875</v>
      </c>
      <c r="AO4824" s="5" t="s">
        <v>3335</v>
      </c>
    </row>
    <row r="4825" spans="1:41" ht="14.25" x14ac:dyDescent="0.45">
      <c r="A4825">
        <v>2023</v>
      </c>
      <c r="B4825" s="5" t="s">
        <v>4071</v>
      </c>
      <c r="C4825" s="5" t="s">
        <v>277</v>
      </c>
      <c r="D4825" s="5" t="s">
        <v>107</v>
      </c>
      <c r="E4825" s="5" t="s">
        <v>286</v>
      </c>
      <c r="F4825" s="5" t="s">
        <v>286</v>
      </c>
      <c r="G4825" s="5" t="s">
        <v>87</v>
      </c>
      <c r="H4825" s="5" t="s">
        <v>130</v>
      </c>
      <c r="I4825">
        <v>5347.9351298509664</v>
      </c>
      <c r="J4825">
        <v>21451.346574339241</v>
      </c>
      <c r="K4825">
        <v>1312.7084161538889</v>
      </c>
      <c r="L4825">
        <v>1437.3443</v>
      </c>
      <c r="M4825">
        <v>4714.6045864267426</v>
      </c>
      <c r="N4825">
        <v>3496.0939718738391</v>
      </c>
      <c r="O4825">
        <v>6528.8966531137103</v>
      </c>
      <c r="P4825">
        <v>5530.6999108932196</v>
      </c>
      <c r="Q4825">
        <v>1738.1817166312519</v>
      </c>
      <c r="R4825">
        <v>3278.0501774836512</v>
      </c>
      <c r="S4825">
        <v>5804</v>
      </c>
      <c r="T4825">
        <v>6081.2770640256003</v>
      </c>
      <c r="U4825">
        <v>799.57531767744013</v>
      </c>
      <c r="V4825">
        <v>7399</v>
      </c>
      <c r="W4825">
        <v>2250.0732733998948</v>
      </c>
      <c r="X4825">
        <v>7659.0085317984012</v>
      </c>
      <c r="Y4825">
        <v>28379.751246084521</v>
      </c>
      <c r="Z4825">
        <v>4527</v>
      </c>
      <c r="AA4825">
        <v>44992</v>
      </c>
      <c r="AB4825">
        <v>653.76</v>
      </c>
      <c r="AC4825">
        <v>3977.8934500000009</v>
      </c>
      <c r="AD4825">
        <v>9855.7555131512599</v>
      </c>
      <c r="AE4825">
        <v>6767.6288953348803</v>
      </c>
      <c r="AF4825">
        <v>8400.232106491083</v>
      </c>
      <c r="AG4825">
        <v>51683</v>
      </c>
      <c r="AH4825">
        <v>6592</v>
      </c>
      <c r="AI4825">
        <v>2901.5243508096009</v>
      </c>
      <c r="AJ4825">
        <v>16765</v>
      </c>
      <c r="AK4825">
        <v>5030.3257773196201</v>
      </c>
      <c r="AL4825">
        <v>275354.65625</v>
      </c>
      <c r="AM4825">
        <v>215970.734375</v>
      </c>
      <c r="AN4825">
        <v>59383.93359375</v>
      </c>
      <c r="AO4825" s="5" t="s">
        <v>4733</v>
      </c>
    </row>
    <row r="4826" spans="1:41" ht="14.25" x14ac:dyDescent="0.45">
      <c r="A4826">
        <v>2023</v>
      </c>
      <c r="B4826" s="5" t="s">
        <v>1507</v>
      </c>
      <c r="C4826" s="5" t="s">
        <v>277</v>
      </c>
      <c r="D4826" s="5" t="s">
        <v>107</v>
      </c>
      <c r="E4826" s="5" t="s">
        <v>286</v>
      </c>
      <c r="F4826" s="5" t="s">
        <v>286</v>
      </c>
      <c r="G4826" s="5" t="s">
        <v>87</v>
      </c>
      <c r="H4826" s="5" t="s">
        <v>130</v>
      </c>
      <c r="I4826">
        <v>5452.1108960000001</v>
      </c>
      <c r="J4826">
        <v>12266.297497321701</v>
      </c>
      <c r="K4826">
        <v>1121</v>
      </c>
      <c r="L4826">
        <v>1714.515651722626</v>
      </c>
      <c r="M4826">
        <v>4092.4430392174299</v>
      </c>
      <c r="N4826">
        <v>2673.7620000000002</v>
      </c>
      <c r="O4826">
        <v>5046.0932732220372</v>
      </c>
      <c r="P4826">
        <v>6009.6</v>
      </c>
      <c r="Q4826">
        <v>1795.9755525526659</v>
      </c>
      <c r="R4826">
        <v>3244.388613012215</v>
      </c>
      <c r="S4826">
        <v>4399.7442431256259</v>
      </c>
      <c r="T4826">
        <v>6746.0455479148013</v>
      </c>
      <c r="U4826">
        <v>673</v>
      </c>
      <c r="V4826">
        <v>5291</v>
      </c>
      <c r="W4826">
        <v>1997.981382301389</v>
      </c>
      <c r="X4826">
        <v>8279.0534933899326</v>
      </c>
      <c r="Y4826">
        <v>39463</v>
      </c>
      <c r="Z4826">
        <v>3998.5169999999989</v>
      </c>
      <c r="AA4826">
        <v>51780.366307371944</v>
      </c>
      <c r="AB4826">
        <v>804</v>
      </c>
      <c r="AC4826">
        <v>4046.3039809829411</v>
      </c>
      <c r="AD4826">
        <v>9340.2217084800013</v>
      </c>
      <c r="AE4826">
        <v>6853.9272877526928</v>
      </c>
      <c r="AF4826">
        <v>8648.5266524520248</v>
      </c>
      <c r="AG4826">
        <v>44914.147253442003</v>
      </c>
      <c r="AH4826">
        <v>9332.1081875</v>
      </c>
      <c r="AI4826">
        <v>2526.4256900675659</v>
      </c>
      <c r="AJ4826">
        <v>18397.23529949343</v>
      </c>
      <c r="AK4826">
        <v>5981</v>
      </c>
      <c r="AL4826">
        <v>276888.78125</v>
      </c>
      <c r="AM4826">
        <v>217222.65625</v>
      </c>
      <c r="AN4826">
        <v>59666.1171875</v>
      </c>
      <c r="AO4826" s="5" t="s">
        <v>3336</v>
      </c>
    </row>
    <row r="4827" spans="1:41" ht="14.25" x14ac:dyDescent="0.45">
      <c r="A4827">
        <v>2023</v>
      </c>
      <c r="B4827" s="5" t="s">
        <v>589</v>
      </c>
      <c r="C4827" s="5" t="s">
        <v>277</v>
      </c>
      <c r="D4827" s="5" t="s">
        <v>107</v>
      </c>
      <c r="E4827" s="5" t="s">
        <v>286</v>
      </c>
      <c r="F4827" s="5" t="s">
        <v>286</v>
      </c>
      <c r="G4827" s="5" t="s">
        <v>87</v>
      </c>
      <c r="H4827" s="5" t="s">
        <v>130</v>
      </c>
      <c r="I4827">
        <v>5347.940945167973</v>
      </c>
      <c r="J4827">
        <v>15322.937225548591</v>
      </c>
      <c r="K4827">
        <v>1193.637187151224</v>
      </c>
      <c r="L4827">
        <v>1454.9830950848079</v>
      </c>
      <c r="M4827">
        <v>4414.5786611904014</v>
      </c>
      <c r="N4827">
        <v>3449.7954494999999</v>
      </c>
      <c r="O4827">
        <v>6529.8126030042113</v>
      </c>
      <c r="P4827">
        <v>5634</v>
      </c>
      <c r="Q4827">
        <v>1829.068633467105</v>
      </c>
      <c r="R4827">
        <v>3188.1984324989421</v>
      </c>
      <c r="S4827">
        <v>5028.2086860272293</v>
      </c>
      <c r="T4827">
        <v>6406.0087288393852</v>
      </c>
      <c r="U4827">
        <v>750.07718523400308</v>
      </c>
      <c r="V4827">
        <v>157</v>
      </c>
      <c r="W4827">
        <v>2180.6460864753399</v>
      </c>
      <c r="X4827">
        <v>6615.078050756736</v>
      </c>
      <c r="Y4827">
        <v>30447.408049999998</v>
      </c>
      <c r="Z4827">
        <v>4627.8483306328953</v>
      </c>
      <c r="AA4827">
        <v>49973.97338256333</v>
      </c>
      <c r="AB4827">
        <v>653</v>
      </c>
      <c r="AC4827">
        <v>3990.3507500000001</v>
      </c>
      <c r="AD4827">
        <v>9974.8299593101019</v>
      </c>
      <c r="AE4827">
        <v>6460.7937993175692</v>
      </c>
      <c r="AF4827">
        <v>7829.6741438852878</v>
      </c>
      <c r="AG4827">
        <v>49465.979201799542</v>
      </c>
      <c r="AH4827">
        <v>8520.0575846946249</v>
      </c>
      <c r="AI4827">
        <v>3166.7687229703688</v>
      </c>
      <c r="AJ4827">
        <v>16559.618204455259</v>
      </c>
      <c r="AK4827">
        <v>4993.9684194351266</v>
      </c>
      <c r="AL4827">
        <v>266166.25</v>
      </c>
      <c r="AM4827">
        <v>206489.671875</v>
      </c>
      <c r="AN4827">
        <v>59676.59375</v>
      </c>
      <c r="AO4827" s="5" t="s">
        <v>1240</v>
      </c>
    </row>
    <row r="4828" spans="1:41" ht="14.25" x14ac:dyDescent="0.45">
      <c r="A4828">
        <v>2023</v>
      </c>
      <c r="B4828" s="5" t="s">
        <v>5028</v>
      </c>
      <c r="C4828" s="5" t="s">
        <v>277</v>
      </c>
      <c r="D4828" s="5" t="s">
        <v>107</v>
      </c>
      <c r="E4828" s="5" t="s">
        <v>286</v>
      </c>
      <c r="F4828" s="5" t="s">
        <v>286</v>
      </c>
      <c r="G4828" s="5" t="s">
        <v>87</v>
      </c>
      <c r="H4828" s="5" t="s">
        <v>130</v>
      </c>
      <c r="I4828">
        <v>5518.519976937152</v>
      </c>
      <c r="J4828">
        <v>17869.79812328922</v>
      </c>
      <c r="K4828">
        <v>875</v>
      </c>
      <c r="L4828">
        <v>1459.81656251545</v>
      </c>
      <c r="M4828">
        <v>5141.5527599999996</v>
      </c>
      <c r="N4828">
        <v>3892.2501679096149</v>
      </c>
      <c r="O4828">
        <v>6526.2580327230644</v>
      </c>
      <c r="P4828">
        <v>4763.9780212616806</v>
      </c>
      <c r="Q4828">
        <v>1902.5909803476111</v>
      </c>
      <c r="R4828">
        <v>3231.4064957295832</v>
      </c>
      <c r="S4828">
        <v>6157.131549090479</v>
      </c>
      <c r="T4828">
        <v>6613.6143995140137</v>
      </c>
      <c r="U4828">
        <v>799.57531767744013</v>
      </c>
      <c r="V4828">
        <v>7101</v>
      </c>
      <c r="W4828">
        <v>2366.19670176</v>
      </c>
      <c r="X4828">
        <v>10153.50945</v>
      </c>
      <c r="Y4828">
        <v>29983.138994205299</v>
      </c>
      <c r="Z4828">
        <v>5402.1711031365712</v>
      </c>
      <c r="AA4828">
        <v>44992</v>
      </c>
      <c r="AB4828">
        <v>1877</v>
      </c>
      <c r="AC4828">
        <v>3836.8473551052339</v>
      </c>
      <c r="AD4828">
        <v>10967.743685990319</v>
      </c>
      <c r="AE4828">
        <v>6418.8227087999994</v>
      </c>
      <c r="AF4828">
        <v>10702.976904573499</v>
      </c>
      <c r="AG4828">
        <v>62889</v>
      </c>
      <c r="AH4828">
        <v>9146.3965984350252</v>
      </c>
      <c r="AI4828">
        <v>2881.4344099199998</v>
      </c>
      <c r="AJ4828">
        <v>17120.099172083879</v>
      </c>
      <c r="AK4828">
        <v>5113</v>
      </c>
      <c r="AL4828">
        <v>295702.84375</v>
      </c>
      <c r="AM4828">
        <v>227883.984375</v>
      </c>
      <c r="AN4828">
        <v>67818.8359375</v>
      </c>
      <c r="AO4828" s="5" t="s">
        <v>6094</v>
      </c>
    </row>
    <row r="4829" spans="1:41" ht="14.25" x14ac:dyDescent="0.45">
      <c r="A4829">
        <v>2023</v>
      </c>
      <c r="B4829" s="5" t="s">
        <v>589</v>
      </c>
      <c r="C4829" s="5" t="s">
        <v>277</v>
      </c>
      <c r="D4829" s="5" t="s">
        <v>107</v>
      </c>
      <c r="E4829" s="5" t="s">
        <v>110</v>
      </c>
      <c r="F4829" s="5" t="s">
        <v>110</v>
      </c>
      <c r="G4829" s="5" t="s">
        <v>86</v>
      </c>
      <c r="H4829" s="5" t="s">
        <v>130</v>
      </c>
      <c r="I4829">
        <v>14575.883646061044</v>
      </c>
      <c r="J4829">
        <v>6130.0857264809783</v>
      </c>
      <c r="K4829">
        <v>1879.3302900267215</v>
      </c>
      <c r="L4829">
        <v>2934.7071846340682</v>
      </c>
      <c r="M4829">
        <v>8563.0289908674786</v>
      </c>
      <c r="N4829">
        <v>8888.7021777842474</v>
      </c>
      <c r="O4829">
        <v>5326.3021696547085</v>
      </c>
      <c r="P4829">
        <v>2281.2722040867602</v>
      </c>
      <c r="Q4829">
        <v>3339.5189230157725</v>
      </c>
      <c r="R4829">
        <v>5718.862949750036</v>
      </c>
      <c r="S4829">
        <v>7705.775865754702</v>
      </c>
      <c r="T4829">
        <v>6482.0750070292916</v>
      </c>
      <c r="U4829">
        <v>1463.6943564259691</v>
      </c>
      <c r="V4829">
        <v>5379.0767598654365</v>
      </c>
      <c r="W4829">
        <v>3000.5734306732365</v>
      </c>
      <c r="X4829">
        <v>8970.7654113726057</v>
      </c>
      <c r="Y4829">
        <v>34335.133113846605</v>
      </c>
      <c r="Z4829">
        <v>2438.5994829791439</v>
      </c>
      <c r="AA4829">
        <v>47932.880393312909</v>
      </c>
      <c r="AB4829">
        <v>1453.2393967372122</v>
      </c>
      <c r="AC4829">
        <v>8047.5630329688729</v>
      </c>
      <c r="AD4829">
        <v>5068.8812423879253</v>
      </c>
      <c r="AE4829">
        <v>9613.3354338119898</v>
      </c>
      <c r="AF4829">
        <v>30309.071307924296</v>
      </c>
      <c r="AG4829">
        <v>74002.726345074989</v>
      </c>
      <c r="AH4829">
        <v>18629.001919369162</v>
      </c>
      <c r="AI4829">
        <v>3268.220398705414</v>
      </c>
      <c r="AJ4829">
        <v>16416.747663445603</v>
      </c>
      <c r="AK4829">
        <v>4120.8738360902871</v>
      </c>
      <c r="AL4829">
        <v>348275.90625</v>
      </c>
      <c r="AM4829">
        <v>273807.84375</v>
      </c>
      <c r="AN4829">
        <v>74468.0703125</v>
      </c>
      <c r="AO4829" s="5" t="s">
        <v>1241</v>
      </c>
    </row>
    <row r="4830" spans="1:41" ht="14.25" x14ac:dyDescent="0.45">
      <c r="A4830">
        <v>2023</v>
      </c>
      <c r="B4830" s="5" t="s">
        <v>4071</v>
      </c>
      <c r="C4830" s="5" t="s">
        <v>277</v>
      </c>
      <c r="D4830" s="5" t="s">
        <v>107</v>
      </c>
      <c r="E4830" s="5" t="s">
        <v>110</v>
      </c>
      <c r="F4830" s="5" t="s">
        <v>110</v>
      </c>
      <c r="G4830" s="5" t="s">
        <v>86</v>
      </c>
      <c r="H4830" s="5" t="s">
        <v>130</v>
      </c>
      <c r="I4830">
        <v>7903.3218491997868</v>
      </c>
      <c r="J4830">
        <v>8574.4032630251604</v>
      </c>
      <c r="K4830">
        <v>1900.3518462526047</v>
      </c>
      <c r="L4830">
        <v>2216.7073598565607</v>
      </c>
      <c r="M4830">
        <v>9003.6646404693238</v>
      </c>
      <c r="N4830">
        <v>8970.5128504652857</v>
      </c>
      <c r="O4830">
        <v>5618.4850297679459</v>
      </c>
      <c r="P4830">
        <v>6589.0549599999131</v>
      </c>
      <c r="Q4830">
        <v>3542.0340019828104</v>
      </c>
      <c r="R4830">
        <v>6053.514066244019</v>
      </c>
      <c r="S4830">
        <v>7581.0363072588643</v>
      </c>
      <c r="T4830">
        <v>6994.7146389905402</v>
      </c>
      <c r="U4830">
        <v>1440.0883080274641</v>
      </c>
      <c r="V4830">
        <v>5329.3553742073509</v>
      </c>
      <c r="W4830">
        <v>3785.3749811007629</v>
      </c>
      <c r="X4830">
        <v>9050.9550159526116</v>
      </c>
      <c r="Y4830">
        <v>33749.498133129353</v>
      </c>
      <c r="Z4830">
        <v>2495.4673109104483</v>
      </c>
      <c r="AA4830">
        <v>50698.308884106875</v>
      </c>
      <c r="AB4830">
        <v>1429.801962970125</v>
      </c>
      <c r="AC4830">
        <v>8452.7575051569638</v>
      </c>
      <c r="AD4830">
        <v>6241.1853459116519</v>
      </c>
      <c r="AE4830">
        <v>9834.8002753008586</v>
      </c>
      <c r="AF4830">
        <v>29639.07464821668</v>
      </c>
      <c r="AG4830">
        <v>74848.589809727448</v>
      </c>
      <c r="AH4830">
        <v>15374.999957204647</v>
      </c>
      <c r="AI4830">
        <v>3391.4079654046777</v>
      </c>
      <c r="AJ4830">
        <v>16375.399412501887</v>
      </c>
      <c r="AK4830">
        <v>3913.7834605174039</v>
      </c>
      <c r="AL4830">
        <v>350998.625</v>
      </c>
      <c r="AM4830">
        <v>276712.875</v>
      </c>
      <c r="AN4830">
        <v>74285.75</v>
      </c>
      <c r="AO4830" s="5" t="s">
        <v>4734</v>
      </c>
    </row>
    <row r="4831" spans="1:41" ht="14.25" x14ac:dyDescent="0.45">
      <c r="A4831">
        <v>2023</v>
      </c>
      <c r="B4831" s="5" t="s">
        <v>1507</v>
      </c>
      <c r="C4831" s="5" t="s">
        <v>277</v>
      </c>
      <c r="D4831" s="5" t="s">
        <v>107</v>
      </c>
      <c r="E4831" s="5" t="s">
        <v>110</v>
      </c>
      <c r="F4831" s="5" t="s">
        <v>110</v>
      </c>
      <c r="G4831" s="5" t="s">
        <v>86</v>
      </c>
      <c r="H4831" s="5" t="s">
        <v>130</v>
      </c>
      <c r="I4831">
        <v>11230.531780383393</v>
      </c>
      <c r="J4831">
        <v>924.98488737340983</v>
      </c>
      <c r="K4831">
        <v>0</v>
      </c>
      <c r="L4831">
        <v>1451.3302611333802</v>
      </c>
      <c r="M4831">
        <v>6955.2417609113309</v>
      </c>
      <c r="N4831">
        <v>6760.3303833555474</v>
      </c>
      <c r="O4831">
        <v>5522.0095480551827</v>
      </c>
      <c r="P4831">
        <v>2400.4538202486287</v>
      </c>
      <c r="Q4831">
        <v>4314.9787495584769</v>
      </c>
      <c r="R4831">
        <v>6219.4114303149317</v>
      </c>
      <c r="S4831">
        <v>12759.855331504892</v>
      </c>
      <c r="T4831">
        <v>6255.9882753909278</v>
      </c>
      <c r="U4831">
        <v>1906.5934689313474</v>
      </c>
      <c r="V4831">
        <v>6198.0425863907367</v>
      </c>
      <c r="W4831">
        <v>2065.656506025306</v>
      </c>
      <c r="X4831">
        <v>9343.6622252696361</v>
      </c>
      <c r="Y4831">
        <v>38093.925176051103</v>
      </c>
      <c r="Z4831">
        <v>3041.7197159372145</v>
      </c>
      <c r="AA4831">
        <v>41693.348342278878</v>
      </c>
      <c r="AB4831">
        <v>1491.564957597494</v>
      </c>
      <c r="AC4831">
        <v>7216.164906006592</v>
      </c>
      <c r="AD4831">
        <v>5907.2789118310939</v>
      </c>
      <c r="AE4831">
        <v>9056.1121215847197</v>
      </c>
      <c r="AF4831">
        <v>28951.788549967423</v>
      </c>
      <c r="AG4831">
        <v>76447.444405224349</v>
      </c>
      <c r="AH4831">
        <v>15591.606592332573</v>
      </c>
      <c r="AI4831">
        <v>3019.6142378988111</v>
      </c>
      <c r="AJ4831">
        <v>24530.659081468104</v>
      </c>
      <c r="AK4831">
        <v>3566.8790784561652</v>
      </c>
      <c r="AL4831">
        <v>342917.15625</v>
      </c>
      <c r="AM4831">
        <v>270437.8125</v>
      </c>
      <c r="AN4831">
        <v>72479.3671875</v>
      </c>
      <c r="AO4831" s="5" t="s">
        <v>3339</v>
      </c>
    </row>
    <row r="4832" spans="1:41" ht="14.25" x14ac:dyDescent="0.45">
      <c r="A4832">
        <v>2023</v>
      </c>
      <c r="B4832" s="5" t="s">
        <v>1509</v>
      </c>
      <c r="C4832" s="5" t="s">
        <v>277</v>
      </c>
      <c r="D4832" s="5" t="s">
        <v>107</v>
      </c>
      <c r="E4832" s="5" t="s">
        <v>110</v>
      </c>
      <c r="F4832" s="5" t="s">
        <v>110</v>
      </c>
      <c r="G4832" s="5" t="s">
        <v>86</v>
      </c>
      <c r="H4832" s="5" t="s">
        <v>130</v>
      </c>
      <c r="I4832">
        <v>8842.5144683212893</v>
      </c>
      <c r="J4832">
        <v>7341.4827954388302</v>
      </c>
      <c r="K4832">
        <v>1714.7046660634635</v>
      </c>
      <c r="L4832">
        <v>2254.4771700035253</v>
      </c>
      <c r="M4832">
        <v>7002.8681806431905</v>
      </c>
      <c r="N4832">
        <v>7932.5470743420929</v>
      </c>
      <c r="O4832">
        <v>4858.7227761635768</v>
      </c>
      <c r="P4832">
        <v>3009.1007440285935</v>
      </c>
      <c r="Q4832">
        <v>4780.848972793965</v>
      </c>
      <c r="R4832">
        <v>5681.1492861457282</v>
      </c>
      <c r="S4832">
        <v>11932.875968063285</v>
      </c>
      <c r="T4832">
        <v>5695.8728319452612</v>
      </c>
      <c r="U4832">
        <v>1362.2847925251569</v>
      </c>
      <c r="V4832">
        <v>5300.0490425179132</v>
      </c>
      <c r="W4832">
        <v>3013.3004659323319</v>
      </c>
      <c r="X4832">
        <v>8546.0141019173552</v>
      </c>
      <c r="Y4832">
        <v>32089.025135989497</v>
      </c>
      <c r="Z4832">
        <v>2751.1497845685067</v>
      </c>
      <c r="AA4832">
        <v>39766.650348541669</v>
      </c>
      <c r="AB4832">
        <v>0</v>
      </c>
      <c r="AC4832">
        <v>7245.5702144247462</v>
      </c>
      <c r="AD4832">
        <v>5494.9843843323124</v>
      </c>
      <c r="AE4832">
        <v>8833.8674383255184</v>
      </c>
      <c r="AF4832">
        <v>29513.545678521899</v>
      </c>
      <c r="AG4832">
        <v>72060.906014673266</v>
      </c>
      <c r="AH4832">
        <v>12451.88810332438</v>
      </c>
      <c r="AI4832">
        <v>2958.7040811837319</v>
      </c>
      <c r="AJ4832">
        <v>17093.576272268732</v>
      </c>
      <c r="AK4832">
        <v>4083.6812696355319</v>
      </c>
      <c r="AL4832">
        <v>323612.34375</v>
      </c>
      <c r="AM4832">
        <v>255858.75</v>
      </c>
      <c r="AN4832">
        <v>67753.6171875</v>
      </c>
      <c r="AO4832" s="5" t="s">
        <v>3338</v>
      </c>
    </row>
    <row r="4833" spans="1:41" ht="14.25" x14ac:dyDescent="0.45">
      <c r="A4833">
        <v>2023</v>
      </c>
      <c r="B4833" s="5" t="s">
        <v>5028</v>
      </c>
      <c r="C4833" s="5" t="s">
        <v>277</v>
      </c>
      <c r="D4833" s="5" t="s">
        <v>107</v>
      </c>
      <c r="E4833" s="5" t="s">
        <v>110</v>
      </c>
      <c r="F4833" s="5" t="s">
        <v>110</v>
      </c>
      <c r="G4833" s="5" t="s">
        <v>86</v>
      </c>
      <c r="H4833" s="5" t="s">
        <v>130</v>
      </c>
      <c r="I4833">
        <v>11244.84896665349</v>
      </c>
      <c r="J4833">
        <v>24944.143075515731</v>
      </c>
      <c r="K4833">
        <v>1806.8707999999999</v>
      </c>
      <c r="L4833">
        <v>1888</v>
      </c>
      <c r="M4833">
        <v>9759.1363171199991</v>
      </c>
      <c r="N4833">
        <v>8915.7999999999993</v>
      </c>
      <c r="O4833">
        <v>5869.0645888019471</v>
      </c>
      <c r="P4833">
        <v>7736</v>
      </c>
      <c r="Q4833">
        <v>3601.404109175644</v>
      </c>
      <c r="R4833">
        <v>5885</v>
      </c>
      <c r="S4833">
        <v>10500</v>
      </c>
      <c r="T4833">
        <v>8000</v>
      </c>
      <c r="U4833">
        <v>1400</v>
      </c>
      <c r="V4833">
        <v>4710</v>
      </c>
      <c r="W4833">
        <v>3583.9328817599999</v>
      </c>
      <c r="X4833">
        <v>13981.35</v>
      </c>
      <c r="Y4833">
        <v>32989</v>
      </c>
      <c r="Z4833">
        <v>3513.4839999999999</v>
      </c>
      <c r="AA4833">
        <v>46953</v>
      </c>
      <c r="AB4833">
        <v>740</v>
      </c>
      <c r="AC4833">
        <v>7971.2190510278633</v>
      </c>
      <c r="AD4833">
        <v>7036.2020000000002</v>
      </c>
      <c r="AE4833">
        <v>9796</v>
      </c>
      <c r="AF4833">
        <v>28900</v>
      </c>
      <c r="AG4833">
        <v>75512</v>
      </c>
      <c r="AH4833">
        <v>15590</v>
      </c>
      <c r="AI4833">
        <v>3991</v>
      </c>
      <c r="AJ4833">
        <v>16621</v>
      </c>
      <c r="AK4833">
        <v>3888</v>
      </c>
      <c r="AL4833">
        <v>377326.46875</v>
      </c>
      <c r="AM4833">
        <v>292580.90625</v>
      </c>
      <c r="AN4833">
        <v>84745.5625</v>
      </c>
      <c r="AO4833" s="5" t="s">
        <v>6095</v>
      </c>
    </row>
    <row r="4834" spans="1:41" ht="14.25" x14ac:dyDescent="0.45">
      <c r="A4834">
        <v>2023</v>
      </c>
      <c r="B4834" s="5" t="s">
        <v>1508</v>
      </c>
      <c r="C4834" s="5" t="s">
        <v>277</v>
      </c>
      <c r="D4834" s="5" t="s">
        <v>107</v>
      </c>
      <c r="E4834" s="5" t="s">
        <v>110</v>
      </c>
      <c r="F4834" s="5" t="s">
        <v>110</v>
      </c>
      <c r="G4834" s="5" t="s">
        <v>86</v>
      </c>
      <c r="H4834" s="5" t="s">
        <v>130</v>
      </c>
      <c r="I4834">
        <v>9928.0782268953462</v>
      </c>
      <c r="J4834">
        <v>10372.198188344773</v>
      </c>
      <c r="K4834">
        <v>1895.2758689216655</v>
      </c>
      <c r="L4834">
        <v>1424.2317205357901</v>
      </c>
      <c r="M4834">
        <v>6851.9107913211255</v>
      </c>
      <c r="N4834">
        <v>6761.936040267592</v>
      </c>
      <c r="O4834">
        <v>6556.1803409642316</v>
      </c>
      <c r="P4834">
        <v>2334.5730510629141</v>
      </c>
      <c r="Q4834">
        <v>3169.627823048882</v>
      </c>
      <c r="R4834">
        <v>5460.9317687134308</v>
      </c>
      <c r="S4834">
        <v>6457.7622910805476</v>
      </c>
      <c r="T4834">
        <v>6423.4982460459069</v>
      </c>
      <c r="U4834">
        <v>1894.4078355727474</v>
      </c>
      <c r="V4834">
        <v>5866.4440538888111</v>
      </c>
      <c r="W4834">
        <v>2826.79203223492</v>
      </c>
      <c r="X4834">
        <v>8575.5695189930084</v>
      </c>
      <c r="Y4834">
        <v>32047.991085272315</v>
      </c>
      <c r="Z4834">
        <v>3719.3107877105153</v>
      </c>
      <c r="AA4834">
        <v>34592.688075460006</v>
      </c>
      <c r="AB4834">
        <v>1463.7151740989852</v>
      </c>
      <c r="AC4834">
        <v>6754.1504508423677</v>
      </c>
      <c r="AD4834">
        <v>5062.9802568833966</v>
      </c>
      <c r="AE4834">
        <v>9136.6822483945853</v>
      </c>
      <c r="AF4834">
        <v>28566.204407186135</v>
      </c>
      <c r="AG4834">
        <v>78210.829791855998</v>
      </c>
      <c r="AH4834">
        <v>15660.365150496122</v>
      </c>
      <c r="AI4834">
        <v>2963.2334531759316</v>
      </c>
      <c r="AJ4834">
        <v>21317.001958684799</v>
      </c>
      <c r="AK4834">
        <v>4225.9008382655102</v>
      </c>
      <c r="AL4834">
        <v>330520.5</v>
      </c>
      <c r="AM4834">
        <v>261557.28125</v>
      </c>
      <c r="AN4834">
        <v>68963.1796875</v>
      </c>
      <c r="AO4834" s="5" t="s">
        <v>3340</v>
      </c>
    </row>
    <row r="4835" spans="1:41" ht="14.25" x14ac:dyDescent="0.45">
      <c r="A4835">
        <v>2023</v>
      </c>
      <c r="B4835" s="5" t="s">
        <v>589</v>
      </c>
      <c r="C4835" s="5" t="s">
        <v>277</v>
      </c>
      <c r="D4835" s="5" t="s">
        <v>107</v>
      </c>
      <c r="E4835" s="5" t="s">
        <v>110</v>
      </c>
      <c r="F4835" s="5" t="s">
        <v>110</v>
      </c>
      <c r="G4835" s="5" t="s">
        <v>87</v>
      </c>
      <c r="H4835" s="5" t="s">
        <v>130</v>
      </c>
      <c r="I4835">
        <v>16512.1079040287</v>
      </c>
      <c r="J4835">
        <v>6725.2371482932786</v>
      </c>
      <c r="K4835">
        <v>2380.1570078258142</v>
      </c>
      <c r="L4835">
        <v>3208.5549795371589</v>
      </c>
      <c r="M4835">
        <v>9223.7193941105179</v>
      </c>
      <c r="N4835">
        <v>9852.469324499998</v>
      </c>
      <c r="O4835">
        <v>5739.0918056835708</v>
      </c>
      <c r="P4835">
        <v>2697</v>
      </c>
      <c r="Q4835">
        <v>3587.0819804113612</v>
      </c>
      <c r="R4835">
        <v>6028.305344076296</v>
      </c>
      <c r="S4835">
        <v>8106.8326560000014</v>
      </c>
      <c r="T4835">
        <v>6540.0256478527608</v>
      </c>
      <c r="U4835">
        <v>1478.6982982100001</v>
      </c>
      <c r="V4835">
        <v>126</v>
      </c>
      <c r="W4835">
        <v>3251.1450743814162</v>
      </c>
      <c r="X4835">
        <v>9856.1734933985299</v>
      </c>
      <c r="Y4835">
        <v>37462</v>
      </c>
      <c r="Z4835">
        <v>2634.4807056569498</v>
      </c>
      <c r="AA4835">
        <v>52567.208112823697</v>
      </c>
      <c r="AB4835">
        <v>1390</v>
      </c>
      <c r="AC4835">
        <v>8722.1014399999985</v>
      </c>
      <c r="AD4835">
        <v>5476.0406231299248</v>
      </c>
      <c r="AE4835">
        <v>10355.06344513248</v>
      </c>
      <c r="AF4835">
        <v>33137.316792412239</v>
      </c>
      <c r="AG4835">
        <v>82106.920230535936</v>
      </c>
      <c r="AH4835">
        <v>20467.6709852858</v>
      </c>
      <c r="AI4835">
        <v>3520.383722619265</v>
      </c>
      <c r="AJ4835">
        <v>18037.068828389642</v>
      </c>
      <c r="AK4835">
        <v>4255.5184473793988</v>
      </c>
      <c r="AL4835">
        <v>375444.34375</v>
      </c>
      <c r="AM4835">
        <v>295237.59375</v>
      </c>
      <c r="AN4835">
        <v>80206.75</v>
      </c>
      <c r="AO4835" s="5" t="s">
        <v>1242</v>
      </c>
    </row>
    <row r="4836" spans="1:41" ht="14.25" x14ac:dyDescent="0.45">
      <c r="A4836">
        <v>2023</v>
      </c>
      <c r="B4836" s="5" t="s">
        <v>5028</v>
      </c>
      <c r="C4836" s="5" t="s">
        <v>277</v>
      </c>
      <c r="D4836" s="5" t="s">
        <v>107</v>
      </c>
      <c r="E4836" s="5" t="s">
        <v>110</v>
      </c>
      <c r="F4836" s="5" t="s">
        <v>110</v>
      </c>
      <c r="G4836" s="5" t="s">
        <v>87</v>
      </c>
      <c r="H4836" s="5" t="s">
        <v>130</v>
      </c>
      <c r="I4836">
        <v>12415.221878965471</v>
      </c>
      <c r="J4836">
        <v>28076.266015950561</v>
      </c>
      <c r="K4836">
        <v>1934.330833193671</v>
      </c>
      <c r="L4836">
        <v>2087.9800530524012</v>
      </c>
      <c r="M4836">
        <v>10563.603003474651</v>
      </c>
      <c r="N4836">
        <v>9688.6225168564306</v>
      </c>
      <c r="O4836">
        <v>6352.8642600364037</v>
      </c>
      <c r="P4836">
        <v>8406.5815328890112</v>
      </c>
      <c r="Q4836">
        <v>3925.0960186035868</v>
      </c>
      <c r="R4836">
        <v>6326.4580255799992</v>
      </c>
      <c r="S4836">
        <v>11210.31407412</v>
      </c>
      <c r="T4836">
        <v>8818.1525326853516</v>
      </c>
      <c r="U4836">
        <v>1456.8456140000001</v>
      </c>
      <c r="V4836">
        <v>5191</v>
      </c>
      <c r="W4836">
        <v>3879.3642104985011</v>
      </c>
      <c r="X4836">
        <v>15561.242550000001</v>
      </c>
      <c r="Y4836">
        <v>37416</v>
      </c>
      <c r="Z4836">
        <v>3818.0331764973198</v>
      </c>
      <c r="AA4836">
        <v>53139</v>
      </c>
      <c r="AB4836">
        <v>833</v>
      </c>
      <c r="AC4836">
        <v>8628.30385523724</v>
      </c>
      <c r="AD4836">
        <v>7668.6113579773373</v>
      </c>
      <c r="AE4836">
        <v>10603.50543936</v>
      </c>
      <c r="AF4836">
        <v>31961.135345982191</v>
      </c>
      <c r="AG4836">
        <v>88432</v>
      </c>
      <c r="AH4836">
        <v>17424.59524106971</v>
      </c>
      <c r="AI4836">
        <v>4319.9867505599996</v>
      </c>
      <c r="AJ4836">
        <v>18717.94557058694</v>
      </c>
      <c r="AK4836">
        <v>4065</v>
      </c>
      <c r="AL4836">
        <v>422921.0625</v>
      </c>
      <c r="AM4836">
        <v>330289.96875</v>
      </c>
      <c r="AN4836">
        <v>92631.0625</v>
      </c>
      <c r="AO4836" s="5" t="s">
        <v>6096</v>
      </c>
    </row>
    <row r="4837" spans="1:41" ht="14.25" x14ac:dyDescent="0.45">
      <c r="A4837">
        <v>2023</v>
      </c>
      <c r="B4837" s="5" t="s">
        <v>1508</v>
      </c>
      <c r="C4837" s="5" t="s">
        <v>277</v>
      </c>
      <c r="D4837" s="5" t="s">
        <v>107</v>
      </c>
      <c r="E4837" s="5" t="s">
        <v>110</v>
      </c>
      <c r="F4837" s="5" t="s">
        <v>110</v>
      </c>
      <c r="G4837" s="5" t="s">
        <v>87</v>
      </c>
      <c r="H4837" s="5" t="s">
        <v>130</v>
      </c>
      <c r="I4837">
        <v>11223.90880963261</v>
      </c>
      <c r="J4837">
        <v>11986.43845786977</v>
      </c>
      <c r="K4837">
        <v>2210.1239809684039</v>
      </c>
      <c r="L4837">
        <v>1613.132713500001</v>
      </c>
      <c r="M4837">
        <v>7808.2043570798796</v>
      </c>
      <c r="N4837">
        <v>7787.4857446057604</v>
      </c>
      <c r="O4837">
        <v>7776</v>
      </c>
      <c r="P4837">
        <v>2866</v>
      </c>
      <c r="Q4837">
        <v>3972.0771585831349</v>
      </c>
      <c r="R4837">
        <v>6557.9250681165286</v>
      </c>
      <c r="S4837">
        <v>7185.2499999999991</v>
      </c>
      <c r="T4837">
        <v>7162.4208712384789</v>
      </c>
      <c r="U4837">
        <v>2149.9742198142098</v>
      </c>
      <c r="V4837">
        <v>6657</v>
      </c>
      <c r="W4837">
        <v>3145.2375921439129</v>
      </c>
      <c r="X4837">
        <v>10625.667442679331</v>
      </c>
      <c r="Y4837">
        <v>37597</v>
      </c>
      <c r="Z4837">
        <v>4261.7070692597763</v>
      </c>
      <c r="AA4837">
        <v>40017.989576483662</v>
      </c>
      <c r="AB4837">
        <v>1390</v>
      </c>
      <c r="AC4837">
        <v>8102.4591637750582</v>
      </c>
      <c r="AD4837">
        <v>6344.7664380291408</v>
      </c>
      <c r="AE4837">
        <v>10165.953542894529</v>
      </c>
      <c r="AF4837">
        <v>32356.379218116472</v>
      </c>
      <c r="AG4837">
        <v>94302</v>
      </c>
      <c r="AH4837">
        <v>20193.68966191899</v>
      </c>
      <c r="AI4837">
        <v>3297.0494981403749</v>
      </c>
      <c r="AJ4837">
        <v>27662.66301797338</v>
      </c>
      <c r="AK4837">
        <v>4976.2729536772949</v>
      </c>
      <c r="AL4837">
        <v>391394.75</v>
      </c>
      <c r="AM4837">
        <v>309280.09375</v>
      </c>
      <c r="AN4837">
        <v>82114.6796875</v>
      </c>
      <c r="AO4837" s="5" t="s">
        <v>3341</v>
      </c>
    </row>
    <row r="4838" spans="1:41" ht="14.25" x14ac:dyDescent="0.45">
      <c r="A4838">
        <v>2023</v>
      </c>
      <c r="B4838" s="5" t="s">
        <v>4071</v>
      </c>
      <c r="C4838" s="5" t="s">
        <v>277</v>
      </c>
      <c r="D4838" s="5" t="s">
        <v>107</v>
      </c>
      <c r="E4838" s="5" t="s">
        <v>110</v>
      </c>
      <c r="F4838" s="5" t="s">
        <v>110</v>
      </c>
      <c r="G4838" s="5" t="s">
        <v>87</v>
      </c>
      <c r="H4838" s="5" t="s">
        <v>130</v>
      </c>
      <c r="I4838">
        <v>8635.3671924844894</v>
      </c>
      <c r="J4838">
        <v>8335.7142067750829</v>
      </c>
      <c r="K4838">
        <v>2035.729829306342</v>
      </c>
      <c r="L4838">
        <v>2433.210500000001</v>
      </c>
      <c r="M4838">
        <v>9664.0480487287732</v>
      </c>
      <c r="N4838">
        <v>9666.2789541446618</v>
      </c>
      <c r="O4838">
        <v>6018.7599526656422</v>
      </c>
      <c r="P4838">
        <v>7286.7734534782194</v>
      </c>
      <c r="Q4838">
        <v>3809.2864918440432</v>
      </c>
      <c r="R4838">
        <v>6402.4314532447488</v>
      </c>
      <c r="S4838">
        <v>8121</v>
      </c>
      <c r="T4838">
        <v>7657.9044509952</v>
      </c>
      <c r="U4838">
        <v>1456.8456140000001</v>
      </c>
      <c r="V4838">
        <v>5850</v>
      </c>
      <c r="W4838">
        <v>4082.9731982798889</v>
      </c>
      <c r="X4838">
        <v>9162.7665857568009</v>
      </c>
      <c r="Y4838">
        <v>36429</v>
      </c>
      <c r="Z4838">
        <v>2683</v>
      </c>
      <c r="AA4838">
        <v>55266</v>
      </c>
      <c r="AB4838">
        <v>1390</v>
      </c>
      <c r="AC4838">
        <v>9072.7356500000005</v>
      </c>
      <c r="AD4838">
        <v>6712.0933954805178</v>
      </c>
      <c r="AE4838">
        <v>10556.144215207491</v>
      </c>
      <c r="AF4838">
        <v>32449.243948672891</v>
      </c>
      <c r="AG4838">
        <v>81999</v>
      </c>
      <c r="AH4838">
        <v>16343</v>
      </c>
      <c r="AI4838">
        <v>3640.1544081503998</v>
      </c>
      <c r="AJ4838">
        <v>17928</v>
      </c>
      <c r="AK4838">
        <v>4028.858908524579</v>
      </c>
      <c r="AL4838">
        <v>379116.3125</v>
      </c>
      <c r="AM4838">
        <v>300259.03125</v>
      </c>
      <c r="AN4838">
        <v>78857.296875</v>
      </c>
      <c r="AO4838" s="5" t="s">
        <v>4735</v>
      </c>
    </row>
    <row r="4839" spans="1:41" ht="14.25" x14ac:dyDescent="0.45">
      <c r="A4839">
        <v>2023</v>
      </c>
      <c r="B4839" s="5" t="s">
        <v>1507</v>
      </c>
      <c r="C4839" s="5" t="s">
        <v>277</v>
      </c>
      <c r="D4839" s="5" t="s">
        <v>107</v>
      </c>
      <c r="E4839" s="5" t="s">
        <v>110</v>
      </c>
      <c r="F4839" s="5" t="s">
        <v>110</v>
      </c>
      <c r="G4839" s="5" t="s">
        <v>87</v>
      </c>
      <c r="H4839" s="5" t="s">
        <v>130</v>
      </c>
      <c r="I4839">
        <v>12763.185973113679</v>
      </c>
      <c r="J4839">
        <v>900</v>
      </c>
      <c r="K4839">
        <v>0</v>
      </c>
      <c r="L4839">
        <v>1648.6960480150101</v>
      </c>
      <c r="M4839">
        <v>7940.0081424999953</v>
      </c>
      <c r="N4839">
        <v>7805.7000000000007</v>
      </c>
      <c r="O4839">
        <v>6587.3150644344523</v>
      </c>
      <c r="P4839">
        <v>2866</v>
      </c>
      <c r="Q4839">
        <v>5056.4209345647259</v>
      </c>
      <c r="R4839">
        <v>7145.0402030399528</v>
      </c>
      <c r="S4839">
        <v>14850.229575647691</v>
      </c>
      <c r="T4839">
        <v>7462.8928926647623</v>
      </c>
      <c r="U4839">
        <v>1472</v>
      </c>
      <c r="V4839">
        <v>7214</v>
      </c>
      <c r="W4839">
        <v>2307.303942535184</v>
      </c>
      <c r="X4839">
        <v>11702.051522902901</v>
      </c>
      <c r="Y4839">
        <v>45157</v>
      </c>
      <c r="Z4839">
        <v>3628.2883229654822</v>
      </c>
      <c r="AA4839">
        <v>48330.925653230443</v>
      </c>
      <c r="AB4839">
        <v>1390</v>
      </c>
      <c r="AC4839">
        <v>8566.4070176908572</v>
      </c>
      <c r="AD4839">
        <v>6870.284007233272</v>
      </c>
      <c r="AE4839">
        <v>10599.19490016947</v>
      </c>
      <c r="AF4839">
        <v>32888.93</v>
      </c>
      <c r="AG4839">
        <v>89322.289523844811</v>
      </c>
      <c r="AH4839">
        <v>17467.15722827573</v>
      </c>
      <c r="AI4839">
        <v>3362.9904881031839</v>
      </c>
      <c r="AJ4839">
        <v>28557.159832952369</v>
      </c>
      <c r="AK4839">
        <v>4052</v>
      </c>
      <c r="AL4839">
        <v>397913.46875</v>
      </c>
      <c r="AM4839">
        <v>313921.25</v>
      </c>
      <c r="AN4839">
        <v>83992.234375</v>
      </c>
      <c r="AO4839" s="5" t="s">
        <v>3343</v>
      </c>
    </row>
    <row r="4840" spans="1:41" ht="14.25" x14ac:dyDescent="0.45">
      <c r="A4840">
        <v>2023</v>
      </c>
      <c r="B4840" s="5" t="s">
        <v>1509</v>
      </c>
      <c r="C4840" s="5" t="s">
        <v>277</v>
      </c>
      <c r="D4840" s="5" t="s">
        <v>107</v>
      </c>
      <c r="E4840" s="5" t="s">
        <v>110</v>
      </c>
      <c r="F4840" s="5" t="s">
        <v>110</v>
      </c>
      <c r="G4840" s="5" t="s">
        <v>87</v>
      </c>
      <c r="H4840" s="5" t="s">
        <v>130</v>
      </c>
      <c r="I4840">
        <v>10180</v>
      </c>
      <c r="J4840">
        <v>8142.1191984075294</v>
      </c>
      <c r="K4840">
        <v>1936.0053103831819</v>
      </c>
      <c r="L4840">
        <v>2476.4387545285422</v>
      </c>
      <c r="M4840">
        <v>7837.0618825319334</v>
      </c>
      <c r="N4840">
        <v>8678.6728655902771</v>
      </c>
      <c r="O4840">
        <v>5372.6888593162103</v>
      </c>
      <c r="P4840">
        <v>2866</v>
      </c>
      <c r="Q4840">
        <v>5274.9207964750776</v>
      </c>
      <c r="R4840">
        <v>6580.0942578047234</v>
      </c>
      <c r="S4840">
        <v>13132</v>
      </c>
      <c r="T4840">
        <v>6111.2222822795338</v>
      </c>
      <c r="U4840">
        <v>1520.22804685044</v>
      </c>
      <c r="V4840">
        <v>5983</v>
      </c>
      <c r="W4840">
        <v>3312.9168307946629</v>
      </c>
      <c r="X4840">
        <v>9349.8418603980808</v>
      </c>
      <c r="Y4840">
        <v>35740</v>
      </c>
      <c r="Z4840">
        <v>3036.4919978846569</v>
      </c>
      <c r="AA4840">
        <v>44502.760342735754</v>
      </c>
      <c r="AB4840">
        <v>0</v>
      </c>
      <c r="AC4840">
        <v>8147.2627745708569</v>
      </c>
      <c r="AD4840">
        <v>6081.0827944605644</v>
      </c>
      <c r="AE4840">
        <v>9786</v>
      </c>
      <c r="AF4840">
        <v>32935.345199973694</v>
      </c>
      <c r="AG4840">
        <v>84847.383926669805</v>
      </c>
      <c r="AH4840">
        <v>13895.55960309046</v>
      </c>
      <c r="AI4840">
        <v>3236.9962114356708</v>
      </c>
      <c r="AJ4840">
        <v>19131.420544453249</v>
      </c>
      <c r="AK4840">
        <v>4589.5877894703526</v>
      </c>
      <c r="AL4840">
        <v>364683.09375</v>
      </c>
      <c r="AM4840">
        <v>289828.125</v>
      </c>
      <c r="AN4840">
        <v>74854.96875</v>
      </c>
      <c r="AO4840" s="5" t="s">
        <v>3342</v>
      </c>
    </row>
    <row r="4841" spans="1:41" ht="14.25" x14ac:dyDescent="0.45">
      <c r="A4841">
        <v>2023</v>
      </c>
      <c r="B4841" s="5" t="s">
        <v>4071</v>
      </c>
      <c r="C4841" s="5" t="s">
        <v>277</v>
      </c>
      <c r="D4841" s="5" t="s">
        <v>107</v>
      </c>
      <c r="E4841" s="5" t="s">
        <v>4072</v>
      </c>
      <c r="F4841" s="5" t="s">
        <v>4072</v>
      </c>
      <c r="G4841" s="5" t="s">
        <v>86</v>
      </c>
      <c r="H4841" s="5" t="s">
        <v>130</v>
      </c>
      <c r="I4841"/>
      <c r="J4841"/>
      <c r="K4841"/>
      <c r="L4841"/>
      <c r="M4841"/>
      <c r="N4841"/>
      <c r="O4841">
        <v>1573.7195365082896</v>
      </c>
      <c r="P4841"/>
      <c r="Q4841"/>
      <c r="R4841"/>
      <c r="S4841"/>
      <c r="T4841"/>
      <c r="U4841"/>
      <c r="V4841"/>
      <c r="W4841"/>
      <c r="X4841"/>
      <c r="Y4841"/>
      <c r="Z4841"/>
      <c r="AA4841"/>
      <c r="AB4841"/>
      <c r="AC4841"/>
      <c r="AD4841"/>
      <c r="AE4841"/>
      <c r="AF4841"/>
      <c r="AG4841"/>
      <c r="AH4841"/>
      <c r="AI4841"/>
      <c r="AJ4841"/>
      <c r="AK4841"/>
      <c r="AL4841">
        <v>1573.719482421875</v>
      </c>
      <c r="AM4841">
        <v>0</v>
      </c>
      <c r="AN4841">
        <v>1573.719482421875</v>
      </c>
      <c r="AO4841" s="5" t="s">
        <v>4736</v>
      </c>
    </row>
    <row r="4842" spans="1:41" ht="14.25" x14ac:dyDescent="0.45">
      <c r="A4842">
        <v>2023</v>
      </c>
      <c r="B4842" s="5" t="s">
        <v>5028</v>
      </c>
      <c r="C4842" s="5" t="s">
        <v>277</v>
      </c>
      <c r="D4842" s="5" t="s">
        <v>107</v>
      </c>
      <c r="E4842" s="5" t="s">
        <v>4072</v>
      </c>
      <c r="F4842" s="5" t="s">
        <v>4072</v>
      </c>
      <c r="G4842" s="5" t="s">
        <v>86</v>
      </c>
      <c r="H4842" s="5" t="s">
        <v>130</v>
      </c>
      <c r="I4842"/>
      <c r="J4842"/>
      <c r="K4842"/>
      <c r="L4842"/>
      <c r="M4842"/>
      <c r="N4842"/>
      <c r="O4842">
        <v>1545.2720423000001</v>
      </c>
      <c r="P4842"/>
      <c r="Q4842"/>
      <c r="R4842"/>
      <c r="S4842"/>
      <c r="T4842"/>
      <c r="U4842"/>
      <c r="V4842"/>
      <c r="W4842"/>
      <c r="X4842"/>
      <c r="Y4842"/>
      <c r="Z4842"/>
      <c r="AA4842"/>
      <c r="AB4842"/>
      <c r="AC4842"/>
      <c r="AD4842"/>
      <c r="AE4842"/>
      <c r="AF4842"/>
      <c r="AG4842"/>
      <c r="AH4842"/>
      <c r="AI4842"/>
      <c r="AJ4842"/>
      <c r="AK4842"/>
      <c r="AL4842">
        <v>1545.2720947265625</v>
      </c>
      <c r="AM4842">
        <v>0</v>
      </c>
      <c r="AN4842">
        <v>1545.2720947265625</v>
      </c>
      <c r="AO4842" s="5" t="s">
        <v>6097</v>
      </c>
    </row>
    <row r="4843" spans="1:41" ht="14.25" x14ac:dyDescent="0.45">
      <c r="A4843">
        <v>2023</v>
      </c>
      <c r="B4843" s="5" t="s">
        <v>5028</v>
      </c>
      <c r="C4843" s="5" t="s">
        <v>277</v>
      </c>
      <c r="D4843" s="5" t="s">
        <v>107</v>
      </c>
      <c r="E4843" s="5" t="s">
        <v>4072</v>
      </c>
      <c r="F4843" s="5" t="s">
        <v>4072</v>
      </c>
      <c r="G4843" s="5" t="s">
        <v>87</v>
      </c>
      <c r="H4843" s="5" t="s">
        <v>130</v>
      </c>
      <c r="I4843"/>
      <c r="J4843"/>
      <c r="K4843"/>
      <c r="L4843"/>
      <c r="M4843"/>
      <c r="N4843"/>
      <c r="O4843">
        <v>1672.6521545344001</v>
      </c>
      <c r="P4843"/>
      <c r="Q4843"/>
      <c r="R4843"/>
      <c r="S4843"/>
      <c r="T4843"/>
      <c r="U4843"/>
      <c r="V4843"/>
      <c r="W4843"/>
      <c r="X4843"/>
      <c r="Y4843"/>
      <c r="Z4843"/>
      <c r="AA4843"/>
      <c r="AB4843"/>
      <c r="AC4843"/>
      <c r="AD4843"/>
      <c r="AE4843"/>
      <c r="AF4843"/>
      <c r="AG4843"/>
      <c r="AH4843"/>
      <c r="AI4843"/>
      <c r="AJ4843"/>
      <c r="AK4843"/>
      <c r="AL4843">
        <v>1672.652099609375</v>
      </c>
      <c r="AM4843">
        <v>0</v>
      </c>
      <c r="AN4843">
        <v>1672.652099609375</v>
      </c>
      <c r="AO4843" s="5" t="s">
        <v>6098</v>
      </c>
    </row>
    <row r="4844" spans="1:41" ht="14.25" x14ac:dyDescent="0.45">
      <c r="A4844">
        <v>2023</v>
      </c>
      <c r="B4844" s="5" t="s">
        <v>4071</v>
      </c>
      <c r="C4844" s="5" t="s">
        <v>277</v>
      </c>
      <c r="D4844" s="5" t="s">
        <v>107</v>
      </c>
      <c r="E4844" s="5" t="s">
        <v>4072</v>
      </c>
      <c r="F4844" s="5" t="s">
        <v>4072</v>
      </c>
      <c r="G4844" s="5" t="s">
        <v>87</v>
      </c>
      <c r="H4844" s="5" t="s">
        <v>130</v>
      </c>
      <c r="I4844"/>
      <c r="J4844"/>
      <c r="K4844"/>
      <c r="L4844"/>
      <c r="M4844"/>
      <c r="N4844"/>
      <c r="O4844">
        <v>1685.8352514743351</v>
      </c>
      <c r="P4844"/>
      <c r="Q4844"/>
      <c r="R4844"/>
      <c r="S4844"/>
      <c r="T4844"/>
      <c r="U4844"/>
      <c r="V4844"/>
      <c r="W4844"/>
      <c r="X4844"/>
      <c r="Y4844"/>
      <c r="Z4844"/>
      <c r="AA4844"/>
      <c r="AB4844"/>
      <c r="AC4844"/>
      <c r="AD4844"/>
      <c r="AE4844"/>
      <c r="AF4844"/>
      <c r="AG4844"/>
      <c r="AH4844"/>
      <c r="AI4844"/>
      <c r="AJ4844"/>
      <c r="AK4844"/>
      <c r="AL4844">
        <v>1685.835205078125</v>
      </c>
      <c r="AM4844">
        <v>0</v>
      </c>
      <c r="AN4844">
        <v>1685.835205078125</v>
      </c>
      <c r="AO4844" s="5" t="s">
        <v>4737</v>
      </c>
    </row>
    <row r="4845" spans="1:41" ht="14.25" x14ac:dyDescent="0.45">
      <c r="A4845">
        <v>2023</v>
      </c>
      <c r="B4845" s="5" t="s">
        <v>1507</v>
      </c>
      <c r="C4845" s="5" t="s">
        <v>277</v>
      </c>
      <c r="D4845" s="5" t="s">
        <v>107</v>
      </c>
      <c r="E4845" s="5" t="s">
        <v>291</v>
      </c>
      <c r="F4845" s="5" t="s">
        <v>291</v>
      </c>
      <c r="G4845" s="5" t="s">
        <v>86</v>
      </c>
      <c r="H4845" s="5" t="s">
        <v>130</v>
      </c>
      <c r="I4845">
        <v>2641.3740014085261</v>
      </c>
      <c r="J4845">
        <v>4491.7221182928079</v>
      </c>
      <c r="K4845">
        <v>209.24832138957649</v>
      </c>
      <c r="L4845">
        <v>212.4675263340315</v>
      </c>
      <c r="M4845">
        <v>120.17738325259592</v>
      </c>
      <c r="N4845">
        <v>561.21472864999225</v>
      </c>
      <c r="O4845">
        <v>1636.4291800979699</v>
      </c>
      <c r="P4845">
        <v>863.81999342876441</v>
      </c>
      <c r="Q4845">
        <v>785.33041154137686</v>
      </c>
      <c r="R4845">
        <v>633.69639956035019</v>
      </c>
      <c r="S4845">
        <v>1631.0638385238781</v>
      </c>
      <c r="T4845">
        <v>1845.6775014875464</v>
      </c>
      <c r="U4845">
        <v>273.03661905620123</v>
      </c>
      <c r="V4845">
        <v>855.23544691021766</v>
      </c>
      <c r="W4845">
        <v>473.75966099229748</v>
      </c>
      <c r="X4845">
        <v>1432.5462002824852</v>
      </c>
      <c r="Y4845">
        <v>14743.958645604003</v>
      </c>
      <c r="Z4845">
        <v>404.54675468651453</v>
      </c>
      <c r="AA4845">
        <v>14839.952940071431</v>
      </c>
      <c r="AB4845">
        <v>182.42161351911795</v>
      </c>
      <c r="AC4845">
        <v>1129.7520754803049</v>
      </c>
      <c r="AD4845">
        <v>2936.2572288660913</v>
      </c>
      <c r="AE4845">
        <v>1668.496188723936</v>
      </c>
      <c r="AF4845">
        <v>2161.4451129127087</v>
      </c>
      <c r="AG4845">
        <v>13563.372523072812</v>
      </c>
      <c r="AH4845">
        <v>2315.1062587612369</v>
      </c>
      <c r="AI4845">
        <v>884.20829141031288</v>
      </c>
      <c r="AJ4845">
        <v>8785.9394275823943</v>
      </c>
      <c r="AK4845">
        <v>3977.8642430315899</v>
      </c>
      <c r="AL4845">
        <v>86260.1328125</v>
      </c>
      <c r="AM4845">
        <v>68615.359375</v>
      </c>
      <c r="AN4845">
        <v>17644.759765625</v>
      </c>
      <c r="AO4845" s="5" t="s">
        <v>3345</v>
      </c>
    </row>
    <row r="4846" spans="1:41" ht="14.25" x14ac:dyDescent="0.45">
      <c r="A4846">
        <v>2023</v>
      </c>
      <c r="B4846" s="5" t="s">
        <v>4071</v>
      </c>
      <c r="C4846" s="5" t="s">
        <v>277</v>
      </c>
      <c r="D4846" s="5" t="s">
        <v>107</v>
      </c>
      <c r="E4846" s="5" t="s">
        <v>291</v>
      </c>
      <c r="F4846" s="5" t="s">
        <v>291</v>
      </c>
      <c r="G4846" s="5" t="s">
        <v>86</v>
      </c>
      <c r="H4846" s="5" t="s">
        <v>130</v>
      </c>
      <c r="I4846">
        <v>2794.7807826653388</v>
      </c>
      <c r="J4846">
        <v>10915.415469014097</v>
      </c>
      <c r="K4846">
        <v>326.02236287189083</v>
      </c>
      <c r="L4846">
        <v>193.38328707797373</v>
      </c>
      <c r="M4846">
        <v>1028.8062311368922</v>
      </c>
      <c r="N4846">
        <v>844.70263587387626</v>
      </c>
      <c r="O4846"/>
      <c r="P4846">
        <v>1005.9594430419496</v>
      </c>
      <c r="Q4846">
        <v>1063.5928045993528</v>
      </c>
      <c r="R4846">
        <v>953.25138231294306</v>
      </c>
      <c r="S4846">
        <v>2661.0774663336069</v>
      </c>
      <c r="T4846">
        <v>2468.722813761367</v>
      </c>
      <c r="U4846">
        <v>252.85464493565635</v>
      </c>
      <c r="V4846">
        <v>1999.6654791467072</v>
      </c>
      <c r="W4846">
        <v>685.07058081877938</v>
      </c>
      <c r="X4846">
        <v>1511.0640889231033</v>
      </c>
      <c r="Y4846">
        <v>13305.387331668035</v>
      </c>
      <c r="Z4846">
        <v>1473.0046122109491</v>
      </c>
      <c r="AA4846">
        <v>12986.510634890525</v>
      </c>
      <c r="AB4846">
        <v>250.36963869563198</v>
      </c>
      <c r="AC4846">
        <v>1165.7720580383468</v>
      </c>
      <c r="AD4846">
        <v>4866.0643698084605</v>
      </c>
      <c r="AE4846">
        <v>2162.3440262285239</v>
      </c>
      <c r="AF4846">
        <v>2569.4219303227273</v>
      </c>
      <c r="AG4846">
        <v>14474.944764687481</v>
      </c>
      <c r="AH4846">
        <v>1506.9495509001677</v>
      </c>
      <c r="AI4846">
        <v>849.6521017362038</v>
      </c>
      <c r="AJ4846">
        <v>8962.2612134911051</v>
      </c>
      <c r="AK4846">
        <v>3265.7921481989592</v>
      </c>
      <c r="AL4846">
        <v>96542.84375</v>
      </c>
      <c r="AM4846">
        <v>77123.25</v>
      </c>
      <c r="AN4846">
        <v>19419.591796875</v>
      </c>
      <c r="AO4846" s="5" t="s">
        <v>4738</v>
      </c>
    </row>
    <row r="4847" spans="1:41" ht="14.25" x14ac:dyDescent="0.45">
      <c r="A4847">
        <v>2023</v>
      </c>
      <c r="B4847" s="5" t="s">
        <v>5028</v>
      </c>
      <c r="C4847" s="5" t="s">
        <v>277</v>
      </c>
      <c r="D4847" s="5" t="s">
        <v>107</v>
      </c>
      <c r="E4847" s="5" t="s">
        <v>291</v>
      </c>
      <c r="F4847" s="5" t="s">
        <v>291</v>
      </c>
      <c r="G4847" s="5" t="s">
        <v>86</v>
      </c>
      <c r="H4847" s="5" t="s">
        <v>130</v>
      </c>
      <c r="I4847">
        <v>2866.677830584119</v>
      </c>
      <c r="J4847">
        <v>7152.4864480096148</v>
      </c>
      <c r="K4847">
        <v>348</v>
      </c>
      <c r="L4847">
        <v>188</v>
      </c>
      <c r="M4847">
        <v>1370</v>
      </c>
      <c r="N4847">
        <v>1147.1959999999999</v>
      </c>
      <c r="O4847"/>
      <c r="P4847">
        <v>997.34295999999995</v>
      </c>
      <c r="Q4847">
        <v>1040.6949884029891</v>
      </c>
      <c r="R4847">
        <v>823.78112212871349</v>
      </c>
      <c r="S4847">
        <v>2587</v>
      </c>
      <c r="T4847">
        <v>2600</v>
      </c>
      <c r="U4847">
        <v>234</v>
      </c>
      <c r="V4847">
        <v>1871</v>
      </c>
      <c r="W4847">
        <v>768</v>
      </c>
      <c r="X4847">
        <v>2740.05</v>
      </c>
      <c r="Y4847">
        <v>12545</v>
      </c>
      <c r="Z4847">
        <v>1747.7554861599619</v>
      </c>
      <c r="AA4847">
        <v>14661</v>
      </c>
      <c r="AB4847">
        <v>310</v>
      </c>
      <c r="AC4847">
        <v>1199.0925</v>
      </c>
      <c r="AD4847">
        <v>4079.06539038551</v>
      </c>
      <c r="AE4847">
        <v>1924</v>
      </c>
      <c r="AF4847">
        <v>3329.1</v>
      </c>
      <c r="AG4847">
        <v>15811</v>
      </c>
      <c r="AH4847">
        <v>3804.6446305254772</v>
      </c>
      <c r="AI4847">
        <v>813</v>
      </c>
      <c r="AJ4847">
        <v>8003.1581249999999</v>
      </c>
      <c r="AK4847">
        <v>3222</v>
      </c>
      <c r="AL4847">
        <v>98183.046875</v>
      </c>
      <c r="AM4847">
        <v>75541.2890625</v>
      </c>
      <c r="AN4847">
        <v>22641.759765625</v>
      </c>
      <c r="AO4847" s="5" t="s">
        <v>6099</v>
      </c>
    </row>
    <row r="4848" spans="1:41" ht="14.25" x14ac:dyDescent="0.45">
      <c r="A4848">
        <v>2023</v>
      </c>
      <c r="B4848" s="5" t="s">
        <v>1509</v>
      </c>
      <c r="C4848" s="5" t="s">
        <v>277</v>
      </c>
      <c r="D4848" s="5" t="s">
        <v>107</v>
      </c>
      <c r="E4848" s="5" t="s">
        <v>291</v>
      </c>
      <c r="F4848" s="5" t="s">
        <v>291</v>
      </c>
      <c r="G4848" s="5" t="s">
        <v>86</v>
      </c>
      <c r="H4848" s="5" t="s">
        <v>130</v>
      </c>
      <c r="I4848">
        <v>2509.6457558076277</v>
      </c>
      <c r="J4848">
        <v>4668.1568539783502</v>
      </c>
      <c r="K4848">
        <v>246.84201466974989</v>
      </c>
      <c r="L4848">
        <v>204.57863968568245</v>
      </c>
      <c r="M4848">
        <v>616.26407038697107</v>
      </c>
      <c r="N4848">
        <v>629.69895273321038</v>
      </c>
      <c r="O4848">
        <v>1796.3271012070009</v>
      </c>
      <c r="P4848">
        <v>783.45957340624045</v>
      </c>
      <c r="Q4848">
        <v>816.98169960512894</v>
      </c>
      <c r="R4848">
        <v>892.59866858065368</v>
      </c>
      <c r="S4848">
        <v>1893.9664567208513</v>
      </c>
      <c r="T4848">
        <v>2834.8122850234481</v>
      </c>
      <c r="U4848">
        <v>234.39057837622045</v>
      </c>
      <c r="V4848">
        <v>2275.1993413503005</v>
      </c>
      <c r="W4848">
        <v>603.20605703395233</v>
      </c>
      <c r="X4848">
        <v>2371.7929451362847</v>
      </c>
      <c r="Y4848">
        <v>14247.556558432663</v>
      </c>
      <c r="Z4848">
        <v>945.46445305812711</v>
      </c>
      <c r="AA4848">
        <v>15298.007232125652</v>
      </c>
      <c r="AB4848"/>
      <c r="AC4848">
        <v>1114.9820683625671</v>
      </c>
      <c r="AD4848">
        <v>3480.2146006148296</v>
      </c>
      <c r="AE4848">
        <v>1671.838944536386</v>
      </c>
      <c r="AF4848">
        <v>2098.9977899150335</v>
      </c>
      <c r="AG4848">
        <v>15375.426774374877</v>
      </c>
      <c r="AH4848">
        <v>2398.4641266738272</v>
      </c>
      <c r="AI4848">
        <v>850.44368550703439</v>
      </c>
      <c r="AJ4848">
        <v>13657.321726296523</v>
      </c>
      <c r="AK4848">
        <v>3443.4160346341805</v>
      </c>
      <c r="AL4848">
        <v>97960.046875</v>
      </c>
      <c r="AM4848">
        <v>77424.3046875</v>
      </c>
      <c r="AN4848">
        <v>20535.75</v>
      </c>
      <c r="AO4848" s="5" t="s">
        <v>3344</v>
      </c>
    </row>
    <row r="4849" spans="1:41" ht="14.25" x14ac:dyDescent="0.45">
      <c r="A4849">
        <v>2023</v>
      </c>
      <c r="B4849" s="5" t="s">
        <v>1508</v>
      </c>
      <c r="C4849" s="5" t="s">
        <v>277</v>
      </c>
      <c r="D4849" s="5" t="s">
        <v>107</v>
      </c>
      <c r="E4849" s="5" t="s">
        <v>291</v>
      </c>
      <c r="F4849" s="5" t="s">
        <v>291</v>
      </c>
      <c r="G4849" s="5" t="s">
        <v>86</v>
      </c>
      <c r="H4849" s="5" t="s">
        <v>130</v>
      </c>
      <c r="I4849">
        <v>2528.0451172806238</v>
      </c>
      <c r="J4849">
        <v>4226.3400619280019</v>
      </c>
      <c r="K4849">
        <v>211.23831936996865</v>
      </c>
      <c r="L4849">
        <v>253.7808323437809</v>
      </c>
      <c r="M4849">
        <v>152.12125026528904</v>
      </c>
      <c r="N4849">
        <v>649.90588097159923</v>
      </c>
      <c r="O4849">
        <v>1801.7386063909091</v>
      </c>
      <c r="P4849">
        <v>804.66846618467264</v>
      </c>
      <c r="Q4849">
        <v>878.82062809086574</v>
      </c>
      <c r="R4849">
        <v>784.52773634604932</v>
      </c>
      <c r="S4849">
        <v>1844.2412563768553</v>
      </c>
      <c r="T4849">
        <v>1895.4584988332183</v>
      </c>
      <c r="U4849">
        <v>240.34824869092955</v>
      </c>
      <c r="V4849">
        <v>1225.7298292454811</v>
      </c>
      <c r="W4849">
        <v>493.1087936339585</v>
      </c>
      <c r="X4849">
        <v>2702.1018405696859</v>
      </c>
      <c r="Y4849">
        <v>14716.129178441237</v>
      </c>
      <c r="Z4849">
        <v>449.64487722321348</v>
      </c>
      <c r="AA4849">
        <v>15101.22898980884</v>
      </c>
      <c r="AB4849">
        <v>181.12158988850754</v>
      </c>
      <c r="AC4849">
        <v>1138.3281317992828</v>
      </c>
      <c r="AD4849">
        <v>2992.7873100394636</v>
      </c>
      <c r="AE4849">
        <v>2187.1485011536638</v>
      </c>
      <c r="AF4849">
        <v>1983.2054603001955</v>
      </c>
      <c r="AG4849">
        <v>14768.780803408827</v>
      </c>
      <c r="AH4849">
        <v>2964.2016121719739</v>
      </c>
      <c r="AI4849">
        <v>748.70610703912121</v>
      </c>
      <c r="AJ4849">
        <v>8544.091656965913</v>
      </c>
      <c r="AK4849">
        <v>4022.9457079482336</v>
      </c>
      <c r="AL4849">
        <v>90490.5</v>
      </c>
      <c r="AM4849">
        <v>70480.7265625</v>
      </c>
      <c r="AN4849">
        <v>20009.771484375</v>
      </c>
      <c r="AO4849" s="5" t="s">
        <v>3346</v>
      </c>
    </row>
    <row r="4850" spans="1:41" ht="14.25" x14ac:dyDescent="0.45">
      <c r="A4850">
        <v>2023</v>
      </c>
      <c r="B4850" s="5" t="s">
        <v>589</v>
      </c>
      <c r="C4850" s="5" t="s">
        <v>277</v>
      </c>
      <c r="D4850" s="5" t="s">
        <v>107</v>
      </c>
      <c r="E4850" s="5" t="s">
        <v>291</v>
      </c>
      <c r="F4850" s="5" t="s">
        <v>291</v>
      </c>
      <c r="G4850" s="5" t="s">
        <v>86</v>
      </c>
      <c r="H4850" s="5" t="s">
        <v>130</v>
      </c>
      <c r="I4850">
        <v>2902.7090871219957</v>
      </c>
      <c r="J4850">
        <v>5932.1665843636729</v>
      </c>
      <c r="K4850">
        <v>238.48673049745847</v>
      </c>
      <c r="L4850">
        <v>196.13504376107986</v>
      </c>
      <c r="M4850">
        <v>1066.4058882532061</v>
      </c>
      <c r="N4850">
        <v>662.21714668586344</v>
      </c>
      <c r="O4850">
        <v>1622.2297845316848</v>
      </c>
      <c r="P4850">
        <v>798.90947164054694</v>
      </c>
      <c r="Q4850">
        <v>861.51230705574199</v>
      </c>
      <c r="R4850">
        <v>878.10715713177729</v>
      </c>
      <c r="S4850">
        <v>2208.7491715819783</v>
      </c>
      <c r="T4850">
        <v>2509.1903253016612</v>
      </c>
      <c r="U4850">
        <v>240.46407284140921</v>
      </c>
      <c r="V4850">
        <v>1855.7553447543537</v>
      </c>
      <c r="W4850">
        <v>608.47865388565288</v>
      </c>
      <c r="X4850">
        <v>1529.2941034926794</v>
      </c>
      <c r="Y4850">
        <v>12870.055376859771</v>
      </c>
      <c r="Z4850">
        <v>1509.2620330175275</v>
      </c>
      <c r="AA4850">
        <v>12520.228452871375</v>
      </c>
      <c r="AB4850">
        <v>254.05552043679322</v>
      </c>
      <c r="AC4850">
        <v>1064.9551266819151</v>
      </c>
      <c r="AD4850">
        <v>3601.6182942368337</v>
      </c>
      <c r="AE4850">
        <v>1892.3477036650029</v>
      </c>
      <c r="AF4850">
        <v>1338.4712670400734</v>
      </c>
      <c r="AG4850">
        <v>13548.883648760908</v>
      </c>
      <c r="AH4850">
        <v>2538.4750594508578</v>
      </c>
      <c r="AI4850">
        <v>846.85173478931074</v>
      </c>
      <c r="AJ4850">
        <v>7977.2849840632307</v>
      </c>
      <c r="AK4850">
        <v>3192.1720674253647</v>
      </c>
      <c r="AL4850">
        <v>87265.46875</v>
      </c>
      <c r="AM4850">
        <v>67049.4609375</v>
      </c>
      <c r="AN4850">
        <v>20216.0078125</v>
      </c>
      <c r="AO4850" s="5" t="s">
        <v>1243</v>
      </c>
    </row>
    <row r="4851" spans="1:41" ht="14.25" x14ac:dyDescent="0.45">
      <c r="A4851">
        <v>2023</v>
      </c>
      <c r="B4851" s="5" t="s">
        <v>1507</v>
      </c>
      <c r="C4851" s="5" t="s">
        <v>277</v>
      </c>
      <c r="D4851" s="5" t="s">
        <v>107</v>
      </c>
      <c r="E4851" s="5" t="s">
        <v>291</v>
      </c>
      <c r="F4851" s="5" t="s">
        <v>291</v>
      </c>
      <c r="G4851" s="5" t="s">
        <v>87</v>
      </c>
      <c r="H4851" s="5" t="s">
        <v>130</v>
      </c>
      <c r="I4851">
        <v>3001.8478433417131</v>
      </c>
      <c r="J4851">
        <v>4095.761067779752</v>
      </c>
      <c r="K4851">
        <v>254</v>
      </c>
      <c r="L4851">
        <v>241.36089515896191</v>
      </c>
      <c r="M4851">
        <v>137.192844529523</v>
      </c>
      <c r="N4851">
        <v>647.99700000000007</v>
      </c>
      <c r="O4851">
        <v>1952.1289298994441</v>
      </c>
      <c r="P4851">
        <v>1030.4000000000001</v>
      </c>
      <c r="Q4851">
        <v>920.27362449339307</v>
      </c>
      <c r="R4851">
        <v>728.00879988592408</v>
      </c>
      <c r="S4851">
        <v>1898.271714320452</v>
      </c>
      <c r="T4851">
        <v>2201.745416017734</v>
      </c>
      <c r="U4851">
        <v>210.8</v>
      </c>
      <c r="V4851">
        <v>995</v>
      </c>
      <c r="W4851">
        <v>529.18165746975762</v>
      </c>
      <c r="X4851">
        <v>1794.063127765211</v>
      </c>
      <c r="Y4851">
        <v>20533</v>
      </c>
      <c r="Z4851">
        <v>473.88900000000001</v>
      </c>
      <c r="AA4851">
        <v>17202.47211511985</v>
      </c>
      <c r="AB4851">
        <v>170</v>
      </c>
      <c r="AC4851">
        <v>1341.1439779583741</v>
      </c>
      <c r="AD4851">
        <v>3414.92612448</v>
      </c>
      <c r="AE4851">
        <v>1952.793434648898</v>
      </c>
      <c r="AF4851">
        <v>2455.3791174158109</v>
      </c>
      <c r="AG4851">
        <v>15849.10102475619</v>
      </c>
      <c r="AH4851">
        <v>2642.8933999999999</v>
      </c>
      <c r="AI4851">
        <v>984.75627654478444</v>
      </c>
      <c r="AJ4851">
        <v>10228.077267832319</v>
      </c>
      <c r="AK4851">
        <v>4483</v>
      </c>
      <c r="AL4851">
        <v>102369.46875</v>
      </c>
      <c r="AM4851">
        <v>81907.3046875</v>
      </c>
      <c r="AN4851">
        <v>20462.16015625</v>
      </c>
      <c r="AO4851" s="5" t="s">
        <v>3347</v>
      </c>
    </row>
    <row r="4852" spans="1:41" ht="14.25" x14ac:dyDescent="0.45">
      <c r="A4852">
        <v>2023</v>
      </c>
      <c r="B4852" s="5" t="s">
        <v>5028</v>
      </c>
      <c r="C4852" s="5" t="s">
        <v>277</v>
      </c>
      <c r="D4852" s="5" t="s">
        <v>107</v>
      </c>
      <c r="E4852" s="5" t="s">
        <v>291</v>
      </c>
      <c r="F4852" s="5" t="s">
        <v>291</v>
      </c>
      <c r="G4852" s="5" t="s">
        <v>87</v>
      </c>
      <c r="H4852" s="5" t="s">
        <v>130</v>
      </c>
      <c r="I4852">
        <v>3165.0439617069478</v>
      </c>
      <c r="J4852">
        <v>8162.7787811395747</v>
      </c>
      <c r="K4852">
        <v>373</v>
      </c>
      <c r="L4852">
        <v>207.9132679946247</v>
      </c>
      <c r="M4852">
        <v>1482.9320591999999</v>
      </c>
      <c r="N4852">
        <v>1246.635074457439</v>
      </c>
      <c r="O4852"/>
      <c r="P4852">
        <v>1083.79563980168</v>
      </c>
      <c r="Q4852">
        <v>1134.2319916706849</v>
      </c>
      <c r="R4852">
        <v>885.57632819243793</v>
      </c>
      <c r="S4852">
        <v>2762.0078580712789</v>
      </c>
      <c r="T4852">
        <v>2865.8995731227392</v>
      </c>
      <c r="U4852">
        <v>258.35490794880008</v>
      </c>
      <c r="V4852">
        <v>2062</v>
      </c>
      <c r="W4852">
        <v>831.30789888000004</v>
      </c>
      <c r="X4852">
        <v>3049.6756500000001</v>
      </c>
      <c r="Y4852">
        <v>13722.673428759779</v>
      </c>
      <c r="Z4852">
        <v>1899.2511224083939</v>
      </c>
      <c r="AA4852">
        <v>16679</v>
      </c>
      <c r="AB4852">
        <v>349</v>
      </c>
      <c r="AC4852">
        <v>1303.171221291346</v>
      </c>
      <c r="AD4852">
        <v>4445.6891917887788</v>
      </c>
      <c r="AE4852">
        <v>2082.5994758400002</v>
      </c>
      <c r="AF4852">
        <v>3681.7237259622611</v>
      </c>
      <c r="AG4852">
        <v>18516</v>
      </c>
      <c r="AH4852">
        <v>4210.9408725722151</v>
      </c>
      <c r="AI4852">
        <v>880.01734608000004</v>
      </c>
      <c r="AJ4852">
        <v>9012.8559158023381</v>
      </c>
      <c r="AK4852">
        <v>3487</v>
      </c>
      <c r="AL4852">
        <v>109841.078125</v>
      </c>
      <c r="AM4852">
        <v>85103.609375</v>
      </c>
      <c r="AN4852">
        <v>24737.470703125</v>
      </c>
      <c r="AO4852" s="5" t="s">
        <v>6100</v>
      </c>
    </row>
    <row r="4853" spans="1:41" ht="14.25" x14ac:dyDescent="0.45">
      <c r="A4853">
        <v>2023</v>
      </c>
      <c r="B4853" s="5" t="s">
        <v>4071</v>
      </c>
      <c r="C4853" s="5" t="s">
        <v>277</v>
      </c>
      <c r="D4853" s="5" t="s">
        <v>107</v>
      </c>
      <c r="E4853" s="5" t="s">
        <v>291</v>
      </c>
      <c r="F4853" s="5" t="s">
        <v>291</v>
      </c>
      <c r="G4853" s="5" t="s">
        <v>87</v>
      </c>
      <c r="H4853" s="5" t="s">
        <v>130</v>
      </c>
      <c r="I4853">
        <v>3059.7623062171779</v>
      </c>
      <c r="J4853">
        <v>11985.50965611213</v>
      </c>
      <c r="K4853">
        <v>349.24766717700919</v>
      </c>
      <c r="L4853">
        <v>212.27080000000001</v>
      </c>
      <c r="M4853">
        <v>1104.3019739959741</v>
      </c>
      <c r="N4853">
        <v>910.21900840760304</v>
      </c>
      <c r="O4853"/>
      <c r="P4853">
        <v>1063.9571749729639</v>
      </c>
      <c r="Q4853">
        <v>1143.842690701108</v>
      </c>
      <c r="R4853">
        <v>1008.195663904055</v>
      </c>
      <c r="S4853">
        <v>2851</v>
      </c>
      <c r="T4853">
        <v>2702.7898062335998</v>
      </c>
      <c r="U4853">
        <v>258.35490794880008</v>
      </c>
      <c r="V4853">
        <v>2195</v>
      </c>
      <c r="W4853">
        <v>738.92938860174081</v>
      </c>
      <c r="X4853">
        <v>1849.33534536</v>
      </c>
      <c r="Y4853">
        <v>14233.626441538199</v>
      </c>
      <c r="Z4853">
        <v>1584</v>
      </c>
      <c r="AA4853">
        <v>14166</v>
      </c>
      <c r="AB4853">
        <v>243.4</v>
      </c>
      <c r="AC4853">
        <v>1251.2770800000001</v>
      </c>
      <c r="AD4853">
        <v>5233.2172028779196</v>
      </c>
      <c r="AE4853">
        <v>2320.9434604468802</v>
      </c>
      <c r="AF4853">
        <v>2813.036507168039</v>
      </c>
      <c r="AG4853">
        <v>15858</v>
      </c>
      <c r="AH4853">
        <v>1602</v>
      </c>
      <c r="AI4853">
        <v>911.97074344320004</v>
      </c>
      <c r="AJ4853">
        <v>9812</v>
      </c>
      <c r="AK4853">
        <v>3505.3251645444188</v>
      </c>
      <c r="AL4853">
        <v>104967.515625</v>
      </c>
      <c r="AM4853">
        <v>83876</v>
      </c>
      <c r="AN4853">
        <v>21091.517578125</v>
      </c>
      <c r="AO4853" s="5" t="s">
        <v>4739</v>
      </c>
    </row>
    <row r="4854" spans="1:41" ht="14.25" x14ac:dyDescent="0.45">
      <c r="A4854">
        <v>2023</v>
      </c>
      <c r="B4854" s="5" t="s">
        <v>1508</v>
      </c>
      <c r="C4854" s="5" t="s">
        <v>277</v>
      </c>
      <c r="D4854" s="5" t="s">
        <v>107</v>
      </c>
      <c r="E4854" s="5" t="s">
        <v>291</v>
      </c>
      <c r="F4854" s="5" t="s">
        <v>291</v>
      </c>
      <c r="G4854" s="5" t="s">
        <v>87</v>
      </c>
      <c r="H4854" s="5" t="s">
        <v>130</v>
      </c>
      <c r="I4854">
        <v>2858.010101706042</v>
      </c>
      <c r="J4854">
        <v>4920.1250032999997</v>
      </c>
      <c r="K4854">
        <v>246.3297734090057</v>
      </c>
      <c r="L4854">
        <v>287.44070000000011</v>
      </c>
      <c r="M4854">
        <v>173.3521998900469</v>
      </c>
      <c r="N4854">
        <v>748.47392126493583</v>
      </c>
      <c r="O4854">
        <v>2137</v>
      </c>
      <c r="P4854">
        <v>1030.4000000000001</v>
      </c>
      <c r="Q4854">
        <v>1115.250154326757</v>
      </c>
      <c r="R4854">
        <v>942.12385847636756</v>
      </c>
      <c r="S4854">
        <v>2340.3983475651848</v>
      </c>
      <c r="T4854">
        <v>2453.2152358628191</v>
      </c>
      <c r="U4854">
        <v>272.77259350374419</v>
      </c>
      <c r="V4854">
        <v>1392</v>
      </c>
      <c r="W4854">
        <v>548.65879663883595</v>
      </c>
      <c r="X4854">
        <v>3348.0733251074712</v>
      </c>
      <c r="Y4854">
        <v>18195.450000000012</v>
      </c>
      <c r="Z4854">
        <v>570.47199999999998</v>
      </c>
      <c r="AA4854">
        <v>17469.611583465448</v>
      </c>
      <c r="AB4854">
        <v>172</v>
      </c>
      <c r="AC4854">
        <v>1369.577553931578</v>
      </c>
      <c r="AD4854">
        <v>3987.8351996259098</v>
      </c>
      <c r="AE4854">
        <v>2433.5365343417061</v>
      </c>
      <c r="AF4854">
        <v>2246.3379112686689</v>
      </c>
      <c r="AG4854">
        <v>17734</v>
      </c>
      <c r="AH4854">
        <v>3874.1402434503889</v>
      </c>
      <c r="AI4854">
        <v>833.04981989261103</v>
      </c>
      <c r="AJ4854">
        <v>11087.503240812581</v>
      </c>
      <c r="AK4854">
        <v>5391.3209460263033</v>
      </c>
      <c r="AL4854">
        <v>110178.453125</v>
      </c>
      <c r="AM4854">
        <v>84673.0859375</v>
      </c>
      <c r="AN4854">
        <v>25505.373046875</v>
      </c>
      <c r="AO4854" s="5" t="s">
        <v>3348</v>
      </c>
    </row>
    <row r="4855" spans="1:41" ht="14.25" x14ac:dyDescent="0.45">
      <c r="A4855">
        <v>2023</v>
      </c>
      <c r="B4855" s="5" t="s">
        <v>589</v>
      </c>
      <c r="C4855" s="5" t="s">
        <v>277</v>
      </c>
      <c r="D4855" s="5" t="s">
        <v>107</v>
      </c>
      <c r="E4855" s="5" t="s">
        <v>291</v>
      </c>
      <c r="F4855" s="5" t="s">
        <v>291</v>
      </c>
      <c r="G4855" s="5" t="s">
        <v>87</v>
      </c>
      <c r="H4855" s="5" t="s">
        <v>130</v>
      </c>
      <c r="I4855">
        <v>3081.3671308943631</v>
      </c>
      <c r="J4855">
        <v>6508.1026372413844</v>
      </c>
      <c r="K4855">
        <v>251.8805313100965</v>
      </c>
      <c r="L4855">
        <v>214.4370909017353</v>
      </c>
      <c r="M4855">
        <v>1148.7</v>
      </c>
      <c r="N4855">
        <v>734.01875699999994</v>
      </c>
      <c r="O4855">
        <v>1747.9529637623191</v>
      </c>
      <c r="P4855">
        <v>966</v>
      </c>
      <c r="Q4855">
        <v>925.3773803298418</v>
      </c>
      <c r="R4855">
        <v>925.62072470026726</v>
      </c>
      <c r="S4855">
        <v>2323.706298371555</v>
      </c>
      <c r="T4855">
        <v>2605.2889056200352</v>
      </c>
      <c r="U4855">
        <v>242.92900613450001</v>
      </c>
      <c r="V4855">
        <v>44</v>
      </c>
      <c r="W4855">
        <v>659.2914401707261</v>
      </c>
      <c r="X4855">
        <v>1680.234329541888</v>
      </c>
      <c r="Y4855">
        <v>13882.76455</v>
      </c>
      <c r="Z4855">
        <v>1630.4939509409651</v>
      </c>
      <c r="AA4855">
        <v>13730.73033169952</v>
      </c>
      <c r="AB4855">
        <v>243</v>
      </c>
      <c r="AC4855">
        <v>1154.21856</v>
      </c>
      <c r="AD4855">
        <v>3890.9193459339331</v>
      </c>
      <c r="AE4855">
        <v>1987.67667000096</v>
      </c>
      <c r="AF4855">
        <v>1463.368703806248</v>
      </c>
      <c r="AG4855">
        <v>15032.6503347219</v>
      </c>
      <c r="AH4855">
        <v>2798.6049730808891</v>
      </c>
      <c r="AI4855">
        <v>912.19155960384012</v>
      </c>
      <c r="AJ4855">
        <v>8764.63726378725</v>
      </c>
      <c r="AK4855">
        <v>3438.467794404422</v>
      </c>
      <c r="AL4855">
        <v>92988.6328125</v>
      </c>
      <c r="AM4855">
        <v>71288.390625</v>
      </c>
      <c r="AN4855">
        <v>21700.23828125</v>
      </c>
      <c r="AO4855" s="5" t="s">
        <v>1244</v>
      </c>
    </row>
    <row r="4856" spans="1:41" ht="14.25" x14ac:dyDescent="0.45">
      <c r="A4856">
        <v>2023</v>
      </c>
      <c r="B4856" s="5" t="s">
        <v>1509</v>
      </c>
      <c r="C4856" s="5" t="s">
        <v>277</v>
      </c>
      <c r="D4856" s="5" t="s">
        <v>107</v>
      </c>
      <c r="E4856" s="5" t="s">
        <v>291</v>
      </c>
      <c r="F4856" s="5" t="s">
        <v>291</v>
      </c>
      <c r="G4856" s="5" t="s">
        <v>87</v>
      </c>
      <c r="H4856" s="5" t="s">
        <v>130</v>
      </c>
      <c r="I4856">
        <v>2800.6140027196038</v>
      </c>
      <c r="J4856">
        <v>5209.3777999749991</v>
      </c>
      <c r="K4856">
        <v>278.69956890210722</v>
      </c>
      <c r="L4856">
        <v>224.7201605796534</v>
      </c>
      <c r="M4856">
        <v>689.67450636206513</v>
      </c>
      <c r="N4856">
        <v>688.92767522965858</v>
      </c>
      <c r="O4856">
        <v>1986.346422498116</v>
      </c>
      <c r="P4856">
        <v>746.2013831999999</v>
      </c>
      <c r="Q4856">
        <v>901.41181662723318</v>
      </c>
      <c r="R4856">
        <v>1033.8371829050091</v>
      </c>
      <c r="S4856">
        <v>2078.1831350288139</v>
      </c>
      <c r="T4856">
        <v>3041.5299838073261</v>
      </c>
      <c r="U4856">
        <v>261.5658143731693</v>
      </c>
      <c r="V4856">
        <v>2569</v>
      </c>
      <c r="W4856">
        <v>663.18361589830999</v>
      </c>
      <c r="X4856">
        <v>2594.8809232197241</v>
      </c>
      <c r="Y4856">
        <v>16091.8488</v>
      </c>
      <c r="Z4856">
        <v>1043.52560594794</v>
      </c>
      <c r="AA4856">
        <v>17119.96216944867</v>
      </c>
      <c r="AB4856"/>
      <c r="AC4856">
        <v>1221.50657</v>
      </c>
      <c r="AD4856">
        <v>3851.416427892329</v>
      </c>
      <c r="AE4856">
        <v>1852.0332148355481</v>
      </c>
      <c r="AF4856">
        <v>2342.355525081583</v>
      </c>
      <c r="AG4856">
        <v>18103.640527308169</v>
      </c>
      <c r="AH4856">
        <v>2687.0562481190591</v>
      </c>
      <c r="AI4856">
        <v>930.43539079591676</v>
      </c>
      <c r="AJ4856">
        <v>15285.506162953359</v>
      </c>
      <c r="AK4856">
        <v>3952.0466344105821</v>
      </c>
      <c r="AL4856">
        <v>110249.5</v>
      </c>
      <c r="AM4856">
        <v>87496.0390625</v>
      </c>
      <c r="AN4856">
        <v>22753.453125</v>
      </c>
      <c r="AO4856" s="5" t="s">
        <v>3349</v>
      </c>
    </row>
    <row r="4857" spans="1:41" ht="14.25" x14ac:dyDescent="0.45">
      <c r="A4857">
        <v>2023</v>
      </c>
      <c r="B4857" s="5" t="s">
        <v>4071</v>
      </c>
      <c r="C4857" s="5" t="s">
        <v>277</v>
      </c>
      <c r="D4857" s="5" t="s">
        <v>107</v>
      </c>
      <c r="E4857" s="5" t="s">
        <v>112</v>
      </c>
      <c r="F4857" s="5" t="s">
        <v>112</v>
      </c>
      <c r="G4857" s="5" t="s">
        <v>86</v>
      </c>
      <c r="H4857" s="5" t="s">
        <v>130</v>
      </c>
      <c r="I4857">
        <v>1251.8102123525689</v>
      </c>
      <c r="J4857">
        <v>3280.88838820511</v>
      </c>
      <c r="K4857">
        <v>325.50110299443622</v>
      </c>
      <c r="L4857">
        <v>265.38770247934696</v>
      </c>
      <c r="M4857">
        <v>1748.678659747635</v>
      </c>
      <c r="N4857">
        <v>882.19868382882009</v>
      </c>
      <c r="O4857">
        <v>1306.7903811965436</v>
      </c>
      <c r="P4857">
        <v>2115.7097041532033</v>
      </c>
      <c r="Q4857">
        <v>442.83300649500285</v>
      </c>
      <c r="R4857">
        <v>879.90766533115561</v>
      </c>
      <c r="S4857">
        <v>1675.6456098405279</v>
      </c>
      <c r="T4857">
        <v>822.90760458712236</v>
      </c>
      <c r="U4857">
        <v>135.07192571349159</v>
      </c>
      <c r="V4857">
        <v>1147.9561083990357</v>
      </c>
      <c r="W4857">
        <v>325.04850381191329</v>
      </c>
      <c r="X4857">
        <v>1333.1103194311381</v>
      </c>
      <c r="Y4857">
        <v>6907.2807060031582</v>
      </c>
      <c r="Z4857">
        <v>1241.5618484208208</v>
      </c>
      <c r="AA4857">
        <v>7565.6067896728555</v>
      </c>
      <c r="AB4857">
        <v>89.511774688964223</v>
      </c>
      <c r="AC4857">
        <v>1198.3591991799969</v>
      </c>
      <c r="AD4857">
        <v>1667.5598842993757</v>
      </c>
      <c r="AE4857">
        <v>1234.3614068806835</v>
      </c>
      <c r="AF4857">
        <v>2437.7309161524281</v>
      </c>
      <c r="AG4857">
        <v>10466.356095842462</v>
      </c>
      <c r="AH4857">
        <v>2336.0289625216933</v>
      </c>
      <c r="AI4857">
        <v>709.75780895639298</v>
      </c>
      <c r="AJ4857">
        <v>4008.9038387701244</v>
      </c>
      <c r="AK4857">
        <v>510.44962827077222</v>
      </c>
      <c r="AL4857">
        <v>58312.91015625</v>
      </c>
      <c r="AM4857">
        <v>45461.921875</v>
      </c>
      <c r="AN4857">
        <v>12850.990234375</v>
      </c>
      <c r="AO4857" s="5" t="s">
        <v>4740</v>
      </c>
    </row>
    <row r="4858" spans="1:41" ht="14.25" x14ac:dyDescent="0.45">
      <c r="A4858">
        <v>2023</v>
      </c>
      <c r="B4858" s="5" t="s">
        <v>589</v>
      </c>
      <c r="C4858" s="5" t="s">
        <v>277</v>
      </c>
      <c r="D4858" s="5" t="s">
        <v>107</v>
      </c>
      <c r="E4858" s="5" t="s">
        <v>112</v>
      </c>
      <c r="F4858" s="5" t="s">
        <v>112</v>
      </c>
      <c r="G4858" s="5" t="s">
        <v>86</v>
      </c>
      <c r="H4858" s="5" t="s">
        <v>130</v>
      </c>
      <c r="I4858">
        <v>1302.4350986226234</v>
      </c>
      <c r="J4858">
        <v>3318.4251151308245</v>
      </c>
      <c r="K4858">
        <v>277.17992573590203</v>
      </c>
      <c r="L4858">
        <v>269.73795996992857</v>
      </c>
      <c r="M4858">
        <v>1359.1447595384</v>
      </c>
      <c r="N4858">
        <v>1115.5441987903637</v>
      </c>
      <c r="O4858">
        <v>1189.6899844945176</v>
      </c>
      <c r="P4858">
        <v>1504.6945263413982</v>
      </c>
      <c r="Q4858">
        <v>731.36395480911972</v>
      </c>
      <c r="R4858">
        <v>869.15768663788481</v>
      </c>
      <c r="S4858">
        <v>1174.6131134897312</v>
      </c>
      <c r="T4858">
        <v>836.39677510055378</v>
      </c>
      <c r="U4858">
        <v>125.45951626508307</v>
      </c>
      <c r="V4858">
        <v>1111.3622149148607</v>
      </c>
      <c r="W4858">
        <v>285.42039950306395</v>
      </c>
      <c r="X4858">
        <v>1146.9705776195096</v>
      </c>
      <c r="Y4858">
        <v>8761.2562191782999</v>
      </c>
      <c r="Z4858">
        <v>1069.6963568061292</v>
      </c>
      <c r="AA4858">
        <v>7732.8274178816418</v>
      </c>
      <c r="AB4858">
        <v>90.958149292185226</v>
      </c>
      <c r="AC4858">
        <v>1308.6002569231046</v>
      </c>
      <c r="AD4858">
        <v>2997.2784597128348</v>
      </c>
      <c r="AE4858">
        <v>1254.5951626508306</v>
      </c>
      <c r="AF4858">
        <v>2362.1318484326912</v>
      </c>
      <c r="AG4858">
        <v>9381.9242140678907</v>
      </c>
      <c r="AH4858">
        <v>2246.7708371138624</v>
      </c>
      <c r="AI4858">
        <v>663.8899402360646</v>
      </c>
      <c r="AJ4858">
        <v>4264.5780570439483</v>
      </c>
      <c r="AK4858">
        <v>518.8169614147123</v>
      </c>
      <c r="AL4858">
        <v>59270.91796875</v>
      </c>
      <c r="AM4858">
        <v>46483.79296875</v>
      </c>
      <c r="AN4858">
        <v>12787.1298828125</v>
      </c>
      <c r="AO4858" s="5" t="s">
        <v>1245</v>
      </c>
    </row>
    <row r="4859" spans="1:41" ht="14.25" x14ac:dyDescent="0.45">
      <c r="A4859">
        <v>2023</v>
      </c>
      <c r="B4859" s="5" t="s">
        <v>1508</v>
      </c>
      <c r="C4859" s="5" t="s">
        <v>277</v>
      </c>
      <c r="D4859" s="5" t="s">
        <v>107</v>
      </c>
      <c r="E4859" s="5" t="s">
        <v>112</v>
      </c>
      <c r="F4859" s="5" t="s">
        <v>112</v>
      </c>
      <c r="G4859" s="5" t="s">
        <v>86</v>
      </c>
      <c r="H4859" s="5" t="s">
        <v>130</v>
      </c>
      <c r="I4859">
        <v>1676.3279373609262</v>
      </c>
      <c r="J4859">
        <v>2860.0084808315346</v>
      </c>
      <c r="K4859">
        <v>257.46644609151218</v>
      </c>
      <c r="L4859">
        <v>340.12949729062751</v>
      </c>
      <c r="M4859">
        <v>1626.9932740210297</v>
      </c>
      <c r="N4859">
        <v>742.20897251644863</v>
      </c>
      <c r="O4859">
        <v>1118.3205143115988</v>
      </c>
      <c r="P4859">
        <v>1515.5412215870829</v>
      </c>
      <c r="Q4859">
        <v>753.47696376020428</v>
      </c>
      <c r="R4859">
        <v>590.37376210663535</v>
      </c>
      <c r="S4859">
        <v>1082.3728535547143</v>
      </c>
      <c r="T4859">
        <v>1053.0324993517879</v>
      </c>
      <c r="U4859">
        <v>152.05789290639819</v>
      </c>
      <c r="V4859">
        <v>805.56986200411779</v>
      </c>
      <c r="W4859">
        <v>270.72412525835114</v>
      </c>
      <c r="X4859">
        <v>1619.5639840030499</v>
      </c>
      <c r="Y4859">
        <v>7660.8114327842577</v>
      </c>
      <c r="Z4859">
        <v>1745.9278839252645</v>
      </c>
      <c r="AA4859">
        <v>8960.9546974880886</v>
      </c>
      <c r="AB4859">
        <v>114.78054242934489</v>
      </c>
      <c r="AC4859">
        <v>1328.9270141819563</v>
      </c>
      <c r="AD4859">
        <v>3161.464040225379</v>
      </c>
      <c r="AE4859">
        <v>1626.9352114985124</v>
      </c>
      <c r="AF4859">
        <v>2244.7360687482169</v>
      </c>
      <c r="AG4859">
        <v>7710.303960253792</v>
      </c>
      <c r="AH4859">
        <v>2893.4426712488926</v>
      </c>
      <c r="AI4859">
        <v>602.33458962922271</v>
      </c>
      <c r="AJ4859">
        <v>4194.9096681596211</v>
      </c>
      <c r="AK4859">
        <v>580.94681874565276</v>
      </c>
      <c r="AL4859">
        <v>59290.63671875</v>
      </c>
      <c r="AM4859">
        <v>44909.203125</v>
      </c>
      <c r="AN4859">
        <v>14381.443359375</v>
      </c>
      <c r="AO4859" s="5" t="s">
        <v>3351</v>
      </c>
    </row>
    <row r="4860" spans="1:41" ht="14.25" x14ac:dyDescent="0.45">
      <c r="A4860">
        <v>2023</v>
      </c>
      <c r="B4860" s="5" t="s">
        <v>1509</v>
      </c>
      <c r="C4860" s="5" t="s">
        <v>277</v>
      </c>
      <c r="D4860" s="5" t="s">
        <v>107</v>
      </c>
      <c r="E4860" s="5" t="s">
        <v>112</v>
      </c>
      <c r="F4860" s="5" t="s">
        <v>112</v>
      </c>
      <c r="G4860" s="5" t="s">
        <v>86</v>
      </c>
      <c r="H4860" s="5" t="s">
        <v>130</v>
      </c>
      <c r="I4860">
        <v>1299.1176587251771</v>
      </c>
      <c r="J4860">
        <v>2856.1599699596773</v>
      </c>
      <c r="K4860">
        <v>300.86177760096632</v>
      </c>
      <c r="L4860">
        <v>285.7932755408026</v>
      </c>
      <c r="M4860">
        <v>1419.422828902409</v>
      </c>
      <c r="N4860">
        <v>888.89213953575984</v>
      </c>
      <c r="O4860">
        <v>1114.8413776787918</v>
      </c>
      <c r="P4860">
        <v>1869.1231740126586</v>
      </c>
      <c r="Q4860">
        <v>724.32550309832243</v>
      </c>
      <c r="R4860">
        <v>857.01434728739741</v>
      </c>
      <c r="S4860">
        <v>1126.4414438118126</v>
      </c>
      <c r="T4860">
        <v>944.93742834114937</v>
      </c>
      <c r="U4860">
        <v>151.60996072495774</v>
      </c>
      <c r="V4860">
        <v>851.493615982969</v>
      </c>
      <c r="W4860">
        <v>239.17416241790426</v>
      </c>
      <c r="X4860">
        <v>1533.9484253404657</v>
      </c>
      <c r="Y4860">
        <v>7186.7741077724086</v>
      </c>
      <c r="Z4860">
        <v>1840.8819823816762</v>
      </c>
      <c r="AA4860">
        <v>9077.7214133654688</v>
      </c>
      <c r="AB4860"/>
      <c r="AC4860">
        <v>1325.0122606294783</v>
      </c>
      <c r="AD4860">
        <v>2968.4326046825022</v>
      </c>
      <c r="AE4860">
        <v>1574.8957139019155</v>
      </c>
      <c r="AF4860">
        <v>2339.9627361972798</v>
      </c>
      <c r="AG4860">
        <v>8511.6765761758361</v>
      </c>
      <c r="AH4860">
        <v>2256.4464417690792</v>
      </c>
      <c r="AI4860">
        <v>666.70585221847762</v>
      </c>
      <c r="AJ4860">
        <v>5475.6213423995696</v>
      </c>
      <c r="AK4860">
        <v>521.01754137501007</v>
      </c>
      <c r="AL4860">
        <v>60208.30078125</v>
      </c>
      <c r="AM4860">
        <v>47116.07421875</v>
      </c>
      <c r="AN4860">
        <v>13092.2294921875</v>
      </c>
      <c r="AO4860" s="5" t="s">
        <v>3350</v>
      </c>
    </row>
    <row r="4861" spans="1:41" ht="14.25" x14ac:dyDescent="0.45">
      <c r="A4861">
        <v>2023</v>
      </c>
      <c r="B4861" s="5" t="s">
        <v>1507</v>
      </c>
      <c r="C4861" s="5" t="s">
        <v>277</v>
      </c>
      <c r="D4861" s="5" t="s">
        <v>107</v>
      </c>
      <c r="E4861" s="5" t="s">
        <v>112</v>
      </c>
      <c r="F4861" s="5" t="s">
        <v>112</v>
      </c>
      <c r="G4861" s="5" t="s">
        <v>86</v>
      </c>
      <c r="H4861" s="5" t="s">
        <v>130</v>
      </c>
      <c r="I4861">
        <v>1330.8030552275272</v>
      </c>
      <c r="J4861">
        <v>5532.5246290607265</v>
      </c>
      <c r="K4861">
        <v>251.09798566749177</v>
      </c>
      <c r="L4861">
        <v>284.36310342686033</v>
      </c>
      <c r="M4861">
        <v>1250.5802098990246</v>
      </c>
      <c r="N4861">
        <v>724.32111250238006</v>
      </c>
      <c r="O4861">
        <v>1031.2186505404256</v>
      </c>
      <c r="P4861">
        <v>1588.1411059311445</v>
      </c>
      <c r="Q4861">
        <v>619.81391625390711</v>
      </c>
      <c r="R4861">
        <v>750.0962134243166</v>
      </c>
      <c r="S4861">
        <v>862.74692511394608</v>
      </c>
      <c r="T4861">
        <v>1030.1455822256073</v>
      </c>
      <c r="U4861">
        <v>164.49549630046283</v>
      </c>
      <c r="V4861">
        <v>805.87430442857396</v>
      </c>
      <c r="W4861">
        <v>279.45918122814055</v>
      </c>
      <c r="X4861">
        <v>1371.3813063378398</v>
      </c>
      <c r="Y4861">
        <v>7406.3175088761891</v>
      </c>
      <c r="Z4861">
        <v>1382.111989486023</v>
      </c>
      <c r="AA4861">
        <v>8996.9406508201155</v>
      </c>
      <c r="AB4861">
        <v>93.356943389195663</v>
      </c>
      <c r="AC4861">
        <v>1383.9630323290846</v>
      </c>
      <c r="AD4861">
        <v>2760.6753420549421</v>
      </c>
      <c r="AE4861">
        <v>1184.77472639093</v>
      </c>
      <c r="AF4861">
        <v>2409.9368258197123</v>
      </c>
      <c r="AG4861">
        <v>7436.9901505565258</v>
      </c>
      <c r="AH4861">
        <v>2809.2928481944164</v>
      </c>
      <c r="AI4861">
        <v>613.79507607609105</v>
      </c>
      <c r="AJ4861">
        <v>4687.7745324510406</v>
      </c>
      <c r="AK4861">
        <v>519.36506437207697</v>
      </c>
      <c r="AL4861">
        <v>59562.35546875</v>
      </c>
      <c r="AM4861">
        <v>46689.23828125</v>
      </c>
      <c r="AN4861">
        <v>12873.115234375</v>
      </c>
      <c r="AO4861" s="5" t="s">
        <v>3352</v>
      </c>
    </row>
    <row r="4862" spans="1:41" ht="14.25" x14ac:dyDescent="0.45">
      <c r="A4862">
        <v>2023</v>
      </c>
      <c r="B4862" s="5" t="s">
        <v>5028</v>
      </c>
      <c r="C4862" s="5" t="s">
        <v>277</v>
      </c>
      <c r="D4862" s="5" t="s">
        <v>107</v>
      </c>
      <c r="E4862" s="5" t="s">
        <v>112</v>
      </c>
      <c r="F4862" s="5" t="s">
        <v>112</v>
      </c>
      <c r="G4862" s="5" t="s">
        <v>86</v>
      </c>
      <c r="H4862" s="5" t="s">
        <v>130</v>
      </c>
      <c r="I4862">
        <v>1300.8160671843291</v>
      </c>
      <c r="J4862">
        <v>3654.9742069374979</v>
      </c>
      <c r="K4862">
        <v>236</v>
      </c>
      <c r="L4862">
        <v>305</v>
      </c>
      <c r="M4862">
        <v>1900</v>
      </c>
      <c r="N4862">
        <v>1100.759</v>
      </c>
      <c r="O4862">
        <v>1356.4154903000001</v>
      </c>
      <c r="P4862">
        <v>1688.1289999999999</v>
      </c>
      <c r="Q4862">
        <v>491.97722830973282</v>
      </c>
      <c r="R4862">
        <v>843.83556661677369</v>
      </c>
      <c r="S4862">
        <v>1629</v>
      </c>
      <c r="T4862">
        <v>900</v>
      </c>
      <c r="U4862">
        <v>125</v>
      </c>
      <c r="V4862">
        <v>1358</v>
      </c>
      <c r="W4862">
        <v>388</v>
      </c>
      <c r="X4862">
        <v>1776.75</v>
      </c>
      <c r="Y4862">
        <v>8675</v>
      </c>
      <c r="Z4862">
        <v>1805.614815764935</v>
      </c>
      <c r="AA4862">
        <v>7294</v>
      </c>
      <c r="AB4862">
        <v>495</v>
      </c>
      <c r="AC4862">
        <v>1164.9000000000001</v>
      </c>
      <c r="AD4862">
        <v>3177.232068602621</v>
      </c>
      <c r="AE4862">
        <v>1136</v>
      </c>
      <c r="AF4862">
        <v>3225.42</v>
      </c>
      <c r="AG4862">
        <v>13152</v>
      </c>
      <c r="AH4862">
        <v>2551.25</v>
      </c>
      <c r="AI4862">
        <v>690</v>
      </c>
      <c r="AJ4862">
        <v>3897</v>
      </c>
      <c r="AK4862">
        <v>507</v>
      </c>
      <c r="AL4862">
        <v>66825.078125</v>
      </c>
      <c r="AM4862">
        <v>51218.4296875</v>
      </c>
      <c r="AN4862">
        <v>15606.6484375</v>
      </c>
      <c r="AO4862" s="5" t="s">
        <v>6101</v>
      </c>
    </row>
    <row r="4863" spans="1:41" ht="14.25" x14ac:dyDescent="0.45">
      <c r="A4863">
        <v>2023</v>
      </c>
      <c r="B4863" s="5" t="s">
        <v>1507</v>
      </c>
      <c r="C4863" s="5" t="s">
        <v>277</v>
      </c>
      <c r="D4863" s="5" t="s">
        <v>107</v>
      </c>
      <c r="E4863" s="5" t="s">
        <v>112</v>
      </c>
      <c r="F4863" s="5" t="s">
        <v>112</v>
      </c>
      <c r="G4863" s="5" t="s">
        <v>87</v>
      </c>
      <c r="H4863" s="5" t="s">
        <v>130</v>
      </c>
      <c r="I4863">
        <v>1512.4205353414679</v>
      </c>
      <c r="J4863">
        <v>5044.8131886778428</v>
      </c>
      <c r="K4863">
        <v>304</v>
      </c>
      <c r="L4863">
        <v>323.03352129861071</v>
      </c>
      <c r="M4863">
        <v>1427.64513309262</v>
      </c>
      <c r="N4863">
        <v>836.32500000000005</v>
      </c>
      <c r="O4863">
        <v>1230.161246972699</v>
      </c>
      <c r="P4863">
        <v>1894.4</v>
      </c>
      <c r="Q4863">
        <v>726.31645335483711</v>
      </c>
      <c r="R4863">
        <v>861.73228144088102</v>
      </c>
      <c r="S4863">
        <v>1004.085827837923</v>
      </c>
      <c r="T4863">
        <v>1228.8811624285031</v>
      </c>
      <c r="U4863">
        <v>127</v>
      </c>
      <c r="V4863">
        <v>938</v>
      </c>
      <c r="W4863">
        <v>312.15125493737031</v>
      </c>
      <c r="X4863">
        <v>1717.349151912661</v>
      </c>
      <c r="Y4863">
        <v>10453</v>
      </c>
      <c r="Z4863">
        <v>1619.0160000000001</v>
      </c>
      <c r="AA4863">
        <v>10429.252794273099</v>
      </c>
      <c r="AB4863">
        <v>87</v>
      </c>
      <c r="AC4863">
        <v>1642.921245120137</v>
      </c>
      <c r="AD4863">
        <v>3210.7208639999999</v>
      </c>
      <c r="AE4863">
        <v>1386.6500402398931</v>
      </c>
      <c r="AF4863">
        <v>2737.6631130063961</v>
      </c>
      <c r="AG4863">
        <v>8689.4858628994953</v>
      </c>
      <c r="AH4863">
        <v>3207.05</v>
      </c>
      <c r="AI4863">
        <v>683.59294925196184</v>
      </c>
      <c r="AJ4863">
        <v>5457.2331766324514</v>
      </c>
      <c r="AK4863">
        <v>561</v>
      </c>
      <c r="AL4863">
        <v>69652.90625</v>
      </c>
      <c r="AM4863">
        <v>54679.265625</v>
      </c>
      <c r="AN4863">
        <v>14973.6376953125</v>
      </c>
      <c r="AO4863" s="5" t="s">
        <v>3354</v>
      </c>
    </row>
    <row r="4864" spans="1:41" ht="14.25" x14ac:dyDescent="0.45">
      <c r="A4864">
        <v>2023</v>
      </c>
      <c r="B4864" s="5" t="s">
        <v>4071</v>
      </c>
      <c r="C4864" s="5" t="s">
        <v>277</v>
      </c>
      <c r="D4864" s="5" t="s">
        <v>107</v>
      </c>
      <c r="E4864" s="5" t="s">
        <v>112</v>
      </c>
      <c r="F4864" s="5" t="s">
        <v>112</v>
      </c>
      <c r="G4864" s="5" t="s">
        <v>87</v>
      </c>
      <c r="H4864" s="5" t="s">
        <v>130</v>
      </c>
      <c r="I4864">
        <v>1370.4980820146</v>
      </c>
      <c r="J4864">
        <v>3602.5307116422819</v>
      </c>
      <c r="K4864">
        <v>348.68927359139639</v>
      </c>
      <c r="L4864">
        <v>291.30779999999999</v>
      </c>
      <c r="M4864">
        <v>1876.9307692307691</v>
      </c>
      <c r="N4864">
        <v>950.62330471176278</v>
      </c>
      <c r="O4864">
        <v>1399.8893956649511</v>
      </c>
      <c r="P4864">
        <v>2237.6891389247162</v>
      </c>
      <c r="Q4864">
        <v>476.24551002045581</v>
      </c>
      <c r="R4864">
        <v>930.62450187098568</v>
      </c>
      <c r="S4864">
        <v>1795</v>
      </c>
      <c r="T4864">
        <v>900.92993541120006</v>
      </c>
      <c r="U4864">
        <v>138.0101004</v>
      </c>
      <c r="V4864">
        <v>1260</v>
      </c>
      <c r="W4864">
        <v>350.60313333055569</v>
      </c>
      <c r="X4864">
        <v>1290.6704589408</v>
      </c>
      <c r="Y4864">
        <v>7396.752720920339</v>
      </c>
      <c r="Z4864">
        <v>1336</v>
      </c>
      <c r="AA4864">
        <v>8243</v>
      </c>
      <c r="AB4864">
        <v>87.02</v>
      </c>
      <c r="AC4864">
        <v>1286.2543800000001</v>
      </c>
      <c r="AD4864">
        <v>1793.380113812203</v>
      </c>
      <c r="AE4864">
        <v>1324.8969638399999</v>
      </c>
      <c r="AF4864">
        <v>2668.8594741337988</v>
      </c>
      <c r="AG4864">
        <v>11466</v>
      </c>
      <c r="AH4864">
        <v>2483</v>
      </c>
      <c r="AI4864">
        <v>761.81575420800016</v>
      </c>
      <c r="AJ4864">
        <v>4389</v>
      </c>
      <c r="AK4864">
        <v>547.8891019432001</v>
      </c>
      <c r="AL4864">
        <v>63004.109375</v>
      </c>
      <c r="AM4864">
        <v>49368.29296875</v>
      </c>
      <c r="AN4864">
        <v>13635.8173828125</v>
      </c>
      <c r="AO4864" s="5" t="s">
        <v>4741</v>
      </c>
    </row>
    <row r="4865" spans="1:41" ht="14.25" x14ac:dyDescent="0.45">
      <c r="A4865">
        <v>2023</v>
      </c>
      <c r="B4865" s="5" t="s">
        <v>1508</v>
      </c>
      <c r="C4865" s="5" t="s">
        <v>277</v>
      </c>
      <c r="D4865" s="5" t="s">
        <v>107</v>
      </c>
      <c r="E4865" s="5" t="s">
        <v>112</v>
      </c>
      <c r="F4865" s="5" t="s">
        <v>112</v>
      </c>
      <c r="G4865" s="5" t="s">
        <v>87</v>
      </c>
      <c r="H4865" s="5" t="s">
        <v>130</v>
      </c>
      <c r="I4865">
        <v>1895.125267346154</v>
      </c>
      <c r="J4865">
        <v>3329.5</v>
      </c>
      <c r="K4865">
        <v>300.23743568545308</v>
      </c>
      <c r="L4865">
        <v>385.24210000000011</v>
      </c>
      <c r="M4865">
        <v>1854.066166074706</v>
      </c>
      <c r="N4865">
        <v>854.77617040009773</v>
      </c>
      <c r="O4865">
        <v>1326</v>
      </c>
      <c r="P4865">
        <v>1894.4</v>
      </c>
      <c r="Q4865">
        <v>956.18522512461982</v>
      </c>
      <c r="R4865">
        <v>708.96818675863165</v>
      </c>
      <c r="S4865">
        <v>1373.5641305874969</v>
      </c>
      <c r="T4865">
        <v>1362.8973532571219</v>
      </c>
      <c r="U4865">
        <v>172.57136690906171</v>
      </c>
      <c r="V4865">
        <v>914</v>
      </c>
      <c r="W4865">
        <v>301.22191026187238</v>
      </c>
      <c r="X4865">
        <v>2010.364119162148</v>
      </c>
      <c r="Y4865">
        <v>9472.0499999999993</v>
      </c>
      <c r="Z4865">
        <v>2215.0880000000002</v>
      </c>
      <c r="AA4865">
        <v>10366.334957756881</v>
      </c>
      <c r="AB4865">
        <v>109</v>
      </c>
      <c r="AC4865">
        <v>1598.8962748026379</v>
      </c>
      <c r="AD4865">
        <v>4212.5939052434924</v>
      </c>
      <c r="AE4865">
        <v>1810.2137436485</v>
      </c>
      <c r="AF4865">
        <v>2542.5684998154679</v>
      </c>
      <c r="AG4865">
        <v>9258</v>
      </c>
      <c r="AH4865">
        <v>3781.6600088103528</v>
      </c>
      <c r="AI4865">
        <v>670.18916593329595</v>
      </c>
      <c r="AJ4865">
        <v>5443.6535102845974</v>
      </c>
      <c r="AK4865">
        <v>778.55158379161674</v>
      </c>
      <c r="AL4865">
        <v>71897.9296875</v>
      </c>
      <c r="AM4865">
        <v>53817.57421875</v>
      </c>
      <c r="AN4865">
        <v>18080.34375</v>
      </c>
      <c r="AO4865" s="5" t="s">
        <v>3353</v>
      </c>
    </row>
    <row r="4866" spans="1:41" ht="14.25" x14ac:dyDescent="0.45">
      <c r="A4866">
        <v>2023</v>
      </c>
      <c r="B4866" s="5" t="s">
        <v>1509</v>
      </c>
      <c r="C4866" s="5" t="s">
        <v>277</v>
      </c>
      <c r="D4866" s="5" t="s">
        <v>107</v>
      </c>
      <c r="E4866" s="5" t="s">
        <v>112</v>
      </c>
      <c r="F4866" s="5" t="s">
        <v>112</v>
      </c>
      <c r="G4866" s="5" t="s">
        <v>87</v>
      </c>
      <c r="H4866" s="5" t="s">
        <v>130</v>
      </c>
      <c r="I4866">
        <v>1449.737317622021</v>
      </c>
      <c r="J4866">
        <v>3187.3</v>
      </c>
      <c r="K4866">
        <v>339.69114953422343</v>
      </c>
      <c r="L4866">
        <v>313.93067658866158</v>
      </c>
      <c r="M4866">
        <v>1588.5069175420349</v>
      </c>
      <c r="N4866">
        <v>972.50025994523332</v>
      </c>
      <c r="O4866">
        <v>1232.771682126926</v>
      </c>
      <c r="P4866">
        <v>1780.2351839999999</v>
      </c>
      <c r="Q4866">
        <v>799.18016265586664</v>
      </c>
      <c r="R4866">
        <v>992.62224972579509</v>
      </c>
      <c r="S4866">
        <v>1236.0047892190551</v>
      </c>
      <c r="T4866">
        <v>1013.8433279357751</v>
      </c>
      <c r="U4866">
        <v>169.18761461672719</v>
      </c>
      <c r="V4866">
        <v>961</v>
      </c>
      <c r="W4866">
        <v>262.95555890418962</v>
      </c>
      <c r="X4866">
        <v>1678.2297604355981</v>
      </c>
      <c r="Y4866">
        <v>8117.0748000000031</v>
      </c>
      <c r="Z4866">
        <v>2031.8135493406869</v>
      </c>
      <c r="AA4866">
        <v>10158.8556485482</v>
      </c>
      <c r="AB4866"/>
      <c r="AC4866">
        <v>1451.6028799999999</v>
      </c>
      <c r="AD4866">
        <v>3285.047449874402</v>
      </c>
      <c r="AE4866">
        <v>1744.641241658197</v>
      </c>
      <c r="AF4866">
        <v>2611.257939360949</v>
      </c>
      <c r="AG4866">
        <v>10021.98737511541</v>
      </c>
      <c r="AH4866">
        <v>2527.9504673309511</v>
      </c>
      <c r="AI4866">
        <v>729.41539895729295</v>
      </c>
      <c r="AJ4866">
        <v>6128.408296488451</v>
      </c>
      <c r="AK4866">
        <v>597.9775897392359</v>
      </c>
      <c r="AL4866">
        <v>67383.7265625</v>
      </c>
      <c r="AM4866">
        <v>52891.33984375</v>
      </c>
      <c r="AN4866">
        <v>14492.3935546875</v>
      </c>
      <c r="AO4866" s="5" t="s">
        <v>3355</v>
      </c>
    </row>
    <row r="4867" spans="1:41" ht="14.25" x14ac:dyDescent="0.45">
      <c r="A4867">
        <v>2023</v>
      </c>
      <c r="B4867" s="5" t="s">
        <v>5028</v>
      </c>
      <c r="C4867" s="5" t="s">
        <v>277</v>
      </c>
      <c r="D4867" s="5" t="s">
        <v>107</v>
      </c>
      <c r="E4867" s="5" t="s">
        <v>112</v>
      </c>
      <c r="F4867" s="5" t="s">
        <v>112</v>
      </c>
      <c r="G4867" s="5" t="s">
        <v>87</v>
      </c>
      <c r="H4867" s="5" t="s">
        <v>130</v>
      </c>
      <c r="I4867">
        <v>1436.2060482723391</v>
      </c>
      <c r="J4867">
        <v>4171.2411647147164</v>
      </c>
      <c r="K4867">
        <v>253</v>
      </c>
      <c r="L4867">
        <v>337.30609967213042</v>
      </c>
      <c r="M4867">
        <v>2056.6211039999998</v>
      </c>
      <c r="N4867">
        <v>1196.1729102304189</v>
      </c>
      <c r="O4867">
        <v>1468.227749022888</v>
      </c>
      <c r="P4867">
        <v>1834.461086107</v>
      </c>
      <c r="Q4867">
        <v>536.19582849983931</v>
      </c>
      <c r="R4867">
        <v>907.13513894520554</v>
      </c>
      <c r="S4867">
        <v>1739.20015492776</v>
      </c>
      <c r="T4867">
        <v>992.04215992710203</v>
      </c>
      <c r="U4867">
        <v>138.0101004</v>
      </c>
      <c r="V4867">
        <v>1497</v>
      </c>
      <c r="W4867">
        <v>419.98367808</v>
      </c>
      <c r="X4867">
        <v>1977.5227500000001</v>
      </c>
      <c r="Y4867">
        <v>9489.3736145469156</v>
      </c>
      <c r="Z4867">
        <v>1962.1257050169049</v>
      </c>
      <c r="AA4867">
        <v>8243</v>
      </c>
      <c r="AB4867">
        <v>558</v>
      </c>
      <c r="AC4867">
        <v>1260.9252231840001</v>
      </c>
      <c r="AD4867">
        <v>3462.7996649635529</v>
      </c>
      <c r="AE4867">
        <v>1229.64293376</v>
      </c>
      <c r="AF4867">
        <v>3567.0617705065019</v>
      </c>
      <c r="AG4867">
        <v>15403</v>
      </c>
      <c r="AH4867">
        <v>2823.6968086204879</v>
      </c>
      <c r="AI4867">
        <v>746.87819040000011</v>
      </c>
      <c r="AJ4867">
        <v>4388.654947871808</v>
      </c>
      <c r="AK4867">
        <v>549</v>
      </c>
      <c r="AL4867">
        <v>74644.4921875</v>
      </c>
      <c r="AM4867">
        <v>57597.515625</v>
      </c>
      <c r="AN4867">
        <v>17046.97265625</v>
      </c>
      <c r="AO4867" s="5" t="s">
        <v>6102</v>
      </c>
    </row>
    <row r="4868" spans="1:41" ht="14.25" x14ac:dyDescent="0.45">
      <c r="A4868">
        <v>2023</v>
      </c>
      <c r="B4868" s="5" t="s">
        <v>589</v>
      </c>
      <c r="C4868" s="5" t="s">
        <v>277</v>
      </c>
      <c r="D4868" s="5" t="s">
        <v>107</v>
      </c>
      <c r="E4868" s="5" t="s">
        <v>112</v>
      </c>
      <c r="F4868" s="5" t="s">
        <v>112</v>
      </c>
      <c r="G4868" s="5" t="s">
        <v>87</v>
      </c>
      <c r="H4868" s="5" t="s">
        <v>130</v>
      </c>
      <c r="I4868">
        <v>1382.598318523897</v>
      </c>
      <c r="J4868">
        <v>3640.600939999998</v>
      </c>
      <c r="K4868">
        <v>292.74679902409122</v>
      </c>
      <c r="L4868">
        <v>294.90815273266372</v>
      </c>
      <c r="M4868">
        <v>1464</v>
      </c>
      <c r="N4868">
        <v>1236.4982849999999</v>
      </c>
      <c r="O4868">
        <v>1281.891230320289</v>
      </c>
      <c r="P4868">
        <v>1776</v>
      </c>
      <c r="Q4868">
        <v>785.58095459122251</v>
      </c>
      <c r="R4868">
        <v>916.18700662046217</v>
      </c>
      <c r="S4868">
        <v>1235.747329340699</v>
      </c>
      <c r="T4868">
        <v>830.90489788293291</v>
      </c>
      <c r="U4868">
        <v>126.745568418</v>
      </c>
      <c r="V4868">
        <v>26</v>
      </c>
      <c r="W4868">
        <v>309.25526317286642</v>
      </c>
      <c r="X4868">
        <v>1260.175747156416</v>
      </c>
      <c r="Y4868">
        <v>9460.1065000000017</v>
      </c>
      <c r="Z4868">
        <v>1155.6200321483391</v>
      </c>
      <c r="AA4868">
        <v>8480.4657020578961</v>
      </c>
      <c r="AB4868">
        <v>87</v>
      </c>
      <c r="AC4868">
        <v>1418.28577</v>
      </c>
      <c r="AD4868">
        <v>3238.035735965987</v>
      </c>
      <c r="AE4868">
        <v>1351.3949031167999</v>
      </c>
      <c r="AF4868">
        <v>2582.5506354757722</v>
      </c>
      <c r="AG4868">
        <v>10409.35842635576</v>
      </c>
      <c r="AH4868">
        <v>2477.0083971123199</v>
      </c>
      <c r="AI4868">
        <v>715.11313623264016</v>
      </c>
      <c r="AJ4868">
        <v>4685.4888383414127</v>
      </c>
      <c r="AK4868">
        <v>558.84688398206413</v>
      </c>
      <c r="AL4868">
        <v>63479.11328125</v>
      </c>
      <c r="AM4868">
        <v>49728.38671875</v>
      </c>
      <c r="AN4868">
        <v>13750.7255859375</v>
      </c>
      <c r="AO4868" s="5" t="s">
        <v>1246</v>
      </c>
    </row>
    <row r="4869" spans="1:41" ht="14.25" x14ac:dyDescent="0.45">
      <c r="A4869">
        <v>2023</v>
      </c>
      <c r="B4869" s="5" t="s">
        <v>1509</v>
      </c>
      <c r="C4869" s="5" t="s">
        <v>277</v>
      </c>
      <c r="D4869" s="5" t="s">
        <v>107</v>
      </c>
      <c r="E4869" s="5" t="s">
        <v>113</v>
      </c>
      <c r="F4869" s="5" t="s">
        <v>113</v>
      </c>
      <c r="G4869" s="5" t="s">
        <v>86</v>
      </c>
      <c r="H4869" s="5" t="s">
        <v>130</v>
      </c>
      <c r="I4869">
        <v>3134.0424706648118</v>
      </c>
      <c r="J4869">
        <v>4215.901011242101</v>
      </c>
      <c r="K4869">
        <v>188.56205383938115</v>
      </c>
      <c r="L4869">
        <v>393.73677889254458</v>
      </c>
      <c r="M4869">
        <v>1999.3921359128703</v>
      </c>
      <c r="N4869">
        <v>3727.7078094639464</v>
      </c>
      <c r="O4869">
        <v>1539.3245293467926</v>
      </c>
      <c r="P4869">
        <v>2636.3754250718066</v>
      </c>
      <c r="Q4869">
        <v>1338.9952347079754</v>
      </c>
      <c r="R4869">
        <v>2447.3879394035766</v>
      </c>
      <c r="S4869">
        <v>4832.3967711057385</v>
      </c>
      <c r="T4869">
        <v>2021.1161661741251</v>
      </c>
      <c r="U4869">
        <v>270.35709755316219</v>
      </c>
      <c r="V4869">
        <v>2577.5793184194686</v>
      </c>
      <c r="W4869">
        <v>2031.6154709334712</v>
      </c>
      <c r="X4869">
        <v>2767.280756811334</v>
      </c>
      <c r="Y4869">
        <v>17595.784846188137</v>
      </c>
      <c r="Z4869">
        <v>875.97456770869076</v>
      </c>
      <c r="AA4869">
        <v>10266.350284904356</v>
      </c>
      <c r="AB4869"/>
      <c r="AC4869">
        <v>3269.4835020603768</v>
      </c>
      <c r="AD4869">
        <v>1749.7332865459746</v>
      </c>
      <c r="AE4869">
        <v>4912.5185570577842</v>
      </c>
      <c r="AF4869">
        <v>7027.1846754303469</v>
      </c>
      <c r="AG4869">
        <v>43890.510168883295</v>
      </c>
      <c r="AH4869">
        <v>3939.0024577141899</v>
      </c>
      <c r="AI4869">
        <v>1217.9193520841482</v>
      </c>
      <c r="AJ4869">
        <v>4652.6718550356445</v>
      </c>
      <c r="AK4869">
        <v>2369.507246490175</v>
      </c>
      <c r="AL4869">
        <v>137888.40625</v>
      </c>
      <c r="AM4869">
        <v>113232.5625</v>
      </c>
      <c r="AN4869">
        <v>24655.849609375</v>
      </c>
      <c r="AO4869" s="5" t="s">
        <v>3357</v>
      </c>
    </row>
    <row r="4870" spans="1:41" ht="14.25" x14ac:dyDescent="0.45">
      <c r="A4870">
        <v>2023</v>
      </c>
      <c r="B4870" s="5" t="s">
        <v>5028</v>
      </c>
      <c r="C4870" s="5" t="s">
        <v>277</v>
      </c>
      <c r="D4870" s="5" t="s">
        <v>107</v>
      </c>
      <c r="E4870" s="5" t="s">
        <v>113</v>
      </c>
      <c r="F4870" s="5" t="s">
        <v>113</v>
      </c>
      <c r="G4870" s="5" t="s">
        <v>86</v>
      </c>
      <c r="H4870" s="5" t="s">
        <v>130</v>
      </c>
      <c r="I4870">
        <v>4221.4391571581027</v>
      </c>
      <c r="J4870">
        <v>13825.372349120789</v>
      </c>
      <c r="K4870">
        <v>104.8708</v>
      </c>
      <c r="L4870">
        <v>238</v>
      </c>
      <c r="M4870">
        <v>3717</v>
      </c>
      <c r="N4870">
        <v>4100.3999999999996</v>
      </c>
      <c r="O4870">
        <v>2197.3038662519471</v>
      </c>
      <c r="P4870">
        <v>3111</v>
      </c>
      <c r="Q4870">
        <v>1293.283677433888</v>
      </c>
      <c r="R4870">
        <v>2385</v>
      </c>
      <c r="S4870">
        <v>4000</v>
      </c>
      <c r="T4870">
        <v>4000</v>
      </c>
      <c r="U4870">
        <v>250</v>
      </c>
      <c r="V4870">
        <v>2107</v>
      </c>
      <c r="W4870">
        <v>1533.8063707199999</v>
      </c>
      <c r="X4870">
        <v>3145.35</v>
      </c>
      <c r="Y4870">
        <v>17957</v>
      </c>
      <c r="Z4870">
        <v>1634.12</v>
      </c>
      <c r="AA4870">
        <v>17403</v>
      </c>
      <c r="AB4870">
        <v>564</v>
      </c>
      <c r="AC4870">
        <v>2548.8147897162439</v>
      </c>
      <c r="AD4870">
        <v>2874.259</v>
      </c>
      <c r="AE4870">
        <v>5350</v>
      </c>
      <c r="AF4870">
        <v>8670</v>
      </c>
      <c r="AG4870">
        <v>35678</v>
      </c>
      <c r="AH4870">
        <v>8177</v>
      </c>
      <c r="AI4870">
        <v>1367</v>
      </c>
      <c r="AJ4870">
        <v>4698</v>
      </c>
      <c r="AK4870">
        <v>2422</v>
      </c>
      <c r="AL4870">
        <v>159573.015625</v>
      </c>
      <c r="AM4870">
        <v>125470.421875</v>
      </c>
      <c r="AN4870">
        <v>34102.59375</v>
      </c>
      <c r="AO4870" s="5" t="s">
        <v>6103</v>
      </c>
    </row>
    <row r="4871" spans="1:41" ht="14.25" x14ac:dyDescent="0.45">
      <c r="A4871">
        <v>2023</v>
      </c>
      <c r="B4871" s="5" t="s">
        <v>1508</v>
      </c>
      <c r="C4871" s="5" t="s">
        <v>277</v>
      </c>
      <c r="D4871" s="5" t="s">
        <v>107</v>
      </c>
      <c r="E4871" s="5" t="s">
        <v>113</v>
      </c>
      <c r="F4871" s="5" t="s">
        <v>113</v>
      </c>
      <c r="G4871" s="5" t="s">
        <v>86</v>
      </c>
      <c r="H4871" s="5" t="s">
        <v>130</v>
      </c>
      <c r="I4871">
        <v>4598.3252409692614</v>
      </c>
      <c r="J4871">
        <v>5198.84416291241</v>
      </c>
      <c r="K4871">
        <v>734.38586138247069</v>
      </c>
      <c r="L4871">
        <v>170.27535514518411</v>
      </c>
      <c r="M4871">
        <v>1956.2457836646558</v>
      </c>
      <c r="N4871">
        <v>2527.2779984442914</v>
      </c>
      <c r="O4871">
        <v>3176.9990505443443</v>
      </c>
      <c r="P4871">
        <v>2042.8830487424686</v>
      </c>
      <c r="Q4871">
        <v>939.30498942179486</v>
      </c>
      <c r="R4871">
        <v>2614.0426112283817</v>
      </c>
      <c r="S4871">
        <v>2632.8508741666483</v>
      </c>
      <c r="T4871">
        <v>2843.1877482498276</v>
      </c>
      <c r="U4871">
        <v>302.05660434824193</v>
      </c>
      <c r="V4871">
        <v>3003.2486881512991</v>
      </c>
      <c r="W4871">
        <v>2114.4576677234099</v>
      </c>
      <c r="X4871">
        <v>2922.9319569386039</v>
      </c>
      <c r="Y4871">
        <v>16780.07287717074</v>
      </c>
      <c r="Z4871">
        <v>2132.3908111873707</v>
      </c>
      <c r="AA4871">
        <v>12444.792305751233</v>
      </c>
      <c r="AB4871">
        <v>825.5774794918018</v>
      </c>
      <c r="AC4871">
        <v>2542.020453435216</v>
      </c>
      <c r="AD4871">
        <v>1739.6096889291537</v>
      </c>
      <c r="AE4871">
        <v>5175.002923241811</v>
      </c>
      <c r="AF4871">
        <v>7468.10648540288</v>
      </c>
      <c r="AG4871">
        <v>45636.322456907787</v>
      </c>
      <c r="AH4871">
        <v>6292.1668548538501</v>
      </c>
      <c r="AI4871">
        <v>1217.3055692506668</v>
      </c>
      <c r="AJ4871">
        <v>4942.6901336755473</v>
      </c>
      <c r="AK4871">
        <v>2382.7491278473181</v>
      </c>
      <c r="AL4871">
        <v>147356.140625</v>
      </c>
      <c r="AM4871">
        <v>118517.65625</v>
      </c>
      <c r="AN4871">
        <v>28838.466796875</v>
      </c>
      <c r="AO4871" s="5" t="s">
        <v>3356</v>
      </c>
    </row>
    <row r="4872" spans="1:41" ht="14.25" x14ac:dyDescent="0.45">
      <c r="A4872">
        <v>2023</v>
      </c>
      <c r="B4872" s="5" t="s">
        <v>4071</v>
      </c>
      <c r="C4872" s="5" t="s">
        <v>277</v>
      </c>
      <c r="D4872" s="5" t="s">
        <v>107</v>
      </c>
      <c r="E4872" s="5" t="s">
        <v>113</v>
      </c>
      <c r="F4872" s="5" t="s">
        <v>113</v>
      </c>
      <c r="G4872" s="5" t="s">
        <v>86</v>
      </c>
      <c r="H4872" s="5" t="s">
        <v>130</v>
      </c>
      <c r="I4872">
        <v>-1362.8281017205488</v>
      </c>
      <c r="J4872">
        <v>4676.9472343773605</v>
      </c>
      <c r="K4872">
        <v>198.67664024448041</v>
      </c>
      <c r="L4872">
        <v>244.81501236466889</v>
      </c>
      <c r="M4872">
        <v>3020.7491920467291</v>
      </c>
      <c r="N4872">
        <v>3566.6032503365154</v>
      </c>
      <c r="O4872">
        <v>1846.1675350829701</v>
      </c>
      <c r="P4872">
        <v>2507.7653256116159</v>
      </c>
      <c r="Q4872">
        <v>1142.1762111113169</v>
      </c>
      <c r="R4872">
        <v>2453.2932961753586</v>
      </c>
      <c r="S4872">
        <v>3072.5312686271682</v>
      </c>
      <c r="T4872">
        <v>3085.9035172017088</v>
      </c>
      <c r="U4872">
        <v>257.15862643347572</v>
      </c>
      <c r="V4872">
        <v>2093.2712191684923</v>
      </c>
      <c r="W4872">
        <v>1542.9517586008544</v>
      </c>
      <c r="X4872">
        <v>3055.0444820296916</v>
      </c>
      <c r="Y4872">
        <v>17377.751339868555</v>
      </c>
      <c r="Z4872">
        <v>818.79306656418669</v>
      </c>
      <c r="AA4872">
        <v>17336.605959639201</v>
      </c>
      <c r="AB4872">
        <v>806.44945249537989</v>
      </c>
      <c r="AC4872">
        <v>2432.9997260338114</v>
      </c>
      <c r="AD4872">
        <v>2211.7462556354062</v>
      </c>
      <c r="AE4872">
        <v>5055.7643616611449</v>
      </c>
      <c r="AF4872">
        <v>8891.722394465005</v>
      </c>
      <c r="AG4872">
        <v>35259.533587546721</v>
      </c>
      <c r="AH4872">
        <v>3978.7582681787367</v>
      </c>
      <c r="AI4872">
        <v>1130.4693218015593</v>
      </c>
      <c r="AJ4872">
        <v>4830.9620422089738</v>
      </c>
      <c r="AK4872">
        <v>2324.6430071777249</v>
      </c>
      <c r="AL4872">
        <v>133857.421875</v>
      </c>
      <c r="AM4872">
        <v>107583.328125</v>
      </c>
      <c r="AN4872">
        <v>26274.08984375</v>
      </c>
      <c r="AO4872" s="5" t="s">
        <v>4742</v>
      </c>
    </row>
    <row r="4873" spans="1:41" ht="14.25" x14ac:dyDescent="0.45">
      <c r="A4873">
        <v>2023</v>
      </c>
      <c r="B4873" s="5" t="s">
        <v>1507</v>
      </c>
      <c r="C4873" s="5" t="s">
        <v>277</v>
      </c>
      <c r="D4873" s="5" t="s">
        <v>107</v>
      </c>
      <c r="E4873" s="5" t="s">
        <v>113</v>
      </c>
      <c r="F4873" s="5" t="s">
        <v>113</v>
      </c>
      <c r="G4873" s="5" t="s">
        <v>86</v>
      </c>
      <c r="H4873" s="5" t="s">
        <v>130</v>
      </c>
      <c r="I4873">
        <v>6471.1342112981429</v>
      </c>
      <c r="J4873">
        <v>600.91825629827088</v>
      </c>
      <c r="K4873">
        <v>0</v>
      </c>
      <c r="L4873">
        <v>173.51514650612572</v>
      </c>
      <c r="M4873">
        <v>2302.9237141831045</v>
      </c>
      <c r="N4873">
        <v>3755.7391018641933</v>
      </c>
      <c r="O4873">
        <v>2213.7399334702372</v>
      </c>
      <c r="P4873">
        <v>2103.2138970439482</v>
      </c>
      <c r="Q4873">
        <v>1489.0486832217537</v>
      </c>
      <c r="R4873">
        <v>2392.9395137511033</v>
      </c>
      <c r="S4873">
        <v>2180.4748157108688</v>
      </c>
      <c r="T4873">
        <v>2768.5162522313194</v>
      </c>
      <c r="U4873">
        <v>295.31474926382293</v>
      </c>
      <c r="V4873">
        <v>3353.3384838073152</v>
      </c>
      <c r="W4873">
        <v>1185.7404878742666</v>
      </c>
      <c r="X4873">
        <v>4962.7328773579002</v>
      </c>
      <c r="Y4873">
        <v>17705.627194502624</v>
      </c>
      <c r="Z4873">
        <v>1438.1996374373152</v>
      </c>
      <c r="AA4873">
        <v>17102.653839110088</v>
      </c>
      <c r="AB4873">
        <v>841.28555881757927</v>
      </c>
      <c r="AC4873">
        <v>3001.9021036180507</v>
      </c>
      <c r="AD4873">
        <v>2180.6717712876384</v>
      </c>
      <c r="AE4873">
        <v>3890.7005913274024</v>
      </c>
      <c r="AF4873">
        <v>8571.0205493984522</v>
      </c>
      <c r="AG4873">
        <v>45247.765640229736</v>
      </c>
      <c r="AH4873">
        <v>7390.8021827746406</v>
      </c>
      <c r="AI4873">
        <v>1240.466971930002</v>
      </c>
      <c r="AJ4873">
        <v>5028.4287351404964</v>
      </c>
      <c r="AK4873">
        <v>1735.1514650612573</v>
      </c>
      <c r="AL4873">
        <v>151623.96875</v>
      </c>
      <c r="AM4873">
        <v>122621.4609375</v>
      </c>
      <c r="AN4873">
        <v>29002.505859375</v>
      </c>
      <c r="AO4873" s="5" t="s">
        <v>3358</v>
      </c>
    </row>
    <row r="4874" spans="1:41" ht="14.25" x14ac:dyDescent="0.45">
      <c r="A4874">
        <v>2023</v>
      </c>
      <c r="B4874" s="5" t="s">
        <v>589</v>
      </c>
      <c r="C4874" s="5" t="s">
        <v>277</v>
      </c>
      <c r="D4874" s="5" t="s">
        <v>107</v>
      </c>
      <c r="E4874" s="5" t="s">
        <v>113</v>
      </c>
      <c r="F4874" s="5" t="s">
        <v>113</v>
      </c>
      <c r="G4874" s="5" t="s">
        <v>86</v>
      </c>
      <c r="H4874" s="5" t="s">
        <v>130</v>
      </c>
      <c r="I4874">
        <v>6278.9308579228691</v>
      </c>
      <c r="J4874">
        <v>3343.6831235350787</v>
      </c>
      <c r="K4874">
        <v>168.19416399287698</v>
      </c>
      <c r="L4874">
        <v>314.71799848015746</v>
      </c>
      <c r="M4874">
        <v>2398.9846353376647</v>
      </c>
      <c r="N4874">
        <v>4524.0701565188947</v>
      </c>
      <c r="O4874">
        <v>1672.3564568274171</v>
      </c>
      <c r="P4874">
        <v>1991.6698207081936</v>
      </c>
      <c r="Q4874">
        <v>766.02189169511712</v>
      </c>
      <c r="R4874">
        <v>2059.6270586851138</v>
      </c>
      <c r="S4874">
        <v>3122.8515994270861</v>
      </c>
      <c r="T4874">
        <v>2509.1903253016612</v>
      </c>
      <c r="U4874">
        <v>261.37399221892304</v>
      </c>
      <c r="V4874">
        <v>2255.1348048648679</v>
      </c>
      <c r="W4874">
        <v>2023.0346997744643</v>
      </c>
      <c r="X4874">
        <v>2996.0634480624008</v>
      </c>
      <c r="Y4874">
        <v>17831.979245143808</v>
      </c>
      <c r="Z4874">
        <v>983.98107705898428</v>
      </c>
      <c r="AA4874">
        <v>15997.635421704461</v>
      </c>
      <c r="AB4874">
        <v>819.66883959854272</v>
      </c>
      <c r="AC4874">
        <v>2220.4828864724523</v>
      </c>
      <c r="AD4874">
        <v>1871.1941837267411</v>
      </c>
      <c r="AE4874">
        <v>5635.2232722399813</v>
      </c>
      <c r="AF4874">
        <v>7204.5127215223947</v>
      </c>
      <c r="AG4874">
        <v>44155.143364999996</v>
      </c>
      <c r="AH4874">
        <v>3867.640415930955</v>
      </c>
      <c r="AI4874">
        <v>1212.775323895803</v>
      </c>
      <c r="AJ4874">
        <v>4565.6145782800068</v>
      </c>
      <c r="AK4874">
        <v>2350.8029134968383</v>
      </c>
      <c r="AL4874">
        <v>145402.5625</v>
      </c>
      <c r="AM4874">
        <v>120389.8046875</v>
      </c>
      <c r="AN4874">
        <v>25012.7578125</v>
      </c>
      <c r="AO4874" s="5" t="s">
        <v>1247</v>
      </c>
    </row>
    <row r="4875" spans="1:41" ht="14.25" x14ac:dyDescent="0.45">
      <c r="A4875">
        <v>2023</v>
      </c>
      <c r="B4875" s="5" t="s">
        <v>589</v>
      </c>
      <c r="C4875" s="5" t="s">
        <v>277</v>
      </c>
      <c r="D4875" s="5" t="s">
        <v>107</v>
      </c>
      <c r="E4875" s="5" t="s">
        <v>113</v>
      </c>
      <c r="F4875" s="5" t="s">
        <v>113</v>
      </c>
      <c r="G4875" s="5" t="s">
        <v>87</v>
      </c>
      <c r="H4875" s="5" t="s">
        <v>130</v>
      </c>
      <c r="I4875">
        <v>7304.6604141946027</v>
      </c>
      <c r="J4875">
        <v>3668.3111717963338</v>
      </c>
      <c r="K4875">
        <v>177.6402204911557</v>
      </c>
      <c r="L4875">
        <v>344.08543600556499</v>
      </c>
      <c r="M4875">
        <v>2584.0810688293059</v>
      </c>
      <c r="N4875">
        <v>5014.5973559999993</v>
      </c>
      <c r="O4875">
        <v>1801.9644646226379</v>
      </c>
      <c r="P4875">
        <v>2363</v>
      </c>
      <c r="Q4875">
        <v>822.80813124387851</v>
      </c>
      <c r="R4875">
        <v>2171.0715772998728</v>
      </c>
      <c r="S4875">
        <v>3285.3843360000001</v>
      </c>
      <c r="T4875">
        <v>2519.5180774514738</v>
      </c>
      <c r="U4875">
        <v>264.05326753750001</v>
      </c>
      <c r="V4875">
        <v>53</v>
      </c>
      <c r="W4875">
        <v>2191.9741180933929</v>
      </c>
      <c r="X4875">
        <v>3291.7727515086722</v>
      </c>
      <c r="Y4875">
        <v>19438</v>
      </c>
      <c r="Z4875">
        <v>1063.0196472758009</v>
      </c>
      <c r="AA4875">
        <v>17544.345835789569</v>
      </c>
      <c r="AB4875">
        <v>784</v>
      </c>
      <c r="AC4875">
        <v>2406.6014599999999</v>
      </c>
      <c r="AD4875">
        <v>2021.498408399264</v>
      </c>
      <c r="AE4875">
        <v>6070.0154398329614</v>
      </c>
      <c r="AF4875">
        <v>7876.7910096154492</v>
      </c>
      <c r="AG4875">
        <v>48990.665791588282</v>
      </c>
      <c r="AH4875">
        <v>4249.3737380724588</v>
      </c>
      <c r="AI4875">
        <v>1306.3484063462399</v>
      </c>
      <c r="AJ4875">
        <v>5016.2374473051768</v>
      </c>
      <c r="AK4875">
        <v>2415.6347290299009</v>
      </c>
      <c r="AL4875">
        <v>157040.453125</v>
      </c>
      <c r="AM4875">
        <v>130411.2578125</v>
      </c>
      <c r="AN4875">
        <v>26629.1875</v>
      </c>
      <c r="AO4875" s="5" t="s">
        <v>1248</v>
      </c>
    </row>
    <row r="4876" spans="1:41" ht="14.25" x14ac:dyDescent="0.45">
      <c r="A4876">
        <v>2023</v>
      </c>
      <c r="B4876" s="5" t="s">
        <v>4071</v>
      </c>
      <c r="C4876" s="5" t="s">
        <v>277</v>
      </c>
      <c r="D4876" s="5" t="s">
        <v>107</v>
      </c>
      <c r="E4876" s="5" t="s">
        <v>113</v>
      </c>
      <c r="F4876" s="5" t="s">
        <v>113</v>
      </c>
      <c r="G4876" s="5" t="s">
        <v>87</v>
      </c>
      <c r="H4876" s="5" t="s">
        <v>130</v>
      </c>
      <c r="I4876">
        <v>-1492.041909462841</v>
      </c>
      <c r="J4876">
        <v>4546.7532036954999</v>
      </c>
      <c r="K4876">
        <v>212.83004183125979</v>
      </c>
      <c r="L4876">
        <v>268.72580000000011</v>
      </c>
      <c r="M4876">
        <v>3242.30927081448</v>
      </c>
      <c r="N4876">
        <v>3843.234217620412</v>
      </c>
      <c r="O4876">
        <v>1977.69312674092</v>
      </c>
      <c r="P4876">
        <v>2668.1058650867772</v>
      </c>
      <c r="Q4876">
        <v>1228.355348891725</v>
      </c>
      <c r="R4876">
        <v>2594.6982185197489</v>
      </c>
      <c r="S4876">
        <v>3291</v>
      </c>
      <c r="T4876">
        <v>3378.487257792</v>
      </c>
      <c r="U4876">
        <v>260.1510025</v>
      </c>
      <c r="V4876">
        <v>2298</v>
      </c>
      <c r="W4876">
        <v>1664.25537973365</v>
      </c>
      <c r="X4876">
        <v>3351.9893185152009</v>
      </c>
      <c r="Y4876">
        <v>18730</v>
      </c>
      <c r="Z4876">
        <v>880</v>
      </c>
      <c r="AA4876">
        <v>18846</v>
      </c>
      <c r="AB4876">
        <v>784</v>
      </c>
      <c r="AC4876">
        <v>2611.4511499999999</v>
      </c>
      <c r="AD4876">
        <v>2378.626272436185</v>
      </c>
      <c r="AE4876">
        <v>5426.5848035402878</v>
      </c>
      <c r="AF4876">
        <v>9734.7731846018687</v>
      </c>
      <c r="AG4876">
        <v>38628</v>
      </c>
      <c r="AH4876">
        <v>4229</v>
      </c>
      <c r="AI4876">
        <v>1213.3848027168001</v>
      </c>
      <c r="AJ4876">
        <v>5289</v>
      </c>
      <c r="AK4876">
        <v>2398.5639784341979</v>
      </c>
      <c r="AL4876">
        <v>144483.9375</v>
      </c>
      <c r="AM4876">
        <v>116361.7890625</v>
      </c>
      <c r="AN4876">
        <v>28122.140625</v>
      </c>
      <c r="AO4876" s="5" t="s">
        <v>4743</v>
      </c>
    </row>
    <row r="4877" spans="1:41" ht="14.25" x14ac:dyDescent="0.45">
      <c r="A4877">
        <v>2023</v>
      </c>
      <c r="B4877" s="5" t="s">
        <v>1507</v>
      </c>
      <c r="C4877" s="5" t="s">
        <v>277</v>
      </c>
      <c r="D4877" s="5" t="s">
        <v>107</v>
      </c>
      <c r="E4877" s="5" t="s">
        <v>113</v>
      </c>
      <c r="F4877" s="5" t="s">
        <v>113</v>
      </c>
      <c r="G4877" s="5" t="s">
        <v>87</v>
      </c>
      <c r="H4877" s="5" t="s">
        <v>130</v>
      </c>
      <c r="I4877">
        <v>7354.263449932283</v>
      </c>
      <c r="J4877">
        <v>585</v>
      </c>
      <c r="K4877"/>
      <c r="L4877">
        <v>197.11139771315229</v>
      </c>
      <c r="M4877">
        <v>2628.9859749999978</v>
      </c>
      <c r="N4877">
        <v>4336.5</v>
      </c>
      <c r="O4877">
        <v>2640.8144146770842</v>
      </c>
      <c r="P4877">
        <v>2511</v>
      </c>
      <c r="Q4877">
        <v>1744.9117067375901</v>
      </c>
      <c r="R4877">
        <v>2749.0783043965212</v>
      </c>
      <c r="S4877">
        <v>2537.6895549336559</v>
      </c>
      <c r="T4877">
        <v>3302.618124026601</v>
      </c>
      <c r="U4877">
        <v>228</v>
      </c>
      <c r="V4877">
        <v>3903</v>
      </c>
      <c r="W4877">
        <v>1324.4523929877289</v>
      </c>
      <c r="X4877">
        <v>6215.3526556414472</v>
      </c>
      <c r="Y4877">
        <v>20674</v>
      </c>
      <c r="Z4877">
        <v>1715.543652252381</v>
      </c>
      <c r="AA4877">
        <v>19825.394794036489</v>
      </c>
      <c r="AB4877">
        <v>784</v>
      </c>
      <c r="AC4877">
        <v>3563.5986125330278</v>
      </c>
      <c r="AD4877">
        <v>2536.1650632911392</v>
      </c>
      <c r="AE4877">
        <v>4553.642149305404</v>
      </c>
      <c r="AF4877">
        <v>9736.59</v>
      </c>
      <c r="AG4877">
        <v>52868.137767957567</v>
      </c>
      <c r="AH4877">
        <v>8270.8553571730245</v>
      </c>
      <c r="AI4877">
        <v>1381.5270093273921</v>
      </c>
      <c r="AJ4877">
        <v>5853.802892988705</v>
      </c>
      <c r="AK4877">
        <v>1971</v>
      </c>
      <c r="AL4877">
        <v>175993.046875</v>
      </c>
      <c r="AM4877">
        <v>142399.578125</v>
      </c>
      <c r="AN4877">
        <v>33593.4609375</v>
      </c>
      <c r="AO4877" s="5" t="s">
        <v>3360</v>
      </c>
    </row>
    <row r="4878" spans="1:41" ht="14.25" x14ac:dyDescent="0.45">
      <c r="A4878">
        <v>2023</v>
      </c>
      <c r="B4878" s="5" t="s">
        <v>5028</v>
      </c>
      <c r="C4878" s="5" t="s">
        <v>277</v>
      </c>
      <c r="D4878" s="5" t="s">
        <v>107</v>
      </c>
      <c r="E4878" s="5" t="s">
        <v>113</v>
      </c>
      <c r="F4878" s="5" t="s">
        <v>113</v>
      </c>
      <c r="G4878" s="5" t="s">
        <v>87</v>
      </c>
      <c r="H4878" s="5" t="s">
        <v>130</v>
      </c>
      <c r="I4878">
        <v>4660.8099352950494</v>
      </c>
      <c r="J4878">
        <v>15561.36166587703</v>
      </c>
      <c r="K4878">
        <v>112.2685816504904</v>
      </c>
      <c r="L4878">
        <v>263.20934990808871</v>
      </c>
      <c r="M4878">
        <v>4023.40033872</v>
      </c>
      <c r="N4878">
        <v>4455.8231194192458</v>
      </c>
      <c r="O4878">
        <v>2378.4323701234462</v>
      </c>
      <c r="P4878">
        <v>3380.6715549143892</v>
      </c>
      <c r="Q4878">
        <v>1409.5231913262589</v>
      </c>
      <c r="R4878">
        <v>2563.90864758</v>
      </c>
      <c r="S4878">
        <v>4270.5958377599991</v>
      </c>
      <c r="T4878">
        <v>4409.0762663426758</v>
      </c>
      <c r="U4878">
        <v>260.1510025</v>
      </c>
      <c r="V4878">
        <v>2322</v>
      </c>
      <c r="W4878">
        <v>1660.2413428802099</v>
      </c>
      <c r="X4878">
        <v>3500.7745500000001</v>
      </c>
      <c r="Y4878">
        <v>20413</v>
      </c>
      <c r="Z4878">
        <v>1775.765699908638</v>
      </c>
      <c r="AA4878">
        <v>19401</v>
      </c>
      <c r="AB4878">
        <v>635</v>
      </c>
      <c r="AC4878">
        <v>2758.9190982724999</v>
      </c>
      <c r="AD4878">
        <v>3132.5955697645668</v>
      </c>
      <c r="AE4878">
        <v>5791.0120559999996</v>
      </c>
      <c r="AF4878">
        <v>9588.340603794657</v>
      </c>
      <c r="AG4878">
        <v>41782</v>
      </c>
      <c r="AH4878">
        <v>9139.2504994372721</v>
      </c>
      <c r="AI4878">
        <v>1479.68476272</v>
      </c>
      <c r="AJ4878">
        <v>5290.7110457022727</v>
      </c>
      <c r="AK4878">
        <v>2541</v>
      </c>
      <c r="AL4878">
        <v>178960.546875</v>
      </c>
      <c r="AM4878">
        <v>141678.21875</v>
      </c>
      <c r="AN4878">
        <v>37282.3203125</v>
      </c>
      <c r="AO4878" s="5" t="s">
        <v>6104</v>
      </c>
    </row>
    <row r="4879" spans="1:41" ht="14.25" x14ac:dyDescent="0.45">
      <c r="A4879">
        <v>2023</v>
      </c>
      <c r="B4879" s="5" t="s">
        <v>1509</v>
      </c>
      <c r="C4879" s="5" t="s">
        <v>277</v>
      </c>
      <c r="D4879" s="5" t="s">
        <v>107</v>
      </c>
      <c r="E4879" s="5" t="s">
        <v>113</v>
      </c>
      <c r="F4879" s="5" t="s">
        <v>113</v>
      </c>
      <c r="G4879" s="5" t="s">
        <v>87</v>
      </c>
      <c r="H4879" s="5" t="s">
        <v>130</v>
      </c>
      <c r="I4879">
        <v>3645</v>
      </c>
      <c r="J4879">
        <v>4675.6724109666993</v>
      </c>
      <c r="K4879">
        <v>212.89796709300501</v>
      </c>
      <c r="L4879">
        <v>432.50161558797612</v>
      </c>
      <c r="M4879">
        <v>2237.5631658909342</v>
      </c>
      <c r="N4879">
        <v>4078.331501049036</v>
      </c>
      <c r="O4879">
        <v>1702.1575691181699</v>
      </c>
      <c r="P4879">
        <v>2511</v>
      </c>
      <c r="Q4879">
        <v>1477.372293108519</v>
      </c>
      <c r="R4879">
        <v>2834.6453359291149</v>
      </c>
      <c r="S4879">
        <v>5318</v>
      </c>
      <c r="T4879">
        <v>2168.4982291959641</v>
      </c>
      <c r="U4879">
        <v>301.70229060808339</v>
      </c>
      <c r="V4879">
        <v>2910</v>
      </c>
      <c r="W4879">
        <v>2233.621626337168</v>
      </c>
      <c r="X4879">
        <v>3027.5678405098552</v>
      </c>
      <c r="Y4879">
        <v>19440</v>
      </c>
      <c r="Z4879">
        <v>966.82840756890687</v>
      </c>
      <c r="AA4879">
        <v>11489.0472875956</v>
      </c>
      <c r="AB4879"/>
      <c r="AC4879">
        <v>3676.362306914019</v>
      </c>
      <c r="AD4879">
        <v>1936.3609137903941</v>
      </c>
      <c r="AE4879">
        <v>5442</v>
      </c>
      <c r="AF4879">
        <v>7841.9162370481636</v>
      </c>
      <c r="AG4879">
        <v>51678.436658544852</v>
      </c>
      <c r="AH4879">
        <v>4395.6902739331881</v>
      </c>
      <c r="AI4879">
        <v>1332.4753744731649</v>
      </c>
      <c r="AJ4879">
        <v>5207.3492694700026</v>
      </c>
      <c r="AK4879">
        <v>2690.0015072152719</v>
      </c>
      <c r="AL4879">
        <v>155862.96875</v>
      </c>
      <c r="AM4879">
        <v>128608.171875</v>
      </c>
      <c r="AN4879">
        <v>27254.833984375</v>
      </c>
      <c r="AO4879" s="5" t="s">
        <v>3359</v>
      </c>
    </row>
    <row r="4880" spans="1:41" ht="14.25" x14ac:dyDescent="0.45">
      <c r="A4880">
        <v>2023</v>
      </c>
      <c r="B4880" s="5" t="s">
        <v>1508</v>
      </c>
      <c r="C4880" s="5" t="s">
        <v>277</v>
      </c>
      <c r="D4880" s="5" t="s">
        <v>107</v>
      </c>
      <c r="E4880" s="5" t="s">
        <v>113</v>
      </c>
      <c r="F4880" s="5" t="s">
        <v>113</v>
      </c>
      <c r="G4880" s="5" t="s">
        <v>87</v>
      </c>
      <c r="H4880" s="5" t="s">
        <v>130</v>
      </c>
      <c r="I4880">
        <v>5198.5069015527361</v>
      </c>
      <c r="J4880">
        <v>5993.0578779033531</v>
      </c>
      <c r="K4880">
        <v>856.38393341070969</v>
      </c>
      <c r="L4880">
        <v>192.85959</v>
      </c>
      <c r="M4880">
        <v>2229.271121112241</v>
      </c>
      <c r="N4880">
        <v>2910.577868281915</v>
      </c>
      <c r="O4880">
        <v>3768</v>
      </c>
      <c r="P4880">
        <v>2511</v>
      </c>
      <c r="Q4880">
        <v>1177.107250982112</v>
      </c>
      <c r="R4880">
        <v>3139.1521255608241</v>
      </c>
      <c r="S4880">
        <v>2929.45</v>
      </c>
      <c r="T4880">
        <v>3170.2518610399829</v>
      </c>
      <c r="U4880">
        <v>342.80575707025611</v>
      </c>
      <c r="V4880">
        <v>3408</v>
      </c>
      <c r="W4880">
        <v>2352.65688727112</v>
      </c>
      <c r="X4880">
        <v>3621.6956626871952</v>
      </c>
      <c r="Y4880">
        <v>19433</v>
      </c>
      <c r="Z4880">
        <v>2443.114836918272</v>
      </c>
      <c r="AA4880">
        <v>14396.55593363236</v>
      </c>
      <c r="AB4880">
        <v>784</v>
      </c>
      <c r="AC4880">
        <v>3058.4275811201019</v>
      </c>
      <c r="AD4880">
        <v>2180.0237428502792</v>
      </c>
      <c r="AE4880">
        <v>5757.9806183216633</v>
      </c>
      <c r="AF4880">
        <v>8458.9776800092914</v>
      </c>
      <c r="AG4880">
        <v>55026</v>
      </c>
      <c r="AH4880">
        <v>8113.6080510808633</v>
      </c>
      <c r="AI4880">
        <v>1354.438244438619</v>
      </c>
      <c r="AJ4880">
        <v>6414.0338231016513</v>
      </c>
      <c r="AK4880">
        <v>2852.5469585150108</v>
      </c>
      <c r="AL4880">
        <v>174073.484375</v>
      </c>
      <c r="AM4880">
        <v>139861.15625</v>
      </c>
      <c r="AN4880">
        <v>34212.328125</v>
      </c>
      <c r="AO4880" s="5" t="s">
        <v>3361</v>
      </c>
    </row>
    <row r="4881" spans="1:41" ht="14.25" x14ac:dyDescent="0.45">
      <c r="A4881">
        <v>2023</v>
      </c>
      <c r="B4881" s="5" t="s">
        <v>1507</v>
      </c>
      <c r="C4881" s="5" t="s">
        <v>277</v>
      </c>
      <c r="D4881" s="5" t="s">
        <v>107</v>
      </c>
      <c r="E4881" s="5" t="s">
        <v>114</v>
      </c>
      <c r="F4881" s="5" t="s">
        <v>115</v>
      </c>
      <c r="G4881" s="5" t="s">
        <v>86</v>
      </c>
      <c r="H4881" s="5" t="s">
        <v>130</v>
      </c>
      <c r="I4881">
        <v>16027.931490509609</v>
      </c>
      <c r="J4881">
        <v>14377.136725944094</v>
      </c>
      <c r="K4881">
        <v>924.98488737340983</v>
      </c>
      <c r="L4881">
        <v>2960.6008459253767</v>
      </c>
      <c r="M4881">
        <v>10540.116010366921</v>
      </c>
      <c r="N4881">
        <v>9076.0118067335279</v>
      </c>
      <c r="O4881">
        <v>9752.0448450690819</v>
      </c>
      <c r="P4881">
        <v>7438.5095583207394</v>
      </c>
      <c r="Q4881">
        <v>5847.603593154181</v>
      </c>
      <c r="R4881">
        <v>9043.4945776101267</v>
      </c>
      <c r="S4881">
        <v>16540.275004609906</v>
      </c>
      <c r="T4881">
        <v>11911.058294483584</v>
      </c>
      <c r="U4881">
        <v>2778.2900753109657</v>
      </c>
      <c r="V4881">
        <v>10744.633036276047</v>
      </c>
      <c r="W4881">
        <v>3854.3862720454431</v>
      </c>
      <c r="X4881">
        <v>15954.836112865434</v>
      </c>
      <c r="Y4881">
        <v>66145.003993717357</v>
      </c>
      <c r="Z4881">
        <v>6455.1500253743561</v>
      </c>
      <c r="AA4881">
        <v>86362.404863851159</v>
      </c>
      <c r="AB4881">
        <v>2354.3118827114399</v>
      </c>
      <c r="AC4881">
        <v>10624.68807404007</v>
      </c>
      <c r="AD4881">
        <v>13938.285297046097</v>
      </c>
      <c r="AE4881">
        <v>14912.211058880892</v>
      </c>
      <c r="AF4881">
        <v>36564.998067897875</v>
      </c>
      <c r="AG4881">
        <v>114885.68964078755</v>
      </c>
      <c r="AH4881">
        <v>23766.291985363645</v>
      </c>
      <c r="AI4881">
        <v>5288.0806554247838</v>
      </c>
      <c r="AJ4881">
        <v>40333.922074473085</v>
      </c>
      <c r="AK4881">
        <v>8923.636106029322</v>
      </c>
      <c r="AL4881">
        <v>578326.5625</v>
      </c>
      <c r="AM4881">
        <v>454578.3125</v>
      </c>
      <c r="AN4881">
        <v>123748.3046875</v>
      </c>
      <c r="AO4881" s="5" t="s">
        <v>3364</v>
      </c>
    </row>
    <row r="4882" spans="1:41" ht="14.25" x14ac:dyDescent="0.45">
      <c r="A4882">
        <v>2023</v>
      </c>
      <c r="B4882" s="5" t="s">
        <v>4071</v>
      </c>
      <c r="C4882" s="5" t="s">
        <v>277</v>
      </c>
      <c r="D4882" s="5" t="s">
        <v>107</v>
      </c>
      <c r="E4882" s="5" t="s">
        <v>114</v>
      </c>
      <c r="F4882" s="5" t="s">
        <v>115</v>
      </c>
      <c r="G4882" s="5" t="s">
        <v>86</v>
      </c>
      <c r="H4882" s="5" t="s">
        <v>130</v>
      </c>
      <c r="I4882">
        <v>12788.115121369559</v>
      </c>
      <c r="J4882">
        <v>28110.52370737504</v>
      </c>
      <c r="K4882">
        <v>3125.763895689141</v>
      </c>
      <c r="L4882">
        <v>3526.1590856558191</v>
      </c>
      <c r="M4882">
        <v>13396.115991701135</v>
      </c>
      <c r="N4882">
        <v>12214.962555455575</v>
      </c>
      <c r="O4882">
        <v>11713.18034822389</v>
      </c>
      <c r="P4882">
        <v>11818.269004386313</v>
      </c>
      <c r="Q4882">
        <v>5158.2681064836625</v>
      </c>
      <c r="R4882">
        <v>9152.9182541942373</v>
      </c>
      <c r="S4882">
        <v>12998.854248959331</v>
      </c>
      <c r="T4882">
        <v>12549.340969953615</v>
      </c>
      <c r="U4882">
        <v>2222.6410168411489</v>
      </c>
      <c r="V4882">
        <v>12069.997290281617</v>
      </c>
      <c r="W4882">
        <v>5871.4457587291181</v>
      </c>
      <c r="X4882">
        <v>15451.118910628955</v>
      </c>
      <c r="Y4882">
        <v>60247.12300083469</v>
      </c>
      <c r="Z4882">
        <v>6704.6397083735792</v>
      </c>
      <c r="AA4882">
        <v>91963.010716128119</v>
      </c>
      <c r="AB4882">
        <v>2102.2820574387215</v>
      </c>
      <c r="AC4882">
        <v>12158.824765865642</v>
      </c>
      <c r="AD4882">
        <v>15405.479293755923</v>
      </c>
      <c r="AE4882">
        <v>16139.969773372675</v>
      </c>
      <c r="AF4882">
        <v>37311.829885918247</v>
      </c>
      <c r="AG4882">
        <v>122024.85414620144</v>
      </c>
      <c r="AH4882">
        <v>21630.126386572509</v>
      </c>
      <c r="AI4882">
        <v>6094.6594464733744</v>
      </c>
      <c r="AJ4882">
        <v>31688.516946560016</v>
      </c>
      <c r="AK4882">
        <v>8600.3667745616385</v>
      </c>
      <c r="AL4882">
        <v>604239.375</v>
      </c>
      <c r="AM4882">
        <v>475300.65625</v>
      </c>
      <c r="AN4882">
        <v>128938.7265625</v>
      </c>
      <c r="AO4882" s="5" t="s">
        <v>4744</v>
      </c>
    </row>
    <row r="4883" spans="1:41" ht="14.25" x14ac:dyDescent="0.45">
      <c r="A4883">
        <v>2023</v>
      </c>
      <c r="B4883" s="5" t="s">
        <v>1508</v>
      </c>
      <c r="C4883" s="5" t="s">
        <v>277</v>
      </c>
      <c r="D4883" s="5" t="s">
        <v>107</v>
      </c>
      <c r="E4883" s="5" t="s">
        <v>114</v>
      </c>
      <c r="F4883" s="5" t="s">
        <v>115</v>
      </c>
      <c r="G4883" s="5" t="s">
        <v>86</v>
      </c>
      <c r="H4883" s="5" t="s">
        <v>130</v>
      </c>
      <c r="I4883">
        <v>14759.758989074597</v>
      </c>
      <c r="J4883">
        <v>21157.015724967736</v>
      </c>
      <c r="K4883">
        <v>2834.6861615933958</v>
      </c>
      <c r="L4883">
        <v>3229.1294244247547</v>
      </c>
      <c r="M4883">
        <v>11018.76878618732</v>
      </c>
      <c r="N4883">
        <v>9193.4051953041617</v>
      </c>
      <c r="O4883">
        <v>10986.288065737204</v>
      </c>
      <c r="P4883">
        <v>7034.2318228899585</v>
      </c>
      <c r="Q4883">
        <v>4915.2089519016736</v>
      </c>
      <c r="R4883">
        <v>8196.4841490300441</v>
      </c>
      <c r="S4883">
        <v>10283.811572354773</v>
      </c>
      <c r="T4883">
        <v>12531.086742286278</v>
      </c>
      <c r="U4883">
        <v>2684.192487683782</v>
      </c>
      <c r="V4883">
        <v>10956.803155755353</v>
      </c>
      <c r="W4883">
        <v>4620.4907354932784</v>
      </c>
      <c r="X4883">
        <v>16882.963353612264</v>
      </c>
      <c r="Y4883">
        <v>60100.776868003944</v>
      </c>
      <c r="Z4883">
        <v>7300.6743180059457</v>
      </c>
      <c r="AA4883">
        <v>79403.71023103164</v>
      </c>
      <c r="AB4883">
        <v>2335.6260835622656</v>
      </c>
      <c r="AC4883">
        <v>10449.241491067793</v>
      </c>
      <c r="AD4883">
        <v>13582.993467443814</v>
      </c>
      <c r="AE4883">
        <v>15008.391464780154</v>
      </c>
      <c r="AF4883">
        <v>35657.045261314452</v>
      </c>
      <c r="AG4883">
        <v>115499.76362640216</v>
      </c>
      <c r="AH4883">
        <v>23752.436988226549</v>
      </c>
      <c r="AI4883">
        <v>5177.7607993127413</v>
      </c>
      <c r="AJ4883">
        <v>36155.733354507473</v>
      </c>
      <c r="AK4883">
        <v>9696.4601725759039</v>
      </c>
      <c r="AL4883">
        <v>565404.9375</v>
      </c>
      <c r="AM4883">
        <v>441701.5</v>
      </c>
      <c r="AN4883">
        <v>123703.3671875</v>
      </c>
      <c r="AO4883" s="5" t="s">
        <v>3363</v>
      </c>
    </row>
    <row r="4884" spans="1:41" ht="14.25" x14ac:dyDescent="0.45">
      <c r="A4884">
        <v>2023</v>
      </c>
      <c r="B4884" s="5" t="s">
        <v>1509</v>
      </c>
      <c r="C4884" s="5" t="s">
        <v>277</v>
      </c>
      <c r="D4884" s="5" t="s">
        <v>107</v>
      </c>
      <c r="E4884" s="5" t="s">
        <v>114</v>
      </c>
      <c r="F4884" s="5" t="s">
        <v>115</v>
      </c>
      <c r="G4884" s="5" t="s">
        <v>86</v>
      </c>
      <c r="H4884" s="5" t="s">
        <v>130</v>
      </c>
      <c r="I4884">
        <v>13634.886958434474</v>
      </c>
      <c r="J4884">
        <v>18826.681097343953</v>
      </c>
      <c r="K4884">
        <v>2807.5281617175256</v>
      </c>
      <c r="L4884">
        <v>3746.1535829880745</v>
      </c>
      <c r="M4884">
        <v>11314.376222976098</v>
      </c>
      <c r="N4884">
        <v>10732.528965756886</v>
      </c>
      <c r="O4884">
        <v>10936.414374917696</v>
      </c>
      <c r="P4884">
        <v>8704.103611140994</v>
      </c>
      <c r="Q4884">
        <v>6431.0568571082258</v>
      </c>
      <c r="R4884">
        <v>8730.5933187432838</v>
      </c>
      <c r="S4884">
        <v>16077.313232228291</v>
      </c>
      <c r="T4884">
        <v>12242.189349397557</v>
      </c>
      <c r="U4884">
        <v>2149.7428967975598</v>
      </c>
      <c r="V4884">
        <v>11436.892674355711</v>
      </c>
      <c r="W4884">
        <v>5025.2822369658261</v>
      </c>
      <c r="X4884">
        <v>16147.510747683935</v>
      </c>
      <c r="Y4884">
        <v>59303.223072214598</v>
      </c>
      <c r="Z4884">
        <v>7063.7591542649352</v>
      </c>
      <c r="AA4884">
        <v>85161.587507464617</v>
      </c>
      <c r="AB4884">
        <v>0</v>
      </c>
      <c r="AC4884">
        <v>10896.450411242653</v>
      </c>
      <c r="AD4884">
        <v>14509.0113721253</v>
      </c>
      <c r="AE4884">
        <v>15043.156273002811</v>
      </c>
      <c r="AF4884">
        <v>36906.215894602654</v>
      </c>
      <c r="AG4884">
        <v>112802.45378882925</v>
      </c>
      <c r="AH4884">
        <v>20350.788689436362</v>
      </c>
      <c r="AI4884">
        <v>5290.5996682345021</v>
      </c>
      <c r="AJ4884">
        <v>40047.655908445362</v>
      </c>
      <c r="AK4884">
        <v>8956.3047073281596</v>
      </c>
      <c r="AL4884">
        <v>575274.4375</v>
      </c>
      <c r="AM4884">
        <v>451617.15625</v>
      </c>
      <c r="AN4884">
        <v>123657.3125</v>
      </c>
      <c r="AO4884" s="5" t="s">
        <v>3362</v>
      </c>
    </row>
    <row r="4885" spans="1:41" ht="14.25" x14ac:dyDescent="0.45">
      <c r="A4885">
        <v>2023</v>
      </c>
      <c r="B4885" s="5" t="s">
        <v>5028</v>
      </c>
      <c r="C4885" s="5" t="s">
        <v>277</v>
      </c>
      <c r="D4885" s="5" t="s">
        <v>107</v>
      </c>
      <c r="E4885" s="5" t="s">
        <v>114</v>
      </c>
      <c r="F4885" s="5" t="s">
        <v>115</v>
      </c>
      <c r="G4885" s="5" t="s">
        <v>86</v>
      </c>
      <c r="H4885" s="5" t="s">
        <v>130</v>
      </c>
      <c r="I4885">
        <v>16243.142534427339</v>
      </c>
      <c r="J4885">
        <v>40602.228677542822</v>
      </c>
      <c r="K4885">
        <v>2622.8708000000001</v>
      </c>
      <c r="L4885">
        <v>3208</v>
      </c>
      <c r="M4885">
        <v>14509.136317119999</v>
      </c>
      <c r="N4885">
        <v>12497.581</v>
      </c>
      <c r="O4885">
        <v>11898.318221401951</v>
      </c>
      <c r="P4885">
        <v>12119.962960000001</v>
      </c>
      <c r="Q4885">
        <v>5347.0936266366989</v>
      </c>
      <c r="R4885">
        <v>8890.9200820549449</v>
      </c>
      <c r="S4885">
        <v>16267</v>
      </c>
      <c r="T4885">
        <v>14000</v>
      </c>
      <c r="U4885">
        <v>2124.1999999999998</v>
      </c>
      <c r="V4885">
        <v>11154</v>
      </c>
      <c r="W4885">
        <v>5769.9328817599999</v>
      </c>
      <c r="X4885">
        <v>23104</v>
      </c>
      <c r="Y4885">
        <v>60399</v>
      </c>
      <c r="Z4885">
        <v>8484.7456047892574</v>
      </c>
      <c r="AA4885">
        <v>86608</v>
      </c>
      <c r="AB4885">
        <v>2407</v>
      </c>
      <c r="AC4885">
        <v>11509.074051027859</v>
      </c>
      <c r="AD4885">
        <v>17099.465928295758</v>
      </c>
      <c r="AE4885">
        <v>15726</v>
      </c>
      <c r="AF4885">
        <v>38577.879999999997</v>
      </c>
      <c r="AG4885">
        <v>129212</v>
      </c>
      <c r="AH4885">
        <v>23853.898677265392</v>
      </c>
      <c r="AI4885">
        <v>6653</v>
      </c>
      <c r="AJ4885">
        <v>31823.158125000002</v>
      </c>
      <c r="AK4885">
        <v>8612</v>
      </c>
      <c r="AL4885">
        <v>641323.5625</v>
      </c>
      <c r="AM4885">
        <v>494526.96875</v>
      </c>
      <c r="AN4885">
        <v>146796.640625</v>
      </c>
      <c r="AO4885" s="5" t="s">
        <v>6105</v>
      </c>
    </row>
    <row r="4886" spans="1:41" ht="14.25" x14ac:dyDescent="0.45">
      <c r="A4886">
        <v>2023</v>
      </c>
      <c r="B4886" s="5" t="s">
        <v>589</v>
      </c>
      <c r="C4886" s="5" t="s">
        <v>277</v>
      </c>
      <c r="D4886" s="5" t="s">
        <v>107</v>
      </c>
      <c r="E4886" s="5" t="s">
        <v>114</v>
      </c>
      <c r="F4886" s="5" t="s">
        <v>115</v>
      </c>
      <c r="G4886" s="5" t="s">
        <v>86</v>
      </c>
      <c r="H4886" s="5" t="s">
        <v>130</v>
      </c>
      <c r="I4886">
        <v>19613.750320008847</v>
      </c>
      <c r="J4886">
        <v>20097.016067061923</v>
      </c>
      <c r="K4886">
        <v>3009.495565934521</v>
      </c>
      <c r="L4886">
        <v>4265.5085484562478</v>
      </c>
      <c r="M4886">
        <v>12661.373188860191</v>
      </c>
      <c r="N4886">
        <v>12001.039127530295</v>
      </c>
      <c r="O4886">
        <v>11386.451791303327</v>
      </c>
      <c r="P4886">
        <v>6947.2956212757217</v>
      </c>
      <c r="Q4886">
        <v>5042.3540815971</v>
      </c>
      <c r="R4886">
        <v>8743.4061424709962</v>
      </c>
      <c r="S4886">
        <v>12485.231762391481</v>
      </c>
      <c r="T4886">
        <v>12755.050820283444</v>
      </c>
      <c r="U4886">
        <v>2206.1607163588242</v>
      </c>
      <c r="V4886">
        <v>12028.431121914839</v>
      </c>
      <c r="W4886">
        <v>5013.1531707589438</v>
      </c>
      <c r="X4886">
        <v>14991.592196839094</v>
      </c>
      <c r="Y4886">
        <v>62521.704434735271</v>
      </c>
      <c r="Z4886">
        <v>6722.3539709715142</v>
      </c>
      <c r="AA4886">
        <v>93501.145761027117</v>
      </c>
      <c r="AB4886">
        <v>2135.9482644130394</v>
      </c>
      <c r="AC4886">
        <v>11729.313292890025</v>
      </c>
      <c r="AD4886">
        <v>14302.053885993506</v>
      </c>
      <c r="AE4886">
        <v>15598.799855625328</v>
      </c>
      <c r="AF4886">
        <v>37470.488553365532</v>
      </c>
      <c r="AG4886">
        <v>118586.26829237778</v>
      </c>
      <c r="AH4886">
        <v>26357.121426004262</v>
      </c>
      <c r="AI4886">
        <v>6208.15506318386</v>
      </c>
      <c r="AJ4886">
        <v>31488.76829229929</v>
      </c>
      <c r="AK4886">
        <v>8757.1267973853519</v>
      </c>
      <c r="AL4886">
        <v>598626.5625</v>
      </c>
      <c r="AM4886">
        <v>468563.875</v>
      </c>
      <c r="AN4886">
        <v>130062.75</v>
      </c>
      <c r="AO4886" s="5" t="s">
        <v>1249</v>
      </c>
    </row>
    <row r="4887" spans="1:41" ht="14.25" x14ac:dyDescent="0.45">
      <c r="A4887">
        <v>2023</v>
      </c>
      <c r="B4887" s="5" t="s">
        <v>4071</v>
      </c>
      <c r="C4887" s="5" t="s">
        <v>277</v>
      </c>
      <c r="D4887" s="5" t="s">
        <v>107</v>
      </c>
      <c r="E4887" s="5" t="s">
        <v>114</v>
      </c>
      <c r="F4887" s="5" t="s">
        <v>115</v>
      </c>
      <c r="G4887" s="5" t="s">
        <v>87</v>
      </c>
      <c r="H4887" s="5" t="s">
        <v>130</v>
      </c>
      <c r="I4887">
        <v>13983.30232233545</v>
      </c>
      <c r="J4887">
        <v>29787.06078111432</v>
      </c>
      <c r="K4887">
        <v>3348.438245460231</v>
      </c>
      <c r="L4887">
        <v>3870.5548000000008</v>
      </c>
      <c r="M4887">
        <v>14378.65263515552</v>
      </c>
      <c r="N4887">
        <v>13162.372926018499</v>
      </c>
      <c r="O4887">
        <v>12547.65660577935</v>
      </c>
      <c r="P4887">
        <v>12817.473364371441</v>
      </c>
      <c r="Q4887">
        <v>5547.4682084752949</v>
      </c>
      <c r="R4887">
        <v>9680.4816307284</v>
      </c>
      <c r="S4887">
        <v>13925</v>
      </c>
      <c r="T4887">
        <v>13739.1815150208</v>
      </c>
      <c r="U4887">
        <v>2256.42093167744</v>
      </c>
      <c r="V4887">
        <v>13249</v>
      </c>
      <c r="W4887">
        <v>6333.0464716797842</v>
      </c>
      <c r="X4887">
        <v>16821.7751175552</v>
      </c>
      <c r="Y4887">
        <v>64808.751246084517</v>
      </c>
      <c r="Z4887">
        <v>7210</v>
      </c>
      <c r="AA4887">
        <v>100258</v>
      </c>
      <c r="AB4887">
        <v>2043.76</v>
      </c>
      <c r="AC4887">
        <v>13050.6291</v>
      </c>
      <c r="AD4887">
        <v>16567.848908631779</v>
      </c>
      <c r="AE4887">
        <v>17323.77311054237</v>
      </c>
      <c r="AF4887">
        <v>40849.476055163977</v>
      </c>
      <c r="AG4887">
        <v>133682</v>
      </c>
      <c r="AH4887">
        <v>22935</v>
      </c>
      <c r="AI4887">
        <v>6541.6787589600008</v>
      </c>
      <c r="AJ4887">
        <v>34693</v>
      </c>
      <c r="AK4887">
        <v>9059.1846858442004</v>
      </c>
      <c r="AL4887">
        <v>654471</v>
      </c>
      <c r="AM4887">
        <v>516229.75</v>
      </c>
      <c r="AN4887">
        <v>138241.21875</v>
      </c>
      <c r="AO4887" s="5" t="s">
        <v>4745</v>
      </c>
    </row>
    <row r="4888" spans="1:41" ht="14.25" x14ac:dyDescent="0.45">
      <c r="A4888">
        <v>2023</v>
      </c>
      <c r="B4888" s="5" t="s">
        <v>5028</v>
      </c>
      <c r="C4888" s="5" t="s">
        <v>277</v>
      </c>
      <c r="D4888" s="5" t="s">
        <v>107</v>
      </c>
      <c r="E4888" s="5" t="s">
        <v>114</v>
      </c>
      <c r="F4888" s="5" t="s">
        <v>115</v>
      </c>
      <c r="G4888" s="5" t="s">
        <v>87</v>
      </c>
      <c r="H4888" s="5" t="s">
        <v>130</v>
      </c>
      <c r="I4888">
        <v>17933.74185590263</v>
      </c>
      <c r="J4888">
        <v>45946.064139239781</v>
      </c>
      <c r="K4888">
        <v>2809.330833193671</v>
      </c>
      <c r="L4888">
        <v>3547.7966155678509</v>
      </c>
      <c r="M4888">
        <v>15705.15576347465</v>
      </c>
      <c r="N4888">
        <v>13580.872684766049</v>
      </c>
      <c r="O4888">
        <v>12879.12229275947</v>
      </c>
      <c r="P4888">
        <v>13170.55955415069</v>
      </c>
      <c r="Q4888">
        <v>5827.6869989511979</v>
      </c>
      <c r="R4888">
        <v>9557.8645213095824</v>
      </c>
      <c r="S4888">
        <v>17367.445623210479</v>
      </c>
      <c r="T4888">
        <v>15431.766932199371</v>
      </c>
      <c r="U4888">
        <v>2256.42093167744</v>
      </c>
      <c r="V4888">
        <v>12292</v>
      </c>
      <c r="W4888">
        <v>6245.560912258501</v>
      </c>
      <c r="X4888">
        <v>25714.752</v>
      </c>
      <c r="Y4888">
        <v>67399.138994205307</v>
      </c>
      <c r="Z4888">
        <v>9220.2042796338901</v>
      </c>
      <c r="AA4888">
        <v>98131</v>
      </c>
      <c r="AB4888">
        <v>2710</v>
      </c>
      <c r="AC4888">
        <v>12465.15121034247</v>
      </c>
      <c r="AD4888">
        <v>18636.355043967658</v>
      </c>
      <c r="AE4888">
        <v>17022.328148159999</v>
      </c>
      <c r="AF4888">
        <v>42664.112250555692</v>
      </c>
      <c r="AG4888">
        <v>151321</v>
      </c>
      <c r="AH4888">
        <v>26570.991839504739</v>
      </c>
      <c r="AI4888">
        <v>7201.4211604800003</v>
      </c>
      <c r="AJ4888">
        <v>35838.04474267082</v>
      </c>
      <c r="AK4888">
        <v>9178</v>
      </c>
      <c r="AL4888">
        <v>718624</v>
      </c>
      <c r="AM4888">
        <v>558174.0625</v>
      </c>
      <c r="AN4888">
        <v>160449.890625</v>
      </c>
      <c r="AO4888" s="5" t="s">
        <v>6106</v>
      </c>
    </row>
    <row r="4889" spans="1:41" ht="14.25" x14ac:dyDescent="0.45">
      <c r="A4889">
        <v>2023</v>
      </c>
      <c r="B4889" s="5" t="s">
        <v>1509</v>
      </c>
      <c r="C4889" s="5" t="s">
        <v>277</v>
      </c>
      <c r="D4889" s="5" t="s">
        <v>107</v>
      </c>
      <c r="E4889" s="5" t="s">
        <v>114</v>
      </c>
      <c r="F4889" s="5" t="s">
        <v>115</v>
      </c>
      <c r="G4889" s="5" t="s">
        <v>87</v>
      </c>
      <c r="H4889" s="5" t="s">
        <v>130</v>
      </c>
      <c r="I4889">
        <v>15528</v>
      </c>
      <c r="J4889">
        <v>20958.898696993881</v>
      </c>
      <c r="K4889">
        <v>3169.869154560457</v>
      </c>
      <c r="L4889">
        <v>4114.9762067952624</v>
      </c>
      <c r="M4889">
        <v>12662.16417821639</v>
      </c>
      <c r="N4889">
        <v>11742.017669904741</v>
      </c>
      <c r="O4889">
        <v>12093.291669417071</v>
      </c>
      <c r="P4889">
        <v>8290.1714071999995</v>
      </c>
      <c r="Q4889">
        <v>7095.6676841119252</v>
      </c>
      <c r="R4889">
        <v>10112.060794456889</v>
      </c>
      <c r="S4889">
        <v>17679.546022269449</v>
      </c>
      <c r="T4889">
        <v>13134.90355970127</v>
      </c>
      <c r="U4889">
        <v>2398.9840179976982</v>
      </c>
      <c r="V4889">
        <v>12912</v>
      </c>
      <c r="W4889">
        <v>5524.9525530426808</v>
      </c>
      <c r="X4889">
        <v>17666.326094178869</v>
      </c>
      <c r="Y4889">
        <v>66476.972800000003</v>
      </c>
      <c r="Z4889">
        <v>7796.3941720730609</v>
      </c>
      <c r="AA4889">
        <v>95304.12257593128</v>
      </c>
      <c r="AB4889">
        <v>0</v>
      </c>
      <c r="AC4889">
        <v>12146.94515457086</v>
      </c>
      <c r="AD4889">
        <v>16056.551438295781</v>
      </c>
      <c r="AE4889">
        <v>16664.538868777719</v>
      </c>
      <c r="AF4889">
        <v>41185.121359311022</v>
      </c>
      <c r="AG4889">
        <v>132818.1067074337</v>
      </c>
      <c r="AH4889">
        <v>22744.885276607161</v>
      </c>
      <c r="AI4889">
        <v>5788.2270792847221</v>
      </c>
      <c r="AJ4889">
        <v>44822.015873120567</v>
      </c>
      <c r="AK4889">
        <v>10181.951553824219</v>
      </c>
      <c r="AL4889">
        <v>647069.625</v>
      </c>
      <c r="AM4889">
        <v>510366.96875</v>
      </c>
      <c r="AN4889">
        <v>136702.671875</v>
      </c>
      <c r="AO4889" s="5" t="s">
        <v>3366</v>
      </c>
    </row>
    <row r="4890" spans="1:41" ht="14.25" x14ac:dyDescent="0.45">
      <c r="A4890">
        <v>2023</v>
      </c>
      <c r="B4890" s="5" t="s">
        <v>589</v>
      </c>
      <c r="C4890" s="5" t="s">
        <v>277</v>
      </c>
      <c r="D4890" s="5" t="s">
        <v>107</v>
      </c>
      <c r="E4890" s="5" t="s">
        <v>114</v>
      </c>
      <c r="F4890" s="5" t="s">
        <v>115</v>
      </c>
      <c r="G4890" s="5" t="s">
        <v>87</v>
      </c>
      <c r="H4890" s="5" t="s">
        <v>130</v>
      </c>
      <c r="I4890">
        <v>21860.048849196679</v>
      </c>
      <c r="J4890">
        <v>22048.17437384187</v>
      </c>
      <c r="K4890">
        <v>3573.7941949770379</v>
      </c>
      <c r="L4890">
        <v>4663.5380746219671</v>
      </c>
      <c r="M4890">
        <v>13638.29805530092</v>
      </c>
      <c r="N4890">
        <v>13302.264773999999</v>
      </c>
      <c r="O4890">
        <v>12268.90440868778</v>
      </c>
      <c r="P4890">
        <v>8331</v>
      </c>
      <c r="Q4890">
        <v>5416.1506138784662</v>
      </c>
      <c r="R4890">
        <v>9216.5037765752386</v>
      </c>
      <c r="S4890">
        <v>13135.041342027231</v>
      </c>
      <c r="T4890">
        <v>12946.034376692151</v>
      </c>
      <c r="U4890">
        <v>2228.7754834440029</v>
      </c>
      <c r="V4890">
        <v>283</v>
      </c>
      <c r="W4890">
        <v>5431.7911608567556</v>
      </c>
      <c r="X4890">
        <v>16471.251544155271</v>
      </c>
      <c r="Y4890">
        <v>67909.408049999998</v>
      </c>
      <c r="Z4890">
        <v>7262.329036289846</v>
      </c>
      <c r="AA4890">
        <v>102541.18149538701</v>
      </c>
      <c r="AB4890">
        <v>2043</v>
      </c>
      <c r="AC4890">
        <v>12712.45219</v>
      </c>
      <c r="AD4890">
        <v>15450.870582440029</v>
      </c>
      <c r="AE4890">
        <v>16815.85724445005</v>
      </c>
      <c r="AF4890">
        <v>40966.99093629753</v>
      </c>
      <c r="AG4890">
        <v>131572.89943233549</v>
      </c>
      <c r="AH4890">
        <v>28987.728569980431</v>
      </c>
      <c r="AI4890">
        <v>6687.1524455896333</v>
      </c>
      <c r="AJ4890">
        <v>34596.6870328449</v>
      </c>
      <c r="AK4890">
        <v>9249.4868668145245</v>
      </c>
      <c r="AL4890">
        <v>641610.625</v>
      </c>
      <c r="AM4890">
        <v>501727.25</v>
      </c>
      <c r="AN4890">
        <v>139883.359375</v>
      </c>
      <c r="AO4890" s="5" t="s">
        <v>1250</v>
      </c>
    </row>
    <row r="4891" spans="1:41" ht="14.25" x14ac:dyDescent="0.45">
      <c r="A4891">
        <v>2023</v>
      </c>
      <c r="B4891" s="5" t="s">
        <v>1507</v>
      </c>
      <c r="C4891" s="5" t="s">
        <v>277</v>
      </c>
      <c r="D4891" s="5" t="s">
        <v>107</v>
      </c>
      <c r="E4891" s="5" t="s">
        <v>114</v>
      </c>
      <c r="F4891" s="5" t="s">
        <v>115</v>
      </c>
      <c r="G4891" s="5" t="s">
        <v>87</v>
      </c>
      <c r="H4891" s="5" t="s">
        <v>130</v>
      </c>
      <c r="I4891">
        <v>18215.296869113688</v>
      </c>
      <c r="J4891">
        <v>13166.297497321701</v>
      </c>
      <c r="K4891">
        <v>1121</v>
      </c>
      <c r="L4891">
        <v>3363.2116997376361</v>
      </c>
      <c r="M4891">
        <v>12032.451181717421</v>
      </c>
      <c r="N4891">
        <v>10479.462</v>
      </c>
      <c r="O4891">
        <v>11633.40833765649</v>
      </c>
      <c r="P4891">
        <v>8875.6</v>
      </c>
      <c r="Q4891">
        <v>6852.3964871173921</v>
      </c>
      <c r="R4891">
        <v>10389.42881605217</v>
      </c>
      <c r="S4891">
        <v>19249.97381877332</v>
      </c>
      <c r="T4891">
        <v>14208.938440579561</v>
      </c>
      <c r="U4891">
        <v>2145</v>
      </c>
      <c r="V4891">
        <v>12505</v>
      </c>
      <c r="W4891">
        <v>4305.2853248365727</v>
      </c>
      <c r="X4891">
        <v>19981.10501629283</v>
      </c>
      <c r="Y4891">
        <v>84620</v>
      </c>
      <c r="Z4891">
        <v>7626.8053229654824</v>
      </c>
      <c r="AA4891">
        <v>100111.29196060239</v>
      </c>
      <c r="AB4891">
        <v>2194</v>
      </c>
      <c r="AC4891">
        <v>12612.7109986738</v>
      </c>
      <c r="AD4891">
        <v>16210.505715713271</v>
      </c>
      <c r="AE4891">
        <v>17453.12218792217</v>
      </c>
      <c r="AF4891">
        <v>41537.456652452027</v>
      </c>
      <c r="AG4891">
        <v>134236.43677728681</v>
      </c>
      <c r="AH4891">
        <v>26799.265415775732</v>
      </c>
      <c r="AI4891">
        <v>5889.4161781707498</v>
      </c>
      <c r="AJ4891">
        <v>46954.395132445803</v>
      </c>
      <c r="AK4891">
        <v>10033</v>
      </c>
      <c r="AL4891">
        <v>674802.25</v>
      </c>
      <c r="AM4891">
        <v>531143.9375</v>
      </c>
      <c r="AN4891">
        <v>143658.34375</v>
      </c>
      <c r="AO4891" s="5" t="s">
        <v>3367</v>
      </c>
    </row>
    <row r="4892" spans="1:41" ht="14.25" x14ac:dyDescent="0.45">
      <c r="A4892">
        <v>2023</v>
      </c>
      <c r="B4892" s="5" t="s">
        <v>1508</v>
      </c>
      <c r="C4892" s="5" t="s">
        <v>277</v>
      </c>
      <c r="D4892" s="5" t="s">
        <v>107</v>
      </c>
      <c r="E4892" s="5" t="s">
        <v>114</v>
      </c>
      <c r="F4892" s="5" t="s">
        <v>115</v>
      </c>
      <c r="G4892" s="5" t="s">
        <v>87</v>
      </c>
      <c r="H4892" s="5" t="s">
        <v>130</v>
      </c>
      <c r="I4892">
        <v>16686.229213700859</v>
      </c>
      <c r="J4892">
        <v>24541.66346116977</v>
      </c>
      <c r="K4892">
        <v>3305.591532604366</v>
      </c>
      <c r="L4892">
        <v>3657.4205135000011</v>
      </c>
      <c r="M4892">
        <v>12556.61392365774</v>
      </c>
      <c r="N4892">
        <v>10587.72391168351</v>
      </c>
      <c r="O4892">
        <v>13030</v>
      </c>
      <c r="P4892">
        <v>8875.6</v>
      </c>
      <c r="Q4892">
        <v>6187.2727981894304</v>
      </c>
      <c r="R4892">
        <v>9842.9958746779193</v>
      </c>
      <c r="S4892">
        <v>12040.62311598206</v>
      </c>
      <c r="T4892">
        <v>15067.22552012979</v>
      </c>
      <c r="U4892">
        <v>3046.3053103844131</v>
      </c>
      <c r="V4892">
        <v>12435</v>
      </c>
      <c r="W4892">
        <v>5141.0011736648376</v>
      </c>
      <c r="X4892">
        <v>20948.57683590701</v>
      </c>
      <c r="Y4892">
        <v>72282.280000000013</v>
      </c>
      <c r="Z4892">
        <v>8805.4430692597762</v>
      </c>
      <c r="AA4892">
        <v>91856.893035546469</v>
      </c>
      <c r="AB4892">
        <v>2218</v>
      </c>
      <c r="AC4892">
        <v>12548.201658452121</v>
      </c>
      <c r="AD4892">
        <v>17697.530621562979</v>
      </c>
      <c r="AE4892">
        <v>16699.126251363159</v>
      </c>
      <c r="AF4892">
        <v>40388.035520126687</v>
      </c>
      <c r="AG4892">
        <v>139098</v>
      </c>
      <c r="AH4892">
        <v>30769.833008819031</v>
      </c>
      <c r="AI4892">
        <v>5761.04917638814</v>
      </c>
      <c r="AJ4892">
        <v>46918.59905496522</v>
      </c>
      <c r="AK4892">
        <v>12307.60259784232</v>
      </c>
      <c r="AL4892">
        <v>675300.5</v>
      </c>
      <c r="AM4892">
        <v>524456.75</v>
      </c>
      <c r="AN4892">
        <v>150843.65625</v>
      </c>
      <c r="AO4892" s="5" t="s">
        <v>3365</v>
      </c>
    </row>
    <row r="4893" spans="1:41" ht="14.25" x14ac:dyDescent="0.45">
      <c r="A4893">
        <v>2023</v>
      </c>
      <c r="B4893" s="5" t="s">
        <v>1507</v>
      </c>
      <c r="C4893" s="5" t="s">
        <v>277</v>
      </c>
      <c r="D4893" s="5" t="s">
        <v>107</v>
      </c>
      <c r="E4893" s="5" t="s">
        <v>29</v>
      </c>
      <c r="F4893" s="5" t="s">
        <v>29</v>
      </c>
      <c r="G4893" s="5" t="s">
        <v>86</v>
      </c>
      <c r="H4893" s="5" t="s">
        <v>130</v>
      </c>
      <c r="I4893">
        <v>110.05725005868854</v>
      </c>
      <c r="J4893">
        <v>1796.912338289198</v>
      </c>
      <c r="K4893">
        <v>57.945689000190406</v>
      </c>
      <c r="L4893">
        <v>493.6114248164368</v>
      </c>
      <c r="M4893">
        <v>948.78197925716029</v>
      </c>
      <c r="N4893">
        <v>300.45912814913544</v>
      </c>
      <c r="O4893">
        <v>1058.0453584108841</v>
      </c>
      <c r="P4893">
        <v>1287.681977782009</v>
      </c>
      <c r="Q4893">
        <v>1.3949888092638432</v>
      </c>
      <c r="R4893">
        <v>455.32434734371839</v>
      </c>
      <c r="S4893">
        <v>1103.1142276332544</v>
      </c>
      <c r="T4893">
        <v>1545.2183733384109</v>
      </c>
      <c r="U4893">
        <v>25.904802567002005</v>
      </c>
      <c r="V4893">
        <v>1138.5254820222597</v>
      </c>
      <c r="W4893">
        <v>268.26707870458523</v>
      </c>
      <c r="X4893">
        <v>1536.6338268198642</v>
      </c>
      <c r="Y4893">
        <v>2961.6685488986209</v>
      </c>
      <c r="Z4893">
        <v>912.10806759558977</v>
      </c>
      <c r="AA4893">
        <v>9535.8437294551768</v>
      </c>
      <c r="AB4893">
        <v>401.32754974205949</v>
      </c>
      <c r="AC4893">
        <v>773.12425946031829</v>
      </c>
      <c r="AD4893">
        <v>1346.7007350970177</v>
      </c>
      <c r="AE4893">
        <v>1270.0770235286736</v>
      </c>
      <c r="AF4893">
        <v>878.36156510988462</v>
      </c>
      <c r="AG4893">
        <v>5008.3194668604765</v>
      </c>
      <c r="AH4893">
        <v>1234.0285620410921</v>
      </c>
      <c r="AI4893">
        <v>537.60722572398879</v>
      </c>
      <c r="AJ4893">
        <v>1498.1698511801462</v>
      </c>
      <c r="AK4893">
        <v>521.51120100171363</v>
      </c>
      <c r="AL4893">
        <v>39006.72265625</v>
      </c>
      <c r="AM4893">
        <v>28447.544921875</v>
      </c>
      <c r="AN4893">
        <v>10559.181640625</v>
      </c>
      <c r="AO4893" s="5" t="s">
        <v>3370</v>
      </c>
    </row>
    <row r="4894" spans="1:41" ht="14.25" x14ac:dyDescent="0.45">
      <c r="A4894">
        <v>2023</v>
      </c>
      <c r="B4894" s="5" t="s">
        <v>589</v>
      </c>
      <c r="C4894" s="5" t="s">
        <v>277</v>
      </c>
      <c r="D4894" s="5" t="s">
        <v>107</v>
      </c>
      <c r="E4894" s="5" t="s">
        <v>29</v>
      </c>
      <c r="F4894" s="5" t="s">
        <v>29</v>
      </c>
      <c r="G4894" s="5" t="s">
        <v>86</v>
      </c>
      <c r="H4894" s="5" t="s">
        <v>130</v>
      </c>
      <c r="I4894">
        <v>493.34184871309481</v>
      </c>
      <c r="J4894">
        <v>4393.2803867038629</v>
      </c>
      <c r="K4894">
        <v>122.53212755223113</v>
      </c>
      <c r="L4894">
        <v>378.4695407330006</v>
      </c>
      <c r="M4894">
        <v>1150.0455657632615</v>
      </c>
      <c r="N4894">
        <v>255.1010164056689</v>
      </c>
      <c r="O4894">
        <v>1128.0696228353702</v>
      </c>
      <c r="P4894">
        <v>1176.3084245014188</v>
      </c>
      <c r="Q4894">
        <v>1.486491186415225</v>
      </c>
      <c r="R4894">
        <v>639.85181327999703</v>
      </c>
      <c r="S4894">
        <v>1252.5198114376381</v>
      </c>
      <c r="T4894">
        <v>2300.091131526523</v>
      </c>
      <c r="U4894">
        <v>32.574597066260374</v>
      </c>
      <c r="V4894">
        <v>1067.4513842220817</v>
      </c>
      <c r="W4894">
        <v>313.64879066270765</v>
      </c>
      <c r="X4894">
        <v>1947.4924910429563</v>
      </c>
      <c r="Y4894">
        <v>3544.2313344885965</v>
      </c>
      <c r="Z4894">
        <v>1129.1356463857476</v>
      </c>
      <c r="AA4894">
        <v>9784.9397717273969</v>
      </c>
      <c r="AB4894">
        <v>150.55141951809969</v>
      </c>
      <c r="AC4894">
        <v>1109.5506422297512</v>
      </c>
      <c r="AD4894">
        <v>1381.4991864139586</v>
      </c>
      <c r="AE4894">
        <v>1926.8490706379007</v>
      </c>
      <c r="AF4894">
        <v>971.07527755395586</v>
      </c>
      <c r="AG4894">
        <v>4620.0726248399978</v>
      </c>
      <c r="AH4894">
        <v>746.85004536635074</v>
      </c>
      <c r="AI4894">
        <v>1048.6324567823192</v>
      </c>
      <c r="AJ4894">
        <v>1533.7425863406404</v>
      </c>
      <c r="AK4894">
        <v>627.29758132541531</v>
      </c>
      <c r="AL4894">
        <v>45226.6875</v>
      </c>
      <c r="AM4894">
        <v>33057.46484375</v>
      </c>
      <c r="AN4894">
        <v>12169.23046875</v>
      </c>
      <c r="AO4894" s="5" t="s">
        <v>1251</v>
      </c>
    </row>
    <row r="4895" spans="1:41" ht="14.25" x14ac:dyDescent="0.45">
      <c r="A4895">
        <v>2023</v>
      </c>
      <c r="B4895" s="5" t="s">
        <v>5028</v>
      </c>
      <c r="C4895" s="5" t="s">
        <v>277</v>
      </c>
      <c r="D4895" s="5" t="s">
        <v>107</v>
      </c>
      <c r="E4895" s="5" t="s">
        <v>29</v>
      </c>
      <c r="F4895" s="5" t="s">
        <v>29</v>
      </c>
      <c r="G4895" s="5" t="s">
        <v>86</v>
      </c>
      <c r="H4895" s="5" t="s">
        <v>130</v>
      </c>
      <c r="I4895">
        <v>552.49579399624872</v>
      </c>
      <c r="J4895">
        <v>4829.1249470799748</v>
      </c>
      <c r="K4895">
        <v>173</v>
      </c>
      <c r="L4895">
        <v>362</v>
      </c>
      <c r="M4895">
        <v>1100</v>
      </c>
      <c r="N4895">
        <v>276.39100000000002</v>
      </c>
      <c r="O4895">
        <v>1015</v>
      </c>
      <c r="P4895">
        <v>1357.578</v>
      </c>
      <c r="Q4895">
        <v>1.6927715192863431</v>
      </c>
      <c r="R4895">
        <v>628.97540750000007</v>
      </c>
      <c r="S4895">
        <v>1051</v>
      </c>
      <c r="T4895">
        <v>1800</v>
      </c>
      <c r="U4895">
        <v>35.200000000000003</v>
      </c>
      <c r="V4895">
        <v>1047</v>
      </c>
      <c r="W4895">
        <v>570</v>
      </c>
      <c r="X4895">
        <v>2300</v>
      </c>
      <c r="Y4895">
        <v>3560</v>
      </c>
      <c r="Z4895">
        <v>1192.2746858160001</v>
      </c>
      <c r="AA4895">
        <v>8685</v>
      </c>
      <c r="AB4895">
        <v>302</v>
      </c>
      <c r="AC4895">
        <v>984.0625</v>
      </c>
      <c r="AD4895">
        <v>1485.3107827902049</v>
      </c>
      <c r="AE4895">
        <v>1750</v>
      </c>
      <c r="AF4895">
        <v>1438.56</v>
      </c>
      <c r="AG4895">
        <v>5500</v>
      </c>
      <c r="AH4895">
        <v>1041.461337443445</v>
      </c>
      <c r="AI4895">
        <v>716</v>
      </c>
      <c r="AJ4895">
        <v>1652</v>
      </c>
      <c r="AK4895">
        <v>680</v>
      </c>
      <c r="AL4895">
        <v>46086.125</v>
      </c>
      <c r="AM4895">
        <v>33852.359375</v>
      </c>
      <c r="AN4895">
        <v>12233.771484375</v>
      </c>
      <c r="AO4895" s="5" t="s">
        <v>6107</v>
      </c>
    </row>
    <row r="4896" spans="1:41" ht="14.25" x14ac:dyDescent="0.45">
      <c r="A4896">
        <v>2023</v>
      </c>
      <c r="B4896" s="5" t="s">
        <v>1509</v>
      </c>
      <c r="C4896" s="5" t="s">
        <v>277</v>
      </c>
      <c r="D4896" s="5" t="s">
        <v>107</v>
      </c>
      <c r="E4896" s="5" t="s">
        <v>29</v>
      </c>
      <c r="F4896" s="5" t="s">
        <v>29</v>
      </c>
      <c r="G4896" s="5" t="s">
        <v>86</v>
      </c>
      <c r="H4896" s="5" t="s">
        <v>130</v>
      </c>
      <c r="I4896">
        <v>448.05277581462053</v>
      </c>
      <c r="J4896">
        <v>3664.7183084908324</v>
      </c>
      <c r="K4896">
        <v>77.522666621107888</v>
      </c>
      <c r="L4896">
        <v>582.89491809940671</v>
      </c>
      <c r="M4896">
        <v>1137.9105715217611</v>
      </c>
      <c r="N4896">
        <v>470.63028590721319</v>
      </c>
      <c r="O4896">
        <v>1038.3140451488698</v>
      </c>
      <c r="P4896">
        <v>1397.4752702898381</v>
      </c>
      <c r="Q4896">
        <v>1.4721855915533069</v>
      </c>
      <c r="R4896">
        <v>618.68581199894186</v>
      </c>
      <c r="S4896">
        <v>988.9528735821051</v>
      </c>
      <c r="T4896">
        <v>2540.831751761757</v>
      </c>
      <c r="U4896">
        <v>52.496523796730521</v>
      </c>
      <c r="V4896">
        <v>928.13854072619563</v>
      </c>
      <c r="W4896">
        <v>308.67955992477545</v>
      </c>
      <c r="X4896">
        <v>1838.4282633615028</v>
      </c>
      <c r="Y4896">
        <v>3375.5264801297726</v>
      </c>
      <c r="Z4896">
        <v>1020.5324226084414</v>
      </c>
      <c r="AA4896">
        <v>9621.4631369710551</v>
      </c>
      <c r="AB4896"/>
      <c r="AC4896">
        <v>893.80686409360976</v>
      </c>
      <c r="AD4896">
        <v>1368.2043372960429</v>
      </c>
      <c r="AE4896">
        <v>1760.3837812938552</v>
      </c>
      <c r="AF4896">
        <v>853.03270182146957</v>
      </c>
      <c r="AG4896">
        <v>3633.512383375959</v>
      </c>
      <c r="AH4896">
        <v>734.95133315422731</v>
      </c>
      <c r="AI4896">
        <v>526.01516844323976</v>
      </c>
      <c r="AJ4896">
        <v>2468.2904829034769</v>
      </c>
      <c r="AK4896">
        <v>577.46176176403571</v>
      </c>
      <c r="AL4896">
        <v>42928.38671875</v>
      </c>
      <c r="AM4896">
        <v>31791.11328125</v>
      </c>
      <c r="AN4896">
        <v>11137.2724609375</v>
      </c>
      <c r="AO4896" s="5" t="s">
        <v>3369</v>
      </c>
    </row>
    <row r="4897" spans="1:41" ht="14.25" x14ac:dyDescent="0.45">
      <c r="A4897">
        <v>2023</v>
      </c>
      <c r="B4897" s="5" t="s">
        <v>4071</v>
      </c>
      <c r="C4897" s="5" t="s">
        <v>277</v>
      </c>
      <c r="D4897" s="5" t="s">
        <v>107</v>
      </c>
      <c r="E4897" s="5" t="s">
        <v>29</v>
      </c>
      <c r="F4897" s="5" t="s">
        <v>29</v>
      </c>
      <c r="G4897" s="5" t="s">
        <v>86</v>
      </c>
      <c r="H4897" s="5" t="s">
        <v>130</v>
      </c>
      <c r="I4897">
        <v>569.03191781677572</v>
      </c>
      <c r="J4897">
        <v>4867.6733489988037</v>
      </c>
      <c r="K4897">
        <v>122.36430353309362</v>
      </c>
      <c r="L4897">
        <v>372.36569107567283</v>
      </c>
      <c r="M4897">
        <v>1028.6345057339029</v>
      </c>
      <c r="N4897">
        <v>636.39125834640981</v>
      </c>
      <c r="O4897">
        <v>1044.0640233199115</v>
      </c>
      <c r="P4897">
        <v>1636.6412459295584</v>
      </c>
      <c r="Q4897">
        <v>1.484455239351379</v>
      </c>
      <c r="R4897">
        <v>633.10544939437705</v>
      </c>
      <c r="S4897">
        <v>1081.0948655263319</v>
      </c>
      <c r="T4897">
        <v>1645.8152091742447</v>
      </c>
      <c r="U4897">
        <v>38.036254280919252</v>
      </c>
      <c r="V4897">
        <v>1070.808520468993</v>
      </c>
      <c r="W4897">
        <v>423.79741636236798</v>
      </c>
      <c r="X4897">
        <v>2034.6390523416599</v>
      </c>
      <c r="Y4897">
        <v>3605.3639425973297</v>
      </c>
      <c r="Z4897">
        <v>1138.6983978474304</v>
      </c>
      <c r="AA4897">
        <v>9007.7523667117875</v>
      </c>
      <c r="AB4897">
        <v>148.43195917740221</v>
      </c>
      <c r="AC4897">
        <v>1146.4954474008935</v>
      </c>
      <c r="AD4897">
        <v>1379.6075743127551</v>
      </c>
      <c r="AE4897">
        <v>1789.8240399769911</v>
      </c>
      <c r="AF4897">
        <v>1284.2938964401233</v>
      </c>
      <c r="AG4897">
        <v>5175.0601983472652</v>
      </c>
      <c r="AH4897">
        <v>743.70274764561179</v>
      </c>
      <c r="AI4897">
        <v>736.50230610547453</v>
      </c>
      <c r="AJ4897">
        <v>1494.3191342510645</v>
      </c>
      <c r="AK4897">
        <v>617.18070344034174</v>
      </c>
      <c r="AL4897">
        <v>45473.1796875</v>
      </c>
      <c r="AM4897">
        <v>34467.34375</v>
      </c>
      <c r="AN4897">
        <v>11005.8349609375</v>
      </c>
      <c r="AO4897" s="5" t="s">
        <v>4746</v>
      </c>
    </row>
    <row r="4898" spans="1:41" ht="14.25" x14ac:dyDescent="0.45">
      <c r="A4898">
        <v>2023</v>
      </c>
      <c r="B4898" s="5" t="s">
        <v>1508</v>
      </c>
      <c r="C4898" s="5" t="s">
        <v>277</v>
      </c>
      <c r="D4898" s="5" t="s">
        <v>107</v>
      </c>
      <c r="E4898" s="5" t="s">
        <v>29</v>
      </c>
      <c r="F4898" s="5" t="s">
        <v>29</v>
      </c>
      <c r="G4898" s="5" t="s">
        <v>86</v>
      </c>
      <c r="H4898" s="5" t="s">
        <v>130</v>
      </c>
      <c r="I4898">
        <v>101.12180469122494</v>
      </c>
      <c r="J4898">
        <v>3512.9270710943533</v>
      </c>
      <c r="K4898">
        <v>66.341047459162638</v>
      </c>
      <c r="L4898">
        <v>590.75123213635311</v>
      </c>
      <c r="M4898">
        <v>1123.466454072473</v>
      </c>
      <c r="N4898">
        <v>282.7513154482433</v>
      </c>
      <c r="O4898">
        <v>1041.4491418589182</v>
      </c>
      <c r="P4898">
        <v>1184.7879256706835</v>
      </c>
      <c r="Q4898">
        <v>1.5314356941322989</v>
      </c>
      <c r="R4898">
        <v>500.44148013994476</v>
      </c>
      <c r="S4898">
        <v>761.30313903216074</v>
      </c>
      <c r="T4898">
        <v>1895.4584988332183</v>
      </c>
      <c r="U4898">
        <v>36.856137477312579</v>
      </c>
      <c r="V4898">
        <v>1060.4037268472505</v>
      </c>
      <c r="W4898">
        <v>263.25812483794698</v>
      </c>
      <c r="X4898">
        <v>1684.8519989628608</v>
      </c>
      <c r="Y4898">
        <v>3085.3852231007386</v>
      </c>
      <c r="Z4898">
        <v>895.07762444901982</v>
      </c>
      <c r="AA4898">
        <v>9497.7022721812118</v>
      </c>
      <c r="AB4898">
        <v>393.83415475756868</v>
      </c>
      <c r="AC4898">
        <v>909.82007943994483</v>
      </c>
      <c r="AD4898">
        <v>1478.4244585661806</v>
      </c>
      <c r="AE4898">
        <v>1390.0028991443601</v>
      </c>
      <c r="AF4898">
        <v>847.71990324530896</v>
      </c>
      <c r="AG4898">
        <v>4193.1754124188201</v>
      </c>
      <c r="AH4898">
        <v>859.27451947105897</v>
      </c>
      <c r="AI4898">
        <v>527.5692821752458</v>
      </c>
      <c r="AJ4898">
        <v>1350.3696393641228</v>
      </c>
      <c r="AK4898">
        <v>550.75705781097213</v>
      </c>
      <c r="AL4898">
        <v>40086.81640625</v>
      </c>
      <c r="AM4898">
        <v>29440.82421875</v>
      </c>
      <c r="AN4898">
        <v>10645.98828125</v>
      </c>
      <c r="AO4898" s="5" t="s">
        <v>3368</v>
      </c>
    </row>
    <row r="4899" spans="1:41" ht="14.25" x14ac:dyDescent="0.45">
      <c r="A4899">
        <v>2023</v>
      </c>
      <c r="B4899" s="5" t="s">
        <v>4071</v>
      </c>
      <c r="C4899" s="5" t="s">
        <v>277</v>
      </c>
      <c r="D4899" s="5" t="s">
        <v>107</v>
      </c>
      <c r="E4899" s="5" t="s">
        <v>29</v>
      </c>
      <c r="F4899" s="5" t="s">
        <v>29</v>
      </c>
      <c r="G4899" s="5" t="s">
        <v>87</v>
      </c>
      <c r="H4899" s="5" t="s">
        <v>130</v>
      </c>
      <c r="I4899">
        <v>622.98353558513406</v>
      </c>
      <c r="J4899">
        <v>5344.876344179539</v>
      </c>
      <c r="K4899">
        <v>131.0813380352842</v>
      </c>
      <c r="L4899">
        <v>408.7342000000001</v>
      </c>
      <c r="M4899">
        <v>1104.0808032</v>
      </c>
      <c r="N4899">
        <v>685.75069560671443</v>
      </c>
      <c r="O4899">
        <v>1118.4457550893201</v>
      </c>
      <c r="P4899">
        <v>1731.0003981848699</v>
      </c>
      <c r="Q4899">
        <v>1.5964599119722871</v>
      </c>
      <c r="R4899">
        <v>669.59689827535237</v>
      </c>
      <c r="S4899">
        <v>1158</v>
      </c>
      <c r="T4899">
        <v>1801.8598708223999</v>
      </c>
      <c r="U4899">
        <v>38.863644272640009</v>
      </c>
      <c r="V4899">
        <v>1175</v>
      </c>
      <c r="W4899">
        <v>457.11547763350927</v>
      </c>
      <c r="X4899">
        <v>2373.773726880001</v>
      </c>
      <c r="Y4899">
        <v>3871.775638806721</v>
      </c>
      <c r="Z4899">
        <v>1224</v>
      </c>
      <c r="AA4899">
        <v>9814</v>
      </c>
      <c r="AB4899">
        <v>144.30000000000001</v>
      </c>
      <c r="AC4899">
        <v>1230.5866000000001</v>
      </c>
      <c r="AD4899">
        <v>1483.701312278032</v>
      </c>
      <c r="AE4899">
        <v>1921.100597568</v>
      </c>
      <c r="AF4899">
        <v>1406.06164133011</v>
      </c>
      <c r="AG4899">
        <v>5670</v>
      </c>
      <c r="AH4899">
        <v>733</v>
      </c>
      <c r="AI4899">
        <v>790.52185509120011</v>
      </c>
      <c r="AJ4899">
        <v>1636</v>
      </c>
      <c r="AK4899">
        <v>662.44848192000006</v>
      </c>
      <c r="AL4899">
        <v>49410.2578125</v>
      </c>
      <c r="AM4899">
        <v>37451.92578125</v>
      </c>
      <c r="AN4899">
        <v>11958.328125</v>
      </c>
      <c r="AO4899" s="5" t="s">
        <v>4747</v>
      </c>
    </row>
    <row r="4900" spans="1:41" ht="14.25" x14ac:dyDescent="0.45">
      <c r="A4900">
        <v>2023</v>
      </c>
      <c r="B4900" s="5" t="s">
        <v>5028</v>
      </c>
      <c r="C4900" s="5" t="s">
        <v>277</v>
      </c>
      <c r="D4900" s="5" t="s">
        <v>107</v>
      </c>
      <c r="E4900" s="5" t="s">
        <v>29</v>
      </c>
      <c r="F4900" s="5" t="s">
        <v>29</v>
      </c>
      <c r="G4900" s="5" t="s">
        <v>87</v>
      </c>
      <c r="H4900" s="5" t="s">
        <v>130</v>
      </c>
      <c r="I4900">
        <v>610</v>
      </c>
      <c r="J4900">
        <v>5511.2412915463383</v>
      </c>
      <c r="K4900">
        <v>185</v>
      </c>
      <c r="L4900">
        <v>400.34363305347938</v>
      </c>
      <c r="M4900">
        <v>1190.6753759999999</v>
      </c>
      <c r="N4900">
        <v>300.34860203868033</v>
      </c>
      <c r="O4900">
        <v>1098.6686424</v>
      </c>
      <c r="P4900">
        <v>1475.2569337739999</v>
      </c>
      <c r="Q4900">
        <v>1.844916746173547</v>
      </c>
      <c r="R4900">
        <v>676.15743664754905</v>
      </c>
      <c r="S4900">
        <v>1122.0990563714399</v>
      </c>
      <c r="T4900">
        <v>1984.0843198542041</v>
      </c>
      <c r="U4900">
        <v>38.863644272640009</v>
      </c>
      <c r="V4900">
        <v>1153</v>
      </c>
      <c r="W4900">
        <v>616.9863312</v>
      </c>
      <c r="X4900">
        <v>2559.9</v>
      </c>
      <c r="Y4900">
        <v>3894.1982787074389</v>
      </c>
      <c r="Z4900">
        <v>1295.621185678775</v>
      </c>
      <c r="AA4900">
        <v>9814</v>
      </c>
      <c r="AB4900">
        <v>340</v>
      </c>
      <c r="AC4900">
        <v>1067.3052866618891</v>
      </c>
      <c r="AD4900">
        <v>1618.809570707489</v>
      </c>
      <c r="AE4900">
        <v>1894.2562800000001</v>
      </c>
      <c r="AF4900">
        <v>1590.9346319486549</v>
      </c>
      <c r="AG4900">
        <v>6441</v>
      </c>
      <c r="AH4900">
        <v>1152.6785124314281</v>
      </c>
      <c r="AI4900">
        <v>775.02142656000012</v>
      </c>
      <c r="AJ4900">
        <v>1860.420316624128</v>
      </c>
      <c r="AK4900">
        <v>736</v>
      </c>
      <c r="AL4900">
        <v>51404.71484375</v>
      </c>
      <c r="AM4900">
        <v>38024.79296875</v>
      </c>
      <c r="AN4900">
        <v>13379.923828125</v>
      </c>
      <c r="AO4900" s="5" t="s">
        <v>6108</v>
      </c>
    </row>
    <row r="4901" spans="1:41" ht="14.25" x14ac:dyDescent="0.45">
      <c r="A4901">
        <v>2023</v>
      </c>
      <c r="B4901" s="5" t="s">
        <v>1509</v>
      </c>
      <c r="C4901" s="5" t="s">
        <v>277</v>
      </c>
      <c r="D4901" s="5" t="s">
        <v>107</v>
      </c>
      <c r="E4901" s="5" t="s">
        <v>29</v>
      </c>
      <c r="F4901" s="5" t="s">
        <v>29</v>
      </c>
      <c r="G4901" s="5" t="s">
        <v>87</v>
      </c>
      <c r="H4901" s="5" t="s">
        <v>130</v>
      </c>
      <c r="I4901">
        <v>500</v>
      </c>
      <c r="J4901">
        <v>4089.6016986113468</v>
      </c>
      <c r="K4901">
        <v>87.527780861579046</v>
      </c>
      <c r="L4901">
        <v>640.2830705962989</v>
      </c>
      <c r="M4901">
        <v>1273.4604358901761</v>
      </c>
      <c r="N4901">
        <v>514.8972018381221</v>
      </c>
      <c r="O4901">
        <v>1148.1491247474851</v>
      </c>
      <c r="P4901">
        <v>1331.0169599999999</v>
      </c>
      <c r="Q4901">
        <v>1.62432706771266</v>
      </c>
      <c r="R4901">
        <v>716.58228887722009</v>
      </c>
      <c r="S4901">
        <v>1085.1433909631969</v>
      </c>
      <c r="T4901">
        <v>2726.1120595606399</v>
      </c>
      <c r="U4901">
        <v>58.582969050113277</v>
      </c>
      <c r="V4901">
        <v>1048</v>
      </c>
      <c r="W4901">
        <v>339.37196803262401</v>
      </c>
      <c r="X4901">
        <v>2011.3486040538889</v>
      </c>
      <c r="Y4901">
        <v>3812.4756000000011</v>
      </c>
      <c r="Z4901">
        <v>1126.3794331424961</v>
      </c>
      <c r="AA4901">
        <v>10767.35567059879</v>
      </c>
      <c r="AB4901"/>
      <c r="AC4901">
        <v>979.20045999999991</v>
      </c>
      <c r="AD4901">
        <v>1514.1378524314509</v>
      </c>
      <c r="AE4901">
        <v>1950.1215978182161</v>
      </c>
      <c r="AF4901">
        <v>951.93328539315564</v>
      </c>
      <c r="AG4901">
        <v>4278.2423542084434</v>
      </c>
      <c r="AH4901">
        <v>823.38341018016979</v>
      </c>
      <c r="AI4901">
        <v>575.49151949228929</v>
      </c>
      <c r="AJ4901">
        <v>2762.5525812820761</v>
      </c>
      <c r="AK4901">
        <v>662.75924521644754</v>
      </c>
      <c r="AL4901">
        <v>47775.73046875</v>
      </c>
      <c r="AM4901">
        <v>35528.8515625</v>
      </c>
      <c r="AN4901">
        <v>12246.884765625</v>
      </c>
      <c r="AO4901" s="5" t="s">
        <v>3372</v>
      </c>
    </row>
    <row r="4902" spans="1:41" ht="14.25" x14ac:dyDescent="0.45">
      <c r="A4902">
        <v>2023</v>
      </c>
      <c r="B4902" s="5" t="s">
        <v>589</v>
      </c>
      <c r="C4902" s="5" t="s">
        <v>277</v>
      </c>
      <c r="D4902" s="5" t="s">
        <v>107</v>
      </c>
      <c r="E4902" s="5" t="s">
        <v>29</v>
      </c>
      <c r="F4902" s="5" t="s">
        <v>29</v>
      </c>
      <c r="G4902" s="5" t="s">
        <v>87</v>
      </c>
      <c r="H4902" s="5" t="s">
        <v>130</v>
      </c>
      <c r="I4902">
        <v>523.7064105609079</v>
      </c>
      <c r="J4902">
        <v>4819.8106483072124</v>
      </c>
      <c r="K4902">
        <v>129.41373017288859</v>
      </c>
      <c r="L4902">
        <v>413.78585771017163</v>
      </c>
      <c r="M4902">
        <v>1238.7786611904</v>
      </c>
      <c r="N4902">
        <v>282.76062000000002</v>
      </c>
      <c r="O4902">
        <v>1215.495276542812</v>
      </c>
      <c r="P4902">
        <v>1440</v>
      </c>
      <c r="Q4902">
        <v>1.596686789849094</v>
      </c>
      <c r="R4902">
        <v>674.47360415960111</v>
      </c>
      <c r="S4902">
        <v>1317.7087793034491</v>
      </c>
      <c r="T4902">
        <v>2369.4191281564922</v>
      </c>
      <c r="U4902">
        <v>32.908510602153108</v>
      </c>
      <c r="V4902">
        <v>25</v>
      </c>
      <c r="W4902">
        <v>339.8409485416114</v>
      </c>
      <c r="X4902">
        <v>2139.7085966016002</v>
      </c>
      <c r="Y4902">
        <v>3841.2089999999998</v>
      </c>
      <c r="Z4902">
        <v>1219.833800193659</v>
      </c>
      <c r="AA4902">
        <v>10730.983849316081</v>
      </c>
      <c r="AB4902">
        <v>144</v>
      </c>
      <c r="AC4902">
        <v>1202.5520200000001</v>
      </c>
      <c r="AD4902">
        <v>1492.4685160033209</v>
      </c>
      <c r="AE4902">
        <v>2064.2557145109122</v>
      </c>
      <c r="AF4902">
        <v>1061.689709152254</v>
      </c>
      <c r="AG4902">
        <v>5126.0264749998123</v>
      </c>
      <c r="AH4902">
        <v>823.38341018017002</v>
      </c>
      <c r="AI4902">
        <v>1129.5409065217921</v>
      </c>
      <c r="AJ4902">
        <v>1685.121874441493</v>
      </c>
      <c r="AK4902">
        <v>675.69745155840008</v>
      </c>
      <c r="AL4902">
        <v>48161.16796875</v>
      </c>
      <c r="AM4902">
        <v>35145.71484375</v>
      </c>
      <c r="AN4902">
        <v>13015.4560546875</v>
      </c>
      <c r="AO4902" s="5" t="s">
        <v>1252</v>
      </c>
    </row>
    <row r="4903" spans="1:41" ht="14.25" x14ac:dyDescent="0.45">
      <c r="A4903">
        <v>2023</v>
      </c>
      <c r="B4903" s="5" t="s">
        <v>1508</v>
      </c>
      <c r="C4903" s="5" t="s">
        <v>277</v>
      </c>
      <c r="D4903" s="5" t="s">
        <v>107</v>
      </c>
      <c r="E4903" s="5" t="s">
        <v>29</v>
      </c>
      <c r="F4903" s="5" t="s">
        <v>29</v>
      </c>
      <c r="G4903" s="5" t="s">
        <v>87</v>
      </c>
      <c r="H4903" s="5" t="s">
        <v>130</v>
      </c>
      <c r="I4903">
        <v>114.3204040682417</v>
      </c>
      <c r="J4903">
        <v>4089.6000000000008</v>
      </c>
      <c r="K4903">
        <v>77.361793244104476</v>
      </c>
      <c r="L4903">
        <v>669.10470000000009</v>
      </c>
      <c r="M4903">
        <v>1280.2641378275121</v>
      </c>
      <c r="N4903">
        <v>325.63482192218191</v>
      </c>
      <c r="O4903">
        <v>1235</v>
      </c>
      <c r="P4903">
        <v>1536</v>
      </c>
      <c r="Q4903">
        <v>1.943438558028429</v>
      </c>
      <c r="R4903">
        <v>600.97028615837723</v>
      </c>
      <c r="S4903">
        <v>966.11688000486367</v>
      </c>
      <c r="T4903">
        <v>2453.2152358628191</v>
      </c>
      <c r="U4903">
        <v>41.82823990178089</v>
      </c>
      <c r="V4903">
        <v>1204</v>
      </c>
      <c r="W4903">
        <v>292.91484525056637</v>
      </c>
      <c r="X4903">
        <v>2112.9724957545441</v>
      </c>
      <c r="Y4903">
        <v>3814.86</v>
      </c>
      <c r="Z4903">
        <v>1135.5999999999999</v>
      </c>
      <c r="AA4903">
        <v>10987.262675268081</v>
      </c>
      <c r="AB4903">
        <v>374</v>
      </c>
      <c r="AC4903">
        <v>1094.648479738097</v>
      </c>
      <c r="AD4903">
        <v>1969.973969109202</v>
      </c>
      <c r="AE4903">
        <v>1546.590382922991</v>
      </c>
      <c r="AF4903">
        <v>960.19570080686401</v>
      </c>
      <c r="AG4903">
        <v>5056</v>
      </c>
      <c r="AH4903">
        <v>1123.0511387567481</v>
      </c>
      <c r="AI4903">
        <v>587.00134988213506</v>
      </c>
      <c r="AJ4903">
        <v>1752.3486818564161</v>
      </c>
      <c r="AK4903">
        <v>738.09299888924147</v>
      </c>
      <c r="AL4903">
        <v>48140.8671875</v>
      </c>
      <c r="AM4903">
        <v>34930.90234375</v>
      </c>
      <c r="AN4903">
        <v>13209.9638671875</v>
      </c>
      <c r="AO4903" s="5" t="s">
        <v>3371</v>
      </c>
    </row>
    <row r="4904" spans="1:41" ht="14.25" x14ac:dyDescent="0.45">
      <c r="A4904">
        <v>2023</v>
      </c>
      <c r="B4904" s="5" t="s">
        <v>1507</v>
      </c>
      <c r="C4904" s="5" t="s">
        <v>277</v>
      </c>
      <c r="D4904" s="5" t="s">
        <v>107</v>
      </c>
      <c r="E4904" s="5" t="s">
        <v>29</v>
      </c>
      <c r="F4904" s="5" t="s">
        <v>29</v>
      </c>
      <c r="G4904" s="5" t="s">
        <v>87</v>
      </c>
      <c r="H4904" s="5" t="s">
        <v>130</v>
      </c>
      <c r="I4904">
        <v>125.0769934725714</v>
      </c>
      <c r="J4904">
        <v>1638.508216571337</v>
      </c>
      <c r="K4904">
        <v>70</v>
      </c>
      <c r="L4904">
        <v>560.73743319758842</v>
      </c>
      <c r="M4904">
        <v>1083.1164321413951</v>
      </c>
      <c r="N4904">
        <v>346.92</v>
      </c>
      <c r="O4904">
        <v>1262.163360577608</v>
      </c>
      <c r="P4904">
        <v>1536</v>
      </c>
      <c r="Q4904">
        <v>1.634689538011507</v>
      </c>
      <c r="R4904">
        <v>523.08981382649222</v>
      </c>
      <c r="S4904">
        <v>1283.8311331062</v>
      </c>
      <c r="T4904">
        <v>1843.321743642754</v>
      </c>
      <c r="U4904">
        <v>20</v>
      </c>
      <c r="V4904">
        <v>1325</v>
      </c>
      <c r="W4904">
        <v>299.64986266690698</v>
      </c>
      <c r="X4904">
        <v>1924.540446148136</v>
      </c>
      <c r="Y4904">
        <v>4255</v>
      </c>
      <c r="Z4904">
        <v>1068.45</v>
      </c>
      <c r="AA4904">
        <v>11053.94919461945</v>
      </c>
      <c r="AB4904">
        <v>374</v>
      </c>
      <c r="AC4904">
        <v>917.78627124709283</v>
      </c>
      <c r="AD4904">
        <v>1566.24</v>
      </c>
      <c r="AE4904">
        <v>1486.4871072567821</v>
      </c>
      <c r="AF4904">
        <v>997.80958194453069</v>
      </c>
      <c r="AG4904">
        <v>5851.792233570698</v>
      </c>
      <c r="AH4904">
        <v>1408.75</v>
      </c>
      <c r="AI4904">
        <v>598.74137687977782</v>
      </c>
      <c r="AJ4904">
        <v>1744.081793928767</v>
      </c>
      <c r="AK4904">
        <v>547</v>
      </c>
      <c r="AL4904">
        <v>45713.6796875</v>
      </c>
      <c r="AM4904">
        <v>33452.32421875</v>
      </c>
      <c r="AN4904">
        <v>12261.3544921875</v>
      </c>
      <c r="AO4904" s="5" t="s">
        <v>3373</v>
      </c>
    </row>
    <row r="4905" spans="1:41" ht="14.25" x14ac:dyDescent="0.45">
      <c r="A4905">
        <v>2023</v>
      </c>
      <c r="B4905" s="5" t="s">
        <v>5028</v>
      </c>
      <c r="C4905" s="5" t="s">
        <v>305</v>
      </c>
      <c r="D4905" s="5" t="s">
        <v>7</v>
      </c>
      <c r="E4905" s="5" t="s">
        <v>1</v>
      </c>
      <c r="F4905" s="5" t="s">
        <v>116</v>
      </c>
      <c r="G4905" s="5" t="s">
        <v>82</v>
      </c>
      <c r="H4905" s="5" t="s">
        <v>303</v>
      </c>
      <c r="I4905">
        <v>45.784035000000003</v>
      </c>
      <c r="J4905">
        <v>96.105456146712996</v>
      </c>
      <c r="K4905">
        <v>180</v>
      </c>
      <c r="L4905">
        <v>56.761551933882622</v>
      </c>
      <c r="M4905">
        <v>90</v>
      </c>
      <c r="N4905">
        <v>80</v>
      </c>
      <c r="O4905">
        <v>40</v>
      </c>
      <c r="P4905">
        <v>15</v>
      </c>
      <c r="Q4905">
        <v>3.631308671189561</v>
      </c>
      <c r="R4905">
        <v>25</v>
      </c>
      <c r="S4905">
        <v>95</v>
      </c>
      <c r="T4905">
        <v>65</v>
      </c>
      <c r="U4905">
        <v>15</v>
      </c>
      <c r="V4905">
        <v>75</v>
      </c>
      <c r="W4905">
        <v>100</v>
      </c>
      <c r="X4905">
        <v>100</v>
      </c>
      <c r="Y4905">
        <v>15.5</v>
      </c>
      <c r="Z4905">
        <v>96.5</v>
      </c>
      <c r="AA4905">
        <v>99.29157223333624</v>
      </c>
      <c r="AB4905">
        <v>80</v>
      </c>
      <c r="AC4905">
        <v>72.3</v>
      </c>
      <c r="AD4905">
        <v>50</v>
      </c>
      <c r="AE4905">
        <v>100</v>
      </c>
      <c r="AF4905">
        <v>41.303759011546227</v>
      </c>
      <c r="AG4905">
        <v>9.59</v>
      </c>
      <c r="AH4905">
        <v>42.9</v>
      </c>
      <c r="AI4905">
        <v>40</v>
      </c>
      <c r="AJ4905">
        <v>5.3</v>
      </c>
      <c r="AK4905">
        <v>49</v>
      </c>
      <c r="AL4905">
        <v>61.516128540039063</v>
      </c>
      <c r="AM4905">
        <v>50.121627807617188</v>
      </c>
      <c r="AN4905">
        <v>77.658332824707031</v>
      </c>
      <c r="AO4905" s="5" t="s">
        <v>6109</v>
      </c>
    </row>
    <row r="4906" spans="1:41" ht="14.25" x14ac:dyDescent="0.45">
      <c r="A4906">
        <v>2023</v>
      </c>
      <c r="B4906" s="5" t="s">
        <v>5028</v>
      </c>
      <c r="C4906" s="5" t="s">
        <v>305</v>
      </c>
      <c r="D4906" s="5" t="s">
        <v>7</v>
      </c>
      <c r="E4906" s="5" t="s">
        <v>1</v>
      </c>
      <c r="F4906" s="5" t="s">
        <v>117</v>
      </c>
      <c r="G4906" s="5" t="s">
        <v>82</v>
      </c>
      <c r="H4906" s="5" t="s">
        <v>303</v>
      </c>
      <c r="I4906">
        <v>106.829415</v>
      </c>
      <c r="J4906">
        <v>95.750500000000002</v>
      </c>
      <c r="K4906">
        <v>160</v>
      </c>
      <c r="L4906">
        <v>90.691047153175873</v>
      </c>
      <c r="M4906">
        <v>110</v>
      </c>
      <c r="N4906">
        <v>110</v>
      </c>
      <c r="O4906">
        <v>232</v>
      </c>
      <c r="P4906">
        <v>68</v>
      </c>
      <c r="Q4906">
        <v>18.899999999999999</v>
      </c>
      <c r="R4906">
        <v>125</v>
      </c>
      <c r="S4906">
        <v>67</v>
      </c>
      <c r="T4906">
        <v>80</v>
      </c>
      <c r="U4906">
        <v>30</v>
      </c>
      <c r="V4906">
        <v>75</v>
      </c>
      <c r="W4906">
        <v>50</v>
      </c>
      <c r="X4906">
        <v>90</v>
      </c>
      <c r="Y4906">
        <v>78.5</v>
      </c>
      <c r="Z4906">
        <v>141.5</v>
      </c>
      <c r="AA4906">
        <v>197.4008977889774</v>
      </c>
      <c r="AB4906">
        <v>35</v>
      </c>
      <c r="AC4906">
        <v>161.88</v>
      </c>
      <c r="AD4906">
        <v>125</v>
      </c>
      <c r="AE4906">
        <v>270</v>
      </c>
      <c r="AF4906">
        <v>78.48522049422688</v>
      </c>
      <c r="AG4906">
        <v>86.44</v>
      </c>
      <c r="AH4906">
        <v>62.7</v>
      </c>
      <c r="AI4906">
        <v>169</v>
      </c>
      <c r="AJ4906">
        <v>30.1</v>
      </c>
      <c r="AK4906">
        <v>128</v>
      </c>
      <c r="AL4906">
        <v>105.97161102294922</v>
      </c>
      <c r="AM4906">
        <v>103.79277038574219</v>
      </c>
      <c r="AN4906">
        <v>109.05832672119141</v>
      </c>
      <c r="AO4906" s="5" t="s">
        <v>6110</v>
      </c>
    </row>
    <row r="4907" spans="1:41" ht="14.25" x14ac:dyDescent="0.45">
      <c r="A4907">
        <v>2023</v>
      </c>
      <c r="B4907" s="5" t="s">
        <v>5028</v>
      </c>
      <c r="C4907" s="5" t="s">
        <v>305</v>
      </c>
      <c r="D4907" s="5" t="s">
        <v>7</v>
      </c>
      <c r="E4907" s="5" t="s">
        <v>118</v>
      </c>
      <c r="F4907" s="5" t="s">
        <v>116</v>
      </c>
      <c r="G4907" s="5" t="s">
        <v>82</v>
      </c>
      <c r="H4907" s="5" t="s">
        <v>303</v>
      </c>
      <c r="I4907">
        <v>0.447579</v>
      </c>
      <c r="J4907">
        <v>0.35886966634253048</v>
      </c>
      <c r="K4907">
        <v>0.7</v>
      </c>
      <c r="L4907">
        <v>0.42306117252215208</v>
      </c>
      <c r="M4907">
        <v>0.4</v>
      </c>
      <c r="N4907">
        <v>0.26</v>
      </c>
      <c r="O4907">
        <v>0.54</v>
      </c>
      <c r="P4907">
        <v>0.06</v>
      </c>
      <c r="Q4907">
        <v>1.8049594492375799E-2</v>
      </c>
      <c r="R4907">
        <v>0.16</v>
      </c>
      <c r="S4907">
        <v>0.4</v>
      </c>
      <c r="T4907">
        <v>0.35</v>
      </c>
      <c r="U4907">
        <v>0.3</v>
      </c>
      <c r="V4907">
        <v>0.54</v>
      </c>
      <c r="W4907">
        <v>0.5</v>
      </c>
      <c r="X4907">
        <v>0.3</v>
      </c>
      <c r="Y4907">
        <v>7.0000000000000007E-2</v>
      </c>
      <c r="Z4907">
        <v>0.53</v>
      </c>
      <c r="AA4907">
        <v>0.41392865162412301</v>
      </c>
      <c r="AB4907">
        <v>0.5</v>
      </c>
      <c r="AC4907">
        <v>1.07</v>
      </c>
      <c r="AD4907">
        <v>0.26</v>
      </c>
      <c r="AE4907">
        <v>0.65</v>
      </c>
      <c r="AF4907">
        <v>0.36123466569946022</v>
      </c>
      <c r="AG4907">
        <v>0.06</v>
      </c>
      <c r="AH4907">
        <v>0.29640462295269299</v>
      </c>
      <c r="AI4907">
        <v>0.16</v>
      </c>
      <c r="AJ4907">
        <v>0.02</v>
      </c>
      <c r="AK4907">
        <v>0.22</v>
      </c>
      <c r="AL4907">
        <v>0.35755616426467896</v>
      </c>
      <c r="AM4907">
        <v>0.33780720829963684</v>
      </c>
      <c r="AN4907">
        <v>0.38553369045257568</v>
      </c>
      <c r="AO4907" s="5" t="s">
        <v>6111</v>
      </c>
    </row>
    <row r="4908" spans="1:41" ht="14.25" x14ac:dyDescent="0.45">
      <c r="A4908">
        <v>2023</v>
      </c>
      <c r="B4908" s="5" t="s">
        <v>5028</v>
      </c>
      <c r="C4908" s="5" t="s">
        <v>305</v>
      </c>
      <c r="D4908" s="5" t="s">
        <v>7</v>
      </c>
      <c r="E4908" s="5" t="s">
        <v>118</v>
      </c>
      <c r="F4908" s="5" t="s">
        <v>117</v>
      </c>
      <c r="G4908" s="5" t="s">
        <v>82</v>
      </c>
      <c r="H4908" s="5" t="s">
        <v>303</v>
      </c>
      <c r="I4908">
        <v>1.044351</v>
      </c>
      <c r="J4908">
        <v>1.6964999999999999</v>
      </c>
      <c r="K4908">
        <v>1.5</v>
      </c>
      <c r="L4908">
        <v>3.3098393478209549</v>
      </c>
      <c r="M4908">
        <v>2.4</v>
      </c>
      <c r="N4908">
        <v>1.32</v>
      </c>
      <c r="O4908">
        <v>3</v>
      </c>
      <c r="P4908">
        <v>1.6</v>
      </c>
      <c r="Q4908">
        <v>0.54394908826119248</v>
      </c>
      <c r="R4908">
        <v>1.6</v>
      </c>
      <c r="S4908">
        <v>1.250819756692769</v>
      </c>
      <c r="T4908">
        <v>0.67</v>
      </c>
      <c r="U4908">
        <v>0.6</v>
      </c>
      <c r="V4908">
        <v>1.07</v>
      </c>
      <c r="W4908">
        <v>1</v>
      </c>
      <c r="X4908">
        <v>2</v>
      </c>
      <c r="Y4908">
        <v>1.1299999999999999</v>
      </c>
      <c r="Z4908">
        <v>1.82</v>
      </c>
      <c r="AA4908">
        <v>2.2650525991489858</v>
      </c>
      <c r="AB4908">
        <v>0.5</v>
      </c>
      <c r="AC4908">
        <v>2.4</v>
      </c>
      <c r="AD4908">
        <v>2.532</v>
      </c>
      <c r="AE4908">
        <v>3.65</v>
      </c>
      <c r="AF4908">
        <v>1.76098266715027</v>
      </c>
      <c r="AG4908">
        <v>1.23</v>
      </c>
      <c r="AH4908">
        <v>1.331797688523654</v>
      </c>
      <c r="AI4908">
        <v>2.0699999999999998</v>
      </c>
      <c r="AJ4908">
        <v>0.53</v>
      </c>
      <c r="AK4908">
        <v>1.88</v>
      </c>
      <c r="AL4908">
        <v>1.645010232925415</v>
      </c>
      <c r="AM4908">
        <v>1.6218043565750122</v>
      </c>
      <c r="AN4908">
        <v>1.6778846979141235</v>
      </c>
      <c r="AO4908" s="5" t="s">
        <v>6112</v>
      </c>
    </row>
    <row r="4909" spans="1:41" ht="14.25" x14ac:dyDescent="0.45">
      <c r="A4909">
        <v>2024</v>
      </c>
      <c r="B4909" s="5" t="s">
        <v>4071</v>
      </c>
      <c r="C4909" s="5" t="s">
        <v>170</v>
      </c>
      <c r="D4909" s="5" t="s">
        <v>83</v>
      </c>
      <c r="E4909" s="5" t="s">
        <v>84</v>
      </c>
      <c r="F4909" s="5" t="s">
        <v>85</v>
      </c>
      <c r="G4909" s="5" t="s">
        <v>86</v>
      </c>
      <c r="H4909" s="5" t="s">
        <v>130</v>
      </c>
      <c r="I4909">
        <v>14697.774061876667</v>
      </c>
      <c r="J4909">
        <v>52020.422445387965</v>
      </c>
      <c r="K4909">
        <v>1019.1258828420905</v>
      </c>
      <c r="L4909">
        <v>2700.5565831575796</v>
      </c>
      <c r="M4909">
        <v>22321.241674575504</v>
      </c>
      <c r="N4909">
        <v>16551.39661031506</v>
      </c>
      <c r="O4909">
        <v>9350.1372635448261</v>
      </c>
      <c r="P4909">
        <v>9698.3404065346695</v>
      </c>
      <c r="Q4909">
        <v>3879.1065107507761</v>
      </c>
      <c r="R4909">
        <v>7883.8204601247353</v>
      </c>
      <c r="S4909">
        <v>17855.733770658015</v>
      </c>
      <c r="T4909">
        <v>10798.112765862372</v>
      </c>
      <c r="U4909">
        <v>1643.3699237950543</v>
      </c>
      <c r="V4909">
        <v>23716.769200601717</v>
      </c>
      <c r="W4909">
        <v>3558.235254274648</v>
      </c>
      <c r="X4909">
        <v>15493.697292949397</v>
      </c>
      <c r="Y4909">
        <v>47802.216822780734</v>
      </c>
      <c r="Z4909">
        <v>16461.46581363419</v>
      </c>
      <c r="AA4909">
        <v>174665.13014212978</v>
      </c>
      <c r="AB4909">
        <v>1036.6579044070832</v>
      </c>
      <c r="AC4909">
        <v>10058.790008013699</v>
      </c>
      <c r="AD4909">
        <v>14972.45294617242</v>
      </c>
      <c r="AE4909">
        <v>16532.424840381285</v>
      </c>
      <c r="AF4909">
        <v>37421.816194369596</v>
      </c>
      <c r="AG4909">
        <v>168769.36057196892</v>
      </c>
      <c r="AH4909">
        <v>31821.524125150416</v>
      </c>
      <c r="AI4909">
        <v>4276.052655281499</v>
      </c>
      <c r="AJ4909">
        <v>41408.721844408603</v>
      </c>
      <c r="AK4909">
        <v>1654.5793932377114</v>
      </c>
      <c r="AL4909">
        <v>780069.0625</v>
      </c>
      <c r="AM4909">
        <v>645911.5</v>
      </c>
      <c r="AN4909">
        <v>134157.546875</v>
      </c>
      <c r="AO4909" s="5" t="s">
        <v>4748</v>
      </c>
    </row>
    <row r="4910" spans="1:41" ht="14.25" x14ac:dyDescent="0.45">
      <c r="A4910">
        <v>2024</v>
      </c>
      <c r="B4910" s="5" t="s">
        <v>5028</v>
      </c>
      <c r="C4910" s="5" t="s">
        <v>170</v>
      </c>
      <c r="D4910" s="5" t="s">
        <v>83</v>
      </c>
      <c r="E4910" s="5" t="s">
        <v>84</v>
      </c>
      <c r="F4910" s="5" t="s">
        <v>85</v>
      </c>
      <c r="G4910" s="5" t="s">
        <v>86</v>
      </c>
      <c r="H4910" s="5" t="s">
        <v>130</v>
      </c>
      <c r="I4910">
        <v>14120.50107386112</v>
      </c>
      <c r="J4910">
        <v>66863.300771068141</v>
      </c>
      <c r="K4910">
        <v>1338.3039200000001</v>
      </c>
      <c r="L4910">
        <v>3136</v>
      </c>
      <c r="M4910">
        <v>32815</v>
      </c>
      <c r="N4910">
        <v>14544.889953125001</v>
      </c>
      <c r="O4910">
        <v>8802.5715757142862</v>
      </c>
      <c r="P4910">
        <v>11339.084000000001</v>
      </c>
      <c r="Q4910">
        <v>4142.5607011796164</v>
      </c>
      <c r="R4910">
        <v>6934.8848682415828</v>
      </c>
      <c r="S4910">
        <v>16514.400000000001</v>
      </c>
      <c r="T4910">
        <v>11203</v>
      </c>
      <c r="U4910">
        <v>1613</v>
      </c>
      <c r="V4910">
        <v>8411</v>
      </c>
      <c r="W4910">
        <v>5787</v>
      </c>
      <c r="X4910">
        <v>21461.724104127559</v>
      </c>
      <c r="Y4910">
        <v>60507</v>
      </c>
      <c r="Z4910">
        <v>16485.63103008458</v>
      </c>
      <c r="AA4910">
        <v>171638</v>
      </c>
      <c r="AB4910">
        <v>1842</v>
      </c>
      <c r="AC4910">
        <v>13928.618409999999</v>
      </c>
      <c r="AD4910">
        <v>15329</v>
      </c>
      <c r="AE4910">
        <v>15317.829437775719</v>
      </c>
      <c r="AF4910">
        <v>48748.723129500002</v>
      </c>
      <c r="AG4910">
        <v>231596</v>
      </c>
      <c r="AH4910">
        <v>30464</v>
      </c>
      <c r="AI4910">
        <v>4213</v>
      </c>
      <c r="AJ4910">
        <v>42403</v>
      </c>
      <c r="AK4910">
        <v>1614</v>
      </c>
      <c r="AL4910">
        <v>883114.0625</v>
      </c>
      <c r="AM4910">
        <v>731730</v>
      </c>
      <c r="AN4910">
        <v>151384</v>
      </c>
      <c r="AO4910" s="5" t="s">
        <v>6113</v>
      </c>
    </row>
    <row r="4911" spans="1:41" ht="14.25" x14ac:dyDescent="0.45">
      <c r="A4911">
        <v>2024</v>
      </c>
      <c r="B4911" s="5" t="s">
        <v>1508</v>
      </c>
      <c r="C4911" s="5" t="s">
        <v>170</v>
      </c>
      <c r="D4911" s="5" t="s">
        <v>83</v>
      </c>
      <c r="E4911" s="5" t="s">
        <v>84</v>
      </c>
      <c r="F4911" s="5" t="s">
        <v>85</v>
      </c>
      <c r="G4911" s="5" t="s">
        <v>86</v>
      </c>
      <c r="H4911" s="5" t="s">
        <v>130</v>
      </c>
      <c r="I4911">
        <v>10515.708332069182</v>
      </c>
      <c r="J4911">
        <v>14440.125064440293</v>
      </c>
      <c r="K4911">
        <v>1077.772838117605</v>
      </c>
      <c r="L4911">
        <v>3348.9545584425159</v>
      </c>
      <c r="M4911">
        <v>22025.435693751941</v>
      </c>
      <c r="N4911">
        <v>12511.258630485834</v>
      </c>
      <c r="O4911">
        <v>7309.7697385247138</v>
      </c>
      <c r="P4911">
        <v>8259.5067560500756</v>
      </c>
      <c r="Q4911">
        <v>3356.8073685162467</v>
      </c>
      <c r="R4911">
        <v>8712.7126333776996</v>
      </c>
      <c r="S4911">
        <v>24361.701751959146</v>
      </c>
      <c r="T4911">
        <v>11322.228200433381</v>
      </c>
      <c r="U4911">
        <v>1600.9417366205257</v>
      </c>
      <c r="V4911">
        <v>7935.1025206408658</v>
      </c>
      <c r="W4911">
        <v>2924.5815034337093</v>
      </c>
      <c r="X4911">
        <v>10596.325125441115</v>
      </c>
      <c r="Y4911">
        <v>47011.103982642278</v>
      </c>
      <c r="Z4911">
        <v>12741.29577062156</v>
      </c>
      <c r="AA4911">
        <v>177646.94220442741</v>
      </c>
      <c r="AB4911">
        <v>0</v>
      </c>
      <c r="AC4911">
        <v>9409.967288802427</v>
      </c>
      <c r="AD4911">
        <v>20408.028300700233</v>
      </c>
      <c r="AE4911">
        <v>21152.975968117556</v>
      </c>
      <c r="AF4911">
        <v>32586.463607332968</v>
      </c>
      <c r="AG4911">
        <v>196491.46054931585</v>
      </c>
      <c r="AH4911">
        <v>35572.202755989187</v>
      </c>
      <c r="AI4911">
        <v>5892.9475284159462</v>
      </c>
      <c r="AJ4911">
        <v>42844.227925698149</v>
      </c>
      <c r="AK4911">
        <v>2479.3421829149788</v>
      </c>
      <c r="AL4911">
        <v>754535.875</v>
      </c>
      <c r="AM4911">
        <v>610565.5625</v>
      </c>
      <c r="AN4911">
        <v>143970.34375</v>
      </c>
      <c r="AO4911" s="5" t="s">
        <v>3374</v>
      </c>
    </row>
    <row r="4912" spans="1:41" ht="14.25" x14ac:dyDescent="0.45">
      <c r="A4912">
        <v>2024</v>
      </c>
      <c r="B4912" s="5" t="s">
        <v>589</v>
      </c>
      <c r="C4912" s="5" t="s">
        <v>170</v>
      </c>
      <c r="D4912" s="5" t="s">
        <v>83</v>
      </c>
      <c r="E4912" s="5" t="s">
        <v>84</v>
      </c>
      <c r="F4912" s="5" t="s">
        <v>85</v>
      </c>
      <c r="G4912" s="5" t="s">
        <v>86</v>
      </c>
      <c r="H4912" s="5" t="s">
        <v>130</v>
      </c>
      <c r="I4912">
        <v>10129.792719539901</v>
      </c>
      <c r="J4912">
        <v>20986.516435171285</v>
      </c>
      <c r="K4912">
        <v>1053.1077738192812</v>
      </c>
      <c r="L4912">
        <v>2724.0670842946324</v>
      </c>
      <c r="M4912">
        <v>14921.857730649008</v>
      </c>
      <c r="N4912">
        <v>13487.635349167305</v>
      </c>
      <c r="O4912">
        <v>9258.2186446350315</v>
      </c>
      <c r="P4912">
        <v>8981.8415500421761</v>
      </c>
      <c r="Q4912">
        <v>3097.3631673612995</v>
      </c>
      <c r="R4912">
        <v>6174.8305964641668</v>
      </c>
      <c r="S4912">
        <v>24154.181930811934</v>
      </c>
      <c r="T4912">
        <v>11571.446305070731</v>
      </c>
      <c r="U4912">
        <v>1675.2057127891387</v>
      </c>
      <c r="V4912">
        <v>6043.6920930979513</v>
      </c>
      <c r="W4912">
        <v>4800.5578157366826</v>
      </c>
      <c r="X4912">
        <v>13470.155995780122</v>
      </c>
      <c r="Y4912">
        <v>45098.384973290114</v>
      </c>
      <c r="Z4912">
        <v>14670.249097081367</v>
      </c>
      <c r="AA4912">
        <v>223214.3131029236</v>
      </c>
      <c r="AB4912">
        <v>1071.1549836528777</v>
      </c>
      <c r="AC4912">
        <v>10201.375714040174</v>
      </c>
      <c r="AD4912">
        <v>15334.502346213279</v>
      </c>
      <c r="AE4912">
        <v>15975.072726126713</v>
      </c>
      <c r="AF4912">
        <v>33687.694485713102</v>
      </c>
      <c r="AG4912">
        <v>172985.69105675828</v>
      </c>
      <c r="AH4912">
        <v>33106.804173711433</v>
      </c>
      <c r="AI4912">
        <v>4493.0418529768258</v>
      </c>
      <c r="AJ4912">
        <v>42104.782925045874</v>
      </c>
      <c r="AK4912">
        <v>1713.317173555381</v>
      </c>
      <c r="AL4912">
        <v>766186.9375</v>
      </c>
      <c r="AM4912">
        <v>631238.5625</v>
      </c>
      <c r="AN4912">
        <v>134948.34375</v>
      </c>
      <c r="AO4912" s="5" t="s">
        <v>1253</v>
      </c>
    </row>
    <row r="4913" spans="1:41" ht="14.25" x14ac:dyDescent="0.45">
      <c r="A4913">
        <v>2024</v>
      </c>
      <c r="B4913" s="5" t="s">
        <v>1509</v>
      </c>
      <c r="C4913" s="5" t="s">
        <v>170</v>
      </c>
      <c r="D4913" s="5" t="s">
        <v>83</v>
      </c>
      <c r="E4913" s="5" t="s">
        <v>84</v>
      </c>
      <c r="F4913" s="5" t="s">
        <v>85</v>
      </c>
      <c r="G4913" s="5" t="s">
        <v>86</v>
      </c>
      <c r="H4913" s="5" t="s">
        <v>130</v>
      </c>
      <c r="I4913">
        <v>8309.8478315700177</v>
      </c>
      <c r="J4913">
        <v>16528.465913539807</v>
      </c>
      <c r="K4913">
        <v>1089.3674034798639</v>
      </c>
      <c r="L4913">
        <v>3597.6495355123948</v>
      </c>
      <c r="M4913">
        <v>21997.187076991449</v>
      </c>
      <c r="N4913">
        <v>16242.059609963668</v>
      </c>
      <c r="O4913">
        <v>8553.8073213143725</v>
      </c>
      <c r="P4913">
        <v>11114.070689224309</v>
      </c>
      <c r="Q4913">
        <v>2971.3104675685036</v>
      </c>
      <c r="R4913">
        <v>6449.3190367434581</v>
      </c>
      <c r="S4913">
        <v>18722.624358320772</v>
      </c>
      <c r="T4913">
        <v>11769.547324028681</v>
      </c>
      <c r="U4913">
        <v>1605.0378025140508</v>
      </c>
      <c r="V4913">
        <v>5383.3362039301419</v>
      </c>
      <c r="W4913">
        <v>2947.3136182590893</v>
      </c>
      <c r="X4913">
        <v>14514.140286253469</v>
      </c>
      <c r="Y4913">
        <v>47883.286549366923</v>
      </c>
      <c r="Z4913">
        <v>14796.333852606864</v>
      </c>
      <c r="AA4913">
        <v>176017.89868222989</v>
      </c>
      <c r="AB4913">
        <v>0</v>
      </c>
      <c r="AC4913">
        <v>10856.093596482611</v>
      </c>
      <c r="AD4913">
        <v>17891.246147108654</v>
      </c>
      <c r="AE4913">
        <v>20119.833130520838</v>
      </c>
      <c r="AF4913">
        <v>35639.816364099679</v>
      </c>
      <c r="AG4913">
        <v>174289.71552521057</v>
      </c>
      <c r="AH4913">
        <v>33198.855846508079</v>
      </c>
      <c r="AI4913">
        <v>5201.9516044634929</v>
      </c>
      <c r="AJ4913">
        <v>65625.878067397571</v>
      </c>
      <c r="AK4913">
        <v>1743.9732030181663</v>
      </c>
      <c r="AL4913">
        <v>755060</v>
      </c>
      <c r="AM4913">
        <v>617429.9375</v>
      </c>
      <c r="AN4913">
        <v>137630.015625</v>
      </c>
      <c r="AO4913" s="5" t="s">
        <v>3375</v>
      </c>
    </row>
    <row r="4914" spans="1:41" ht="14.25" x14ac:dyDescent="0.45">
      <c r="A4914">
        <v>2024</v>
      </c>
      <c r="B4914" s="5" t="s">
        <v>1509</v>
      </c>
      <c r="C4914" s="5" t="s">
        <v>170</v>
      </c>
      <c r="D4914" s="5" t="s">
        <v>83</v>
      </c>
      <c r="E4914" s="5" t="s">
        <v>84</v>
      </c>
      <c r="F4914" s="5" t="s">
        <v>85</v>
      </c>
      <c r="G4914" s="5" t="s">
        <v>87</v>
      </c>
      <c r="H4914" s="5" t="s">
        <v>130</v>
      </c>
      <c r="I4914">
        <v>9070.752595843338</v>
      </c>
      <c r="J4914">
        <v>17705.5</v>
      </c>
      <c r="K4914">
        <v>1223.424510181253</v>
      </c>
      <c r="L4914">
        <v>3980.0032000000001</v>
      </c>
      <c r="M4914">
        <v>24151.44776087745</v>
      </c>
      <c r="N4914">
        <v>17729.29027763976</v>
      </c>
      <c r="O4914">
        <v>9252.0602495833336</v>
      </c>
      <c r="P4914">
        <v>10151.304601600001</v>
      </c>
      <c r="Q4914">
        <v>3139.5968950926358</v>
      </c>
      <c r="R4914">
        <v>7223.7286833342732</v>
      </c>
      <c r="S4914">
        <v>24209.78835490884</v>
      </c>
      <c r="T4914">
        <v>12109.795305899541</v>
      </c>
      <c r="U4914">
        <v>1734.8291790748151</v>
      </c>
      <c r="V4914">
        <v>5819</v>
      </c>
      <c r="W4914">
        <v>3172.7031089817829</v>
      </c>
      <c r="X4914">
        <v>15531.10367035928</v>
      </c>
      <c r="Y4914">
        <v>53515.20678</v>
      </c>
      <c r="Z4914">
        <v>15602.12837273707</v>
      </c>
      <c r="AA4914">
        <v>192678.91378232269</v>
      </c>
      <c r="AB4914">
        <v>1000</v>
      </c>
      <c r="AC4914">
        <v>11656.322190000001</v>
      </c>
      <c r="AD4914">
        <v>19249.457724383959</v>
      </c>
      <c r="AE4914">
        <v>21703.26702679638</v>
      </c>
      <c r="AF4914">
        <v>38903.234253202718</v>
      </c>
      <c r="AG4914">
        <v>201717.51596607341</v>
      </c>
      <c r="AH4914">
        <v>37046.029776788797</v>
      </c>
      <c r="AI4914">
        <v>5566.9380234187338</v>
      </c>
      <c r="AJ4914">
        <v>71868.797232401877</v>
      </c>
      <c r="AK4914">
        <v>2097.5451149790042</v>
      </c>
      <c r="AL4914">
        <v>838809.6875</v>
      </c>
      <c r="AM4914">
        <v>684199.375</v>
      </c>
      <c r="AN4914">
        <v>154610.296875</v>
      </c>
      <c r="AO4914" s="5" t="s">
        <v>3377</v>
      </c>
    </row>
    <row r="4915" spans="1:41" ht="14.25" x14ac:dyDescent="0.45">
      <c r="A4915">
        <v>2024</v>
      </c>
      <c r="B4915" s="5" t="s">
        <v>1508</v>
      </c>
      <c r="C4915" s="5" t="s">
        <v>170</v>
      </c>
      <c r="D4915" s="5" t="s">
        <v>83</v>
      </c>
      <c r="E4915" s="5" t="s">
        <v>84</v>
      </c>
      <c r="F4915" s="5" t="s">
        <v>85</v>
      </c>
      <c r="G4915" s="5" t="s">
        <v>87</v>
      </c>
      <c r="H4915" s="5" t="s">
        <v>130</v>
      </c>
      <c r="I4915">
        <v>9553.9442399999989</v>
      </c>
      <c r="J4915">
        <v>16130.36</v>
      </c>
      <c r="K4915">
        <v>1209.8190696298129</v>
      </c>
      <c r="L4915">
        <v>3693.2523000000001</v>
      </c>
      <c r="M4915">
        <v>24083.084297843208</v>
      </c>
      <c r="N4915">
        <v>13752.3042632652</v>
      </c>
      <c r="O4915">
        <v>8331</v>
      </c>
      <c r="P4915">
        <v>10268</v>
      </c>
      <c r="Q4915">
        <v>3609.8469132928149</v>
      </c>
      <c r="R4915">
        <v>10088.62497094938</v>
      </c>
      <c r="S4915">
        <v>30202.23261446278</v>
      </c>
      <c r="T4915">
        <v>13563.862160244589</v>
      </c>
      <c r="U4915">
        <v>1721.24402288397</v>
      </c>
      <c r="V4915">
        <v>8615</v>
      </c>
      <c r="W4915">
        <v>3113.2161412611199</v>
      </c>
      <c r="X4915">
        <v>12673.42526849264</v>
      </c>
      <c r="Y4915">
        <v>56019</v>
      </c>
      <c r="Z4915">
        <v>16422.003000000001</v>
      </c>
      <c r="AA4915">
        <v>196999.60790082041</v>
      </c>
      <c r="AB4915">
        <v>831</v>
      </c>
      <c r="AC4915">
        <v>10625</v>
      </c>
      <c r="AD4915">
        <v>26340.907422938501</v>
      </c>
      <c r="AE4915">
        <v>22517.336631697272</v>
      </c>
      <c r="AF4915">
        <v>35937.058945984652</v>
      </c>
      <c r="AG4915">
        <v>226387</v>
      </c>
      <c r="AH4915">
        <v>44414.418949679071</v>
      </c>
      <c r="AI4915">
        <v>6273.0408926985101</v>
      </c>
      <c r="AJ4915">
        <v>54378.699797357418</v>
      </c>
      <c r="AK4915">
        <v>3281.9131356601229</v>
      </c>
      <c r="AL4915">
        <v>871036.25</v>
      </c>
      <c r="AM4915">
        <v>696718.25</v>
      </c>
      <c r="AN4915">
        <v>174317.921875</v>
      </c>
      <c r="AO4915" s="5" t="s">
        <v>3376</v>
      </c>
    </row>
    <row r="4916" spans="1:41" ht="14.25" x14ac:dyDescent="0.45">
      <c r="A4916">
        <v>2024</v>
      </c>
      <c r="B4916" s="5" t="s">
        <v>4071</v>
      </c>
      <c r="C4916" s="5" t="s">
        <v>170</v>
      </c>
      <c r="D4916" s="5" t="s">
        <v>83</v>
      </c>
      <c r="E4916" s="5" t="s">
        <v>84</v>
      </c>
      <c r="F4916" s="5" t="s">
        <v>85</v>
      </c>
      <c r="G4916" s="5" t="s">
        <v>87</v>
      </c>
      <c r="H4916" s="5" t="s">
        <v>130</v>
      </c>
      <c r="I4916">
        <v>16417.015562043511</v>
      </c>
      <c r="J4916">
        <v>58333.546554442939</v>
      </c>
      <c r="K4916">
        <v>1117.177556877949</v>
      </c>
      <c r="L4916">
        <v>3023.3138000000008</v>
      </c>
      <c r="M4916">
        <v>24443.35531012512</v>
      </c>
      <c r="N4916">
        <v>18213.984734133541</v>
      </c>
      <c r="O4916">
        <v>10219.0019520961</v>
      </c>
      <c r="P4916">
        <v>10434.33033277617</v>
      </c>
      <c r="Q4916">
        <v>3772.0126883329758</v>
      </c>
      <c r="R4916">
        <v>8597.265815477971</v>
      </c>
      <c r="S4916">
        <v>19535</v>
      </c>
      <c r="T4916">
        <v>12061.199510317439</v>
      </c>
      <c r="U4916">
        <v>1704.706770960697</v>
      </c>
      <c r="V4916">
        <v>26170</v>
      </c>
      <c r="W4916">
        <v>3919.498939846585</v>
      </c>
      <c r="X4916">
        <v>17305.646771169238</v>
      </c>
      <c r="Y4916">
        <v>52571.976699623978</v>
      </c>
      <c r="Z4916">
        <v>18063</v>
      </c>
      <c r="AA4916">
        <v>203201</v>
      </c>
      <c r="AB4916">
        <v>1008.038</v>
      </c>
      <c r="AC4916">
        <v>11015.09978</v>
      </c>
      <c r="AD4916">
        <v>16428.070905503999</v>
      </c>
      <c r="AE4916">
        <v>18104.187052088069</v>
      </c>
      <c r="AF4916">
        <v>41799.155180676011</v>
      </c>
      <c r="AG4916">
        <v>188638</v>
      </c>
      <c r="AH4916">
        <v>36160</v>
      </c>
      <c r="AI4916">
        <v>4682.5833392997138</v>
      </c>
      <c r="AJ4916">
        <v>46252.420812977623</v>
      </c>
      <c r="AK4916">
        <v>1811.8827163538499</v>
      </c>
      <c r="AL4916">
        <v>875002.4375</v>
      </c>
      <c r="AM4916">
        <v>726311.0625</v>
      </c>
      <c r="AN4916">
        <v>148691.453125</v>
      </c>
      <c r="AO4916" s="5" t="s">
        <v>4749</v>
      </c>
    </row>
    <row r="4917" spans="1:41" ht="14.25" x14ac:dyDescent="0.45">
      <c r="A4917">
        <v>2024</v>
      </c>
      <c r="B4917" s="5" t="s">
        <v>5028</v>
      </c>
      <c r="C4917" s="5" t="s">
        <v>170</v>
      </c>
      <c r="D4917" s="5" t="s">
        <v>83</v>
      </c>
      <c r="E4917" s="5" t="s">
        <v>84</v>
      </c>
      <c r="F4917" s="5" t="s">
        <v>85</v>
      </c>
      <c r="G4917" s="5" t="s">
        <v>87</v>
      </c>
      <c r="H4917" s="5" t="s">
        <v>130</v>
      </c>
      <c r="I4917">
        <v>15901.977650559351</v>
      </c>
      <c r="J4917">
        <v>71177.337634046286</v>
      </c>
      <c r="K4917">
        <v>1460</v>
      </c>
      <c r="L4917">
        <v>3537.5336627647121</v>
      </c>
      <c r="M4917">
        <v>35236.738834128002</v>
      </c>
      <c r="N4917">
        <v>16153.366738571611</v>
      </c>
      <c r="O4917">
        <v>9718.7502955401178</v>
      </c>
      <c r="P4917">
        <v>12580.75871827735</v>
      </c>
      <c r="Q4917">
        <v>4614.2190319647516</v>
      </c>
      <c r="R4917">
        <v>7644.3911365575241</v>
      </c>
      <c r="S4917">
        <v>17966.58203331567</v>
      </c>
      <c r="T4917">
        <v>12595.700945000001</v>
      </c>
      <c r="U4917">
        <v>1695.2792108112999</v>
      </c>
      <c r="V4917">
        <v>9346</v>
      </c>
      <c r="W4917">
        <v>6389.3156081183997</v>
      </c>
      <c r="X4917">
        <v>24380.518582288911</v>
      </c>
      <c r="Y4917">
        <v>68991.939840815059</v>
      </c>
      <c r="Z4917">
        <v>18308.728687804029</v>
      </c>
      <c r="AA4917">
        <v>203201</v>
      </c>
      <c r="AB4917">
        <v>2086</v>
      </c>
      <c r="AC4917">
        <v>15378.322980000001</v>
      </c>
      <c r="AD4917">
        <v>17073.18360939484</v>
      </c>
      <c r="AE4917">
        <v>16912.12142894002</v>
      </c>
      <c r="AF4917">
        <v>54990.513101850433</v>
      </c>
      <c r="AG4917">
        <v>268424</v>
      </c>
      <c r="AH4917">
        <v>34815.321101013069</v>
      </c>
      <c r="AI4917">
        <v>4651.492423881602</v>
      </c>
      <c r="AJ4917">
        <v>48707.71836533241</v>
      </c>
      <c r="AK4917">
        <v>1781</v>
      </c>
      <c r="AL4917">
        <v>1005719.75</v>
      </c>
      <c r="AM4917">
        <v>837565.1875</v>
      </c>
      <c r="AN4917">
        <v>168154.609375</v>
      </c>
      <c r="AO4917" s="5" t="s">
        <v>6114</v>
      </c>
    </row>
    <row r="4918" spans="1:41" ht="14.25" x14ac:dyDescent="0.45">
      <c r="A4918">
        <v>2024</v>
      </c>
      <c r="B4918" s="5" t="s">
        <v>589</v>
      </c>
      <c r="C4918" s="5" t="s">
        <v>170</v>
      </c>
      <c r="D4918" s="5" t="s">
        <v>83</v>
      </c>
      <c r="E4918" s="5" t="s">
        <v>84</v>
      </c>
      <c r="F4918" s="5" t="s">
        <v>85</v>
      </c>
      <c r="G4918" s="5" t="s">
        <v>87</v>
      </c>
      <c r="H4918" s="5" t="s">
        <v>130</v>
      </c>
      <c r="I4918">
        <v>10748.992261292409</v>
      </c>
      <c r="J4918">
        <v>23184.949467980881</v>
      </c>
      <c r="K4918">
        <v>1112.905077276532</v>
      </c>
      <c r="L4918">
        <v>2991.7403345358739</v>
      </c>
      <c r="M4918">
        <v>16145.92574447828</v>
      </c>
      <c r="N4918">
        <v>15045.853999999999</v>
      </c>
      <c r="O4918">
        <v>10020.88762370559</v>
      </c>
      <c r="P4918">
        <v>8460.66</v>
      </c>
      <c r="Q4918">
        <v>3334.8569812136661</v>
      </c>
      <c r="R4918">
        <v>6630.9142983366246</v>
      </c>
      <c r="S4918">
        <v>25626.59076947072</v>
      </c>
      <c r="T4918">
        <v>11570.569641550899</v>
      </c>
      <c r="U4918">
        <v>1762.7606773910361</v>
      </c>
      <c r="V4918">
        <v>6598</v>
      </c>
      <c r="W4918">
        <v>4073.5171233319661</v>
      </c>
      <c r="X4918">
        <v>14849.64095370947</v>
      </c>
      <c r="Y4918">
        <v>49106.157569999981</v>
      </c>
      <c r="Z4918">
        <v>15920.379680371439</v>
      </c>
      <c r="AA4918">
        <v>263260.38341446419</v>
      </c>
      <c r="AB4918">
        <v>1009</v>
      </c>
      <c r="AC4918">
        <v>11128.257180000001</v>
      </c>
      <c r="AD4918">
        <v>16641.237510399998</v>
      </c>
      <c r="AE4918">
        <v>17285.537944038799</v>
      </c>
      <c r="AF4918">
        <v>36997.926721957672</v>
      </c>
      <c r="AG4918">
        <v>193257</v>
      </c>
      <c r="AH4918">
        <v>37261.69845403728</v>
      </c>
      <c r="AI4918">
        <v>4861.6145143907434</v>
      </c>
      <c r="AJ4918">
        <v>46469.891690685057</v>
      </c>
      <c r="AK4918">
        <v>1853.863799019173</v>
      </c>
      <c r="AL4918">
        <v>857211.75</v>
      </c>
      <c r="AM4918">
        <v>712184.25</v>
      </c>
      <c r="AN4918">
        <v>145027.4375</v>
      </c>
      <c r="AO4918" s="5" t="s">
        <v>1254</v>
      </c>
    </row>
    <row r="4919" spans="1:41" ht="14.25" x14ac:dyDescent="0.45">
      <c r="A4919">
        <v>2024</v>
      </c>
      <c r="B4919" s="5" t="s">
        <v>4071</v>
      </c>
      <c r="C4919" s="5" t="s">
        <v>170</v>
      </c>
      <c r="D4919" s="5" t="s">
        <v>83</v>
      </c>
      <c r="E4919" s="5" t="s">
        <v>27</v>
      </c>
      <c r="F4919" s="5" t="s">
        <v>27</v>
      </c>
      <c r="G4919" s="5" t="s">
        <v>86</v>
      </c>
      <c r="H4919" s="5" t="s">
        <v>130</v>
      </c>
      <c r="I4919">
        <v>1028.3916919868925</v>
      </c>
      <c r="J4919">
        <v>82.271335358951404</v>
      </c>
      <c r="K4919"/>
      <c r="L4919">
        <v>113.12308611855818</v>
      </c>
      <c r="M4919">
        <v>308.51750759606773</v>
      </c>
      <c r="N4919">
        <v>0</v>
      </c>
      <c r="O4919">
        <v>51.419584599344624</v>
      </c>
      <c r="P4919">
        <v>0</v>
      </c>
      <c r="Q4919">
        <v>6.5893952700104359</v>
      </c>
      <c r="R4919">
        <v>56.30238835289839</v>
      </c>
      <c r="S4919">
        <v>0</v>
      </c>
      <c r="T4919">
        <v>205.6783383973785</v>
      </c>
      <c r="U4919">
        <v>0</v>
      </c>
      <c r="V4919">
        <v>925.55252278820331</v>
      </c>
      <c r="W4919">
        <v>0</v>
      </c>
      <c r="X4919">
        <v>103.95929573051785</v>
      </c>
      <c r="Y4919">
        <v>1491.167953380994</v>
      </c>
      <c r="Z4919">
        <v>124.43539473041399</v>
      </c>
      <c r="AA4919">
        <v>2296.3986482067312</v>
      </c>
      <c r="AB4919"/>
      <c r="AC4919">
        <v>11.738247882842948</v>
      </c>
      <c r="AD4919">
        <v>55.32705298189687</v>
      </c>
      <c r="AE4919">
        <v>0</v>
      </c>
      <c r="AF4919">
        <v>904.98468894846542</v>
      </c>
      <c r="AG4919">
        <v>12625.564802523078</v>
      </c>
      <c r="AH4919">
        <v>1028.3916919868925</v>
      </c>
      <c r="AI4919">
        <v>99.753994122728571</v>
      </c>
      <c r="AJ4919">
        <v>1382.1584340303834</v>
      </c>
      <c r="AK4919"/>
      <c r="AL4919">
        <v>22901.7265625</v>
      </c>
      <c r="AM4919">
        <v>21048.677734375</v>
      </c>
      <c r="AN4919">
        <v>1853.0474853515625</v>
      </c>
      <c r="AO4919" s="5" t="s">
        <v>4750</v>
      </c>
    </row>
    <row r="4920" spans="1:41" ht="14.25" x14ac:dyDescent="0.45">
      <c r="A4920">
        <v>2024</v>
      </c>
      <c r="B4920" s="5" t="s">
        <v>1508</v>
      </c>
      <c r="C4920" s="5" t="s">
        <v>170</v>
      </c>
      <c r="D4920" s="5" t="s">
        <v>83</v>
      </c>
      <c r="E4920" s="5" t="s">
        <v>27</v>
      </c>
      <c r="F4920" s="5" t="s">
        <v>27</v>
      </c>
      <c r="G4920" s="5" t="s">
        <v>86</v>
      </c>
      <c r="H4920" s="5" t="s">
        <v>130</v>
      </c>
      <c r="I4920">
        <v>0</v>
      </c>
      <c r="J4920">
        <v>885.36670531416837</v>
      </c>
      <c r="K4920">
        <v>89.814403176467081</v>
      </c>
      <c r="L4920">
        <v>167.27932591616994</v>
      </c>
      <c r="M4920">
        <v>201.38073212223478</v>
      </c>
      <c r="N4920">
        <v>0</v>
      </c>
      <c r="O4920">
        <v>59.502042104409441</v>
      </c>
      <c r="P4920">
        <v>0</v>
      </c>
      <c r="Q4920">
        <v>6.5936963421993369</v>
      </c>
      <c r="R4920">
        <v>21.791253251091515</v>
      </c>
      <c r="S4920">
        <v>0</v>
      </c>
      <c r="T4920">
        <v>112.26800397058385</v>
      </c>
      <c r="U4920"/>
      <c r="V4920">
        <v>1010.4120357352546</v>
      </c>
      <c r="W4920">
        <v>0</v>
      </c>
      <c r="X4920">
        <v>33.680401191175157</v>
      </c>
      <c r="Y4920">
        <v>842.0100297793789</v>
      </c>
      <c r="Z4920">
        <v>67.360802382350315</v>
      </c>
      <c r="AA4920">
        <v>2812.4179676418685</v>
      </c>
      <c r="AB4920"/>
      <c r="AC4920">
        <v>11.788140416911304</v>
      </c>
      <c r="AD4920">
        <v>98.477283032847254</v>
      </c>
      <c r="AE4920"/>
      <c r="AF4920">
        <v>1350.1372653227072</v>
      </c>
      <c r="AG4920">
        <v>19928.69338481834</v>
      </c>
      <c r="AH4920">
        <v>2918.96810323518</v>
      </c>
      <c r="AI4920">
        <v>0</v>
      </c>
      <c r="AJ4920">
        <v>1226.9721694753757</v>
      </c>
      <c r="AK4920">
        <v>0</v>
      </c>
      <c r="AL4920">
        <v>31844.9140625</v>
      </c>
      <c r="AM4920">
        <v>28330.82421875</v>
      </c>
      <c r="AN4920">
        <v>3514.091064453125</v>
      </c>
      <c r="AO4920" s="5" t="s">
        <v>3378</v>
      </c>
    </row>
    <row r="4921" spans="1:41" ht="14.25" x14ac:dyDescent="0.45">
      <c r="A4921">
        <v>2024</v>
      </c>
      <c r="B4921" s="5" t="s">
        <v>5028</v>
      </c>
      <c r="C4921" s="5" t="s">
        <v>170</v>
      </c>
      <c r="D4921" s="5" t="s">
        <v>83</v>
      </c>
      <c r="E4921" s="5" t="s">
        <v>27</v>
      </c>
      <c r="F4921" s="5" t="s">
        <v>27</v>
      </c>
      <c r="G4921" s="5" t="s">
        <v>86</v>
      </c>
      <c r="H4921" s="5" t="s">
        <v>130</v>
      </c>
      <c r="I4921">
        <v>1000</v>
      </c>
      <c r="J4921">
        <v>1292.6174496644301</v>
      </c>
      <c r="K4921"/>
      <c r="L4921">
        <v>110</v>
      </c>
      <c r="M4921">
        <v>300</v>
      </c>
      <c r="N4921">
        <v>0</v>
      </c>
      <c r="O4921">
        <v>50</v>
      </c>
      <c r="P4921">
        <v>0</v>
      </c>
      <c r="Q4921">
        <v>5.7108123717063117</v>
      </c>
      <c r="R4921">
        <v>47.573</v>
      </c>
      <c r="S4921">
        <v>0</v>
      </c>
      <c r="T4921">
        <v>300</v>
      </c>
      <c r="U4921">
        <v>0</v>
      </c>
      <c r="V4921">
        <v>500</v>
      </c>
      <c r="W4921">
        <v>0</v>
      </c>
      <c r="X4921">
        <v>505</v>
      </c>
      <c r="Y4921">
        <v>1388</v>
      </c>
      <c r="Z4921">
        <v>53.533897966298532</v>
      </c>
      <c r="AA4921">
        <v>2256</v>
      </c>
      <c r="AB4921">
        <v>0</v>
      </c>
      <c r="AC4921">
        <v>11.642469999999999</v>
      </c>
      <c r="AD4921">
        <v>54</v>
      </c>
      <c r="AE4921"/>
      <c r="AF4921">
        <v>870</v>
      </c>
      <c r="AG4921">
        <v>16720</v>
      </c>
      <c r="AH4921">
        <v>1500</v>
      </c>
      <c r="AI4921">
        <v>97</v>
      </c>
      <c r="AJ4921">
        <v>1766</v>
      </c>
      <c r="AK4921"/>
      <c r="AL4921">
        <v>28827.078125</v>
      </c>
      <c r="AM4921">
        <v>26021.078125</v>
      </c>
      <c r="AN4921">
        <v>2806</v>
      </c>
      <c r="AO4921" s="5" t="s">
        <v>6115</v>
      </c>
    </row>
    <row r="4922" spans="1:41" ht="14.25" x14ac:dyDescent="0.45">
      <c r="A4922">
        <v>2024</v>
      </c>
      <c r="B4922" s="5" t="s">
        <v>1509</v>
      </c>
      <c r="C4922" s="5" t="s">
        <v>170</v>
      </c>
      <c r="D4922" s="5" t="s">
        <v>83</v>
      </c>
      <c r="E4922" s="5" t="s">
        <v>27</v>
      </c>
      <c r="F4922" s="5" t="s">
        <v>27</v>
      </c>
      <c r="G4922" s="5" t="s">
        <v>86</v>
      </c>
      <c r="H4922" s="5" t="s">
        <v>130</v>
      </c>
      <c r="I4922">
        <v>0</v>
      </c>
      <c r="J4922">
        <v>1003.5356729296143</v>
      </c>
      <c r="K4922">
        <v>87.587328923004137</v>
      </c>
      <c r="L4922">
        <v>142.32940949988173</v>
      </c>
      <c r="M4922">
        <v>196.38721406954835</v>
      </c>
      <c r="N4922">
        <v>0</v>
      </c>
      <c r="O4922">
        <v>60.216288634565345</v>
      </c>
      <c r="P4922">
        <v>0</v>
      </c>
      <c r="Q4922">
        <v>5.929791276767987</v>
      </c>
      <c r="R4922">
        <v>30.089532009886533</v>
      </c>
      <c r="S4922">
        <v>0</v>
      </c>
      <c r="T4922">
        <v>218.96832230751033</v>
      </c>
      <c r="U4922"/>
      <c r="V4922">
        <v>591.21447023027793</v>
      </c>
      <c r="W4922">
        <v>0</v>
      </c>
      <c r="X4922">
        <v>56.17807508682813</v>
      </c>
      <c r="Y4922">
        <v>1478.0361755756949</v>
      </c>
      <c r="Z4922">
        <v>379.55968988783843</v>
      </c>
      <c r="AA4922">
        <v>2786.6277614325954</v>
      </c>
      <c r="AB4922"/>
      <c r="AC4922">
        <v>11.725753659567179</v>
      </c>
      <c r="AD4922">
        <v>56.841822561564882</v>
      </c>
      <c r="AE4922"/>
      <c r="AF4922">
        <v>1138.4662707087505</v>
      </c>
      <c r="AG4922">
        <v>14443.854264377984</v>
      </c>
      <c r="AH4922">
        <v>2075.1805039068954</v>
      </c>
      <c r="AI4922">
        <v>106.19963631914251</v>
      </c>
      <c r="AJ4922">
        <v>1221.2958176701388</v>
      </c>
      <c r="AK4922"/>
      <c r="AL4922">
        <v>26090.220703125</v>
      </c>
      <c r="AM4922">
        <v>23232.6640625</v>
      </c>
      <c r="AN4922">
        <v>2857.559326171875</v>
      </c>
      <c r="AO4922" s="5" t="s">
        <v>3379</v>
      </c>
    </row>
    <row r="4923" spans="1:41" ht="14.25" x14ac:dyDescent="0.45">
      <c r="A4923">
        <v>2024</v>
      </c>
      <c r="B4923" s="5" t="s">
        <v>589</v>
      </c>
      <c r="C4923" s="5" t="s">
        <v>170</v>
      </c>
      <c r="D4923" s="5" t="s">
        <v>83</v>
      </c>
      <c r="E4923" s="5" t="s">
        <v>27</v>
      </c>
      <c r="F4923" s="5" t="s">
        <v>27</v>
      </c>
      <c r="G4923" s="5" t="s">
        <v>86</v>
      </c>
      <c r="H4923" s="5" t="s">
        <v>130</v>
      </c>
      <c r="I4923">
        <v>1061.6005784468559</v>
      </c>
      <c r="J4923">
        <v>0</v>
      </c>
      <c r="K4923">
        <v>84.928046275748486</v>
      </c>
      <c r="L4923">
        <v>116.77606362915417</v>
      </c>
      <c r="M4923">
        <v>191.08810412043408</v>
      </c>
      <c r="N4923">
        <v>0</v>
      </c>
      <c r="O4923">
        <v>59.44963239302394</v>
      </c>
      <c r="P4923">
        <v>0</v>
      </c>
      <c r="Q4923">
        <v>5.9392271209391518</v>
      </c>
      <c r="R4923">
        <v>29.175968697454945</v>
      </c>
      <c r="S4923">
        <v>0</v>
      </c>
      <c r="T4923">
        <v>212.32011568937119</v>
      </c>
      <c r="U4923">
        <v>0</v>
      </c>
      <c r="V4923">
        <v>573.26431236130225</v>
      </c>
      <c r="W4923">
        <v>0</v>
      </c>
      <c r="X4923">
        <v>105.21211330387034</v>
      </c>
      <c r="Y4923">
        <v>1539.3208387479413</v>
      </c>
      <c r="Z4923">
        <v>380.16366832827174</v>
      </c>
      <c r="AA4923">
        <v>3187.1057147042184</v>
      </c>
      <c r="AB4923">
        <v>0</v>
      </c>
      <c r="AC4923">
        <v>11.540288328093315</v>
      </c>
      <c r="AD4923">
        <v>57.113677509259951</v>
      </c>
      <c r="AE4923"/>
      <c r="AF4923">
        <v>487.2547248374612</v>
      </c>
      <c r="AG4923">
        <v>10379.268855474911</v>
      </c>
      <c r="AH4923">
        <v>1061.6005784468559</v>
      </c>
      <c r="AI4923">
        <v>102.97525610934504</v>
      </c>
      <c r="AJ4923">
        <v>1426.7911774325744</v>
      </c>
      <c r="AK4923"/>
      <c r="AL4923">
        <v>21072.888671875</v>
      </c>
      <c r="AM4923">
        <v>19198.201171875</v>
      </c>
      <c r="AN4923">
        <v>1874.6873779296875</v>
      </c>
      <c r="AO4923" s="5" t="s">
        <v>1255</v>
      </c>
    </row>
    <row r="4924" spans="1:41" ht="14.25" x14ac:dyDescent="0.45">
      <c r="A4924">
        <v>2024</v>
      </c>
      <c r="B4924" s="5" t="s">
        <v>5028</v>
      </c>
      <c r="C4924" s="5" t="s">
        <v>170</v>
      </c>
      <c r="D4924" s="5" t="s">
        <v>83</v>
      </c>
      <c r="E4924" s="5" t="s">
        <v>27</v>
      </c>
      <c r="F4924" s="5" t="s">
        <v>27</v>
      </c>
      <c r="G4924" s="5" t="s">
        <v>87</v>
      </c>
      <c r="H4924" s="5" t="s">
        <v>130</v>
      </c>
      <c r="I4924">
        <v>1126.1624192639999</v>
      </c>
      <c r="J4924">
        <v>1401.7853352205491</v>
      </c>
      <c r="K4924">
        <v>0</v>
      </c>
      <c r="L4924">
        <v>124.0844078138132</v>
      </c>
      <c r="M4924">
        <v>331.22424095999997</v>
      </c>
      <c r="N4924">
        <v>0</v>
      </c>
      <c r="O4924">
        <v>55.204040159999998</v>
      </c>
      <c r="P4924">
        <v>0</v>
      </c>
      <c r="Q4924">
        <v>6.3610266775338866</v>
      </c>
      <c r="R4924">
        <v>52.440181264561197</v>
      </c>
      <c r="S4924">
        <v>0</v>
      </c>
      <c r="T4924">
        <v>337.29450000000003</v>
      </c>
      <c r="U4924">
        <v>0</v>
      </c>
      <c r="V4924">
        <v>556</v>
      </c>
      <c r="W4924">
        <v>0</v>
      </c>
      <c r="X4924">
        <v>573.67999999999995</v>
      </c>
      <c r="Y4924">
        <v>1572.5677789526189</v>
      </c>
      <c r="Z4924">
        <v>59.454054969257392</v>
      </c>
      <c r="AA4924">
        <v>2593</v>
      </c>
      <c r="AB4924">
        <v>0</v>
      </c>
      <c r="AC4924">
        <v>12.854229999999999</v>
      </c>
      <c r="AD4924">
        <v>60.583295737853533</v>
      </c>
      <c r="AE4924">
        <v>0</v>
      </c>
      <c r="AF4924">
        <v>981.39486180015911</v>
      </c>
      <c r="AG4924">
        <v>19379</v>
      </c>
      <c r="AH4924">
        <v>1714.238162347061</v>
      </c>
      <c r="AI4924">
        <v>107.09583791039999</v>
      </c>
      <c r="AJ4924">
        <v>2028.5788890686281</v>
      </c>
      <c r="AK4924"/>
      <c r="AL4924">
        <v>33073.00390625</v>
      </c>
      <c r="AM4924">
        <v>29893.68359375</v>
      </c>
      <c r="AN4924">
        <v>3179.3203125</v>
      </c>
      <c r="AO4924" s="5" t="s">
        <v>6116</v>
      </c>
    </row>
    <row r="4925" spans="1:41" ht="14.25" x14ac:dyDescent="0.45">
      <c r="A4925">
        <v>2024</v>
      </c>
      <c r="B4925" s="5" t="s">
        <v>589</v>
      </c>
      <c r="C4925" s="5" t="s">
        <v>170</v>
      </c>
      <c r="D4925" s="5" t="s">
        <v>83</v>
      </c>
      <c r="E4925" s="5" t="s">
        <v>27</v>
      </c>
      <c r="F4925" s="5" t="s">
        <v>27</v>
      </c>
      <c r="G4925" s="5" t="s">
        <v>87</v>
      </c>
      <c r="H4925" s="5" t="s">
        <v>130</v>
      </c>
      <c r="I4925">
        <v>1126.492586595306</v>
      </c>
      <c r="J4925">
        <v>0</v>
      </c>
      <c r="K4925">
        <v>89.750409457784841</v>
      </c>
      <c r="L4925">
        <v>128.2507547930422</v>
      </c>
      <c r="M4925">
        <v>206.7634201768704</v>
      </c>
      <c r="N4925">
        <v>0</v>
      </c>
      <c r="O4925">
        <v>64.346944952128553</v>
      </c>
      <c r="P4925">
        <v>0</v>
      </c>
      <c r="Q4925">
        <v>6.3946240582924521</v>
      </c>
      <c r="R4925">
        <v>31.3309563689985</v>
      </c>
      <c r="S4925">
        <v>0</v>
      </c>
      <c r="T4925">
        <v>212.3040301202</v>
      </c>
      <c r="U4925">
        <v>54.138841443213607</v>
      </c>
      <c r="V4925">
        <v>626</v>
      </c>
      <c r="W4925">
        <v>0</v>
      </c>
      <c r="X4925">
        <v>116.119717764193</v>
      </c>
      <c r="Y4925">
        <v>1676.519</v>
      </c>
      <c r="Z4925">
        <v>412.55945283662538</v>
      </c>
      <c r="AA4925">
        <v>3621.588324004796</v>
      </c>
      <c r="AB4925">
        <v>0</v>
      </c>
      <c r="AC4925">
        <v>12.58882</v>
      </c>
      <c r="AD4925">
        <v>61.980640197214413</v>
      </c>
      <c r="AE4925"/>
      <c r="AF4925">
        <v>535.13352218595514</v>
      </c>
      <c r="AG4925">
        <v>11596</v>
      </c>
      <c r="AH4925">
        <v>1194.831141814911</v>
      </c>
      <c r="AI4925">
        <v>111.42250976198019</v>
      </c>
      <c r="AJ4925">
        <v>1574.710208067045</v>
      </c>
      <c r="AK4925"/>
      <c r="AL4925">
        <v>23459.2265625</v>
      </c>
      <c r="AM4925">
        <v>21401.70703125</v>
      </c>
      <c r="AN4925">
        <v>2057.518798828125</v>
      </c>
      <c r="AO4925" s="5" t="s">
        <v>1256</v>
      </c>
    </row>
    <row r="4926" spans="1:41" ht="14.25" x14ac:dyDescent="0.45">
      <c r="A4926">
        <v>2024</v>
      </c>
      <c r="B4926" s="5" t="s">
        <v>1508</v>
      </c>
      <c r="C4926" s="5" t="s">
        <v>170</v>
      </c>
      <c r="D4926" s="5" t="s">
        <v>83</v>
      </c>
      <c r="E4926" s="5" t="s">
        <v>27</v>
      </c>
      <c r="F4926" s="5" t="s">
        <v>27</v>
      </c>
      <c r="G4926" s="5" t="s">
        <v>87</v>
      </c>
      <c r="H4926" s="5" t="s">
        <v>130</v>
      </c>
      <c r="I4926">
        <v>0</v>
      </c>
      <c r="J4926">
        <v>989</v>
      </c>
      <c r="K4926">
        <v>101.0315639400942</v>
      </c>
      <c r="L4926">
        <v>184.4769</v>
      </c>
      <c r="M4926">
        <v>219.73437499999989</v>
      </c>
      <c r="N4926">
        <v>0</v>
      </c>
      <c r="O4926">
        <v>67</v>
      </c>
      <c r="P4926">
        <v>0</v>
      </c>
      <c r="Q4926">
        <v>7.012922247431467</v>
      </c>
      <c r="R4926">
        <v>25.23252986160016</v>
      </c>
      <c r="S4926">
        <v>0</v>
      </c>
      <c r="T4926">
        <v>137.4794540050494</v>
      </c>
      <c r="U4926"/>
      <c r="V4926">
        <v>1097</v>
      </c>
      <c r="W4926">
        <v>0</v>
      </c>
      <c r="X4926">
        <v>39.142945394180011</v>
      </c>
      <c r="Y4926">
        <v>1002</v>
      </c>
      <c r="Z4926">
        <v>86.820000000000007</v>
      </c>
      <c r="AA4926">
        <v>3118.7997384221921</v>
      </c>
      <c r="AB4926">
        <v>139</v>
      </c>
      <c r="AC4926">
        <v>13.3</v>
      </c>
      <c r="AD4926">
        <v>127.4917612202744</v>
      </c>
      <c r="AE4926">
        <v>0</v>
      </c>
      <c r="AF4926">
        <v>1488.960663605133</v>
      </c>
      <c r="AG4926">
        <v>22961</v>
      </c>
      <c r="AH4926">
        <v>3711.2745848097788</v>
      </c>
      <c r="AI4926">
        <v>0</v>
      </c>
      <c r="AJ4926">
        <v>1560.013836326596</v>
      </c>
      <c r="AK4926">
        <v>0</v>
      </c>
      <c r="AL4926">
        <v>37075.7734375</v>
      </c>
      <c r="AM4926">
        <v>32533.615234375</v>
      </c>
      <c r="AN4926">
        <v>4542.15478515625</v>
      </c>
      <c r="AO4926" s="5" t="s">
        <v>3380</v>
      </c>
    </row>
    <row r="4927" spans="1:41" ht="14.25" x14ac:dyDescent="0.45">
      <c r="A4927">
        <v>2024</v>
      </c>
      <c r="B4927" s="5" t="s">
        <v>4071</v>
      </c>
      <c r="C4927" s="5" t="s">
        <v>170</v>
      </c>
      <c r="D4927" s="5" t="s">
        <v>83</v>
      </c>
      <c r="E4927" s="5" t="s">
        <v>27</v>
      </c>
      <c r="F4927" s="5" t="s">
        <v>27</v>
      </c>
      <c r="G4927" s="5" t="s">
        <v>87</v>
      </c>
      <c r="H4927" s="5" t="s">
        <v>130</v>
      </c>
      <c r="I4927">
        <v>1148.68566764928</v>
      </c>
      <c r="J4927">
        <v>92.255667018003308</v>
      </c>
      <c r="K4927"/>
      <c r="L4927">
        <v>126.643</v>
      </c>
      <c r="M4927">
        <v>337.84872577919998</v>
      </c>
      <c r="N4927">
        <v>0</v>
      </c>
      <c r="O4927">
        <v>56.197767004488</v>
      </c>
      <c r="P4927">
        <v>0</v>
      </c>
      <c r="Q4927">
        <v>6.4074761798974373</v>
      </c>
      <c r="R4927">
        <v>61.397466008311412</v>
      </c>
      <c r="S4927">
        <v>0</v>
      </c>
      <c r="T4927">
        <v>229.73713352985601</v>
      </c>
      <c r="U4927">
        <v>0</v>
      </c>
      <c r="V4927">
        <v>1021</v>
      </c>
      <c r="W4927">
        <v>0</v>
      </c>
      <c r="X4927">
        <v>116.119717764193</v>
      </c>
      <c r="Y4927">
        <v>1638.6102420881671</v>
      </c>
      <c r="Z4927">
        <v>137</v>
      </c>
      <c r="AA4927">
        <v>2593</v>
      </c>
      <c r="AB4927"/>
      <c r="AC4927">
        <v>12.854229999999999</v>
      </c>
      <c r="AD4927">
        <v>60.705934601820502</v>
      </c>
      <c r="AE4927">
        <v>0</v>
      </c>
      <c r="AF4927">
        <v>1010.8433875313669</v>
      </c>
      <c r="AG4927">
        <v>14112</v>
      </c>
      <c r="AH4927">
        <v>1169</v>
      </c>
      <c r="AI4927">
        <v>109.23775466860801</v>
      </c>
      <c r="AJ4927">
        <v>1543.8335373206321</v>
      </c>
      <c r="AK4927"/>
      <c r="AL4927">
        <v>25583.37890625</v>
      </c>
      <c r="AM4927">
        <v>23504.53125</v>
      </c>
      <c r="AN4927">
        <v>2078.846923828125</v>
      </c>
      <c r="AO4927" s="5" t="s">
        <v>4751</v>
      </c>
    </row>
    <row r="4928" spans="1:41" ht="14.25" x14ac:dyDescent="0.45">
      <c r="A4928">
        <v>2024</v>
      </c>
      <c r="B4928" s="5" t="s">
        <v>1509</v>
      </c>
      <c r="C4928" s="5" t="s">
        <v>170</v>
      </c>
      <c r="D4928" s="5" t="s">
        <v>83</v>
      </c>
      <c r="E4928" s="5" t="s">
        <v>27</v>
      </c>
      <c r="F4928" s="5" t="s">
        <v>27</v>
      </c>
      <c r="G4928" s="5" t="s">
        <v>87</v>
      </c>
      <c r="H4928" s="5" t="s">
        <v>130</v>
      </c>
      <c r="I4928">
        <v>0</v>
      </c>
      <c r="J4928">
        <v>1075</v>
      </c>
      <c r="K4928">
        <v>98.567379453750476</v>
      </c>
      <c r="L4928">
        <v>157.45599999999999</v>
      </c>
      <c r="M4928">
        <v>215.24999999999989</v>
      </c>
      <c r="N4928">
        <v>0</v>
      </c>
      <c r="O4928">
        <v>65.131783956023355</v>
      </c>
      <c r="P4928">
        <v>0</v>
      </c>
      <c r="Q4928">
        <v>6.2656374970882958</v>
      </c>
      <c r="R4928">
        <v>33.702568319162573</v>
      </c>
      <c r="S4928">
        <v>0</v>
      </c>
      <c r="T4928">
        <v>225.2985173190612</v>
      </c>
      <c r="U4928"/>
      <c r="V4928">
        <v>639</v>
      </c>
      <c r="W4928">
        <v>0</v>
      </c>
      <c r="X4928">
        <v>60.119717764192998</v>
      </c>
      <c r="Y4928">
        <v>1643.652</v>
      </c>
      <c r="Z4928">
        <v>400.23015604659258</v>
      </c>
      <c r="AA4928">
        <v>3050.3966597046078</v>
      </c>
      <c r="AB4928">
        <v>139</v>
      </c>
      <c r="AC4928">
        <v>12.59009</v>
      </c>
      <c r="AD4928">
        <v>61.156961979006887</v>
      </c>
      <c r="AE4928">
        <v>0</v>
      </c>
      <c r="AF4928">
        <v>1242.711790831964</v>
      </c>
      <c r="AG4928">
        <v>16716.869348294171</v>
      </c>
      <c r="AH4928">
        <v>2315.6580785609372</v>
      </c>
      <c r="AI4928">
        <v>113.6509599572198</v>
      </c>
      <c r="AJ4928">
        <v>1337.476374651674</v>
      </c>
      <c r="AK4928"/>
      <c r="AL4928">
        <v>29609.18359375</v>
      </c>
      <c r="AM4928">
        <v>26315.3515625</v>
      </c>
      <c r="AN4928">
        <v>3293.833251953125</v>
      </c>
      <c r="AO4928" s="5" t="s">
        <v>3381</v>
      </c>
    </row>
    <row r="4929" spans="1:41" ht="14.25" x14ac:dyDescent="0.45">
      <c r="A4929">
        <v>2024</v>
      </c>
      <c r="B4929" s="5" t="s">
        <v>5028</v>
      </c>
      <c r="C4929" s="5" t="s">
        <v>170</v>
      </c>
      <c r="D4929" s="5" t="s">
        <v>83</v>
      </c>
      <c r="E4929" s="5" t="s">
        <v>108</v>
      </c>
      <c r="F4929" s="5" t="s">
        <v>108</v>
      </c>
      <c r="G4929" s="5" t="s">
        <v>86</v>
      </c>
      <c r="H4929" s="5" t="s">
        <v>130</v>
      </c>
      <c r="I4929">
        <v>9150</v>
      </c>
      <c r="J4929">
        <v>47410.592371403713</v>
      </c>
      <c r="K4929">
        <v>1044</v>
      </c>
      <c r="L4929">
        <v>1310</v>
      </c>
      <c r="M4929">
        <v>10360</v>
      </c>
      <c r="N4929">
        <v>4709.2870000000003</v>
      </c>
      <c r="O4929">
        <v>6848.7672357142856</v>
      </c>
      <c r="P4929">
        <v>8627.8719999999994</v>
      </c>
      <c r="Q4929">
        <v>2771.1262465233772</v>
      </c>
      <c r="R4929">
        <v>5481.3473770885821</v>
      </c>
      <c r="S4929">
        <v>5300</v>
      </c>
      <c r="T4929">
        <v>7163</v>
      </c>
      <c r="U4929">
        <v>1096</v>
      </c>
      <c r="V4929">
        <v>2173</v>
      </c>
      <c r="W4929">
        <v>1905</v>
      </c>
      <c r="X4929">
        <v>15030.724104127559</v>
      </c>
      <c r="Y4929">
        <v>37785.5</v>
      </c>
      <c r="Z4929">
        <v>10731.987775873929</v>
      </c>
      <c r="AA4929">
        <v>81646</v>
      </c>
      <c r="AB4929">
        <v>1228</v>
      </c>
      <c r="AC4929">
        <v>7672.9844899999989</v>
      </c>
      <c r="AD4929">
        <v>8647</v>
      </c>
      <c r="AE4929">
        <v>6520.4199399757172</v>
      </c>
      <c r="AF4929">
        <v>25535.8031295</v>
      </c>
      <c r="AG4929">
        <v>101107</v>
      </c>
      <c r="AH4929">
        <v>12639</v>
      </c>
      <c r="AI4929">
        <v>597</v>
      </c>
      <c r="AJ4929">
        <v>21050</v>
      </c>
      <c r="AK4929">
        <v>870</v>
      </c>
      <c r="AL4929">
        <v>446411.40625</v>
      </c>
      <c r="AM4929">
        <v>374778.90625</v>
      </c>
      <c r="AN4929">
        <v>71632.4921875</v>
      </c>
      <c r="AO4929" s="5" t="s">
        <v>6117</v>
      </c>
    </row>
    <row r="4930" spans="1:41" ht="14.25" x14ac:dyDescent="0.45">
      <c r="A4930">
        <v>2024</v>
      </c>
      <c r="B4930" s="5" t="s">
        <v>4071</v>
      </c>
      <c r="C4930" s="5" t="s">
        <v>170</v>
      </c>
      <c r="D4930" s="5" t="s">
        <v>83</v>
      </c>
      <c r="E4930" s="5" t="s">
        <v>108</v>
      </c>
      <c r="F4930" s="5" t="s">
        <v>108</v>
      </c>
      <c r="G4930" s="5" t="s">
        <v>86</v>
      </c>
      <c r="H4930" s="5" t="s">
        <v>130</v>
      </c>
      <c r="I4930">
        <v>9420.0678985999348</v>
      </c>
      <c r="J4930">
        <v>35072.527361443979</v>
      </c>
      <c r="K4930">
        <v>726.22964504730373</v>
      </c>
      <c r="L4930">
        <v>1172.3665288650575</v>
      </c>
      <c r="M4930">
        <v>7846.6286098599894</v>
      </c>
      <c r="N4930">
        <v>4619.082988060647</v>
      </c>
      <c r="O4930">
        <v>7300.5526214149495</v>
      </c>
      <c r="P4930">
        <v>7249.2574722103354</v>
      </c>
      <c r="Q4930">
        <v>3563.9077262528353</v>
      </c>
      <c r="R4930">
        <v>5395.9010003045387</v>
      </c>
      <c r="S4930">
        <v>7641.7454290608148</v>
      </c>
      <c r="T4930">
        <v>6787.3851671134908</v>
      </c>
      <c r="U4930">
        <v>1255.6662559159959</v>
      </c>
      <c r="V4930">
        <v>2368.3860666458136</v>
      </c>
      <c r="W4930">
        <v>1249.4959057640745</v>
      </c>
      <c r="X4930">
        <v>10757.677710455651</v>
      </c>
      <c r="Y4930">
        <v>26733.042033199272</v>
      </c>
      <c r="Z4930">
        <v>11387.381205370861</v>
      </c>
      <c r="AA4930">
        <v>83034.401994405678</v>
      </c>
      <c r="AB4930">
        <v>646.36988820606155</v>
      </c>
      <c r="AC4930">
        <v>8046.3654049729967</v>
      </c>
      <c r="AD4930">
        <v>8679.7482137314873</v>
      </c>
      <c r="AE4930">
        <v>8526.3955182633254</v>
      </c>
      <c r="AF4930">
        <v>14844.463852821678</v>
      </c>
      <c r="AG4930">
        <v>69290.975422692849</v>
      </c>
      <c r="AH4930">
        <v>12489.817099180809</v>
      </c>
      <c r="AI4930">
        <v>557.38829705689579</v>
      </c>
      <c r="AJ4930">
        <v>23658.150874158462</v>
      </c>
      <c r="AK4930">
        <v>889.45597439946334</v>
      </c>
      <c r="AL4930">
        <v>381210.8125</v>
      </c>
      <c r="AM4930">
        <v>315638.34375</v>
      </c>
      <c r="AN4930">
        <v>65572.4921875</v>
      </c>
      <c r="AO4930" s="5" t="s">
        <v>4752</v>
      </c>
    </row>
    <row r="4931" spans="1:41" ht="14.25" x14ac:dyDescent="0.45">
      <c r="A4931">
        <v>2024</v>
      </c>
      <c r="B4931" s="5" t="s">
        <v>1508</v>
      </c>
      <c r="C4931" s="5" t="s">
        <v>170</v>
      </c>
      <c r="D4931" s="5" t="s">
        <v>83</v>
      </c>
      <c r="E4931" s="5" t="s">
        <v>108</v>
      </c>
      <c r="F4931" s="5" t="s">
        <v>108</v>
      </c>
      <c r="G4931" s="5" t="s">
        <v>86</v>
      </c>
      <c r="H4931" s="5" t="s">
        <v>130</v>
      </c>
      <c r="I4931">
        <v>5018.3797774850982</v>
      </c>
      <c r="J4931">
        <v>7293.7744579183945</v>
      </c>
      <c r="K4931">
        <v>746.5822264043826</v>
      </c>
      <c r="L4931">
        <v>1813.128264124929</v>
      </c>
      <c r="M4931">
        <v>4320.2923469033312</v>
      </c>
      <c r="N4931">
        <v>3704.8441310292669</v>
      </c>
      <c r="O4931">
        <v>6302.7257429085776</v>
      </c>
      <c r="P4931">
        <v>7270.4795297111368</v>
      </c>
      <c r="Q4931">
        <v>1730.1353490707177</v>
      </c>
      <c r="R4931">
        <v>6827.0831956615502</v>
      </c>
      <c r="S4931">
        <v>4599.6991719174748</v>
      </c>
      <c r="T4931">
        <v>7521.9562660291176</v>
      </c>
      <c r="U4931">
        <v>1259.6470045499507</v>
      </c>
      <c r="V4931">
        <v>1591.960296302879</v>
      </c>
      <c r="W4931">
        <v>1133.9068401028969</v>
      </c>
      <c r="X4931">
        <v>8635.1441985554993</v>
      </c>
      <c r="Y4931">
        <v>24008.512649109354</v>
      </c>
      <c r="Z4931">
        <v>10788.955181573108</v>
      </c>
      <c r="AA4931">
        <v>80846.485510492421</v>
      </c>
      <c r="AB4931"/>
      <c r="AC4931">
        <v>6353.919952719164</v>
      </c>
      <c r="AD4931">
        <v>11585.777950211599</v>
      </c>
      <c r="AE4931">
        <v>6852.838962364438</v>
      </c>
      <c r="AF4931">
        <v>14072.909427967132</v>
      </c>
      <c r="AG4931">
        <v>55746.67737159341</v>
      </c>
      <c r="AH4931">
        <v>13696.69648441123</v>
      </c>
      <c r="AI4931">
        <v>707.28842501467818</v>
      </c>
      <c r="AJ4931">
        <v>23596.553393799059</v>
      </c>
      <c r="AK4931">
        <v>921.99561464859198</v>
      </c>
      <c r="AL4931">
        <v>318948.375</v>
      </c>
      <c r="AM4931">
        <v>258776.28125</v>
      </c>
      <c r="AN4931">
        <v>60172.0625</v>
      </c>
      <c r="AO4931" s="5" t="s">
        <v>3382</v>
      </c>
    </row>
    <row r="4932" spans="1:41" ht="14.25" x14ac:dyDescent="0.45">
      <c r="A4932">
        <v>2024</v>
      </c>
      <c r="B4932" s="5" t="s">
        <v>1509</v>
      </c>
      <c r="C4932" s="5" t="s">
        <v>170</v>
      </c>
      <c r="D4932" s="5" t="s">
        <v>83</v>
      </c>
      <c r="E4932" s="5" t="s">
        <v>108</v>
      </c>
      <c r="F4932" s="5" t="s">
        <v>108</v>
      </c>
      <c r="G4932" s="5" t="s">
        <v>86</v>
      </c>
      <c r="H4932" s="5" t="s">
        <v>130</v>
      </c>
      <c r="I4932">
        <v>3842.8940564968066</v>
      </c>
      <c r="J4932">
        <v>8374.6218807921578</v>
      </c>
      <c r="K4932">
        <v>717.12125555709633</v>
      </c>
      <c r="L4932">
        <v>1634.5985260255648</v>
      </c>
      <c r="M4932">
        <v>4164.0384722010585</v>
      </c>
      <c r="N4932">
        <v>3455.3201260125134</v>
      </c>
      <c r="O4932">
        <v>6438.5733278238231</v>
      </c>
      <c r="P4932">
        <v>8569.8605676994102</v>
      </c>
      <c r="Q4932">
        <v>1705.6518056869336</v>
      </c>
      <c r="R4932">
        <v>5163.5554049281982</v>
      </c>
      <c r="S4932">
        <v>4297.5387055077617</v>
      </c>
      <c r="T4932">
        <v>7773.3754419166171</v>
      </c>
      <c r="U4932">
        <v>1228.4122881451331</v>
      </c>
      <c r="V4932">
        <v>1115.6436021567652</v>
      </c>
      <c r="W4932">
        <v>1187.9031485182436</v>
      </c>
      <c r="X4932">
        <v>11488.775477786514</v>
      </c>
      <c r="Y4932">
        <v>20511.85759215603</v>
      </c>
      <c r="Z4932">
        <v>8662.2198671393489</v>
      </c>
      <c r="AA4932">
        <v>80105.113653037362</v>
      </c>
      <c r="AB4932"/>
      <c r="AC4932">
        <v>7352.1625029178322</v>
      </c>
      <c r="AD4932">
        <v>9581.1469454821217</v>
      </c>
      <c r="AE4932">
        <v>7202.7658908154754</v>
      </c>
      <c r="AF4932">
        <v>13865.153282466435</v>
      </c>
      <c r="AG4932">
        <v>67944.495765037034</v>
      </c>
      <c r="AH4932">
        <v>13185.582200015935</v>
      </c>
      <c r="AI4932">
        <v>806.89826770317563</v>
      </c>
      <c r="AJ4932">
        <v>27231.744395506808</v>
      </c>
      <c r="AK4932">
        <v>952.40271787651625</v>
      </c>
      <c r="AL4932">
        <v>328559.4375</v>
      </c>
      <c r="AM4932">
        <v>267966.0625</v>
      </c>
      <c r="AN4932">
        <v>60593.359375</v>
      </c>
      <c r="AO4932" s="5" t="s">
        <v>3383</v>
      </c>
    </row>
    <row r="4933" spans="1:41" ht="14.25" x14ac:dyDescent="0.45">
      <c r="A4933">
        <v>2024</v>
      </c>
      <c r="B4933" s="5" t="s">
        <v>589</v>
      </c>
      <c r="C4933" s="5" t="s">
        <v>170</v>
      </c>
      <c r="D4933" s="5" t="s">
        <v>83</v>
      </c>
      <c r="E4933" s="5" t="s">
        <v>108</v>
      </c>
      <c r="F4933" s="5" t="s">
        <v>108</v>
      </c>
      <c r="G4933" s="5" t="s">
        <v>86</v>
      </c>
      <c r="H4933" s="5" t="s">
        <v>130</v>
      </c>
      <c r="I4933">
        <v>5010.7547302691601</v>
      </c>
      <c r="J4933">
        <v>11416.187220472877</v>
      </c>
      <c r="K4933">
        <v>739.93560317745869</v>
      </c>
      <c r="L4933">
        <v>1210.2246594294159</v>
      </c>
      <c r="M4933">
        <v>4265.5111241994673</v>
      </c>
      <c r="N4933">
        <v>4562.7592861645871</v>
      </c>
      <c r="O4933">
        <v>7102.107869809467</v>
      </c>
      <c r="P4933">
        <v>7224.7513998356972</v>
      </c>
      <c r="Q4933">
        <v>1832.7735577704684</v>
      </c>
      <c r="R4933">
        <v>4294.5379828547611</v>
      </c>
      <c r="S4933">
        <v>5958.1868618891231</v>
      </c>
      <c r="T4933">
        <v>7537.3641069726773</v>
      </c>
      <c r="U4933">
        <v>1296.2143062836112</v>
      </c>
      <c r="V4933">
        <v>1467.1319994135549</v>
      </c>
      <c r="W4933">
        <v>1289.8447028129301</v>
      </c>
      <c r="X4933">
        <v>10767.388444534523</v>
      </c>
      <c r="Y4933">
        <v>21327.555620997337</v>
      </c>
      <c r="Z4933">
        <v>8662.7875972800048</v>
      </c>
      <c r="AA4933">
        <v>106564.37440117264</v>
      </c>
      <c r="AB4933">
        <v>667.74676384307247</v>
      </c>
      <c r="AC4933">
        <v>8329.5560856476841</v>
      </c>
      <c r="AD4933">
        <v>7402.4964611535916</v>
      </c>
      <c r="AE4933">
        <v>6306.1654049148874</v>
      </c>
      <c r="AF4933">
        <v>14560.320996652212</v>
      </c>
      <c r="AG4933">
        <v>71465.889340463895</v>
      </c>
      <c r="AH4933">
        <v>12647.909291615852</v>
      </c>
      <c r="AI4933">
        <v>782.39962631533285</v>
      </c>
      <c r="AJ4933">
        <v>24948.675194079562</v>
      </c>
      <c r="AK4933">
        <v>923.48634319092002</v>
      </c>
      <c r="AL4933">
        <v>360565.09375</v>
      </c>
      <c r="AM4933">
        <v>300480.6875</v>
      </c>
      <c r="AN4933">
        <v>60084.375</v>
      </c>
      <c r="AO4933" s="5" t="s">
        <v>1257</v>
      </c>
    </row>
    <row r="4934" spans="1:41" ht="14.25" x14ac:dyDescent="0.45">
      <c r="A4934">
        <v>2024</v>
      </c>
      <c r="B4934" s="5" t="s">
        <v>4071</v>
      </c>
      <c r="C4934" s="5" t="s">
        <v>170</v>
      </c>
      <c r="D4934" s="5" t="s">
        <v>83</v>
      </c>
      <c r="E4934" s="5" t="s">
        <v>108</v>
      </c>
      <c r="F4934" s="5" t="s">
        <v>108</v>
      </c>
      <c r="G4934" s="5" t="s">
        <v>87</v>
      </c>
      <c r="H4934" s="5" t="s">
        <v>130</v>
      </c>
      <c r="I4934">
        <v>10521.960715667399</v>
      </c>
      <c r="J4934">
        <v>39328.879148734253</v>
      </c>
      <c r="K4934">
        <v>786.41199623130512</v>
      </c>
      <c r="L4934">
        <v>1312.482</v>
      </c>
      <c r="M4934">
        <v>8592.6192589843213</v>
      </c>
      <c r="N4934">
        <v>5083.069967509593</v>
      </c>
      <c r="O4934">
        <v>7978.9589592972061</v>
      </c>
      <c r="P4934">
        <v>7799.3908196315906</v>
      </c>
      <c r="Q4934">
        <v>3465.5158671762779</v>
      </c>
      <c r="R4934">
        <v>5884.2023925146104</v>
      </c>
      <c r="S4934">
        <v>8360</v>
      </c>
      <c r="T4934">
        <v>7581.3254064852472</v>
      </c>
      <c r="U4934">
        <v>1302.5325202396821</v>
      </c>
      <c r="V4934">
        <v>2613</v>
      </c>
      <c r="W4934">
        <v>1376.3558415935261</v>
      </c>
      <c r="X4934">
        <v>12016.03464854521</v>
      </c>
      <c r="Y4934">
        <v>29376</v>
      </c>
      <c r="Z4934">
        <v>12495</v>
      </c>
      <c r="AA4934">
        <v>96905</v>
      </c>
      <c r="AB4934">
        <v>628.52499999999998</v>
      </c>
      <c r="AC4934">
        <v>8811.3498200000013</v>
      </c>
      <c r="AD4934">
        <v>9523.5910648531899</v>
      </c>
      <c r="AE4934">
        <v>9337.0126181178239</v>
      </c>
      <c r="AF4934">
        <v>16580.864085677</v>
      </c>
      <c r="AG4934">
        <v>77448</v>
      </c>
      <c r="AH4934">
        <v>14192</v>
      </c>
      <c r="AI4934">
        <v>610.38003124108832</v>
      </c>
      <c r="AJ4934">
        <v>26425.513784271679</v>
      </c>
      <c r="AK4934">
        <v>974.01787642143358</v>
      </c>
      <c r="AL4934">
        <v>427310</v>
      </c>
      <c r="AM4934">
        <v>354689.75</v>
      </c>
      <c r="AN4934">
        <v>72620.21875</v>
      </c>
      <c r="AO4934" s="5" t="s">
        <v>4753</v>
      </c>
    </row>
    <row r="4935" spans="1:41" ht="14.25" x14ac:dyDescent="0.45">
      <c r="A4935">
        <v>2024</v>
      </c>
      <c r="B4935" s="5" t="s">
        <v>1508</v>
      </c>
      <c r="C4935" s="5" t="s">
        <v>170</v>
      </c>
      <c r="D4935" s="5" t="s">
        <v>83</v>
      </c>
      <c r="E4935" s="5" t="s">
        <v>108</v>
      </c>
      <c r="F4935" s="5" t="s">
        <v>108</v>
      </c>
      <c r="G4935" s="5" t="s">
        <v>87</v>
      </c>
      <c r="H4935" s="5" t="s">
        <v>130</v>
      </c>
      <c r="I4935">
        <v>4559.3999999999996</v>
      </c>
      <c r="J4935">
        <v>8147.52</v>
      </c>
      <c r="K4935">
        <v>837.72923438138628</v>
      </c>
      <c r="L4935">
        <v>1999.5315000000001</v>
      </c>
      <c r="M4935">
        <v>4714.0395640624974</v>
      </c>
      <c r="N4935">
        <v>4090.0895494031611</v>
      </c>
      <c r="O4935">
        <v>7186</v>
      </c>
      <c r="P4935">
        <v>8982</v>
      </c>
      <c r="Q4935">
        <v>1840.1370113017001</v>
      </c>
      <c r="R4935">
        <v>7905.2167682705476</v>
      </c>
      <c r="S4935">
        <v>5929.1351221631967</v>
      </c>
      <c r="T4935">
        <v>9211.1234183383094</v>
      </c>
      <c r="U4935">
        <v>1354.302800614176</v>
      </c>
      <c r="V4935">
        <v>1729</v>
      </c>
      <c r="W4935">
        <v>1207.043494308534</v>
      </c>
      <c r="X4935">
        <v>10336.793490581509</v>
      </c>
      <c r="Y4935">
        <v>28609</v>
      </c>
      <c r="Z4935">
        <v>13905.67</v>
      </c>
      <c r="AA4935">
        <v>89653.814178229251</v>
      </c>
      <c r="AB4935">
        <v>313</v>
      </c>
      <c r="AC4935">
        <v>7174.4</v>
      </c>
      <c r="AD4935">
        <v>14999.224394306701</v>
      </c>
      <c r="AE4935">
        <v>7294.8450388705851</v>
      </c>
      <c r="AF4935">
        <v>15519.90978910762</v>
      </c>
      <c r="AG4935">
        <v>64202</v>
      </c>
      <c r="AH4935">
        <v>17414.442282568969</v>
      </c>
      <c r="AI4935">
        <v>752.90831823205599</v>
      </c>
      <c r="AJ4935">
        <v>30001.45455596218</v>
      </c>
      <c r="AK4935">
        <v>1220.448528479704</v>
      </c>
      <c r="AL4935">
        <v>371090.1875</v>
      </c>
      <c r="AM4935">
        <v>296968.3125</v>
      </c>
      <c r="AN4935">
        <v>74121.8828125</v>
      </c>
      <c r="AO4935" s="5" t="s">
        <v>3384</v>
      </c>
    </row>
    <row r="4936" spans="1:41" ht="14.25" x14ac:dyDescent="0.45">
      <c r="A4936">
        <v>2024</v>
      </c>
      <c r="B4936" s="5" t="s">
        <v>5028</v>
      </c>
      <c r="C4936" s="5" t="s">
        <v>170</v>
      </c>
      <c r="D4936" s="5" t="s">
        <v>83</v>
      </c>
      <c r="E4936" s="5" t="s">
        <v>108</v>
      </c>
      <c r="F4936" s="5" t="s">
        <v>108</v>
      </c>
      <c r="G4936" s="5" t="s">
        <v>87</v>
      </c>
      <c r="H4936" s="5" t="s">
        <v>130</v>
      </c>
      <c r="I4936">
        <v>10304.386136265601</v>
      </c>
      <c r="J4936">
        <v>49876.694427173912</v>
      </c>
      <c r="K4936">
        <v>1139</v>
      </c>
      <c r="L4936">
        <v>1477.7324930554121</v>
      </c>
      <c r="M4936">
        <v>10444.604398272</v>
      </c>
      <c r="N4936">
        <v>5230.0732582609689</v>
      </c>
      <c r="O4936">
        <v>7561.5924305372719</v>
      </c>
      <c r="P4936">
        <v>9572.6584954880018</v>
      </c>
      <c r="Q4936">
        <v>3086.6375628591659</v>
      </c>
      <c r="R4936">
        <v>6042.142602496212</v>
      </c>
      <c r="S4936">
        <v>5766.0517352476072</v>
      </c>
      <c r="T4936">
        <v>8053.4683449999993</v>
      </c>
      <c r="U4936">
        <v>1151.9070149096001</v>
      </c>
      <c r="V4936">
        <v>2414</v>
      </c>
      <c r="W4936">
        <v>2103.2739300960002</v>
      </c>
      <c r="X4936">
        <v>17074.902582288909</v>
      </c>
      <c r="Y4936">
        <v>42973.530865991313</v>
      </c>
      <c r="Z4936">
        <v>11918.806875559259</v>
      </c>
      <c r="AA4936">
        <v>96905</v>
      </c>
      <c r="AB4936">
        <v>1265</v>
      </c>
      <c r="AC4936">
        <v>8471.5964000000004</v>
      </c>
      <c r="AD4936">
        <v>9630.9954355168684</v>
      </c>
      <c r="AE4936">
        <v>7199.0704845296859</v>
      </c>
      <c r="AF4936">
        <v>28805.409176128411</v>
      </c>
      <c r="AG4936">
        <v>117185</v>
      </c>
      <c r="AH4936">
        <v>14444.313609116531</v>
      </c>
      <c r="AI4936">
        <v>659.13623951040006</v>
      </c>
      <c r="AJ4936">
        <v>24179.833304017338</v>
      </c>
      <c r="AK4936">
        <v>960</v>
      </c>
      <c r="AL4936">
        <v>505896.8125</v>
      </c>
      <c r="AM4936">
        <v>426794.5</v>
      </c>
      <c r="AN4936">
        <v>79102.3359375</v>
      </c>
      <c r="AO4936" s="5" t="s">
        <v>6118</v>
      </c>
    </row>
    <row r="4937" spans="1:41" ht="14.25" x14ac:dyDescent="0.45">
      <c r="A4937">
        <v>2024</v>
      </c>
      <c r="B4937" s="5" t="s">
        <v>1509</v>
      </c>
      <c r="C4937" s="5" t="s">
        <v>170</v>
      </c>
      <c r="D4937" s="5" t="s">
        <v>83</v>
      </c>
      <c r="E4937" s="5" t="s">
        <v>108</v>
      </c>
      <c r="F4937" s="5" t="s">
        <v>108</v>
      </c>
      <c r="G4937" s="5" t="s">
        <v>87</v>
      </c>
      <c r="H4937" s="5" t="s">
        <v>130</v>
      </c>
      <c r="I4937">
        <v>4194.774915864311</v>
      </c>
      <c r="J4937">
        <v>8971</v>
      </c>
      <c r="K4937">
        <v>805.00663637602486</v>
      </c>
      <c r="L4937">
        <v>1808.3216</v>
      </c>
      <c r="M4937">
        <v>4563.9899999999971</v>
      </c>
      <c r="N4937">
        <v>3771.7121465720129</v>
      </c>
      <c r="O4937">
        <v>6964.1583113462939</v>
      </c>
      <c r="P4937">
        <v>7827.4889055999993</v>
      </c>
      <c r="Q4937">
        <v>1802.254988730956</v>
      </c>
      <c r="R4937">
        <v>5783.575455649966</v>
      </c>
      <c r="S4937">
        <v>4630.6348208824711</v>
      </c>
      <c r="T4937">
        <v>7998.0973648266709</v>
      </c>
      <c r="U4937">
        <v>1327.7478437393879</v>
      </c>
      <c r="V4937">
        <v>1206</v>
      </c>
      <c r="W4937">
        <v>1278.7454952619739</v>
      </c>
      <c r="X4937">
        <v>12294.866602552091</v>
      </c>
      <c r="Y4937">
        <v>22810.2372</v>
      </c>
      <c r="Z4937">
        <v>9133.9562695911027</v>
      </c>
      <c r="AA4937">
        <v>87687.481799457295</v>
      </c>
      <c r="AB4937">
        <v>362</v>
      </c>
      <c r="AC4937">
        <v>7894.1079400000008</v>
      </c>
      <c r="AD4937">
        <v>10308.49844452976</v>
      </c>
      <c r="AE4937">
        <v>7769.6246507498954</v>
      </c>
      <c r="AF4937">
        <v>15134.738647186079</v>
      </c>
      <c r="AG4937">
        <v>78636.853976092374</v>
      </c>
      <c r="AH4937">
        <v>14713.56341509177</v>
      </c>
      <c r="AI4937">
        <v>863.51296379866994</v>
      </c>
      <c r="AJ4937">
        <v>29822.270937622001</v>
      </c>
      <c r="AK4937">
        <v>1145.492181254464</v>
      </c>
      <c r="AL4937">
        <v>361510.71875</v>
      </c>
      <c r="AM4937">
        <v>295582.15625</v>
      </c>
      <c r="AN4937">
        <v>65928.5625</v>
      </c>
      <c r="AO4937" s="5" t="s">
        <v>3385</v>
      </c>
    </row>
    <row r="4938" spans="1:41" ht="14.25" x14ac:dyDescent="0.45">
      <c r="A4938">
        <v>2024</v>
      </c>
      <c r="B4938" s="5" t="s">
        <v>589</v>
      </c>
      <c r="C4938" s="5" t="s">
        <v>170</v>
      </c>
      <c r="D4938" s="5" t="s">
        <v>83</v>
      </c>
      <c r="E4938" s="5" t="s">
        <v>108</v>
      </c>
      <c r="F4938" s="5" t="s">
        <v>108</v>
      </c>
      <c r="G4938" s="5" t="s">
        <v>87</v>
      </c>
      <c r="H4938" s="5" t="s">
        <v>130</v>
      </c>
      <c r="I4938">
        <v>5317.0450087298432</v>
      </c>
      <c r="J4938">
        <v>12612.084746951599</v>
      </c>
      <c r="K4938">
        <v>781.95044240095046</v>
      </c>
      <c r="L4938">
        <v>1329.144186036983</v>
      </c>
      <c r="M4938">
        <v>4615.419012614806</v>
      </c>
      <c r="N4938">
        <v>5090</v>
      </c>
      <c r="O4938">
        <v>7687.1618166024991</v>
      </c>
      <c r="P4938">
        <v>6805.527</v>
      </c>
      <c r="Q4938">
        <v>1973.303537189541</v>
      </c>
      <c r="R4938">
        <v>4611.7400097692889</v>
      </c>
      <c r="S4938">
        <v>6321.3905101416522</v>
      </c>
      <c r="T4938">
        <v>7536.7930692671007</v>
      </c>
      <c r="U4938">
        <v>1322.070508043277</v>
      </c>
      <c r="V4938">
        <v>1601</v>
      </c>
      <c r="W4938">
        <v>1405.25931426699</v>
      </c>
      <c r="X4938">
        <v>11883.6706912795</v>
      </c>
      <c r="Y4938">
        <v>23202.683499999988</v>
      </c>
      <c r="Z4938">
        <v>9400.9901758620053</v>
      </c>
      <c r="AA4938">
        <v>126065.9805581433</v>
      </c>
      <c r="AB4938">
        <v>629</v>
      </c>
      <c r="AC4938">
        <v>9086.3668699999998</v>
      </c>
      <c r="AD4938">
        <v>8033.3028747015233</v>
      </c>
      <c r="AE4938">
        <v>6823.4719964539627</v>
      </c>
      <c r="AF4938">
        <v>15991.052445301129</v>
      </c>
      <c r="AG4938">
        <v>79840</v>
      </c>
      <c r="AH4938">
        <v>14235.21822358285</v>
      </c>
      <c r="AI4938">
        <v>846.58133705751959</v>
      </c>
      <c r="AJ4938">
        <v>27535.167112934239</v>
      </c>
      <c r="AK4938">
        <v>999.24166228810884</v>
      </c>
      <c r="AL4938">
        <v>403582.625</v>
      </c>
      <c r="AM4938">
        <v>338607.59375</v>
      </c>
      <c r="AN4938">
        <v>64974.9921875</v>
      </c>
      <c r="AO4938" s="5" t="s">
        <v>1258</v>
      </c>
    </row>
    <row r="4939" spans="1:41" ht="14.25" x14ac:dyDescent="0.45">
      <c r="A4939">
        <v>2024</v>
      </c>
      <c r="B4939" s="5" t="s">
        <v>1509</v>
      </c>
      <c r="C4939" s="5" t="s">
        <v>170</v>
      </c>
      <c r="D4939" s="5" t="s">
        <v>83</v>
      </c>
      <c r="E4939" s="5" t="s">
        <v>487</v>
      </c>
      <c r="F4939" s="5" t="s">
        <v>487</v>
      </c>
      <c r="G4939" s="5" t="s">
        <v>87</v>
      </c>
      <c r="H4939" s="5" t="s">
        <v>130</v>
      </c>
      <c r="I4939">
        <v>6670.7525958433398</v>
      </c>
      <c r="J4939"/>
      <c r="K4939">
        <v>1223.424510181253</v>
      </c>
      <c r="L4939">
        <v>3909.6498000000001</v>
      </c>
      <c r="M4939">
        <v>24151.44776087745</v>
      </c>
      <c r="N4939">
        <v>17729.29027763976</v>
      </c>
      <c r="O4939">
        <v>9550.1797686601494</v>
      </c>
      <c r="P4939"/>
      <c r="Q4939">
        <v>3139.5968950926358</v>
      </c>
      <c r="R4939">
        <v>7289.8613248881047</v>
      </c>
      <c r="S4939">
        <v>19150.232958133169</v>
      </c>
      <c r="T4939">
        <v>12109.795305899541</v>
      </c>
      <c r="U4939">
        <v>1734.8291790748151</v>
      </c>
      <c r="V4939">
        <v>5315</v>
      </c>
      <c r="W4939">
        <v>1169.2441842719061</v>
      </c>
      <c r="X4939">
        <v>12424.882936287429</v>
      </c>
      <c r="Y4939">
        <v>51358</v>
      </c>
      <c r="Z4939">
        <v>14728.52942838938</v>
      </c>
      <c r="AA4939">
        <v>178463.14942991451</v>
      </c>
      <c r="AB4939">
        <v>1000</v>
      </c>
      <c r="AC4939">
        <v>11425.010200000001</v>
      </c>
      <c r="AD4939">
        <v>5664.9811658676963</v>
      </c>
      <c r="AE4939">
        <v>12139.139476122949</v>
      </c>
      <c r="AF4939">
        <v>35387.164868322543</v>
      </c>
      <c r="AG4939">
        <v>144888.0201286737</v>
      </c>
      <c r="AH4939">
        <v>26333.83884117844</v>
      </c>
      <c r="AI4939">
        <v>5498.5974750436344</v>
      </c>
      <c r="AJ4939">
        <v>66157.271542179587</v>
      </c>
      <c r="AK4939">
        <v>2097.5451149790042</v>
      </c>
      <c r="AL4939">
        <v>680709.375</v>
      </c>
      <c r="AM4939">
        <v>560335.25</v>
      </c>
      <c r="AN4939">
        <v>120374.171875</v>
      </c>
      <c r="AO4939" s="5" t="s">
        <v>3386</v>
      </c>
    </row>
    <row r="4940" spans="1:41" ht="14.25" x14ac:dyDescent="0.45">
      <c r="A4940">
        <v>2024</v>
      </c>
      <c r="B4940" s="5" t="s">
        <v>5028</v>
      </c>
      <c r="C4940" s="5" t="s">
        <v>170</v>
      </c>
      <c r="D4940" s="5" t="s">
        <v>83</v>
      </c>
      <c r="E4940" s="5" t="s">
        <v>487</v>
      </c>
      <c r="F4940" s="5" t="s">
        <v>487</v>
      </c>
      <c r="G4940" s="5" t="s">
        <v>87</v>
      </c>
      <c r="H4940" s="5" t="s">
        <v>130</v>
      </c>
      <c r="I4940">
        <v>12378.34810464045</v>
      </c>
      <c r="J4940">
        <v>66332.662769267423</v>
      </c>
      <c r="K4940">
        <v>1488.608133518434</v>
      </c>
      <c r="L4940">
        <v>3537.5336627647121</v>
      </c>
      <c r="M4940">
        <v>35236.738834128002</v>
      </c>
      <c r="N4940">
        <v>15903.484647480391</v>
      </c>
      <c r="O4940">
        <v>9624.4880636919297</v>
      </c>
      <c r="P4940"/>
      <c r="Q4940">
        <v>4373.0532620846407</v>
      </c>
      <c r="R4940">
        <v>6327.9769873766954</v>
      </c>
      <c r="S4940">
        <v>16412.091751916309</v>
      </c>
      <c r="T4940">
        <v>12595.700945000001</v>
      </c>
      <c r="U4940">
        <v>1695.2792108112999</v>
      </c>
      <c r="V4940">
        <v>8411</v>
      </c>
      <c r="W4940">
        <v>5375.7875377059727</v>
      </c>
      <c r="X4940">
        <v>20008.05089636338</v>
      </c>
      <c r="Y4940">
        <v>67099</v>
      </c>
      <c r="Z4940">
        <v>17424.492654337089</v>
      </c>
      <c r="AA4940">
        <v>176760</v>
      </c>
      <c r="AB4940"/>
      <c r="AC4940">
        <v>15212.040209999999</v>
      </c>
      <c r="AD4940">
        <v>17041</v>
      </c>
      <c r="AE4940">
        <v>16093.81412084082</v>
      </c>
      <c r="AF4940">
        <v>48593.629092675677</v>
      </c>
      <c r="AG4940">
        <v>209349</v>
      </c>
      <c r="AH4940">
        <v>28811</v>
      </c>
      <c r="AI4940">
        <v>2833.6233814128018</v>
      </c>
      <c r="AJ4940">
        <v>42160.014690570963</v>
      </c>
      <c r="AK4940">
        <v>1781</v>
      </c>
      <c r="AL4940">
        <v>862859.4375</v>
      </c>
      <c r="AM4940">
        <v>711651.3125</v>
      </c>
      <c r="AN4940">
        <v>151208.09375</v>
      </c>
      <c r="AO4940" s="5" t="s">
        <v>6120</v>
      </c>
    </row>
    <row r="4941" spans="1:41" ht="14.25" x14ac:dyDescent="0.45">
      <c r="A4941">
        <v>2024</v>
      </c>
      <c r="B4941" s="5" t="s">
        <v>1508</v>
      </c>
      <c r="C4941" s="5" t="s">
        <v>170</v>
      </c>
      <c r="D4941" s="5" t="s">
        <v>83</v>
      </c>
      <c r="E4941" s="5" t="s">
        <v>487</v>
      </c>
      <c r="F4941" s="5" t="s">
        <v>487</v>
      </c>
      <c r="G4941" s="5" t="s">
        <v>87</v>
      </c>
      <c r="H4941" s="5" t="s">
        <v>130</v>
      </c>
      <c r="I4941">
        <v>9174.9</v>
      </c>
      <c r="J4941"/>
      <c r="K4941">
        <v>1209.8190696298129</v>
      </c>
      <c r="L4941">
        <v>3230</v>
      </c>
      <c r="M4941">
        <v>24083.084297843208</v>
      </c>
      <c r="N4941">
        <v>13252.3042632652</v>
      </c>
      <c r="O4941">
        <v>8121</v>
      </c>
      <c r="P4941"/>
      <c r="Q4941">
        <v>3829.7687210204649</v>
      </c>
      <c r="R4941">
        <v>9975.435218117218</v>
      </c>
      <c r="S4941">
        <v>24816</v>
      </c>
      <c r="T4941">
        <v>13563.862160244589</v>
      </c>
      <c r="U4941">
        <v>1721.24402288397</v>
      </c>
      <c r="V4941">
        <v>7465</v>
      </c>
      <c r="W4941"/>
      <c r="X4941">
        <v>11922.74805465859</v>
      </c>
      <c r="Y4941">
        <v>53491</v>
      </c>
      <c r="Z4941">
        <v>15420.679</v>
      </c>
      <c r="AA4941">
        <v>184603.90698746571</v>
      </c>
      <c r="AB4941">
        <v>831</v>
      </c>
      <c r="AC4941">
        <v>10378.799999999999</v>
      </c>
      <c r="AD4941">
        <v>25839.402301105551</v>
      </c>
      <c r="AE4941">
        <v>21123.470920919379</v>
      </c>
      <c r="AF4941">
        <v>32864.035880555239</v>
      </c>
      <c r="AG4941">
        <v>199906</v>
      </c>
      <c r="AH4941">
        <v>45518.823557107549</v>
      </c>
      <c r="AI4941">
        <v>5218.9692471736316</v>
      </c>
      <c r="AJ4941">
        <v>46057.537163297638</v>
      </c>
      <c r="AK4941">
        <v>3281.9131356601229</v>
      </c>
      <c r="AL4941">
        <v>776900.8125</v>
      </c>
      <c r="AM4941">
        <v>612494.125</v>
      </c>
      <c r="AN4941">
        <v>164406.609375</v>
      </c>
      <c r="AO4941" s="5" t="s">
        <v>6119</v>
      </c>
    </row>
    <row r="4942" spans="1:41" ht="14.25" x14ac:dyDescent="0.45">
      <c r="A4942">
        <v>2024</v>
      </c>
      <c r="B4942" s="5" t="s">
        <v>4071</v>
      </c>
      <c r="C4942" s="5" t="s">
        <v>170</v>
      </c>
      <c r="D4942" s="5" t="s">
        <v>83</v>
      </c>
      <c r="E4942" s="5" t="s">
        <v>487</v>
      </c>
      <c r="F4942" s="5" t="s">
        <v>487</v>
      </c>
      <c r="G4942" s="5" t="s">
        <v>87</v>
      </c>
      <c r="H4942" s="5" t="s">
        <v>130</v>
      </c>
      <c r="I4942">
        <v>19930.70676676005</v>
      </c>
      <c r="J4942">
        <v>51946.66750685592</v>
      </c>
      <c r="K4942">
        <v>1008.37139900595</v>
      </c>
      <c r="L4942"/>
      <c r="M4942">
        <v>24443.35531012512</v>
      </c>
      <c r="N4942">
        <v>17365.214490469381</v>
      </c>
      <c r="O4942">
        <v>10083.519053101279</v>
      </c>
      <c r="P4942"/>
      <c r="Q4942">
        <v>3696.1010764178532</v>
      </c>
      <c r="R4942">
        <v>7319.817796598938</v>
      </c>
      <c r="S4942">
        <v>11603</v>
      </c>
      <c r="T4942">
        <v>12061.199510317439</v>
      </c>
      <c r="U4942">
        <v>1704.706770960697</v>
      </c>
      <c r="V4942">
        <v>36608</v>
      </c>
      <c r="W4942">
        <v>2671.050168858827</v>
      </c>
      <c r="X4942"/>
      <c r="Y4942">
        <v>50474.555589751122</v>
      </c>
      <c r="Z4942">
        <v>19527.790373944441</v>
      </c>
      <c r="AA4942">
        <v>179706</v>
      </c>
      <c r="AB4942"/>
      <c r="AC4942">
        <v>10850.899520000001</v>
      </c>
      <c r="AD4942">
        <v>12507</v>
      </c>
      <c r="AE4942">
        <v>13225.603218300001</v>
      </c>
      <c r="AF4942">
        <v>34615.017709607862</v>
      </c>
      <c r="AG4942">
        <v>155459</v>
      </c>
      <c r="AH4942">
        <v>33536</v>
      </c>
      <c r="AI4942">
        <v>2490.508190202338</v>
      </c>
      <c r="AJ4942">
        <v>39770.580499469368</v>
      </c>
      <c r="AK4942">
        <v>1811.8827163538499</v>
      </c>
      <c r="AL4942">
        <v>754416.5625</v>
      </c>
      <c r="AM4942">
        <v>642200.6875</v>
      </c>
      <c r="AN4942">
        <v>112215.890625</v>
      </c>
      <c r="AO4942" s="5" t="s">
        <v>4754</v>
      </c>
    </row>
    <row r="4943" spans="1:41" ht="14.25" x14ac:dyDescent="0.45">
      <c r="A4943">
        <v>2024</v>
      </c>
      <c r="B4943" s="5" t="s">
        <v>589</v>
      </c>
      <c r="C4943" s="5" t="s">
        <v>170</v>
      </c>
      <c r="D4943" s="5" t="s">
        <v>83</v>
      </c>
      <c r="E4943" s="5" t="s">
        <v>487</v>
      </c>
      <c r="F4943" s="5" t="s">
        <v>487</v>
      </c>
      <c r="G4943" s="5" t="s">
        <v>87</v>
      </c>
      <c r="H4943" s="5" t="s">
        <v>130</v>
      </c>
      <c r="I4943">
        <v>7548.9922612924074</v>
      </c>
      <c r="J4943">
        <v>19636.949467980881</v>
      </c>
      <c r="K4943">
        <v>1586</v>
      </c>
      <c r="L4943"/>
      <c r="M4943">
        <v>15257.991723385379</v>
      </c>
      <c r="N4943">
        <v>14402.67277005</v>
      </c>
      <c r="O4943">
        <v>10165.053168756431</v>
      </c>
      <c r="P4943"/>
      <c r="Q4943">
        <v>3258.339417037605</v>
      </c>
      <c r="R4943">
        <v>6607.777610356592</v>
      </c>
      <c r="S4943">
        <v>15220.478704004679</v>
      </c>
      <c r="T4943">
        <v>11570.569641550899</v>
      </c>
      <c r="U4943">
        <v>1762.7606773910361</v>
      </c>
      <c r="V4943">
        <v>2314</v>
      </c>
      <c r="W4943">
        <v>1968.3637783208001</v>
      </c>
      <c r="X4943">
        <v>11879.71276296758</v>
      </c>
      <c r="Y4943">
        <v>46907</v>
      </c>
      <c r="Z4943">
        <v>15920.379680371439</v>
      </c>
      <c r="AA4943">
        <v>235546.02340135651</v>
      </c>
      <c r="AB4943"/>
      <c r="AC4943">
        <v>10979.86887</v>
      </c>
      <c r="AD4943">
        <v>12581.97495728387</v>
      </c>
      <c r="AE4943">
        <v>12768.599633439941</v>
      </c>
      <c r="AF4943">
        <v>33903.871224189788</v>
      </c>
      <c r="AG4943">
        <v>168232</v>
      </c>
      <c r="AH4943">
        <v>33263.369999097064</v>
      </c>
      <c r="AI4943">
        <v>4794.6139767680961</v>
      </c>
      <c r="AJ4943">
        <v>38431.155718109549</v>
      </c>
      <c r="AK4943">
        <v>1853.863799019173</v>
      </c>
      <c r="AL4943">
        <v>738362.375</v>
      </c>
      <c r="AM4943">
        <v>618220.375</v>
      </c>
      <c r="AN4943">
        <v>120142</v>
      </c>
      <c r="AO4943" s="5" t="s">
        <v>1259</v>
      </c>
    </row>
    <row r="4944" spans="1:41" ht="14.25" x14ac:dyDescent="0.45">
      <c r="A4944">
        <v>2024</v>
      </c>
      <c r="B4944" s="5" t="s">
        <v>1509</v>
      </c>
      <c r="C4944" s="5" t="s">
        <v>170</v>
      </c>
      <c r="D4944" s="5" t="s">
        <v>83</v>
      </c>
      <c r="E4944" s="5" t="s">
        <v>210</v>
      </c>
      <c r="F4944" s="5" t="s">
        <v>210</v>
      </c>
      <c r="G4944" s="5" t="s">
        <v>87</v>
      </c>
      <c r="H4944" s="5" t="s">
        <v>130</v>
      </c>
      <c r="I4944">
        <v>6670.752595843338</v>
      </c>
      <c r="J4944">
        <v>13634.02</v>
      </c>
      <c r="K4944">
        <v>1223.424510181253</v>
      </c>
      <c r="L4944">
        <v>3654.0032000000001</v>
      </c>
      <c r="M4944">
        <v>20546.983625467481</v>
      </c>
      <c r="N4944">
        <v>17071.98936489749</v>
      </c>
      <c r="O4944">
        <v>9429.6923876452147</v>
      </c>
      <c r="P4944">
        <v>10769.437601600001</v>
      </c>
      <c r="Q4944">
        <v>3100.9807857360729</v>
      </c>
      <c r="R4944">
        <v>7289.8613248881047</v>
      </c>
      <c r="S4944">
        <v>19307.775840777329</v>
      </c>
      <c r="T4944">
        <v>11995.45630836011</v>
      </c>
      <c r="U4944">
        <v>1734.8291790748151</v>
      </c>
      <c r="V4944">
        <v>5751</v>
      </c>
      <c r="W4944">
        <v>1837.6094446352261</v>
      </c>
      <c r="X4944">
        <v>12998.58570213987</v>
      </c>
      <c r="Y4944">
        <v>51357.761339999997</v>
      </c>
      <c r="Z4944">
        <v>14728.52942838938</v>
      </c>
      <c r="AA4944">
        <v>178463.14942991451</v>
      </c>
      <c r="AB4944">
        <v>1000</v>
      </c>
      <c r="AC4944">
        <v>11814.1473838</v>
      </c>
      <c r="AD4944">
        <v>16885.722592916169</v>
      </c>
      <c r="AE4944">
        <v>20546.477800747121</v>
      </c>
      <c r="AF4944">
        <v>35387.164868322543</v>
      </c>
      <c r="AG4944">
        <v>168043.0404660202</v>
      </c>
      <c r="AH4944">
        <v>34181.679990179211</v>
      </c>
      <c r="AI4944">
        <v>3853.9720083934221</v>
      </c>
      <c r="AJ4944">
        <v>66157.271542179587</v>
      </c>
      <c r="AK4944">
        <v>2097.5451149790042</v>
      </c>
      <c r="AL4944">
        <v>751532.875</v>
      </c>
      <c r="AM4944">
        <v>616174.375</v>
      </c>
      <c r="AN4944">
        <v>135358.453125</v>
      </c>
      <c r="AO4944" s="5" t="s">
        <v>3387</v>
      </c>
    </row>
    <row r="4945" spans="1:41" ht="14.25" x14ac:dyDescent="0.45">
      <c r="A4945">
        <v>2024</v>
      </c>
      <c r="B4945" s="5" t="s">
        <v>4071</v>
      </c>
      <c r="C4945" s="5" t="s">
        <v>170</v>
      </c>
      <c r="D4945" s="5" t="s">
        <v>83</v>
      </c>
      <c r="E4945" s="5" t="s">
        <v>210</v>
      </c>
      <c r="F4945" s="5" t="s">
        <v>210</v>
      </c>
      <c r="G4945" s="5" t="s">
        <v>87</v>
      </c>
      <c r="H4945" s="5" t="s">
        <v>130</v>
      </c>
      <c r="I4945">
        <v>14417.015562043511</v>
      </c>
      <c r="J4945">
        <v>58333.546554442939</v>
      </c>
      <c r="K4945">
        <v>1008.37139900595</v>
      </c>
      <c r="L4945">
        <v>2677.9238000000009</v>
      </c>
      <c r="M4945">
        <v>20155.120870474031</v>
      </c>
      <c r="N4945">
        <v>17365.214490469381</v>
      </c>
      <c r="O4945">
        <v>10387.595253109561</v>
      </c>
      <c r="P4945">
        <v>11172.33033277617</v>
      </c>
      <c r="Q4945">
        <v>3696.1010764178518</v>
      </c>
      <c r="R4945">
        <v>8319.817796598938</v>
      </c>
      <c r="S4945">
        <v>15367</v>
      </c>
      <c r="T4945">
        <v>12061.199510317439</v>
      </c>
      <c r="U4945">
        <v>1704.706770960697</v>
      </c>
      <c r="V4945">
        <v>25313</v>
      </c>
      <c r="W4945">
        <v>2671.050168858827</v>
      </c>
      <c r="X4945">
        <v>15827.64826519618</v>
      </c>
      <c r="Y4945">
        <v>50474.555589751122</v>
      </c>
      <c r="Z4945">
        <v>17240.868406117759</v>
      </c>
      <c r="AA4945">
        <v>183089</v>
      </c>
      <c r="AB4945">
        <v>1008.038</v>
      </c>
      <c r="AC4945">
        <v>11213.09978</v>
      </c>
      <c r="AD4945">
        <v>15039.265647893801</v>
      </c>
      <c r="AE4945">
        <v>17215.94090721395</v>
      </c>
      <c r="AF4945">
        <v>34615.017709607862</v>
      </c>
      <c r="AG4945">
        <v>156457</v>
      </c>
      <c r="AH4945">
        <v>32473</v>
      </c>
      <c r="AI4945">
        <v>2490.508190202338</v>
      </c>
      <c r="AJ4945">
        <v>39770.580499469368</v>
      </c>
      <c r="AK4945">
        <v>1811.8827163538499</v>
      </c>
      <c r="AL4945">
        <v>783376.3125</v>
      </c>
      <c r="AM4945">
        <v>653075.6875</v>
      </c>
      <c r="AN4945">
        <v>130300.6796875</v>
      </c>
      <c r="AO4945" s="5" t="s">
        <v>4755</v>
      </c>
    </row>
    <row r="4946" spans="1:41" ht="14.25" x14ac:dyDescent="0.45">
      <c r="A4946">
        <v>2024</v>
      </c>
      <c r="B4946" s="5" t="s">
        <v>1508</v>
      </c>
      <c r="C4946" s="5" t="s">
        <v>170</v>
      </c>
      <c r="D4946" s="5" t="s">
        <v>83</v>
      </c>
      <c r="E4946" s="5" t="s">
        <v>210</v>
      </c>
      <c r="F4946" s="5" t="s">
        <v>210</v>
      </c>
      <c r="G4946" s="5" t="s">
        <v>87</v>
      </c>
      <c r="H4946" s="5" t="s">
        <v>130</v>
      </c>
      <c r="I4946">
        <v>6685.7220753064521</v>
      </c>
      <c r="J4946">
        <v>12321.2415</v>
      </c>
      <c r="K4946">
        <v>1209.8190696298129</v>
      </c>
      <c r="L4946">
        <v>3358.2523000000001</v>
      </c>
      <c r="M4946">
        <v>18782.589952679678</v>
      </c>
      <c r="N4946">
        <v>13252.3042632652</v>
      </c>
      <c r="O4946">
        <v>8646</v>
      </c>
      <c r="P4946">
        <v>10886.133</v>
      </c>
      <c r="Q4946">
        <v>3829.7687210204649</v>
      </c>
      <c r="R4946">
        <v>9863.2852888127127</v>
      </c>
      <c r="S4946">
        <v>24915.89754342032</v>
      </c>
      <c r="T4946">
        <v>13589.463851128519</v>
      </c>
      <c r="U4946">
        <v>1721.24402288397</v>
      </c>
      <c r="V4946">
        <v>8613</v>
      </c>
      <c r="W4946">
        <v>1516.41253156584</v>
      </c>
      <c r="X4946">
        <v>11922.74805465859</v>
      </c>
      <c r="Y4946">
        <v>53491</v>
      </c>
      <c r="Z4946">
        <v>15420.679</v>
      </c>
      <c r="AA4946">
        <v>184603.90698746571</v>
      </c>
      <c r="AB4946">
        <v>831</v>
      </c>
      <c r="AC4946">
        <v>10605.9</v>
      </c>
      <c r="AD4946">
        <v>24982.399597568448</v>
      </c>
      <c r="AE4946">
        <v>21123.470920919379</v>
      </c>
      <c r="AF4946">
        <v>32864.035880555239</v>
      </c>
      <c r="AG4946">
        <v>192208</v>
      </c>
      <c r="AH4946">
        <v>39365.026988911442</v>
      </c>
      <c r="AI4946">
        <v>4979.0408926985101</v>
      </c>
      <c r="AJ4946">
        <v>46057.537163297638</v>
      </c>
      <c r="AK4946">
        <v>3281.9131356601229</v>
      </c>
      <c r="AL4946">
        <v>780927.8125</v>
      </c>
      <c r="AM4946">
        <v>626905.5</v>
      </c>
      <c r="AN4946">
        <v>154022.3125</v>
      </c>
      <c r="AO4946" s="5" t="s">
        <v>3388</v>
      </c>
    </row>
    <row r="4947" spans="1:41" ht="14.25" x14ac:dyDescent="0.45">
      <c r="A4947">
        <v>2024</v>
      </c>
      <c r="B4947" s="5" t="s">
        <v>5028</v>
      </c>
      <c r="C4947" s="5" t="s">
        <v>170</v>
      </c>
      <c r="D4947" s="5" t="s">
        <v>83</v>
      </c>
      <c r="E4947" s="5" t="s">
        <v>210</v>
      </c>
      <c r="F4947" s="5" t="s">
        <v>210</v>
      </c>
      <c r="G4947" s="5" t="s">
        <v>87</v>
      </c>
      <c r="H4947" s="5" t="s">
        <v>130</v>
      </c>
      <c r="I4947">
        <v>13901.977650559351</v>
      </c>
      <c r="J4947">
        <v>66924.902213273192</v>
      </c>
      <c r="K4947">
        <v>1379.3629361294859</v>
      </c>
      <c r="L4947">
        <v>3537.5336627647121</v>
      </c>
      <c r="M4947">
        <v>30263.121693648001</v>
      </c>
      <c r="N4947">
        <v>15903.484647480391</v>
      </c>
      <c r="O4947">
        <v>9939.5664561801186</v>
      </c>
      <c r="P4947">
        <v>13794.75871827735</v>
      </c>
      <c r="Q4947">
        <v>4373.0532620846398</v>
      </c>
      <c r="R4947">
        <v>7327.9769873766954</v>
      </c>
      <c r="S4947">
        <v>14466.58203331567</v>
      </c>
      <c r="T4947">
        <v>12595.700945000001</v>
      </c>
      <c r="U4947">
        <v>1695.2792108112999</v>
      </c>
      <c r="V4947">
        <v>9187</v>
      </c>
      <c r="W4947">
        <v>5375.7875377059727</v>
      </c>
      <c r="X4947">
        <v>21747.881409090631</v>
      </c>
      <c r="Y4947">
        <v>67099.222076202437</v>
      </c>
      <c r="Z4947">
        <v>17698.65592362835</v>
      </c>
      <c r="AA4947">
        <v>183089</v>
      </c>
      <c r="AB4947">
        <v>2086</v>
      </c>
      <c r="AC4947">
        <v>15539.36329255178</v>
      </c>
      <c r="AD4947">
        <v>15679.74975338952</v>
      </c>
      <c r="AE4947">
        <v>16093.81412084082</v>
      </c>
      <c r="AF4947">
        <v>48593.629092675677</v>
      </c>
      <c r="AG4947">
        <v>208795</v>
      </c>
      <c r="AH4947">
        <v>29474.897812581188</v>
      </c>
      <c r="AI4947">
        <v>2833.6233814128018</v>
      </c>
      <c r="AJ4947">
        <v>42160.014690570963</v>
      </c>
      <c r="AK4947">
        <v>1781</v>
      </c>
      <c r="AL4947">
        <v>883337.875</v>
      </c>
      <c r="AM4947">
        <v>735714.625</v>
      </c>
      <c r="AN4947">
        <v>147623.28125</v>
      </c>
      <c r="AO4947" s="5" t="s">
        <v>6121</v>
      </c>
    </row>
    <row r="4948" spans="1:41" ht="14.25" x14ac:dyDescent="0.45">
      <c r="A4948">
        <v>2024</v>
      </c>
      <c r="B4948" s="5" t="s">
        <v>589</v>
      </c>
      <c r="C4948" s="5" t="s">
        <v>170</v>
      </c>
      <c r="D4948" s="5" t="s">
        <v>83</v>
      </c>
      <c r="E4948" s="5" t="s">
        <v>210</v>
      </c>
      <c r="F4948" s="5" t="s">
        <v>210</v>
      </c>
      <c r="G4948" s="5" t="s">
        <v>87</v>
      </c>
      <c r="H4948" s="5" t="s">
        <v>130</v>
      </c>
      <c r="I4948">
        <v>7548.9922612924074</v>
      </c>
      <c r="J4948">
        <v>19636.949467980881</v>
      </c>
      <c r="K4948">
        <v>1004.0827058089679</v>
      </c>
      <c r="L4948">
        <v>2665.7403345358739</v>
      </c>
      <c r="M4948">
        <v>12852.44865876429</v>
      </c>
      <c r="N4948">
        <v>14402.853999999999</v>
      </c>
      <c r="O4948">
        <v>10193.245511970221</v>
      </c>
      <c r="P4948">
        <v>9078.7929999999997</v>
      </c>
      <c r="Q4948">
        <v>3258.339417037605</v>
      </c>
      <c r="R4948">
        <v>6607.777610356592</v>
      </c>
      <c r="S4948">
        <v>21054.77792283348</v>
      </c>
      <c r="T4948">
        <v>11570.569641550899</v>
      </c>
      <c r="U4948">
        <v>1762.7606773910361</v>
      </c>
      <c r="V4948">
        <v>6861</v>
      </c>
      <c r="W4948">
        <v>2367.2741985864732</v>
      </c>
      <c r="X4948">
        <v>12814.448557388891</v>
      </c>
      <c r="Y4948">
        <v>46907.027569999977</v>
      </c>
      <c r="Z4948">
        <v>15029.756049313481</v>
      </c>
      <c r="AA4948">
        <v>248479.23918257671</v>
      </c>
      <c r="AB4948">
        <v>1009</v>
      </c>
      <c r="AC4948">
        <v>11292.95521305</v>
      </c>
      <c r="AD4948">
        <v>14253.275074474201</v>
      </c>
      <c r="AE4948">
        <v>17769.190080331831</v>
      </c>
      <c r="AF4948">
        <v>33903.871224189803</v>
      </c>
      <c r="AG4948">
        <v>161032</v>
      </c>
      <c r="AH4948">
        <v>34429.114416221593</v>
      </c>
      <c r="AI4948">
        <v>3182.236068287496</v>
      </c>
      <c r="AJ4948">
        <v>38431.155718109549</v>
      </c>
      <c r="AK4948">
        <v>1853.863799019173</v>
      </c>
      <c r="AL4948">
        <v>771252.75</v>
      </c>
      <c r="AM4948">
        <v>644668.375</v>
      </c>
      <c r="AN4948">
        <v>126584.3359375</v>
      </c>
      <c r="AO4948" s="5" t="s">
        <v>1260</v>
      </c>
    </row>
    <row r="4949" spans="1:41" ht="14.25" x14ac:dyDescent="0.45">
      <c r="A4949">
        <v>2024</v>
      </c>
      <c r="B4949" s="5" t="s">
        <v>5028</v>
      </c>
      <c r="C4949" s="5" t="s">
        <v>170</v>
      </c>
      <c r="D4949" s="5" t="s">
        <v>83</v>
      </c>
      <c r="E4949" s="5" t="s">
        <v>24</v>
      </c>
      <c r="F4949" s="5" t="s">
        <v>24</v>
      </c>
      <c r="G4949" s="5" t="s">
        <v>86</v>
      </c>
      <c r="H4949" s="5" t="s">
        <v>130</v>
      </c>
      <c r="I4949">
        <v>2000</v>
      </c>
      <c r="J4949">
        <v>7249.9999999999991</v>
      </c>
      <c r="K4949">
        <v>100</v>
      </c>
      <c r="L4949">
        <v>400</v>
      </c>
      <c r="M4949">
        <v>8000</v>
      </c>
      <c r="N4949">
        <v>3137.8609531249999</v>
      </c>
      <c r="O4949">
        <v>111.68300000000001</v>
      </c>
      <c r="P4949">
        <v>94.64</v>
      </c>
      <c r="Q4949">
        <v>726.67866826120155</v>
      </c>
      <c r="R4949">
        <v>428.15699999999998</v>
      </c>
      <c r="S4949">
        <v>4264.3999999999996</v>
      </c>
      <c r="T4949">
        <v>200</v>
      </c>
      <c r="U4949">
        <v>0</v>
      </c>
      <c r="V4949">
        <v>520</v>
      </c>
      <c r="W4949">
        <v>1249</v>
      </c>
      <c r="X4949">
        <v>3795</v>
      </c>
      <c r="Y4949">
        <v>14038.5</v>
      </c>
      <c r="Z4949">
        <v>3444.7136127641279</v>
      </c>
      <c r="AA4949">
        <v>25492</v>
      </c>
      <c r="AB4949">
        <v>145</v>
      </c>
      <c r="AC4949">
        <v>1081.8536799999999</v>
      </c>
      <c r="AD4949">
        <v>2085</v>
      </c>
      <c r="AE4949">
        <v>1488</v>
      </c>
      <c r="AF4949">
        <v>9570</v>
      </c>
      <c r="AG4949">
        <v>55234</v>
      </c>
      <c r="AH4949">
        <v>9900</v>
      </c>
      <c r="AI4949">
        <v>2362</v>
      </c>
      <c r="AJ4949">
        <v>9021</v>
      </c>
      <c r="AK4949">
        <v>98</v>
      </c>
      <c r="AL4949">
        <v>166237.5</v>
      </c>
      <c r="AM4949">
        <v>133927.40625</v>
      </c>
      <c r="AN4949">
        <v>32310.08203125</v>
      </c>
      <c r="AO4949" s="5" t="s">
        <v>6122</v>
      </c>
    </row>
    <row r="4950" spans="1:41" ht="14.25" x14ac:dyDescent="0.45">
      <c r="A4950">
        <v>2024</v>
      </c>
      <c r="B4950" s="5" t="s">
        <v>1509</v>
      </c>
      <c r="C4950" s="5" t="s">
        <v>170</v>
      </c>
      <c r="D4950" s="5" t="s">
        <v>83</v>
      </c>
      <c r="E4950" s="5" t="s">
        <v>24</v>
      </c>
      <c r="F4950" s="5" t="s">
        <v>24</v>
      </c>
      <c r="G4950" s="5" t="s">
        <v>86</v>
      </c>
      <c r="H4950" s="5" t="s">
        <v>130</v>
      </c>
      <c r="I4950">
        <v>2627.619867690124</v>
      </c>
      <c r="J4950">
        <v>5136.2356022871991</v>
      </c>
      <c r="K4950">
        <v>109.48416115375517</v>
      </c>
      <c r="L4950">
        <v>318.59890895742757</v>
      </c>
      <c r="M4950">
        <v>6004.9875457060325</v>
      </c>
      <c r="N4950">
        <v>3961.524524473346</v>
      </c>
      <c r="O4950">
        <v>175.17465784600827</v>
      </c>
      <c r="P4950">
        <v>121.52741888066824</v>
      </c>
      <c r="Q4950">
        <v>240.03795088356802</v>
      </c>
      <c r="R4950">
        <v>300.89532009886534</v>
      </c>
      <c r="S4950">
        <v>7582.3255807033147</v>
      </c>
      <c r="T4950">
        <v>218.96832230751033</v>
      </c>
      <c r="U4950"/>
      <c r="V4950">
        <v>341.59058279971612</v>
      </c>
      <c r="W4950">
        <v>257.28777871132468</v>
      </c>
      <c r="X4950">
        <v>854.77101939804641</v>
      </c>
      <c r="Y4950">
        <v>11721.921713926797</v>
      </c>
      <c r="Z4950">
        <v>1427.2847926728716</v>
      </c>
      <c r="AA4950">
        <v>20559.900269785034</v>
      </c>
      <c r="AB4950"/>
      <c r="AC4950">
        <v>698.25713459030419</v>
      </c>
      <c r="AD4950">
        <v>3661.5894734260546</v>
      </c>
      <c r="AE4950">
        <v>1853.1508085206906</v>
      </c>
      <c r="AF4950">
        <v>5314.9637257646127</v>
      </c>
      <c r="AG4950">
        <v>38690.673290259539</v>
      </c>
      <c r="AH4950">
        <v>7432.5760371116539</v>
      </c>
      <c r="AI4950">
        <v>2533.4634890978946</v>
      </c>
      <c r="AJ4950">
        <v>8125.0933096230556</v>
      </c>
      <c r="AK4950">
        <v>107.29447793068006</v>
      </c>
      <c r="AL4950">
        <v>130377.1875</v>
      </c>
      <c r="AM4950">
        <v>101439.28125</v>
      </c>
      <c r="AN4950">
        <v>28937.923828125</v>
      </c>
      <c r="AO4950" s="5" t="s">
        <v>3390</v>
      </c>
    </row>
    <row r="4951" spans="1:41" ht="14.25" x14ac:dyDescent="0.45">
      <c r="A4951">
        <v>2024</v>
      </c>
      <c r="B4951" s="5" t="s">
        <v>4071</v>
      </c>
      <c r="C4951" s="5" t="s">
        <v>170</v>
      </c>
      <c r="D4951" s="5" t="s">
        <v>83</v>
      </c>
      <c r="E4951" s="5" t="s">
        <v>24</v>
      </c>
      <c r="F4951" s="5" t="s">
        <v>24</v>
      </c>
      <c r="G4951" s="5" t="s">
        <v>86</v>
      </c>
      <c r="H4951" s="5" t="s">
        <v>130</v>
      </c>
      <c r="I4951">
        <v>2365.3008915698529</v>
      </c>
      <c r="J4951">
        <v>5656.1543059279093</v>
      </c>
      <c r="K4951">
        <v>102.83916919868925</v>
      </c>
      <c r="L4951">
        <v>308.51750759606773</v>
      </c>
      <c r="M4951">
        <v>5141.9584599344626</v>
      </c>
      <c r="N4951">
        <v>3189.6020819317946</v>
      </c>
      <c r="O4951">
        <v>115.17986950253196</v>
      </c>
      <c r="P4951">
        <v>97.326989729639507</v>
      </c>
      <c r="Q4951">
        <v>260.22290339615495</v>
      </c>
      <c r="R4951">
        <v>563.0238835289839</v>
      </c>
      <c r="S4951">
        <v>5262.2823446803131</v>
      </c>
      <c r="T4951">
        <v>514.19584599344626</v>
      </c>
      <c r="U4951">
        <v>0</v>
      </c>
      <c r="V4951">
        <v>534.76367983318414</v>
      </c>
      <c r="W4951">
        <v>241.67204761691974</v>
      </c>
      <c r="X4951">
        <v>2794.9028110834752</v>
      </c>
      <c r="Y4951">
        <v>12987.044482256471</v>
      </c>
      <c r="Z4951">
        <v>3145.8501857879041</v>
      </c>
      <c r="AA4951">
        <v>26000.827148504603</v>
      </c>
      <c r="AB4951">
        <v>118.34731591385159</v>
      </c>
      <c r="AC4951">
        <v>852.60483332281115</v>
      </c>
      <c r="AD4951">
        <v>2109.5823819458979</v>
      </c>
      <c r="AE4951">
        <v>1506.5938287607976</v>
      </c>
      <c r="AF4951">
        <v>9592.8377028537325</v>
      </c>
      <c r="AG4951">
        <v>36063.639854596346</v>
      </c>
      <c r="AH4951">
        <v>9031.3358390288904</v>
      </c>
      <c r="AI4951">
        <v>2429.0611764730402</v>
      </c>
      <c r="AJ4951">
        <v>9241.1277441942166</v>
      </c>
      <c r="AK4951">
        <v>100.78238581471547</v>
      </c>
      <c r="AL4951">
        <v>140327.578125</v>
      </c>
      <c r="AM4951">
        <v>112365.4375</v>
      </c>
      <c r="AN4951">
        <v>27962.140625</v>
      </c>
      <c r="AO4951" s="5" t="s">
        <v>4756</v>
      </c>
    </row>
    <row r="4952" spans="1:41" ht="14.25" x14ac:dyDescent="0.45">
      <c r="A4952">
        <v>2024</v>
      </c>
      <c r="B4952" s="5" t="s">
        <v>589</v>
      </c>
      <c r="C4952" s="5" t="s">
        <v>170</v>
      </c>
      <c r="D4952" s="5" t="s">
        <v>83</v>
      </c>
      <c r="E4952" s="5" t="s">
        <v>24</v>
      </c>
      <c r="F4952" s="5" t="s">
        <v>24</v>
      </c>
      <c r="G4952" s="5" t="s">
        <v>86</v>
      </c>
      <c r="H4952" s="5" t="s">
        <v>130</v>
      </c>
      <c r="I4952">
        <v>2441.6813304277689</v>
      </c>
      <c r="J4952">
        <v>5838.8031814577089</v>
      </c>
      <c r="K4952">
        <v>106.1600578446856</v>
      </c>
      <c r="L4952">
        <v>318.4801735340568</v>
      </c>
      <c r="M4952">
        <v>4246.4023137874237</v>
      </c>
      <c r="N4952">
        <v>2951.2496080822598</v>
      </c>
      <c r="O4952">
        <v>118.89926478604788</v>
      </c>
      <c r="P4952">
        <v>100.85205495245133</v>
      </c>
      <c r="Q4952">
        <v>286.42957027063466</v>
      </c>
      <c r="R4952">
        <v>291.75968697454942</v>
      </c>
      <c r="S4952">
        <v>7181.8890675366783</v>
      </c>
      <c r="T4952">
        <v>424.64023137874239</v>
      </c>
      <c r="U4952">
        <v>0</v>
      </c>
      <c r="V4952">
        <v>331.21938047541909</v>
      </c>
      <c r="W4952">
        <v>249.47613593501117</v>
      </c>
      <c r="X4952">
        <v>828.81888948139533</v>
      </c>
      <c r="Y4952">
        <v>12610.222471080979</v>
      </c>
      <c r="Z4952">
        <v>2636.6769739573501</v>
      </c>
      <c r="AA4952">
        <v>24501.960448539041</v>
      </c>
      <c r="AB4952">
        <v>122.08406652138844</v>
      </c>
      <c r="AC4952">
        <v>687.21287716180359</v>
      </c>
      <c r="AD4952">
        <v>3667.4171170151558</v>
      </c>
      <c r="AE4952">
        <v>1558.8925070121875</v>
      </c>
      <c r="AF4952">
        <v>8028.4999885671623</v>
      </c>
      <c r="AG4952">
        <v>38994.712447509912</v>
      </c>
      <c r="AH4952">
        <v>9147.1967272980219</v>
      </c>
      <c r="AI4952">
        <v>2456.5437385260248</v>
      </c>
      <c r="AJ4952">
        <v>9539.5427979234482</v>
      </c>
      <c r="AK4952">
        <v>104.0368566877919</v>
      </c>
      <c r="AL4952">
        <v>139771.75</v>
      </c>
      <c r="AM4952">
        <v>111118.1875</v>
      </c>
      <c r="AN4952">
        <v>28653.56640625</v>
      </c>
      <c r="AO4952" s="5" t="s">
        <v>1261</v>
      </c>
    </row>
    <row r="4953" spans="1:41" ht="14.25" x14ac:dyDescent="0.45">
      <c r="A4953">
        <v>2024</v>
      </c>
      <c r="B4953" s="5" t="s">
        <v>1508</v>
      </c>
      <c r="C4953" s="5" t="s">
        <v>170</v>
      </c>
      <c r="D4953" s="5" t="s">
        <v>83</v>
      </c>
      <c r="E4953" s="5" t="s">
        <v>24</v>
      </c>
      <c r="F4953" s="5" t="s">
        <v>24</v>
      </c>
      <c r="G4953" s="5" t="s">
        <v>86</v>
      </c>
      <c r="H4953" s="5" t="s">
        <v>130</v>
      </c>
      <c r="I4953">
        <v>3199.6381131616395</v>
      </c>
      <c r="J4953">
        <v>4531.4303373381899</v>
      </c>
      <c r="K4953">
        <v>112.26800397058385</v>
      </c>
      <c r="L4953">
        <v>359.25761270586833</v>
      </c>
      <c r="M4953">
        <v>11478.143990456387</v>
      </c>
      <c r="N4953">
        <v>2514.8032889410783</v>
      </c>
      <c r="O4953">
        <v>119.00408420881888</v>
      </c>
      <c r="P4953">
        <v>105.53192373234882</v>
      </c>
      <c r="Q4953">
        <v>224.18567563477748</v>
      </c>
      <c r="R4953">
        <v>435.82506502183031</v>
      </c>
      <c r="S4953">
        <v>6835.0471999028468</v>
      </c>
      <c r="T4953">
        <v>336.80401191175156</v>
      </c>
      <c r="U4953"/>
      <c r="V4953">
        <v>1019.3934760529013</v>
      </c>
      <c r="W4953">
        <v>263.82980933087202</v>
      </c>
      <c r="X4953">
        <v>383.95657357939677</v>
      </c>
      <c r="Y4953">
        <v>11675.87241294072</v>
      </c>
      <c r="Z4953">
        <v>1122.6800397058385</v>
      </c>
      <c r="AA4953">
        <v>20750.181897973242</v>
      </c>
      <c r="AB4953"/>
      <c r="AC4953">
        <v>834.15126950143792</v>
      </c>
      <c r="AD4953">
        <v>3105.3169916357833</v>
      </c>
      <c r="AE4953">
        <v>1684.0200595587578</v>
      </c>
      <c r="AF4953">
        <v>6151.371134265034</v>
      </c>
      <c r="AG4953">
        <v>39521.705437764635</v>
      </c>
      <c r="AH4953">
        <v>7409.6882620585338</v>
      </c>
      <c r="AI4953">
        <v>2460.914647035198</v>
      </c>
      <c r="AJ4953">
        <v>8105.9628696132222</v>
      </c>
      <c r="AK4953">
        <v>170.17489552630329</v>
      </c>
      <c r="AL4953">
        <v>134911.15625</v>
      </c>
      <c r="AM4953">
        <v>102236.0078125</v>
      </c>
      <c r="AN4953">
        <v>32675.1484375</v>
      </c>
      <c r="AO4953" s="5" t="s">
        <v>3389</v>
      </c>
    </row>
    <row r="4954" spans="1:41" ht="14.25" x14ac:dyDescent="0.45">
      <c r="A4954">
        <v>2024</v>
      </c>
      <c r="B4954" s="5" t="s">
        <v>589</v>
      </c>
      <c r="C4954" s="5" t="s">
        <v>170</v>
      </c>
      <c r="D4954" s="5" t="s">
        <v>83</v>
      </c>
      <c r="E4954" s="5" t="s">
        <v>24</v>
      </c>
      <c r="F4954" s="5" t="s">
        <v>24</v>
      </c>
      <c r="G4954" s="5" t="s">
        <v>87</v>
      </c>
      <c r="H4954" s="5" t="s">
        <v>130</v>
      </c>
      <c r="I4954">
        <v>2590.9329491692029</v>
      </c>
      <c r="J4954">
        <v>6450.4443666845327</v>
      </c>
      <c r="K4954">
        <v>112.1880118222311</v>
      </c>
      <c r="L4954">
        <v>349.77478579920592</v>
      </c>
      <c r="M4954">
        <v>4594.7426705971193</v>
      </c>
      <c r="N4954">
        <v>3292</v>
      </c>
      <c r="O4954">
        <v>128.69388990425711</v>
      </c>
      <c r="P4954">
        <v>95</v>
      </c>
      <c r="Q4954">
        <v>308.39188058687029</v>
      </c>
      <c r="R4954">
        <v>313.30956368998488</v>
      </c>
      <c r="S4954">
        <v>7619.6880777287179</v>
      </c>
      <c r="T4954">
        <v>424.60806024040011</v>
      </c>
      <c r="U4954">
        <v>0</v>
      </c>
      <c r="V4954">
        <v>362</v>
      </c>
      <c r="W4954">
        <v>271.79912662777173</v>
      </c>
      <c r="X4954">
        <v>914.74462875056736</v>
      </c>
      <c r="Y4954">
        <v>13744.84287</v>
      </c>
      <c r="Z4954">
        <v>2861.3623560246929</v>
      </c>
      <c r="AA4954">
        <v>27940.772733277241</v>
      </c>
      <c r="AB4954">
        <v>115</v>
      </c>
      <c r="AC4954">
        <v>749.65197000000001</v>
      </c>
      <c r="AD4954">
        <v>3979.9373932096692</v>
      </c>
      <c r="AE4954">
        <v>1686.7713870602381</v>
      </c>
      <c r="AF4954">
        <v>8817.3993144653759</v>
      </c>
      <c r="AG4954">
        <v>43564</v>
      </c>
      <c r="AH4954">
        <v>10295.16725214392</v>
      </c>
      <c r="AI4954">
        <v>2658.0586349404339</v>
      </c>
      <c r="AJ4954">
        <v>10528.53119768636</v>
      </c>
      <c r="AK4954">
        <v>112.5711954296294</v>
      </c>
      <c r="AL4954">
        <v>154882.390625</v>
      </c>
      <c r="AM4954">
        <v>123655.1875</v>
      </c>
      <c r="AN4954">
        <v>31227.197265625</v>
      </c>
      <c r="AO4954" s="5" t="s">
        <v>1262</v>
      </c>
    </row>
    <row r="4955" spans="1:41" ht="14.25" x14ac:dyDescent="0.45">
      <c r="A4955">
        <v>2024</v>
      </c>
      <c r="B4955" s="5" t="s">
        <v>5028</v>
      </c>
      <c r="C4955" s="5" t="s">
        <v>170</v>
      </c>
      <c r="D4955" s="5" t="s">
        <v>83</v>
      </c>
      <c r="E4955" s="5" t="s">
        <v>24</v>
      </c>
      <c r="F4955" s="5" t="s">
        <v>24</v>
      </c>
      <c r="G4955" s="5" t="s">
        <v>87</v>
      </c>
      <c r="H4955" s="5" t="s">
        <v>130</v>
      </c>
      <c r="I4955">
        <v>2252.3248385279999</v>
      </c>
      <c r="J4955">
        <v>7808.4506749629418</v>
      </c>
      <c r="K4955">
        <v>109</v>
      </c>
      <c r="L4955">
        <v>451.21602841386618</v>
      </c>
      <c r="M4955">
        <v>8832.6464255999999</v>
      </c>
      <c r="N4955">
        <v>3484.8678067572309</v>
      </c>
      <c r="O4955">
        <v>123.3070563437856</v>
      </c>
      <c r="P4955">
        <v>105.00345856</v>
      </c>
      <c r="Q4955">
        <v>809.41591037129194</v>
      </c>
      <c r="R4955">
        <v>471.96163138105072</v>
      </c>
      <c r="S4955">
        <v>4639.3869848660179</v>
      </c>
      <c r="T4955">
        <v>224.863</v>
      </c>
      <c r="U4955">
        <v>0</v>
      </c>
      <c r="V4955">
        <v>578</v>
      </c>
      <c r="W4955">
        <v>1378.9969231968</v>
      </c>
      <c r="X4955">
        <v>4311.12</v>
      </c>
      <c r="Y4955">
        <v>15947.545026550701</v>
      </c>
      <c r="Z4955">
        <v>3825.6544034129151</v>
      </c>
      <c r="AA4955">
        <v>29756</v>
      </c>
      <c r="AB4955">
        <v>231</v>
      </c>
      <c r="AC4955">
        <v>1194.4540999999999</v>
      </c>
      <c r="AD4955">
        <v>2322.3897600088781</v>
      </c>
      <c r="AE4955">
        <v>1642.8722351616</v>
      </c>
      <c r="AF4955">
        <v>10795.34347980175</v>
      </c>
      <c r="AG4955">
        <v>64017</v>
      </c>
      <c r="AH4955">
        <v>11313.971871490599</v>
      </c>
      <c r="AI4955">
        <v>2607.838857158401</v>
      </c>
      <c r="AJ4955">
        <v>10362.29340786415</v>
      </c>
      <c r="AK4955">
        <v>108</v>
      </c>
      <c r="AL4955">
        <v>189704.9375</v>
      </c>
      <c r="AM4955">
        <v>153502.421875</v>
      </c>
      <c r="AN4955">
        <v>36202.5234375</v>
      </c>
      <c r="AO4955" s="5" t="s">
        <v>6123</v>
      </c>
    </row>
    <row r="4956" spans="1:41" ht="14.25" x14ac:dyDescent="0.45">
      <c r="A4956">
        <v>2024</v>
      </c>
      <c r="B4956" s="5" t="s">
        <v>1508</v>
      </c>
      <c r="C4956" s="5" t="s">
        <v>170</v>
      </c>
      <c r="D4956" s="5" t="s">
        <v>83</v>
      </c>
      <c r="E4956" s="5" t="s">
        <v>24</v>
      </c>
      <c r="F4956" s="5" t="s">
        <v>24</v>
      </c>
      <c r="G4956" s="5" t="s">
        <v>87</v>
      </c>
      <c r="H4956" s="5" t="s">
        <v>130</v>
      </c>
      <c r="I4956">
        <v>2907</v>
      </c>
      <c r="J4956">
        <v>5061.84</v>
      </c>
      <c r="K4956">
        <v>126.0112653444</v>
      </c>
      <c r="L4956">
        <v>396.19200000000001</v>
      </c>
      <c r="M4956">
        <v>12524.25080256456</v>
      </c>
      <c r="N4956">
        <v>2776.303209291842</v>
      </c>
      <c r="O4956">
        <v>134</v>
      </c>
      <c r="P4956">
        <v>124</v>
      </c>
      <c r="Q4956">
        <v>238.43935641266989</v>
      </c>
      <c r="R4956">
        <v>504.65059723200318</v>
      </c>
      <c r="S4956">
        <v>8810.5584517374336</v>
      </c>
      <c r="T4956">
        <v>412.43836201514819</v>
      </c>
      <c r="U4956"/>
      <c r="V4956">
        <v>1107</v>
      </c>
      <c r="W4956">
        <v>280.84675362624318</v>
      </c>
      <c r="X4956">
        <v>458.62777411597961</v>
      </c>
      <c r="Y4956">
        <v>13912</v>
      </c>
      <c r="Z4956">
        <v>1447</v>
      </c>
      <c r="AA4956">
        <v>23010.684265352658</v>
      </c>
      <c r="AB4956">
        <v>136</v>
      </c>
      <c r="AC4956">
        <v>941.9</v>
      </c>
      <c r="AD4956">
        <v>4020.240203812652</v>
      </c>
      <c r="AE4956">
        <v>1792.6388529334661</v>
      </c>
      <c r="AF4956">
        <v>6783.8655234566259</v>
      </c>
      <c r="AG4956">
        <v>45536</v>
      </c>
      <c r="AH4956">
        <v>9420.9277922094388</v>
      </c>
      <c r="AI4956">
        <v>2619.6429104201061</v>
      </c>
      <c r="AJ4956">
        <v>10306.194833052439</v>
      </c>
      <c r="AK4956">
        <v>225.2610506270388</v>
      </c>
      <c r="AL4956">
        <v>156014.515625</v>
      </c>
      <c r="AM4956">
        <v>116845.7109375</v>
      </c>
      <c r="AN4956">
        <v>39168.80859375</v>
      </c>
      <c r="AO4956" s="5" t="s">
        <v>3391</v>
      </c>
    </row>
    <row r="4957" spans="1:41" ht="14.25" x14ac:dyDescent="0.45">
      <c r="A4957">
        <v>2024</v>
      </c>
      <c r="B4957" s="5" t="s">
        <v>1509</v>
      </c>
      <c r="C4957" s="5" t="s">
        <v>170</v>
      </c>
      <c r="D4957" s="5" t="s">
        <v>83</v>
      </c>
      <c r="E4957" s="5" t="s">
        <v>24</v>
      </c>
      <c r="F4957" s="5" t="s">
        <v>24</v>
      </c>
      <c r="G4957" s="5" t="s">
        <v>87</v>
      </c>
      <c r="H4957" s="5" t="s">
        <v>130</v>
      </c>
      <c r="I4957">
        <v>2868.2221646935459</v>
      </c>
      <c r="J4957">
        <v>5502</v>
      </c>
      <c r="K4957">
        <v>122.9378198481951</v>
      </c>
      <c r="L4957">
        <v>352.45920000000001</v>
      </c>
      <c r="M4957">
        <v>6581.7603011338224</v>
      </c>
      <c r="N4957">
        <v>4324.2679760448127</v>
      </c>
      <c r="O4957">
        <v>189.47428059934069</v>
      </c>
      <c r="P4957">
        <v>111</v>
      </c>
      <c r="Q4957">
        <v>253.6330058821342</v>
      </c>
      <c r="R4957">
        <v>337.02568319162572</v>
      </c>
      <c r="S4957">
        <v>8170.0208568858588</v>
      </c>
      <c r="T4957">
        <v>225.2985173190612</v>
      </c>
      <c r="U4957"/>
      <c r="V4957">
        <v>369</v>
      </c>
      <c r="W4957">
        <v>276.96331003369937</v>
      </c>
      <c r="X4957">
        <v>914.74462875056736</v>
      </c>
      <c r="Y4957">
        <v>13087.58778</v>
      </c>
      <c r="Z4957">
        <v>1505.0133892331839</v>
      </c>
      <c r="AA4957">
        <v>22506.002407214281</v>
      </c>
      <c r="AB4957">
        <v>136</v>
      </c>
      <c r="AC4957">
        <v>749.72733000000005</v>
      </c>
      <c r="AD4957">
        <v>3939.5585524463199</v>
      </c>
      <c r="AE4957">
        <v>1998.994056130475</v>
      </c>
      <c r="AF4957">
        <v>5801.6370443192427</v>
      </c>
      <c r="AG4957">
        <v>44779.386343293132</v>
      </c>
      <c r="AH4957">
        <v>8293.8832127868918</v>
      </c>
      <c r="AI4957">
        <v>2711.2198076392428</v>
      </c>
      <c r="AJ4957">
        <v>8898.0246933067974</v>
      </c>
      <c r="AK4957">
        <v>129.04728562241351</v>
      </c>
      <c r="AL4957">
        <v>145134.890625</v>
      </c>
      <c r="AM4957">
        <v>113443.9765625</v>
      </c>
      <c r="AN4957">
        <v>31690.908203125</v>
      </c>
      <c r="AO4957" s="5" t="s">
        <v>3392</v>
      </c>
    </row>
    <row r="4958" spans="1:41" ht="14.25" x14ac:dyDescent="0.45">
      <c r="A4958">
        <v>2024</v>
      </c>
      <c r="B4958" s="5" t="s">
        <v>4071</v>
      </c>
      <c r="C4958" s="5" t="s">
        <v>170</v>
      </c>
      <c r="D4958" s="5" t="s">
        <v>83</v>
      </c>
      <c r="E4958" s="5" t="s">
        <v>24</v>
      </c>
      <c r="F4958" s="5" t="s">
        <v>24</v>
      </c>
      <c r="G4958" s="5" t="s">
        <v>87</v>
      </c>
      <c r="H4958" s="5" t="s">
        <v>130</v>
      </c>
      <c r="I4958">
        <v>2641.9770355933442</v>
      </c>
      <c r="J4958">
        <v>6342.5771074877284</v>
      </c>
      <c r="K4958">
        <v>112.50529273695351</v>
      </c>
      <c r="L4958">
        <v>345.39</v>
      </c>
      <c r="M4958">
        <v>5630.8120963199999</v>
      </c>
      <c r="N4958">
        <v>3509.997675486818</v>
      </c>
      <c r="O4958">
        <v>125.88299809005311</v>
      </c>
      <c r="P4958">
        <v>104.7129631013475</v>
      </c>
      <c r="Q4958">
        <v>253.0387063837459</v>
      </c>
      <c r="R4958">
        <v>613.97466008311403</v>
      </c>
      <c r="S4958">
        <v>5757</v>
      </c>
      <c r="T4958">
        <v>574.34283382463991</v>
      </c>
      <c r="U4958">
        <v>0</v>
      </c>
      <c r="V4958">
        <v>590</v>
      </c>
      <c r="W4958">
        <v>266.20874302426228</v>
      </c>
      <c r="X4958">
        <v>3121.830744627593</v>
      </c>
      <c r="Y4958">
        <v>14286.460820849999</v>
      </c>
      <c r="Z4958">
        <v>3451</v>
      </c>
      <c r="AA4958">
        <v>29756</v>
      </c>
      <c r="AB4958">
        <v>115.08</v>
      </c>
      <c r="AC4958">
        <v>933.66372999999999</v>
      </c>
      <c r="AD4958">
        <v>2314.6754293503268</v>
      </c>
      <c r="AE4958">
        <v>1649.8279442217599</v>
      </c>
      <c r="AF4958">
        <v>10714.93990783248</v>
      </c>
      <c r="AG4958">
        <v>40309</v>
      </c>
      <c r="AH4958">
        <v>10262</v>
      </c>
      <c r="AI4958">
        <v>2659.9956343015692</v>
      </c>
      <c r="AJ4958">
        <v>10322.08940949643</v>
      </c>
      <c r="AK4958">
        <v>110.363917087872</v>
      </c>
      <c r="AL4958">
        <v>156875.34375</v>
      </c>
      <c r="AM4958">
        <v>125824.6484375</v>
      </c>
      <c r="AN4958">
        <v>31050.697265625</v>
      </c>
      <c r="AO4958" s="5" t="s">
        <v>4757</v>
      </c>
    </row>
    <row r="4959" spans="1:41" ht="14.25" x14ac:dyDescent="0.45">
      <c r="A4959">
        <v>2024</v>
      </c>
      <c r="B4959" s="5" t="s">
        <v>4071</v>
      </c>
      <c r="C4959" s="5" t="s">
        <v>170</v>
      </c>
      <c r="D4959" s="5" t="s">
        <v>83</v>
      </c>
      <c r="E4959" s="5" t="s">
        <v>213</v>
      </c>
      <c r="F4959" s="5" t="s">
        <v>213</v>
      </c>
      <c r="G4959" s="5" t="s">
        <v>87</v>
      </c>
      <c r="H4959" s="5" t="s">
        <v>130</v>
      </c>
      <c r="I4959">
        <v>0</v>
      </c>
      <c r="J4959"/>
      <c r="K4959"/>
      <c r="L4959"/>
      <c r="M4959">
        <v>216.41523740491311</v>
      </c>
      <c r="N4959">
        <v>0</v>
      </c>
      <c r="O4959"/>
      <c r="P4959">
        <v>83</v>
      </c>
      <c r="Q4959">
        <v>0</v>
      </c>
      <c r="R4959">
        <v>107.3907777055386</v>
      </c>
      <c r="S4959">
        <v>0</v>
      </c>
      <c r="T4959"/>
      <c r="U4959"/>
      <c r="V4959">
        <v>0</v>
      </c>
      <c r="W4959">
        <v>224.1953393592247</v>
      </c>
      <c r="X4959">
        <v>346.11293542338478</v>
      </c>
      <c r="Y4959"/>
      <c r="Z4959"/>
      <c r="AA4959">
        <v>431</v>
      </c>
      <c r="AB4959"/>
      <c r="AC4959">
        <v>198</v>
      </c>
      <c r="AD4959"/>
      <c r="AE4959">
        <v>193.96277116044001</v>
      </c>
      <c r="AF4959">
        <v>277.72462598157227</v>
      </c>
      <c r="AG4959">
        <v>3595</v>
      </c>
      <c r="AH4959">
        <v>98</v>
      </c>
      <c r="AI4959"/>
      <c r="AJ4959">
        <v>218.04632523855361</v>
      </c>
      <c r="AK4959"/>
      <c r="AL4959">
        <v>5988.84814453125</v>
      </c>
      <c r="AM4959">
        <v>5104.12451171875</v>
      </c>
      <c r="AN4959">
        <v>884.7235107421875</v>
      </c>
      <c r="AO4959" s="5" t="s">
        <v>4758</v>
      </c>
    </row>
    <row r="4960" spans="1:41" ht="14.25" x14ac:dyDescent="0.45">
      <c r="A4960">
        <v>2024</v>
      </c>
      <c r="B4960" s="5" t="s">
        <v>589</v>
      </c>
      <c r="C4960" s="5" t="s">
        <v>170</v>
      </c>
      <c r="D4960" s="5" t="s">
        <v>83</v>
      </c>
      <c r="E4960" s="5" t="s">
        <v>213</v>
      </c>
      <c r="F4960" s="5" t="s">
        <v>213</v>
      </c>
      <c r="G4960" s="5" t="s">
        <v>87</v>
      </c>
      <c r="H4960" s="5" t="s">
        <v>130</v>
      </c>
      <c r="I4960">
        <v>0</v>
      </c>
      <c r="J4960"/>
      <c r="K4960"/>
      <c r="L4960">
        <v>0</v>
      </c>
      <c r="M4960">
        <v>152.57991723385379</v>
      </c>
      <c r="N4960">
        <v>0</v>
      </c>
      <c r="O4960">
        <v>0</v>
      </c>
      <c r="P4960">
        <v>618.13300000000004</v>
      </c>
      <c r="Q4960">
        <v>8</v>
      </c>
      <c r="R4960">
        <v>81.755838145628815</v>
      </c>
      <c r="S4960">
        <v>0</v>
      </c>
      <c r="T4960">
        <v>0</v>
      </c>
      <c r="U4960"/>
      <c r="V4960">
        <v>0</v>
      </c>
      <c r="W4960">
        <v>293.29323287990161</v>
      </c>
      <c r="X4960"/>
      <c r="Y4960">
        <v>0</v>
      </c>
      <c r="Z4960"/>
      <c r="AA4960">
        <v>5074.6273300738176</v>
      </c>
      <c r="AB4960"/>
      <c r="AC4960">
        <v>164.69803304999999</v>
      </c>
      <c r="AD4960"/>
      <c r="AE4960">
        <v>1433.2767004540469</v>
      </c>
      <c r="AF4960">
        <v>300.39541359013862</v>
      </c>
      <c r="AG4960">
        <v>3954</v>
      </c>
      <c r="AH4960">
        <v>274.90094716981127</v>
      </c>
      <c r="AI4960"/>
      <c r="AJ4960">
        <v>312.500597394343</v>
      </c>
      <c r="AK4960"/>
      <c r="AL4960">
        <v>12668.162109375</v>
      </c>
      <c r="AM4960">
        <v>11947.3876953125</v>
      </c>
      <c r="AN4960">
        <v>720.77410888671875</v>
      </c>
      <c r="AO4960" s="5" t="s">
        <v>1263</v>
      </c>
    </row>
    <row r="4961" spans="1:41" ht="14.25" x14ac:dyDescent="0.45">
      <c r="A4961">
        <v>2024</v>
      </c>
      <c r="B4961" s="5" t="s">
        <v>1508</v>
      </c>
      <c r="C4961" s="5" t="s">
        <v>170</v>
      </c>
      <c r="D4961" s="5" t="s">
        <v>83</v>
      </c>
      <c r="E4961" s="5" t="s">
        <v>213</v>
      </c>
      <c r="F4961" s="5" t="s">
        <v>213</v>
      </c>
      <c r="G4961" s="5" t="s">
        <v>87</v>
      </c>
      <c r="H4961" s="5" t="s">
        <v>130</v>
      </c>
      <c r="I4961">
        <v>0</v>
      </c>
      <c r="J4961"/>
      <c r="K4961"/>
      <c r="L4961">
        <v>0</v>
      </c>
      <c r="M4961">
        <v>240.83084297843209</v>
      </c>
      <c r="N4961">
        <v>0</v>
      </c>
      <c r="O4961">
        <v>123</v>
      </c>
      <c r="P4961">
        <v>618.13300000000004</v>
      </c>
      <c r="Q4961">
        <v>261.71390121372912</v>
      </c>
      <c r="R4961">
        <v>119.1533667315726</v>
      </c>
      <c r="S4961">
        <v>0</v>
      </c>
      <c r="T4961">
        <v>0</v>
      </c>
      <c r="U4961"/>
      <c r="V4961">
        <v>0</v>
      </c>
      <c r="W4961">
        <v>239.09499964885401</v>
      </c>
      <c r="X4961">
        <v>126.7342526849264</v>
      </c>
      <c r="Y4961">
        <v>0</v>
      </c>
      <c r="Z4961"/>
      <c r="AA4961">
        <v>6417.5275693631293</v>
      </c>
      <c r="AB4961">
        <v>0</v>
      </c>
      <c r="AC4961">
        <v>185.9</v>
      </c>
      <c r="AD4961">
        <v>1053.63629691754</v>
      </c>
      <c r="AE4961"/>
      <c r="AF4961">
        <v>258.74682441108951</v>
      </c>
      <c r="AG4961">
        <v>5357</v>
      </c>
      <c r="AH4961">
        <v>0</v>
      </c>
      <c r="AI4961">
        <v>0</v>
      </c>
      <c r="AJ4961">
        <v>459.83178128070819</v>
      </c>
      <c r="AK4961"/>
      <c r="AL4961">
        <v>15461.3037109375</v>
      </c>
      <c r="AM4961">
        <v>13678.005859375</v>
      </c>
      <c r="AN4961">
        <v>1783.29638671875</v>
      </c>
      <c r="AO4961" s="5" t="s">
        <v>3394</v>
      </c>
    </row>
    <row r="4962" spans="1:41" ht="14.25" x14ac:dyDescent="0.45">
      <c r="A4962">
        <v>2024</v>
      </c>
      <c r="B4962" s="5" t="s">
        <v>5028</v>
      </c>
      <c r="C4962" s="5" t="s">
        <v>170</v>
      </c>
      <c r="D4962" s="5" t="s">
        <v>83</v>
      </c>
      <c r="E4962" s="5" t="s">
        <v>213</v>
      </c>
      <c r="F4962" s="5" t="s">
        <v>213</v>
      </c>
      <c r="G4962" s="5" t="s">
        <v>87</v>
      </c>
      <c r="H4962" s="5" t="s">
        <v>130</v>
      </c>
      <c r="I4962">
        <v>0</v>
      </c>
      <c r="J4962"/>
      <c r="K4962"/>
      <c r="L4962">
        <v>0</v>
      </c>
      <c r="M4962">
        <v>2092.5</v>
      </c>
      <c r="N4962">
        <v>0</v>
      </c>
      <c r="O4962"/>
      <c r="P4962">
        <v>109</v>
      </c>
      <c r="Q4962">
        <v>0</v>
      </c>
      <c r="R4962">
        <v>97.94408211315104</v>
      </c>
      <c r="S4962">
        <v>0</v>
      </c>
      <c r="T4962"/>
      <c r="U4962"/>
      <c r="V4962">
        <v>0</v>
      </c>
      <c r="W4962">
        <v>365.46885278437247</v>
      </c>
      <c r="X4962">
        <v>127.56483480172599</v>
      </c>
      <c r="Y4962">
        <v>0</v>
      </c>
      <c r="Z4962">
        <v>0</v>
      </c>
      <c r="AA4962">
        <v>431</v>
      </c>
      <c r="AB4962"/>
      <c r="AC4962">
        <v>161.04031255177321</v>
      </c>
      <c r="AD4962"/>
      <c r="AE4962">
        <v>320</v>
      </c>
      <c r="AF4962">
        <v>371.35641703325012</v>
      </c>
      <c r="AG4962">
        <v>4935</v>
      </c>
      <c r="AH4962">
        <v>0</v>
      </c>
      <c r="AI4962"/>
      <c r="AJ4962">
        <v>218.04632523855361</v>
      </c>
      <c r="AK4962"/>
      <c r="AL4962">
        <v>9228.9208984375</v>
      </c>
      <c r="AM4962">
        <v>6643.38720703125</v>
      </c>
      <c r="AN4962">
        <v>2585.53369140625</v>
      </c>
      <c r="AO4962" s="5" t="s">
        <v>6124</v>
      </c>
    </row>
    <row r="4963" spans="1:41" ht="14.25" x14ac:dyDescent="0.45">
      <c r="A4963">
        <v>2024</v>
      </c>
      <c r="B4963" s="5" t="s">
        <v>1509</v>
      </c>
      <c r="C4963" s="5" t="s">
        <v>170</v>
      </c>
      <c r="D4963" s="5" t="s">
        <v>83</v>
      </c>
      <c r="E4963" s="5" t="s">
        <v>213</v>
      </c>
      <c r="F4963" s="5" t="s">
        <v>213</v>
      </c>
      <c r="G4963" s="5" t="s">
        <v>87</v>
      </c>
      <c r="H4963" s="5" t="s">
        <v>130</v>
      </c>
      <c r="I4963">
        <v>0</v>
      </c>
      <c r="J4963"/>
      <c r="K4963"/>
      <c r="L4963">
        <v>0</v>
      </c>
      <c r="M4963">
        <v>241.51447760877451</v>
      </c>
      <c r="N4963">
        <v>0</v>
      </c>
      <c r="O4963">
        <v>0</v>
      </c>
      <c r="P4963">
        <v>618.13300000000004</v>
      </c>
      <c r="Q4963">
        <v>0</v>
      </c>
      <c r="R4963">
        <v>89.922978321715505</v>
      </c>
      <c r="S4963">
        <v>0</v>
      </c>
      <c r="T4963">
        <v>0</v>
      </c>
      <c r="U4963"/>
      <c r="V4963">
        <v>0</v>
      </c>
      <c r="W4963">
        <v>228.43462384668831</v>
      </c>
      <c r="X4963">
        <v>155.3110367035928</v>
      </c>
      <c r="Y4963">
        <v>0</v>
      </c>
      <c r="Z4963">
        <v>0</v>
      </c>
      <c r="AA4963">
        <v>3162.5870130966741</v>
      </c>
      <c r="AB4963">
        <v>0</v>
      </c>
      <c r="AC4963">
        <v>217.07519379999999</v>
      </c>
      <c r="AD4963"/>
      <c r="AE4963">
        <v>255.48114308376751</v>
      </c>
      <c r="AF4963">
        <v>272.32263977241911</v>
      </c>
      <c r="AG4963">
        <v>5067.5168692498291</v>
      </c>
      <c r="AH4963">
        <v>1009.4102284232021</v>
      </c>
      <c r="AI4963">
        <v>0</v>
      </c>
      <c r="AJ4963">
        <v>1350.9700466690499</v>
      </c>
      <c r="AK4963"/>
      <c r="AL4963">
        <v>12668.6787109375</v>
      </c>
      <c r="AM4963">
        <v>11034.0087890625</v>
      </c>
      <c r="AN4963">
        <v>1634.67041015625</v>
      </c>
      <c r="AO4963" s="5" t="s">
        <v>3393</v>
      </c>
    </row>
    <row r="4964" spans="1:41" ht="14.25" x14ac:dyDescent="0.45">
      <c r="A4964">
        <v>2024</v>
      </c>
      <c r="B4964" s="5" t="s">
        <v>1508</v>
      </c>
      <c r="C4964" s="5" t="s">
        <v>170</v>
      </c>
      <c r="D4964" s="5" t="s">
        <v>83</v>
      </c>
      <c r="E4964" s="5" t="s">
        <v>216</v>
      </c>
      <c r="F4964" s="5" t="s">
        <v>217</v>
      </c>
      <c r="G4964" s="5" t="s">
        <v>86</v>
      </c>
      <c r="H4964" s="5" t="s">
        <v>130</v>
      </c>
      <c r="I4964">
        <v>0</v>
      </c>
      <c r="J4964"/>
      <c r="K4964"/>
      <c r="L4964"/>
      <c r="M4964"/>
      <c r="N4964"/>
      <c r="O4964">
        <v>0</v>
      </c>
      <c r="P4964"/>
      <c r="Q4964">
        <v>0</v>
      </c>
      <c r="R4964"/>
      <c r="S4964">
        <v>0</v>
      </c>
      <c r="T4964"/>
      <c r="U4964"/>
      <c r="V4964">
        <v>0</v>
      </c>
      <c r="W4964">
        <v>0</v>
      </c>
      <c r="X4964">
        <v>0</v>
      </c>
      <c r="Y4964"/>
      <c r="Z4964"/>
      <c r="AA4964">
        <v>785.87602779408689</v>
      </c>
      <c r="AB4964"/>
      <c r="AC4964"/>
      <c r="AD4964"/>
      <c r="AE4964"/>
      <c r="AF4964">
        <v>0</v>
      </c>
      <c r="AG4964">
        <v>10545.333612956942</v>
      </c>
      <c r="AH4964">
        <v>378.71740006076948</v>
      </c>
      <c r="AI4964"/>
      <c r="AJ4964">
        <v>0</v>
      </c>
      <c r="AK4964"/>
      <c r="AL4964">
        <v>11709.927734375</v>
      </c>
      <c r="AM4964">
        <v>11331.2099609375</v>
      </c>
      <c r="AN4964">
        <v>378.7174072265625</v>
      </c>
      <c r="AO4964" s="5" t="s">
        <v>3396</v>
      </c>
    </row>
    <row r="4965" spans="1:41" ht="14.25" x14ac:dyDescent="0.45">
      <c r="A4965">
        <v>2024</v>
      </c>
      <c r="B4965" s="5" t="s">
        <v>1509</v>
      </c>
      <c r="C4965" s="5" t="s">
        <v>170</v>
      </c>
      <c r="D4965" s="5" t="s">
        <v>83</v>
      </c>
      <c r="E4965" s="5" t="s">
        <v>216</v>
      </c>
      <c r="F4965" s="5" t="s">
        <v>217</v>
      </c>
      <c r="G4965" s="5" t="s">
        <v>86</v>
      </c>
      <c r="H4965" s="5" t="s">
        <v>130</v>
      </c>
      <c r="I4965">
        <v>0</v>
      </c>
      <c r="J4965"/>
      <c r="K4965"/>
      <c r="L4965"/>
      <c r="M4965"/>
      <c r="N4965">
        <v>0</v>
      </c>
      <c r="O4965"/>
      <c r="P4965"/>
      <c r="Q4965">
        <v>0</v>
      </c>
      <c r="R4965"/>
      <c r="S4965">
        <v>0</v>
      </c>
      <c r="T4965"/>
      <c r="U4965"/>
      <c r="V4965">
        <v>0</v>
      </c>
      <c r="W4965">
        <v>0</v>
      </c>
      <c r="X4965"/>
      <c r="Y4965">
        <v>0</v>
      </c>
      <c r="Z4965">
        <v>0</v>
      </c>
      <c r="AA4965">
        <v>766.38912807628617</v>
      </c>
      <c r="AB4965"/>
      <c r="AC4965"/>
      <c r="AD4965"/>
      <c r="AE4965"/>
      <c r="AF4965">
        <v>0</v>
      </c>
      <c r="AG4965"/>
      <c r="AH4965">
        <v>379.51183704645871</v>
      </c>
      <c r="AI4965">
        <v>0</v>
      </c>
      <c r="AJ4965">
        <v>0</v>
      </c>
      <c r="AK4965"/>
      <c r="AL4965">
        <v>1145.90087890625</v>
      </c>
      <c r="AM4965">
        <v>766.38909912109375</v>
      </c>
      <c r="AN4965">
        <v>379.5118408203125</v>
      </c>
      <c r="AO4965" s="5" t="s">
        <v>3395</v>
      </c>
    </row>
    <row r="4966" spans="1:41" ht="14.25" x14ac:dyDescent="0.45">
      <c r="A4966">
        <v>2024</v>
      </c>
      <c r="B4966" s="5" t="s">
        <v>589</v>
      </c>
      <c r="C4966" s="5" t="s">
        <v>170</v>
      </c>
      <c r="D4966" s="5" t="s">
        <v>83</v>
      </c>
      <c r="E4966" s="5" t="s">
        <v>216</v>
      </c>
      <c r="F4966" s="5" t="s">
        <v>217</v>
      </c>
      <c r="G4966" s="5" t="s">
        <v>86</v>
      </c>
      <c r="H4966" s="5" t="s">
        <v>130</v>
      </c>
      <c r="I4966">
        <v>0</v>
      </c>
      <c r="J4966"/>
      <c r="K4966"/>
      <c r="L4966"/>
      <c r="M4966"/>
      <c r="N4966">
        <v>0</v>
      </c>
      <c r="O4966">
        <v>0</v>
      </c>
      <c r="P4966"/>
      <c r="Q4966">
        <v>0</v>
      </c>
      <c r="R4966"/>
      <c r="S4966">
        <v>0</v>
      </c>
      <c r="T4966"/>
      <c r="U4966"/>
      <c r="V4966">
        <v>0</v>
      </c>
      <c r="W4966"/>
      <c r="X4966">
        <v>0</v>
      </c>
      <c r="Y4966">
        <v>0</v>
      </c>
      <c r="Z4966"/>
      <c r="AA4966"/>
      <c r="AB4966">
        <v>0</v>
      </c>
      <c r="AC4966">
        <v>0</v>
      </c>
      <c r="AD4966"/>
      <c r="AE4966"/>
      <c r="AF4966">
        <v>0</v>
      </c>
      <c r="AG4966"/>
      <c r="AH4966">
        <v>362.80143764920723</v>
      </c>
      <c r="AI4966"/>
      <c r="AJ4966"/>
      <c r="AK4966"/>
      <c r="AL4966">
        <v>362.80145263671875</v>
      </c>
      <c r="AM4966">
        <v>0</v>
      </c>
      <c r="AN4966">
        <v>362.80145263671875</v>
      </c>
      <c r="AO4966" s="5" t="s">
        <v>1264</v>
      </c>
    </row>
    <row r="4967" spans="1:41" ht="14.25" x14ac:dyDescent="0.45">
      <c r="A4967">
        <v>2024</v>
      </c>
      <c r="B4967" s="5" t="s">
        <v>5028</v>
      </c>
      <c r="C4967" s="5" t="s">
        <v>170</v>
      </c>
      <c r="D4967" s="5" t="s">
        <v>83</v>
      </c>
      <c r="E4967" s="5" t="s">
        <v>216</v>
      </c>
      <c r="F4967" s="5" t="s">
        <v>217</v>
      </c>
      <c r="G4967" s="5" t="s">
        <v>86</v>
      </c>
      <c r="H4967" s="5" t="s">
        <v>130</v>
      </c>
      <c r="I4967">
        <v>0</v>
      </c>
      <c r="J4967">
        <v>0</v>
      </c>
      <c r="K4967"/>
      <c r="L4967"/>
      <c r="M4967"/>
      <c r="N4967">
        <v>0</v>
      </c>
      <c r="O4967"/>
      <c r="P4967"/>
      <c r="Q4967">
        <v>0</v>
      </c>
      <c r="R4967"/>
      <c r="S4967">
        <v>0</v>
      </c>
      <c r="T4967"/>
      <c r="U4967"/>
      <c r="V4967">
        <v>0</v>
      </c>
      <c r="W4967"/>
      <c r="X4967">
        <v>0</v>
      </c>
      <c r="Y4967"/>
      <c r="Z4967"/>
      <c r="AA4967"/>
      <c r="AB4967"/>
      <c r="AC4967">
        <v>0</v>
      </c>
      <c r="AD4967"/>
      <c r="AE4967"/>
      <c r="AF4967">
        <v>0</v>
      </c>
      <c r="AG4967"/>
      <c r="AH4967">
        <v>342</v>
      </c>
      <c r="AI4967"/>
      <c r="AJ4967"/>
      <c r="AK4967"/>
      <c r="AL4967">
        <v>342</v>
      </c>
      <c r="AM4967">
        <v>0</v>
      </c>
      <c r="AN4967">
        <v>342</v>
      </c>
      <c r="AO4967" s="5" t="s">
        <v>6125</v>
      </c>
    </row>
    <row r="4968" spans="1:41" ht="14.25" x14ac:dyDescent="0.45">
      <c r="A4968">
        <v>2024</v>
      </c>
      <c r="B4968" s="5" t="s">
        <v>4071</v>
      </c>
      <c r="C4968" s="5" t="s">
        <v>170</v>
      </c>
      <c r="D4968" s="5" t="s">
        <v>83</v>
      </c>
      <c r="E4968" s="5" t="s">
        <v>216</v>
      </c>
      <c r="F4968" s="5" t="s">
        <v>217</v>
      </c>
      <c r="G4968" s="5" t="s">
        <v>86</v>
      </c>
      <c r="H4968" s="5" t="s">
        <v>130</v>
      </c>
      <c r="I4968">
        <v>0</v>
      </c>
      <c r="J4968"/>
      <c r="K4968"/>
      <c r="L4968"/>
      <c r="M4968">
        <v>0</v>
      </c>
      <c r="N4968">
        <v>0</v>
      </c>
      <c r="O4968"/>
      <c r="P4968"/>
      <c r="Q4968">
        <v>0</v>
      </c>
      <c r="R4968"/>
      <c r="S4968">
        <v>0</v>
      </c>
      <c r="T4968"/>
      <c r="U4968"/>
      <c r="V4968">
        <v>0</v>
      </c>
      <c r="W4968"/>
      <c r="X4968">
        <v>0</v>
      </c>
      <c r="Y4968">
        <v>0</v>
      </c>
      <c r="Z4968"/>
      <c r="AA4968"/>
      <c r="AB4968"/>
      <c r="AC4968">
        <v>0</v>
      </c>
      <c r="AD4968"/>
      <c r="AE4968"/>
      <c r="AF4968">
        <v>0</v>
      </c>
      <c r="AG4968"/>
      <c r="AH4968">
        <v>351.70995865951721</v>
      </c>
      <c r="AI4968"/>
      <c r="AJ4968"/>
      <c r="AK4968"/>
      <c r="AL4968">
        <v>351.7099609375</v>
      </c>
      <c r="AM4968">
        <v>0</v>
      </c>
      <c r="AN4968">
        <v>351.7099609375</v>
      </c>
      <c r="AO4968" s="5" t="s">
        <v>4759</v>
      </c>
    </row>
    <row r="4969" spans="1:41" ht="14.25" x14ac:dyDescent="0.45">
      <c r="A4969">
        <v>2024</v>
      </c>
      <c r="B4969" s="5" t="s">
        <v>589</v>
      </c>
      <c r="C4969" s="5" t="s">
        <v>170</v>
      </c>
      <c r="D4969" s="5" t="s">
        <v>83</v>
      </c>
      <c r="E4969" s="5" t="s">
        <v>216</v>
      </c>
      <c r="F4969" s="5" t="s">
        <v>218</v>
      </c>
      <c r="G4969" s="5" t="s">
        <v>86</v>
      </c>
      <c r="H4969" s="5" t="s">
        <v>130</v>
      </c>
      <c r="I4969">
        <v>1061.6005784468559</v>
      </c>
      <c r="J4969"/>
      <c r="K4969">
        <v>84.928046275748486</v>
      </c>
      <c r="L4969">
        <v>53.080028922342798</v>
      </c>
      <c r="M4969">
        <v>159.2400867670284</v>
      </c>
      <c r="N4969">
        <v>2928.9559959348758</v>
      </c>
      <c r="O4969">
        <v>175.16409544373124</v>
      </c>
      <c r="P4969"/>
      <c r="Q4969">
        <v>0</v>
      </c>
      <c r="R4969">
        <v>591.93158903379299</v>
      </c>
      <c r="S4969">
        <v>477.7202603010852</v>
      </c>
      <c r="T4969"/>
      <c r="U4969">
        <v>0</v>
      </c>
      <c r="V4969">
        <v>573.26431236130225</v>
      </c>
      <c r="W4969"/>
      <c r="X4969">
        <v>0</v>
      </c>
      <c r="Y4969">
        <v>1539.3208387479413</v>
      </c>
      <c r="Z4969">
        <v>63.360611388045292</v>
      </c>
      <c r="AA4969"/>
      <c r="AB4969">
        <v>0</v>
      </c>
      <c r="AC4969">
        <v>0</v>
      </c>
      <c r="AD4969"/>
      <c r="AE4969"/>
      <c r="AF4969">
        <v>1658.4558497737123</v>
      </c>
      <c r="AG4969">
        <v>5006.5083279553728</v>
      </c>
      <c r="AH4969">
        <v>530.80028922342797</v>
      </c>
      <c r="AI4969">
        <v>207.01211279713692</v>
      </c>
      <c r="AJ4969"/>
      <c r="AK4969"/>
      <c r="AL4969">
        <v>15111.3427734375</v>
      </c>
      <c r="AM4969">
        <v>13476.478515625</v>
      </c>
      <c r="AN4969">
        <v>1634.8648681640625</v>
      </c>
      <c r="AO4969" s="5" t="s">
        <v>1265</v>
      </c>
    </row>
    <row r="4970" spans="1:41" ht="14.25" x14ac:dyDescent="0.45">
      <c r="A4970">
        <v>2024</v>
      </c>
      <c r="B4970" s="5" t="s">
        <v>4071</v>
      </c>
      <c r="C4970" s="5" t="s">
        <v>170</v>
      </c>
      <c r="D4970" s="5" t="s">
        <v>83</v>
      </c>
      <c r="E4970" s="5" t="s">
        <v>216</v>
      </c>
      <c r="F4970" s="5" t="s">
        <v>218</v>
      </c>
      <c r="G4970" s="5" t="s">
        <v>86</v>
      </c>
      <c r="H4970" s="5" t="s">
        <v>130</v>
      </c>
      <c r="I4970">
        <v>1028.3916919868925</v>
      </c>
      <c r="J4970"/>
      <c r="K4970">
        <v>83.299727050938287</v>
      </c>
      <c r="L4970">
        <v>51.419584599344624</v>
      </c>
      <c r="M4970">
        <v>308.51750759606773</v>
      </c>
      <c r="N4970">
        <v>2890.4676201334155</v>
      </c>
      <c r="O4970">
        <v>172.76980425379793</v>
      </c>
      <c r="P4970"/>
      <c r="Q4970">
        <v>0</v>
      </c>
      <c r="R4970">
        <v>440.32235040900531</v>
      </c>
      <c r="S4970">
        <v>0</v>
      </c>
      <c r="T4970"/>
      <c r="U4970">
        <v>0</v>
      </c>
      <c r="V4970">
        <v>925.55252278820331</v>
      </c>
      <c r="W4970"/>
      <c r="X4970">
        <v>0</v>
      </c>
      <c r="Y4970">
        <v>1491.167953380994</v>
      </c>
      <c r="Z4970">
        <v>62.217697365206995</v>
      </c>
      <c r="AA4970"/>
      <c r="AB4970"/>
      <c r="AC4970">
        <v>0</v>
      </c>
      <c r="AD4970"/>
      <c r="AE4970"/>
      <c r="AF4970">
        <v>2073.2376510455751</v>
      </c>
      <c r="AG4970">
        <v>7070.1928824098859</v>
      </c>
      <c r="AH4970">
        <v>514.19584599344626</v>
      </c>
      <c r="AI4970">
        <v>0</v>
      </c>
      <c r="AJ4970"/>
      <c r="AK4970"/>
      <c r="AL4970">
        <v>17111.751953125</v>
      </c>
      <c r="AM4970">
        <v>16032.970703125</v>
      </c>
      <c r="AN4970">
        <v>1078.7828369140625</v>
      </c>
      <c r="AO4970" s="5" t="s">
        <v>4760</v>
      </c>
    </row>
    <row r="4971" spans="1:41" ht="14.25" x14ac:dyDescent="0.45">
      <c r="A4971">
        <v>2024</v>
      </c>
      <c r="B4971" s="5" t="s">
        <v>5028</v>
      </c>
      <c r="C4971" s="5" t="s">
        <v>170</v>
      </c>
      <c r="D4971" s="5" t="s">
        <v>83</v>
      </c>
      <c r="E4971" s="5" t="s">
        <v>216</v>
      </c>
      <c r="F4971" s="5" t="s">
        <v>218</v>
      </c>
      <c r="G4971" s="5" t="s">
        <v>86</v>
      </c>
      <c r="H4971" s="5" t="s">
        <v>130</v>
      </c>
      <c r="I4971">
        <v>1000</v>
      </c>
      <c r="J4971">
        <v>0</v>
      </c>
      <c r="K4971"/>
      <c r="L4971"/>
      <c r="M4971">
        <v>300</v>
      </c>
      <c r="N4971">
        <v>2843.8339999999998</v>
      </c>
      <c r="O4971"/>
      <c r="P4971"/>
      <c r="Q4971">
        <v>0</v>
      </c>
      <c r="R4971">
        <v>165.91259475000001</v>
      </c>
      <c r="S4971">
        <v>450</v>
      </c>
      <c r="T4971"/>
      <c r="U4971">
        <v>0</v>
      </c>
      <c r="V4971">
        <v>500</v>
      </c>
      <c r="W4971"/>
      <c r="X4971">
        <v>250</v>
      </c>
      <c r="Y4971">
        <v>1572.5677789526189</v>
      </c>
      <c r="Z4971">
        <v>26.76694898314927</v>
      </c>
      <c r="AA4971"/>
      <c r="AB4971"/>
      <c r="AC4971">
        <v>0</v>
      </c>
      <c r="AD4971"/>
      <c r="AE4971"/>
      <c r="AF4971">
        <v>1566</v>
      </c>
      <c r="AG4971">
        <v>4792</v>
      </c>
      <c r="AH4971">
        <v>500</v>
      </c>
      <c r="AI4971">
        <v>0</v>
      </c>
      <c r="AJ4971"/>
      <c r="AK4971"/>
      <c r="AL4971">
        <v>13967.08203125</v>
      </c>
      <c r="AM4971">
        <v>12467.08203125</v>
      </c>
      <c r="AN4971">
        <v>1500</v>
      </c>
      <c r="AO4971" s="5" t="s">
        <v>6126</v>
      </c>
    </row>
    <row r="4972" spans="1:41" ht="14.25" x14ac:dyDescent="0.45">
      <c r="A4972">
        <v>2024</v>
      </c>
      <c r="B4972" s="5" t="s">
        <v>1508</v>
      </c>
      <c r="C4972" s="5" t="s">
        <v>170</v>
      </c>
      <c r="D4972" s="5" t="s">
        <v>83</v>
      </c>
      <c r="E4972" s="5" t="s">
        <v>216</v>
      </c>
      <c r="F4972" s="5" t="s">
        <v>218</v>
      </c>
      <c r="G4972" s="5" t="s">
        <v>86</v>
      </c>
      <c r="H4972" s="5" t="s">
        <v>130</v>
      </c>
      <c r="I4972">
        <v>0</v>
      </c>
      <c r="J4972"/>
      <c r="K4972">
        <v>89.814403176467081</v>
      </c>
      <c r="L4972"/>
      <c r="M4972">
        <v>1121.9783646810224</v>
      </c>
      <c r="N4972">
        <v>2237.5013191337362</v>
      </c>
      <c r="O4972">
        <v>176.26076623381664</v>
      </c>
      <c r="P4972"/>
      <c r="Q4972">
        <v>0</v>
      </c>
      <c r="R4972">
        <v>1106.6067121076701</v>
      </c>
      <c r="S4972">
        <v>505.20601786762728</v>
      </c>
      <c r="T4972"/>
      <c r="U4972"/>
      <c r="V4972">
        <v>1010.4120357352546</v>
      </c>
      <c r="W4972">
        <v>0</v>
      </c>
      <c r="X4972">
        <v>0</v>
      </c>
      <c r="Y4972">
        <v>842.0100297793789</v>
      </c>
      <c r="Z4972"/>
      <c r="AA4972">
        <v>336.80401191175156</v>
      </c>
      <c r="AB4972"/>
      <c r="AC4972"/>
      <c r="AD4972">
        <v>308.73701091910556</v>
      </c>
      <c r="AE4972"/>
      <c r="AF4972">
        <v>1726.0277540491477</v>
      </c>
      <c r="AG4972">
        <v>15075.347573169998</v>
      </c>
      <c r="AH4972">
        <v>1122.6800397058385</v>
      </c>
      <c r="AI4972">
        <v>218.92260774263849</v>
      </c>
      <c r="AJ4972">
        <v>0</v>
      </c>
      <c r="AK4972">
        <v>0</v>
      </c>
      <c r="AL4972">
        <v>25878.306640625</v>
      </c>
      <c r="AM4972">
        <v>22334.708984375</v>
      </c>
      <c r="AN4972">
        <v>3543.59912109375</v>
      </c>
      <c r="AO4972" s="5" t="s">
        <v>3398</v>
      </c>
    </row>
    <row r="4973" spans="1:41" ht="14.25" x14ac:dyDescent="0.45">
      <c r="A4973">
        <v>2024</v>
      </c>
      <c r="B4973" s="5" t="s">
        <v>1509</v>
      </c>
      <c r="C4973" s="5" t="s">
        <v>170</v>
      </c>
      <c r="D4973" s="5" t="s">
        <v>83</v>
      </c>
      <c r="E4973" s="5" t="s">
        <v>216</v>
      </c>
      <c r="F4973" s="5" t="s">
        <v>218</v>
      </c>
      <c r="G4973" s="5" t="s">
        <v>86</v>
      </c>
      <c r="H4973" s="5" t="s">
        <v>130</v>
      </c>
      <c r="I4973">
        <v>0</v>
      </c>
      <c r="J4973"/>
      <c r="K4973">
        <v>87.587328923004137</v>
      </c>
      <c r="L4973">
        <v>328.4524834612655</v>
      </c>
      <c r="M4973">
        <v>1206.3786007129397</v>
      </c>
      <c r="N4973">
        <v>3034.3699490004974</v>
      </c>
      <c r="O4973">
        <v>180.64886590369602</v>
      </c>
      <c r="P4973"/>
      <c r="Q4973">
        <v>0</v>
      </c>
      <c r="R4973"/>
      <c r="S4973">
        <v>492.67872519189825</v>
      </c>
      <c r="T4973"/>
      <c r="U4973"/>
      <c r="V4973">
        <v>985.3574503837965</v>
      </c>
      <c r="W4973">
        <v>0</v>
      </c>
      <c r="X4973"/>
      <c r="Y4973">
        <v>1478.0361755756949</v>
      </c>
      <c r="Z4973">
        <v>151.82387595513538</v>
      </c>
      <c r="AA4973">
        <v>328.4524834612655</v>
      </c>
      <c r="AB4973"/>
      <c r="AC4973"/>
      <c r="AD4973"/>
      <c r="AE4973"/>
      <c r="AF4973">
        <v>1700.5466780691681</v>
      </c>
      <c r="AG4973">
        <v>8612.3989926074646</v>
      </c>
      <c r="AH4973">
        <v>1094.8416115375517</v>
      </c>
      <c r="AI4973">
        <v>213.49411424982259</v>
      </c>
      <c r="AJ4973">
        <v>0</v>
      </c>
      <c r="AK4973">
        <v>0</v>
      </c>
      <c r="AL4973">
        <v>19895.06640625</v>
      </c>
      <c r="AM4973">
        <v>16619.439453125</v>
      </c>
      <c r="AN4973">
        <v>3275.62939453125</v>
      </c>
      <c r="AO4973" s="5" t="s">
        <v>3397</v>
      </c>
    </row>
    <row r="4974" spans="1:41" ht="14.25" x14ac:dyDescent="0.45">
      <c r="A4974">
        <v>2024</v>
      </c>
      <c r="B4974" s="5" t="s">
        <v>4071</v>
      </c>
      <c r="C4974" s="5" t="s">
        <v>170</v>
      </c>
      <c r="D4974" s="5" t="s">
        <v>83</v>
      </c>
      <c r="E4974" s="5" t="s">
        <v>216</v>
      </c>
      <c r="F4974" s="5" t="s">
        <v>219</v>
      </c>
      <c r="G4974" s="5" t="s">
        <v>86</v>
      </c>
      <c r="H4974" s="5" t="s">
        <v>130</v>
      </c>
      <c r="I4974">
        <v>0</v>
      </c>
      <c r="J4974"/>
      <c r="K4974"/>
      <c r="L4974"/>
      <c r="M4974">
        <v>0</v>
      </c>
      <c r="N4974">
        <v>0</v>
      </c>
      <c r="O4974"/>
      <c r="P4974"/>
      <c r="Q4974">
        <v>0</v>
      </c>
      <c r="R4974"/>
      <c r="S4974">
        <v>0</v>
      </c>
      <c r="T4974"/>
      <c r="U4974"/>
      <c r="V4974">
        <v>0</v>
      </c>
      <c r="W4974"/>
      <c r="X4974">
        <v>77.129376899016933</v>
      </c>
      <c r="Y4974">
        <v>0</v>
      </c>
      <c r="Z4974"/>
      <c r="AA4974"/>
      <c r="AB4974"/>
      <c r="AC4974">
        <v>0</v>
      </c>
      <c r="AD4974"/>
      <c r="AE4974"/>
      <c r="AF4974">
        <v>0</v>
      </c>
      <c r="AG4974">
        <v>5470.0154096782817</v>
      </c>
      <c r="AH4974"/>
      <c r="AI4974">
        <v>0</v>
      </c>
      <c r="AJ4974"/>
      <c r="AK4974"/>
      <c r="AL4974">
        <v>5547.14501953125</v>
      </c>
      <c r="AM4974">
        <v>5470.015625</v>
      </c>
      <c r="AN4974">
        <v>77.129379272460938</v>
      </c>
      <c r="AO4974" s="5" t="s">
        <v>4761</v>
      </c>
    </row>
    <row r="4975" spans="1:41" ht="14.25" x14ac:dyDescent="0.45">
      <c r="A4975">
        <v>2024</v>
      </c>
      <c r="B4975" s="5" t="s">
        <v>1508</v>
      </c>
      <c r="C4975" s="5" t="s">
        <v>170</v>
      </c>
      <c r="D4975" s="5" t="s">
        <v>83</v>
      </c>
      <c r="E4975" s="5" t="s">
        <v>216</v>
      </c>
      <c r="F4975" s="5" t="s">
        <v>219</v>
      </c>
      <c r="G4975" s="5" t="s">
        <v>86</v>
      </c>
      <c r="H4975" s="5" t="s">
        <v>130</v>
      </c>
      <c r="I4975">
        <v>0</v>
      </c>
      <c r="J4975"/>
      <c r="K4975"/>
      <c r="L4975"/>
      <c r="M4975"/>
      <c r="N4975"/>
      <c r="O4975">
        <v>0</v>
      </c>
      <c r="P4975"/>
      <c r="Q4975">
        <v>0</v>
      </c>
      <c r="R4975"/>
      <c r="S4975">
        <v>0</v>
      </c>
      <c r="T4975"/>
      <c r="U4975"/>
      <c r="V4975">
        <v>0</v>
      </c>
      <c r="W4975">
        <v>0</v>
      </c>
      <c r="X4975">
        <v>75.439404706169285</v>
      </c>
      <c r="Y4975"/>
      <c r="Z4975"/>
      <c r="AA4975">
        <v>0</v>
      </c>
      <c r="AB4975"/>
      <c r="AC4975"/>
      <c r="AD4975"/>
      <c r="AE4975"/>
      <c r="AF4975">
        <v>0</v>
      </c>
      <c r="AG4975">
        <v>2124.1106351234462</v>
      </c>
      <c r="AH4975">
        <v>0</v>
      </c>
      <c r="AI4975"/>
      <c r="AJ4975">
        <v>0</v>
      </c>
      <c r="AK4975"/>
      <c r="AL4975">
        <v>2199.550048828125</v>
      </c>
      <c r="AM4975">
        <v>2124.110595703125</v>
      </c>
      <c r="AN4975">
        <v>75.439407348632813</v>
      </c>
      <c r="AO4975" s="5" t="s">
        <v>3399</v>
      </c>
    </row>
    <row r="4976" spans="1:41" ht="14.25" x14ac:dyDescent="0.45">
      <c r="A4976">
        <v>2024</v>
      </c>
      <c r="B4976" s="5" t="s">
        <v>1509</v>
      </c>
      <c r="C4976" s="5" t="s">
        <v>170</v>
      </c>
      <c r="D4976" s="5" t="s">
        <v>83</v>
      </c>
      <c r="E4976" s="5" t="s">
        <v>216</v>
      </c>
      <c r="F4976" s="5" t="s">
        <v>219</v>
      </c>
      <c r="G4976" s="5" t="s">
        <v>86</v>
      </c>
      <c r="H4976" s="5" t="s">
        <v>130</v>
      </c>
      <c r="I4976">
        <v>0</v>
      </c>
      <c r="J4976"/>
      <c r="K4976"/>
      <c r="L4976"/>
      <c r="M4976"/>
      <c r="N4976">
        <v>0</v>
      </c>
      <c r="O4976"/>
      <c r="P4976"/>
      <c r="Q4976">
        <v>0</v>
      </c>
      <c r="R4976"/>
      <c r="S4976">
        <v>0</v>
      </c>
      <c r="T4976"/>
      <c r="U4976"/>
      <c r="V4976">
        <v>0</v>
      </c>
      <c r="W4976">
        <v>0</v>
      </c>
      <c r="X4976">
        <v>56.931763799952691</v>
      </c>
      <c r="Y4976">
        <v>0</v>
      </c>
      <c r="Z4976">
        <v>0</v>
      </c>
      <c r="AA4976"/>
      <c r="AB4976"/>
      <c r="AC4976"/>
      <c r="AD4976"/>
      <c r="AE4976"/>
      <c r="AF4976">
        <v>472.37407724143577</v>
      </c>
      <c r="AG4976"/>
      <c r="AH4976">
        <v>0</v>
      </c>
      <c r="AI4976">
        <v>0</v>
      </c>
      <c r="AJ4976">
        <v>0</v>
      </c>
      <c r="AK4976"/>
      <c r="AL4976">
        <v>529.30584716796875</v>
      </c>
      <c r="AM4976">
        <v>472.37408447265625</v>
      </c>
      <c r="AN4976">
        <v>56.9317626953125</v>
      </c>
      <c r="AO4976" s="5" t="s">
        <v>3400</v>
      </c>
    </row>
    <row r="4977" spans="1:41" ht="14.25" x14ac:dyDescent="0.45">
      <c r="A4977">
        <v>2024</v>
      </c>
      <c r="B4977" s="5" t="s">
        <v>5028</v>
      </c>
      <c r="C4977" s="5" t="s">
        <v>170</v>
      </c>
      <c r="D4977" s="5" t="s">
        <v>83</v>
      </c>
      <c r="E4977" s="5" t="s">
        <v>216</v>
      </c>
      <c r="F4977" s="5" t="s">
        <v>219</v>
      </c>
      <c r="G4977" s="5" t="s">
        <v>86</v>
      </c>
      <c r="H4977" s="5" t="s">
        <v>130</v>
      </c>
      <c r="I4977">
        <v>0</v>
      </c>
      <c r="J4977">
        <v>0</v>
      </c>
      <c r="K4977"/>
      <c r="L4977"/>
      <c r="M4977"/>
      <c r="N4977">
        <v>0</v>
      </c>
      <c r="O4977"/>
      <c r="P4977"/>
      <c r="Q4977">
        <v>0</v>
      </c>
      <c r="R4977"/>
      <c r="S4977">
        <v>0</v>
      </c>
      <c r="T4977"/>
      <c r="U4977"/>
      <c r="V4977">
        <v>0</v>
      </c>
      <c r="W4977"/>
      <c r="X4977">
        <v>90</v>
      </c>
      <c r="Y4977"/>
      <c r="Z4977"/>
      <c r="AA4977"/>
      <c r="AB4977"/>
      <c r="AC4977">
        <v>0</v>
      </c>
      <c r="AD4977"/>
      <c r="AE4977"/>
      <c r="AF4977">
        <v>0</v>
      </c>
      <c r="AG4977">
        <v>0</v>
      </c>
      <c r="AH4977"/>
      <c r="AI4977">
        <v>0</v>
      </c>
      <c r="AJ4977"/>
      <c r="AK4977"/>
      <c r="AL4977">
        <v>90</v>
      </c>
      <c r="AM4977">
        <v>0</v>
      </c>
      <c r="AN4977">
        <v>90</v>
      </c>
      <c r="AO4977" s="5" t="s">
        <v>6127</v>
      </c>
    </row>
    <row r="4978" spans="1:41" ht="14.25" x14ac:dyDescent="0.45">
      <c r="A4978">
        <v>2024</v>
      </c>
      <c r="B4978" s="5" t="s">
        <v>589</v>
      </c>
      <c r="C4978" s="5" t="s">
        <v>170</v>
      </c>
      <c r="D4978" s="5" t="s">
        <v>83</v>
      </c>
      <c r="E4978" s="5" t="s">
        <v>216</v>
      </c>
      <c r="F4978" s="5" t="s">
        <v>219</v>
      </c>
      <c r="G4978" s="5" t="s">
        <v>86</v>
      </c>
      <c r="H4978" s="5" t="s">
        <v>130</v>
      </c>
      <c r="I4978">
        <v>0</v>
      </c>
      <c r="J4978"/>
      <c r="K4978"/>
      <c r="L4978"/>
      <c r="M4978"/>
      <c r="N4978">
        <v>0</v>
      </c>
      <c r="O4978">
        <v>0</v>
      </c>
      <c r="P4978"/>
      <c r="Q4978">
        <v>0</v>
      </c>
      <c r="R4978"/>
      <c r="S4978">
        <v>0</v>
      </c>
      <c r="T4978"/>
      <c r="U4978"/>
      <c r="V4978">
        <v>0</v>
      </c>
      <c r="W4978"/>
      <c r="X4978">
        <v>106.1600578446856</v>
      </c>
      <c r="Y4978">
        <v>0</v>
      </c>
      <c r="Z4978"/>
      <c r="AA4978"/>
      <c r="AB4978">
        <v>0</v>
      </c>
      <c r="AC4978">
        <v>0</v>
      </c>
      <c r="AD4978"/>
      <c r="AE4978"/>
      <c r="AF4978">
        <v>0</v>
      </c>
      <c r="AG4978">
        <v>5569.1566345322062</v>
      </c>
      <c r="AH4978"/>
      <c r="AI4978">
        <v>0</v>
      </c>
      <c r="AJ4978"/>
      <c r="AK4978"/>
      <c r="AL4978">
        <v>5675.31689453125</v>
      </c>
      <c r="AM4978">
        <v>5569.15673828125</v>
      </c>
      <c r="AN4978">
        <v>106.16005706787109</v>
      </c>
      <c r="AO4978" s="5" t="s">
        <v>1266</v>
      </c>
    </row>
    <row r="4979" spans="1:41" ht="14.25" x14ac:dyDescent="0.45">
      <c r="A4979">
        <v>2024</v>
      </c>
      <c r="B4979" s="5" t="s">
        <v>5028</v>
      </c>
      <c r="C4979" s="5" t="s">
        <v>170</v>
      </c>
      <c r="D4979" s="5" t="s">
        <v>83</v>
      </c>
      <c r="E4979" s="5" t="s">
        <v>88</v>
      </c>
      <c r="F4979" s="5" t="s">
        <v>89</v>
      </c>
      <c r="G4979" s="5" t="s">
        <v>86</v>
      </c>
      <c r="H4979" s="5" t="s">
        <v>130</v>
      </c>
      <c r="I4979">
        <v>13920</v>
      </c>
      <c r="J4979">
        <v>61065.800771068141</v>
      </c>
      <c r="K4979">
        <v>1338.3039200000001</v>
      </c>
      <c r="L4979">
        <v>2610</v>
      </c>
      <c r="M4979">
        <v>30465</v>
      </c>
      <c r="N4979">
        <v>13527.802953124999</v>
      </c>
      <c r="O4979">
        <v>8512.5715757142862</v>
      </c>
      <c r="P4979">
        <v>10526.388000000001</v>
      </c>
      <c r="Q4979">
        <v>4142.5607011796164</v>
      </c>
      <c r="R4979">
        <v>6834.8848682415828</v>
      </c>
      <c r="S4979">
        <v>12264.4</v>
      </c>
      <c r="T4979">
        <v>9703</v>
      </c>
      <c r="U4979">
        <v>1551</v>
      </c>
      <c r="V4979">
        <v>7860</v>
      </c>
      <c r="W4979">
        <v>5193</v>
      </c>
      <c r="X4979">
        <v>21330.724104127559</v>
      </c>
      <c r="Y4979">
        <v>57717</v>
      </c>
      <c r="Z4979">
        <v>16485.63103008458</v>
      </c>
      <c r="AA4979">
        <v>167077</v>
      </c>
      <c r="AB4979">
        <v>1842</v>
      </c>
      <c r="AC4979">
        <v>13778.01101</v>
      </c>
      <c r="AD4979">
        <v>15329</v>
      </c>
      <c r="AE4979">
        <v>14917.829437775719</v>
      </c>
      <c r="AF4979">
        <v>40948.723129500002</v>
      </c>
      <c r="AG4979">
        <v>213782</v>
      </c>
      <c r="AH4979">
        <v>28815</v>
      </c>
      <c r="AI4979">
        <v>4108</v>
      </c>
      <c r="AJ4979">
        <v>40925</v>
      </c>
      <c r="AK4979">
        <v>1614</v>
      </c>
      <c r="AL4979">
        <v>828184.625</v>
      </c>
      <c r="AM4979">
        <v>687669.625</v>
      </c>
      <c r="AN4979">
        <v>140515</v>
      </c>
      <c r="AO4979" s="5" t="s">
        <v>6128</v>
      </c>
    </row>
    <row r="4980" spans="1:41" ht="14.25" x14ac:dyDescent="0.45">
      <c r="A4980">
        <v>2024</v>
      </c>
      <c r="B4980" s="5" t="s">
        <v>589</v>
      </c>
      <c r="C4980" s="5" t="s">
        <v>170</v>
      </c>
      <c r="D4980" s="5" t="s">
        <v>83</v>
      </c>
      <c r="E4980" s="5" t="s">
        <v>88</v>
      </c>
      <c r="F4980" s="5" t="s">
        <v>89</v>
      </c>
      <c r="G4980" s="5" t="s">
        <v>86</v>
      </c>
      <c r="H4980" s="5" t="s">
        <v>130</v>
      </c>
      <c r="I4980">
        <v>9777.3413274955437</v>
      </c>
      <c r="J4980">
        <v>20986.516435171285</v>
      </c>
      <c r="K4980">
        <v>1053.1077738192812</v>
      </c>
      <c r="L4980">
        <v>2165.6651800315863</v>
      </c>
      <c r="M4980">
        <v>13825.224333113405</v>
      </c>
      <c r="N4980">
        <v>12595.890863271947</v>
      </c>
      <c r="O4980">
        <v>9098.9785578680021</v>
      </c>
      <c r="P4980">
        <v>8981.8415500421761</v>
      </c>
      <c r="Q4980">
        <v>3097.3631673612995</v>
      </c>
      <c r="R4980">
        <v>5856.3504229301107</v>
      </c>
      <c r="S4980">
        <v>19350.439313339913</v>
      </c>
      <c r="T4980">
        <v>10032.12546632279</v>
      </c>
      <c r="U4980">
        <v>1651.8505000633079</v>
      </c>
      <c r="V4980">
        <v>5522.4462090805446</v>
      </c>
      <c r="W4980">
        <v>3738.9572372898269</v>
      </c>
      <c r="X4980">
        <v>13375.132832576788</v>
      </c>
      <c r="Y4980">
        <v>42122.718551903577</v>
      </c>
      <c r="Z4980">
        <v>14670.249097081367</v>
      </c>
      <c r="AA4980">
        <v>213637.64043825647</v>
      </c>
      <c r="AB4980">
        <v>1071.1549836528777</v>
      </c>
      <c r="AC4980">
        <v>10065.346780800481</v>
      </c>
      <c r="AD4980">
        <v>15334.502346213279</v>
      </c>
      <c r="AE4980">
        <v>15704.364578622764</v>
      </c>
      <c r="AF4980">
        <v>28058.814174265852</v>
      </c>
      <c r="AG4980">
        <v>160699.78756239283</v>
      </c>
      <c r="AH4980">
        <v>30264.690077575142</v>
      </c>
      <c r="AI4980">
        <v>4431.1208144371767</v>
      </c>
      <c r="AJ4980">
        <v>40847.205456899675</v>
      </c>
      <c r="AK4980">
        <v>1713.317173555381</v>
      </c>
      <c r="AL4980">
        <v>719730.125</v>
      </c>
      <c r="AM4980">
        <v>596441.375</v>
      </c>
      <c r="AN4980">
        <v>123288.75</v>
      </c>
      <c r="AO4980" s="5" t="s">
        <v>1267</v>
      </c>
    </row>
    <row r="4981" spans="1:41" ht="14.25" x14ac:dyDescent="0.45">
      <c r="A4981">
        <v>2024</v>
      </c>
      <c r="B4981" s="5" t="s">
        <v>4071</v>
      </c>
      <c r="C4981" s="5" t="s">
        <v>170</v>
      </c>
      <c r="D4981" s="5" t="s">
        <v>83</v>
      </c>
      <c r="E4981" s="5" t="s">
        <v>88</v>
      </c>
      <c r="F4981" s="5" t="s">
        <v>89</v>
      </c>
      <c r="G4981" s="5" t="s">
        <v>86</v>
      </c>
      <c r="H4981" s="5" t="s">
        <v>130</v>
      </c>
      <c r="I4981">
        <v>14356.34802013702</v>
      </c>
      <c r="J4981">
        <v>52020.422445387965</v>
      </c>
      <c r="K4981">
        <v>1019.1258828420905</v>
      </c>
      <c r="L4981">
        <v>2159.6225531724745</v>
      </c>
      <c r="M4981">
        <v>19904.521198406306</v>
      </c>
      <c r="N4981">
        <v>15481.86925064869</v>
      </c>
      <c r="O4981">
        <v>9062.1875897884966</v>
      </c>
      <c r="P4981">
        <v>8992.1479452140375</v>
      </c>
      <c r="Q4981">
        <v>3879.1065107507761</v>
      </c>
      <c r="R4981">
        <v>7575.3029525286674</v>
      </c>
      <c r="S4981">
        <v>15053.366409993732</v>
      </c>
      <c r="T4981">
        <v>9306.9448124813771</v>
      </c>
      <c r="U4981">
        <v>1600.1774727316047</v>
      </c>
      <c r="V4981">
        <v>23282.787906583246</v>
      </c>
      <c r="W4981">
        <v>2941.2002390825128</v>
      </c>
      <c r="X4981">
        <v>15449.476450193961</v>
      </c>
      <c r="Y4981">
        <v>45345.389070624042</v>
      </c>
      <c r="Z4981">
        <v>16461.46581363419</v>
      </c>
      <c r="AA4981">
        <v>170040.45270326472</v>
      </c>
      <c r="AB4981">
        <v>1036.6579044070832</v>
      </c>
      <c r="AC4981">
        <v>9908.8453059439653</v>
      </c>
      <c r="AD4981">
        <v>14972.45294617242</v>
      </c>
      <c r="AE4981">
        <v>16172.487748185871</v>
      </c>
      <c r="AF4981">
        <v>29467.206456850981</v>
      </c>
      <c r="AG4981">
        <v>154463.40374473928</v>
      </c>
      <c r="AH4981">
        <v>29948.822854042282</v>
      </c>
      <c r="AI4981">
        <v>4168.0715276228757</v>
      </c>
      <c r="AJ4981">
        <v>39957.130800458719</v>
      </c>
      <c r="AK4981">
        <v>1654.5793932377114</v>
      </c>
      <c r="AL4981">
        <v>735681.5</v>
      </c>
      <c r="AM4981">
        <v>611164.1875</v>
      </c>
      <c r="AN4981">
        <v>124517.3984375</v>
      </c>
      <c r="AO4981" s="5" t="s">
        <v>4762</v>
      </c>
    </row>
    <row r="4982" spans="1:41" ht="14.25" x14ac:dyDescent="0.45">
      <c r="A4982">
        <v>2024</v>
      </c>
      <c r="B4982" s="5" t="s">
        <v>1508</v>
      </c>
      <c r="C4982" s="5" t="s">
        <v>170</v>
      </c>
      <c r="D4982" s="5" t="s">
        <v>83</v>
      </c>
      <c r="E4982" s="5" t="s">
        <v>88</v>
      </c>
      <c r="F4982" s="5" t="s">
        <v>89</v>
      </c>
      <c r="G4982" s="5" t="s">
        <v>86</v>
      </c>
      <c r="H4982" s="5" t="s">
        <v>130</v>
      </c>
      <c r="I4982">
        <v>10098.506957154017</v>
      </c>
      <c r="J4982">
        <v>14440.125064440293</v>
      </c>
      <c r="K4982">
        <v>1077.772838117605</v>
      </c>
      <c r="L4982">
        <v>3348.9545584425159</v>
      </c>
      <c r="M4982">
        <v>20891.895342500142</v>
      </c>
      <c r="N4982">
        <v>11860.104207456448</v>
      </c>
      <c r="O4982">
        <v>7298.5429381276563</v>
      </c>
      <c r="P4982">
        <v>8259.5067560500756</v>
      </c>
      <c r="Q4982">
        <v>3123.4021882614029</v>
      </c>
      <c r="R4982">
        <v>7915.6098051865556</v>
      </c>
      <c r="S4982">
        <v>20247.784683511152</v>
      </c>
      <c r="T4982">
        <v>9638.2081408746235</v>
      </c>
      <c r="U4982">
        <v>1600.9417366205257</v>
      </c>
      <c r="V4982">
        <v>7453.4727836070615</v>
      </c>
      <c r="W4982">
        <v>2924.5815034337093</v>
      </c>
      <c r="X4982">
        <v>10472.830321073472</v>
      </c>
      <c r="Y4982">
        <v>44267.273965601213</v>
      </c>
      <c r="Z4982">
        <v>12741.29577062156</v>
      </c>
      <c r="AA4982">
        <v>172726.04748301572</v>
      </c>
      <c r="AB4982">
        <v>0</v>
      </c>
      <c r="AC4982">
        <v>9191.8305570875818</v>
      </c>
      <c r="AD4982">
        <v>19958.956284817898</v>
      </c>
      <c r="AE4982">
        <v>20816.171956205802</v>
      </c>
      <c r="AF4982">
        <v>28011.542445531675</v>
      </c>
      <c r="AG4982">
        <v>189983.28435914111</v>
      </c>
      <c r="AH4982">
        <v>30279.889048815865</v>
      </c>
      <c r="AI4982">
        <v>4902.7437333953967</v>
      </c>
      <c r="AJ4982">
        <v>42376.332593652842</v>
      </c>
      <c r="AK4982">
        <v>2479.3421829149788</v>
      </c>
      <c r="AL4982">
        <v>718386.9375</v>
      </c>
      <c r="AM4982">
        <v>588214.4375</v>
      </c>
      <c r="AN4982">
        <v>130172.546875</v>
      </c>
      <c r="AO4982" s="5" t="s">
        <v>3402</v>
      </c>
    </row>
    <row r="4983" spans="1:41" ht="14.25" x14ac:dyDescent="0.45">
      <c r="A4983">
        <v>2024</v>
      </c>
      <c r="B4983" s="5" t="s">
        <v>1509</v>
      </c>
      <c r="C4983" s="5" t="s">
        <v>170</v>
      </c>
      <c r="D4983" s="5" t="s">
        <v>83</v>
      </c>
      <c r="E4983" s="5" t="s">
        <v>88</v>
      </c>
      <c r="F4983" s="5" t="s">
        <v>89</v>
      </c>
      <c r="G4983" s="5" t="s">
        <v>86</v>
      </c>
      <c r="H4983" s="5" t="s">
        <v>130</v>
      </c>
      <c r="I4983">
        <v>7893.808019185748</v>
      </c>
      <c r="J4983">
        <v>16528.465913539807</v>
      </c>
      <c r="K4983">
        <v>1089.3674034798639</v>
      </c>
      <c r="L4983">
        <v>2975.7795001590657</v>
      </c>
      <c r="M4983">
        <v>20829.361934246783</v>
      </c>
      <c r="N4983">
        <v>15607.051475271886</v>
      </c>
      <c r="O4983">
        <v>8520.9620729682465</v>
      </c>
      <c r="P4983">
        <v>11114.070689224309</v>
      </c>
      <c r="Q4983">
        <v>2971.3104675685036</v>
      </c>
      <c r="R4983">
        <v>6175.6086338590703</v>
      </c>
      <c r="S4983">
        <v>18722.624358320772</v>
      </c>
      <c r="T4983">
        <v>10127.284906722352</v>
      </c>
      <c r="U4983">
        <v>1561.2441380525488</v>
      </c>
      <c r="V4983">
        <v>5383.3362039301419</v>
      </c>
      <c r="W4983">
        <v>2947.3136182590893</v>
      </c>
      <c r="X4983">
        <v>14390.423184149724</v>
      </c>
      <c r="Y4983">
        <v>45173.553560811481</v>
      </c>
      <c r="Z4983">
        <v>14796.333852606864</v>
      </c>
      <c r="AA4983">
        <v>171142.12914884478</v>
      </c>
      <c r="AB4983">
        <v>0</v>
      </c>
      <c r="AC4983">
        <v>10640.661612580368</v>
      </c>
      <c r="AD4983">
        <v>17891.246147108654</v>
      </c>
      <c r="AE4983">
        <v>19846.122727636452</v>
      </c>
      <c r="AF4983">
        <v>26660.677644437983</v>
      </c>
      <c r="AG4983">
        <v>161435.05816307641</v>
      </c>
      <c r="AH4983">
        <v>30280.336562632427</v>
      </c>
      <c r="AI4983">
        <v>5138.0916829457301</v>
      </c>
      <c r="AJ4983">
        <v>63812.318609796603</v>
      </c>
      <c r="AK4983">
        <v>1743.9732030181663</v>
      </c>
      <c r="AL4983">
        <v>715398.5</v>
      </c>
      <c r="AM4983">
        <v>583717.5625</v>
      </c>
      <c r="AN4983">
        <v>131680.984375</v>
      </c>
      <c r="AO4983" s="5" t="s">
        <v>3401</v>
      </c>
    </row>
    <row r="4984" spans="1:41" ht="14.25" x14ac:dyDescent="0.45">
      <c r="A4984">
        <v>2024</v>
      </c>
      <c r="B4984" s="5" t="s">
        <v>1508</v>
      </c>
      <c r="C4984" s="5" t="s">
        <v>170</v>
      </c>
      <c r="D4984" s="5" t="s">
        <v>83</v>
      </c>
      <c r="E4984" s="5" t="s">
        <v>88</v>
      </c>
      <c r="F4984" s="5" t="s">
        <v>89</v>
      </c>
      <c r="G4984" s="5" t="s">
        <v>87</v>
      </c>
      <c r="H4984" s="5" t="s">
        <v>130</v>
      </c>
      <c r="I4984">
        <v>9174.9</v>
      </c>
      <c r="J4984">
        <v>16130.36</v>
      </c>
      <c r="K4984">
        <v>1209.8190696298129</v>
      </c>
      <c r="L4984">
        <v>3693.2523000000001</v>
      </c>
      <c r="M4984">
        <v>22795.96224162705</v>
      </c>
      <c r="N4984">
        <v>13093.368184499979</v>
      </c>
      <c r="O4984">
        <v>8318</v>
      </c>
      <c r="P4984">
        <v>10268</v>
      </c>
      <c r="Q4984">
        <v>3321.9874797007019</v>
      </c>
      <c r="R4984">
        <v>9165.643594736357</v>
      </c>
      <c r="S4984">
        <v>26099.93541446278</v>
      </c>
      <c r="T4984">
        <v>11802.61112633349</v>
      </c>
      <c r="U4984">
        <v>1721.24402288397</v>
      </c>
      <c r="V4984">
        <v>8092</v>
      </c>
      <c r="W4984">
        <v>3113.2161412611199</v>
      </c>
      <c r="X4984">
        <v>12534.449521699629</v>
      </c>
      <c r="Y4984">
        <v>52747</v>
      </c>
      <c r="Z4984">
        <v>16422.003000000001</v>
      </c>
      <c r="AA4984">
        <v>191542.6362321284</v>
      </c>
      <c r="AB4984">
        <v>831</v>
      </c>
      <c r="AC4984">
        <v>10378.799999999999</v>
      </c>
      <c r="AD4984">
        <v>25839.402301105551</v>
      </c>
      <c r="AE4984">
        <v>22158.808861110581</v>
      </c>
      <c r="AF4984">
        <v>30891.736649031842</v>
      </c>
      <c r="AG4984">
        <v>218843</v>
      </c>
      <c r="AH4984">
        <v>38758.972801029617</v>
      </c>
      <c r="AI4984">
        <v>5218.9692471736316</v>
      </c>
      <c r="AJ4984">
        <v>53878.699797357418</v>
      </c>
      <c r="AK4984">
        <v>3281.9131356601229</v>
      </c>
      <c r="AL4984">
        <v>831327.8125</v>
      </c>
      <c r="AM4984">
        <v>671523.4375</v>
      </c>
      <c r="AN4984">
        <v>159804.25</v>
      </c>
      <c r="AO4984" s="5" t="s">
        <v>3404</v>
      </c>
    </row>
    <row r="4985" spans="1:41" ht="14.25" x14ac:dyDescent="0.45">
      <c r="A4985">
        <v>2024</v>
      </c>
      <c r="B4985" s="5" t="s">
        <v>4071</v>
      </c>
      <c r="C4985" s="5" t="s">
        <v>170</v>
      </c>
      <c r="D4985" s="5" t="s">
        <v>83</v>
      </c>
      <c r="E4985" s="5" t="s">
        <v>88</v>
      </c>
      <c r="F4985" s="5" t="s">
        <v>89</v>
      </c>
      <c r="G4985" s="5" t="s">
        <v>87</v>
      </c>
      <c r="H4985" s="5" t="s">
        <v>130</v>
      </c>
      <c r="I4985">
        <v>16035.651920383951</v>
      </c>
      <c r="J4985">
        <v>58333.546554442939</v>
      </c>
      <c r="K4985">
        <v>1117.177556877949</v>
      </c>
      <c r="L4985">
        <v>2417.7300000000009</v>
      </c>
      <c r="M4985">
        <v>21796.873624854721</v>
      </c>
      <c r="N4985">
        <v>17037.0233295859</v>
      </c>
      <c r="O4985">
        <v>9904.2944568709645</v>
      </c>
      <c r="P4985">
        <v>9674.5461726975245</v>
      </c>
      <c r="Q4985">
        <v>3772.0126883329758</v>
      </c>
      <c r="R4985">
        <v>8260.8290542722025</v>
      </c>
      <c r="S4985">
        <v>16469</v>
      </c>
      <c r="T4985">
        <v>10395.605292225981</v>
      </c>
      <c r="U4985">
        <v>1659.9022125249339</v>
      </c>
      <c r="V4985">
        <v>25691</v>
      </c>
      <c r="W4985">
        <v>3239.8170427633622</v>
      </c>
      <c r="X4985">
        <v>17256.646771169238</v>
      </c>
      <c r="Y4985">
        <v>49843.976699623978</v>
      </c>
      <c r="Z4985">
        <v>18063</v>
      </c>
      <c r="AA4985">
        <v>198023</v>
      </c>
      <c r="AB4985">
        <v>1008.038</v>
      </c>
      <c r="AC4985">
        <v>10850.899520000001</v>
      </c>
      <c r="AD4985">
        <v>16428.070905503999</v>
      </c>
      <c r="AE4985">
        <v>17710.030205345669</v>
      </c>
      <c r="AF4985">
        <v>32914.071541408834</v>
      </c>
      <c r="AG4985">
        <v>172648</v>
      </c>
      <c r="AH4985">
        <v>34032</v>
      </c>
      <c r="AI4985">
        <v>4564.3362852769942</v>
      </c>
      <c r="AJ4985">
        <v>44631.032930845118</v>
      </c>
      <c r="AK4985">
        <v>1811.8827163538499</v>
      </c>
      <c r="AL4985">
        <v>825589.9375</v>
      </c>
      <c r="AM4985">
        <v>687566.3125</v>
      </c>
      <c r="AN4985">
        <v>138023.75</v>
      </c>
      <c r="AO4985" s="5" t="s">
        <v>4763</v>
      </c>
    </row>
    <row r="4986" spans="1:41" ht="14.25" x14ac:dyDescent="0.45">
      <c r="A4986">
        <v>2024</v>
      </c>
      <c r="B4986" s="5" t="s">
        <v>5028</v>
      </c>
      <c r="C4986" s="5" t="s">
        <v>170</v>
      </c>
      <c r="D4986" s="5" t="s">
        <v>83</v>
      </c>
      <c r="E4986" s="5" t="s">
        <v>88</v>
      </c>
      <c r="F4986" s="5" t="s">
        <v>89</v>
      </c>
      <c r="G4986" s="5" t="s">
        <v>87</v>
      </c>
      <c r="H4986" s="5" t="s">
        <v>130</v>
      </c>
      <c r="I4986">
        <v>15676.18087615488</v>
      </c>
      <c r="J4986">
        <v>64398.761784958777</v>
      </c>
      <c r="K4986">
        <v>1460</v>
      </c>
      <c r="L4986">
        <v>2944.1845854004769</v>
      </c>
      <c r="M4986">
        <v>32642.148946607998</v>
      </c>
      <c r="N4986">
        <v>15023.803065764059</v>
      </c>
      <c r="O4986">
        <v>9398.5668626121187</v>
      </c>
      <c r="P4986">
        <v>11679.069591551999</v>
      </c>
      <c r="Q4986">
        <v>4614.2190319647516</v>
      </c>
      <c r="R4986">
        <v>7534.1601625500807</v>
      </c>
      <c r="S4986">
        <v>13342.861302220899</v>
      </c>
      <c r="T4986">
        <v>10909.228445000001</v>
      </c>
      <c r="U4986">
        <v>1630.1165877051001</v>
      </c>
      <c r="V4986">
        <v>8733</v>
      </c>
      <c r="W4986">
        <v>5733.4916110176</v>
      </c>
      <c r="X4986">
        <v>24231.702582288912</v>
      </c>
      <c r="Y4986">
        <v>65620.939840815059</v>
      </c>
      <c r="Z4986">
        <v>18308.728687804029</v>
      </c>
      <c r="AA4986">
        <v>198023</v>
      </c>
      <c r="AB4986">
        <v>2028</v>
      </c>
      <c r="AC4986">
        <v>15212.040209999999</v>
      </c>
      <c r="AD4986">
        <v>17073.18360939484</v>
      </c>
      <c r="AE4986">
        <v>16470.489107660022</v>
      </c>
      <c r="AF4986">
        <v>46191.800547780033</v>
      </c>
      <c r="AG4986">
        <v>247777</v>
      </c>
      <c r="AH4986">
        <v>32930.801947872867</v>
      </c>
      <c r="AI4986">
        <v>4535.5639395456019</v>
      </c>
      <c r="AJ4986">
        <v>47009.960948546774</v>
      </c>
      <c r="AK4986">
        <v>1781</v>
      </c>
      <c r="AL4986">
        <v>942914</v>
      </c>
      <c r="AM4986">
        <v>786847.4375</v>
      </c>
      <c r="AN4986">
        <v>156066.546875</v>
      </c>
      <c r="AO4986" s="5" t="s">
        <v>6129</v>
      </c>
    </row>
    <row r="4987" spans="1:41" ht="14.25" x14ac:dyDescent="0.45">
      <c r="A4987">
        <v>2024</v>
      </c>
      <c r="B4987" s="5" t="s">
        <v>589</v>
      </c>
      <c r="C4987" s="5" t="s">
        <v>170</v>
      </c>
      <c r="D4987" s="5" t="s">
        <v>83</v>
      </c>
      <c r="E4987" s="5" t="s">
        <v>88</v>
      </c>
      <c r="F4987" s="5" t="s">
        <v>89</v>
      </c>
      <c r="G4987" s="5" t="s">
        <v>87</v>
      </c>
      <c r="H4987" s="5" t="s">
        <v>130</v>
      </c>
      <c r="I4987">
        <v>10374.99672254277</v>
      </c>
      <c r="J4987">
        <v>23184.949467980881</v>
      </c>
      <c r="K4987">
        <v>1112.905077276532</v>
      </c>
      <c r="L4987">
        <v>2378.4685434346002</v>
      </c>
      <c r="M4987">
        <v>14959.33344979657</v>
      </c>
      <c r="N4987">
        <v>14051</v>
      </c>
      <c r="O4987">
        <v>9848.5297354409595</v>
      </c>
      <c r="P4987">
        <v>8460.66</v>
      </c>
      <c r="Q4987">
        <v>3334.8569812136661</v>
      </c>
      <c r="R4987">
        <v>6288.9106265868322</v>
      </c>
      <c r="S4987">
        <v>20530.017986652249</v>
      </c>
      <c r="T4987">
        <v>10031.36542317945</v>
      </c>
      <c r="U4987">
        <v>1738.9395871560221</v>
      </c>
      <c r="V4987">
        <v>6029</v>
      </c>
      <c r="W4987">
        <v>4073.5171233319661</v>
      </c>
      <c r="X4987">
        <v>14744.766500134299</v>
      </c>
      <c r="Y4987">
        <v>45891.157569999981</v>
      </c>
      <c r="Z4987">
        <v>15920.379680371439</v>
      </c>
      <c r="AA4987">
        <v>252254.69497049539</v>
      </c>
      <c r="AB4987">
        <v>1009</v>
      </c>
      <c r="AC4987">
        <v>10979.86887</v>
      </c>
      <c r="AD4987">
        <v>16641.237510399998</v>
      </c>
      <c r="AE4987">
        <v>16992.62309878823</v>
      </c>
      <c r="AF4987">
        <v>30815.939368150561</v>
      </c>
      <c r="AG4987">
        <v>179531</v>
      </c>
      <c r="AH4987">
        <v>34062.899866697597</v>
      </c>
      <c r="AI4987">
        <v>4794.6139767680961</v>
      </c>
      <c r="AJ4987">
        <v>45081.938002824172</v>
      </c>
      <c r="AK4987">
        <v>1853.863799019173</v>
      </c>
      <c r="AL4987">
        <v>806971.4375</v>
      </c>
      <c r="AM4987">
        <v>673309.375</v>
      </c>
      <c r="AN4987">
        <v>133662.046875</v>
      </c>
      <c r="AO4987" s="5" t="s">
        <v>1268</v>
      </c>
    </row>
    <row r="4988" spans="1:41" ht="14.25" x14ac:dyDescent="0.45">
      <c r="A4988">
        <v>2024</v>
      </c>
      <c r="B4988" s="5" t="s">
        <v>1509</v>
      </c>
      <c r="C4988" s="5" t="s">
        <v>170</v>
      </c>
      <c r="D4988" s="5" t="s">
        <v>83</v>
      </c>
      <c r="E4988" s="5" t="s">
        <v>88</v>
      </c>
      <c r="F4988" s="5" t="s">
        <v>89</v>
      </c>
      <c r="G4988" s="5" t="s">
        <v>87</v>
      </c>
      <c r="H4988" s="5" t="s">
        <v>130</v>
      </c>
      <c r="I4988">
        <v>8616.6174197668606</v>
      </c>
      <c r="J4988">
        <v>17705.5</v>
      </c>
      <c r="K4988">
        <v>1223.424510181253</v>
      </c>
      <c r="L4988">
        <v>3292.0416</v>
      </c>
      <c r="M4988">
        <v>22830.000301133809</v>
      </c>
      <c r="N4988">
        <v>17036.136587838821</v>
      </c>
      <c r="O4988">
        <v>9216.5338219709574</v>
      </c>
      <c r="P4988">
        <v>10151.304601600001</v>
      </c>
      <c r="Q4988">
        <v>3139.5968950926358</v>
      </c>
      <c r="R4988">
        <v>6917.152178593501</v>
      </c>
      <c r="S4988">
        <v>20173.78835490884</v>
      </c>
      <c r="T4988">
        <v>10420.05642600658</v>
      </c>
      <c r="U4988">
        <v>1687.4941400823241</v>
      </c>
      <c r="V4988">
        <v>5819</v>
      </c>
      <c r="W4988">
        <v>3172.7031089817829</v>
      </c>
      <c r="X4988">
        <v>15400.10367035928</v>
      </c>
      <c r="Y4988">
        <v>50411.20678</v>
      </c>
      <c r="Z4988">
        <v>15602.12837273707</v>
      </c>
      <c r="AA4988">
        <v>187341.62715079889</v>
      </c>
      <c r="AB4988">
        <v>1000</v>
      </c>
      <c r="AC4988">
        <v>11425.010200000001</v>
      </c>
      <c r="AD4988">
        <v>19249.457724383959</v>
      </c>
      <c r="AE4988">
        <v>21408.01557399975</v>
      </c>
      <c r="AF4988">
        <v>29101.906057952179</v>
      </c>
      <c r="AG4988">
        <v>186839.93386737729</v>
      </c>
      <c r="AH4988">
        <v>33789.304521121237</v>
      </c>
      <c r="AI4988">
        <v>5498.5974750436344</v>
      </c>
      <c r="AJ4988">
        <v>69882.715815047413</v>
      </c>
      <c r="AK4988">
        <v>2097.5451149790042</v>
      </c>
      <c r="AL4988">
        <v>790448.875</v>
      </c>
      <c r="AM4988">
        <v>646377.3125</v>
      </c>
      <c r="AN4988">
        <v>144071.515625</v>
      </c>
      <c r="AO4988" s="5" t="s">
        <v>3403</v>
      </c>
    </row>
    <row r="4989" spans="1:41" ht="14.25" x14ac:dyDescent="0.45">
      <c r="A4989">
        <v>2024</v>
      </c>
      <c r="B4989" s="5" t="s">
        <v>5028</v>
      </c>
      <c r="C4989" s="5" t="s">
        <v>170</v>
      </c>
      <c r="D4989" s="5" t="s">
        <v>83</v>
      </c>
      <c r="E4989" s="5" t="s">
        <v>90</v>
      </c>
      <c r="F4989" s="5" t="s">
        <v>91</v>
      </c>
      <c r="G4989" s="5" t="s">
        <v>86</v>
      </c>
      <c r="H4989" s="5" t="s">
        <v>130</v>
      </c>
      <c r="I4989">
        <v>200.50107386112001</v>
      </c>
      <c r="J4989">
        <v>5797.4999999999991</v>
      </c>
      <c r="K4989"/>
      <c r="L4989">
        <v>526</v>
      </c>
      <c r="M4989">
        <v>2350</v>
      </c>
      <c r="N4989">
        <v>1017.087</v>
      </c>
      <c r="O4989">
        <v>290</v>
      </c>
      <c r="P4989">
        <v>812.69600000000003</v>
      </c>
      <c r="Q4989">
        <v>0</v>
      </c>
      <c r="R4989">
        <v>100</v>
      </c>
      <c r="S4989">
        <v>4250</v>
      </c>
      <c r="T4989">
        <v>1500</v>
      </c>
      <c r="U4989">
        <v>62</v>
      </c>
      <c r="V4989">
        <v>551</v>
      </c>
      <c r="W4989">
        <v>594</v>
      </c>
      <c r="X4989">
        <v>131</v>
      </c>
      <c r="Y4989">
        <v>2790</v>
      </c>
      <c r="Z4989">
        <v>0</v>
      </c>
      <c r="AA4989">
        <v>4561</v>
      </c>
      <c r="AB4989"/>
      <c r="AC4989">
        <v>150.60740000000001</v>
      </c>
      <c r="AD4989">
        <v>0</v>
      </c>
      <c r="AE4989">
        <v>400</v>
      </c>
      <c r="AF4989">
        <v>7800</v>
      </c>
      <c r="AG4989">
        <v>17814</v>
      </c>
      <c r="AH4989">
        <v>1649</v>
      </c>
      <c r="AI4989">
        <v>105</v>
      </c>
      <c r="AJ4989">
        <v>1478</v>
      </c>
      <c r="AK4989"/>
      <c r="AL4989">
        <v>54929.390625</v>
      </c>
      <c r="AM4989">
        <v>44060.390625</v>
      </c>
      <c r="AN4989">
        <v>10869</v>
      </c>
      <c r="AO4989" s="5" t="s">
        <v>6130</v>
      </c>
    </row>
    <row r="4990" spans="1:41" ht="14.25" x14ac:dyDescent="0.45">
      <c r="A4990">
        <v>2024</v>
      </c>
      <c r="B4990" s="5" t="s">
        <v>1509</v>
      </c>
      <c r="C4990" s="5" t="s">
        <v>170</v>
      </c>
      <c r="D4990" s="5" t="s">
        <v>83</v>
      </c>
      <c r="E4990" s="5" t="s">
        <v>90</v>
      </c>
      <c r="F4990" s="5" t="s">
        <v>91</v>
      </c>
      <c r="G4990" s="5" t="s">
        <v>86</v>
      </c>
      <c r="H4990" s="5" t="s">
        <v>130</v>
      </c>
      <c r="I4990">
        <v>416.03981238426962</v>
      </c>
      <c r="J4990"/>
      <c r="K4990"/>
      <c r="L4990">
        <v>621.8700353533294</v>
      </c>
      <c r="M4990">
        <v>1167.8251427446637</v>
      </c>
      <c r="N4990">
        <v>635.00813469178001</v>
      </c>
      <c r="O4990">
        <v>32.845248346126553</v>
      </c>
      <c r="P4990"/>
      <c r="Q4990">
        <v>0</v>
      </c>
      <c r="R4990">
        <v>273.71040288438792</v>
      </c>
      <c r="S4990"/>
      <c r="T4990">
        <v>1642.2624173063275</v>
      </c>
      <c r="U4990">
        <v>43.793664461502068</v>
      </c>
      <c r="V4990"/>
      <c r="W4990"/>
      <c r="X4990">
        <v>123.71710210374334</v>
      </c>
      <c r="Y4990">
        <v>2709.7329885554404</v>
      </c>
      <c r="Z4990">
        <v>0</v>
      </c>
      <c r="AA4990">
        <v>4875.7695333850706</v>
      </c>
      <c r="AB4990"/>
      <c r="AC4990">
        <v>215.43198390224407</v>
      </c>
      <c r="AD4990">
        <v>0</v>
      </c>
      <c r="AE4990">
        <v>273.71040288438792</v>
      </c>
      <c r="AF4990">
        <v>8979.1387196616961</v>
      </c>
      <c r="AG4990">
        <v>12854.657362134258</v>
      </c>
      <c r="AH4990">
        <v>2918.5192838756516</v>
      </c>
      <c r="AI4990">
        <v>63.859921517762317</v>
      </c>
      <c r="AJ4990">
        <v>1813.5594576009637</v>
      </c>
      <c r="AK4990"/>
      <c r="AL4990">
        <v>39661.44921875</v>
      </c>
      <c r="AM4990">
        <v>33712.421875</v>
      </c>
      <c r="AN4990">
        <v>5949.02880859375</v>
      </c>
      <c r="AO4990" s="5" t="s">
        <v>3405</v>
      </c>
    </row>
    <row r="4991" spans="1:41" ht="14.25" x14ac:dyDescent="0.45">
      <c r="A4991">
        <v>2024</v>
      </c>
      <c r="B4991" s="5" t="s">
        <v>589</v>
      </c>
      <c r="C4991" s="5" t="s">
        <v>170</v>
      </c>
      <c r="D4991" s="5" t="s">
        <v>83</v>
      </c>
      <c r="E4991" s="5" t="s">
        <v>90</v>
      </c>
      <c r="F4991" s="5" t="s">
        <v>91</v>
      </c>
      <c r="G4991" s="5" t="s">
        <v>86</v>
      </c>
      <c r="H4991" s="5" t="s">
        <v>130</v>
      </c>
      <c r="I4991">
        <v>352.45139204435623</v>
      </c>
      <c r="J4991"/>
      <c r="K4991"/>
      <c r="L4991">
        <v>558.40190426304628</v>
      </c>
      <c r="M4991">
        <v>1096.6333975356022</v>
      </c>
      <c r="N4991">
        <v>891.74448589535905</v>
      </c>
      <c r="O4991">
        <v>159.2400867670284</v>
      </c>
      <c r="P4991"/>
      <c r="Q4991">
        <v>0</v>
      </c>
      <c r="R4991">
        <v>318.4801735340568</v>
      </c>
      <c r="S4991">
        <v>4803.7426174720231</v>
      </c>
      <c r="T4991">
        <v>1539.3208387479413</v>
      </c>
      <c r="U4991">
        <v>23.355212725830832</v>
      </c>
      <c r="V4991">
        <v>521.2458840174063</v>
      </c>
      <c r="W4991">
        <v>1061.6005784468559</v>
      </c>
      <c r="X4991">
        <v>95.023163203336395</v>
      </c>
      <c r="Y4991">
        <v>2975.6664213865374</v>
      </c>
      <c r="Z4991"/>
      <c r="AA4991">
        <v>9576.6726646671614</v>
      </c>
      <c r="AB4991">
        <v>0</v>
      </c>
      <c r="AC4991">
        <v>136.02893323969283</v>
      </c>
      <c r="AD4991">
        <v>0</v>
      </c>
      <c r="AE4991">
        <v>270.70814750394828</v>
      </c>
      <c r="AF4991">
        <v>5628.880311447253</v>
      </c>
      <c r="AG4991">
        <v>12285.903494365464</v>
      </c>
      <c r="AH4991">
        <v>2842.1140961363035</v>
      </c>
      <c r="AI4991">
        <v>61.921038539648222</v>
      </c>
      <c r="AJ4991">
        <v>1257.5774681461899</v>
      </c>
      <c r="AK4991"/>
      <c r="AL4991">
        <v>46456.71484375</v>
      </c>
      <c r="AM4991">
        <v>34797.1171875</v>
      </c>
      <c r="AN4991">
        <v>11659.595703125</v>
      </c>
      <c r="AO4991" s="5" t="s">
        <v>1269</v>
      </c>
    </row>
    <row r="4992" spans="1:41" ht="14.25" x14ac:dyDescent="0.45">
      <c r="A4992">
        <v>2024</v>
      </c>
      <c r="B4992" s="5" t="s">
        <v>4071</v>
      </c>
      <c r="C4992" s="5" t="s">
        <v>170</v>
      </c>
      <c r="D4992" s="5" t="s">
        <v>83</v>
      </c>
      <c r="E4992" s="5" t="s">
        <v>90</v>
      </c>
      <c r="F4992" s="5" t="s">
        <v>91</v>
      </c>
      <c r="G4992" s="5" t="s">
        <v>86</v>
      </c>
      <c r="H4992" s="5" t="s">
        <v>130</v>
      </c>
      <c r="I4992">
        <v>341.42604173964833</v>
      </c>
      <c r="J4992"/>
      <c r="K4992"/>
      <c r="L4992">
        <v>540.93402998510544</v>
      </c>
      <c r="M4992">
        <v>2416.7204761691974</v>
      </c>
      <c r="N4992">
        <v>1069.5273596663683</v>
      </c>
      <c r="O4992">
        <v>287.9496737563299</v>
      </c>
      <c r="P4992">
        <v>706.1924613206312</v>
      </c>
      <c r="Q4992">
        <v>0</v>
      </c>
      <c r="R4992">
        <v>308.51750759606773</v>
      </c>
      <c r="S4992">
        <v>2802.3673606642819</v>
      </c>
      <c r="T4992">
        <v>1491.167953380994</v>
      </c>
      <c r="U4992">
        <v>43.192451063449482</v>
      </c>
      <c r="V4992">
        <v>433.98129401846865</v>
      </c>
      <c r="W4992">
        <v>617.03501519213546</v>
      </c>
      <c r="X4992">
        <v>44.220842755436379</v>
      </c>
      <c r="Y4992">
        <v>2456.8277521566861</v>
      </c>
      <c r="Z4992">
        <v>0</v>
      </c>
      <c r="AA4992">
        <v>4624.6774388650556</v>
      </c>
      <c r="AB4992"/>
      <c r="AC4992">
        <v>149.94470206973347</v>
      </c>
      <c r="AD4992">
        <v>0</v>
      </c>
      <c r="AE4992">
        <v>359.93709219541239</v>
      </c>
      <c r="AF4992">
        <v>7954.6097375186137</v>
      </c>
      <c r="AG4992">
        <v>14305.956827229662</v>
      </c>
      <c r="AH4992">
        <v>1872.7012711081313</v>
      </c>
      <c r="AI4992">
        <v>107.98112765862372</v>
      </c>
      <c r="AJ4992">
        <v>1451.5910439498828</v>
      </c>
      <c r="AK4992"/>
      <c r="AL4992">
        <v>44387.4609375</v>
      </c>
      <c r="AM4992">
        <v>34747.3125</v>
      </c>
      <c r="AN4992">
        <v>9640.14453125</v>
      </c>
      <c r="AO4992" s="5" t="s">
        <v>4764</v>
      </c>
    </row>
    <row r="4993" spans="1:41" ht="14.25" x14ac:dyDescent="0.45">
      <c r="A4993">
        <v>2024</v>
      </c>
      <c r="B4993" s="5" t="s">
        <v>1508</v>
      </c>
      <c r="C4993" s="5" t="s">
        <v>170</v>
      </c>
      <c r="D4993" s="5" t="s">
        <v>83</v>
      </c>
      <c r="E4993" s="5" t="s">
        <v>90</v>
      </c>
      <c r="F4993" s="5" t="s">
        <v>91</v>
      </c>
      <c r="G4993" s="5" t="s">
        <v>86</v>
      </c>
      <c r="H4993" s="5" t="s">
        <v>130</v>
      </c>
      <c r="I4993">
        <v>417.20137491516607</v>
      </c>
      <c r="J4993"/>
      <c r="K4993"/>
      <c r="L4993"/>
      <c r="M4993">
        <v>1133.5403512517955</v>
      </c>
      <c r="N4993">
        <v>651.15442302938629</v>
      </c>
      <c r="O4993">
        <v>11.226800397058385</v>
      </c>
      <c r="P4993"/>
      <c r="Q4993">
        <v>233.40518025484383</v>
      </c>
      <c r="R4993">
        <v>797.10282819114536</v>
      </c>
      <c r="S4993">
        <v>4113.9170684479968</v>
      </c>
      <c r="T4993">
        <v>1684.0200595587578</v>
      </c>
      <c r="U4993"/>
      <c r="V4993">
        <v>481.6297370338047</v>
      </c>
      <c r="W4993">
        <v>0</v>
      </c>
      <c r="X4993">
        <v>123.49480436764223</v>
      </c>
      <c r="Y4993">
        <v>2743.8300170410694</v>
      </c>
      <c r="Z4993"/>
      <c r="AA4993">
        <v>4920.894721411707</v>
      </c>
      <c r="AB4993"/>
      <c r="AC4993">
        <v>218.13673171484442</v>
      </c>
      <c r="AD4993">
        <v>449.07201588233539</v>
      </c>
      <c r="AE4993">
        <v>336.80401191175156</v>
      </c>
      <c r="AF4993">
        <v>4574.9211618012914</v>
      </c>
      <c r="AG4993">
        <v>6508.1761901747459</v>
      </c>
      <c r="AH4993">
        <v>5292.3137071733227</v>
      </c>
      <c r="AI4993">
        <v>990.20379502054948</v>
      </c>
      <c r="AJ4993">
        <v>467.89533204530181</v>
      </c>
      <c r="AK4993"/>
      <c r="AL4993">
        <v>36148.94140625</v>
      </c>
      <c r="AM4993">
        <v>22351.150390625</v>
      </c>
      <c r="AN4993">
        <v>13797.7880859375</v>
      </c>
      <c r="AO4993" s="5" t="s">
        <v>6131</v>
      </c>
    </row>
    <row r="4994" spans="1:41" ht="14.25" x14ac:dyDescent="0.45">
      <c r="A4994">
        <v>2024</v>
      </c>
      <c r="B4994" s="5" t="s">
        <v>5028</v>
      </c>
      <c r="C4994" s="5" t="s">
        <v>170</v>
      </c>
      <c r="D4994" s="5" t="s">
        <v>83</v>
      </c>
      <c r="E4994" s="5" t="s">
        <v>90</v>
      </c>
      <c r="F4994" s="5" t="s">
        <v>91</v>
      </c>
      <c r="G4994" s="5" t="s">
        <v>87</v>
      </c>
      <c r="H4994" s="5" t="s">
        <v>130</v>
      </c>
      <c r="I4994">
        <v>225.79677440446889</v>
      </c>
      <c r="J4994">
        <v>6778.575849087506</v>
      </c>
      <c r="K4994"/>
      <c r="L4994">
        <v>593.34907736423418</v>
      </c>
      <c r="M4994">
        <v>2594.58988752</v>
      </c>
      <c r="N4994">
        <v>1129.5636728075549</v>
      </c>
      <c r="O4994">
        <v>320.183432928</v>
      </c>
      <c r="P4994">
        <v>901.68912672534589</v>
      </c>
      <c r="Q4994">
        <v>0</v>
      </c>
      <c r="R4994">
        <v>110.23097400744371</v>
      </c>
      <c r="S4994">
        <v>4623.7207310947788</v>
      </c>
      <c r="T4994">
        <v>1686.4725000000001</v>
      </c>
      <c r="U4994">
        <v>65.162623106200002</v>
      </c>
      <c r="V4994">
        <v>613</v>
      </c>
      <c r="W4994">
        <v>655.82399710080006</v>
      </c>
      <c r="X4994">
        <v>148.816</v>
      </c>
      <c r="Y4994">
        <v>3371</v>
      </c>
      <c r="Z4994">
        <v>0</v>
      </c>
      <c r="AA4994">
        <v>5178</v>
      </c>
      <c r="AB4994">
        <v>58</v>
      </c>
      <c r="AC4994">
        <v>166.28277</v>
      </c>
      <c r="AD4994">
        <v>0</v>
      </c>
      <c r="AE4994">
        <v>441.63232127999999</v>
      </c>
      <c r="AF4994">
        <v>8798.7125540703928</v>
      </c>
      <c r="AG4994">
        <v>20647</v>
      </c>
      <c r="AH4994">
        <v>1884.519153140202</v>
      </c>
      <c r="AI4994">
        <v>115.928484336</v>
      </c>
      <c r="AJ4994">
        <v>1697.757416785636</v>
      </c>
      <c r="AK4994"/>
      <c r="AL4994">
        <v>62805.8125</v>
      </c>
      <c r="AM4994">
        <v>50717.7578125</v>
      </c>
      <c r="AN4994">
        <v>12088.0556640625</v>
      </c>
      <c r="AO4994" s="5" t="s">
        <v>6133</v>
      </c>
    </row>
    <row r="4995" spans="1:41" ht="14.25" x14ac:dyDescent="0.45">
      <c r="A4995">
        <v>2024</v>
      </c>
      <c r="B4995" s="5" t="s">
        <v>1508</v>
      </c>
      <c r="C4995" s="5" t="s">
        <v>170</v>
      </c>
      <c r="D4995" s="5" t="s">
        <v>83</v>
      </c>
      <c r="E4995" s="5" t="s">
        <v>90</v>
      </c>
      <c r="F4995" s="5" t="s">
        <v>91</v>
      </c>
      <c r="G4995" s="5" t="s">
        <v>87</v>
      </c>
      <c r="H4995" s="5" t="s">
        <v>130</v>
      </c>
      <c r="I4995">
        <v>379.04424</v>
      </c>
      <c r="J4995"/>
      <c r="K4995">
        <v>0</v>
      </c>
      <c r="L4995">
        <v>0</v>
      </c>
      <c r="M4995">
        <v>1287.1220562161541</v>
      </c>
      <c r="N4995">
        <v>658.93607876522401</v>
      </c>
      <c r="O4995">
        <v>13</v>
      </c>
      <c r="P4995">
        <v>0</v>
      </c>
      <c r="Q4995">
        <v>287.85943359211251</v>
      </c>
      <c r="R4995">
        <v>922.98137621302567</v>
      </c>
      <c r="S4995">
        <v>4102.2972</v>
      </c>
      <c r="T4995">
        <v>1761.2510339111011</v>
      </c>
      <c r="U4995">
        <v>0</v>
      </c>
      <c r="V4995">
        <v>523</v>
      </c>
      <c r="W4995">
        <v>0</v>
      </c>
      <c r="X4995">
        <v>138.9757467930103</v>
      </c>
      <c r="Y4995">
        <v>3272</v>
      </c>
      <c r="Z4995">
        <v>0</v>
      </c>
      <c r="AA4995">
        <v>5456.9716686919874</v>
      </c>
      <c r="AB4995"/>
      <c r="AC4995">
        <v>246.2</v>
      </c>
      <c r="AD4995">
        <v>501.5051218329466</v>
      </c>
      <c r="AE4995">
        <v>358.52777058669318</v>
      </c>
      <c r="AF4995">
        <v>5045.3222969528097</v>
      </c>
      <c r="AG4995">
        <v>7544</v>
      </c>
      <c r="AH4995">
        <v>5655.4461486494574</v>
      </c>
      <c r="AI4995">
        <v>1054.071645524878</v>
      </c>
      <c r="AJ4995">
        <v>500</v>
      </c>
      <c r="AK4995"/>
      <c r="AL4995">
        <v>39708.5078125</v>
      </c>
      <c r="AM4995">
        <v>25194.84375</v>
      </c>
      <c r="AN4995">
        <v>14513.66796875</v>
      </c>
      <c r="AO4995" s="5" t="s">
        <v>6132</v>
      </c>
    </row>
    <row r="4996" spans="1:41" ht="14.25" x14ac:dyDescent="0.45">
      <c r="A4996">
        <v>2024</v>
      </c>
      <c r="B4996" s="5" t="s">
        <v>1509</v>
      </c>
      <c r="C4996" s="5" t="s">
        <v>170</v>
      </c>
      <c r="D4996" s="5" t="s">
        <v>83</v>
      </c>
      <c r="E4996" s="5" t="s">
        <v>90</v>
      </c>
      <c r="F4996" s="5" t="s">
        <v>91</v>
      </c>
      <c r="G4996" s="5" t="s">
        <v>87</v>
      </c>
      <c r="H4996" s="5" t="s">
        <v>130</v>
      </c>
      <c r="I4996">
        <v>454.1351760764781</v>
      </c>
      <c r="J4996"/>
      <c r="K4996">
        <v>0</v>
      </c>
      <c r="L4996">
        <v>687.96159999999998</v>
      </c>
      <c r="M4996">
        <v>1321.447459743642</v>
      </c>
      <c r="N4996">
        <v>693.15368980094024</v>
      </c>
      <c r="O4996">
        <v>35.526427612376381</v>
      </c>
      <c r="P4996">
        <v>0</v>
      </c>
      <c r="Q4996">
        <v>0</v>
      </c>
      <c r="R4996">
        <v>306.57650474077218</v>
      </c>
      <c r="S4996">
        <v>4036</v>
      </c>
      <c r="T4996">
        <v>1689.7388798929589</v>
      </c>
      <c r="U4996">
        <v>47.335038992491533</v>
      </c>
      <c r="V4996"/>
      <c r="W4996">
        <v>0</v>
      </c>
      <c r="X4996">
        <v>131</v>
      </c>
      <c r="Y4996">
        <v>3104</v>
      </c>
      <c r="Z4996">
        <v>0</v>
      </c>
      <c r="AA4996">
        <v>5337.2866315238107</v>
      </c>
      <c r="AB4996"/>
      <c r="AC4996">
        <v>231.31199000000001</v>
      </c>
      <c r="AD4996"/>
      <c r="AE4996">
        <v>295.25145279662217</v>
      </c>
      <c r="AF4996">
        <v>9801.3281952505386</v>
      </c>
      <c r="AG4996">
        <v>14877.58209869617</v>
      </c>
      <c r="AH4996">
        <v>3256.7252556675671</v>
      </c>
      <c r="AI4996">
        <v>68.340548375100155</v>
      </c>
      <c r="AJ4996">
        <v>1986.081417354467</v>
      </c>
      <c r="AK4996"/>
      <c r="AL4996">
        <v>48360.78515625</v>
      </c>
      <c r="AM4996">
        <v>37822.00390625</v>
      </c>
      <c r="AN4996">
        <v>10538.7783203125</v>
      </c>
      <c r="AO4996" s="5" t="s">
        <v>3406</v>
      </c>
    </row>
    <row r="4997" spans="1:41" ht="14.25" x14ac:dyDescent="0.45">
      <c r="A4997">
        <v>2024</v>
      </c>
      <c r="B4997" s="5" t="s">
        <v>4071</v>
      </c>
      <c r="C4997" s="5" t="s">
        <v>170</v>
      </c>
      <c r="D4997" s="5" t="s">
        <v>83</v>
      </c>
      <c r="E4997" s="5" t="s">
        <v>90</v>
      </c>
      <c r="F4997" s="5" t="s">
        <v>91</v>
      </c>
      <c r="G4997" s="5" t="s">
        <v>87</v>
      </c>
      <c r="H4997" s="5" t="s">
        <v>130</v>
      </c>
      <c r="I4997">
        <v>381.36364165956093</v>
      </c>
      <c r="J4997"/>
      <c r="K4997"/>
      <c r="L4997">
        <v>605.58380000000011</v>
      </c>
      <c r="M4997">
        <v>2646.4816852703998</v>
      </c>
      <c r="N4997">
        <v>1176.9614045476351</v>
      </c>
      <c r="O4997">
        <v>314.70749522513279</v>
      </c>
      <c r="P4997">
        <v>759.78416007864462</v>
      </c>
      <c r="Q4997">
        <v>0</v>
      </c>
      <c r="R4997">
        <v>336.43676120576862</v>
      </c>
      <c r="S4997">
        <v>3066</v>
      </c>
      <c r="T4997">
        <v>1665.594218091456</v>
      </c>
      <c r="U4997">
        <v>44.804558435762999</v>
      </c>
      <c r="V4997">
        <v>479</v>
      </c>
      <c r="W4997">
        <v>679.68189708322279</v>
      </c>
      <c r="X4997">
        <v>49</v>
      </c>
      <c r="Y4997">
        <v>2728</v>
      </c>
      <c r="Z4997">
        <v>0</v>
      </c>
      <c r="AA4997">
        <v>5178</v>
      </c>
      <c r="AB4997"/>
      <c r="AC4997">
        <v>164.20025999999999</v>
      </c>
      <c r="AD4997">
        <v>0</v>
      </c>
      <c r="AE4997">
        <v>394.15684674239998</v>
      </c>
      <c r="AF4997">
        <v>8885.0836392671808</v>
      </c>
      <c r="AG4997">
        <v>15990</v>
      </c>
      <c r="AH4997">
        <v>2128</v>
      </c>
      <c r="AI4997">
        <v>118.24705402271999</v>
      </c>
      <c r="AJ4997">
        <v>1621.3878821325</v>
      </c>
      <c r="AK4997"/>
      <c r="AL4997">
        <v>49412.47265625</v>
      </c>
      <c r="AM4997">
        <v>38744.76171875</v>
      </c>
      <c r="AN4997">
        <v>10667.712890625</v>
      </c>
      <c r="AO4997" s="5" t="s">
        <v>4765</v>
      </c>
    </row>
    <row r="4998" spans="1:41" ht="14.25" x14ac:dyDescent="0.45">
      <c r="A4998">
        <v>2024</v>
      </c>
      <c r="B4998" s="5" t="s">
        <v>589</v>
      </c>
      <c r="C4998" s="5" t="s">
        <v>170</v>
      </c>
      <c r="D4998" s="5" t="s">
        <v>83</v>
      </c>
      <c r="E4998" s="5" t="s">
        <v>90</v>
      </c>
      <c r="F4998" s="5" t="s">
        <v>91</v>
      </c>
      <c r="G4998" s="5" t="s">
        <v>87</v>
      </c>
      <c r="H4998" s="5" t="s">
        <v>130</v>
      </c>
      <c r="I4998">
        <v>373.99553874964153</v>
      </c>
      <c r="J4998"/>
      <c r="K4998"/>
      <c r="L4998">
        <v>613.2717911012744</v>
      </c>
      <c r="M4998">
        <v>1186.5922946817061</v>
      </c>
      <c r="N4998">
        <v>994.85400000000004</v>
      </c>
      <c r="O4998">
        <v>172.35788826462999</v>
      </c>
      <c r="P4998">
        <v>0</v>
      </c>
      <c r="Q4998">
        <v>0</v>
      </c>
      <c r="R4998">
        <v>342.0036717497926</v>
      </c>
      <c r="S4998">
        <v>5096.5727828184654</v>
      </c>
      <c r="T4998">
        <v>1539.20421837145</v>
      </c>
      <c r="U4998">
        <v>23.82109023501399</v>
      </c>
      <c r="V4998">
        <v>569</v>
      </c>
      <c r="W4998"/>
      <c r="X4998">
        <v>104.87445357516999</v>
      </c>
      <c r="Y4998">
        <v>3215</v>
      </c>
      <c r="Z4998"/>
      <c r="AA4998">
        <v>11005.68844396882</v>
      </c>
      <c r="AB4998">
        <v>0</v>
      </c>
      <c r="AC4998">
        <v>148.38830999999999</v>
      </c>
      <c r="AD4998">
        <v>0</v>
      </c>
      <c r="AE4998">
        <v>292.91484525056637</v>
      </c>
      <c r="AF4998">
        <v>6181.9873538071024</v>
      </c>
      <c r="AG4998">
        <v>13726</v>
      </c>
      <c r="AH4998">
        <v>3198.7985873396819</v>
      </c>
      <c r="AI4998">
        <v>67.000537622647215</v>
      </c>
      <c r="AJ4998">
        <v>1387.953687860884</v>
      </c>
      <c r="AK4998"/>
      <c r="AL4998">
        <v>50240.27734375</v>
      </c>
      <c r="AM4998">
        <v>38874.87890625</v>
      </c>
      <c r="AN4998">
        <v>11365.4013671875</v>
      </c>
      <c r="AO4998" s="5" t="s">
        <v>1270</v>
      </c>
    </row>
    <row r="4999" spans="1:41" ht="14.25" x14ac:dyDescent="0.45">
      <c r="A4999">
        <v>2024</v>
      </c>
      <c r="B4999" s="5" t="s">
        <v>4071</v>
      </c>
      <c r="C4999" s="5" t="s">
        <v>170</v>
      </c>
      <c r="D4999" s="5" t="s">
        <v>83</v>
      </c>
      <c r="E4999" s="5" t="s">
        <v>92</v>
      </c>
      <c r="F4999" s="5" t="s">
        <v>224</v>
      </c>
      <c r="G4999" s="5" t="s">
        <v>86</v>
      </c>
      <c r="H4999" s="5" t="s">
        <v>130</v>
      </c>
      <c r="I4999">
        <v>0</v>
      </c>
      <c r="J4999">
        <v>0</v>
      </c>
      <c r="K4999">
        <v>42.164059371462592</v>
      </c>
      <c r="L4999">
        <v>0</v>
      </c>
      <c r="M4999">
        <v>0</v>
      </c>
      <c r="N4999">
        <v>0</v>
      </c>
      <c r="O4999">
        <v>0</v>
      </c>
      <c r="P4999">
        <v>0</v>
      </c>
      <c r="Q4999">
        <v>0</v>
      </c>
      <c r="R4999">
        <v>102.02346947643909</v>
      </c>
      <c r="S4999">
        <v>0</v>
      </c>
      <c r="T4999">
        <v>51.419584599344624</v>
      </c>
      <c r="U4999">
        <v>0</v>
      </c>
      <c r="V4999">
        <v>431.92451063449488</v>
      </c>
      <c r="W4999">
        <v>51.419584599344624</v>
      </c>
      <c r="X4999">
        <v>0</v>
      </c>
      <c r="Y4999">
        <v>0</v>
      </c>
      <c r="Z4999">
        <v>0</v>
      </c>
      <c r="AA4999">
        <v>0</v>
      </c>
      <c r="AB4999">
        <v>0</v>
      </c>
      <c r="AC4999">
        <v>0</v>
      </c>
      <c r="AD4999">
        <v>0</v>
      </c>
      <c r="AE4999">
        <v>0</v>
      </c>
      <c r="AF4999">
        <v>63.34892822639258</v>
      </c>
      <c r="AG4999">
        <v>0</v>
      </c>
      <c r="AH4999">
        <v>0</v>
      </c>
      <c r="AI4999">
        <v>0</v>
      </c>
      <c r="AJ4999">
        <v>0</v>
      </c>
      <c r="AK4999"/>
      <c r="AL4999">
        <v>742.30010986328125</v>
      </c>
      <c r="AM4999">
        <v>597.29693603515625</v>
      </c>
      <c r="AN4999">
        <v>145.00321960449219</v>
      </c>
      <c r="AO4999" s="5" t="s">
        <v>4766</v>
      </c>
    </row>
    <row r="5000" spans="1:41" ht="14.25" x14ac:dyDescent="0.45">
      <c r="A5000">
        <v>2024</v>
      </c>
      <c r="B5000" s="5" t="s">
        <v>589</v>
      </c>
      <c r="C5000" s="5" t="s">
        <v>170</v>
      </c>
      <c r="D5000" s="5" t="s">
        <v>83</v>
      </c>
      <c r="E5000" s="5" t="s">
        <v>92</v>
      </c>
      <c r="F5000" s="5" t="s">
        <v>224</v>
      </c>
      <c r="G5000" s="5" t="s">
        <v>86</v>
      </c>
      <c r="H5000" s="5" t="s">
        <v>130</v>
      </c>
      <c r="I5000">
        <v>0</v>
      </c>
      <c r="J5000"/>
      <c r="K5000">
        <v>42.464023137874243</v>
      </c>
      <c r="L5000">
        <v>0</v>
      </c>
      <c r="M5000">
        <v>0</v>
      </c>
      <c r="N5000">
        <v>0</v>
      </c>
      <c r="O5000">
        <v>0</v>
      </c>
      <c r="P5000">
        <v>0</v>
      </c>
      <c r="Q5000">
        <v>0</v>
      </c>
      <c r="R5000">
        <v>105.31801749787313</v>
      </c>
      <c r="S5000">
        <v>0</v>
      </c>
      <c r="T5000">
        <v>53.080028922342798</v>
      </c>
      <c r="U5000">
        <v>0</v>
      </c>
      <c r="V5000">
        <v>0</v>
      </c>
      <c r="W5000">
        <v>53.080028922342798</v>
      </c>
      <c r="X5000">
        <v>0</v>
      </c>
      <c r="Y5000">
        <v>0</v>
      </c>
      <c r="Z5000">
        <v>0</v>
      </c>
      <c r="AA5000">
        <v>0</v>
      </c>
      <c r="AB5000">
        <v>0</v>
      </c>
      <c r="AC5000"/>
      <c r="AD5000">
        <v>0</v>
      </c>
      <c r="AE5000"/>
      <c r="AF5000">
        <v>64.495505268977709</v>
      </c>
      <c r="AG5000">
        <v>0</v>
      </c>
      <c r="AH5000">
        <v>0</v>
      </c>
      <c r="AI5000">
        <v>0</v>
      </c>
      <c r="AJ5000">
        <v>0</v>
      </c>
      <c r="AK5000"/>
      <c r="AL5000">
        <v>318.4376220703125</v>
      </c>
      <c r="AM5000">
        <v>169.81352233886719</v>
      </c>
      <c r="AN5000">
        <v>148.62408447265625</v>
      </c>
      <c r="AO5000" s="5" t="s">
        <v>1271</v>
      </c>
    </row>
    <row r="5001" spans="1:41" ht="14.25" x14ac:dyDescent="0.45">
      <c r="A5001">
        <v>2024</v>
      </c>
      <c r="B5001" s="5" t="s">
        <v>1508</v>
      </c>
      <c r="C5001" s="5" t="s">
        <v>170</v>
      </c>
      <c r="D5001" s="5" t="s">
        <v>83</v>
      </c>
      <c r="E5001" s="5" t="s">
        <v>92</v>
      </c>
      <c r="F5001" s="5" t="s">
        <v>224</v>
      </c>
      <c r="G5001" s="5" t="s">
        <v>86</v>
      </c>
      <c r="H5001" s="5" t="s">
        <v>130</v>
      </c>
      <c r="I5001">
        <v>0</v>
      </c>
      <c r="J5001"/>
      <c r="K5001"/>
      <c r="L5001"/>
      <c r="M5001">
        <v>122.09145431800994</v>
      </c>
      <c r="N5001">
        <v>0</v>
      </c>
      <c r="O5001">
        <v>0</v>
      </c>
      <c r="P5001">
        <v>39.293801389704349</v>
      </c>
      <c r="Q5001">
        <v>0</v>
      </c>
      <c r="R5001">
        <v>0</v>
      </c>
      <c r="S5001">
        <v>0</v>
      </c>
      <c r="T5001">
        <v>0</v>
      </c>
      <c r="U5001"/>
      <c r="V5001">
        <v>0</v>
      </c>
      <c r="W5001">
        <v>56.134001985291924</v>
      </c>
      <c r="X5001">
        <v>0</v>
      </c>
      <c r="Y5001">
        <v>0</v>
      </c>
      <c r="Z5001">
        <v>0</v>
      </c>
      <c r="AA5001">
        <v>0</v>
      </c>
      <c r="AB5001"/>
      <c r="AC5001"/>
      <c r="AD5001">
        <v>0</v>
      </c>
      <c r="AE5001"/>
      <c r="AF5001">
        <v>0</v>
      </c>
      <c r="AG5001">
        <v>0</v>
      </c>
      <c r="AH5001">
        <v>0</v>
      </c>
      <c r="AI5001">
        <v>0</v>
      </c>
      <c r="AJ5001">
        <v>0</v>
      </c>
      <c r="AK5001">
        <v>0</v>
      </c>
      <c r="AL5001">
        <v>217.51925659179688</v>
      </c>
      <c r="AM5001">
        <v>39.293800354003906</v>
      </c>
      <c r="AN5001">
        <v>178.22544860839844</v>
      </c>
      <c r="AO5001" s="5" t="s">
        <v>3407</v>
      </c>
    </row>
    <row r="5002" spans="1:41" ht="14.25" x14ac:dyDescent="0.45">
      <c r="A5002">
        <v>2024</v>
      </c>
      <c r="B5002" s="5" t="s">
        <v>1509</v>
      </c>
      <c r="C5002" s="5" t="s">
        <v>170</v>
      </c>
      <c r="D5002" s="5" t="s">
        <v>83</v>
      </c>
      <c r="E5002" s="5" t="s">
        <v>92</v>
      </c>
      <c r="F5002" s="5" t="s">
        <v>224</v>
      </c>
      <c r="G5002" s="5" t="s">
        <v>86</v>
      </c>
      <c r="H5002" s="5" t="s">
        <v>130</v>
      </c>
      <c r="I5002">
        <v>0</v>
      </c>
      <c r="J5002"/>
      <c r="K5002">
        <v>38.319456403814307</v>
      </c>
      <c r="L5002"/>
      <c r="M5002">
        <v>119.06402525470875</v>
      </c>
      <c r="N5002">
        <v>0</v>
      </c>
      <c r="O5002">
        <v>0</v>
      </c>
      <c r="P5002">
        <v>0</v>
      </c>
      <c r="Q5002">
        <v>0</v>
      </c>
      <c r="R5002">
        <v>108.61575468431582</v>
      </c>
      <c r="S5002">
        <v>0</v>
      </c>
      <c r="T5002">
        <v>54.742080576877584</v>
      </c>
      <c r="U5002"/>
      <c r="V5002">
        <v>0</v>
      </c>
      <c r="W5002">
        <v>54.742080576877584</v>
      </c>
      <c r="X5002">
        <v>0</v>
      </c>
      <c r="Y5002">
        <v>0</v>
      </c>
      <c r="Z5002">
        <v>0</v>
      </c>
      <c r="AA5002">
        <v>0</v>
      </c>
      <c r="AB5002"/>
      <c r="AC5002">
        <v>0</v>
      </c>
      <c r="AD5002">
        <v>0</v>
      </c>
      <c r="AE5002"/>
      <c r="AF5002">
        <v>0</v>
      </c>
      <c r="AG5002">
        <v>0</v>
      </c>
      <c r="AH5002">
        <v>0</v>
      </c>
      <c r="AI5002">
        <v>0</v>
      </c>
      <c r="AJ5002">
        <v>0</v>
      </c>
      <c r="AK5002"/>
      <c r="AL5002">
        <v>375.48336791992188</v>
      </c>
      <c r="AM5002">
        <v>108.61575317382813</v>
      </c>
      <c r="AN5002">
        <v>266.86764526367188</v>
      </c>
      <c r="AO5002" s="5" t="s">
        <v>3408</v>
      </c>
    </row>
    <row r="5003" spans="1:41" ht="14.25" x14ac:dyDescent="0.45">
      <c r="A5003">
        <v>2024</v>
      </c>
      <c r="B5003" s="5" t="s">
        <v>5028</v>
      </c>
      <c r="C5003" s="5" t="s">
        <v>170</v>
      </c>
      <c r="D5003" s="5" t="s">
        <v>83</v>
      </c>
      <c r="E5003" s="5" t="s">
        <v>92</v>
      </c>
      <c r="F5003" s="5" t="s">
        <v>224</v>
      </c>
      <c r="G5003" s="5" t="s">
        <v>86</v>
      </c>
      <c r="H5003" s="5" t="s">
        <v>130</v>
      </c>
      <c r="I5003">
        <v>0</v>
      </c>
      <c r="J5003"/>
      <c r="K5003">
        <v>40.599999999999987</v>
      </c>
      <c r="L5003"/>
      <c r="M5003">
        <v>0</v>
      </c>
      <c r="N5003">
        <v>0</v>
      </c>
      <c r="O5003">
        <v>0</v>
      </c>
      <c r="P5003">
        <v>0</v>
      </c>
      <c r="Q5003">
        <v>0</v>
      </c>
      <c r="R5003">
        <v>21.566700000000001</v>
      </c>
      <c r="S5003">
        <v>0</v>
      </c>
      <c r="T5003">
        <v>0</v>
      </c>
      <c r="U5003">
        <v>0</v>
      </c>
      <c r="V5003">
        <v>420</v>
      </c>
      <c r="W5003">
        <v>10</v>
      </c>
      <c r="X5003">
        <v>0</v>
      </c>
      <c r="Y5003"/>
      <c r="Z5003">
        <v>0</v>
      </c>
      <c r="AA5003">
        <v>0</v>
      </c>
      <c r="AB5003">
        <v>0</v>
      </c>
      <c r="AC5003">
        <v>0</v>
      </c>
      <c r="AD5003">
        <v>0</v>
      </c>
      <c r="AE5003"/>
      <c r="AF5003">
        <v>60.9</v>
      </c>
      <c r="AG5003">
        <v>0</v>
      </c>
      <c r="AH5003"/>
      <c r="AI5003">
        <v>0</v>
      </c>
      <c r="AJ5003">
        <v>0</v>
      </c>
      <c r="AK5003"/>
      <c r="AL5003">
        <v>553.06671142578125</v>
      </c>
      <c r="AM5003">
        <v>502.46670532226563</v>
      </c>
      <c r="AN5003">
        <v>50.599998474121094</v>
      </c>
      <c r="AO5003" s="5" t="s">
        <v>6134</v>
      </c>
    </row>
    <row r="5004" spans="1:41" ht="14.25" x14ac:dyDescent="0.45">
      <c r="A5004">
        <v>2024</v>
      </c>
      <c r="B5004" s="5" t="s">
        <v>5028</v>
      </c>
      <c r="C5004" s="5" t="s">
        <v>170</v>
      </c>
      <c r="D5004" s="5" t="s">
        <v>83</v>
      </c>
      <c r="E5004" s="5" t="s">
        <v>92</v>
      </c>
      <c r="F5004" s="5" t="s">
        <v>224</v>
      </c>
      <c r="G5004" s="5" t="s">
        <v>87</v>
      </c>
      <c r="H5004" s="5" t="s">
        <v>130</v>
      </c>
      <c r="I5004">
        <v>0</v>
      </c>
      <c r="J5004">
        <v>0</v>
      </c>
      <c r="K5004">
        <v>44</v>
      </c>
      <c r="L5004">
        <v>0</v>
      </c>
      <c r="M5004">
        <v>0</v>
      </c>
      <c r="N5004">
        <v>0</v>
      </c>
      <c r="O5004">
        <v>0</v>
      </c>
      <c r="P5004">
        <v>0</v>
      </c>
      <c r="Q5004">
        <v>0</v>
      </c>
      <c r="R5004">
        <v>23.773183471263359</v>
      </c>
      <c r="S5004">
        <v>0</v>
      </c>
      <c r="T5004">
        <v>0</v>
      </c>
      <c r="U5004">
        <v>0</v>
      </c>
      <c r="V5004">
        <v>467</v>
      </c>
      <c r="W5004">
        <v>11.040808031999999</v>
      </c>
      <c r="X5004">
        <v>0</v>
      </c>
      <c r="Y5004"/>
      <c r="Z5004">
        <v>0</v>
      </c>
      <c r="AA5004">
        <v>0</v>
      </c>
      <c r="AB5004">
        <v>0</v>
      </c>
      <c r="AC5004">
        <v>0</v>
      </c>
      <c r="AD5004">
        <v>0</v>
      </c>
      <c r="AE5004">
        <v>0</v>
      </c>
      <c r="AF5004">
        <v>68.69764032601114</v>
      </c>
      <c r="AG5004">
        <v>0</v>
      </c>
      <c r="AH5004">
        <v>0</v>
      </c>
      <c r="AI5004">
        <v>0</v>
      </c>
      <c r="AJ5004">
        <v>0</v>
      </c>
      <c r="AK5004"/>
      <c r="AL5004">
        <v>614.51165771484375</v>
      </c>
      <c r="AM5004">
        <v>559.4708251953125</v>
      </c>
      <c r="AN5004">
        <v>55.040809631347656</v>
      </c>
      <c r="AO5004" s="5" t="s">
        <v>6135</v>
      </c>
    </row>
    <row r="5005" spans="1:41" ht="14.25" x14ac:dyDescent="0.45">
      <c r="A5005">
        <v>2024</v>
      </c>
      <c r="B5005" s="5" t="s">
        <v>4071</v>
      </c>
      <c r="C5005" s="5" t="s">
        <v>170</v>
      </c>
      <c r="D5005" s="5" t="s">
        <v>83</v>
      </c>
      <c r="E5005" s="5" t="s">
        <v>92</v>
      </c>
      <c r="F5005" s="5" t="s">
        <v>224</v>
      </c>
      <c r="G5005" s="5" t="s">
        <v>87</v>
      </c>
      <c r="H5005" s="5" t="s">
        <v>130</v>
      </c>
      <c r="I5005">
        <v>0</v>
      </c>
      <c r="J5005"/>
      <c r="K5005">
        <v>46.127170022150942</v>
      </c>
      <c r="L5005">
        <v>0</v>
      </c>
      <c r="M5005">
        <v>0</v>
      </c>
      <c r="N5005">
        <v>0</v>
      </c>
      <c r="O5005">
        <v>0</v>
      </c>
      <c r="P5005">
        <v>0</v>
      </c>
      <c r="Q5005">
        <v>0</v>
      </c>
      <c r="R5005">
        <v>111.2560707010789</v>
      </c>
      <c r="S5005">
        <v>0</v>
      </c>
      <c r="T5005">
        <v>57.434283382463988</v>
      </c>
      <c r="U5005">
        <v>0</v>
      </c>
      <c r="V5005">
        <v>477</v>
      </c>
      <c r="W5005">
        <v>56.640158090268557</v>
      </c>
      <c r="X5005">
        <v>0</v>
      </c>
      <c r="Y5005">
        <v>0</v>
      </c>
      <c r="Z5005">
        <v>0</v>
      </c>
      <c r="AA5005">
        <v>0</v>
      </c>
      <c r="AB5005">
        <v>0</v>
      </c>
      <c r="AC5005">
        <v>0</v>
      </c>
      <c r="AD5005">
        <v>0</v>
      </c>
      <c r="AE5005">
        <v>0</v>
      </c>
      <c r="AF5005">
        <v>70.759037127195654</v>
      </c>
      <c r="AG5005">
        <v>0</v>
      </c>
      <c r="AH5005">
        <v>0</v>
      </c>
      <c r="AI5005">
        <v>0</v>
      </c>
      <c r="AJ5005">
        <v>0</v>
      </c>
      <c r="AK5005">
        <v>0</v>
      </c>
      <c r="AL5005">
        <v>819.2166748046875</v>
      </c>
      <c r="AM5005">
        <v>659.01513671875</v>
      </c>
      <c r="AN5005">
        <v>160.20161437988281</v>
      </c>
      <c r="AO5005" s="5" t="s">
        <v>4767</v>
      </c>
    </row>
    <row r="5006" spans="1:41" ht="14.25" x14ac:dyDescent="0.45">
      <c r="A5006">
        <v>2024</v>
      </c>
      <c r="B5006" s="5" t="s">
        <v>1508</v>
      </c>
      <c r="C5006" s="5" t="s">
        <v>170</v>
      </c>
      <c r="D5006" s="5" t="s">
        <v>83</v>
      </c>
      <c r="E5006" s="5" t="s">
        <v>92</v>
      </c>
      <c r="F5006" s="5" t="s">
        <v>224</v>
      </c>
      <c r="G5006" s="5" t="s">
        <v>87</v>
      </c>
      <c r="H5006" s="5" t="s">
        <v>130</v>
      </c>
      <c r="I5006">
        <v>0</v>
      </c>
      <c r="J5006"/>
      <c r="K5006">
        <v>0</v>
      </c>
      <c r="L5006">
        <v>0</v>
      </c>
      <c r="M5006">
        <v>133.21874999999989</v>
      </c>
      <c r="N5006">
        <v>0</v>
      </c>
      <c r="O5006">
        <v>0</v>
      </c>
      <c r="P5006">
        <v>47</v>
      </c>
      <c r="Q5006">
        <v>0</v>
      </c>
      <c r="R5006">
        <v>0</v>
      </c>
      <c r="S5006">
        <v>0</v>
      </c>
      <c r="T5006">
        <v>0</v>
      </c>
      <c r="U5006"/>
      <c r="V5006">
        <v>0</v>
      </c>
      <c r="W5006">
        <v>59.754628431115549</v>
      </c>
      <c r="X5006">
        <v>0</v>
      </c>
      <c r="Y5006">
        <v>0</v>
      </c>
      <c r="Z5006">
        <v>0</v>
      </c>
      <c r="AA5006">
        <v>0</v>
      </c>
      <c r="AB5006">
        <v>0</v>
      </c>
      <c r="AC5006"/>
      <c r="AD5006">
        <v>0</v>
      </c>
      <c r="AE5006">
        <v>0</v>
      </c>
      <c r="AF5006">
        <v>0</v>
      </c>
      <c r="AG5006">
        <v>0</v>
      </c>
      <c r="AH5006">
        <v>0</v>
      </c>
      <c r="AI5006">
        <v>0</v>
      </c>
      <c r="AJ5006">
        <v>0</v>
      </c>
      <c r="AK5006">
        <v>0</v>
      </c>
      <c r="AL5006">
        <v>239.97337341308594</v>
      </c>
      <c r="AM5006">
        <v>47</v>
      </c>
      <c r="AN5006">
        <v>192.97337341308594</v>
      </c>
      <c r="AO5006" s="5" t="s">
        <v>3410</v>
      </c>
    </row>
    <row r="5007" spans="1:41" ht="14.25" x14ac:dyDescent="0.45">
      <c r="A5007">
        <v>2024</v>
      </c>
      <c r="B5007" s="5" t="s">
        <v>589</v>
      </c>
      <c r="C5007" s="5" t="s">
        <v>170</v>
      </c>
      <c r="D5007" s="5" t="s">
        <v>83</v>
      </c>
      <c r="E5007" s="5" t="s">
        <v>92</v>
      </c>
      <c r="F5007" s="5" t="s">
        <v>224</v>
      </c>
      <c r="G5007" s="5" t="s">
        <v>87</v>
      </c>
      <c r="H5007" s="5" t="s">
        <v>130</v>
      </c>
      <c r="I5007">
        <v>0</v>
      </c>
      <c r="J5007"/>
      <c r="K5007">
        <v>44.87520472889242</v>
      </c>
      <c r="L5007">
        <v>0</v>
      </c>
      <c r="M5007">
        <v>0</v>
      </c>
      <c r="N5007">
        <v>0</v>
      </c>
      <c r="O5007">
        <v>0</v>
      </c>
      <c r="P5007">
        <v>0</v>
      </c>
      <c r="Q5007">
        <v>0</v>
      </c>
      <c r="R5007">
        <v>113.0969890087359</v>
      </c>
      <c r="S5007">
        <v>0</v>
      </c>
      <c r="T5007">
        <v>53.076007530050013</v>
      </c>
      <c r="U5007">
        <v>0</v>
      </c>
      <c r="V5007">
        <v>0</v>
      </c>
      <c r="W5007">
        <v>57.829601410164202</v>
      </c>
      <c r="X5007">
        <v>0</v>
      </c>
      <c r="Y5007">
        <v>0</v>
      </c>
      <c r="Z5007"/>
      <c r="AA5007">
        <v>0</v>
      </c>
      <c r="AB5007">
        <v>0</v>
      </c>
      <c r="AC5007"/>
      <c r="AD5007">
        <v>0</v>
      </c>
      <c r="AE5007"/>
      <c r="AF5007">
        <v>70.832985583185405</v>
      </c>
      <c r="AG5007">
        <v>0</v>
      </c>
      <c r="AH5007">
        <v>0</v>
      </c>
      <c r="AI5007">
        <v>0</v>
      </c>
      <c r="AJ5007">
        <v>0</v>
      </c>
      <c r="AK5007"/>
      <c r="AL5007">
        <v>339.71078491210938</v>
      </c>
      <c r="AM5007">
        <v>183.92997741699219</v>
      </c>
      <c r="AN5007">
        <v>155.78080749511719</v>
      </c>
      <c r="AO5007" s="5" t="s">
        <v>1272</v>
      </c>
    </row>
    <row r="5008" spans="1:41" ht="14.25" x14ac:dyDescent="0.45">
      <c r="A5008">
        <v>2024</v>
      </c>
      <c r="B5008" s="5" t="s">
        <v>1509</v>
      </c>
      <c r="C5008" s="5" t="s">
        <v>170</v>
      </c>
      <c r="D5008" s="5" t="s">
        <v>83</v>
      </c>
      <c r="E5008" s="5" t="s">
        <v>92</v>
      </c>
      <c r="F5008" s="5" t="s">
        <v>224</v>
      </c>
      <c r="G5008" s="5" t="s">
        <v>87</v>
      </c>
      <c r="H5008" s="5" t="s">
        <v>130</v>
      </c>
      <c r="I5008">
        <v>0</v>
      </c>
      <c r="J5008"/>
      <c r="K5008">
        <v>43.09153363832219</v>
      </c>
      <c r="L5008">
        <v>0</v>
      </c>
      <c r="M5008">
        <v>130.49999999999989</v>
      </c>
      <c r="N5008">
        <v>0</v>
      </c>
      <c r="O5008">
        <v>0</v>
      </c>
      <c r="P5008">
        <v>0</v>
      </c>
      <c r="Q5008">
        <v>0</v>
      </c>
      <c r="R5008">
        <v>121.6579204881877</v>
      </c>
      <c r="S5008">
        <v>0</v>
      </c>
      <c r="T5008">
        <v>56.324629329765287</v>
      </c>
      <c r="U5008"/>
      <c r="V5008">
        <v>0</v>
      </c>
      <c r="W5008">
        <v>58.928363836957317</v>
      </c>
      <c r="X5008">
        <v>0</v>
      </c>
      <c r="Y5008">
        <v>0</v>
      </c>
      <c r="Z5008">
        <v>0</v>
      </c>
      <c r="AA5008">
        <v>0</v>
      </c>
      <c r="AB5008">
        <v>99</v>
      </c>
      <c r="AC5008">
        <v>0</v>
      </c>
      <c r="AD5008">
        <v>0</v>
      </c>
      <c r="AE5008">
        <v>0</v>
      </c>
      <c r="AF5008">
        <v>0</v>
      </c>
      <c r="AG5008">
        <v>0</v>
      </c>
      <c r="AH5008">
        <v>0</v>
      </c>
      <c r="AI5008">
        <v>0</v>
      </c>
      <c r="AJ5008">
        <v>0</v>
      </c>
      <c r="AK5008"/>
      <c r="AL5008">
        <v>509.50244140625</v>
      </c>
      <c r="AM5008">
        <v>121.65792083740234</v>
      </c>
      <c r="AN5008">
        <v>387.84454345703125</v>
      </c>
      <c r="AO5008" s="5" t="s">
        <v>3409</v>
      </c>
    </row>
    <row r="5009" spans="1:41" ht="14.25" x14ac:dyDescent="0.45">
      <c r="A5009">
        <v>2024</v>
      </c>
      <c r="B5009" s="5" t="s">
        <v>589</v>
      </c>
      <c r="C5009" s="5" t="s">
        <v>170</v>
      </c>
      <c r="D5009" s="5" t="s">
        <v>83</v>
      </c>
      <c r="E5009" s="5" t="s">
        <v>92</v>
      </c>
      <c r="F5009" s="5" t="s">
        <v>227</v>
      </c>
      <c r="G5009" s="5" t="s">
        <v>86</v>
      </c>
      <c r="H5009" s="5" t="s">
        <v>130</v>
      </c>
      <c r="I5009">
        <v>265.40014461171398</v>
      </c>
      <c r="J5009">
        <v>265.40014461171398</v>
      </c>
      <c r="K5009">
        <v>58.388031814577083</v>
      </c>
      <c r="L5009">
        <v>95.544052060217041</v>
      </c>
      <c r="M5009">
        <v>265.40014461171398</v>
      </c>
      <c r="N5009">
        <v>57.326431236130226</v>
      </c>
      <c r="O5009">
        <v>64.757635285258218</v>
      </c>
      <c r="P5009">
        <v>0</v>
      </c>
      <c r="Q5009">
        <v>0</v>
      </c>
      <c r="R5009">
        <v>210.32036713351755</v>
      </c>
      <c r="S5009">
        <v>477.7202603010852</v>
      </c>
      <c r="T5009">
        <v>530.80028922342797</v>
      </c>
      <c r="U5009">
        <v>196.39610701266835</v>
      </c>
      <c r="V5009">
        <v>0</v>
      </c>
      <c r="W5009">
        <v>0</v>
      </c>
      <c r="X5009">
        <v>187.86439854815379</v>
      </c>
      <c r="Y5009">
        <v>2664.6174519016085</v>
      </c>
      <c r="Z5009">
        <v>1140.4910049848152</v>
      </c>
      <c r="AA5009">
        <v>909.59105321962909</v>
      </c>
      <c r="AB5009">
        <v>136.94647461964442</v>
      </c>
      <c r="AC5009">
        <v>749.36633191609133</v>
      </c>
      <c r="AD5009">
        <v>142.18355864408431</v>
      </c>
      <c r="AE5009"/>
      <c r="AF5009">
        <v>580.45954742079937</v>
      </c>
      <c r="AG5009">
        <v>1864.1706157526792</v>
      </c>
      <c r="AH5009">
        <v>1061.6005784468559</v>
      </c>
      <c r="AI5009">
        <v>0</v>
      </c>
      <c r="AJ5009">
        <v>0</v>
      </c>
      <c r="AK5009">
        <v>79.620043383514201</v>
      </c>
      <c r="AL5009">
        <v>12004.365234375</v>
      </c>
      <c r="AM5009">
        <v>8999.0830078125</v>
      </c>
      <c r="AN5009">
        <v>3005.281494140625</v>
      </c>
      <c r="AO5009" s="5" t="s">
        <v>1273</v>
      </c>
    </row>
    <row r="5010" spans="1:41" ht="14.25" x14ac:dyDescent="0.45">
      <c r="A5010">
        <v>2024</v>
      </c>
      <c r="B5010" s="5" t="s">
        <v>1509</v>
      </c>
      <c r="C5010" s="5" t="s">
        <v>170</v>
      </c>
      <c r="D5010" s="5" t="s">
        <v>83</v>
      </c>
      <c r="E5010" s="5" t="s">
        <v>92</v>
      </c>
      <c r="F5010" s="5" t="s">
        <v>227</v>
      </c>
      <c r="G5010" s="5" t="s">
        <v>86</v>
      </c>
      <c r="H5010" s="5" t="s">
        <v>130</v>
      </c>
      <c r="I5010">
        <v>383.19456403814308</v>
      </c>
      <c r="J5010">
        <v>112.02258674563132</v>
      </c>
      <c r="K5010">
        <v>60.216288634565345</v>
      </c>
      <c r="L5010">
        <v>21.896832230751034</v>
      </c>
      <c r="M5010">
        <v>1414.1247965021903</v>
      </c>
      <c r="N5010">
        <v>475.68240401438931</v>
      </c>
      <c r="O5010">
        <v>66.785338303790653</v>
      </c>
      <c r="P5010">
        <v>0</v>
      </c>
      <c r="Q5010">
        <v>0</v>
      </c>
      <c r="R5010">
        <v>214.42491368576978</v>
      </c>
      <c r="S5010">
        <v>492.67872519189825</v>
      </c>
      <c r="T5010">
        <v>547.42080576877584</v>
      </c>
      <c r="U5010">
        <v>168.60560817678297</v>
      </c>
      <c r="V5010">
        <v>0</v>
      </c>
      <c r="W5010">
        <v>0</v>
      </c>
      <c r="X5010">
        <v>169.15304836451779</v>
      </c>
      <c r="Y5010">
        <v>2534.5583307094321</v>
      </c>
      <c r="Z5010">
        <v>1138.6790696635153</v>
      </c>
      <c r="AA5010">
        <v>7548.211722482275</v>
      </c>
      <c r="AB5010"/>
      <c r="AC5010">
        <v>943.80821122594637</v>
      </c>
      <c r="AD5010">
        <v>393.14196646808978</v>
      </c>
      <c r="AE5010"/>
      <c r="AF5010">
        <v>609.36255964145209</v>
      </c>
      <c r="AG5010">
        <v>8201.2287874474314</v>
      </c>
      <c r="AH5010">
        <v>908.71853757616793</v>
      </c>
      <c r="AI5010">
        <v>0</v>
      </c>
      <c r="AJ5010">
        <v>875.87328923004134</v>
      </c>
      <c r="AK5010">
        <v>64.595655080715545</v>
      </c>
      <c r="AL5010">
        <v>27344.384765625</v>
      </c>
      <c r="AM5010">
        <v>23227.548828125</v>
      </c>
      <c r="AN5010">
        <v>4116.8349609375</v>
      </c>
      <c r="AO5010" s="5" t="s">
        <v>3412</v>
      </c>
    </row>
    <row r="5011" spans="1:41" ht="14.25" x14ac:dyDescent="0.45">
      <c r="A5011">
        <v>2024</v>
      </c>
      <c r="B5011" s="5" t="s">
        <v>1508</v>
      </c>
      <c r="C5011" s="5" t="s">
        <v>170</v>
      </c>
      <c r="D5011" s="5" t="s">
        <v>83</v>
      </c>
      <c r="E5011" s="5" t="s">
        <v>92</v>
      </c>
      <c r="F5011" s="5" t="s">
        <v>227</v>
      </c>
      <c r="G5011" s="5" t="s">
        <v>86</v>
      </c>
      <c r="H5011" s="5" t="s">
        <v>130</v>
      </c>
      <c r="I5011">
        <v>112.26800397058385</v>
      </c>
      <c r="J5011">
        <v>98.831632221116465</v>
      </c>
      <c r="K5011">
        <v>61.747402183821116</v>
      </c>
      <c r="L5011">
        <v>22.45360079411677</v>
      </c>
      <c r="M5011">
        <v>1450.0816062850536</v>
      </c>
      <c r="N5011">
        <v>1507.197953305088</v>
      </c>
      <c r="O5011">
        <v>65.115442302938632</v>
      </c>
      <c r="P5011">
        <v>33.680401191175157</v>
      </c>
      <c r="Q5011">
        <v>0</v>
      </c>
      <c r="R5011">
        <v>0</v>
      </c>
      <c r="S5011">
        <v>505.20601786762728</v>
      </c>
      <c r="T5011">
        <v>319.96381131616397</v>
      </c>
      <c r="U5011">
        <v>172.89272611469912</v>
      </c>
      <c r="V5011">
        <v>0</v>
      </c>
      <c r="W5011">
        <v>0</v>
      </c>
      <c r="X5011">
        <v>96.268000349737903</v>
      </c>
      <c r="Y5011">
        <v>2688.8186950954832</v>
      </c>
      <c r="Z5011">
        <v>617.47402183821112</v>
      </c>
      <c r="AA5011">
        <v>7618.0703306280539</v>
      </c>
      <c r="AB5011"/>
      <c r="AC5011">
        <v>839.98920570790835</v>
      </c>
      <c r="AD5011">
        <v>454.07355545922491</v>
      </c>
      <c r="AE5011">
        <v>538.88641905880252</v>
      </c>
      <c r="AF5011">
        <v>618.49327850365501</v>
      </c>
      <c r="AG5011">
        <v>13848.258289771518</v>
      </c>
      <c r="AH5011">
        <v>268.32052948969539</v>
      </c>
      <c r="AI5011">
        <v>0</v>
      </c>
      <c r="AJ5011">
        <v>3028.8625597004911</v>
      </c>
      <c r="AK5011">
        <v>165.11465032697802</v>
      </c>
      <c r="AL5011">
        <v>35132.06640625</v>
      </c>
      <c r="AM5011">
        <v>31746.177734375</v>
      </c>
      <c r="AN5011">
        <v>3385.89111328125</v>
      </c>
      <c r="AO5011" s="5" t="s">
        <v>3411</v>
      </c>
    </row>
    <row r="5012" spans="1:41" ht="14.25" x14ac:dyDescent="0.45">
      <c r="A5012">
        <v>2024</v>
      </c>
      <c r="B5012" s="5" t="s">
        <v>4071</v>
      </c>
      <c r="C5012" s="5" t="s">
        <v>170</v>
      </c>
      <c r="D5012" s="5" t="s">
        <v>83</v>
      </c>
      <c r="E5012" s="5" t="s">
        <v>92</v>
      </c>
      <c r="F5012" s="5" t="s">
        <v>227</v>
      </c>
      <c r="G5012" s="5" t="s">
        <v>86</v>
      </c>
      <c r="H5012" s="5" t="s">
        <v>130</v>
      </c>
      <c r="I5012">
        <v>359.93709219541239</v>
      </c>
      <c r="J5012">
        <v>2807.5093191242167</v>
      </c>
      <c r="K5012">
        <v>135.69628375767044</v>
      </c>
      <c r="L5012">
        <v>298.23359067619884</v>
      </c>
      <c r="M5012">
        <v>0</v>
      </c>
      <c r="N5012">
        <v>87.4256345191897</v>
      </c>
      <c r="O5012">
        <v>0</v>
      </c>
      <c r="P5012">
        <v>41.135667679475702</v>
      </c>
      <c r="Q5012">
        <v>0</v>
      </c>
      <c r="R5012">
        <v>206.07160579414565</v>
      </c>
      <c r="S5012">
        <v>102.83916919868925</v>
      </c>
      <c r="T5012">
        <v>514.19584599344626</v>
      </c>
      <c r="U5012">
        <v>190.25246301757511</v>
      </c>
      <c r="V5012">
        <v>0</v>
      </c>
      <c r="W5012">
        <v>0</v>
      </c>
      <c r="X5012">
        <v>345.37182190029455</v>
      </c>
      <c r="Y5012">
        <v>0</v>
      </c>
      <c r="Z5012">
        <v>782.60607760202515</v>
      </c>
      <c r="AA5012">
        <v>1225.8428968483759</v>
      </c>
      <c r="AB5012">
        <v>132.25837033135829</v>
      </c>
      <c r="AC5012">
        <v>762.22098896595332</v>
      </c>
      <c r="AD5012">
        <v>137.73578633560177</v>
      </c>
      <c r="AE5012">
        <v>0</v>
      </c>
      <c r="AF5012">
        <v>1828.0690716759</v>
      </c>
      <c r="AG5012">
        <v>1834.6507785046163</v>
      </c>
      <c r="AH5012">
        <v>1047.9311341346436</v>
      </c>
      <c r="AI5012">
        <v>0</v>
      </c>
      <c r="AJ5012">
        <v>0</v>
      </c>
      <c r="AK5012">
        <v>60.675109827226656</v>
      </c>
      <c r="AL5012">
        <v>12900.6572265625</v>
      </c>
      <c r="AM5012">
        <v>10423.955078125</v>
      </c>
      <c r="AN5012">
        <v>2476.70361328125</v>
      </c>
      <c r="AO5012" s="5" t="s">
        <v>4768</v>
      </c>
    </row>
    <row r="5013" spans="1:41" ht="14.25" x14ac:dyDescent="0.45">
      <c r="A5013">
        <v>2024</v>
      </c>
      <c r="B5013" s="5" t="s">
        <v>5028</v>
      </c>
      <c r="C5013" s="5" t="s">
        <v>170</v>
      </c>
      <c r="D5013" s="5" t="s">
        <v>83</v>
      </c>
      <c r="E5013" s="5" t="s">
        <v>92</v>
      </c>
      <c r="F5013" s="5" t="s">
        <v>227</v>
      </c>
      <c r="G5013" s="5" t="s">
        <v>86</v>
      </c>
      <c r="H5013" s="5" t="s">
        <v>130</v>
      </c>
      <c r="I5013">
        <v>250</v>
      </c>
      <c r="J5013">
        <v>0</v>
      </c>
      <c r="K5013">
        <v>131.94999999999999</v>
      </c>
      <c r="L5013">
        <v>90</v>
      </c>
      <c r="M5013">
        <v>200</v>
      </c>
      <c r="N5013">
        <v>167.739</v>
      </c>
      <c r="O5013">
        <v>0</v>
      </c>
      <c r="P5013">
        <v>90</v>
      </c>
      <c r="Q5013">
        <v>227.505696</v>
      </c>
      <c r="R5013">
        <v>162.11882490299999</v>
      </c>
      <c r="S5013">
        <v>100</v>
      </c>
      <c r="T5013">
        <v>450</v>
      </c>
      <c r="U5013">
        <v>180</v>
      </c>
      <c r="V5013">
        <v>0</v>
      </c>
      <c r="W5013">
        <v>0</v>
      </c>
      <c r="X5013">
        <v>225</v>
      </c>
      <c r="Y5013"/>
      <c r="Z5013">
        <v>368.62945257600001</v>
      </c>
      <c r="AA5013">
        <v>1197</v>
      </c>
      <c r="AB5013">
        <v>0</v>
      </c>
      <c r="AC5013">
        <v>691.38962000000004</v>
      </c>
      <c r="AD5013">
        <v>135</v>
      </c>
      <c r="AE5013"/>
      <c r="AF5013">
        <v>1835.7</v>
      </c>
      <c r="AG5013">
        <v>1452</v>
      </c>
      <c r="AH5013">
        <v>1620</v>
      </c>
      <c r="AI5013">
        <v>0</v>
      </c>
      <c r="AJ5013">
        <v>0</v>
      </c>
      <c r="AK5013">
        <v>59</v>
      </c>
      <c r="AL5013">
        <v>9633.033203125</v>
      </c>
      <c r="AM5013">
        <v>6712.08251953125</v>
      </c>
      <c r="AN5013">
        <v>2920.949951171875</v>
      </c>
      <c r="AO5013" s="5" t="s">
        <v>6136</v>
      </c>
    </row>
    <row r="5014" spans="1:41" ht="14.25" x14ac:dyDescent="0.45">
      <c r="A5014">
        <v>2024</v>
      </c>
      <c r="B5014" s="5" t="s">
        <v>4071</v>
      </c>
      <c r="C5014" s="5" t="s">
        <v>170</v>
      </c>
      <c r="D5014" s="5" t="s">
        <v>83</v>
      </c>
      <c r="E5014" s="5" t="s">
        <v>92</v>
      </c>
      <c r="F5014" s="5" t="s">
        <v>227</v>
      </c>
      <c r="G5014" s="5" t="s">
        <v>87</v>
      </c>
      <c r="H5014" s="5" t="s">
        <v>130</v>
      </c>
      <c r="I5014">
        <v>402.03998367724802</v>
      </c>
      <c r="J5014">
        <v>3148.2246369893628</v>
      </c>
      <c r="K5014">
        <v>149.6320393401482</v>
      </c>
      <c r="L5014">
        <v>333.87700000000012</v>
      </c>
      <c r="M5014">
        <v>0</v>
      </c>
      <c r="N5014">
        <v>96.20754127250342</v>
      </c>
      <c r="O5014">
        <v>0</v>
      </c>
      <c r="P5014">
        <v>44.257380854331153</v>
      </c>
      <c r="Q5014">
        <v>0</v>
      </c>
      <c r="R5014">
        <v>224.72003021827189</v>
      </c>
      <c r="S5014">
        <v>113</v>
      </c>
      <c r="T5014">
        <v>574.34283382463991</v>
      </c>
      <c r="U5014">
        <v>197.35341215752749</v>
      </c>
      <c r="V5014">
        <v>0</v>
      </c>
      <c r="W5014"/>
      <c r="X5014">
        <v>385.77097123402712</v>
      </c>
      <c r="Y5014">
        <v>0</v>
      </c>
      <c r="Z5014">
        <v>859</v>
      </c>
      <c r="AA5014">
        <v>1485</v>
      </c>
      <c r="AB5014">
        <v>128.607</v>
      </c>
      <c r="AC5014">
        <v>834.68691999999987</v>
      </c>
      <c r="AD5014">
        <v>151.12642345789189</v>
      </c>
      <c r="AE5014">
        <v>0</v>
      </c>
      <c r="AF5014">
        <v>2041.90364281336</v>
      </c>
      <c r="AG5014">
        <v>2051</v>
      </c>
      <c r="AH5014">
        <v>1191</v>
      </c>
      <c r="AI5014">
        <v>0</v>
      </c>
      <c r="AJ5014">
        <v>0</v>
      </c>
      <c r="AK5014">
        <v>66.443582736576005</v>
      </c>
      <c r="AL5014">
        <v>14478.1923828125</v>
      </c>
      <c r="AM5014">
        <v>11718.2705078125</v>
      </c>
      <c r="AN5014">
        <v>2759.923095703125</v>
      </c>
      <c r="AO5014" s="5" t="s">
        <v>4769</v>
      </c>
    </row>
    <row r="5015" spans="1:41" ht="14.25" x14ac:dyDescent="0.45">
      <c r="A5015">
        <v>2024</v>
      </c>
      <c r="B5015" s="5" t="s">
        <v>589</v>
      </c>
      <c r="C5015" s="5" t="s">
        <v>170</v>
      </c>
      <c r="D5015" s="5" t="s">
        <v>83</v>
      </c>
      <c r="E5015" s="5" t="s">
        <v>92</v>
      </c>
      <c r="F5015" s="5" t="s">
        <v>227</v>
      </c>
      <c r="G5015" s="5" t="s">
        <v>87</v>
      </c>
      <c r="H5015" s="5" t="s">
        <v>130</v>
      </c>
      <c r="I5015">
        <v>281.62314664882638</v>
      </c>
      <c r="J5015">
        <v>293.20201666747869</v>
      </c>
      <c r="K5015">
        <v>61.703406502227068</v>
      </c>
      <c r="L5015">
        <v>104.9324357397618</v>
      </c>
      <c r="M5015">
        <v>287.17141691232001</v>
      </c>
      <c r="N5015">
        <v>64</v>
      </c>
      <c r="O5015">
        <v>70.092207894282879</v>
      </c>
      <c r="P5015">
        <v>0</v>
      </c>
      <c r="Q5015">
        <v>0</v>
      </c>
      <c r="R5015">
        <v>225.85499437921999</v>
      </c>
      <c r="S5015">
        <v>506.8414922139911</v>
      </c>
      <c r="T5015">
        <v>530.76007530050003</v>
      </c>
      <c r="U5015">
        <v>200.3137133398904</v>
      </c>
      <c r="V5015">
        <v>0</v>
      </c>
      <c r="W5015"/>
      <c r="X5015">
        <v>190.34077334181831</v>
      </c>
      <c r="Y5015">
        <v>2902.1122</v>
      </c>
      <c r="Z5015">
        <v>1237.6783585098769</v>
      </c>
      <c r="AA5015">
        <v>1085.4460177101409</v>
      </c>
      <c r="AB5015">
        <v>129</v>
      </c>
      <c r="AC5015">
        <v>817.45263</v>
      </c>
      <c r="AD5015">
        <v>154.29978202418701</v>
      </c>
      <c r="AE5015"/>
      <c r="AF5015">
        <v>637.49687024866876</v>
      </c>
      <c r="AG5015">
        <v>2083</v>
      </c>
      <c r="AH5015">
        <v>1194.831141814911</v>
      </c>
      <c r="AI5015">
        <v>0</v>
      </c>
      <c r="AJ5015">
        <v>0</v>
      </c>
      <c r="AK5015">
        <v>86.151425073696004</v>
      </c>
      <c r="AL5015">
        <v>13144.3037109375</v>
      </c>
      <c r="AM5015">
        <v>9933.1123046875</v>
      </c>
      <c r="AN5015">
        <v>3211.191650390625</v>
      </c>
      <c r="AO5015" s="5" t="s">
        <v>1274</v>
      </c>
    </row>
    <row r="5016" spans="1:41" ht="14.25" x14ac:dyDescent="0.45">
      <c r="A5016">
        <v>2024</v>
      </c>
      <c r="B5016" s="5" t="s">
        <v>1508</v>
      </c>
      <c r="C5016" s="5" t="s">
        <v>170</v>
      </c>
      <c r="D5016" s="5" t="s">
        <v>83</v>
      </c>
      <c r="E5016" s="5" t="s">
        <v>92</v>
      </c>
      <c r="F5016" s="5" t="s">
        <v>227</v>
      </c>
      <c r="G5016" s="5" t="s">
        <v>87</v>
      </c>
      <c r="H5016" s="5" t="s">
        <v>130</v>
      </c>
      <c r="I5016">
        <v>102</v>
      </c>
      <c r="J5016">
        <v>110.4</v>
      </c>
      <c r="K5016">
        <v>69.408148824583236</v>
      </c>
      <c r="L5016">
        <v>24.762</v>
      </c>
      <c r="M5016">
        <v>1582.240624999999</v>
      </c>
      <c r="N5016">
        <v>1663.922793961741</v>
      </c>
      <c r="O5016">
        <v>74</v>
      </c>
      <c r="P5016">
        <v>39</v>
      </c>
      <c r="Q5016">
        <v>0</v>
      </c>
      <c r="R5016">
        <v>0</v>
      </c>
      <c r="S5016">
        <v>651.22405455451792</v>
      </c>
      <c r="T5016">
        <v>391.81644391439079</v>
      </c>
      <c r="U5016">
        <v>185.88469812351431</v>
      </c>
      <c r="V5016">
        <v>0</v>
      </c>
      <c r="W5016">
        <v>0</v>
      </c>
      <c r="X5016">
        <v>115.2386591914623</v>
      </c>
      <c r="Y5016">
        <v>3204</v>
      </c>
      <c r="Z5016">
        <v>795.85</v>
      </c>
      <c r="AA5016">
        <v>8447.9746708367347</v>
      </c>
      <c r="AB5016">
        <v>52</v>
      </c>
      <c r="AC5016">
        <v>948.4</v>
      </c>
      <c r="AD5016">
        <v>587.85778329951484</v>
      </c>
      <c r="AE5016">
        <v>573.6444329387092</v>
      </c>
      <c r="AF5016">
        <v>682.08780399524915</v>
      </c>
      <c r="AG5016">
        <v>15955</v>
      </c>
      <c r="AH5016">
        <v>340.38617602578938</v>
      </c>
      <c r="AI5016">
        <v>0</v>
      </c>
      <c r="AJ5016">
        <v>3850.9981065704869</v>
      </c>
      <c r="AK5016">
        <v>218.56278795730071</v>
      </c>
      <c r="AL5016">
        <v>40666.66015625</v>
      </c>
      <c r="AM5016">
        <v>36583.92578125</v>
      </c>
      <c r="AN5016">
        <v>4082.734619140625</v>
      </c>
      <c r="AO5016" s="5" t="s">
        <v>3414</v>
      </c>
    </row>
    <row r="5017" spans="1:41" ht="14.25" x14ac:dyDescent="0.45">
      <c r="A5017">
        <v>2024</v>
      </c>
      <c r="B5017" s="5" t="s">
        <v>1509</v>
      </c>
      <c r="C5017" s="5" t="s">
        <v>170</v>
      </c>
      <c r="D5017" s="5" t="s">
        <v>83</v>
      </c>
      <c r="E5017" s="5" t="s">
        <v>92</v>
      </c>
      <c r="F5017" s="5" t="s">
        <v>227</v>
      </c>
      <c r="G5017" s="5" t="s">
        <v>87</v>
      </c>
      <c r="H5017" s="5" t="s">
        <v>130</v>
      </c>
      <c r="I5017">
        <v>418.28239901780881</v>
      </c>
      <c r="J5017">
        <v>120</v>
      </c>
      <c r="K5017">
        <v>67.715267145934874</v>
      </c>
      <c r="L5017">
        <v>24.224</v>
      </c>
      <c r="M5017">
        <v>1549.9499999999989</v>
      </c>
      <c r="N5017">
        <v>519.23903884474714</v>
      </c>
      <c r="O5017">
        <v>72.23706947849864</v>
      </c>
      <c r="P5017">
        <v>0</v>
      </c>
      <c r="Q5017">
        <v>0</v>
      </c>
      <c r="R5017">
        <v>240.17223998202169</v>
      </c>
      <c r="S5017">
        <v>530.86555275411683</v>
      </c>
      <c r="T5017">
        <v>563.24629329765287</v>
      </c>
      <c r="U5017">
        <v>182.2399001210924</v>
      </c>
      <c r="V5017">
        <v>0</v>
      </c>
      <c r="W5017">
        <v>0</v>
      </c>
      <c r="X5017">
        <v>181.02139510672001</v>
      </c>
      <c r="Y5017">
        <v>2818.5587999999998</v>
      </c>
      <c r="Z5017">
        <v>1200.690468139778</v>
      </c>
      <c r="AA5017">
        <v>8262.6894570109362</v>
      </c>
      <c r="AB5017">
        <v>73</v>
      </c>
      <c r="AC5017">
        <v>1013.3785800000001</v>
      </c>
      <c r="AD5017">
        <v>422.98728668666121</v>
      </c>
      <c r="AE5017">
        <v>0</v>
      </c>
      <c r="AF5017">
        <v>665.15983586105335</v>
      </c>
      <c r="AG5017">
        <v>9491.8480639441586</v>
      </c>
      <c r="AH5017">
        <v>1014.023319279769</v>
      </c>
      <c r="AI5017">
        <v>0</v>
      </c>
      <c r="AJ5017">
        <v>959.19417276677632</v>
      </c>
      <c r="AK5017">
        <v>77.691733180840757</v>
      </c>
      <c r="AL5017">
        <v>30468.4140625</v>
      </c>
      <c r="AM5017">
        <v>25915.677734375</v>
      </c>
      <c r="AN5017">
        <v>4552.73828125</v>
      </c>
      <c r="AO5017" s="5" t="s">
        <v>3413</v>
      </c>
    </row>
    <row r="5018" spans="1:41" ht="14.25" x14ac:dyDescent="0.45">
      <c r="A5018">
        <v>2024</v>
      </c>
      <c r="B5018" s="5" t="s">
        <v>5028</v>
      </c>
      <c r="C5018" s="5" t="s">
        <v>170</v>
      </c>
      <c r="D5018" s="5" t="s">
        <v>83</v>
      </c>
      <c r="E5018" s="5" t="s">
        <v>92</v>
      </c>
      <c r="F5018" s="5" t="s">
        <v>227</v>
      </c>
      <c r="G5018" s="5" t="s">
        <v>87</v>
      </c>
      <c r="H5018" s="5" t="s">
        <v>130</v>
      </c>
      <c r="I5018">
        <v>281.54060481599998</v>
      </c>
      <c r="J5018">
        <v>0</v>
      </c>
      <c r="K5018">
        <v>144</v>
      </c>
      <c r="L5018">
        <v>101.52360639311991</v>
      </c>
      <c r="M5018">
        <v>220.81616063999999</v>
      </c>
      <c r="N5018">
        <v>186.28876478911491</v>
      </c>
      <c r="O5018">
        <v>0</v>
      </c>
      <c r="P5018">
        <v>99.855360000000005</v>
      </c>
      <c r="Q5018">
        <v>253.40874596349599</v>
      </c>
      <c r="R5018">
        <v>178.70515973999909</v>
      </c>
      <c r="S5018">
        <v>108.79342896693601</v>
      </c>
      <c r="T5018">
        <v>505.94175000000001</v>
      </c>
      <c r="U5018">
        <v>189.181809018</v>
      </c>
      <c r="V5018">
        <v>0</v>
      </c>
      <c r="W5018">
        <v>0</v>
      </c>
      <c r="X5018">
        <v>255.6</v>
      </c>
      <c r="Y5018"/>
      <c r="Z5018">
        <v>409.39510421112948</v>
      </c>
      <c r="AA5018">
        <v>1485</v>
      </c>
      <c r="AB5018">
        <v>0</v>
      </c>
      <c r="AC5018">
        <v>763.35014000000001</v>
      </c>
      <c r="AD5018">
        <v>150.03112995021891</v>
      </c>
      <c r="AE5018">
        <v>0</v>
      </c>
      <c r="AF5018">
        <v>2070.7431583983362</v>
      </c>
      <c r="AG5018">
        <v>1683</v>
      </c>
      <c r="AH5018">
        <v>1851.3772153348259</v>
      </c>
      <c r="AI5018">
        <v>0</v>
      </c>
      <c r="AJ5018">
        <v>0</v>
      </c>
      <c r="AK5018">
        <v>65</v>
      </c>
      <c r="AL5018">
        <v>11003.552734375</v>
      </c>
      <c r="AM5018">
        <v>7701.9921875</v>
      </c>
      <c r="AN5018">
        <v>3301.559814453125</v>
      </c>
      <c r="AO5018" s="5" t="s">
        <v>6137</v>
      </c>
    </row>
    <row r="5019" spans="1:41" ht="14.25" x14ac:dyDescent="0.45">
      <c r="A5019">
        <v>2024</v>
      </c>
      <c r="B5019" s="5" t="s">
        <v>4071</v>
      </c>
      <c r="C5019" s="5" t="s">
        <v>170</v>
      </c>
      <c r="D5019" s="5" t="s">
        <v>83</v>
      </c>
      <c r="E5019" s="5" t="s">
        <v>92</v>
      </c>
      <c r="F5019" s="5" t="s">
        <v>230</v>
      </c>
      <c r="G5019" s="5" t="s">
        <v>86</v>
      </c>
      <c r="H5019" s="5" t="s">
        <v>130</v>
      </c>
      <c r="I5019">
        <v>534.76367983318414</v>
      </c>
      <c r="J5019">
        <v>483.34409523383948</v>
      </c>
      <c r="K5019">
        <v>12.196725466964544</v>
      </c>
      <c r="L5019">
        <v>267.38183991659207</v>
      </c>
      <c r="M5019">
        <v>359.93709219541239</v>
      </c>
      <c r="N5019">
        <v>356.85191711945168</v>
      </c>
      <c r="O5019">
        <v>115.17986950253196</v>
      </c>
      <c r="P5019">
        <v>1131.4190568652155</v>
      </c>
      <c r="Q5019">
        <v>48.386485831774706</v>
      </c>
      <c r="R5019">
        <v>462.02454430516167</v>
      </c>
      <c r="S5019">
        <v>617.03501519213546</v>
      </c>
      <c r="T5019">
        <v>1079.8112765862372</v>
      </c>
      <c r="U5019">
        <v>0</v>
      </c>
      <c r="V5019">
        <v>0</v>
      </c>
      <c r="W5019">
        <v>154.25875379803387</v>
      </c>
      <c r="X5019">
        <v>44.763842753058718</v>
      </c>
      <c r="Y5019">
        <v>0</v>
      </c>
      <c r="Z5019">
        <v>46.27762613941016</v>
      </c>
      <c r="AA5019">
        <v>3496.5317527554344</v>
      </c>
      <c r="AB5019">
        <v>0</v>
      </c>
      <c r="AC5019">
        <v>235.91583079936152</v>
      </c>
      <c r="AD5019">
        <v>250.52086534914039</v>
      </c>
      <c r="AE5019">
        <v>3452.3109099999983</v>
      </c>
      <c r="AF5019">
        <v>1690.5113989557333</v>
      </c>
      <c r="AG5019">
        <v>0</v>
      </c>
      <c r="AH5019">
        <v>1688.6191582424774</v>
      </c>
      <c r="AI5019">
        <v>120.32182796246643</v>
      </c>
      <c r="AJ5019">
        <v>945.09196493595425</v>
      </c>
      <c r="AK5019">
        <v>370.22100911528128</v>
      </c>
      <c r="AL5019">
        <v>17963.677734375</v>
      </c>
      <c r="AM5019">
        <v>13150.8115234375</v>
      </c>
      <c r="AN5019">
        <v>4812.86572265625</v>
      </c>
      <c r="AO5019" s="5" t="s">
        <v>4770</v>
      </c>
    </row>
    <row r="5020" spans="1:41" ht="14.25" x14ac:dyDescent="0.45">
      <c r="A5020">
        <v>2024</v>
      </c>
      <c r="B5020" s="5" t="s">
        <v>5028</v>
      </c>
      <c r="C5020" s="5" t="s">
        <v>170</v>
      </c>
      <c r="D5020" s="5" t="s">
        <v>83</v>
      </c>
      <c r="E5020" s="5" t="s">
        <v>92</v>
      </c>
      <c r="F5020" s="5" t="s">
        <v>230</v>
      </c>
      <c r="G5020" s="5" t="s">
        <v>86</v>
      </c>
      <c r="H5020" s="5" t="s">
        <v>130</v>
      </c>
      <c r="I5020">
        <v>520</v>
      </c>
      <c r="J5020">
        <v>110.176</v>
      </c>
      <c r="K5020">
        <v>21.753920000000001</v>
      </c>
      <c r="L5020">
        <v>650</v>
      </c>
      <c r="M5020">
        <v>350</v>
      </c>
      <c r="N5020">
        <v>363.32299999999998</v>
      </c>
      <c r="O5020">
        <v>111.68300000000001</v>
      </c>
      <c r="P5020">
        <v>1253.9259999999999</v>
      </c>
      <c r="Q5020">
        <v>42.196612023332527</v>
      </c>
      <c r="R5020">
        <v>188.84779875000001</v>
      </c>
      <c r="S5020">
        <v>600</v>
      </c>
      <c r="T5020">
        <v>1390</v>
      </c>
      <c r="U5020">
        <v>125</v>
      </c>
      <c r="V5020">
        <v>0</v>
      </c>
      <c r="W5020">
        <v>249</v>
      </c>
      <c r="X5020">
        <v>150</v>
      </c>
      <c r="Y5020"/>
      <c r="Z5020">
        <v>154.6891590642214</v>
      </c>
      <c r="AA5020">
        <v>3452</v>
      </c>
      <c r="AB5020">
        <v>252</v>
      </c>
      <c r="AC5020">
        <v>1673.5407499999999</v>
      </c>
      <c r="AD5020">
        <v>246</v>
      </c>
      <c r="AE5020">
        <v>2876.4094977999998</v>
      </c>
      <c r="AF5020">
        <v>2027.97</v>
      </c>
      <c r="AG5020">
        <v>0</v>
      </c>
      <c r="AH5020">
        <v>1200</v>
      </c>
      <c r="AI5020">
        <v>117</v>
      </c>
      <c r="AJ5020">
        <v>1358</v>
      </c>
      <c r="AK5020">
        <v>360</v>
      </c>
      <c r="AL5020">
        <v>19843.515625</v>
      </c>
      <c r="AM5020">
        <v>14796.078125</v>
      </c>
      <c r="AN5020">
        <v>5047.43701171875</v>
      </c>
      <c r="AO5020" s="5" t="s">
        <v>6138</v>
      </c>
    </row>
    <row r="5021" spans="1:41" ht="14.25" x14ac:dyDescent="0.45">
      <c r="A5021">
        <v>2024</v>
      </c>
      <c r="B5021" s="5" t="s">
        <v>1508</v>
      </c>
      <c r="C5021" s="5" t="s">
        <v>170</v>
      </c>
      <c r="D5021" s="5" t="s">
        <v>83</v>
      </c>
      <c r="E5021" s="5" t="s">
        <v>92</v>
      </c>
      <c r="F5021" s="5" t="s">
        <v>230</v>
      </c>
      <c r="G5021" s="5" t="s">
        <v>86</v>
      </c>
      <c r="H5021" s="5" t="s">
        <v>130</v>
      </c>
      <c r="I5021">
        <v>303.12361072057638</v>
      </c>
      <c r="J5021">
        <v>164.71938703519413</v>
      </c>
      <c r="K5021">
        <v>22.45360079411677</v>
      </c>
      <c r="L5021">
        <v>624.21010207644622</v>
      </c>
      <c r="M5021">
        <v>517.83616831431789</v>
      </c>
      <c r="N5021">
        <v>684.83482422056147</v>
      </c>
      <c r="O5021">
        <v>117.88140416911304</v>
      </c>
      <c r="P5021">
        <v>810.52110002570953</v>
      </c>
      <c r="Q5021">
        <v>59.647990509571201</v>
      </c>
      <c r="R5021">
        <v>205.64187780522553</v>
      </c>
      <c r="S5021">
        <v>1122.6800397058385</v>
      </c>
      <c r="T5021">
        <v>1122.6800397058385</v>
      </c>
      <c r="U5021"/>
      <c r="V5021">
        <v>401.91945421469018</v>
      </c>
      <c r="W5021">
        <v>112.26800397058385</v>
      </c>
      <c r="X5021">
        <v>108.99806210736297</v>
      </c>
      <c r="Y5021">
        <v>0</v>
      </c>
      <c r="Z5021">
        <v>0</v>
      </c>
      <c r="AA5021">
        <v>24065.913084194046</v>
      </c>
      <c r="AB5021"/>
      <c r="AC5021">
        <v>441.55005961630627</v>
      </c>
      <c r="AD5021">
        <v>325.63154922861492</v>
      </c>
      <c r="AE5021">
        <v>2003.9838708749216</v>
      </c>
      <c r="AF5021">
        <v>652.05492927517105</v>
      </c>
      <c r="AG5021">
        <v>10768.746940858402</v>
      </c>
      <c r="AH5021">
        <v>673.60802382350312</v>
      </c>
      <c r="AI5021">
        <v>131.35356464558311</v>
      </c>
      <c r="AJ5021">
        <v>0</v>
      </c>
      <c r="AK5021">
        <v>528.78229870144992</v>
      </c>
      <c r="AL5021">
        <v>45971.0390625</v>
      </c>
      <c r="AM5021">
        <v>41186.8671875</v>
      </c>
      <c r="AN5021">
        <v>4784.1728515625</v>
      </c>
      <c r="AO5021" s="5" t="s">
        <v>3416</v>
      </c>
    </row>
    <row r="5022" spans="1:41" ht="14.25" x14ac:dyDescent="0.45">
      <c r="A5022">
        <v>2024</v>
      </c>
      <c r="B5022" s="5" t="s">
        <v>1509</v>
      </c>
      <c r="C5022" s="5" t="s">
        <v>170</v>
      </c>
      <c r="D5022" s="5" t="s">
        <v>83</v>
      </c>
      <c r="E5022" s="5" t="s">
        <v>92</v>
      </c>
      <c r="F5022" s="5" t="s">
        <v>230</v>
      </c>
      <c r="G5022" s="5" t="s">
        <v>86</v>
      </c>
      <c r="H5022" s="5" t="s">
        <v>130</v>
      </c>
      <c r="I5022">
        <v>514.57555742264935</v>
      </c>
      <c r="J5022">
        <v>0</v>
      </c>
      <c r="K5022">
        <v>32.845248346126553</v>
      </c>
      <c r="L5022">
        <v>544.13628093416321</v>
      </c>
      <c r="M5022">
        <v>504.99569332169557</v>
      </c>
      <c r="N5022">
        <v>2395.6349734630435</v>
      </c>
      <c r="O5022">
        <v>228.8218968113483</v>
      </c>
      <c r="P5022">
        <v>1208.3054080857182</v>
      </c>
      <c r="Q5022">
        <v>79.577798934226379</v>
      </c>
      <c r="R5022">
        <v>129.87854482858566</v>
      </c>
      <c r="S5022">
        <v>1532.7782561525723</v>
      </c>
      <c r="T5022">
        <v>1149.5836921144294</v>
      </c>
      <c r="U5022"/>
      <c r="V5022">
        <v>0</v>
      </c>
      <c r="W5022">
        <v>122.6222604922058</v>
      </c>
      <c r="X5022">
        <v>0</v>
      </c>
      <c r="Y5022">
        <v>0</v>
      </c>
      <c r="Z5022">
        <v>442.81963820247813</v>
      </c>
      <c r="AA5022">
        <v>23845.225807908351</v>
      </c>
      <c r="AB5022"/>
      <c r="AC5022">
        <v>235.66465688345801</v>
      </c>
      <c r="AD5022">
        <v>397.89275793095419</v>
      </c>
      <c r="AE5022">
        <v>6213.2973101803555</v>
      </c>
      <c r="AF5022">
        <v>642.42874504835265</v>
      </c>
      <c r="AG5022">
        <v>0</v>
      </c>
      <c r="AH5022">
        <v>656.904966922531</v>
      </c>
      <c r="AI5022">
        <v>128.09646854989356</v>
      </c>
      <c r="AJ5022">
        <v>656.904966922531</v>
      </c>
      <c r="AK5022">
        <v>383.19456403814308</v>
      </c>
      <c r="AL5022">
        <v>42046.19140625</v>
      </c>
      <c r="AM5022">
        <v>36908.453125</v>
      </c>
      <c r="AN5022">
        <v>5137.73583984375</v>
      </c>
      <c r="AO5022" s="5" t="s">
        <v>3415</v>
      </c>
    </row>
    <row r="5023" spans="1:41" ht="14.25" x14ac:dyDescent="0.45">
      <c r="A5023">
        <v>2024</v>
      </c>
      <c r="B5023" s="5" t="s">
        <v>589</v>
      </c>
      <c r="C5023" s="5" t="s">
        <v>170</v>
      </c>
      <c r="D5023" s="5" t="s">
        <v>83</v>
      </c>
      <c r="E5023" s="5" t="s">
        <v>92</v>
      </c>
      <c r="F5023" s="5" t="s">
        <v>230</v>
      </c>
      <c r="G5023" s="5" t="s">
        <v>86</v>
      </c>
      <c r="H5023" s="5" t="s">
        <v>130</v>
      </c>
      <c r="I5023">
        <v>488.33626608555375</v>
      </c>
      <c r="J5023">
        <v>69.004037599045645</v>
      </c>
      <c r="K5023">
        <v>21.232011568937121</v>
      </c>
      <c r="L5023">
        <v>53.080028922342798</v>
      </c>
      <c r="M5023">
        <v>371.56020245639962</v>
      </c>
      <c r="N5023">
        <v>1805.7825839381021</v>
      </c>
      <c r="O5023">
        <v>226.12092320918032</v>
      </c>
      <c r="P5023">
        <v>1167.9549091973975</v>
      </c>
      <c r="Q5023">
        <v>43.612246217331453</v>
      </c>
      <c r="R5023">
        <v>400.804129172231</v>
      </c>
      <c r="S5023">
        <v>1061.6005784468559</v>
      </c>
      <c r="T5023">
        <v>1114.6806073691989</v>
      </c>
      <c r="U5023">
        <v>0</v>
      </c>
      <c r="V5023">
        <v>0</v>
      </c>
      <c r="W5023">
        <v>862.01966969884711</v>
      </c>
      <c r="X5023">
        <v>45.303293587712218</v>
      </c>
      <c r="Y5023">
        <v>0</v>
      </c>
      <c r="Z5023">
        <v>443.52427971631704</v>
      </c>
      <c r="AA5023">
        <v>5641.8593489665645</v>
      </c>
      <c r="AB5023">
        <v>0</v>
      </c>
      <c r="AC5023">
        <v>231.93716737834603</v>
      </c>
      <c r="AD5023">
        <v>258.61070022242467</v>
      </c>
      <c r="AE5023">
        <v>3532.434310039238</v>
      </c>
      <c r="AF5023">
        <v>276.4093082956187</v>
      </c>
      <c r="AG5023">
        <v>0</v>
      </c>
      <c r="AH5023">
        <v>1711.300132456332</v>
      </c>
      <c r="AI5023">
        <v>124.20726767828215</v>
      </c>
      <c r="AJ5023">
        <v>1022.3213570443223</v>
      </c>
      <c r="AK5023">
        <v>365.19059898571845</v>
      </c>
      <c r="AL5023">
        <v>21338.888671875</v>
      </c>
      <c r="AM5023">
        <v>15177.060546875</v>
      </c>
      <c r="AN5023">
        <v>6161.82568359375</v>
      </c>
      <c r="AO5023" s="5" t="s">
        <v>1275</v>
      </c>
    </row>
    <row r="5024" spans="1:41" ht="14.25" x14ac:dyDescent="0.45">
      <c r="A5024">
        <v>2024</v>
      </c>
      <c r="B5024" s="5" t="s">
        <v>1508</v>
      </c>
      <c r="C5024" s="5" t="s">
        <v>170</v>
      </c>
      <c r="D5024" s="5" t="s">
        <v>83</v>
      </c>
      <c r="E5024" s="5" t="s">
        <v>92</v>
      </c>
      <c r="F5024" s="5" t="s">
        <v>230</v>
      </c>
      <c r="G5024" s="5" t="s">
        <v>87</v>
      </c>
      <c r="H5024" s="5" t="s">
        <v>130</v>
      </c>
      <c r="I5024">
        <v>275.39999999999998</v>
      </c>
      <c r="J5024">
        <v>184</v>
      </c>
      <c r="K5024">
        <v>25.23932684530299</v>
      </c>
      <c r="L5024">
        <v>688.3836</v>
      </c>
      <c r="M5024">
        <v>565.03124999999955</v>
      </c>
      <c r="N5024">
        <v>756.04685610179638</v>
      </c>
      <c r="O5024">
        <v>134</v>
      </c>
      <c r="P5024">
        <v>1076</v>
      </c>
      <c r="Q5024">
        <v>63.440397911867748</v>
      </c>
      <c r="R5024">
        <v>238.1168610509346</v>
      </c>
      <c r="S5024">
        <v>1447.1645656767059</v>
      </c>
      <c r="T5024">
        <v>1374.7945400504941</v>
      </c>
      <c r="U5024"/>
      <c r="V5024">
        <v>436</v>
      </c>
      <c r="W5024">
        <v>119.5092568622311</v>
      </c>
      <c r="X5024">
        <v>130.47731838292449</v>
      </c>
      <c r="Y5024">
        <v>0</v>
      </c>
      <c r="Z5024">
        <v>0</v>
      </c>
      <c r="AA5024">
        <v>26687.627619876319</v>
      </c>
      <c r="AB5024">
        <v>21</v>
      </c>
      <c r="AC5024">
        <v>498.6</v>
      </c>
      <c r="AD5024">
        <v>421.57275710170723</v>
      </c>
      <c r="AE5024">
        <v>2133.2402349908248</v>
      </c>
      <c r="AF5024">
        <v>719.10032049111544</v>
      </c>
      <c r="AG5024">
        <v>12407</v>
      </c>
      <c r="AH5024">
        <v>856.44798110994907</v>
      </c>
      <c r="AI5024">
        <v>139.8258305288104</v>
      </c>
      <c r="AJ5024">
        <v>0</v>
      </c>
      <c r="AK5024">
        <v>699.95081113511401</v>
      </c>
      <c r="AL5024">
        <v>52097.97265625</v>
      </c>
      <c r="AM5024">
        <v>46162.95703125</v>
      </c>
      <c r="AN5024">
        <v>5935.01318359375</v>
      </c>
      <c r="AO5024" s="5" t="s">
        <v>3418</v>
      </c>
    </row>
    <row r="5025" spans="1:41" ht="14.25" x14ac:dyDescent="0.45">
      <c r="A5025">
        <v>2024</v>
      </c>
      <c r="B5025" s="5" t="s">
        <v>4071</v>
      </c>
      <c r="C5025" s="5" t="s">
        <v>170</v>
      </c>
      <c r="D5025" s="5" t="s">
        <v>83</v>
      </c>
      <c r="E5025" s="5" t="s">
        <v>92</v>
      </c>
      <c r="F5025" s="5" t="s">
        <v>230</v>
      </c>
      <c r="G5025" s="5" t="s">
        <v>87</v>
      </c>
      <c r="H5025" s="5" t="s">
        <v>130</v>
      </c>
      <c r="I5025">
        <v>597.31654717762547</v>
      </c>
      <c r="J5025">
        <v>542.0020437307694</v>
      </c>
      <c r="K5025">
        <v>22.501058547390699</v>
      </c>
      <c r="L5025">
        <v>299.33800000000008</v>
      </c>
      <c r="M5025">
        <v>394.15684674239998</v>
      </c>
      <c r="N5025">
        <v>392.69769940195141</v>
      </c>
      <c r="O5025">
        <v>125.88299809005311</v>
      </c>
      <c r="P5025">
        <v>1217.280451011515</v>
      </c>
      <c r="Q5025">
        <v>47.050638593054117</v>
      </c>
      <c r="R5025">
        <v>503.8353981749234</v>
      </c>
      <c r="S5025">
        <v>675</v>
      </c>
      <c r="T5025">
        <v>1206.119951031744</v>
      </c>
      <c r="U5025">
        <v>0</v>
      </c>
      <c r="V5025">
        <v>0</v>
      </c>
      <c r="W5025">
        <v>169.9204742708057</v>
      </c>
      <c r="X5025">
        <v>50</v>
      </c>
      <c r="Y5025">
        <v>0</v>
      </c>
      <c r="Z5025">
        <v>51</v>
      </c>
      <c r="AA5025">
        <v>3951</v>
      </c>
      <c r="AB5025">
        <v>0</v>
      </c>
      <c r="AC5025">
        <v>258.34482000000003</v>
      </c>
      <c r="AD5025">
        <v>274.87643835381078</v>
      </c>
      <c r="AE5025">
        <v>3780.5272414692481</v>
      </c>
      <c r="AF5025">
        <v>1888.2554479085929</v>
      </c>
      <c r="AG5025">
        <v>0</v>
      </c>
      <c r="AH5025">
        <v>1919</v>
      </c>
      <c r="AI5025">
        <v>131.761003053888</v>
      </c>
      <c r="AJ5025">
        <v>1055.6421285696881</v>
      </c>
      <c r="AK5025">
        <v>405.41847093503992</v>
      </c>
      <c r="AL5025">
        <v>19958.927734375</v>
      </c>
      <c r="AM5025">
        <v>14584.291015625</v>
      </c>
      <c r="AN5025">
        <v>5374.6376953125</v>
      </c>
      <c r="AO5025" s="5" t="s">
        <v>4771</v>
      </c>
    </row>
    <row r="5026" spans="1:41" ht="14.25" x14ac:dyDescent="0.45">
      <c r="A5026">
        <v>2024</v>
      </c>
      <c r="B5026" s="5" t="s">
        <v>589</v>
      </c>
      <c r="C5026" s="5" t="s">
        <v>170</v>
      </c>
      <c r="D5026" s="5" t="s">
        <v>83</v>
      </c>
      <c r="E5026" s="5" t="s">
        <v>92</v>
      </c>
      <c r="F5026" s="5" t="s">
        <v>230</v>
      </c>
      <c r="G5026" s="5" t="s">
        <v>87</v>
      </c>
      <c r="H5026" s="5" t="s">
        <v>130</v>
      </c>
      <c r="I5026">
        <v>518.18658983384057</v>
      </c>
      <c r="J5026">
        <v>76.232524333544461</v>
      </c>
      <c r="K5026">
        <v>22.43760236444621</v>
      </c>
      <c r="L5026">
        <v>58.295797633200984</v>
      </c>
      <c r="M5026">
        <v>402.03998367724802</v>
      </c>
      <c r="N5026">
        <v>2014</v>
      </c>
      <c r="O5026">
        <v>244.74820133577461</v>
      </c>
      <c r="P5026">
        <v>1100.183</v>
      </c>
      <c r="Q5026">
        <v>46.956264378962253</v>
      </c>
      <c r="R5026">
        <v>430.40821759261831</v>
      </c>
      <c r="S5026">
        <v>1126.314427142202</v>
      </c>
      <c r="T5026">
        <v>1114.5961581310501</v>
      </c>
      <c r="U5026">
        <v>0</v>
      </c>
      <c r="V5026">
        <v>0</v>
      </c>
      <c r="W5026">
        <v>939.15272690106656</v>
      </c>
      <c r="X5026">
        <v>50</v>
      </c>
      <c r="Y5026">
        <v>0</v>
      </c>
      <c r="Z5026">
        <v>481.3193616427298</v>
      </c>
      <c r="AA5026">
        <v>6528.6269156028056</v>
      </c>
      <c r="AB5026">
        <v>0</v>
      </c>
      <c r="AC5026">
        <v>253.01064</v>
      </c>
      <c r="AD5026">
        <v>280.64830458583231</v>
      </c>
      <c r="AE5026">
        <v>3822.2065306248069</v>
      </c>
      <c r="AF5026">
        <v>303.56993821365182</v>
      </c>
      <c r="AG5026">
        <v>0</v>
      </c>
      <c r="AH5026">
        <v>1926.067800605636</v>
      </c>
      <c r="AI5026">
        <v>134.39622311496581</v>
      </c>
      <c r="AJ5026">
        <v>1128.307983905182</v>
      </c>
      <c r="AK5026">
        <v>395.14786967135228</v>
      </c>
      <c r="AL5026">
        <v>23396.85546875</v>
      </c>
      <c r="AM5026">
        <v>16761.3046875</v>
      </c>
      <c r="AN5026">
        <v>6635.54931640625</v>
      </c>
      <c r="AO5026" s="5" t="s">
        <v>1276</v>
      </c>
    </row>
    <row r="5027" spans="1:41" ht="14.25" x14ac:dyDescent="0.45">
      <c r="A5027">
        <v>2024</v>
      </c>
      <c r="B5027" s="5" t="s">
        <v>1509</v>
      </c>
      <c r="C5027" s="5" t="s">
        <v>170</v>
      </c>
      <c r="D5027" s="5" t="s">
        <v>83</v>
      </c>
      <c r="E5027" s="5" t="s">
        <v>92</v>
      </c>
      <c r="F5027" s="5" t="s">
        <v>230</v>
      </c>
      <c r="G5027" s="5" t="s">
        <v>87</v>
      </c>
      <c r="H5027" s="5" t="s">
        <v>130</v>
      </c>
      <c r="I5027">
        <v>561.69350725248614</v>
      </c>
      <c r="J5027">
        <v>0</v>
      </c>
      <c r="K5027">
        <v>36.935600261419019</v>
      </c>
      <c r="L5027">
        <v>601.96640000000002</v>
      </c>
      <c r="M5027">
        <v>553.49999999999966</v>
      </c>
      <c r="N5027">
        <v>2614.9951954207331</v>
      </c>
      <c r="O5027">
        <v>247.5007790328888</v>
      </c>
      <c r="P5027">
        <v>1103.634896</v>
      </c>
      <c r="Q5027">
        <v>84.084855210924914</v>
      </c>
      <c r="R5027">
        <v>145.47386542404831</v>
      </c>
      <c r="S5027">
        <v>1651.5817196794751</v>
      </c>
      <c r="T5027">
        <v>1182.817215925071</v>
      </c>
      <c r="U5027"/>
      <c r="V5027">
        <v>0</v>
      </c>
      <c r="W5027">
        <v>131.9995349947844</v>
      </c>
      <c r="X5027">
        <v>0</v>
      </c>
      <c r="Y5027">
        <v>0</v>
      </c>
      <c r="Z5027">
        <v>466.93518205435788</v>
      </c>
      <c r="AA5027">
        <v>26102.301197541979</v>
      </c>
      <c r="AB5027">
        <v>21</v>
      </c>
      <c r="AC5027">
        <v>253.03607</v>
      </c>
      <c r="AD5027">
        <v>428.0987338530482</v>
      </c>
      <c r="AE5027">
        <v>6702.2847438610506</v>
      </c>
      <c r="AF5027">
        <v>701.25378044266097</v>
      </c>
      <c r="AG5027">
        <v>0</v>
      </c>
      <c r="AH5027">
        <v>733.02890550344762</v>
      </c>
      <c r="AI5027">
        <v>137.0841475772651</v>
      </c>
      <c r="AJ5027">
        <v>719.39562957508224</v>
      </c>
      <c r="AK5027">
        <v>460.883162937191</v>
      </c>
      <c r="AL5027">
        <v>45641.484375</v>
      </c>
      <c r="AM5027">
        <v>40057.05078125</v>
      </c>
      <c r="AN5027">
        <v>5584.4296875</v>
      </c>
      <c r="AO5027" s="5" t="s">
        <v>3417</v>
      </c>
    </row>
    <row r="5028" spans="1:41" ht="14.25" x14ac:dyDescent="0.45">
      <c r="A5028">
        <v>2024</v>
      </c>
      <c r="B5028" s="5" t="s">
        <v>5028</v>
      </c>
      <c r="C5028" s="5" t="s">
        <v>170</v>
      </c>
      <c r="D5028" s="5" t="s">
        <v>83</v>
      </c>
      <c r="E5028" s="5" t="s">
        <v>92</v>
      </c>
      <c r="F5028" s="5" t="s">
        <v>230</v>
      </c>
      <c r="G5028" s="5" t="s">
        <v>87</v>
      </c>
      <c r="H5028" s="5" t="s">
        <v>130</v>
      </c>
      <c r="I5028">
        <v>585.60445801728008</v>
      </c>
      <c r="J5028">
        <v>114.28054994842689</v>
      </c>
      <c r="K5028">
        <v>24</v>
      </c>
      <c r="L5028">
        <v>733.22604617253262</v>
      </c>
      <c r="M5028">
        <v>386.42828112000001</v>
      </c>
      <c r="N5028">
        <v>403.50182658460818</v>
      </c>
      <c r="O5028">
        <v>123.3070563437856</v>
      </c>
      <c r="P5028">
        <v>1391.2359127039999</v>
      </c>
      <c r="Q5028">
        <v>47.000979424888207</v>
      </c>
      <c r="R5028">
        <v>208.1687679537421</v>
      </c>
      <c r="S5028">
        <v>652.76057380161592</v>
      </c>
      <c r="T5028">
        <v>1562.7978499999999</v>
      </c>
      <c r="U5028">
        <v>131.37625626249999</v>
      </c>
      <c r="V5028">
        <v>0</v>
      </c>
      <c r="W5028">
        <v>274.91611999679998</v>
      </c>
      <c r="X5028">
        <v>170.4</v>
      </c>
      <c r="Y5028"/>
      <c r="Z5028">
        <v>171.7957801604918</v>
      </c>
      <c r="AA5028">
        <v>3951</v>
      </c>
      <c r="AB5028">
        <v>259</v>
      </c>
      <c r="AC5028">
        <v>1847.7245600000001</v>
      </c>
      <c r="AD5028">
        <v>273.85723885943793</v>
      </c>
      <c r="AE5028">
        <v>3175.7885086631331</v>
      </c>
      <c r="AF5028">
        <v>2287.631422856171</v>
      </c>
      <c r="AG5028">
        <v>0</v>
      </c>
      <c r="AH5028">
        <v>1371.3905298776481</v>
      </c>
      <c r="AI5028">
        <v>129.17745397440001</v>
      </c>
      <c r="AJ5028">
        <v>1559.915136667722</v>
      </c>
      <c r="AK5028">
        <v>397</v>
      </c>
      <c r="AL5028">
        <v>22233.287109375</v>
      </c>
      <c r="AM5028">
        <v>16608.25</v>
      </c>
      <c r="AN5028">
        <v>5625.03466796875</v>
      </c>
      <c r="AO5028" s="5" t="s">
        <v>6139</v>
      </c>
    </row>
    <row r="5029" spans="1:41" ht="14.25" x14ac:dyDescent="0.45">
      <c r="A5029">
        <v>2024</v>
      </c>
      <c r="B5029" s="5" t="s">
        <v>1508</v>
      </c>
      <c r="C5029" s="5" t="s">
        <v>170</v>
      </c>
      <c r="D5029" s="5" t="s">
        <v>83</v>
      </c>
      <c r="E5029" s="5" t="s">
        <v>92</v>
      </c>
      <c r="F5029" s="5" t="s">
        <v>93</v>
      </c>
      <c r="G5029" s="5" t="s">
        <v>86</v>
      </c>
      <c r="H5029" s="5" t="s">
        <v>130</v>
      </c>
      <c r="I5029">
        <v>415.39161469116021</v>
      </c>
      <c r="J5029">
        <v>263.55101925631055</v>
      </c>
      <c r="K5029">
        <v>84.20100297793789</v>
      </c>
      <c r="L5029">
        <v>646.66370287056293</v>
      </c>
      <c r="M5029">
        <v>2090.0092289173817</v>
      </c>
      <c r="N5029">
        <v>2192.0327775256496</v>
      </c>
      <c r="O5029">
        <v>182.99684647205166</v>
      </c>
      <c r="P5029">
        <v>883.49530260658901</v>
      </c>
      <c r="Q5029">
        <v>59.647990509571201</v>
      </c>
      <c r="R5029">
        <v>205.64187780522553</v>
      </c>
      <c r="S5029">
        <v>1627.8860575734657</v>
      </c>
      <c r="T5029">
        <v>1442.6438510220025</v>
      </c>
      <c r="U5029">
        <v>172.89272611469912</v>
      </c>
      <c r="V5029">
        <v>401.91945421469018</v>
      </c>
      <c r="W5029">
        <v>168.40200595587578</v>
      </c>
      <c r="X5029">
        <v>205.26606245710084</v>
      </c>
      <c r="Y5029">
        <v>2688.8186950954832</v>
      </c>
      <c r="Z5029">
        <v>617.47402183821112</v>
      </c>
      <c r="AA5029">
        <v>31683.983414822094</v>
      </c>
      <c r="AB5029">
        <v>0</v>
      </c>
      <c r="AC5029">
        <v>1281.5392653242145</v>
      </c>
      <c r="AD5029">
        <v>779.70510468783971</v>
      </c>
      <c r="AE5029">
        <v>2542.8702899337241</v>
      </c>
      <c r="AF5029">
        <v>1270.5482077788263</v>
      </c>
      <c r="AG5029">
        <v>24617.005230629919</v>
      </c>
      <c r="AH5029">
        <v>941.92855331319845</v>
      </c>
      <c r="AI5029">
        <v>131.35356464558311</v>
      </c>
      <c r="AJ5029">
        <v>3028.8625597004911</v>
      </c>
      <c r="AK5029">
        <v>693.89694902842791</v>
      </c>
      <c r="AL5029">
        <v>81320.625</v>
      </c>
      <c r="AM5029">
        <v>72972.3359375</v>
      </c>
      <c r="AN5029">
        <v>8348.2890625</v>
      </c>
      <c r="AO5029" s="5" t="s">
        <v>3419</v>
      </c>
    </row>
    <row r="5030" spans="1:41" ht="14.25" x14ac:dyDescent="0.45">
      <c r="A5030">
        <v>2024</v>
      </c>
      <c r="B5030" s="5" t="s">
        <v>1509</v>
      </c>
      <c r="C5030" s="5" t="s">
        <v>170</v>
      </c>
      <c r="D5030" s="5" t="s">
        <v>83</v>
      </c>
      <c r="E5030" s="5" t="s">
        <v>92</v>
      </c>
      <c r="F5030" s="5" t="s">
        <v>93</v>
      </c>
      <c r="G5030" s="5" t="s">
        <v>86</v>
      </c>
      <c r="H5030" s="5" t="s">
        <v>130</v>
      </c>
      <c r="I5030">
        <v>897.77012146079244</v>
      </c>
      <c r="J5030">
        <v>112.02258674563132</v>
      </c>
      <c r="K5030">
        <v>131.38099338450621</v>
      </c>
      <c r="L5030">
        <v>566.0331131649142</v>
      </c>
      <c r="M5030">
        <v>2038.1845150785946</v>
      </c>
      <c r="N5030">
        <v>2871.3173774774332</v>
      </c>
      <c r="O5030">
        <v>295.60723511513896</v>
      </c>
      <c r="P5030">
        <v>1208.3054080857182</v>
      </c>
      <c r="Q5030">
        <v>79.577798934226379</v>
      </c>
      <c r="R5030">
        <v>452.91921319867129</v>
      </c>
      <c r="S5030">
        <v>2025.4569813444707</v>
      </c>
      <c r="T5030">
        <v>1751.7465784600827</v>
      </c>
      <c r="U5030">
        <v>168.60560817678297</v>
      </c>
      <c r="V5030">
        <v>0</v>
      </c>
      <c r="W5030">
        <v>177.36434106908337</v>
      </c>
      <c r="X5030">
        <v>169.15304836451779</v>
      </c>
      <c r="Y5030">
        <v>2534.5583307094321</v>
      </c>
      <c r="Z5030">
        <v>1581.4987078659935</v>
      </c>
      <c r="AA5030">
        <v>31393.437530390627</v>
      </c>
      <c r="AB5030">
        <v>0</v>
      </c>
      <c r="AC5030">
        <v>1179.4728681094043</v>
      </c>
      <c r="AD5030">
        <v>791.03472439904397</v>
      </c>
      <c r="AE5030">
        <v>6213.2973101803555</v>
      </c>
      <c r="AF5030">
        <v>1251.7913046898045</v>
      </c>
      <c r="AG5030">
        <v>8201.2287874474314</v>
      </c>
      <c r="AH5030">
        <v>1565.6235044986988</v>
      </c>
      <c r="AI5030">
        <v>128.09646854989356</v>
      </c>
      <c r="AJ5030">
        <v>1532.7782561525723</v>
      </c>
      <c r="AK5030">
        <v>447.79021911885866</v>
      </c>
      <c r="AL5030">
        <v>69766.0546875</v>
      </c>
      <c r="AM5030">
        <v>60244.6171875</v>
      </c>
      <c r="AN5030">
        <v>9521.4375</v>
      </c>
      <c r="AO5030" s="5" t="s">
        <v>3420</v>
      </c>
    </row>
    <row r="5031" spans="1:41" ht="14.25" x14ac:dyDescent="0.45">
      <c r="A5031">
        <v>2024</v>
      </c>
      <c r="B5031" s="5" t="s">
        <v>589</v>
      </c>
      <c r="C5031" s="5" t="s">
        <v>170</v>
      </c>
      <c r="D5031" s="5" t="s">
        <v>83</v>
      </c>
      <c r="E5031" s="5" t="s">
        <v>92</v>
      </c>
      <c r="F5031" s="5" t="s">
        <v>93</v>
      </c>
      <c r="G5031" s="5" t="s">
        <v>86</v>
      </c>
      <c r="H5031" s="5" t="s">
        <v>130</v>
      </c>
      <c r="I5031">
        <v>753.73641069726773</v>
      </c>
      <c r="J5031">
        <v>334.40418221075964</v>
      </c>
      <c r="K5031">
        <v>122.08406652138844</v>
      </c>
      <c r="L5031">
        <v>148.62408098255983</v>
      </c>
      <c r="M5031">
        <v>636.96034706811361</v>
      </c>
      <c r="N5031">
        <v>1863.1090151742324</v>
      </c>
      <c r="O5031">
        <v>290.87855849443855</v>
      </c>
      <c r="P5031">
        <v>1167.9549091973975</v>
      </c>
      <c r="Q5031">
        <v>43.612246217331453</v>
      </c>
      <c r="R5031">
        <v>716.44251380362164</v>
      </c>
      <c r="S5031">
        <v>1539.3208387479413</v>
      </c>
      <c r="T5031">
        <v>1698.5609255149695</v>
      </c>
      <c r="U5031">
        <v>196.39610701266835</v>
      </c>
      <c r="V5031">
        <v>0</v>
      </c>
      <c r="W5031">
        <v>915.09969862118987</v>
      </c>
      <c r="X5031">
        <v>233.16769213586593</v>
      </c>
      <c r="Y5031">
        <v>2664.6174519016085</v>
      </c>
      <c r="Z5031">
        <v>1584.0152847011325</v>
      </c>
      <c r="AA5031">
        <v>6551.4504021861931</v>
      </c>
      <c r="AB5031">
        <v>136.94647461964442</v>
      </c>
      <c r="AC5031">
        <v>981.3034992944373</v>
      </c>
      <c r="AD5031">
        <v>400.79425886650904</v>
      </c>
      <c r="AE5031">
        <v>3532.434310039238</v>
      </c>
      <c r="AF5031">
        <v>921.36436098539571</v>
      </c>
      <c r="AG5031">
        <v>1864.1706157526792</v>
      </c>
      <c r="AH5031">
        <v>2772.9007109031877</v>
      </c>
      <c r="AI5031">
        <v>124.20726767828215</v>
      </c>
      <c r="AJ5031">
        <v>1022.3213570443223</v>
      </c>
      <c r="AK5031">
        <v>444.81064236923265</v>
      </c>
      <c r="AL5031">
        <v>33661.69140625</v>
      </c>
      <c r="AM5031">
        <v>24345.95703125</v>
      </c>
      <c r="AN5031">
        <v>9315.73046875</v>
      </c>
      <c r="AO5031" s="5" t="s">
        <v>1277</v>
      </c>
    </row>
    <row r="5032" spans="1:41" ht="14.25" x14ac:dyDescent="0.45">
      <c r="A5032">
        <v>2024</v>
      </c>
      <c r="B5032" s="5" t="s">
        <v>5028</v>
      </c>
      <c r="C5032" s="5" t="s">
        <v>170</v>
      </c>
      <c r="D5032" s="5" t="s">
        <v>83</v>
      </c>
      <c r="E5032" s="5" t="s">
        <v>92</v>
      </c>
      <c r="F5032" s="5" t="s">
        <v>93</v>
      </c>
      <c r="G5032" s="5" t="s">
        <v>86</v>
      </c>
      <c r="H5032" s="5" t="s">
        <v>130</v>
      </c>
      <c r="I5032">
        <v>770</v>
      </c>
      <c r="J5032">
        <v>110.176</v>
      </c>
      <c r="K5032">
        <v>194.30392000000001</v>
      </c>
      <c r="L5032">
        <v>740</v>
      </c>
      <c r="M5032">
        <v>550</v>
      </c>
      <c r="N5032">
        <v>531.06200000000001</v>
      </c>
      <c r="O5032">
        <v>111.68300000000001</v>
      </c>
      <c r="P5032">
        <v>1343.9259999999999</v>
      </c>
      <c r="Q5032">
        <v>269.70230802333248</v>
      </c>
      <c r="R5032">
        <v>372.53332365300002</v>
      </c>
      <c r="S5032">
        <v>700</v>
      </c>
      <c r="T5032">
        <v>1840</v>
      </c>
      <c r="U5032">
        <v>305</v>
      </c>
      <c r="V5032">
        <v>420</v>
      </c>
      <c r="W5032">
        <v>259</v>
      </c>
      <c r="X5032">
        <v>375</v>
      </c>
      <c r="Y5032">
        <v>0</v>
      </c>
      <c r="Z5032">
        <v>523.31861164022143</v>
      </c>
      <c r="AA5032">
        <v>4649</v>
      </c>
      <c r="AB5032">
        <v>252</v>
      </c>
      <c r="AC5032">
        <v>2364.93037</v>
      </c>
      <c r="AD5032">
        <v>381</v>
      </c>
      <c r="AE5032">
        <v>2876.4094977999998</v>
      </c>
      <c r="AF5032">
        <v>3924.57</v>
      </c>
      <c r="AG5032">
        <v>1452</v>
      </c>
      <c r="AH5032">
        <v>2820</v>
      </c>
      <c r="AI5032">
        <v>117</v>
      </c>
      <c r="AJ5032">
        <v>1358</v>
      </c>
      <c r="AK5032">
        <v>419</v>
      </c>
      <c r="AL5032">
        <v>30029.615234375</v>
      </c>
      <c r="AM5032">
        <v>22010.62890625</v>
      </c>
      <c r="AN5032">
        <v>8018.98681640625</v>
      </c>
      <c r="AO5032" s="5" t="s">
        <v>6140</v>
      </c>
    </row>
    <row r="5033" spans="1:41" ht="14.25" x14ac:dyDescent="0.45">
      <c r="A5033">
        <v>2024</v>
      </c>
      <c r="B5033" s="5" t="s">
        <v>4071</v>
      </c>
      <c r="C5033" s="5" t="s">
        <v>170</v>
      </c>
      <c r="D5033" s="5" t="s">
        <v>83</v>
      </c>
      <c r="E5033" s="5" t="s">
        <v>92</v>
      </c>
      <c r="F5033" s="5" t="s">
        <v>93</v>
      </c>
      <c r="G5033" s="5" t="s">
        <v>86</v>
      </c>
      <c r="H5033" s="5" t="s">
        <v>130</v>
      </c>
      <c r="I5033">
        <v>894.70077202859648</v>
      </c>
      <c r="J5033">
        <v>3290.8534143580559</v>
      </c>
      <c r="K5033">
        <v>190.05706859609759</v>
      </c>
      <c r="L5033">
        <v>565.61543059279086</v>
      </c>
      <c r="M5033">
        <v>359.93709219541239</v>
      </c>
      <c r="N5033">
        <v>444.2775516386414</v>
      </c>
      <c r="O5033">
        <v>115.17986950253196</v>
      </c>
      <c r="P5033">
        <v>1172.554724544691</v>
      </c>
      <c r="Q5033">
        <v>48.386485831774706</v>
      </c>
      <c r="R5033">
        <v>770.11961957574636</v>
      </c>
      <c r="S5033">
        <v>719.87418439082478</v>
      </c>
      <c r="T5033">
        <v>1645.426707179028</v>
      </c>
      <c r="U5033">
        <v>190.25246301757511</v>
      </c>
      <c r="V5033">
        <v>431.92451063449488</v>
      </c>
      <c r="W5033">
        <v>205.6783383973785</v>
      </c>
      <c r="X5033">
        <v>390.13566465335327</v>
      </c>
      <c r="Y5033">
        <v>0</v>
      </c>
      <c r="Z5033">
        <v>828.8837037414354</v>
      </c>
      <c r="AA5033">
        <v>4722.3746496038102</v>
      </c>
      <c r="AB5033">
        <v>132.25837033135829</v>
      </c>
      <c r="AC5033">
        <v>998.13681976531484</v>
      </c>
      <c r="AD5033">
        <v>388.25665168474222</v>
      </c>
      <c r="AE5033">
        <v>3452.3109099999983</v>
      </c>
      <c r="AF5033">
        <v>3581.9293988580262</v>
      </c>
      <c r="AG5033">
        <v>1834.6507785046163</v>
      </c>
      <c r="AH5033">
        <v>2736.550292377121</v>
      </c>
      <c r="AI5033">
        <v>120.32182796246643</v>
      </c>
      <c r="AJ5033">
        <v>945.09196493595425</v>
      </c>
      <c r="AK5033">
        <v>430.89611894250794</v>
      </c>
      <c r="AL5033">
        <v>31606.634765625</v>
      </c>
      <c r="AM5033">
        <v>24172.0625</v>
      </c>
      <c r="AN5033">
        <v>7434.57177734375</v>
      </c>
      <c r="AO5033" s="5" t="s">
        <v>4772</v>
      </c>
    </row>
    <row r="5034" spans="1:41" ht="14.25" x14ac:dyDescent="0.45">
      <c r="A5034">
        <v>2024</v>
      </c>
      <c r="B5034" s="5" t="s">
        <v>1508</v>
      </c>
      <c r="C5034" s="5" t="s">
        <v>170</v>
      </c>
      <c r="D5034" s="5" t="s">
        <v>83</v>
      </c>
      <c r="E5034" s="5" t="s">
        <v>92</v>
      </c>
      <c r="F5034" s="5" t="s">
        <v>93</v>
      </c>
      <c r="G5034" s="5" t="s">
        <v>87</v>
      </c>
      <c r="H5034" s="5" t="s">
        <v>130</v>
      </c>
      <c r="I5034">
        <v>377.4</v>
      </c>
      <c r="J5034">
        <v>294.39999999999998</v>
      </c>
      <c r="K5034">
        <v>94.647475669886234</v>
      </c>
      <c r="L5034">
        <v>713.14560000000006</v>
      </c>
      <c r="M5034">
        <v>2280.490624999999</v>
      </c>
      <c r="N5034">
        <v>2419.9696500635368</v>
      </c>
      <c r="O5034">
        <v>208</v>
      </c>
      <c r="P5034">
        <v>1162</v>
      </c>
      <c r="Q5034">
        <v>63.440397911867748</v>
      </c>
      <c r="R5034">
        <v>238.1168610509346</v>
      </c>
      <c r="S5034">
        <v>2098.3886202312242</v>
      </c>
      <c r="T5034">
        <v>1766.610983964885</v>
      </c>
      <c r="U5034">
        <v>185.88469812351431</v>
      </c>
      <c r="V5034">
        <v>436</v>
      </c>
      <c r="W5034">
        <v>179.2638852933467</v>
      </c>
      <c r="X5034">
        <v>245.7159775743867</v>
      </c>
      <c r="Y5034">
        <v>3204</v>
      </c>
      <c r="Z5034">
        <v>795.85</v>
      </c>
      <c r="AA5034">
        <v>35135.602290713046</v>
      </c>
      <c r="AB5034">
        <v>73</v>
      </c>
      <c r="AC5034">
        <v>1447</v>
      </c>
      <c r="AD5034">
        <v>1009.4305404012219</v>
      </c>
      <c r="AE5034">
        <v>2706.8846679295339</v>
      </c>
      <c r="AF5034">
        <v>1401.188124486365</v>
      </c>
      <c r="AG5034">
        <v>28362</v>
      </c>
      <c r="AH5034">
        <v>1196.8341571357389</v>
      </c>
      <c r="AI5034">
        <v>139.8258305288104</v>
      </c>
      <c r="AJ5034">
        <v>3850.9981065704869</v>
      </c>
      <c r="AK5034">
        <v>918.51359909241467</v>
      </c>
      <c r="AL5034">
        <v>93004.6015625</v>
      </c>
      <c r="AM5034">
        <v>82793.875</v>
      </c>
      <c r="AN5034">
        <v>10210.7216796875</v>
      </c>
      <c r="AO5034" s="5" t="s">
        <v>3422</v>
      </c>
    </row>
    <row r="5035" spans="1:41" ht="14.25" x14ac:dyDescent="0.45">
      <c r="A5035">
        <v>2024</v>
      </c>
      <c r="B5035" s="5" t="s">
        <v>4071</v>
      </c>
      <c r="C5035" s="5" t="s">
        <v>170</v>
      </c>
      <c r="D5035" s="5" t="s">
        <v>83</v>
      </c>
      <c r="E5035" s="5" t="s">
        <v>92</v>
      </c>
      <c r="F5035" s="5" t="s">
        <v>93</v>
      </c>
      <c r="G5035" s="5" t="s">
        <v>87</v>
      </c>
      <c r="H5035" s="5" t="s">
        <v>130</v>
      </c>
      <c r="I5035">
        <v>999.35653085487343</v>
      </c>
      <c r="J5035">
        <v>3690.2266807201322</v>
      </c>
      <c r="K5035">
        <v>218.26026790968979</v>
      </c>
      <c r="L5035">
        <v>633.21500000000015</v>
      </c>
      <c r="M5035">
        <v>394.15684674239998</v>
      </c>
      <c r="N5035">
        <v>488.90524067445477</v>
      </c>
      <c r="O5035">
        <v>125.88299809005311</v>
      </c>
      <c r="P5035">
        <v>1261.5378318658461</v>
      </c>
      <c r="Q5035">
        <v>47.050638593054117</v>
      </c>
      <c r="R5035">
        <v>839.81149909427415</v>
      </c>
      <c r="S5035">
        <v>788</v>
      </c>
      <c r="T5035">
        <v>1837.8970682388481</v>
      </c>
      <c r="U5035">
        <v>197.35341215752749</v>
      </c>
      <c r="V5035">
        <v>477</v>
      </c>
      <c r="W5035">
        <v>226.56063236107431</v>
      </c>
      <c r="X5035">
        <v>435.77097123402712</v>
      </c>
      <c r="Y5035">
        <v>0</v>
      </c>
      <c r="Z5035">
        <v>910</v>
      </c>
      <c r="AA5035">
        <v>5436</v>
      </c>
      <c r="AB5035">
        <v>128.607</v>
      </c>
      <c r="AC5035">
        <v>1093.0317399999999</v>
      </c>
      <c r="AD5035">
        <v>426.00286181170259</v>
      </c>
      <c r="AE5035">
        <v>3780.5272414692481</v>
      </c>
      <c r="AF5035">
        <v>4000.9181278491492</v>
      </c>
      <c r="AG5035">
        <v>2051</v>
      </c>
      <c r="AH5035">
        <v>3110</v>
      </c>
      <c r="AI5035">
        <v>131.761003053888</v>
      </c>
      <c r="AJ5035">
        <v>1055.6421285696881</v>
      </c>
      <c r="AK5035">
        <v>471.86205367161591</v>
      </c>
      <c r="AL5035">
        <v>35256.3359375</v>
      </c>
      <c r="AM5035">
        <v>26961.576171875</v>
      </c>
      <c r="AN5035">
        <v>8294.76171875</v>
      </c>
      <c r="AO5035" s="5" t="s">
        <v>4773</v>
      </c>
    </row>
    <row r="5036" spans="1:41" ht="14.25" x14ac:dyDescent="0.45">
      <c r="A5036">
        <v>2024</v>
      </c>
      <c r="B5036" s="5" t="s">
        <v>5028</v>
      </c>
      <c r="C5036" s="5" t="s">
        <v>170</v>
      </c>
      <c r="D5036" s="5" t="s">
        <v>83</v>
      </c>
      <c r="E5036" s="5" t="s">
        <v>92</v>
      </c>
      <c r="F5036" s="5" t="s">
        <v>93</v>
      </c>
      <c r="G5036" s="5" t="s">
        <v>87</v>
      </c>
      <c r="H5036" s="5" t="s">
        <v>130</v>
      </c>
      <c r="I5036">
        <v>867.14506283328012</v>
      </c>
      <c r="J5036">
        <v>114.28054994842689</v>
      </c>
      <c r="K5036">
        <v>212</v>
      </c>
      <c r="L5036">
        <v>834.74965256565247</v>
      </c>
      <c r="M5036">
        <v>607.24444175999997</v>
      </c>
      <c r="N5036">
        <v>589.79059137372315</v>
      </c>
      <c r="O5036">
        <v>123.3070563437856</v>
      </c>
      <c r="P5036">
        <v>1491.0912727039999</v>
      </c>
      <c r="Q5036">
        <v>300.40972538838417</v>
      </c>
      <c r="R5036">
        <v>410.64711116500462</v>
      </c>
      <c r="S5036">
        <v>761.55400276855187</v>
      </c>
      <c r="T5036">
        <v>2068.7395999999999</v>
      </c>
      <c r="U5036">
        <v>320.5580652805001</v>
      </c>
      <c r="V5036">
        <v>467</v>
      </c>
      <c r="W5036">
        <v>285.95692802880001</v>
      </c>
      <c r="X5036">
        <v>425.99999999999989</v>
      </c>
      <c r="Y5036">
        <v>0</v>
      </c>
      <c r="Z5036">
        <v>581.19088437162134</v>
      </c>
      <c r="AA5036">
        <v>5436</v>
      </c>
      <c r="AB5036">
        <v>259</v>
      </c>
      <c r="AC5036">
        <v>2611.0747000000001</v>
      </c>
      <c r="AD5036">
        <v>423.88836880965681</v>
      </c>
      <c r="AE5036">
        <v>3175.7885086631331</v>
      </c>
      <c r="AF5036">
        <v>4427.0722215805181</v>
      </c>
      <c r="AG5036">
        <v>1683</v>
      </c>
      <c r="AH5036">
        <v>3222.767745212474</v>
      </c>
      <c r="AI5036">
        <v>129.17745397440001</v>
      </c>
      <c r="AJ5036">
        <v>1559.915136667722</v>
      </c>
      <c r="AK5036">
        <v>462</v>
      </c>
      <c r="AL5036">
        <v>33851.34765625</v>
      </c>
      <c r="AM5036">
        <v>24869.71484375</v>
      </c>
      <c r="AN5036">
        <v>8981.6357421875</v>
      </c>
      <c r="AO5036" s="5" t="s">
        <v>6141</v>
      </c>
    </row>
    <row r="5037" spans="1:41" ht="14.25" x14ac:dyDescent="0.45">
      <c r="A5037">
        <v>2024</v>
      </c>
      <c r="B5037" s="5" t="s">
        <v>1509</v>
      </c>
      <c r="C5037" s="5" t="s">
        <v>170</v>
      </c>
      <c r="D5037" s="5" t="s">
        <v>83</v>
      </c>
      <c r="E5037" s="5" t="s">
        <v>92</v>
      </c>
      <c r="F5037" s="5" t="s">
        <v>93</v>
      </c>
      <c r="G5037" s="5" t="s">
        <v>87</v>
      </c>
      <c r="H5037" s="5" t="s">
        <v>130</v>
      </c>
      <c r="I5037">
        <v>979.9759062702949</v>
      </c>
      <c r="J5037">
        <v>120</v>
      </c>
      <c r="K5037">
        <v>147.7424010456761</v>
      </c>
      <c r="L5037">
        <v>626.19040000000007</v>
      </c>
      <c r="M5037">
        <v>2233.9499999999989</v>
      </c>
      <c r="N5037">
        <v>3134.2342342654802</v>
      </c>
      <c r="O5037">
        <v>319.73784851138743</v>
      </c>
      <c r="P5037">
        <v>1103.634896</v>
      </c>
      <c r="Q5037">
        <v>84.084855210924914</v>
      </c>
      <c r="R5037">
        <v>507.30402589425768</v>
      </c>
      <c r="S5037">
        <v>2182.4472724335919</v>
      </c>
      <c r="T5037">
        <v>1802.388138552489</v>
      </c>
      <c r="U5037">
        <v>182.2399001210924</v>
      </c>
      <c r="V5037">
        <v>0</v>
      </c>
      <c r="W5037">
        <v>190.92789883174169</v>
      </c>
      <c r="X5037">
        <v>181.02139510672001</v>
      </c>
      <c r="Y5037">
        <v>2818.5587999999998</v>
      </c>
      <c r="Z5037">
        <v>1667.6256501941359</v>
      </c>
      <c r="AA5037">
        <v>34364.990654552908</v>
      </c>
      <c r="AB5037">
        <v>193</v>
      </c>
      <c r="AC5037">
        <v>1266.4146499999999</v>
      </c>
      <c r="AD5037">
        <v>851.08602053970935</v>
      </c>
      <c r="AE5037">
        <v>6702.2847438610506</v>
      </c>
      <c r="AF5037">
        <v>1366.413616303714</v>
      </c>
      <c r="AG5037">
        <v>9491.8480639441586</v>
      </c>
      <c r="AH5037">
        <v>1747.0522247832171</v>
      </c>
      <c r="AI5037">
        <v>137.0841475772651</v>
      </c>
      <c r="AJ5037">
        <v>1678.589802341859</v>
      </c>
      <c r="AK5037">
        <v>538.57489611803169</v>
      </c>
      <c r="AL5037">
        <v>76619.40625</v>
      </c>
      <c r="AM5037">
        <v>66094.390625</v>
      </c>
      <c r="AN5037">
        <v>10525.01171875</v>
      </c>
      <c r="AO5037" s="5" t="s">
        <v>3421</v>
      </c>
    </row>
    <row r="5038" spans="1:41" ht="14.25" x14ac:dyDescent="0.45">
      <c r="A5038">
        <v>2024</v>
      </c>
      <c r="B5038" s="5" t="s">
        <v>589</v>
      </c>
      <c r="C5038" s="5" t="s">
        <v>170</v>
      </c>
      <c r="D5038" s="5" t="s">
        <v>83</v>
      </c>
      <c r="E5038" s="5" t="s">
        <v>92</v>
      </c>
      <c r="F5038" s="5" t="s">
        <v>93</v>
      </c>
      <c r="G5038" s="5" t="s">
        <v>87</v>
      </c>
      <c r="H5038" s="5" t="s">
        <v>130</v>
      </c>
      <c r="I5038">
        <v>799.80973648266695</v>
      </c>
      <c r="J5038">
        <v>369.43454100102321</v>
      </c>
      <c r="K5038">
        <v>129.01621359556569</v>
      </c>
      <c r="L5038">
        <v>163.22823337296279</v>
      </c>
      <c r="M5038">
        <v>689.21140058956792</v>
      </c>
      <c r="N5038">
        <v>2078</v>
      </c>
      <c r="O5038">
        <v>314.8404092300575</v>
      </c>
      <c r="P5038">
        <v>1100.183</v>
      </c>
      <c r="Q5038">
        <v>46.956264378962253</v>
      </c>
      <c r="R5038">
        <v>769.36020098057406</v>
      </c>
      <c r="S5038">
        <v>1633.155919356193</v>
      </c>
      <c r="T5038">
        <v>1698.4322409616</v>
      </c>
      <c r="U5038">
        <v>200.3137133398904</v>
      </c>
      <c r="V5038">
        <v>0</v>
      </c>
      <c r="W5038">
        <v>996.98232831123073</v>
      </c>
      <c r="X5038">
        <v>240.34077334181831</v>
      </c>
      <c r="Y5038">
        <v>2902.1122</v>
      </c>
      <c r="Z5038">
        <v>1718.997720152606</v>
      </c>
      <c r="AA5038">
        <v>7614.0729333129466</v>
      </c>
      <c r="AB5038">
        <v>129</v>
      </c>
      <c r="AC5038">
        <v>1070.46327</v>
      </c>
      <c r="AD5038">
        <v>434.94808661001929</v>
      </c>
      <c r="AE5038">
        <v>3822.2065306248069</v>
      </c>
      <c r="AF5038">
        <v>1011.899794045506</v>
      </c>
      <c r="AG5038">
        <v>2083</v>
      </c>
      <c r="AH5038">
        <v>3120.898942420547</v>
      </c>
      <c r="AI5038">
        <v>134.39622311496581</v>
      </c>
      <c r="AJ5038">
        <v>1128.307983905182</v>
      </c>
      <c r="AK5038">
        <v>481.29929474504831</v>
      </c>
      <c r="AL5038">
        <v>36880.8671875</v>
      </c>
      <c r="AM5038">
        <v>26878.34765625</v>
      </c>
      <c r="AN5038">
        <v>10002.5224609375</v>
      </c>
      <c r="AO5038" s="5" t="s">
        <v>1278</v>
      </c>
    </row>
    <row r="5039" spans="1:41" ht="14.25" x14ac:dyDescent="0.45">
      <c r="A5039">
        <v>2024</v>
      </c>
      <c r="B5039" s="5" t="s">
        <v>5028</v>
      </c>
      <c r="C5039" s="5" t="s">
        <v>170</v>
      </c>
      <c r="D5039" s="5" t="s">
        <v>83</v>
      </c>
      <c r="E5039" s="5" t="s">
        <v>25</v>
      </c>
      <c r="F5039" s="5" t="s">
        <v>25</v>
      </c>
      <c r="G5039" s="5" t="s">
        <v>86</v>
      </c>
      <c r="H5039" s="5" t="s">
        <v>130</v>
      </c>
      <c r="I5039">
        <v>1000</v>
      </c>
      <c r="J5039">
        <v>5002.4149499999994</v>
      </c>
      <c r="K5039"/>
      <c r="L5039">
        <v>50</v>
      </c>
      <c r="M5039">
        <v>11255</v>
      </c>
      <c r="N5039">
        <v>5149.5929999999998</v>
      </c>
      <c r="O5039">
        <v>1390.4383399999999</v>
      </c>
      <c r="P5039">
        <v>459.95</v>
      </c>
      <c r="Q5039">
        <v>369.34266600000001</v>
      </c>
      <c r="R5039">
        <v>505.27416749999998</v>
      </c>
      <c r="S5039">
        <v>2000</v>
      </c>
      <c r="T5039">
        <v>200</v>
      </c>
      <c r="U5039">
        <v>150</v>
      </c>
      <c r="V5039">
        <v>4247</v>
      </c>
      <c r="W5039">
        <v>1780</v>
      </c>
      <c r="X5039">
        <v>1625</v>
      </c>
      <c r="Y5039">
        <v>4505</v>
      </c>
      <c r="Z5039">
        <v>1732.07713184</v>
      </c>
      <c r="AA5039">
        <v>53034</v>
      </c>
      <c r="AB5039">
        <v>217</v>
      </c>
      <c r="AC5039">
        <v>2646.6</v>
      </c>
      <c r="AD5039">
        <v>4162</v>
      </c>
      <c r="AE5039">
        <v>4033</v>
      </c>
      <c r="AF5039">
        <v>1048.3499999999999</v>
      </c>
      <c r="AG5039">
        <v>39269</v>
      </c>
      <c r="AH5039">
        <v>1956</v>
      </c>
      <c r="AI5039">
        <v>935</v>
      </c>
      <c r="AJ5039">
        <v>7730</v>
      </c>
      <c r="AK5039">
        <v>227</v>
      </c>
      <c r="AL5039">
        <v>156679.03125</v>
      </c>
      <c r="AM5039">
        <v>130931.6015625</v>
      </c>
      <c r="AN5039">
        <v>25747.4375</v>
      </c>
      <c r="AO5039" s="5" t="s">
        <v>6142</v>
      </c>
    </row>
    <row r="5040" spans="1:41" ht="14.25" x14ac:dyDescent="0.45">
      <c r="A5040">
        <v>2024</v>
      </c>
      <c r="B5040" s="5" t="s">
        <v>1508</v>
      </c>
      <c r="C5040" s="5" t="s">
        <v>170</v>
      </c>
      <c r="D5040" s="5" t="s">
        <v>83</v>
      </c>
      <c r="E5040" s="5" t="s">
        <v>25</v>
      </c>
      <c r="F5040" s="5" t="s">
        <v>25</v>
      </c>
      <c r="G5040" s="5" t="s">
        <v>86</v>
      </c>
      <c r="H5040" s="5" t="s">
        <v>130</v>
      </c>
      <c r="I5040">
        <v>1465.0974518161192</v>
      </c>
      <c r="J5040">
        <v>1466.0025446132272</v>
      </c>
      <c r="K5040">
        <v>44.907201588233541</v>
      </c>
      <c r="L5040">
        <v>362.62565282498582</v>
      </c>
      <c r="M5040">
        <v>2802.0690441008096</v>
      </c>
      <c r="N5040">
        <v>3448.4240099604535</v>
      </c>
      <c r="O5040">
        <v>634.3142224337987</v>
      </c>
      <c r="P5040">
        <v>0</v>
      </c>
      <c r="Q5040">
        <v>1102.839476704137</v>
      </c>
      <c r="R5040">
        <v>425.26841344685704</v>
      </c>
      <c r="S5040">
        <v>7185.1522541173663</v>
      </c>
      <c r="T5040">
        <v>224.5360079411677</v>
      </c>
      <c r="U5040">
        <v>168.40200595587578</v>
      </c>
      <c r="V5040">
        <v>3429.7875213013367</v>
      </c>
      <c r="W5040">
        <v>1358.4428480440645</v>
      </c>
      <c r="X5040">
        <v>1214.7830852903012</v>
      </c>
      <c r="Y5040">
        <v>5052.0601786762727</v>
      </c>
      <c r="Z5040">
        <v>144.82572512205317</v>
      </c>
      <c r="AA5040">
        <v>36632.978692086072</v>
      </c>
      <c r="AB5040"/>
      <c r="AC5040">
        <v>710.43192912585448</v>
      </c>
      <c r="AD5040">
        <v>4389.6789552498285</v>
      </c>
      <c r="AE5040">
        <v>9736.4426443488846</v>
      </c>
      <c r="AF5040">
        <v>5166.5764101979739</v>
      </c>
      <c r="AG5040">
        <v>50169.202934334804</v>
      </c>
      <c r="AH5040">
        <v>5312.6076457977251</v>
      </c>
      <c r="AI5040">
        <v>1603.1870966999372</v>
      </c>
      <c r="AJ5040">
        <v>6417.9816010646946</v>
      </c>
      <c r="AK5040">
        <v>693.27472371165516</v>
      </c>
      <c r="AL5040">
        <v>151361.90625</v>
      </c>
      <c r="AM5040">
        <v>125898.953125</v>
      </c>
      <c r="AN5040">
        <v>25462.953125</v>
      </c>
      <c r="AO5040" s="5" t="s">
        <v>3424</v>
      </c>
    </row>
    <row r="5041" spans="1:41" ht="14.25" x14ac:dyDescent="0.45">
      <c r="A5041">
        <v>2024</v>
      </c>
      <c r="B5041" s="5" t="s">
        <v>4071</v>
      </c>
      <c r="C5041" s="5" t="s">
        <v>170</v>
      </c>
      <c r="D5041" s="5" t="s">
        <v>83</v>
      </c>
      <c r="E5041" s="5" t="s">
        <v>25</v>
      </c>
      <c r="F5041" s="5" t="s">
        <v>25</v>
      </c>
      <c r="G5041" s="5" t="s">
        <v>86</v>
      </c>
      <c r="H5041" s="5" t="s">
        <v>130</v>
      </c>
      <c r="I5041">
        <v>647.88676595174229</v>
      </c>
      <c r="J5041">
        <v>7918.6160282990722</v>
      </c>
      <c r="K5041"/>
      <c r="L5041">
        <v>0</v>
      </c>
      <c r="M5041">
        <v>6247.4795288203723</v>
      </c>
      <c r="N5041">
        <v>7228.9066290176079</v>
      </c>
      <c r="O5041">
        <v>1479.8556447691383</v>
      </c>
      <c r="P5041">
        <v>473.00875872937121</v>
      </c>
      <c r="Q5041">
        <v>0</v>
      </c>
      <c r="R5041">
        <v>789.9560607665004</v>
      </c>
      <c r="S5041">
        <v>1429.4644518617806</v>
      </c>
      <c r="T5041">
        <v>154.25875379803387</v>
      </c>
      <c r="U5041">
        <v>154.25875379803387</v>
      </c>
      <c r="V5041">
        <v>19022.161126681553</v>
      </c>
      <c r="W5041">
        <v>1244.3539473041399</v>
      </c>
      <c r="X5041">
        <v>1402.8009682709628</v>
      </c>
      <c r="Y5041">
        <v>4134.1346017873084</v>
      </c>
      <c r="Z5041">
        <v>974.91532400357414</v>
      </c>
      <c r="AA5041">
        <v>53986.450262543913</v>
      </c>
      <c r="AB5041">
        <v>139.68232995581167</v>
      </c>
      <c r="AC5041">
        <v>0</v>
      </c>
      <c r="AD5041">
        <v>3739.5386458283983</v>
      </c>
      <c r="AE5041">
        <v>2687.1874911617501</v>
      </c>
      <c r="AF5041">
        <v>542.99081336907921</v>
      </c>
      <c r="AG5041">
        <v>34648.572886422386</v>
      </c>
      <c r="AH5041">
        <v>4662.7279314685702</v>
      </c>
      <c r="AI5041">
        <v>961.54623200774449</v>
      </c>
      <c r="AJ5041">
        <v>4730.6017831397057</v>
      </c>
      <c r="AK5041">
        <v>233.44491408102459</v>
      </c>
      <c r="AL5041">
        <v>159634.8125</v>
      </c>
      <c r="AM5041">
        <v>137939.65625</v>
      </c>
      <c r="AN5041">
        <v>21695.154296875</v>
      </c>
      <c r="AO5041" s="5" t="s">
        <v>4774</v>
      </c>
    </row>
    <row r="5042" spans="1:41" ht="14.25" x14ac:dyDescent="0.45">
      <c r="A5042">
        <v>2024</v>
      </c>
      <c r="B5042" s="5" t="s">
        <v>1509</v>
      </c>
      <c r="C5042" s="5" t="s">
        <v>170</v>
      </c>
      <c r="D5042" s="5" t="s">
        <v>83</v>
      </c>
      <c r="E5042" s="5" t="s">
        <v>25</v>
      </c>
      <c r="F5042" s="5" t="s">
        <v>25</v>
      </c>
      <c r="G5042" s="5" t="s">
        <v>86</v>
      </c>
      <c r="H5042" s="5" t="s">
        <v>130</v>
      </c>
      <c r="I5042">
        <v>525.52397353802485</v>
      </c>
      <c r="J5042">
        <v>1902.0501707851993</v>
      </c>
      <c r="K5042">
        <v>43.793664461502068</v>
      </c>
      <c r="L5042">
        <v>314.21954251127733</v>
      </c>
      <c r="M5042">
        <v>8425.7641871915548</v>
      </c>
      <c r="N5042">
        <v>5318.8894473085957</v>
      </c>
      <c r="O5042">
        <v>1551.3905635487108</v>
      </c>
      <c r="P5042">
        <v>1214.3772945585108</v>
      </c>
      <c r="Q5042">
        <v>940.11312078700712</v>
      </c>
      <c r="R5042">
        <v>228.14916362344914</v>
      </c>
      <c r="S5042">
        <v>4817.3030907652274</v>
      </c>
      <c r="T5042">
        <v>164.22624173063275</v>
      </c>
      <c r="U5042">
        <v>164.22624173063275</v>
      </c>
      <c r="V5042">
        <v>3334.8875487433825</v>
      </c>
      <c r="W5042">
        <v>1324.7583499604375</v>
      </c>
      <c r="X5042">
        <v>1821.5455635138198</v>
      </c>
      <c r="Y5042">
        <v>8927.1797484435228</v>
      </c>
      <c r="Z5042">
        <v>2745.7707950408108</v>
      </c>
      <c r="AA5042">
        <v>36297.049934199145</v>
      </c>
      <c r="AB5042"/>
      <c r="AC5042">
        <v>1399.0433533032603</v>
      </c>
      <c r="AD5042">
        <v>3800.633181239873</v>
      </c>
      <c r="AE5042">
        <v>4576.9087181199275</v>
      </c>
      <c r="AF5042">
        <v>5090.3030608083782</v>
      </c>
      <c r="AG5042">
        <v>32154.806055954341</v>
      </c>
      <c r="AH5042">
        <v>6021.3743170992457</v>
      </c>
      <c r="AI5042">
        <v>1563.4338212756238</v>
      </c>
      <c r="AJ5042">
        <v>25701.406830844026</v>
      </c>
      <c r="AK5042">
        <v>236.48578809211116</v>
      </c>
      <c r="AL5042">
        <v>160605.609375</v>
      </c>
      <c r="AM5042">
        <v>130834.90625</v>
      </c>
      <c r="AN5042">
        <v>29770.708984375</v>
      </c>
      <c r="AO5042" s="5" t="s">
        <v>3423</v>
      </c>
    </row>
    <row r="5043" spans="1:41" ht="14.25" x14ac:dyDescent="0.45">
      <c r="A5043">
        <v>2024</v>
      </c>
      <c r="B5043" s="5" t="s">
        <v>589</v>
      </c>
      <c r="C5043" s="5" t="s">
        <v>170</v>
      </c>
      <c r="D5043" s="5" t="s">
        <v>83</v>
      </c>
      <c r="E5043" s="5" t="s">
        <v>25</v>
      </c>
      <c r="F5043" s="5" t="s">
        <v>25</v>
      </c>
      <c r="G5043" s="5" t="s">
        <v>86</v>
      </c>
      <c r="H5043" s="5" t="s">
        <v>130</v>
      </c>
      <c r="I5043">
        <v>509.56827765449088</v>
      </c>
      <c r="J5043">
        <v>3397.1218510299391</v>
      </c>
      <c r="K5043">
        <v>0</v>
      </c>
      <c r="L5043">
        <v>371.56020245639962</v>
      </c>
      <c r="M5043">
        <v>4485.262443937967</v>
      </c>
      <c r="N5043">
        <v>3218.7729538508675</v>
      </c>
      <c r="O5043">
        <v>1527.6432323850258</v>
      </c>
      <c r="P5043">
        <v>488.28318605663139</v>
      </c>
      <c r="Q5043">
        <v>928.60856598192629</v>
      </c>
      <c r="R5043">
        <v>524.43427059972385</v>
      </c>
      <c r="S5043">
        <v>4671.0425451661667</v>
      </c>
      <c r="T5043">
        <v>159.2400867670284</v>
      </c>
      <c r="U5043">
        <v>159.2400867670284</v>
      </c>
      <c r="V5043">
        <v>3150.8305168302686</v>
      </c>
      <c r="W5043">
        <v>1284.5366999206958</v>
      </c>
      <c r="X5043">
        <v>1440.5456931211284</v>
      </c>
      <c r="Y5043">
        <v>3981.0021691757102</v>
      </c>
      <c r="Z5043">
        <v>1406.6055728146055</v>
      </c>
      <c r="AA5043">
        <v>72832.749471654359</v>
      </c>
      <c r="AB5043">
        <v>144.37767866877243</v>
      </c>
      <c r="AC5043">
        <v>55.734030368459941</v>
      </c>
      <c r="AD5043">
        <v>3806.6808316687639</v>
      </c>
      <c r="AE5043">
        <v>4306.8723566564513</v>
      </c>
      <c r="AF5043">
        <v>4061.3741032236248</v>
      </c>
      <c r="AG5043">
        <v>37995.746303191423</v>
      </c>
      <c r="AH5043">
        <v>4635.0827693112242</v>
      </c>
      <c r="AI5043">
        <v>964.99492580819208</v>
      </c>
      <c r="AJ5043">
        <v>3909.8749304197709</v>
      </c>
      <c r="AK5043">
        <v>240.98333130743632</v>
      </c>
      <c r="AL5043">
        <v>164658.765625</v>
      </c>
      <c r="AM5043">
        <v>141298.375</v>
      </c>
      <c r="AN5043">
        <v>23360.388671875</v>
      </c>
      <c r="AO5043" s="5" t="s">
        <v>1279</v>
      </c>
    </row>
    <row r="5044" spans="1:41" ht="14.25" x14ac:dyDescent="0.45">
      <c r="A5044">
        <v>2024</v>
      </c>
      <c r="B5044" s="5" t="s">
        <v>5028</v>
      </c>
      <c r="C5044" s="5" t="s">
        <v>170</v>
      </c>
      <c r="D5044" s="5" t="s">
        <v>83</v>
      </c>
      <c r="E5044" s="5" t="s">
        <v>25</v>
      </c>
      <c r="F5044" s="5" t="s">
        <v>25</v>
      </c>
      <c r="G5044" s="5" t="s">
        <v>87</v>
      </c>
      <c r="H5044" s="5" t="s">
        <v>130</v>
      </c>
      <c r="I5044">
        <v>1126.1624192639999</v>
      </c>
      <c r="J5044">
        <v>5197.5507976529534</v>
      </c>
      <c r="K5044">
        <v>0</v>
      </c>
      <c r="L5044">
        <v>56.40200355173328</v>
      </c>
      <c r="M5044">
        <v>12426.429440016</v>
      </c>
      <c r="N5044">
        <v>5719.0714093721353</v>
      </c>
      <c r="O5044">
        <v>1535.156279227275</v>
      </c>
      <c r="P5044">
        <v>510.31636479999997</v>
      </c>
      <c r="Q5044">
        <v>411.39480666837602</v>
      </c>
      <c r="R5044">
        <v>556.96863624325249</v>
      </c>
      <c r="S5044">
        <v>2175.868579338719</v>
      </c>
      <c r="T5044">
        <v>224.863</v>
      </c>
      <c r="U5044">
        <v>157.65150751499999</v>
      </c>
      <c r="V5044">
        <v>4718</v>
      </c>
      <c r="W5044">
        <v>1965.2638296959999</v>
      </c>
      <c r="X5044">
        <v>1846</v>
      </c>
      <c r="Y5044">
        <v>5127.2961693204306</v>
      </c>
      <c r="Z5044">
        <v>1923.6224694909749</v>
      </c>
      <c r="AA5044">
        <v>63333</v>
      </c>
      <c r="AB5044">
        <v>273</v>
      </c>
      <c r="AC5044">
        <v>2922.0607799999998</v>
      </c>
      <c r="AD5044">
        <v>4635.3267493215826</v>
      </c>
      <c r="AE5044">
        <v>4452.7578793056</v>
      </c>
      <c r="AF5044">
        <v>1182.5808084691921</v>
      </c>
      <c r="AG5044">
        <v>45513</v>
      </c>
      <c r="AH5044">
        <v>2235.5105597062038</v>
      </c>
      <c r="AI5044">
        <v>1032.315550992</v>
      </c>
      <c r="AJ5044">
        <v>8879.3402109289327</v>
      </c>
      <c r="AK5044">
        <v>251</v>
      </c>
      <c r="AL5044">
        <v>180387.921875</v>
      </c>
      <c r="AM5044">
        <v>151787.1875</v>
      </c>
      <c r="AN5044">
        <v>28600.734375</v>
      </c>
      <c r="AO5044" s="5" t="s">
        <v>6143</v>
      </c>
    </row>
    <row r="5045" spans="1:41" ht="14.25" x14ac:dyDescent="0.45">
      <c r="A5045">
        <v>2024</v>
      </c>
      <c r="B5045" s="5" t="s">
        <v>1508</v>
      </c>
      <c r="C5045" s="5" t="s">
        <v>170</v>
      </c>
      <c r="D5045" s="5" t="s">
        <v>83</v>
      </c>
      <c r="E5045" s="5" t="s">
        <v>25</v>
      </c>
      <c r="F5045" s="5" t="s">
        <v>25</v>
      </c>
      <c r="G5045" s="5" t="s">
        <v>87</v>
      </c>
      <c r="H5045" s="5" t="s">
        <v>130</v>
      </c>
      <c r="I5045">
        <v>1331.1</v>
      </c>
      <c r="J5045">
        <v>1637.6</v>
      </c>
      <c r="K5045">
        <v>50.39953029404635</v>
      </c>
      <c r="L5045">
        <v>399.90629999999999</v>
      </c>
      <c r="M5045">
        <v>3057.4468749999969</v>
      </c>
      <c r="N5045">
        <v>3807.0057757414388</v>
      </c>
      <c r="O5045">
        <v>723</v>
      </c>
      <c r="P5045">
        <v>0</v>
      </c>
      <c r="Q5045">
        <v>1172.9577918270329</v>
      </c>
      <c r="R5045">
        <v>492.42683832127261</v>
      </c>
      <c r="S5045">
        <v>9261.8532203309223</v>
      </c>
      <c r="T5045">
        <v>274.95890801009881</v>
      </c>
      <c r="U5045">
        <v>181.05652414628011</v>
      </c>
      <c r="V5045">
        <v>3723</v>
      </c>
      <c r="W5045">
        <v>1446.0620080329959</v>
      </c>
      <c r="X5045">
        <v>1454.169334033571</v>
      </c>
      <c r="Y5045">
        <v>6020</v>
      </c>
      <c r="Z5045">
        <v>186.66300000000001</v>
      </c>
      <c r="AA5045">
        <v>40623.735759411276</v>
      </c>
      <c r="AB5045">
        <v>170</v>
      </c>
      <c r="AC5045">
        <v>802.2</v>
      </c>
      <c r="AD5045">
        <v>5683.015401364707</v>
      </c>
      <c r="AE5045">
        <v>10364.44030137699</v>
      </c>
      <c r="AF5045">
        <v>5697.812548376095</v>
      </c>
      <c r="AG5045">
        <v>57782</v>
      </c>
      <c r="AH5045">
        <v>7015.4939843056973</v>
      </c>
      <c r="AI5045">
        <v>1706.59218799266</v>
      </c>
      <c r="AJ5045">
        <v>8160.0384654457093</v>
      </c>
      <c r="AK5045">
        <v>917.68995746096539</v>
      </c>
      <c r="AL5045">
        <v>174142.625</v>
      </c>
      <c r="AM5045">
        <v>142381.9375</v>
      </c>
      <c r="AN5045">
        <v>31760.6796875</v>
      </c>
      <c r="AO5045" s="5" t="s">
        <v>3425</v>
      </c>
    </row>
    <row r="5046" spans="1:41" ht="14.25" x14ac:dyDescent="0.45">
      <c r="A5046">
        <v>2024</v>
      </c>
      <c r="B5046" s="5" t="s">
        <v>1509</v>
      </c>
      <c r="C5046" s="5" t="s">
        <v>170</v>
      </c>
      <c r="D5046" s="5" t="s">
        <v>83</v>
      </c>
      <c r="E5046" s="5" t="s">
        <v>25</v>
      </c>
      <c r="F5046" s="5" t="s">
        <v>25</v>
      </c>
      <c r="G5046" s="5" t="s">
        <v>87</v>
      </c>
      <c r="H5046" s="5" t="s">
        <v>130</v>
      </c>
      <c r="I5046">
        <v>573.6444329387092</v>
      </c>
      <c r="J5046">
        <v>2037.5</v>
      </c>
      <c r="K5046">
        <v>49.1702734576062</v>
      </c>
      <c r="L5046">
        <v>347.61439999999999</v>
      </c>
      <c r="M5046">
        <v>9235.0499999999938</v>
      </c>
      <c r="N5046">
        <v>5805.9222309565193</v>
      </c>
      <c r="O5046">
        <v>1678.031597557911</v>
      </c>
      <c r="P5046">
        <v>1109.1808000000001</v>
      </c>
      <c r="Q5046">
        <v>993.35840777153248</v>
      </c>
      <c r="R5046">
        <v>255.54444553848981</v>
      </c>
      <c r="S5046">
        <v>5190.6854047069201</v>
      </c>
      <c r="T5046">
        <v>168.97388798929589</v>
      </c>
      <c r="U5046">
        <v>177.50639622184329</v>
      </c>
      <c r="V5046">
        <v>3605</v>
      </c>
      <c r="W5046">
        <v>1426.066404854367</v>
      </c>
      <c r="X5046">
        <v>1949.3513261857081</v>
      </c>
      <c r="Y5046">
        <v>10051.171</v>
      </c>
      <c r="Z5046">
        <v>2895.30290767205</v>
      </c>
      <c r="AA5046">
        <v>39732.755629869796</v>
      </c>
      <c r="AB5046">
        <v>170</v>
      </c>
      <c r="AC5046">
        <v>1502.17019</v>
      </c>
      <c r="AD5046">
        <v>4089.157744889169</v>
      </c>
      <c r="AE5046">
        <v>4937.1121232583337</v>
      </c>
      <c r="AF5046">
        <v>5556.4049593111804</v>
      </c>
      <c r="AG5046">
        <v>37214.976135753408</v>
      </c>
      <c r="AH5046">
        <v>6719.1475898984263</v>
      </c>
      <c r="AI5046">
        <v>1673.1295960712359</v>
      </c>
      <c r="AJ5046">
        <v>28146.35400712509</v>
      </c>
      <c r="AK5046">
        <v>284.43075198409502</v>
      </c>
      <c r="AL5046">
        <v>177574.71875</v>
      </c>
      <c r="AM5046">
        <v>144941.515625</v>
      </c>
      <c r="AN5046">
        <v>32633.1953125</v>
      </c>
      <c r="AO5046" s="5" t="s">
        <v>3426</v>
      </c>
    </row>
    <row r="5047" spans="1:41" ht="14.25" x14ac:dyDescent="0.45">
      <c r="A5047">
        <v>2024</v>
      </c>
      <c r="B5047" s="5" t="s">
        <v>4071</v>
      </c>
      <c r="C5047" s="5" t="s">
        <v>170</v>
      </c>
      <c r="D5047" s="5" t="s">
        <v>83</v>
      </c>
      <c r="E5047" s="5" t="s">
        <v>25</v>
      </c>
      <c r="F5047" s="5" t="s">
        <v>25</v>
      </c>
      <c r="G5047" s="5" t="s">
        <v>87</v>
      </c>
      <c r="H5047" s="5" t="s">
        <v>130</v>
      </c>
      <c r="I5047">
        <v>723.67197061904631</v>
      </c>
      <c r="J5047">
        <v>8879.6079504828176</v>
      </c>
      <c r="K5047"/>
      <c r="L5047">
        <v>0</v>
      </c>
      <c r="M5047">
        <v>6841.4366970288002</v>
      </c>
      <c r="N5047">
        <v>7955.0504459150361</v>
      </c>
      <c r="O5047">
        <v>1617.3717343891651</v>
      </c>
      <c r="P5047">
        <v>508.90455809874032</v>
      </c>
      <c r="Q5047">
        <v>0</v>
      </c>
      <c r="R5047">
        <v>861.44303657189334</v>
      </c>
      <c r="S5047">
        <v>1564</v>
      </c>
      <c r="T5047">
        <v>172.30285014739201</v>
      </c>
      <c r="U5047">
        <v>160.016280127725</v>
      </c>
      <c r="V5047">
        <v>20990</v>
      </c>
      <c r="W5047">
        <v>1370.6918257844991</v>
      </c>
      <c r="X5047">
        <v>1566.89068899822</v>
      </c>
      <c r="Y5047">
        <v>4542.905636685814</v>
      </c>
      <c r="Z5047">
        <v>1070</v>
      </c>
      <c r="AA5047">
        <v>63333</v>
      </c>
      <c r="AB5047">
        <v>135.82599999999999</v>
      </c>
      <c r="AC5047">
        <v>0</v>
      </c>
      <c r="AD5047">
        <v>4103.0956148869536</v>
      </c>
      <c r="AE5047">
        <v>2942.662401536832</v>
      </c>
      <c r="AF5047">
        <v>606.50603251881989</v>
      </c>
      <c r="AG5047">
        <v>38728</v>
      </c>
      <c r="AH5047">
        <v>5299</v>
      </c>
      <c r="AI5047">
        <v>1052.9618620118399</v>
      </c>
      <c r="AJ5047">
        <v>5283.9540711866885</v>
      </c>
      <c r="AK5047">
        <v>255.638869172928</v>
      </c>
      <c r="AL5047">
        <v>180564.953125</v>
      </c>
      <c r="AM5047">
        <v>156585.734375</v>
      </c>
      <c r="AN5047">
        <v>23979.21484375</v>
      </c>
      <c r="AO5047" s="5" t="s">
        <v>4775</v>
      </c>
    </row>
    <row r="5048" spans="1:41" ht="14.25" x14ac:dyDescent="0.45">
      <c r="A5048">
        <v>2024</v>
      </c>
      <c r="B5048" s="5" t="s">
        <v>589</v>
      </c>
      <c r="C5048" s="5" t="s">
        <v>170</v>
      </c>
      <c r="D5048" s="5" t="s">
        <v>83</v>
      </c>
      <c r="E5048" s="5" t="s">
        <v>25</v>
      </c>
      <c r="F5048" s="5" t="s">
        <v>25</v>
      </c>
      <c r="G5048" s="5" t="s">
        <v>87</v>
      </c>
      <c r="H5048" s="5" t="s">
        <v>130</v>
      </c>
      <c r="I5048">
        <v>540.71644156574678</v>
      </c>
      <c r="J5048">
        <v>3752.9858133437269</v>
      </c>
      <c r="K5048">
        <v>0</v>
      </c>
      <c r="L5048">
        <v>408.07058343240692</v>
      </c>
      <c r="M5048">
        <v>4853.1969458182084</v>
      </c>
      <c r="N5048">
        <v>3591</v>
      </c>
      <c r="O5048">
        <v>1653.486674752018</v>
      </c>
      <c r="P5048">
        <v>459.95</v>
      </c>
      <c r="Q5048">
        <v>999.81067499999995</v>
      </c>
      <c r="R5048">
        <v>563.16989577798665</v>
      </c>
      <c r="S5048">
        <v>4955.7834794256914</v>
      </c>
      <c r="T5048">
        <v>159.22802259015</v>
      </c>
      <c r="U5048">
        <v>162.41652432964091</v>
      </c>
      <c r="V5048">
        <v>3440</v>
      </c>
      <c r="W5048">
        <v>1399.476354125974</v>
      </c>
      <c r="X5048">
        <v>1589.89068899822</v>
      </c>
      <c r="Y5048">
        <v>4365</v>
      </c>
      <c r="Z5048">
        <v>1526.4699754955141</v>
      </c>
      <c r="AA5048">
        <v>87012.280421757154</v>
      </c>
      <c r="AB5048">
        <v>136</v>
      </c>
      <c r="AC5048">
        <v>60.797939999999997</v>
      </c>
      <c r="AD5048">
        <v>4131.0685156815744</v>
      </c>
      <c r="AE5048">
        <v>4660.1731846492248</v>
      </c>
      <c r="AF5048">
        <v>4460.4542921525899</v>
      </c>
      <c r="AG5048">
        <v>42448</v>
      </c>
      <c r="AH5048">
        <v>5216.7843067353679</v>
      </c>
      <c r="AI5048">
        <v>1044.155271893196</v>
      </c>
      <c r="AJ5048">
        <v>4315.2215002313442</v>
      </c>
      <c r="AK5048">
        <v>260.75164655638662</v>
      </c>
      <c r="AL5048">
        <v>188166.328125</v>
      </c>
      <c r="AM5048">
        <v>162766.515625</v>
      </c>
      <c r="AN5048">
        <v>25399.822265625</v>
      </c>
      <c r="AO5048" s="5" t="s">
        <v>1280</v>
      </c>
    </row>
    <row r="5049" spans="1:41" ht="14.25" x14ac:dyDescent="0.45">
      <c r="A5049">
        <v>2024</v>
      </c>
      <c r="B5049" s="5" t="s">
        <v>4071</v>
      </c>
      <c r="C5049" s="5" t="s">
        <v>170</v>
      </c>
      <c r="D5049" s="5" t="s">
        <v>83</v>
      </c>
      <c r="E5049" s="5" t="s">
        <v>260</v>
      </c>
      <c r="F5049" s="5" t="s">
        <v>260</v>
      </c>
      <c r="G5049" s="5" t="s">
        <v>87</v>
      </c>
      <c r="H5049" s="5" t="s">
        <v>130</v>
      </c>
      <c r="I5049">
        <v>2000</v>
      </c>
      <c r="J5049"/>
      <c r="K5049">
        <v>129</v>
      </c>
      <c r="L5049">
        <v>345.39</v>
      </c>
      <c r="M5049">
        <v>4504.6496770560007</v>
      </c>
      <c r="N5049">
        <v>848.77024366415992</v>
      </c>
      <c r="O5049">
        <v>56.197767004488</v>
      </c>
      <c r="P5049">
        <v>136.7340067340067</v>
      </c>
      <c r="Q5049">
        <v>75.911611915123771</v>
      </c>
      <c r="R5049">
        <v>384.83879658457192</v>
      </c>
      <c r="S5049">
        <v>4168</v>
      </c>
      <c r="T5049"/>
      <c r="U5049"/>
      <c r="V5049">
        <v>1110</v>
      </c>
      <c r="W5049">
        <v>1472.6441103469831</v>
      </c>
      <c r="X5049">
        <v>2140</v>
      </c>
      <c r="Y5049">
        <v>2097.4211098728529</v>
      </c>
      <c r="Z5049">
        <v>822.13159388224528</v>
      </c>
      <c r="AA5049">
        <v>20543</v>
      </c>
      <c r="AB5049"/>
      <c r="AC5049">
        <v>0</v>
      </c>
      <c r="AD5049">
        <v>1388.8052576101959</v>
      </c>
      <c r="AE5049">
        <v>1171.2089160345599</v>
      </c>
      <c r="AF5049">
        <v>7461.862097049725</v>
      </c>
      <c r="AG5049">
        <v>35776</v>
      </c>
      <c r="AH5049">
        <v>3785</v>
      </c>
      <c r="AI5049">
        <v>2192.0751490973762</v>
      </c>
      <c r="AJ5049">
        <v>6699.8866387468033</v>
      </c>
      <c r="AK5049"/>
      <c r="AL5049">
        <v>99309.5234375</v>
      </c>
      <c r="AM5049">
        <v>79473.1484375</v>
      </c>
      <c r="AN5049">
        <v>19836.37109375</v>
      </c>
      <c r="AO5049" s="5" t="s">
        <v>4776</v>
      </c>
    </row>
    <row r="5050" spans="1:41" ht="14.25" x14ac:dyDescent="0.45">
      <c r="A5050">
        <v>2024</v>
      </c>
      <c r="B5050" s="5" t="s">
        <v>589</v>
      </c>
      <c r="C5050" s="5" t="s">
        <v>170</v>
      </c>
      <c r="D5050" s="5" t="s">
        <v>83</v>
      </c>
      <c r="E5050" s="5" t="s">
        <v>260</v>
      </c>
      <c r="F5050" s="5" t="s">
        <v>260</v>
      </c>
      <c r="G5050" s="5" t="s">
        <v>87</v>
      </c>
      <c r="H5050" s="5" t="s">
        <v>130</v>
      </c>
      <c r="I5050">
        <v>3200</v>
      </c>
      <c r="J5050">
        <v>3548</v>
      </c>
      <c r="K5050">
        <v>129.01621359556569</v>
      </c>
      <c r="L5050">
        <v>326</v>
      </c>
      <c r="M5050">
        <v>3446.0570029478399</v>
      </c>
      <c r="N5050">
        <v>643</v>
      </c>
      <c r="O5050">
        <v>57.452629421543342</v>
      </c>
      <c r="P5050">
        <v>0</v>
      </c>
      <c r="Q5050">
        <v>92.5175641760611</v>
      </c>
      <c r="R5050">
        <v>308.82931559006272</v>
      </c>
      <c r="S5050">
        <v>4571.8128466372309</v>
      </c>
      <c r="T5050">
        <v>0</v>
      </c>
      <c r="U5050"/>
      <c r="V5050">
        <v>107</v>
      </c>
      <c r="W5050">
        <v>1999.5361576253949</v>
      </c>
      <c r="X5050">
        <v>2376.7341382558998</v>
      </c>
      <c r="Y5050">
        <v>2199.13</v>
      </c>
      <c r="Z5050">
        <v>890.62363105796089</v>
      </c>
      <c r="AA5050">
        <v>19855.771561961341</v>
      </c>
      <c r="AB5050"/>
      <c r="AC5050">
        <v>0</v>
      </c>
      <c r="AD5050">
        <v>2387.9624359258009</v>
      </c>
      <c r="AE5050">
        <v>1038.2</v>
      </c>
      <c r="AF5050">
        <v>3394.450911358007</v>
      </c>
      <c r="AG5050">
        <v>36179</v>
      </c>
      <c r="AH5050">
        <v>3107.4849849854941</v>
      </c>
      <c r="AI5050">
        <v>1679.3784461032469</v>
      </c>
      <c r="AJ5050">
        <v>8351.2365699698476</v>
      </c>
      <c r="AK5050"/>
      <c r="AL5050">
        <v>99889.1875</v>
      </c>
      <c r="AM5050">
        <v>80133.7578125</v>
      </c>
      <c r="AN5050">
        <v>19755.435546875</v>
      </c>
      <c r="AO5050" s="5" t="s">
        <v>1281</v>
      </c>
    </row>
    <row r="5051" spans="1:41" ht="14.25" x14ac:dyDescent="0.45">
      <c r="A5051">
        <v>2024</v>
      </c>
      <c r="B5051" s="5" t="s">
        <v>5028</v>
      </c>
      <c r="C5051" s="5" t="s">
        <v>170</v>
      </c>
      <c r="D5051" s="5" t="s">
        <v>83</v>
      </c>
      <c r="E5051" s="5" t="s">
        <v>260</v>
      </c>
      <c r="F5051" s="5" t="s">
        <v>260</v>
      </c>
      <c r="G5051" s="5" t="s">
        <v>87</v>
      </c>
      <c r="H5051" s="5" t="s">
        <v>130</v>
      </c>
      <c r="I5051">
        <v>2000</v>
      </c>
      <c r="J5051">
        <v>4252.4354207730867</v>
      </c>
      <c r="K5051">
        <v>109</v>
      </c>
      <c r="L5051">
        <v>0</v>
      </c>
      <c r="M5051">
        <v>7066.1171404799998</v>
      </c>
      <c r="N5051">
        <v>249.8820910912242</v>
      </c>
      <c r="O5051">
        <v>0</v>
      </c>
      <c r="P5051">
        <v>95</v>
      </c>
      <c r="Q5051">
        <v>241.16576988011209</v>
      </c>
      <c r="R5051">
        <v>414.35823129398091</v>
      </c>
      <c r="S5051">
        <v>3500</v>
      </c>
      <c r="T5051"/>
      <c r="U5051"/>
      <c r="V5051">
        <v>405</v>
      </c>
      <c r="W5051">
        <v>1378.9969231968</v>
      </c>
      <c r="X5051">
        <v>2760.2020080000002</v>
      </c>
      <c r="Y5051">
        <v>1892.7177646126249</v>
      </c>
      <c r="Z5051">
        <v>610.07276417568448</v>
      </c>
      <c r="AA5051">
        <v>20543</v>
      </c>
      <c r="AB5051"/>
      <c r="AC5051">
        <v>0</v>
      </c>
      <c r="AD5051">
        <v>1393.433856005327</v>
      </c>
      <c r="AE5051">
        <v>1165.9093281792</v>
      </c>
      <c r="AF5051">
        <v>6768.2404262079936</v>
      </c>
      <c r="AG5051">
        <v>64564</v>
      </c>
      <c r="AH5051">
        <v>5340.4232884318762</v>
      </c>
      <c r="AI5051">
        <v>1817.8690424688</v>
      </c>
      <c r="AJ5051">
        <v>6765.75</v>
      </c>
      <c r="AK5051"/>
      <c r="AL5051">
        <v>133333.5625</v>
      </c>
      <c r="AM5051">
        <v>109967.53125</v>
      </c>
      <c r="AN5051">
        <v>23366.04296875</v>
      </c>
      <c r="AO5051" s="5" t="s">
        <v>6144</v>
      </c>
    </row>
    <row r="5052" spans="1:41" ht="14.25" x14ac:dyDescent="0.45">
      <c r="A5052">
        <v>2024</v>
      </c>
      <c r="B5052" s="5" t="s">
        <v>1509</v>
      </c>
      <c r="C5052" s="5" t="s">
        <v>170</v>
      </c>
      <c r="D5052" s="5" t="s">
        <v>83</v>
      </c>
      <c r="E5052" s="5" t="s">
        <v>260</v>
      </c>
      <c r="F5052" s="5" t="s">
        <v>260</v>
      </c>
      <c r="G5052" s="5" t="s">
        <v>87</v>
      </c>
      <c r="H5052" s="5" t="s">
        <v>130</v>
      </c>
      <c r="I5052">
        <v>2400</v>
      </c>
      <c r="J5052">
        <v>4071.48</v>
      </c>
      <c r="K5052">
        <v>0</v>
      </c>
      <c r="L5052">
        <v>326</v>
      </c>
      <c r="M5052">
        <v>3845.9786130187481</v>
      </c>
      <c r="N5052">
        <v>657.30091274227107</v>
      </c>
      <c r="O5052">
        <v>59.210712687293963</v>
      </c>
      <c r="P5052">
        <v>0</v>
      </c>
      <c r="Q5052">
        <v>38.616109356562561</v>
      </c>
      <c r="R5052">
        <v>243.16422050019091</v>
      </c>
      <c r="S5052">
        <v>4902.0125141315157</v>
      </c>
      <c r="T5052">
        <v>114.3389975394236</v>
      </c>
      <c r="U5052"/>
      <c r="V5052">
        <v>181</v>
      </c>
      <c r="W5052">
        <v>1563.528288193246</v>
      </c>
      <c r="X5052">
        <v>2954.2507984202198</v>
      </c>
      <c r="Y5052">
        <v>2157.44544</v>
      </c>
      <c r="Z5052">
        <v>873.5989443476808</v>
      </c>
      <c r="AA5052">
        <v>17378.351365504848</v>
      </c>
      <c r="AB5052">
        <v>0</v>
      </c>
      <c r="AC5052">
        <v>59.25</v>
      </c>
      <c r="AD5052">
        <v>2363.7351314677921</v>
      </c>
      <c r="AE5052">
        <v>1500.8458049720141</v>
      </c>
      <c r="AF5052">
        <v>3788.3920246525981</v>
      </c>
      <c r="AG5052">
        <v>38741.992369303123</v>
      </c>
      <c r="AH5052">
        <v>3873.7600150327899</v>
      </c>
      <c r="AI5052">
        <v>1712.9660150253119</v>
      </c>
      <c r="AJ5052">
        <v>7062.4957368913456</v>
      </c>
      <c r="AK5052"/>
      <c r="AL5052">
        <v>100869.7109375</v>
      </c>
      <c r="AM5052">
        <v>79479.9296875</v>
      </c>
      <c r="AN5052">
        <v>21389.783203125</v>
      </c>
      <c r="AO5052" s="5" t="s">
        <v>3428</v>
      </c>
    </row>
    <row r="5053" spans="1:41" ht="14.25" x14ac:dyDescent="0.45">
      <c r="A5053">
        <v>2024</v>
      </c>
      <c r="B5053" s="5" t="s">
        <v>1508</v>
      </c>
      <c r="C5053" s="5" t="s">
        <v>170</v>
      </c>
      <c r="D5053" s="5" t="s">
        <v>83</v>
      </c>
      <c r="E5053" s="5" t="s">
        <v>260</v>
      </c>
      <c r="F5053" s="5" t="s">
        <v>260</v>
      </c>
      <c r="G5053" s="5" t="s">
        <v>87</v>
      </c>
      <c r="H5053" s="5" t="s">
        <v>130</v>
      </c>
      <c r="I5053">
        <v>2868.2221646935459</v>
      </c>
      <c r="J5053">
        <v>3809.1185</v>
      </c>
      <c r="K5053">
        <v>0</v>
      </c>
      <c r="L5053">
        <v>335</v>
      </c>
      <c r="M5053">
        <v>5541.3251881419619</v>
      </c>
      <c r="N5053">
        <v>500</v>
      </c>
      <c r="O5053">
        <v>64</v>
      </c>
      <c r="P5053">
        <v>0</v>
      </c>
      <c r="Q5053">
        <v>41.792093486078883</v>
      </c>
      <c r="R5053">
        <v>344.493048868242</v>
      </c>
      <c r="S5053">
        <v>5286.3350710424602</v>
      </c>
      <c r="T5053"/>
      <c r="U5053"/>
      <c r="V5053">
        <v>355</v>
      </c>
      <c r="W5053">
        <v>1835.898609344134</v>
      </c>
      <c r="X5053">
        <v>1002.755961735971</v>
      </c>
      <c r="Y5053">
        <v>2528</v>
      </c>
      <c r="Z5053">
        <v>1001.324</v>
      </c>
      <c r="AA5053">
        <v>18813.228482717888</v>
      </c>
      <c r="AB5053">
        <v>0</v>
      </c>
      <c r="AC5053">
        <v>205</v>
      </c>
      <c r="AD5053">
        <v>2412.144122287591</v>
      </c>
      <c r="AE5053">
        <v>1493.865710777889</v>
      </c>
      <c r="AF5053">
        <v>3331.7698898404942</v>
      </c>
      <c r="AG5053">
        <v>39536</v>
      </c>
      <c r="AH5053">
        <v>5049.3919607676271</v>
      </c>
      <c r="AI5053">
        <v>1294</v>
      </c>
      <c r="AJ5053">
        <v>8780.9944153404886</v>
      </c>
      <c r="AK5053"/>
      <c r="AL5053">
        <v>106429.65625</v>
      </c>
      <c r="AM5053">
        <v>83943.8046875</v>
      </c>
      <c r="AN5053">
        <v>22485.8515625</v>
      </c>
      <c r="AO5053" s="5" t="s">
        <v>3427</v>
      </c>
    </row>
    <row r="5054" spans="1:41" ht="14.25" x14ac:dyDescent="0.45">
      <c r="A5054">
        <v>2024</v>
      </c>
      <c r="B5054" s="5" t="s">
        <v>1508</v>
      </c>
      <c r="C5054" s="5" t="s">
        <v>170</v>
      </c>
      <c r="D5054" s="5" t="s">
        <v>83</v>
      </c>
      <c r="E5054" s="5" t="s">
        <v>263</v>
      </c>
      <c r="F5054" s="5" t="s">
        <v>263</v>
      </c>
      <c r="G5054" s="5" t="s">
        <v>87</v>
      </c>
      <c r="H5054" s="5" t="s">
        <v>130</v>
      </c>
      <c r="I5054">
        <v>0</v>
      </c>
      <c r="J5054"/>
      <c r="K5054"/>
      <c r="L5054">
        <v>0</v>
      </c>
      <c r="M5054">
        <v>0</v>
      </c>
      <c r="N5054">
        <v>0</v>
      </c>
      <c r="O5054">
        <v>256</v>
      </c>
      <c r="P5054">
        <v>0</v>
      </c>
      <c r="Q5054">
        <v>0</v>
      </c>
      <c r="R5054"/>
      <c r="S5054">
        <v>0</v>
      </c>
      <c r="T5054">
        <v>25.601690883927141</v>
      </c>
      <c r="U5054"/>
      <c r="V5054">
        <v>353</v>
      </c>
      <c r="W5054"/>
      <c r="X5054">
        <v>125.34449521699629</v>
      </c>
      <c r="Y5054">
        <v>0</v>
      </c>
      <c r="Z5054"/>
      <c r="AA5054">
        <v>0</v>
      </c>
      <c r="AB5054">
        <v>0</v>
      </c>
      <c r="AC5054"/>
      <c r="AD5054">
        <v>0</v>
      </c>
      <c r="AE5054">
        <v>100</v>
      </c>
      <c r="AF5054"/>
      <c r="AG5054">
        <v>0</v>
      </c>
      <c r="AH5054">
        <v>0</v>
      </c>
      <c r="AI5054">
        <v>0</v>
      </c>
      <c r="AJ5054">
        <v>0</v>
      </c>
      <c r="AK5054"/>
      <c r="AL5054">
        <v>859.9461669921875</v>
      </c>
      <c r="AM5054">
        <v>453</v>
      </c>
      <c r="AN5054">
        <v>406.9461669921875</v>
      </c>
      <c r="AO5054" s="5" t="s">
        <v>3429</v>
      </c>
    </row>
    <row r="5055" spans="1:41" ht="14.25" x14ac:dyDescent="0.45">
      <c r="A5055">
        <v>2024</v>
      </c>
      <c r="B5055" s="5" t="s">
        <v>1509</v>
      </c>
      <c r="C5055" s="5" t="s">
        <v>170</v>
      </c>
      <c r="D5055" s="5" t="s">
        <v>83</v>
      </c>
      <c r="E5055" s="5" t="s">
        <v>263</v>
      </c>
      <c r="F5055" s="5" t="s">
        <v>263</v>
      </c>
      <c r="G5055" s="5" t="s">
        <v>87</v>
      </c>
      <c r="H5055" s="5" t="s">
        <v>130</v>
      </c>
      <c r="I5055">
        <v>0</v>
      </c>
      <c r="J5055"/>
      <c r="K5055"/>
      <c r="L5055">
        <v>0</v>
      </c>
      <c r="M5055">
        <v>0</v>
      </c>
      <c r="N5055">
        <v>0</v>
      </c>
      <c r="O5055">
        <v>236.84285074917591</v>
      </c>
      <c r="P5055">
        <v>0</v>
      </c>
      <c r="Q5055">
        <v>0</v>
      </c>
      <c r="R5055">
        <v>219.37388373230689</v>
      </c>
      <c r="S5055">
        <v>0</v>
      </c>
      <c r="T5055">
        <v>0</v>
      </c>
      <c r="U5055"/>
      <c r="V5055">
        <v>113</v>
      </c>
      <c r="W5055">
        <v>0</v>
      </c>
      <c r="X5055">
        <v>266.42179349721562</v>
      </c>
      <c r="Y5055">
        <v>0</v>
      </c>
      <c r="Z5055">
        <v>0</v>
      </c>
      <c r="AA5055">
        <v>0</v>
      </c>
      <c r="AB5055">
        <v>0</v>
      </c>
      <c r="AC5055"/>
      <c r="AD5055"/>
      <c r="AE5055">
        <v>88.57543583898665</v>
      </c>
      <c r="AF5055"/>
      <c r="AG5055"/>
      <c r="AH5055">
        <v>0</v>
      </c>
      <c r="AI5055">
        <v>0</v>
      </c>
      <c r="AJ5055">
        <v>0</v>
      </c>
      <c r="AK5055"/>
      <c r="AL5055">
        <v>924.2139892578125</v>
      </c>
      <c r="AM5055">
        <v>420.9493408203125</v>
      </c>
      <c r="AN5055">
        <v>503.2646484375</v>
      </c>
      <c r="AO5055" s="5" t="s">
        <v>3430</v>
      </c>
    </row>
    <row r="5056" spans="1:41" ht="14.25" x14ac:dyDescent="0.45">
      <c r="A5056">
        <v>2024</v>
      </c>
      <c r="B5056" s="5" t="s">
        <v>5028</v>
      </c>
      <c r="C5056" s="5" t="s">
        <v>170</v>
      </c>
      <c r="D5056" s="5" t="s">
        <v>83</v>
      </c>
      <c r="E5056" s="5" t="s">
        <v>263</v>
      </c>
      <c r="F5056" s="5" t="s">
        <v>263</v>
      </c>
      <c r="G5056" s="5" t="s">
        <v>87</v>
      </c>
      <c r="H5056" s="5" t="s">
        <v>130</v>
      </c>
      <c r="I5056"/>
      <c r="J5056"/>
      <c r="K5056">
        <v>28.362936129485909</v>
      </c>
      <c r="L5056">
        <v>0</v>
      </c>
      <c r="M5056"/>
      <c r="N5056">
        <v>0</v>
      </c>
      <c r="O5056">
        <v>220.81616063999999</v>
      </c>
      <c r="P5056">
        <v>1200</v>
      </c>
      <c r="Q5056">
        <v>0</v>
      </c>
      <c r="R5056">
        <v>0</v>
      </c>
      <c r="S5056">
        <v>0</v>
      </c>
      <c r="T5056"/>
      <c r="U5056"/>
      <c r="V5056">
        <v>246</v>
      </c>
      <c r="W5056"/>
      <c r="X5056">
        <v>0</v>
      </c>
      <c r="Y5056">
        <v>0</v>
      </c>
      <c r="Z5056">
        <v>0</v>
      </c>
      <c r="AA5056">
        <v>0</v>
      </c>
      <c r="AB5056"/>
      <c r="AC5056">
        <v>0</v>
      </c>
      <c r="AD5056"/>
      <c r="AE5056">
        <v>27.602020079999999</v>
      </c>
      <c r="AF5056">
        <v>0</v>
      </c>
      <c r="AG5056"/>
      <c r="AH5056"/>
      <c r="AI5056"/>
      <c r="AJ5056"/>
      <c r="AK5056"/>
      <c r="AL5056">
        <v>1722.7811279296875</v>
      </c>
      <c r="AM5056">
        <v>1473.60205078125</v>
      </c>
      <c r="AN5056">
        <v>249.17909240722656</v>
      </c>
      <c r="AO5056" s="5" t="s">
        <v>6145</v>
      </c>
    </row>
    <row r="5057" spans="1:41" ht="14.25" x14ac:dyDescent="0.45">
      <c r="A5057">
        <v>2024</v>
      </c>
      <c r="B5057" s="5" t="s">
        <v>589</v>
      </c>
      <c r="C5057" s="5" t="s">
        <v>170</v>
      </c>
      <c r="D5057" s="5" t="s">
        <v>83</v>
      </c>
      <c r="E5057" s="5" t="s">
        <v>263</v>
      </c>
      <c r="F5057" s="5" t="s">
        <v>263</v>
      </c>
      <c r="G5057" s="5" t="s">
        <v>87</v>
      </c>
      <c r="H5057" s="5" t="s">
        <v>130</v>
      </c>
      <c r="I5057">
        <v>0</v>
      </c>
      <c r="J5057"/>
      <c r="K5057">
        <v>20.193842128001592</v>
      </c>
      <c r="L5057">
        <v>0</v>
      </c>
      <c r="M5057">
        <v>0</v>
      </c>
      <c r="N5057">
        <v>0</v>
      </c>
      <c r="O5057">
        <v>229.8105176861734</v>
      </c>
      <c r="P5057">
        <v>0</v>
      </c>
      <c r="Q5057">
        <v>8</v>
      </c>
      <c r="R5057">
        <v>203.9367894644013</v>
      </c>
      <c r="S5057">
        <v>0</v>
      </c>
      <c r="T5057">
        <v>0</v>
      </c>
      <c r="U5057"/>
      <c r="V5057">
        <v>370</v>
      </c>
      <c r="W5057">
        <v>0</v>
      </c>
      <c r="X5057">
        <v>341.54174193531782</v>
      </c>
      <c r="Y5057">
        <v>0</v>
      </c>
      <c r="Z5057"/>
      <c r="AA5057">
        <v>0</v>
      </c>
      <c r="AB5057"/>
      <c r="AC5057">
        <v>0</v>
      </c>
      <c r="AD5057"/>
      <c r="AE5057">
        <v>88.57543583898665</v>
      </c>
      <c r="AF5057">
        <v>0</v>
      </c>
      <c r="AG5057"/>
      <c r="AH5057"/>
      <c r="AI5057"/>
      <c r="AJ5057">
        <v>0</v>
      </c>
      <c r="AK5057"/>
      <c r="AL5057">
        <v>1262.058349609375</v>
      </c>
      <c r="AM5057">
        <v>670.51220703125</v>
      </c>
      <c r="AN5057">
        <v>591.54608154296875</v>
      </c>
      <c r="AO5057" s="5" t="s">
        <v>1282</v>
      </c>
    </row>
    <row r="5058" spans="1:41" ht="14.25" x14ac:dyDescent="0.45">
      <c r="A5058">
        <v>2024</v>
      </c>
      <c r="B5058" s="5" t="s">
        <v>4071</v>
      </c>
      <c r="C5058" s="5" t="s">
        <v>170</v>
      </c>
      <c r="D5058" s="5" t="s">
        <v>83</v>
      </c>
      <c r="E5058" s="5" t="s">
        <v>263</v>
      </c>
      <c r="F5058" s="5" t="s">
        <v>263</v>
      </c>
      <c r="G5058" s="5" t="s">
        <v>87</v>
      </c>
      <c r="H5058" s="5" t="s">
        <v>130</v>
      </c>
      <c r="I5058"/>
      <c r="J5058"/>
      <c r="K5058">
        <v>20.193842128001592</v>
      </c>
      <c r="L5058"/>
      <c r="M5058"/>
      <c r="N5058">
        <v>0</v>
      </c>
      <c r="O5058">
        <v>224.791068017952</v>
      </c>
      <c r="P5058">
        <v>791.7340067340067</v>
      </c>
      <c r="Q5058">
        <v>0</v>
      </c>
      <c r="R5058">
        <v>0</v>
      </c>
      <c r="S5058">
        <v>0</v>
      </c>
      <c r="T5058"/>
      <c r="U5058"/>
      <c r="V5058">
        <v>253</v>
      </c>
      <c r="W5058"/>
      <c r="X5058">
        <v>315.88855860355199</v>
      </c>
      <c r="Y5058"/>
      <c r="Z5058"/>
      <c r="AA5058">
        <v>0</v>
      </c>
      <c r="AB5058"/>
      <c r="AC5058">
        <v>0</v>
      </c>
      <c r="AD5058"/>
      <c r="AE5058">
        <v>89</v>
      </c>
      <c r="AF5058">
        <v>0</v>
      </c>
      <c r="AG5058"/>
      <c r="AH5058"/>
      <c r="AI5058"/>
      <c r="AJ5058"/>
      <c r="AK5058"/>
      <c r="AL5058">
        <v>1694.607421875</v>
      </c>
      <c r="AM5058">
        <v>1133.7340087890625</v>
      </c>
      <c r="AN5058">
        <v>560.87347412109375</v>
      </c>
      <c r="AO5058" s="5" t="s">
        <v>4777</v>
      </c>
    </row>
    <row r="5059" spans="1:41" ht="14.25" x14ac:dyDescent="0.45">
      <c r="A5059">
        <v>2024</v>
      </c>
      <c r="B5059" s="5" t="s">
        <v>1509</v>
      </c>
      <c r="C5059" s="5" t="s">
        <v>277</v>
      </c>
      <c r="D5059" s="5" t="s">
        <v>107</v>
      </c>
      <c r="E5059" s="5" t="s">
        <v>108</v>
      </c>
      <c r="F5059" s="5" t="s">
        <v>108</v>
      </c>
      <c r="G5059" s="5" t="s">
        <v>86</v>
      </c>
      <c r="H5059" s="5" t="s">
        <v>130</v>
      </c>
      <c r="I5059">
        <v>535.55629976575494</v>
      </c>
      <c r="J5059">
        <v>290.35604850613413</v>
      </c>
      <c r="K5059">
        <v>467.59703676223808</v>
      </c>
      <c r="L5059">
        <v>418.40957965865698</v>
      </c>
      <c r="M5059">
        <v>1147.0138560939354</v>
      </c>
      <c r="N5059">
        <v>810.76051323860986</v>
      </c>
      <c r="O5059">
        <v>2128.2090747194552</v>
      </c>
      <c r="P5059">
        <v>1644.9448494036637</v>
      </c>
      <c r="Q5059">
        <v>107.4284960192557</v>
      </c>
      <c r="R5059">
        <v>685.21607171767653</v>
      </c>
      <c r="S5059">
        <v>135.07649005023876</v>
      </c>
      <c r="T5059">
        <v>225.73505232594124</v>
      </c>
      <c r="U5059">
        <v>348.96104137449419</v>
      </c>
      <c r="V5059">
        <v>2103.0107432970244</v>
      </c>
      <c r="W5059">
        <v>860.92199165686191</v>
      </c>
      <c r="X5059">
        <v>1857.3270119283259</v>
      </c>
      <c r="Y5059">
        <v>2404.3407898902578</v>
      </c>
      <c r="Z5059">
        <v>505.73051164818315</v>
      </c>
      <c r="AA5059">
        <v>11416.550974796959</v>
      </c>
      <c r="AB5059"/>
      <c r="AC5059">
        <v>317.07900373225232</v>
      </c>
      <c r="AD5059">
        <v>1197.1754451996128</v>
      </c>
      <c r="AE5059">
        <v>1207.420047324802</v>
      </c>
      <c r="AF5059">
        <v>2087.8766160031182</v>
      </c>
      <c r="AG5059">
        <v>13220.932040229269</v>
      </c>
      <c r="AH5059">
        <v>2549.9738499558666</v>
      </c>
      <c r="AI5059">
        <v>288.73088088201786</v>
      </c>
      <c r="AJ5059">
        <v>1265.1702666281228</v>
      </c>
      <c r="AK5059">
        <v>320.22879516005617</v>
      </c>
      <c r="AL5059">
        <v>50547.734375</v>
      </c>
      <c r="AM5059">
        <v>39369.74609375</v>
      </c>
      <c r="AN5059">
        <v>11177.98828125</v>
      </c>
      <c r="AO5059" s="5" t="s">
        <v>3432</v>
      </c>
    </row>
    <row r="5060" spans="1:41" ht="14.25" x14ac:dyDescent="0.45">
      <c r="A5060">
        <v>2024</v>
      </c>
      <c r="B5060" s="5" t="s">
        <v>589</v>
      </c>
      <c r="C5060" s="5" t="s">
        <v>277</v>
      </c>
      <c r="D5060" s="5" t="s">
        <v>107</v>
      </c>
      <c r="E5060" s="5" t="s">
        <v>108</v>
      </c>
      <c r="F5060" s="5" t="s">
        <v>108</v>
      </c>
      <c r="G5060" s="5" t="s">
        <v>86</v>
      </c>
      <c r="H5060" s="5" t="s">
        <v>130</v>
      </c>
      <c r="I5060">
        <v>341.0524653003867</v>
      </c>
      <c r="J5060">
        <v>296.92085516069659</v>
      </c>
      <c r="K5060">
        <v>460.10813895862788</v>
      </c>
      <c r="L5060">
        <v>486.45881935817084</v>
      </c>
      <c r="M5060">
        <v>522.74798443784607</v>
      </c>
      <c r="N5060">
        <v>1095.1570273972875</v>
      </c>
      <c r="O5060">
        <v>2120.1602297870472</v>
      </c>
      <c r="P5060">
        <v>1210.6174202160435</v>
      </c>
      <c r="Q5060">
        <v>108.47240553004991</v>
      </c>
      <c r="R5060">
        <v>647.0325295357901</v>
      </c>
      <c r="S5060">
        <v>146.44527612997905</v>
      </c>
      <c r="T5060">
        <v>627.29758132541531</v>
      </c>
      <c r="U5060">
        <v>343.96817376010273</v>
      </c>
      <c r="V5060">
        <v>2640.9228173799984</v>
      </c>
      <c r="W5060">
        <v>805.03189603428302</v>
      </c>
      <c r="X5060">
        <v>1397.0696133113422</v>
      </c>
      <c r="Y5060">
        <v>3011.0283903619934</v>
      </c>
      <c r="Z5060">
        <v>519.20366946367994</v>
      </c>
      <c r="AA5060">
        <v>13962.025771920262</v>
      </c>
      <c r="AB5060">
        <v>187.1437784287489</v>
      </c>
      <c r="AC5060">
        <v>198.64423408638152</v>
      </c>
      <c r="AD5060">
        <v>1252.7767032419542</v>
      </c>
      <c r="AE5060">
        <v>916.89996470398205</v>
      </c>
      <c r="AF5060">
        <v>2470.3110629052971</v>
      </c>
      <c r="AG5060">
        <v>16509.913475196132</v>
      </c>
      <c r="AH5060">
        <v>2567.6997413237373</v>
      </c>
      <c r="AI5060">
        <v>380.56053267075197</v>
      </c>
      <c r="AJ5060">
        <v>1320.4614086899992</v>
      </c>
      <c r="AK5060">
        <v>287.51139144081537</v>
      </c>
      <c r="AL5060">
        <v>56833.64453125</v>
      </c>
      <c r="AM5060">
        <v>46079.08984375</v>
      </c>
      <c r="AN5060">
        <v>10754.5537109375</v>
      </c>
      <c r="AO5060" s="5" t="s">
        <v>1283</v>
      </c>
    </row>
    <row r="5061" spans="1:41" ht="14.25" x14ac:dyDescent="0.45">
      <c r="A5061">
        <v>2024</v>
      </c>
      <c r="B5061" s="5" t="s">
        <v>5028</v>
      </c>
      <c r="C5061" s="5" t="s">
        <v>277</v>
      </c>
      <c r="D5061" s="5" t="s">
        <v>107</v>
      </c>
      <c r="E5061" s="5" t="s">
        <v>108</v>
      </c>
      <c r="F5061" s="5" t="s">
        <v>108</v>
      </c>
      <c r="G5061" s="5" t="s">
        <v>86</v>
      </c>
      <c r="H5061" s="5" t="s">
        <v>130</v>
      </c>
      <c r="I5061">
        <v>278.30387600915901</v>
      </c>
      <c r="J5061">
        <v>21.5</v>
      </c>
      <c r="K5061">
        <v>59</v>
      </c>
      <c r="L5061">
        <v>465</v>
      </c>
      <c r="M5061">
        <v>280</v>
      </c>
      <c r="N5061">
        <v>1082.595</v>
      </c>
      <c r="O5061">
        <v>2112.5661</v>
      </c>
      <c r="P5061">
        <v>322.74200000000002</v>
      </c>
      <c r="Q5061">
        <v>211.3245292290467</v>
      </c>
      <c r="R5061">
        <v>729.12576307464326</v>
      </c>
      <c r="S5061">
        <v>500</v>
      </c>
      <c r="T5061">
        <v>700</v>
      </c>
      <c r="U5061">
        <v>330</v>
      </c>
      <c r="V5061">
        <v>2189</v>
      </c>
      <c r="W5061">
        <v>460</v>
      </c>
      <c r="X5061">
        <v>2305.85</v>
      </c>
      <c r="Y5061">
        <v>2630</v>
      </c>
      <c r="Z5061">
        <v>225.616617048362</v>
      </c>
      <c r="AA5061">
        <v>10896</v>
      </c>
      <c r="AB5061">
        <v>560</v>
      </c>
      <c r="AC5061">
        <v>189.8</v>
      </c>
      <c r="AD5061">
        <v>1321.6556865174191</v>
      </c>
      <c r="AE5061">
        <v>1120</v>
      </c>
      <c r="AF5061">
        <v>1668.6</v>
      </c>
      <c r="AG5061">
        <v>19319</v>
      </c>
      <c r="AH5061">
        <v>880.68042243165701</v>
      </c>
      <c r="AI5061">
        <v>443</v>
      </c>
      <c r="AJ5061">
        <v>1673</v>
      </c>
      <c r="AK5061">
        <v>305</v>
      </c>
      <c r="AL5061">
        <v>53279.359375</v>
      </c>
      <c r="AM5061">
        <v>43351.609375</v>
      </c>
      <c r="AN5061">
        <v>9927.7529296875</v>
      </c>
      <c r="AO5061" s="5" t="s">
        <v>6146</v>
      </c>
    </row>
    <row r="5062" spans="1:41" ht="14.25" x14ac:dyDescent="0.45">
      <c r="A5062">
        <v>2024</v>
      </c>
      <c r="B5062" s="5" t="s">
        <v>1508</v>
      </c>
      <c r="C5062" s="5" t="s">
        <v>277</v>
      </c>
      <c r="D5062" s="5" t="s">
        <v>107</v>
      </c>
      <c r="E5062" s="5" t="s">
        <v>108</v>
      </c>
      <c r="F5062" s="5" t="s">
        <v>108</v>
      </c>
      <c r="G5062" s="5" t="s">
        <v>86</v>
      </c>
      <c r="H5062" s="5" t="s">
        <v>130</v>
      </c>
      <c r="I5062">
        <v>523.93082040570357</v>
      </c>
      <c r="J5062">
        <v>181.37040348882502</v>
      </c>
      <c r="K5062">
        <v>404.36447975108661</v>
      </c>
      <c r="L5062">
        <v>631.81949961107284</v>
      </c>
      <c r="M5062">
        <v>1274.3912326394577</v>
      </c>
      <c r="N5062">
        <v>757.73789057942986</v>
      </c>
      <c r="O5062">
        <v>468.59946221154564</v>
      </c>
      <c r="P5062">
        <v>1194.6611583846061</v>
      </c>
      <c r="Q5062">
        <v>111.75210130758884</v>
      </c>
      <c r="R5062">
        <v>860.93881627563451</v>
      </c>
      <c r="S5062">
        <v>140.89467295670406</v>
      </c>
      <c r="T5062">
        <v>1263.6389992221457</v>
      </c>
      <c r="U5062">
        <v>360.52237303639436</v>
      </c>
      <c r="V5062">
        <v>2014.4511712599704</v>
      </c>
      <c r="W5062">
        <v>766.60765952810164</v>
      </c>
      <c r="X5062">
        <v>2300.8760110836565</v>
      </c>
      <c r="Y5062">
        <v>2590.4599484053983</v>
      </c>
      <c r="Z5062">
        <v>490.71314469793322</v>
      </c>
      <c r="AA5062">
        <v>11269.699898048668</v>
      </c>
      <c r="AB5062">
        <v>182.17462238785933</v>
      </c>
      <c r="AC5062">
        <v>318.01581480423999</v>
      </c>
      <c r="AD5062">
        <v>887.33740172939451</v>
      </c>
      <c r="AE5062">
        <v>673.9407995851443</v>
      </c>
      <c r="AF5062">
        <v>2010.9722607392189</v>
      </c>
      <c r="AG5062">
        <v>10616.673658464726</v>
      </c>
      <c r="AH5062">
        <v>1375.1530348385011</v>
      </c>
      <c r="AI5062">
        <v>335.91736729322037</v>
      </c>
      <c r="AJ5062">
        <v>752.87281089965848</v>
      </c>
      <c r="AK5062">
        <v>319.06884730359178</v>
      </c>
      <c r="AL5062">
        <v>45079.5546875</v>
      </c>
      <c r="AM5062">
        <v>35360.53125</v>
      </c>
      <c r="AN5062">
        <v>9719.0234375</v>
      </c>
      <c r="AO5062" s="5" t="s">
        <v>3431</v>
      </c>
    </row>
    <row r="5063" spans="1:41" ht="14.25" x14ac:dyDescent="0.45">
      <c r="A5063">
        <v>2024</v>
      </c>
      <c r="B5063" s="5" t="s">
        <v>4071</v>
      </c>
      <c r="C5063" s="5" t="s">
        <v>277</v>
      </c>
      <c r="D5063" s="5" t="s">
        <v>107</v>
      </c>
      <c r="E5063" s="5" t="s">
        <v>108</v>
      </c>
      <c r="F5063" s="5" t="s">
        <v>108</v>
      </c>
      <c r="G5063" s="5" t="s">
        <v>86</v>
      </c>
      <c r="H5063" s="5" t="s">
        <v>130</v>
      </c>
      <c r="I5063">
        <v>269.17035933509078</v>
      </c>
      <c r="J5063">
        <v>446.42737548851386</v>
      </c>
      <c r="K5063">
        <v>420.93320415384198</v>
      </c>
      <c r="L5063">
        <v>478.31504516626484</v>
      </c>
      <c r="M5063">
        <v>586.33195461338198</v>
      </c>
      <c r="N5063">
        <v>883.36001975853583</v>
      </c>
      <c r="O5063">
        <v>2170.1213774312023</v>
      </c>
      <c r="P5063">
        <v>448.99742703016608</v>
      </c>
      <c r="Q5063">
        <v>108.32383816714494</v>
      </c>
      <c r="R5063">
        <v>687.88145861522128</v>
      </c>
      <c r="S5063">
        <v>0</v>
      </c>
      <c r="T5063">
        <v>617.18070344034174</v>
      </c>
      <c r="U5063">
        <v>358.3464842968379</v>
      </c>
      <c r="V5063">
        <v>2547.9276707028775</v>
      </c>
      <c r="W5063">
        <v>659.3547181754318</v>
      </c>
      <c r="X5063">
        <v>1521.3504339804424</v>
      </c>
      <c r="Y5063">
        <v>2679.5928874368169</v>
      </c>
      <c r="Z5063">
        <v>355.90753898393041</v>
      </c>
      <c r="AA5063">
        <v>10182.452972259905</v>
      </c>
      <c r="AB5063">
        <v>184.16672190659796</v>
      </c>
      <c r="AC5063">
        <v>195.44055608944154</v>
      </c>
      <c r="AD5063">
        <v>1251.062119423681</v>
      </c>
      <c r="AE5063">
        <v>1118.6400249856194</v>
      </c>
      <c r="AF5063">
        <v>1379.1122064356846</v>
      </c>
      <c r="AG5063">
        <v>17018.757897367424</v>
      </c>
      <c r="AH5063">
        <v>1668.4451683003906</v>
      </c>
      <c r="AI5063">
        <v>407.33926427062556</v>
      </c>
      <c r="AJ5063">
        <v>847.13187413197386</v>
      </c>
      <c r="AK5063">
        <v>282.87448907682329</v>
      </c>
      <c r="AL5063">
        <v>49774.94921875</v>
      </c>
      <c r="AM5063">
        <v>40005.78515625</v>
      </c>
      <c r="AN5063">
        <v>9769.1591796875</v>
      </c>
      <c r="AO5063" s="5" t="s">
        <v>4778</v>
      </c>
    </row>
    <row r="5064" spans="1:41" ht="14.25" x14ac:dyDescent="0.45">
      <c r="A5064">
        <v>2024</v>
      </c>
      <c r="B5064" s="5" t="s">
        <v>1509</v>
      </c>
      <c r="C5064" s="5" t="s">
        <v>277</v>
      </c>
      <c r="D5064" s="5" t="s">
        <v>107</v>
      </c>
      <c r="E5064" s="5" t="s">
        <v>108</v>
      </c>
      <c r="F5064" s="5" t="s">
        <v>108</v>
      </c>
      <c r="G5064" s="5" t="s">
        <v>87</v>
      </c>
      <c r="H5064" s="5" t="s">
        <v>130</v>
      </c>
      <c r="I5064">
        <v>609.60165325154151</v>
      </c>
      <c r="J5064">
        <v>330.5</v>
      </c>
      <c r="K5064">
        <v>541.14397850134969</v>
      </c>
      <c r="L5064">
        <v>467.5737785175757</v>
      </c>
      <c r="M5064">
        <v>1310.9597814917081</v>
      </c>
      <c r="N5064">
        <v>904.76006064747344</v>
      </c>
      <c r="O5064">
        <v>2400.4022923428979</v>
      </c>
      <c r="P5064">
        <v>1566.7178799999999</v>
      </c>
      <c r="Q5064">
        <v>120.780291718844</v>
      </c>
      <c r="R5064">
        <v>813.48082308042888</v>
      </c>
      <c r="S5064">
        <v>148.2147070583878</v>
      </c>
      <c r="T5064">
        <v>245.8288447097606</v>
      </c>
      <c r="U5064">
        <v>397.20796456939308</v>
      </c>
      <c r="V5064">
        <v>2433</v>
      </c>
      <c r="W5064">
        <v>966.40159558056541</v>
      </c>
      <c r="X5064">
        <v>2072.6654449930079</v>
      </c>
      <c r="Y5064">
        <v>2766.3429000000001</v>
      </c>
      <c r="Z5064">
        <v>568.78907388666948</v>
      </c>
      <c r="AA5064">
        <v>13031.75872419086</v>
      </c>
      <c r="AB5064"/>
      <c r="AC5064">
        <v>355.01461</v>
      </c>
      <c r="AD5064">
        <v>1351.3642519097771</v>
      </c>
      <c r="AE5064">
        <v>1358.156682864462</v>
      </c>
      <c r="AF5064">
        <v>2376.5438618823609</v>
      </c>
      <c r="AG5064">
        <v>15956.02383723512</v>
      </c>
      <c r="AH5064">
        <v>2915.3605064193439</v>
      </c>
      <c r="AI5064">
        <v>322.20632977562309</v>
      </c>
      <c r="AJ5064">
        <v>1444.799617171599</v>
      </c>
      <c r="AK5064">
        <v>377.45344031886168</v>
      </c>
      <c r="AL5064">
        <v>58153.05078125</v>
      </c>
      <c r="AM5064">
        <v>45501.05078125</v>
      </c>
      <c r="AN5064">
        <v>12652</v>
      </c>
      <c r="AO5064" s="5" t="s">
        <v>3433</v>
      </c>
    </row>
    <row r="5065" spans="1:41" ht="14.25" x14ac:dyDescent="0.45">
      <c r="A5065">
        <v>2024</v>
      </c>
      <c r="B5065" s="5" t="s">
        <v>1508</v>
      </c>
      <c r="C5065" s="5" t="s">
        <v>277</v>
      </c>
      <c r="D5065" s="5" t="s">
        <v>107</v>
      </c>
      <c r="E5065" s="5" t="s">
        <v>108</v>
      </c>
      <c r="F5065" s="5" t="s">
        <v>108</v>
      </c>
      <c r="G5065" s="5" t="s">
        <v>87</v>
      </c>
      <c r="H5065" s="5" t="s">
        <v>130</v>
      </c>
      <c r="I5065">
        <v>606.7619235667604</v>
      </c>
      <c r="J5065">
        <v>216</v>
      </c>
      <c r="K5065">
        <v>483.32701302983372</v>
      </c>
      <c r="L5065">
        <v>729.95999999999992</v>
      </c>
      <c r="M5065">
        <v>1482.508147606379</v>
      </c>
      <c r="N5065">
        <v>891.85880960492864</v>
      </c>
      <c r="O5065">
        <v>570</v>
      </c>
      <c r="P5065">
        <v>1591</v>
      </c>
      <c r="Q5065">
        <v>144.88613710359829</v>
      </c>
      <c r="R5065">
        <v>1062.8331783032479</v>
      </c>
      <c r="S5065">
        <v>185.25876972244271</v>
      </c>
      <c r="T5065">
        <v>1692.7185127453449</v>
      </c>
      <c r="U5065">
        <v>417.34206806072871</v>
      </c>
      <c r="V5065">
        <v>2332</v>
      </c>
      <c r="W5065">
        <v>870.02738995704271</v>
      </c>
      <c r="X5065">
        <v>2937.0444367996301</v>
      </c>
      <c r="Y5065">
        <v>3288.7739999999999</v>
      </c>
      <c r="Z5065">
        <v>645.41</v>
      </c>
      <c r="AA5065">
        <v>13323.987085706871</v>
      </c>
      <c r="AB5065">
        <v>173</v>
      </c>
      <c r="AC5065">
        <v>391.80307067366579</v>
      </c>
      <c r="AD5065">
        <v>1225.073904637914</v>
      </c>
      <c r="AE5065">
        <v>764.85924391827893</v>
      </c>
      <c r="AF5065">
        <v>2323.3445977235642</v>
      </c>
      <c r="AG5065">
        <v>13066</v>
      </c>
      <c r="AH5065">
        <v>1862.2191277888071</v>
      </c>
      <c r="AI5065">
        <v>381.2345293905172</v>
      </c>
      <c r="AJ5065">
        <v>1011.449472105923</v>
      </c>
      <c r="AK5065">
        <v>446.8396556600033</v>
      </c>
      <c r="AL5065">
        <v>55117.5234375</v>
      </c>
      <c r="AM5065">
        <v>42808.26953125</v>
      </c>
      <c r="AN5065">
        <v>12309.251953125</v>
      </c>
      <c r="AO5065" s="5" t="s">
        <v>3434</v>
      </c>
    </row>
    <row r="5066" spans="1:41" ht="14.25" x14ac:dyDescent="0.45">
      <c r="A5066">
        <v>2024</v>
      </c>
      <c r="B5066" s="5" t="s">
        <v>5028</v>
      </c>
      <c r="C5066" s="5" t="s">
        <v>277</v>
      </c>
      <c r="D5066" s="5" t="s">
        <v>107</v>
      </c>
      <c r="E5066" s="5" t="s">
        <v>108</v>
      </c>
      <c r="F5066" s="5" t="s">
        <v>108</v>
      </c>
      <c r="G5066" s="5" t="s">
        <v>87</v>
      </c>
      <c r="H5066" s="5" t="s">
        <v>130</v>
      </c>
      <c r="I5066">
        <v>313.41536629702279</v>
      </c>
      <c r="J5066">
        <v>25.13831492115246</v>
      </c>
      <c r="K5066">
        <v>65</v>
      </c>
      <c r="L5066">
        <v>524.5386330311195</v>
      </c>
      <c r="M5066">
        <v>309.14262489599997</v>
      </c>
      <c r="N5066">
        <v>1202.316010688462</v>
      </c>
      <c r="O5066">
        <v>2332.443676501091</v>
      </c>
      <c r="P5066">
        <v>358.08353996800003</v>
      </c>
      <c r="Q5066">
        <v>235.38524478639371</v>
      </c>
      <c r="R5066">
        <v>799.4968914477372</v>
      </c>
      <c r="S5066">
        <v>543.96714483467986</v>
      </c>
      <c r="T5066">
        <v>787.02032789144891</v>
      </c>
      <c r="U5066">
        <v>371.63359835712009</v>
      </c>
      <c r="V5066">
        <v>2472</v>
      </c>
      <c r="W5066">
        <v>507.87716947199999</v>
      </c>
      <c r="X5066">
        <v>2619.4456</v>
      </c>
      <c r="Y5066">
        <v>2938.2233893329571</v>
      </c>
      <c r="Z5066">
        <v>250.56689801321181</v>
      </c>
      <c r="AA5066">
        <v>12695</v>
      </c>
      <c r="AB5066">
        <v>649</v>
      </c>
      <c r="AC5066">
        <v>209.55453644735999</v>
      </c>
      <c r="AD5066">
        <v>1472.1350542181699</v>
      </c>
      <c r="AE5066">
        <v>1212.3240192000001</v>
      </c>
      <c r="AF5066">
        <v>1882.247662528443</v>
      </c>
      <c r="AG5066">
        <v>23258</v>
      </c>
      <c r="AH5066">
        <v>994.70979929392502</v>
      </c>
      <c r="AI5066">
        <v>489.10779581760011</v>
      </c>
      <c r="AJ5066">
        <v>1921.751121977245</v>
      </c>
      <c r="AK5066">
        <v>337</v>
      </c>
      <c r="AL5066">
        <v>61776.5234375</v>
      </c>
      <c r="AM5066">
        <v>50669.671875</v>
      </c>
      <c r="AN5066">
        <v>11106.8486328125</v>
      </c>
      <c r="AO5066" s="5" t="s">
        <v>6147</v>
      </c>
    </row>
    <row r="5067" spans="1:41" ht="14.25" x14ac:dyDescent="0.45">
      <c r="A5067">
        <v>2024</v>
      </c>
      <c r="B5067" s="5" t="s">
        <v>589</v>
      </c>
      <c r="C5067" s="5" t="s">
        <v>277</v>
      </c>
      <c r="D5067" s="5" t="s">
        <v>107</v>
      </c>
      <c r="E5067" s="5" t="s">
        <v>108</v>
      </c>
      <c r="F5067" s="5" t="s">
        <v>108</v>
      </c>
      <c r="G5067" s="5" t="s">
        <v>87</v>
      </c>
      <c r="H5067" s="5" t="s">
        <v>130</v>
      </c>
      <c r="I5067">
        <v>367.47446689258192</v>
      </c>
      <c r="J5067">
        <v>331.71199999999982</v>
      </c>
      <c r="K5067">
        <v>493.72373370798368</v>
      </c>
      <c r="L5067">
        <v>542.48903361504176</v>
      </c>
      <c r="M5067">
        <v>574.29999999999995</v>
      </c>
      <c r="N5067">
        <v>1240.6066249999999</v>
      </c>
      <c r="O5067">
        <v>2330.1625950263669</v>
      </c>
      <c r="P5067">
        <v>1531.4</v>
      </c>
      <c r="Q5067">
        <v>118.5886538177446</v>
      </c>
      <c r="R5067">
        <v>695.68371958931789</v>
      </c>
      <c r="S5067">
        <v>156.37821266063301</v>
      </c>
      <c r="T5067">
        <v>606.399755151725</v>
      </c>
      <c r="U5067">
        <v>352.70651158054022</v>
      </c>
      <c r="V5067">
        <v>62</v>
      </c>
      <c r="W5067">
        <v>890.57586171652872</v>
      </c>
      <c r="X5067">
        <v>1565.658565005969</v>
      </c>
      <c r="Y5067">
        <v>3322.3968</v>
      </c>
      <c r="Z5067">
        <v>572.12703448705417</v>
      </c>
      <c r="AA5067">
        <v>15618.164453604661</v>
      </c>
      <c r="AB5067">
        <v>179</v>
      </c>
      <c r="AC5067">
        <v>220.03088</v>
      </c>
      <c r="AD5067">
        <v>1380.474488634997</v>
      </c>
      <c r="AE5067">
        <v>1078.615841922674</v>
      </c>
      <c r="AF5067">
        <v>2754.8409195503509</v>
      </c>
      <c r="AG5067">
        <v>18720.943624870139</v>
      </c>
      <c r="AH5067">
        <v>2888.8563518032679</v>
      </c>
      <c r="AI5067">
        <v>418.12158302433812</v>
      </c>
      <c r="AJ5067">
        <v>1479.805798205861</v>
      </c>
      <c r="AK5067">
        <v>315.88855860355199</v>
      </c>
      <c r="AL5067">
        <v>60809.12109375</v>
      </c>
      <c r="AM5067">
        <v>49009.5859375</v>
      </c>
      <c r="AN5067">
        <v>11799.5400390625</v>
      </c>
      <c r="AO5067" s="5" t="s">
        <v>1284</v>
      </c>
    </row>
    <row r="5068" spans="1:41" ht="14.25" x14ac:dyDescent="0.45">
      <c r="A5068">
        <v>2024</v>
      </c>
      <c r="B5068" s="5" t="s">
        <v>4071</v>
      </c>
      <c r="C5068" s="5" t="s">
        <v>277</v>
      </c>
      <c r="D5068" s="5" t="s">
        <v>107</v>
      </c>
      <c r="E5068" s="5" t="s">
        <v>108</v>
      </c>
      <c r="F5068" s="5" t="s">
        <v>108</v>
      </c>
      <c r="G5068" s="5" t="s">
        <v>87</v>
      </c>
      <c r="H5068" s="5" t="s">
        <v>130</v>
      </c>
      <c r="I5068">
        <v>300.58503015473423</v>
      </c>
      <c r="J5068">
        <v>500.48699357266793</v>
      </c>
      <c r="K5068">
        <v>460.38911870104653</v>
      </c>
      <c r="L5068">
        <v>534.33150000000012</v>
      </c>
      <c r="M5068">
        <v>641.94526200000007</v>
      </c>
      <c r="N5068">
        <v>971.86408458229346</v>
      </c>
      <c r="O5068">
        <v>2371.220775902807</v>
      </c>
      <c r="P5068">
        <v>482.95701777258279</v>
      </c>
      <c r="Q5068">
        <v>118.8269971176703</v>
      </c>
      <c r="R5068">
        <v>742.08073448221944</v>
      </c>
      <c r="S5068">
        <v>0</v>
      </c>
      <c r="T5068">
        <v>689.21140058956792</v>
      </c>
      <c r="U5068">
        <v>371.63359835712009</v>
      </c>
      <c r="V5068">
        <v>2865</v>
      </c>
      <c r="W5068">
        <v>726.12682671724303</v>
      </c>
      <c r="X5068">
        <v>2188.1335806299521</v>
      </c>
      <c r="Y5068">
        <v>2936.0250317919108</v>
      </c>
      <c r="Z5068">
        <v>391</v>
      </c>
      <c r="AA5068">
        <v>11330</v>
      </c>
      <c r="AB5068">
        <v>179.04</v>
      </c>
      <c r="AC5068">
        <v>213.97096999999999</v>
      </c>
      <c r="AD5068">
        <v>1372.3660218667669</v>
      </c>
      <c r="AE5068">
        <v>1224.7016309496</v>
      </c>
      <c r="AF5068">
        <v>1540.067358019053</v>
      </c>
      <c r="AG5068">
        <v>19019</v>
      </c>
      <c r="AH5068">
        <v>1800</v>
      </c>
      <c r="AI5068">
        <v>445.96031802854401</v>
      </c>
      <c r="AJ5068">
        <v>946</v>
      </c>
      <c r="AK5068">
        <v>309.69466529760001</v>
      </c>
      <c r="AL5068">
        <v>55672.6171875</v>
      </c>
      <c r="AM5068">
        <v>44488.53125</v>
      </c>
      <c r="AN5068">
        <v>11184.087890625</v>
      </c>
      <c r="AO5068" s="5" t="s">
        <v>4779</v>
      </c>
    </row>
    <row r="5069" spans="1:41" ht="14.25" x14ac:dyDescent="0.45">
      <c r="A5069">
        <v>2024</v>
      </c>
      <c r="B5069" s="5" t="s">
        <v>589</v>
      </c>
      <c r="C5069" s="5" t="s">
        <v>277</v>
      </c>
      <c r="D5069" s="5" t="s">
        <v>107</v>
      </c>
      <c r="E5069" s="5" t="s">
        <v>30</v>
      </c>
      <c r="F5069" s="5" t="s">
        <v>30</v>
      </c>
      <c r="G5069" s="5" t="s">
        <v>86</v>
      </c>
      <c r="H5069" s="5" t="s">
        <v>130</v>
      </c>
      <c r="I5069">
        <v>7567.9486643109421</v>
      </c>
      <c r="J5069">
        <v>2747.130023981847</v>
      </c>
      <c r="K5069">
        <v>1711.1361260338447</v>
      </c>
      <c r="L5069">
        <v>2699.3262295536547</v>
      </c>
      <c r="M5069">
        <v>6207.1926660185218</v>
      </c>
      <c r="N5069">
        <v>4364.6320212653518</v>
      </c>
      <c r="O5069">
        <v>3653.9457128272911</v>
      </c>
      <c r="P5069">
        <v>289.60238337856674</v>
      </c>
      <c r="Q5069">
        <v>2573.4970313206563</v>
      </c>
      <c r="R5069">
        <v>3659.2358910649227</v>
      </c>
      <c r="S5069">
        <v>4582.9242663276154</v>
      </c>
      <c r="T5069">
        <v>3972.8846817276303</v>
      </c>
      <c r="U5069">
        <v>1202.3203642070459</v>
      </c>
      <c r="V5069">
        <v>3156.3523300357147</v>
      </c>
      <c r="W5069">
        <v>977.5387308987722</v>
      </c>
      <c r="X5069">
        <v>5974.7019633102063</v>
      </c>
      <c r="Y5069">
        <v>16595.157513963863</v>
      </c>
      <c r="Z5069">
        <v>1454.6184059201591</v>
      </c>
      <c r="AA5069">
        <v>31935.244971608441</v>
      </c>
      <c r="AB5069">
        <v>633.57055713866953</v>
      </c>
      <c r="AC5069">
        <v>5827.0801464964215</v>
      </c>
      <c r="AD5069">
        <v>3197.6870586611844</v>
      </c>
      <c r="AE5069">
        <v>4057.5698552065614</v>
      </c>
      <c r="AF5069">
        <v>23104.558586401901</v>
      </c>
      <c r="AG5069">
        <v>29847.582980074982</v>
      </c>
      <c r="AH5069">
        <v>14923.736479976022</v>
      </c>
      <c r="AI5069">
        <v>2055.445074809611</v>
      </c>
      <c r="AJ5069">
        <v>11857.437576500597</v>
      </c>
      <c r="AK5069">
        <v>1770.0709225934488</v>
      </c>
      <c r="AL5069">
        <v>202600.109375</v>
      </c>
      <c r="AM5069">
        <v>152939.28125</v>
      </c>
      <c r="AN5069">
        <v>49660.83203125</v>
      </c>
      <c r="AO5069" s="5" t="s">
        <v>1285</v>
      </c>
    </row>
    <row r="5070" spans="1:41" ht="14.25" x14ac:dyDescent="0.45">
      <c r="A5070">
        <v>2024</v>
      </c>
      <c r="B5070" s="5" t="s">
        <v>4071</v>
      </c>
      <c r="C5070" s="5" t="s">
        <v>277</v>
      </c>
      <c r="D5070" s="5" t="s">
        <v>107</v>
      </c>
      <c r="E5070" s="5" t="s">
        <v>30</v>
      </c>
      <c r="F5070" s="5" t="s">
        <v>30</v>
      </c>
      <c r="G5070" s="5" t="s">
        <v>86</v>
      </c>
      <c r="H5070" s="5" t="s">
        <v>130</v>
      </c>
      <c r="I5070">
        <v>8658.8882256897796</v>
      </c>
      <c r="J5070">
        <v>3698.2483615319416</v>
      </c>
      <c r="K5070">
        <v>1701.6752060081244</v>
      </c>
      <c r="L5070">
        <v>1971.8923474918918</v>
      </c>
      <c r="M5070">
        <v>6024.7958565615527</v>
      </c>
      <c r="N5070">
        <v>5417.419374129091</v>
      </c>
      <c r="O5070">
        <v>3772.3174946849767</v>
      </c>
      <c r="P5070">
        <v>4081.2896343882958</v>
      </c>
      <c r="Q5070">
        <v>2399.8577908714938</v>
      </c>
      <c r="R5070">
        <v>3600.2207700686604</v>
      </c>
      <c r="S5070">
        <v>4508.5050386316962</v>
      </c>
      <c r="T5070">
        <v>3908.8111217888309</v>
      </c>
      <c r="U5070">
        <v>1182.9296815939883</v>
      </c>
      <c r="V5070">
        <v>3270.0290937280774</v>
      </c>
      <c r="W5070">
        <v>2242.4232224999082</v>
      </c>
      <c r="X5070">
        <v>5995.91053392292</v>
      </c>
      <c r="Y5070">
        <v>16413.920807995888</v>
      </c>
      <c r="Z5070">
        <v>1676.6742443462617</v>
      </c>
      <c r="AA5070">
        <v>33826.645721059394</v>
      </c>
      <c r="AB5070">
        <v>623.35251047474515</v>
      </c>
      <c r="AC5070">
        <v>6019.7577791231524</v>
      </c>
      <c r="AD5070">
        <v>4029.4390902762457</v>
      </c>
      <c r="AE5070">
        <v>4779.0359136397128</v>
      </c>
      <c r="AF5070">
        <v>20747.352253751673</v>
      </c>
      <c r="AG5070">
        <v>39589.056222180719</v>
      </c>
      <c r="AH5070">
        <v>11396.24168902591</v>
      </c>
      <c r="AI5070">
        <v>2260.9386436031186</v>
      </c>
      <c r="AJ5070">
        <v>11515.08326581718</v>
      </c>
      <c r="AK5070">
        <v>1589.7699776571872</v>
      </c>
      <c r="AL5070">
        <v>216902.46875</v>
      </c>
      <c r="AM5070">
        <v>168848.296875</v>
      </c>
      <c r="AN5070">
        <v>48054.1796875</v>
      </c>
      <c r="AO5070" s="5" t="s">
        <v>4780</v>
      </c>
    </row>
    <row r="5071" spans="1:41" ht="14.25" x14ac:dyDescent="0.45">
      <c r="A5071">
        <v>2024</v>
      </c>
      <c r="B5071" s="5" t="s">
        <v>5028</v>
      </c>
      <c r="C5071" s="5" t="s">
        <v>277</v>
      </c>
      <c r="D5071" s="5" t="s">
        <v>107</v>
      </c>
      <c r="E5071" s="5" t="s">
        <v>30</v>
      </c>
      <c r="F5071" s="5" t="s">
        <v>30</v>
      </c>
      <c r="G5071" s="5" t="s">
        <v>86</v>
      </c>
      <c r="H5071" s="5" t="s">
        <v>130</v>
      </c>
      <c r="I5071">
        <v>6921.113332149851</v>
      </c>
      <c r="J5071">
        <v>11131.377126394949</v>
      </c>
      <c r="K5071">
        <v>1702</v>
      </c>
      <c r="L5071">
        <v>1650</v>
      </c>
      <c r="M5071">
        <v>6162.9790434624001</v>
      </c>
      <c r="N5071">
        <v>4815.3999999999996</v>
      </c>
      <c r="O5071">
        <v>3671.7607225500001</v>
      </c>
      <c r="P5071">
        <v>4625</v>
      </c>
      <c r="Q5071">
        <v>2308.120431741756</v>
      </c>
      <c r="R5071">
        <v>3500</v>
      </c>
      <c r="S5071">
        <v>6500</v>
      </c>
      <c r="T5071">
        <v>4000</v>
      </c>
      <c r="U5071">
        <v>1150</v>
      </c>
      <c r="V5071">
        <v>2629</v>
      </c>
      <c r="W5071">
        <v>2091.1290412608</v>
      </c>
      <c r="X5071">
        <v>10836</v>
      </c>
      <c r="Y5071">
        <v>15129</v>
      </c>
      <c r="Z5071">
        <v>1879.364</v>
      </c>
      <c r="AA5071">
        <v>29867</v>
      </c>
      <c r="AB5071">
        <v>176</v>
      </c>
      <c r="AC5071">
        <v>5439.2261732434863</v>
      </c>
      <c r="AD5071">
        <v>4161.9430000000002</v>
      </c>
      <c r="AE5071">
        <v>4446</v>
      </c>
      <c r="AF5071">
        <v>20230</v>
      </c>
      <c r="AG5071">
        <v>39834</v>
      </c>
      <c r="AH5071">
        <v>7413</v>
      </c>
      <c r="AI5071">
        <v>2624</v>
      </c>
      <c r="AJ5071">
        <v>11923</v>
      </c>
      <c r="AK5071">
        <v>1466</v>
      </c>
      <c r="AL5071">
        <v>218282.40625</v>
      </c>
      <c r="AM5071">
        <v>167477.59375</v>
      </c>
      <c r="AN5071">
        <v>50804.80859375</v>
      </c>
      <c r="AO5071" s="5" t="s">
        <v>6148</v>
      </c>
    </row>
    <row r="5072" spans="1:41" ht="14.25" x14ac:dyDescent="0.45">
      <c r="A5072">
        <v>2024</v>
      </c>
      <c r="B5072" s="5" t="s">
        <v>1509</v>
      </c>
      <c r="C5072" s="5" t="s">
        <v>277</v>
      </c>
      <c r="D5072" s="5" t="s">
        <v>107</v>
      </c>
      <c r="E5072" s="5" t="s">
        <v>30</v>
      </c>
      <c r="F5072" s="5" t="s">
        <v>30</v>
      </c>
      <c r="G5072" s="5" t="s">
        <v>86</v>
      </c>
      <c r="H5072" s="5" t="s">
        <v>130</v>
      </c>
      <c r="I5072">
        <v>5687.4733881377842</v>
      </c>
      <c r="J5072">
        <v>3137.9673944480073</v>
      </c>
      <c r="K5072">
        <v>1526.1426122240823</v>
      </c>
      <c r="L5072">
        <v>1860.7403911109809</v>
      </c>
      <c r="M5072">
        <v>5043.5038530881629</v>
      </c>
      <c r="N5072">
        <v>4204.8392648781464</v>
      </c>
      <c r="O5072">
        <v>3319.3982468167842</v>
      </c>
      <c r="P5072">
        <v>383.22462371613278</v>
      </c>
      <c r="Q5072">
        <v>3441.8537380859893</v>
      </c>
      <c r="R5072">
        <v>3233.7613467421511</v>
      </c>
      <c r="S5072">
        <v>8071.6950814850852</v>
      </c>
      <c r="T5072">
        <v>3674.7566657711363</v>
      </c>
      <c r="U5072">
        <v>1091.9276949719947</v>
      </c>
      <c r="V5072">
        <v>2722.4697240984447</v>
      </c>
      <c r="W5072">
        <v>981.6849949988607</v>
      </c>
      <c r="X5072">
        <v>5778.7333451060213</v>
      </c>
      <c r="Y5072">
        <v>14511.08910789225</v>
      </c>
      <c r="Z5072">
        <v>1875.1752168598164</v>
      </c>
      <c r="AA5072">
        <v>29500.300063637311</v>
      </c>
      <c r="AB5072"/>
      <c r="AC5072">
        <v>3976.0867123643698</v>
      </c>
      <c r="AD5072">
        <v>3745.2510977863376</v>
      </c>
      <c r="AE5072">
        <v>3939.2201924835736</v>
      </c>
      <c r="AF5072">
        <v>22486.361003091552</v>
      </c>
      <c r="AG5072">
        <v>28170.395845789979</v>
      </c>
      <c r="AH5072">
        <v>8512.8856456101894</v>
      </c>
      <c r="AI5072">
        <v>1740.784729099584</v>
      </c>
      <c r="AJ5072">
        <v>12579.65939865005</v>
      </c>
      <c r="AK5072">
        <v>1714.1740231453566</v>
      </c>
      <c r="AL5072">
        <v>186911.53125</v>
      </c>
      <c r="AM5072">
        <v>142802.546875</v>
      </c>
      <c r="AN5072">
        <v>44109.01171875</v>
      </c>
      <c r="AO5072" s="5" t="s">
        <v>3436</v>
      </c>
    </row>
    <row r="5073" spans="1:41" ht="14.25" x14ac:dyDescent="0.45">
      <c r="A5073">
        <v>2024</v>
      </c>
      <c r="B5073" s="5" t="s">
        <v>1508</v>
      </c>
      <c r="C5073" s="5" t="s">
        <v>277</v>
      </c>
      <c r="D5073" s="5" t="s">
        <v>107</v>
      </c>
      <c r="E5073" s="5" t="s">
        <v>30</v>
      </c>
      <c r="F5073" s="5" t="s">
        <v>30</v>
      </c>
      <c r="G5073" s="5" t="s">
        <v>86</v>
      </c>
      <c r="H5073" s="5" t="s">
        <v>130</v>
      </c>
      <c r="I5073">
        <v>5315.0149314296123</v>
      </c>
      <c r="J5073">
        <v>5184.8974395220339</v>
      </c>
      <c r="K5073">
        <v>1160.8900075391946</v>
      </c>
      <c r="L5073">
        <v>1254.1617067279794</v>
      </c>
      <c r="M5073">
        <v>4934.830327717721</v>
      </c>
      <c r="N5073">
        <v>4213.4847516141836</v>
      </c>
      <c r="O5073">
        <v>3379.1812904198878</v>
      </c>
      <c r="P5073">
        <v>291.69000232044527</v>
      </c>
      <c r="Q5073">
        <v>2230.3228336270868</v>
      </c>
      <c r="R5073">
        <v>2846.8891574850491</v>
      </c>
      <c r="S5073">
        <v>4103.1676418053539</v>
      </c>
      <c r="T5073">
        <v>3580.3104977960793</v>
      </c>
      <c r="U5073">
        <v>1624.1982558489958</v>
      </c>
      <c r="V5073">
        <v>2891.6272432200099</v>
      </c>
      <c r="W5073">
        <v>712.33436451151056</v>
      </c>
      <c r="X5073">
        <v>5652.637562054405</v>
      </c>
      <c r="Y5073">
        <v>15248.963623113241</v>
      </c>
      <c r="Z5073">
        <v>1586.9199765231444</v>
      </c>
      <c r="AA5073">
        <v>22117.037374347801</v>
      </c>
      <c r="AB5073">
        <v>638.13769460718356</v>
      </c>
      <c r="AC5073">
        <v>4212.1299974071517</v>
      </c>
      <c r="AD5073">
        <v>3323.3705679542427</v>
      </c>
      <c r="AE5073">
        <v>4036.7007816584228</v>
      </c>
      <c r="AF5073">
        <v>21177.274045266666</v>
      </c>
      <c r="AG5073">
        <v>32574.507334948208</v>
      </c>
      <c r="AH5073">
        <v>9403.7381424953946</v>
      </c>
      <c r="AI5073">
        <v>1745.9278839252645</v>
      </c>
      <c r="AJ5073">
        <v>16653.307568335997</v>
      </c>
      <c r="AK5073">
        <v>1843.1517104181917</v>
      </c>
      <c r="AL5073">
        <v>183936.8125</v>
      </c>
      <c r="AM5073">
        <v>143459.140625</v>
      </c>
      <c r="AN5073">
        <v>40477.67578125</v>
      </c>
      <c r="AO5073" s="5" t="s">
        <v>3435</v>
      </c>
    </row>
    <row r="5074" spans="1:41" ht="14.25" x14ac:dyDescent="0.45">
      <c r="A5074">
        <v>2024</v>
      </c>
      <c r="B5074" s="5" t="s">
        <v>4071</v>
      </c>
      <c r="C5074" s="5" t="s">
        <v>277</v>
      </c>
      <c r="D5074" s="5" t="s">
        <v>107</v>
      </c>
      <c r="E5074" s="5" t="s">
        <v>30</v>
      </c>
      <c r="F5074" s="5" t="s">
        <v>30</v>
      </c>
      <c r="G5074" s="5" t="s">
        <v>87</v>
      </c>
      <c r="H5074" s="5" t="s">
        <v>130</v>
      </c>
      <c r="I5074">
        <v>9647.1903193203343</v>
      </c>
      <c r="J5074">
        <v>3595.298758613334</v>
      </c>
      <c r="K5074">
        <v>1861.180683012059</v>
      </c>
      <c r="L5074">
        <v>2202.824700000001</v>
      </c>
      <c r="M5074">
        <v>6596.0247683468879</v>
      </c>
      <c r="N5074">
        <v>5960.1919976812214</v>
      </c>
      <c r="O5074">
        <v>4121.888162443217</v>
      </c>
      <c r="P5074">
        <v>4711.8480640834396</v>
      </c>
      <c r="Q5074">
        <v>2632.5497658113641</v>
      </c>
      <c r="R5074">
        <v>3883.8878994194988</v>
      </c>
      <c r="S5074">
        <v>4932</v>
      </c>
      <c r="T5074">
        <v>4365.0055370672644</v>
      </c>
      <c r="U5074">
        <v>1214.6450306725001</v>
      </c>
      <c r="V5074">
        <v>3678</v>
      </c>
      <c r="W5074">
        <v>2469.5108927357101</v>
      </c>
      <c r="X5074">
        <v>5926.9928125864326</v>
      </c>
      <c r="Y5074">
        <v>18141</v>
      </c>
      <c r="Z5074">
        <v>1839</v>
      </c>
      <c r="AA5074">
        <v>37664</v>
      </c>
      <c r="AB5074">
        <v>606</v>
      </c>
      <c r="AC5074">
        <v>6590.5124100000003</v>
      </c>
      <c r="AD5074">
        <v>4420.1364655052193</v>
      </c>
      <c r="AE5074">
        <v>5232.150599900544</v>
      </c>
      <c r="AF5074">
        <v>23168.760179352452</v>
      </c>
      <c r="AG5074">
        <v>44241</v>
      </c>
      <c r="AH5074">
        <v>12296</v>
      </c>
      <c r="AI5074">
        <v>2475.3049975422718</v>
      </c>
      <c r="AJ5074">
        <v>12859</v>
      </c>
      <c r="AK5074">
        <v>1655.2141666160439</v>
      </c>
      <c r="AL5074">
        <v>238987.140625</v>
      </c>
      <c r="AM5074">
        <v>187261.859375</v>
      </c>
      <c r="AN5074">
        <v>51725.2578125</v>
      </c>
      <c r="AO5074" s="5" t="s">
        <v>4781</v>
      </c>
    </row>
    <row r="5075" spans="1:41" ht="14.25" x14ac:dyDescent="0.45">
      <c r="A5075">
        <v>2024</v>
      </c>
      <c r="B5075" s="5" t="s">
        <v>589</v>
      </c>
      <c r="C5075" s="5" t="s">
        <v>277</v>
      </c>
      <c r="D5075" s="5" t="s">
        <v>107</v>
      </c>
      <c r="E5075" s="5" t="s">
        <v>30</v>
      </c>
      <c r="F5075" s="5" t="s">
        <v>30</v>
      </c>
      <c r="G5075" s="5" t="s">
        <v>87</v>
      </c>
      <c r="H5075" s="5" t="s">
        <v>130</v>
      </c>
      <c r="I5075">
        <v>8586.0748591959527</v>
      </c>
      <c r="J5075">
        <v>3069.019837026553</v>
      </c>
      <c r="K5075">
        <v>2237.7570559320129</v>
      </c>
      <c r="L5075">
        <v>3010.2340001037551</v>
      </c>
      <c r="M5075">
        <v>6819.8381094293427</v>
      </c>
      <c r="N5075">
        <v>4944.3059450000001</v>
      </c>
      <c r="O5075">
        <v>4015.8698878821519</v>
      </c>
      <c r="P5075">
        <v>344</v>
      </c>
      <c r="Q5075">
        <v>2813.504015670911</v>
      </c>
      <c r="R5075">
        <v>3934.3784421119522</v>
      </c>
      <c r="S5075">
        <v>4893.7700447999996</v>
      </c>
      <c r="T5075">
        <v>4060.7126461052999</v>
      </c>
      <c r="U5075">
        <v>1232.8647061325869</v>
      </c>
      <c r="V5075">
        <v>74</v>
      </c>
      <c r="W5075">
        <v>1081.41354637007</v>
      </c>
      <c r="X5075">
        <v>6695.6887567276553</v>
      </c>
      <c r="Y5075">
        <v>18508</v>
      </c>
      <c r="Z5075">
        <v>1602.8902795487729</v>
      </c>
      <c r="AA5075">
        <v>35723.31952257482</v>
      </c>
      <c r="AB5075">
        <v>606</v>
      </c>
      <c r="AC5075">
        <v>6454.4409800000003</v>
      </c>
      <c r="AD5075">
        <v>3523.6330590252751</v>
      </c>
      <c r="AE5075">
        <v>4458.0490761468554</v>
      </c>
      <c r="AF5075">
        <v>25765.736298452732</v>
      </c>
      <c r="AG5075">
        <v>33844.812036604497</v>
      </c>
      <c r="AH5075">
        <v>16724.632487271349</v>
      </c>
      <c r="AI5075">
        <v>2258.3160225984848</v>
      </c>
      <c r="AJ5075">
        <v>13288.313283594811</v>
      </c>
      <c r="AK5075">
        <v>1880.2359670317819</v>
      </c>
      <c r="AL5075">
        <v>222451.796875</v>
      </c>
      <c r="AM5075">
        <v>167653.9375</v>
      </c>
      <c r="AN5075">
        <v>54797.8671875</v>
      </c>
      <c r="AO5075" s="5" t="s">
        <v>1286</v>
      </c>
    </row>
    <row r="5076" spans="1:41" ht="14.25" x14ac:dyDescent="0.45">
      <c r="A5076">
        <v>2024</v>
      </c>
      <c r="B5076" s="5" t="s">
        <v>1508</v>
      </c>
      <c r="C5076" s="5" t="s">
        <v>277</v>
      </c>
      <c r="D5076" s="5" t="s">
        <v>107</v>
      </c>
      <c r="E5076" s="5" t="s">
        <v>30</v>
      </c>
      <c r="F5076" s="5" t="s">
        <v>30</v>
      </c>
      <c r="G5076" s="5" t="s">
        <v>87</v>
      </c>
      <c r="H5076" s="5" t="s">
        <v>130</v>
      </c>
      <c r="I5076">
        <v>6155.2948556892679</v>
      </c>
      <c r="J5076">
        <v>6144.5352043293024</v>
      </c>
      <c r="K5076">
        <v>1387.5835487466361</v>
      </c>
      <c r="L5076">
        <v>1448.9706000000001</v>
      </c>
      <c r="M5076">
        <v>5740.722299810699</v>
      </c>
      <c r="N5076">
        <v>4959.2788503549564</v>
      </c>
      <c r="O5076">
        <v>4108</v>
      </c>
      <c r="P5076">
        <v>365</v>
      </c>
      <c r="Q5076">
        <v>2891.6043284837651</v>
      </c>
      <c r="R5076">
        <v>3514.498584947265</v>
      </c>
      <c r="S5076">
        <v>4362.1949999999988</v>
      </c>
      <c r="T5076">
        <v>4064.0280523820702</v>
      </c>
      <c r="U5076">
        <v>1880.1780686388099</v>
      </c>
      <c r="V5076">
        <v>3348</v>
      </c>
      <c r="W5076">
        <v>808.43231897024862</v>
      </c>
      <c r="X5076">
        <v>7214.0909333918944</v>
      </c>
      <c r="Y5076">
        <v>18670</v>
      </c>
      <c r="Z5076">
        <v>1862.2384459176999</v>
      </c>
      <c r="AA5076">
        <v>26148.621792575948</v>
      </c>
      <c r="AB5076">
        <v>606</v>
      </c>
      <c r="AC5076">
        <v>5165.0883406386747</v>
      </c>
      <c r="AD5076">
        <v>4308.7361948511616</v>
      </c>
      <c r="AE5076">
        <v>4581.2746604511167</v>
      </c>
      <c r="AF5076">
        <v>24466.824435208979</v>
      </c>
      <c r="AG5076">
        <v>40258</v>
      </c>
      <c r="AH5076">
        <v>12545.15554764184</v>
      </c>
      <c r="AI5076">
        <v>1981.4634787757909</v>
      </c>
      <c r="AJ5076">
        <v>22372.941225866569</v>
      </c>
      <c r="AK5076">
        <v>2176.4128359750439</v>
      </c>
      <c r="AL5076">
        <v>223535.171875</v>
      </c>
      <c r="AM5076">
        <v>174232.34375</v>
      </c>
      <c r="AN5076">
        <v>49302.82421875</v>
      </c>
      <c r="AO5076" s="5" t="s">
        <v>3438</v>
      </c>
    </row>
    <row r="5077" spans="1:41" ht="14.25" x14ac:dyDescent="0.45">
      <c r="A5077">
        <v>2024</v>
      </c>
      <c r="B5077" s="5" t="s">
        <v>1509</v>
      </c>
      <c r="C5077" s="5" t="s">
        <v>277</v>
      </c>
      <c r="D5077" s="5" t="s">
        <v>107</v>
      </c>
      <c r="E5077" s="5" t="s">
        <v>30</v>
      </c>
      <c r="F5077" s="5" t="s">
        <v>30</v>
      </c>
      <c r="G5077" s="5" t="s">
        <v>87</v>
      </c>
      <c r="H5077" s="5" t="s">
        <v>130</v>
      </c>
      <c r="I5077">
        <v>6663</v>
      </c>
      <c r="J5077">
        <v>3551.9985138310449</v>
      </c>
      <c r="K5077">
        <v>1766.1850268724311</v>
      </c>
      <c r="L5077">
        <v>2079.3821599921671</v>
      </c>
      <c r="M5077">
        <v>5764.3860831054899</v>
      </c>
      <c r="N5077">
        <v>4692.3481918320667</v>
      </c>
      <c r="O5077">
        <v>3743.9419160020011</v>
      </c>
      <c r="P5077">
        <v>365</v>
      </c>
      <c r="Q5077">
        <v>3869.6259739604579</v>
      </c>
      <c r="R5077">
        <v>3839.0851449224979</v>
      </c>
      <c r="S5077">
        <v>9096</v>
      </c>
      <c r="T5077">
        <v>4001.8649138798228</v>
      </c>
      <c r="U5077">
        <v>1242.896271367204</v>
      </c>
      <c r="V5077">
        <v>3149</v>
      </c>
      <c r="W5077">
        <v>1101.9604037511019</v>
      </c>
      <c r="X5077">
        <v>6448.7195002859899</v>
      </c>
      <c r="Y5077">
        <v>16713</v>
      </c>
      <c r="Z5077">
        <v>2108.9871985317491</v>
      </c>
      <c r="AA5077">
        <v>33673.987316242943</v>
      </c>
      <c r="AB5077"/>
      <c r="AC5077">
        <v>4578.2020788806012</v>
      </c>
      <c r="AD5077">
        <v>4227.6163182835908</v>
      </c>
      <c r="AE5077">
        <v>4431</v>
      </c>
      <c r="AF5077">
        <v>25595.297542184031</v>
      </c>
      <c r="AG5077">
        <v>33998.170949828083</v>
      </c>
      <c r="AH5077">
        <v>9689.8667157404216</v>
      </c>
      <c r="AI5077">
        <v>1942.6112537017559</v>
      </c>
      <c r="AJ5077">
        <v>14365.724173836419</v>
      </c>
      <c r="AK5077">
        <v>1941.1706724197591</v>
      </c>
      <c r="AL5077">
        <v>214641.015625</v>
      </c>
      <c r="AM5077">
        <v>164916.703125</v>
      </c>
      <c r="AN5077">
        <v>49724.32421875</v>
      </c>
      <c r="AO5077" s="5" t="s">
        <v>3437</v>
      </c>
    </row>
    <row r="5078" spans="1:41" ht="14.25" x14ac:dyDescent="0.45">
      <c r="A5078">
        <v>2024</v>
      </c>
      <c r="B5078" s="5" t="s">
        <v>5028</v>
      </c>
      <c r="C5078" s="5" t="s">
        <v>277</v>
      </c>
      <c r="D5078" s="5" t="s">
        <v>107</v>
      </c>
      <c r="E5078" s="5" t="s">
        <v>30</v>
      </c>
      <c r="F5078" s="5" t="s">
        <v>30</v>
      </c>
      <c r="G5078" s="5" t="s">
        <v>87</v>
      </c>
      <c r="H5078" s="5" t="s">
        <v>130</v>
      </c>
      <c r="I5078">
        <v>7794.2977341342012</v>
      </c>
      <c r="J5078">
        <v>12821.15401959938</v>
      </c>
      <c r="K5078">
        <v>1856.681434322501</v>
      </c>
      <c r="L5078">
        <v>1861.266117207198</v>
      </c>
      <c r="M5078">
        <v>6804.4268524107347</v>
      </c>
      <c r="N5078">
        <v>5347.9209841808042</v>
      </c>
      <c r="O5078">
        <v>4053.920527711216</v>
      </c>
      <c r="P5078">
        <v>5131.4540875120892</v>
      </c>
      <c r="Q5078">
        <v>2570.9154294774289</v>
      </c>
      <c r="R5078">
        <v>3837.80036556</v>
      </c>
      <c r="S5078">
        <v>7071.5728828508391</v>
      </c>
      <c r="T5078">
        <v>4497.2590165225656</v>
      </c>
      <c r="U5078">
        <v>1196.6946115000001</v>
      </c>
      <c r="V5078">
        <v>2969</v>
      </c>
      <c r="W5078">
        <v>2308.7754314700701</v>
      </c>
      <c r="X5078">
        <v>12309.696</v>
      </c>
      <c r="Y5078">
        <v>17625</v>
      </c>
      <c r="Z5078">
        <v>2087.1973610736341</v>
      </c>
      <c r="AA5078">
        <v>34930</v>
      </c>
      <c r="AB5078">
        <v>204</v>
      </c>
      <c r="AC5078">
        <v>6005.3452021411304</v>
      </c>
      <c r="AD5078">
        <v>4635.8081355534514</v>
      </c>
      <c r="AE5078">
        <v>4908.7432510272001</v>
      </c>
      <c r="AF5078">
        <v>22820.250637031291</v>
      </c>
      <c r="AG5078">
        <v>47956</v>
      </c>
      <c r="AH5078">
        <v>8471.7649983191732</v>
      </c>
      <c r="AI5078">
        <v>2897.1080275968002</v>
      </c>
      <c r="AJ5078">
        <v>13695.779215382359</v>
      </c>
      <c r="AK5078">
        <v>1539</v>
      </c>
      <c r="AL5078">
        <v>250208.84375</v>
      </c>
      <c r="AM5078">
        <v>193558.828125</v>
      </c>
      <c r="AN5078">
        <v>56650.015625</v>
      </c>
      <c r="AO5078" s="5" t="s">
        <v>6149</v>
      </c>
    </row>
    <row r="5079" spans="1:41" ht="14.25" x14ac:dyDescent="0.45">
      <c r="A5079">
        <v>2024</v>
      </c>
      <c r="B5079" s="5" t="s">
        <v>4071</v>
      </c>
      <c r="C5079" s="5" t="s">
        <v>277</v>
      </c>
      <c r="D5079" s="5" t="s">
        <v>107</v>
      </c>
      <c r="E5079" s="5" t="s">
        <v>216</v>
      </c>
      <c r="F5079" s="5" t="s">
        <v>283</v>
      </c>
      <c r="G5079" s="5" t="s">
        <v>86</v>
      </c>
      <c r="H5079" s="5" t="s">
        <v>130</v>
      </c>
      <c r="I5079"/>
      <c r="J5079"/>
      <c r="K5079"/>
      <c r="L5079"/>
      <c r="M5079"/>
      <c r="N5079">
        <v>0</v>
      </c>
      <c r="O5079"/>
      <c r="P5079"/>
      <c r="Q5079">
        <v>0</v>
      </c>
      <c r="R5079"/>
      <c r="S5079"/>
      <c r="T5079"/>
      <c r="U5079"/>
      <c r="V5079">
        <v>0</v>
      </c>
      <c r="W5079"/>
      <c r="X5079">
        <v>0</v>
      </c>
      <c r="Y5079">
        <v>0</v>
      </c>
      <c r="Z5079"/>
      <c r="AA5079"/>
      <c r="AB5079"/>
      <c r="AC5079">
        <v>1759.8080736458735</v>
      </c>
      <c r="AD5079"/>
      <c r="AE5079"/>
      <c r="AF5079">
        <v>0</v>
      </c>
      <c r="AG5079"/>
      <c r="AH5079">
        <v>0</v>
      </c>
      <c r="AI5079"/>
      <c r="AJ5079"/>
      <c r="AK5079"/>
      <c r="AL5079">
        <v>1759.80810546875</v>
      </c>
      <c r="AM5079">
        <v>1759.80810546875</v>
      </c>
      <c r="AN5079">
        <v>0</v>
      </c>
      <c r="AO5079" s="5" t="s">
        <v>4782</v>
      </c>
    </row>
    <row r="5080" spans="1:41" ht="14.25" x14ac:dyDescent="0.45">
      <c r="A5080">
        <v>2024</v>
      </c>
      <c r="B5080" s="5" t="s">
        <v>5028</v>
      </c>
      <c r="C5080" s="5" t="s">
        <v>277</v>
      </c>
      <c r="D5080" s="5" t="s">
        <v>107</v>
      </c>
      <c r="E5080" s="5" t="s">
        <v>216</v>
      </c>
      <c r="F5080" s="5" t="s">
        <v>283</v>
      </c>
      <c r="G5080" s="5" t="s">
        <v>86</v>
      </c>
      <c r="H5080" s="5" t="s">
        <v>130</v>
      </c>
      <c r="I5080"/>
      <c r="J5080"/>
      <c r="K5080"/>
      <c r="L5080"/>
      <c r="M5080"/>
      <c r="N5080">
        <v>0</v>
      </c>
      <c r="O5080"/>
      <c r="P5080"/>
      <c r="Q5080">
        <v>0</v>
      </c>
      <c r="R5080"/>
      <c r="S5080"/>
      <c r="T5080"/>
      <c r="U5080"/>
      <c r="V5080">
        <v>0</v>
      </c>
      <c r="W5080"/>
      <c r="X5080">
        <v>0</v>
      </c>
      <c r="Y5080"/>
      <c r="Z5080"/>
      <c r="AA5080"/>
      <c r="AB5080"/>
      <c r="AC5080">
        <v>1741.8956848177411</v>
      </c>
      <c r="AD5080"/>
      <c r="AE5080"/>
      <c r="AF5080">
        <v>0</v>
      </c>
      <c r="AG5080"/>
      <c r="AH5080">
        <v>0</v>
      </c>
      <c r="AI5080"/>
      <c r="AJ5080"/>
      <c r="AK5080"/>
      <c r="AL5080">
        <v>1741.8956298828125</v>
      </c>
      <c r="AM5080">
        <v>1741.8956298828125</v>
      </c>
      <c r="AN5080">
        <v>0</v>
      </c>
      <c r="AO5080" s="5" t="s">
        <v>6150</v>
      </c>
    </row>
    <row r="5081" spans="1:41" ht="14.25" x14ac:dyDescent="0.45">
      <c r="A5081">
        <v>2024</v>
      </c>
      <c r="B5081" s="5" t="s">
        <v>1508</v>
      </c>
      <c r="C5081" s="5" t="s">
        <v>277</v>
      </c>
      <c r="D5081" s="5" t="s">
        <v>107</v>
      </c>
      <c r="E5081" s="5" t="s">
        <v>216</v>
      </c>
      <c r="F5081" s="5" t="s">
        <v>283</v>
      </c>
      <c r="G5081" s="5" t="s">
        <v>86</v>
      </c>
      <c r="H5081" s="5" t="s">
        <v>130</v>
      </c>
      <c r="I5081"/>
      <c r="J5081"/>
      <c r="K5081"/>
      <c r="L5081"/>
      <c r="M5081"/>
      <c r="N5081"/>
      <c r="O5081"/>
      <c r="P5081"/>
      <c r="Q5081">
        <v>0</v>
      </c>
      <c r="R5081"/>
      <c r="S5081"/>
      <c r="T5081"/>
      <c r="U5081"/>
      <c r="V5081">
        <v>0</v>
      </c>
      <c r="W5081"/>
      <c r="X5081"/>
      <c r="Y5081"/>
      <c r="Z5081"/>
      <c r="AA5081">
        <v>0</v>
      </c>
      <c r="AB5081">
        <v>0</v>
      </c>
      <c r="AC5081">
        <v>947.72924941660915</v>
      </c>
      <c r="AD5081"/>
      <c r="AE5081"/>
      <c r="AF5081"/>
      <c r="AG5081">
        <v>0</v>
      </c>
      <c r="AH5081">
        <v>0</v>
      </c>
      <c r="AI5081">
        <v>0</v>
      </c>
      <c r="AJ5081"/>
      <c r="AK5081"/>
      <c r="AL5081">
        <v>947.729248046875</v>
      </c>
      <c r="AM5081">
        <v>947.729248046875</v>
      </c>
      <c r="AN5081">
        <v>0</v>
      </c>
      <c r="AO5081" s="5" t="s">
        <v>3440</v>
      </c>
    </row>
    <row r="5082" spans="1:41" ht="14.25" x14ac:dyDescent="0.45">
      <c r="A5082">
        <v>2024</v>
      </c>
      <c r="B5082" s="5" t="s">
        <v>589</v>
      </c>
      <c r="C5082" s="5" t="s">
        <v>277</v>
      </c>
      <c r="D5082" s="5" t="s">
        <v>107</v>
      </c>
      <c r="E5082" s="5" t="s">
        <v>216</v>
      </c>
      <c r="F5082" s="5" t="s">
        <v>283</v>
      </c>
      <c r="G5082" s="5" t="s">
        <v>86</v>
      </c>
      <c r="H5082" s="5" t="s">
        <v>130</v>
      </c>
      <c r="I5082">
        <v>0</v>
      </c>
      <c r="J5082"/>
      <c r="K5082"/>
      <c r="L5082">
        <v>0</v>
      </c>
      <c r="M5082">
        <v>0</v>
      </c>
      <c r="N5082">
        <v>0</v>
      </c>
      <c r="O5082"/>
      <c r="P5082"/>
      <c r="Q5082">
        <v>0</v>
      </c>
      <c r="R5082"/>
      <c r="S5082"/>
      <c r="T5082"/>
      <c r="U5082"/>
      <c r="V5082">
        <v>0</v>
      </c>
      <c r="W5082"/>
      <c r="X5082">
        <v>0</v>
      </c>
      <c r="Y5082"/>
      <c r="Z5082"/>
      <c r="AA5082"/>
      <c r="AB5082"/>
      <c r="AC5082">
        <v>1703.4809478795469</v>
      </c>
      <c r="AD5082"/>
      <c r="AE5082"/>
      <c r="AF5082">
        <v>0</v>
      </c>
      <c r="AG5082"/>
      <c r="AH5082">
        <v>0</v>
      </c>
      <c r="AI5082"/>
      <c r="AJ5082">
        <v>0</v>
      </c>
      <c r="AK5082"/>
      <c r="AL5082">
        <v>1703.48095703125</v>
      </c>
      <c r="AM5082">
        <v>1703.48095703125</v>
      </c>
      <c r="AN5082">
        <v>0</v>
      </c>
      <c r="AO5082" s="5" t="s">
        <v>1287</v>
      </c>
    </row>
    <row r="5083" spans="1:41" ht="14.25" x14ac:dyDescent="0.45">
      <c r="A5083">
        <v>2024</v>
      </c>
      <c r="B5083" s="5" t="s">
        <v>1509</v>
      </c>
      <c r="C5083" s="5" t="s">
        <v>277</v>
      </c>
      <c r="D5083" s="5" t="s">
        <v>107</v>
      </c>
      <c r="E5083" s="5" t="s">
        <v>216</v>
      </c>
      <c r="F5083" s="5" t="s">
        <v>283</v>
      </c>
      <c r="G5083" s="5" t="s">
        <v>86</v>
      </c>
      <c r="H5083" s="5" t="s">
        <v>130</v>
      </c>
      <c r="I5083"/>
      <c r="J5083"/>
      <c r="K5083"/>
      <c r="L5083"/>
      <c r="M5083"/>
      <c r="N5083">
        <v>0</v>
      </c>
      <c r="O5083"/>
      <c r="P5083"/>
      <c r="Q5083">
        <v>0</v>
      </c>
      <c r="R5083"/>
      <c r="S5083"/>
      <c r="T5083"/>
      <c r="U5083"/>
      <c r="V5083">
        <v>0</v>
      </c>
      <c r="W5083"/>
      <c r="X5083"/>
      <c r="Y5083">
        <v>0</v>
      </c>
      <c r="Z5083"/>
      <c r="AA5083"/>
      <c r="AB5083"/>
      <c r="AC5083">
        <v>1343.9110091963014</v>
      </c>
      <c r="AD5083"/>
      <c r="AE5083"/>
      <c r="AF5083"/>
      <c r="AG5083"/>
      <c r="AH5083">
        <v>0</v>
      </c>
      <c r="AI5083"/>
      <c r="AJ5083">
        <v>0</v>
      </c>
      <c r="AK5083"/>
      <c r="AL5083">
        <v>1343.9110107421875</v>
      </c>
      <c r="AM5083">
        <v>1343.9110107421875</v>
      </c>
      <c r="AN5083">
        <v>0</v>
      </c>
      <c r="AO5083" s="5" t="s">
        <v>3439</v>
      </c>
    </row>
    <row r="5084" spans="1:41" ht="14.25" x14ac:dyDescent="0.45">
      <c r="A5084">
        <v>2024</v>
      </c>
      <c r="B5084" s="5" t="s">
        <v>589</v>
      </c>
      <c r="C5084" s="5" t="s">
        <v>277</v>
      </c>
      <c r="D5084" s="5" t="s">
        <v>107</v>
      </c>
      <c r="E5084" s="5" t="s">
        <v>216</v>
      </c>
      <c r="F5084" s="5" t="s">
        <v>217</v>
      </c>
      <c r="G5084" s="5" t="s">
        <v>86</v>
      </c>
      <c r="H5084" s="5" t="s">
        <v>130</v>
      </c>
      <c r="I5084">
        <v>0</v>
      </c>
      <c r="J5084"/>
      <c r="K5084"/>
      <c r="L5084"/>
      <c r="M5084">
        <v>0</v>
      </c>
      <c r="N5084">
        <v>0</v>
      </c>
      <c r="O5084">
        <v>0</v>
      </c>
      <c r="P5084">
        <v>20.909919377513845</v>
      </c>
      <c r="Q5084">
        <v>130.68699610946152</v>
      </c>
      <c r="R5084"/>
      <c r="S5084"/>
      <c r="T5084"/>
      <c r="U5084"/>
      <c r="V5084">
        <v>62.729758132541534</v>
      </c>
      <c r="W5084"/>
      <c r="X5084">
        <v>0</v>
      </c>
      <c r="Y5084"/>
      <c r="Z5084"/>
      <c r="AA5084"/>
      <c r="AB5084"/>
      <c r="AC5084">
        <v>658.66246039168607</v>
      </c>
      <c r="AD5084">
        <v>130.68699610946152</v>
      </c>
      <c r="AE5084"/>
      <c r="AF5084"/>
      <c r="AG5084"/>
      <c r="AH5084">
        <v>810.8067724760615</v>
      </c>
      <c r="AI5084"/>
      <c r="AJ5084">
        <v>0</v>
      </c>
      <c r="AK5084"/>
      <c r="AL5084">
        <v>1814.48291015625</v>
      </c>
      <c r="AM5084">
        <v>872.9891357421875</v>
      </c>
      <c r="AN5084">
        <v>941.4937744140625</v>
      </c>
      <c r="AO5084" s="5" t="s">
        <v>1288</v>
      </c>
    </row>
    <row r="5085" spans="1:41" ht="14.25" x14ac:dyDescent="0.45">
      <c r="A5085">
        <v>2024</v>
      </c>
      <c r="B5085" s="5" t="s">
        <v>5028</v>
      </c>
      <c r="C5085" s="5" t="s">
        <v>277</v>
      </c>
      <c r="D5085" s="5" t="s">
        <v>107</v>
      </c>
      <c r="E5085" s="5" t="s">
        <v>216</v>
      </c>
      <c r="F5085" s="5" t="s">
        <v>217</v>
      </c>
      <c r="G5085" s="5" t="s">
        <v>86</v>
      </c>
      <c r="H5085" s="5" t="s">
        <v>130</v>
      </c>
      <c r="I5085"/>
      <c r="J5085"/>
      <c r="K5085"/>
      <c r="L5085"/>
      <c r="M5085"/>
      <c r="N5085">
        <v>0</v>
      </c>
      <c r="O5085"/>
      <c r="P5085"/>
      <c r="Q5085">
        <v>125</v>
      </c>
      <c r="R5085"/>
      <c r="S5085"/>
      <c r="T5085"/>
      <c r="U5085"/>
      <c r="V5085">
        <v>34</v>
      </c>
      <c r="W5085"/>
      <c r="X5085">
        <v>0</v>
      </c>
      <c r="Y5085"/>
      <c r="Z5085"/>
      <c r="AA5085"/>
      <c r="AB5085"/>
      <c r="AC5085">
        <v>0</v>
      </c>
      <c r="AD5085">
        <v>125</v>
      </c>
      <c r="AE5085"/>
      <c r="AF5085">
        <v>0</v>
      </c>
      <c r="AG5085"/>
      <c r="AH5085">
        <v>198</v>
      </c>
      <c r="AI5085"/>
      <c r="AJ5085"/>
      <c r="AK5085"/>
      <c r="AL5085">
        <v>482</v>
      </c>
      <c r="AM5085">
        <v>159</v>
      </c>
      <c r="AN5085">
        <v>323</v>
      </c>
      <c r="AO5085" s="5" t="s">
        <v>6151</v>
      </c>
    </row>
    <row r="5086" spans="1:41" ht="14.25" x14ac:dyDescent="0.45">
      <c r="A5086">
        <v>2024</v>
      </c>
      <c r="B5086" s="5" t="s">
        <v>1508</v>
      </c>
      <c r="C5086" s="5" t="s">
        <v>277</v>
      </c>
      <c r="D5086" s="5" t="s">
        <v>107</v>
      </c>
      <c r="E5086" s="5" t="s">
        <v>216</v>
      </c>
      <c r="F5086" s="5" t="s">
        <v>217</v>
      </c>
      <c r="G5086" s="5" t="s">
        <v>86</v>
      </c>
      <c r="H5086" s="5" t="s">
        <v>130</v>
      </c>
      <c r="I5086"/>
      <c r="J5086"/>
      <c r="K5086"/>
      <c r="L5086"/>
      <c r="M5086"/>
      <c r="N5086"/>
      <c r="O5086"/>
      <c r="P5086">
        <v>21.06064998703576</v>
      </c>
      <c r="Q5086">
        <v>131.62906241897349</v>
      </c>
      <c r="R5086"/>
      <c r="S5086"/>
      <c r="T5086"/>
      <c r="U5086"/>
      <c r="V5086">
        <v>0</v>
      </c>
      <c r="W5086"/>
      <c r="X5086"/>
      <c r="Y5086"/>
      <c r="Z5086"/>
      <c r="AA5086">
        <v>196.51692502903069</v>
      </c>
      <c r="AB5086">
        <v>0</v>
      </c>
      <c r="AC5086">
        <v>421.21299974071519</v>
      </c>
      <c r="AD5086">
        <v>131.62906241897349</v>
      </c>
      <c r="AE5086"/>
      <c r="AF5086"/>
      <c r="AG5086">
        <v>0</v>
      </c>
      <c r="AH5086">
        <v>1483.801052962021</v>
      </c>
      <c r="AI5086">
        <v>0</v>
      </c>
      <c r="AJ5086"/>
      <c r="AK5086"/>
      <c r="AL5086">
        <v>2385.849853515625</v>
      </c>
      <c r="AM5086">
        <v>770.41961669921875</v>
      </c>
      <c r="AN5086">
        <v>1615.4300537109375</v>
      </c>
      <c r="AO5086" s="5" t="s">
        <v>3442</v>
      </c>
    </row>
    <row r="5087" spans="1:41" ht="14.25" x14ac:dyDescent="0.45">
      <c r="A5087">
        <v>2024</v>
      </c>
      <c r="B5087" s="5" t="s">
        <v>1509</v>
      </c>
      <c r="C5087" s="5" t="s">
        <v>277</v>
      </c>
      <c r="D5087" s="5" t="s">
        <v>107</v>
      </c>
      <c r="E5087" s="5" t="s">
        <v>216</v>
      </c>
      <c r="F5087" s="5" t="s">
        <v>217</v>
      </c>
      <c r="G5087" s="5" t="s">
        <v>86</v>
      </c>
      <c r="H5087" s="5" t="s">
        <v>130</v>
      </c>
      <c r="I5087"/>
      <c r="J5087"/>
      <c r="K5087"/>
      <c r="L5087"/>
      <c r="M5087"/>
      <c r="N5087">
        <v>0</v>
      </c>
      <c r="O5087">
        <v>0</v>
      </c>
      <c r="P5087"/>
      <c r="Q5087">
        <v>131.24130949182629</v>
      </c>
      <c r="R5087"/>
      <c r="S5087"/>
      <c r="T5087"/>
      <c r="U5087"/>
      <c r="V5087">
        <v>0</v>
      </c>
      <c r="W5087"/>
      <c r="X5087"/>
      <c r="Y5087">
        <v>0</v>
      </c>
      <c r="Z5087"/>
      <c r="AA5087">
        <v>182.26793062224837</v>
      </c>
      <c r="AB5087"/>
      <c r="AC5087">
        <v>363.27594467337519</v>
      </c>
      <c r="AD5087">
        <v>131.24130949182629</v>
      </c>
      <c r="AE5087"/>
      <c r="AF5087"/>
      <c r="AG5087"/>
      <c r="AH5087">
        <v>810.84030795478088</v>
      </c>
      <c r="AI5087"/>
      <c r="AJ5087">
        <v>0</v>
      </c>
      <c r="AK5087"/>
      <c r="AL5087">
        <v>1618.8668212890625</v>
      </c>
      <c r="AM5087">
        <v>676.78521728515625</v>
      </c>
      <c r="AN5087">
        <v>942.08160400390625</v>
      </c>
      <c r="AO5087" s="5" t="s">
        <v>3441</v>
      </c>
    </row>
    <row r="5088" spans="1:41" ht="14.25" x14ac:dyDescent="0.45">
      <c r="A5088">
        <v>2024</v>
      </c>
      <c r="B5088" s="5" t="s">
        <v>4071</v>
      </c>
      <c r="C5088" s="5" t="s">
        <v>277</v>
      </c>
      <c r="D5088" s="5" t="s">
        <v>107</v>
      </c>
      <c r="E5088" s="5" t="s">
        <v>216</v>
      </c>
      <c r="F5088" s="5" t="s">
        <v>217</v>
      </c>
      <c r="G5088" s="5" t="s">
        <v>86</v>
      </c>
      <c r="H5088" s="5" t="s">
        <v>130</v>
      </c>
      <c r="I5088"/>
      <c r="J5088"/>
      <c r="K5088"/>
      <c r="L5088"/>
      <c r="M5088"/>
      <c r="N5088">
        <v>0</v>
      </c>
      <c r="O5088"/>
      <c r="P5088"/>
      <c r="Q5088">
        <v>128.57931321673786</v>
      </c>
      <c r="R5088"/>
      <c r="S5088"/>
      <c r="T5088"/>
      <c r="U5088"/>
      <c r="V5088">
        <v>60.68943583830027</v>
      </c>
      <c r="W5088"/>
      <c r="X5088">
        <v>0</v>
      </c>
      <c r="Y5088">
        <v>0</v>
      </c>
      <c r="Z5088"/>
      <c r="AA5088"/>
      <c r="AB5088"/>
      <c r="AC5088">
        <v>646.75048196861769</v>
      </c>
      <c r="AD5088">
        <v>128.57931321673786</v>
      </c>
      <c r="AE5088"/>
      <c r="AF5088">
        <v>0</v>
      </c>
      <c r="AG5088"/>
      <c r="AH5088">
        <v>807.47808700111375</v>
      </c>
      <c r="AI5088"/>
      <c r="AJ5088"/>
      <c r="AK5088"/>
      <c r="AL5088">
        <v>1772.0765380859375</v>
      </c>
      <c r="AM5088">
        <v>836.01922607421875</v>
      </c>
      <c r="AN5088">
        <v>936.057373046875</v>
      </c>
      <c r="AO5088" s="5" t="s">
        <v>4783</v>
      </c>
    </row>
    <row r="5089" spans="1:41" ht="14.25" x14ac:dyDescent="0.45">
      <c r="A5089">
        <v>2024</v>
      </c>
      <c r="B5089" s="5" t="s">
        <v>1508</v>
      </c>
      <c r="C5089" s="5" t="s">
        <v>277</v>
      </c>
      <c r="D5089" s="5" t="s">
        <v>107</v>
      </c>
      <c r="E5089" s="5" t="s">
        <v>216</v>
      </c>
      <c r="F5089" s="5" t="s">
        <v>284</v>
      </c>
      <c r="G5089" s="5" t="s">
        <v>86</v>
      </c>
      <c r="H5089" s="5" t="s">
        <v>130</v>
      </c>
      <c r="I5089">
        <v>225.01467103136633</v>
      </c>
      <c r="J5089"/>
      <c r="K5089"/>
      <c r="L5089"/>
      <c r="M5089">
        <v>269.5763198340577</v>
      </c>
      <c r="N5089"/>
      <c r="O5089">
        <v>200.07617487683973</v>
      </c>
      <c r="P5089">
        <v>431.74332473423306</v>
      </c>
      <c r="Q5089">
        <v>140.06279970628196</v>
      </c>
      <c r="R5089"/>
      <c r="S5089">
        <v>526.51624967589396</v>
      </c>
      <c r="T5089"/>
      <c r="U5089"/>
      <c r="V5089">
        <v>249.56870234637375</v>
      </c>
      <c r="W5089"/>
      <c r="X5089">
        <v>113.7275099299931</v>
      </c>
      <c r="Y5089">
        <v>2127.1256486906118</v>
      </c>
      <c r="Z5089"/>
      <c r="AA5089">
        <v>1726.9732989369322</v>
      </c>
      <c r="AB5089">
        <v>40.015234975367946</v>
      </c>
      <c r="AC5089">
        <v>210.6064998703576</v>
      </c>
      <c r="AD5089">
        <v>350.65982228414538</v>
      </c>
      <c r="AE5089">
        <v>265.36418983665055</v>
      </c>
      <c r="AF5089"/>
      <c r="AG5089">
        <v>3069.589735610462</v>
      </c>
      <c r="AH5089">
        <v>530.01547667123998</v>
      </c>
      <c r="AI5089">
        <v>0</v>
      </c>
      <c r="AJ5089">
        <v>3745.2206538097917</v>
      </c>
      <c r="AK5089">
        <v>226.13918203977119</v>
      </c>
      <c r="AL5089">
        <v>14447.9951171875</v>
      </c>
      <c r="AM5089">
        <v>12191.26953125</v>
      </c>
      <c r="AN5089">
        <v>2256.72607421875</v>
      </c>
      <c r="AO5089" s="5" t="s">
        <v>3444</v>
      </c>
    </row>
    <row r="5090" spans="1:41" ht="14.25" x14ac:dyDescent="0.45">
      <c r="A5090">
        <v>2024</v>
      </c>
      <c r="B5090" s="5" t="s">
        <v>1509</v>
      </c>
      <c r="C5090" s="5" t="s">
        <v>277</v>
      </c>
      <c r="D5090" s="5" t="s">
        <v>107</v>
      </c>
      <c r="E5090" s="5" t="s">
        <v>216</v>
      </c>
      <c r="F5090" s="5" t="s">
        <v>284</v>
      </c>
      <c r="G5090" s="5" t="s">
        <v>86</v>
      </c>
      <c r="H5090" s="5" t="s">
        <v>130</v>
      </c>
      <c r="I5090">
        <v>116.86528469525125</v>
      </c>
      <c r="J5090"/>
      <c r="K5090">
        <v>85.71002447244598</v>
      </c>
      <c r="L5090"/>
      <c r="M5090">
        <v>268.78220183926027</v>
      </c>
      <c r="N5090">
        <v>0</v>
      </c>
      <c r="O5090">
        <v>105.13058848580847</v>
      </c>
      <c r="P5090"/>
      <c r="Q5090">
        <v>109.19276949719948</v>
      </c>
      <c r="R5090"/>
      <c r="S5090"/>
      <c r="T5090">
        <v>241.48400946496039</v>
      </c>
      <c r="U5090"/>
      <c r="V5090">
        <v>199.48679042757598</v>
      </c>
      <c r="W5090">
        <v>100.79332568972259</v>
      </c>
      <c r="X5090">
        <v>125.99165711215325</v>
      </c>
      <c r="Y5090">
        <v>1347.0608006241052</v>
      </c>
      <c r="Z5090">
        <v>176.38831995701455</v>
      </c>
      <c r="AA5090">
        <v>961.29825132563053</v>
      </c>
      <c r="AB5090"/>
      <c r="AC5090">
        <v>222.27028175535702</v>
      </c>
      <c r="AD5090">
        <v>311.25083966033935</v>
      </c>
      <c r="AE5090">
        <v>264.5824799355218</v>
      </c>
      <c r="AF5090"/>
      <c r="AG5090">
        <v>2658.1863222659813</v>
      </c>
      <c r="AH5090">
        <v>485.72198656829727</v>
      </c>
      <c r="AI5090"/>
      <c r="AJ5090">
        <v>1786.1773843851831</v>
      </c>
      <c r="AK5090">
        <v>209.98609518692209</v>
      </c>
      <c r="AL5090">
        <v>9776.3603515625</v>
      </c>
      <c r="AM5090">
        <v>7841.5087890625</v>
      </c>
      <c r="AN5090">
        <v>1934.8507080078125</v>
      </c>
      <c r="AO5090" s="5" t="s">
        <v>3443</v>
      </c>
    </row>
    <row r="5091" spans="1:41" ht="14.25" x14ac:dyDescent="0.45">
      <c r="A5091">
        <v>2024</v>
      </c>
      <c r="B5091" s="5" t="s">
        <v>4071</v>
      </c>
      <c r="C5091" s="5" t="s">
        <v>277</v>
      </c>
      <c r="D5091" s="5" t="s">
        <v>107</v>
      </c>
      <c r="E5091" s="5" t="s">
        <v>216</v>
      </c>
      <c r="F5091" s="5" t="s">
        <v>284</v>
      </c>
      <c r="G5091" s="5" t="s">
        <v>86</v>
      </c>
      <c r="H5091" s="5" t="s">
        <v>130</v>
      </c>
      <c r="I5091">
        <v>48.653199987660287</v>
      </c>
      <c r="J5091"/>
      <c r="K5091">
        <v>105.949354090592</v>
      </c>
      <c r="L5091"/>
      <c r="M5091">
        <v>244.81501236466889</v>
      </c>
      <c r="N5091">
        <v>0</v>
      </c>
      <c r="O5091">
        <v>182.35529654200056</v>
      </c>
      <c r="P5091"/>
      <c r="Q5091">
        <v>109.11240519572375</v>
      </c>
      <c r="R5091"/>
      <c r="S5091">
        <v>730.33049907107102</v>
      </c>
      <c r="T5091">
        <v>257.15862643347572</v>
      </c>
      <c r="U5091"/>
      <c r="V5091">
        <v>297.27537215709793</v>
      </c>
      <c r="W5091">
        <v>86.405298481647847</v>
      </c>
      <c r="X5091">
        <v>102.8634505733903</v>
      </c>
      <c r="Y5091">
        <v>1524.4363374976442</v>
      </c>
      <c r="Z5091">
        <v>144.00883080274642</v>
      </c>
      <c r="AA5091"/>
      <c r="AB5091"/>
      <c r="AC5091">
        <v>157.50451551797522</v>
      </c>
      <c r="AD5091">
        <v>311.67625523737257</v>
      </c>
      <c r="AE5091">
        <v>247.86498998488858</v>
      </c>
      <c r="AF5091">
        <v>1542.9517586008544</v>
      </c>
      <c r="AG5091">
        <v>2925.43653430722</v>
      </c>
      <c r="AH5091">
        <v>484.4868522006683</v>
      </c>
      <c r="AI5091"/>
      <c r="AJ5091">
        <v>1036.4897739834603</v>
      </c>
      <c r="AK5091">
        <v>164.58152091742446</v>
      </c>
      <c r="AL5091">
        <v>10704.3564453125</v>
      </c>
      <c r="AM5091">
        <v>8033.7333984375</v>
      </c>
      <c r="AN5091">
        <v>2670.6220703125</v>
      </c>
      <c r="AO5091" s="5" t="s">
        <v>4784</v>
      </c>
    </row>
    <row r="5092" spans="1:41" ht="14.25" x14ac:dyDescent="0.45">
      <c r="A5092">
        <v>2024</v>
      </c>
      <c r="B5092" s="5" t="s">
        <v>5028</v>
      </c>
      <c r="C5092" s="5" t="s">
        <v>277</v>
      </c>
      <c r="D5092" s="5" t="s">
        <v>107</v>
      </c>
      <c r="E5092" s="5" t="s">
        <v>216</v>
      </c>
      <c r="F5092" s="5" t="s">
        <v>284</v>
      </c>
      <c r="G5092" s="5" t="s">
        <v>86</v>
      </c>
      <c r="H5092" s="5" t="s">
        <v>130</v>
      </c>
      <c r="I5092">
        <v>213.8</v>
      </c>
      <c r="J5092"/>
      <c r="K5092">
        <v>166</v>
      </c>
      <c r="L5092"/>
      <c r="M5092">
        <v>315</v>
      </c>
      <c r="N5092">
        <v>175</v>
      </c>
      <c r="O5092">
        <v>255.042</v>
      </c>
      <c r="P5092"/>
      <c r="Q5092">
        <v>106.075</v>
      </c>
      <c r="R5092"/>
      <c r="S5092">
        <v>700</v>
      </c>
      <c r="T5092">
        <v>300</v>
      </c>
      <c r="U5092"/>
      <c r="V5092">
        <v>289</v>
      </c>
      <c r="W5092">
        <v>101.57543389440001</v>
      </c>
      <c r="X5092">
        <v>0</v>
      </c>
      <c r="Y5092">
        <v>1822</v>
      </c>
      <c r="Z5092">
        <v>612.43100000000004</v>
      </c>
      <c r="AA5092"/>
      <c r="AB5092"/>
      <c r="AC5092">
        <v>213.08759501759999</v>
      </c>
      <c r="AD5092">
        <v>1185</v>
      </c>
      <c r="AE5092">
        <v>251</v>
      </c>
      <c r="AF5092">
        <v>1500</v>
      </c>
      <c r="AG5092">
        <v>3212</v>
      </c>
      <c r="AH5092">
        <v>384</v>
      </c>
      <c r="AI5092"/>
      <c r="AJ5092">
        <v>1007.636598039216</v>
      </c>
      <c r="AK5092">
        <v>160</v>
      </c>
      <c r="AL5092">
        <v>12968.6474609375</v>
      </c>
      <c r="AM5092">
        <v>9402.0302734375</v>
      </c>
      <c r="AN5092">
        <v>3566.617431640625</v>
      </c>
      <c r="AO5092" s="5" t="s">
        <v>6152</v>
      </c>
    </row>
    <row r="5093" spans="1:41" ht="14.25" x14ac:dyDescent="0.45">
      <c r="A5093">
        <v>2024</v>
      </c>
      <c r="B5093" s="5" t="s">
        <v>589</v>
      </c>
      <c r="C5093" s="5" t="s">
        <v>277</v>
      </c>
      <c r="D5093" s="5" t="s">
        <v>107</v>
      </c>
      <c r="E5093" s="5" t="s">
        <v>216</v>
      </c>
      <c r="F5093" s="5" t="s">
        <v>284</v>
      </c>
      <c r="G5093" s="5" t="s">
        <v>86</v>
      </c>
      <c r="H5093" s="5" t="s">
        <v>130</v>
      </c>
      <c r="I5093">
        <v>39.451505005544142</v>
      </c>
      <c r="J5093"/>
      <c r="K5093">
        <v>85.348017923198256</v>
      </c>
      <c r="L5093"/>
      <c r="M5093">
        <v>248.82804059241474</v>
      </c>
      <c r="N5093">
        <v>21.955415346389536</v>
      </c>
      <c r="O5093">
        <v>134.64315285568713</v>
      </c>
      <c r="P5093">
        <v>386.83350848400613</v>
      </c>
      <c r="Q5093">
        <v>92.00364526106091</v>
      </c>
      <c r="R5093"/>
      <c r="S5093">
        <v>612.22041255974761</v>
      </c>
      <c r="T5093">
        <v>261.37399221892304</v>
      </c>
      <c r="U5093"/>
      <c r="V5093">
        <v>292.7388712851938</v>
      </c>
      <c r="W5093">
        <v>87.821661385558144</v>
      </c>
      <c r="X5093">
        <v>104.54959688756922</v>
      </c>
      <c r="Y5093">
        <v>1578.6989130022953</v>
      </c>
      <c r="Z5093">
        <v>176.10679862393303</v>
      </c>
      <c r="AA5093"/>
      <c r="AB5093"/>
      <c r="AC5093">
        <v>163.16010090274054</v>
      </c>
      <c r="AD5093">
        <v>316.78527856933476</v>
      </c>
      <c r="AE5093">
        <v>293.78436725406954</v>
      </c>
      <c r="AF5093"/>
      <c r="AG5093">
        <v>2609.7119855196156</v>
      </c>
      <c r="AH5093">
        <v>485.70189763193792</v>
      </c>
      <c r="AI5093"/>
      <c r="AJ5093">
        <v>1629.5810726087602</v>
      </c>
      <c r="AK5093">
        <v>209.09919377513845</v>
      </c>
      <c r="AL5093">
        <v>9830.3974609375</v>
      </c>
      <c r="AM5093">
        <v>7284.0263671875</v>
      </c>
      <c r="AN5093">
        <v>2546.37109375</v>
      </c>
      <c r="AO5093" s="5" t="s">
        <v>1289</v>
      </c>
    </row>
    <row r="5094" spans="1:41" ht="14.25" x14ac:dyDescent="0.45">
      <c r="A5094">
        <v>2024</v>
      </c>
      <c r="B5094" s="5" t="s">
        <v>1508</v>
      </c>
      <c r="C5094" s="5" t="s">
        <v>277</v>
      </c>
      <c r="D5094" s="5" t="s">
        <v>107</v>
      </c>
      <c r="E5094" s="5" t="s">
        <v>216</v>
      </c>
      <c r="F5094" s="5" t="s">
        <v>285</v>
      </c>
      <c r="G5094" s="5" t="s">
        <v>86</v>
      </c>
      <c r="H5094" s="5" t="s">
        <v>130</v>
      </c>
      <c r="I5094"/>
      <c r="J5094"/>
      <c r="K5094"/>
      <c r="L5094"/>
      <c r="M5094">
        <v>12.636389992221456</v>
      </c>
      <c r="N5094"/>
      <c r="O5094"/>
      <c r="P5094">
        <v>21.06064998703576</v>
      </c>
      <c r="Q5094">
        <v>0</v>
      </c>
      <c r="R5094"/>
      <c r="S5094"/>
      <c r="T5094"/>
      <c r="U5094"/>
      <c r="V5094">
        <v>0</v>
      </c>
      <c r="W5094"/>
      <c r="X5094">
        <v>108.46234743323416</v>
      </c>
      <c r="Y5094"/>
      <c r="Z5094"/>
      <c r="AA5094">
        <v>509.66772968626537</v>
      </c>
      <c r="AB5094">
        <v>0</v>
      </c>
      <c r="AC5094"/>
      <c r="AD5094"/>
      <c r="AE5094"/>
      <c r="AF5094"/>
      <c r="AG5094">
        <v>0</v>
      </c>
      <c r="AH5094">
        <v>142.15938741249138</v>
      </c>
      <c r="AI5094">
        <v>0</v>
      </c>
      <c r="AJ5094"/>
      <c r="AK5094"/>
      <c r="AL5094">
        <v>793.98651123046875</v>
      </c>
      <c r="AM5094">
        <v>530.7283935546875</v>
      </c>
      <c r="AN5094">
        <v>263.25811767578125</v>
      </c>
      <c r="AO5094" s="5" t="s">
        <v>3445</v>
      </c>
    </row>
    <row r="5095" spans="1:41" ht="14.25" x14ac:dyDescent="0.45">
      <c r="A5095">
        <v>2024</v>
      </c>
      <c r="B5095" s="5" t="s">
        <v>5028</v>
      </c>
      <c r="C5095" s="5" t="s">
        <v>277</v>
      </c>
      <c r="D5095" s="5" t="s">
        <v>107</v>
      </c>
      <c r="E5095" s="5" t="s">
        <v>216</v>
      </c>
      <c r="F5095" s="5" t="s">
        <v>285</v>
      </c>
      <c r="G5095" s="5" t="s">
        <v>86</v>
      </c>
      <c r="H5095" s="5" t="s">
        <v>130</v>
      </c>
      <c r="I5095"/>
      <c r="J5095"/>
      <c r="K5095"/>
      <c r="L5095"/>
      <c r="M5095"/>
      <c r="N5095">
        <v>350</v>
      </c>
      <c r="O5095"/>
      <c r="P5095"/>
      <c r="Q5095">
        <v>0</v>
      </c>
      <c r="R5095"/>
      <c r="S5095"/>
      <c r="T5095"/>
      <c r="U5095"/>
      <c r="V5095">
        <v>0</v>
      </c>
      <c r="W5095"/>
      <c r="X5095">
        <v>0</v>
      </c>
      <c r="Y5095"/>
      <c r="Z5095"/>
      <c r="AA5095"/>
      <c r="AB5095"/>
      <c r="AC5095">
        <v>0</v>
      </c>
      <c r="AD5095"/>
      <c r="AE5095"/>
      <c r="AF5095">
        <v>0</v>
      </c>
      <c r="AG5095">
        <v>0</v>
      </c>
      <c r="AH5095">
        <v>455</v>
      </c>
      <c r="AI5095"/>
      <c r="AJ5095"/>
      <c r="AK5095"/>
      <c r="AL5095">
        <v>805</v>
      </c>
      <c r="AM5095">
        <v>350</v>
      </c>
      <c r="AN5095">
        <v>455</v>
      </c>
      <c r="AO5095" s="5" t="s">
        <v>6153</v>
      </c>
    </row>
    <row r="5096" spans="1:41" ht="14.25" x14ac:dyDescent="0.45">
      <c r="A5096">
        <v>2024</v>
      </c>
      <c r="B5096" s="5" t="s">
        <v>1509</v>
      </c>
      <c r="C5096" s="5" t="s">
        <v>277</v>
      </c>
      <c r="D5096" s="5" t="s">
        <v>107</v>
      </c>
      <c r="E5096" s="5" t="s">
        <v>216</v>
      </c>
      <c r="F5096" s="5" t="s">
        <v>285</v>
      </c>
      <c r="G5096" s="5" t="s">
        <v>86</v>
      </c>
      <c r="H5096" s="5" t="s">
        <v>130</v>
      </c>
      <c r="I5096"/>
      <c r="J5096"/>
      <c r="K5096"/>
      <c r="L5096"/>
      <c r="M5096">
        <v>12.599165711215324</v>
      </c>
      <c r="N5096">
        <v>0</v>
      </c>
      <c r="O5096">
        <v>0</v>
      </c>
      <c r="P5096"/>
      <c r="Q5096">
        <v>0</v>
      </c>
      <c r="R5096"/>
      <c r="S5096"/>
      <c r="T5096"/>
      <c r="U5096"/>
      <c r="V5096">
        <v>0</v>
      </c>
      <c r="W5096"/>
      <c r="X5096">
        <v>52.496523796730521</v>
      </c>
      <c r="Y5096">
        <v>0</v>
      </c>
      <c r="Z5096"/>
      <c r="AA5096">
        <v>516.30901166940362</v>
      </c>
      <c r="AB5096"/>
      <c r="AC5096"/>
      <c r="AD5096"/>
      <c r="AE5096"/>
      <c r="AF5096">
        <v>629.95828556076629</v>
      </c>
      <c r="AG5096"/>
      <c r="AH5096">
        <v>10.499304759346105</v>
      </c>
      <c r="AI5096"/>
      <c r="AJ5096">
        <v>0</v>
      </c>
      <c r="AK5096"/>
      <c r="AL5096">
        <v>1221.8623046875</v>
      </c>
      <c r="AM5096">
        <v>1146.267333984375</v>
      </c>
      <c r="AN5096">
        <v>75.594993591308594</v>
      </c>
      <c r="AO5096" s="5" t="s">
        <v>3446</v>
      </c>
    </row>
    <row r="5097" spans="1:41" ht="14.25" x14ac:dyDescent="0.45">
      <c r="A5097">
        <v>2024</v>
      </c>
      <c r="B5097" s="5" t="s">
        <v>4071</v>
      </c>
      <c r="C5097" s="5" t="s">
        <v>277</v>
      </c>
      <c r="D5097" s="5" t="s">
        <v>107</v>
      </c>
      <c r="E5097" s="5" t="s">
        <v>216</v>
      </c>
      <c r="F5097" s="5" t="s">
        <v>285</v>
      </c>
      <c r="G5097" s="5" t="s">
        <v>86</v>
      </c>
      <c r="H5097" s="5" t="s">
        <v>130</v>
      </c>
      <c r="I5097"/>
      <c r="J5097"/>
      <c r="K5097"/>
      <c r="L5097"/>
      <c r="M5097"/>
      <c r="N5097">
        <v>0</v>
      </c>
      <c r="O5097"/>
      <c r="P5097"/>
      <c r="Q5097">
        <v>0</v>
      </c>
      <c r="R5097"/>
      <c r="S5097"/>
      <c r="T5097"/>
      <c r="U5097"/>
      <c r="V5097">
        <v>0</v>
      </c>
      <c r="W5097"/>
      <c r="X5097">
        <v>51.431725286695148</v>
      </c>
      <c r="Y5097">
        <v>0</v>
      </c>
      <c r="Z5097"/>
      <c r="AA5097"/>
      <c r="AB5097"/>
      <c r="AC5097">
        <v>0</v>
      </c>
      <c r="AD5097"/>
      <c r="AE5097"/>
      <c r="AF5097">
        <v>0</v>
      </c>
      <c r="AG5097">
        <v>0</v>
      </c>
      <c r="AH5097">
        <v>1131.4979563072932</v>
      </c>
      <c r="AI5097"/>
      <c r="AJ5097"/>
      <c r="AK5097"/>
      <c r="AL5097">
        <v>1182.9296875</v>
      </c>
      <c r="AM5097">
        <v>0</v>
      </c>
      <c r="AN5097">
        <v>1182.9296875</v>
      </c>
      <c r="AO5097" s="5" t="s">
        <v>4785</v>
      </c>
    </row>
    <row r="5098" spans="1:41" ht="14.25" x14ac:dyDescent="0.45">
      <c r="A5098">
        <v>2024</v>
      </c>
      <c r="B5098" s="5" t="s">
        <v>589</v>
      </c>
      <c r="C5098" s="5" t="s">
        <v>277</v>
      </c>
      <c r="D5098" s="5" t="s">
        <v>107</v>
      </c>
      <c r="E5098" s="5" t="s">
        <v>216</v>
      </c>
      <c r="F5098" s="5" t="s">
        <v>285</v>
      </c>
      <c r="G5098" s="5" t="s">
        <v>86</v>
      </c>
      <c r="H5098" s="5" t="s">
        <v>130</v>
      </c>
      <c r="I5098">
        <v>0</v>
      </c>
      <c r="J5098"/>
      <c r="K5098"/>
      <c r="L5098"/>
      <c r="M5098">
        <v>0</v>
      </c>
      <c r="N5098">
        <v>0</v>
      </c>
      <c r="O5098">
        <v>0</v>
      </c>
      <c r="P5098">
        <v>20.909919377513845</v>
      </c>
      <c r="Q5098">
        <v>0</v>
      </c>
      <c r="R5098"/>
      <c r="S5098"/>
      <c r="T5098"/>
      <c r="U5098"/>
      <c r="V5098">
        <v>0</v>
      </c>
      <c r="W5098"/>
      <c r="X5098">
        <v>47.047318599406147</v>
      </c>
      <c r="Y5098"/>
      <c r="Z5098"/>
      <c r="AA5098"/>
      <c r="AB5098"/>
      <c r="AC5098">
        <v>0</v>
      </c>
      <c r="AD5098"/>
      <c r="AE5098"/>
      <c r="AF5098"/>
      <c r="AG5098"/>
      <c r="AH5098">
        <v>10.498870519449701</v>
      </c>
      <c r="AI5098"/>
      <c r="AJ5098">
        <v>0</v>
      </c>
      <c r="AK5098"/>
      <c r="AL5098">
        <v>78.456108093261719</v>
      </c>
      <c r="AM5098">
        <v>20.909919738769531</v>
      </c>
      <c r="AN5098">
        <v>57.546188354492188</v>
      </c>
      <c r="AO5098" s="5" t="s">
        <v>1290</v>
      </c>
    </row>
    <row r="5099" spans="1:41" ht="14.25" x14ac:dyDescent="0.45">
      <c r="A5099">
        <v>2024</v>
      </c>
      <c r="B5099" s="5" t="s">
        <v>1508</v>
      </c>
      <c r="C5099" s="5" t="s">
        <v>277</v>
      </c>
      <c r="D5099" s="5" t="s">
        <v>107</v>
      </c>
      <c r="E5099" s="5" t="s">
        <v>286</v>
      </c>
      <c r="F5099" s="5" t="s">
        <v>286</v>
      </c>
      <c r="G5099" s="5" t="s">
        <v>86</v>
      </c>
      <c r="H5099" s="5" t="s">
        <v>130</v>
      </c>
      <c r="I5099">
        <v>4810.9735589127658</v>
      </c>
      <c r="J5099">
        <v>9981.8973280220034</v>
      </c>
      <c r="K5099">
        <v>924.66783768080506</v>
      </c>
      <c r="L5099">
        <v>1838.5947438682217</v>
      </c>
      <c r="M5099">
        <v>4183.9229260849097</v>
      </c>
      <c r="N5099">
        <v>2426.4875177490321</v>
      </c>
      <c r="O5099">
        <v>4393.2515872956592</v>
      </c>
      <c r="P5099">
        <v>4699.6587718270448</v>
      </c>
      <c r="Q5099">
        <v>1689.9810128870167</v>
      </c>
      <c r="R5099">
        <v>2714.5993081297102</v>
      </c>
      <c r="S5099">
        <v>3902.5702668997105</v>
      </c>
      <c r="T5099">
        <v>6107.5884962403707</v>
      </c>
      <c r="U5099">
        <v>789.78465211103469</v>
      </c>
      <c r="V5099">
        <v>5133.5334343399663</v>
      </c>
      <c r="W5099">
        <v>1793.6987032583584</v>
      </c>
      <c r="X5099">
        <v>8307.3938346192535</v>
      </c>
      <c r="Y5099">
        <v>28094.907082705704</v>
      </c>
      <c r="Z5099">
        <v>3581.3635302954308</v>
      </c>
      <c r="AA5099">
        <v>44820.05218795847</v>
      </c>
      <c r="AB5099">
        <v>871.9109094632804</v>
      </c>
      <c r="AC5099">
        <v>3695.091040225424</v>
      </c>
      <c r="AD5099">
        <v>8520.0132105604171</v>
      </c>
      <c r="AE5099">
        <v>5930.6790363492701</v>
      </c>
      <c r="AF5099">
        <v>7076.0983991373896</v>
      </c>
      <c r="AG5099">
        <v>37243.653437074034</v>
      </c>
      <c r="AH5099">
        <v>8101.1563491023344</v>
      </c>
      <c r="AI5099">
        <v>2214.5273461368101</v>
      </c>
      <c r="AJ5099">
        <v>14866.07463047786</v>
      </c>
      <c r="AK5099">
        <v>5545.5186147381082</v>
      </c>
      <c r="AL5099">
        <v>234259.65625</v>
      </c>
      <c r="AM5099">
        <v>179393.4375</v>
      </c>
      <c r="AN5099">
        <v>54866.22265625</v>
      </c>
      <c r="AO5099" s="5" t="s">
        <v>3447</v>
      </c>
    </row>
    <row r="5100" spans="1:41" ht="14.25" x14ac:dyDescent="0.45">
      <c r="A5100">
        <v>2024</v>
      </c>
      <c r="B5100" s="5" t="s">
        <v>1509</v>
      </c>
      <c r="C5100" s="5" t="s">
        <v>277</v>
      </c>
      <c r="D5100" s="5" t="s">
        <v>107</v>
      </c>
      <c r="E5100" s="5" t="s">
        <v>286</v>
      </c>
      <c r="F5100" s="5" t="s">
        <v>286</v>
      </c>
      <c r="G5100" s="5" t="s">
        <v>86</v>
      </c>
      <c r="H5100" s="5" t="s">
        <v>130</v>
      </c>
      <c r="I5100">
        <v>4792.3724901131818</v>
      </c>
      <c r="J5100">
        <v>11019.032956556337</v>
      </c>
      <c r="K5100">
        <v>1075.5962364049271</v>
      </c>
      <c r="L5100">
        <v>1491.6764129845494</v>
      </c>
      <c r="M5100">
        <v>4331.8058783825427</v>
      </c>
      <c r="N5100">
        <v>2799.9818914147932</v>
      </c>
      <c r="O5100">
        <v>6040.9440320964068</v>
      </c>
      <c r="P5100">
        <v>5695.0028671124019</v>
      </c>
      <c r="Q5100">
        <v>1620.1428279857384</v>
      </c>
      <c r="R5100">
        <v>3062.8469362629171</v>
      </c>
      <c r="S5100">
        <v>4144.4372641650061</v>
      </c>
      <c r="T5100">
        <v>6546.3165174522956</v>
      </c>
      <c r="U5100">
        <v>787.45810427240292</v>
      </c>
      <c r="V5100">
        <v>6197.7395994420049</v>
      </c>
      <c r="W5100">
        <v>2003.582327226017</v>
      </c>
      <c r="X5100">
        <v>7601.4966457665796</v>
      </c>
      <c r="Y5100">
        <v>27261.444807642158</v>
      </c>
      <c r="Z5100">
        <v>4283.536500029626</v>
      </c>
      <c r="AA5100">
        <v>45404.084858150156</v>
      </c>
      <c r="AB5100">
        <v>0</v>
      </c>
      <c r="AC5100">
        <v>3650.8801968179073</v>
      </c>
      <c r="AD5100">
        <v>9014.0269877929877</v>
      </c>
      <c r="AE5100">
        <v>6395.1265289177118</v>
      </c>
      <c r="AF5100">
        <v>7347.6874824993647</v>
      </c>
      <c r="AG5100">
        <v>40854.602437125977</v>
      </c>
      <c r="AH5100">
        <v>7883.5716011633403</v>
      </c>
      <c r="AI5100">
        <v>2331.8955870507698</v>
      </c>
      <c r="AJ5100">
        <v>21466.461990451542</v>
      </c>
      <c r="AK5100">
        <v>4867.8861513852116</v>
      </c>
      <c r="AL5100">
        <v>249971.65625</v>
      </c>
      <c r="AM5100">
        <v>194130.09375</v>
      </c>
      <c r="AN5100">
        <v>55841.5546875</v>
      </c>
      <c r="AO5100" s="5" t="s">
        <v>3448</v>
      </c>
    </row>
    <row r="5101" spans="1:41" ht="14.25" x14ac:dyDescent="0.45">
      <c r="A5101">
        <v>2024</v>
      </c>
      <c r="B5101" s="5" t="s">
        <v>4071</v>
      </c>
      <c r="C5101" s="5" t="s">
        <v>277</v>
      </c>
      <c r="D5101" s="5" t="s">
        <v>107</v>
      </c>
      <c r="E5101" s="5" t="s">
        <v>286</v>
      </c>
      <c r="F5101" s="5" t="s">
        <v>286</v>
      </c>
      <c r="G5101" s="5" t="s">
        <v>86</v>
      </c>
      <c r="H5101" s="5" t="s">
        <v>130</v>
      </c>
      <c r="I5101">
        <v>4884.7932721697744</v>
      </c>
      <c r="J5101">
        <v>18537.585772089926</v>
      </c>
      <c r="K5101">
        <v>1157.690339398903</v>
      </c>
      <c r="L5101">
        <v>1309.4517257992584</v>
      </c>
      <c r="M5101">
        <v>4392.4513512318135</v>
      </c>
      <c r="N5101">
        <v>3252.5608292527645</v>
      </c>
      <c r="O5101">
        <v>6058.1422769774399</v>
      </c>
      <c r="P5101">
        <v>5207.307820154876</v>
      </c>
      <c r="Q5101">
        <v>1586.3370357032684</v>
      </c>
      <c r="R5101">
        <v>3085.1802988785407</v>
      </c>
      <c r="S5101">
        <v>5477.4787430330334</v>
      </c>
      <c r="T5101">
        <v>5503.1946056763809</v>
      </c>
      <c r="U5101">
        <v>786.40764826596944</v>
      </c>
      <c r="V5101">
        <v>6808.5317934527029</v>
      </c>
      <c r="W5101">
        <v>2106.6434677430329</v>
      </c>
      <c r="X5101">
        <v>6400.1638946763442</v>
      </c>
      <c r="Y5101">
        <v>26497.624867705337</v>
      </c>
      <c r="Z5101">
        <v>4212.258300980332</v>
      </c>
      <c r="AA5101">
        <v>39618.886622847007</v>
      </c>
      <c r="AB5101">
        <v>672.48009446859635</v>
      </c>
      <c r="AC5101">
        <v>3706.067260708679</v>
      </c>
      <c r="AD5101">
        <v>9164.2939478442713</v>
      </c>
      <c r="AE5101">
        <v>6352.3838218850042</v>
      </c>
      <c r="AF5101">
        <v>7590.4691795720182</v>
      </c>
      <c r="AG5101">
        <v>47391.248948172375</v>
      </c>
      <c r="AH5101">
        <v>6255.1264293678632</v>
      </c>
      <c r="AI5101">
        <v>2703.2514810686966</v>
      </c>
      <c r="AJ5101">
        <v>15308.371446391222</v>
      </c>
      <c r="AK5101">
        <v>4681.9421151543647</v>
      </c>
      <c r="AL5101">
        <v>250708.328125</v>
      </c>
      <c r="AM5101">
        <v>196135.46875</v>
      </c>
      <c r="AN5101">
        <v>54572.85546875</v>
      </c>
      <c r="AO5101" s="5" t="s">
        <v>4786</v>
      </c>
    </row>
    <row r="5102" spans="1:41" ht="14.25" x14ac:dyDescent="0.45">
      <c r="A5102">
        <v>2024</v>
      </c>
      <c r="B5102" s="5" t="s">
        <v>589</v>
      </c>
      <c r="C5102" s="5" t="s">
        <v>277</v>
      </c>
      <c r="D5102" s="5" t="s">
        <v>107</v>
      </c>
      <c r="E5102" s="5" t="s">
        <v>286</v>
      </c>
      <c r="F5102" s="5" t="s">
        <v>286</v>
      </c>
      <c r="G5102" s="5" t="s">
        <v>86</v>
      </c>
      <c r="H5102" s="5" t="s">
        <v>130</v>
      </c>
      <c r="I5102">
        <v>5062.6837511593694</v>
      </c>
      <c r="J5102">
        <v>13770.075308179685</v>
      </c>
      <c r="K5102">
        <v>1078.456718080758</v>
      </c>
      <c r="L5102">
        <v>1330.8013638221801</v>
      </c>
      <c r="M5102">
        <v>4098.3441979927138</v>
      </c>
      <c r="N5102">
        <v>3142.6563328434431</v>
      </c>
      <c r="O5102">
        <v>6022.9973996466379</v>
      </c>
      <c r="P5102">
        <v>4690.5298426994068</v>
      </c>
      <c r="Q5102">
        <v>1672.8970856174856</v>
      </c>
      <c r="R5102">
        <v>3003.8423677358614</v>
      </c>
      <c r="S5102">
        <v>4875.0450145695149</v>
      </c>
      <c r="T5102">
        <v>6272.9758132541529</v>
      </c>
      <c r="U5102">
        <v>742.46635993285531</v>
      </c>
      <c r="V5102">
        <v>6717.3116000263226</v>
      </c>
      <c r="W5102">
        <v>2012.5797400857075</v>
      </c>
      <c r="X5102">
        <v>6020.8267854664864</v>
      </c>
      <c r="Y5102">
        <v>28160.433921666769</v>
      </c>
      <c r="Z5102">
        <v>4229.9114455952722</v>
      </c>
      <c r="AA5102">
        <v>41777.594654531946</v>
      </c>
      <c r="AB5102">
        <v>682.70886767582704</v>
      </c>
      <c r="AC5102">
        <v>3681.7502599211525</v>
      </c>
      <c r="AD5102">
        <v>9233.1726436055797</v>
      </c>
      <c r="AE5102">
        <v>6002.192357315349</v>
      </c>
      <c r="AF5102">
        <v>7105.5356791086197</v>
      </c>
      <c r="AG5102">
        <v>44149.060950155523</v>
      </c>
      <c r="AH5102">
        <v>8025.5654694646346</v>
      </c>
      <c r="AI5102">
        <v>2939.9346644784464</v>
      </c>
      <c r="AJ5102">
        <v>15185.608680148858</v>
      </c>
      <c r="AK5102">
        <v>4631.5356834834984</v>
      </c>
      <c r="AL5102">
        <v>246319.484375</v>
      </c>
      <c r="AM5102">
        <v>190425.359375</v>
      </c>
      <c r="AN5102">
        <v>55894.140625</v>
      </c>
      <c r="AO5102" s="5" t="s">
        <v>1291</v>
      </c>
    </row>
    <row r="5103" spans="1:41" ht="14.25" x14ac:dyDescent="0.45">
      <c r="A5103">
        <v>2024</v>
      </c>
      <c r="B5103" s="5" t="s">
        <v>5028</v>
      </c>
      <c r="C5103" s="5" t="s">
        <v>277</v>
      </c>
      <c r="D5103" s="5" t="s">
        <v>107</v>
      </c>
      <c r="E5103" s="5" t="s">
        <v>286</v>
      </c>
      <c r="F5103" s="5" t="s">
        <v>286</v>
      </c>
      <c r="G5103" s="5" t="s">
        <v>86</v>
      </c>
      <c r="H5103" s="5" t="s">
        <v>130</v>
      </c>
      <c r="I5103">
        <v>4987.4603169111851</v>
      </c>
      <c r="J5103">
        <v>15408.55072939138</v>
      </c>
      <c r="K5103">
        <v>800</v>
      </c>
      <c r="L5103">
        <v>1320</v>
      </c>
      <c r="M5103">
        <v>4660</v>
      </c>
      <c r="N5103">
        <v>3653.2719999999999</v>
      </c>
      <c r="O5103">
        <v>5993.7181326</v>
      </c>
      <c r="P5103">
        <v>4415.7919599999996</v>
      </c>
      <c r="Q5103">
        <v>1698.422629188045</v>
      </c>
      <c r="R5103">
        <v>2993.3080863201299</v>
      </c>
      <c r="S5103">
        <v>5825</v>
      </c>
      <c r="T5103">
        <v>5950</v>
      </c>
      <c r="U5103">
        <v>724.2</v>
      </c>
      <c r="V5103">
        <v>6508</v>
      </c>
      <c r="W5103">
        <v>2186</v>
      </c>
      <c r="X5103">
        <v>9122.65</v>
      </c>
      <c r="Y5103">
        <v>27410</v>
      </c>
      <c r="Z5103">
        <v>4974.0591039492574</v>
      </c>
      <c r="AA5103">
        <v>37940</v>
      </c>
      <c r="AB5103">
        <v>1667</v>
      </c>
      <c r="AC5103">
        <v>3537.8550000000009</v>
      </c>
      <c r="AD5103">
        <v>10063.263928295761</v>
      </c>
      <c r="AE5103">
        <v>5926</v>
      </c>
      <c r="AF5103">
        <v>9630.9000000000015</v>
      </c>
      <c r="AG5103">
        <v>54013</v>
      </c>
      <c r="AH5103">
        <v>8075.3661608204911</v>
      </c>
      <c r="AI5103">
        <v>2662</v>
      </c>
      <c r="AJ5103">
        <v>15302.166031250001</v>
      </c>
      <c r="AK5103">
        <v>4690</v>
      </c>
      <c r="AL5103">
        <v>262138</v>
      </c>
      <c r="AM5103">
        <v>200442.984375</v>
      </c>
      <c r="AN5103">
        <v>61695</v>
      </c>
      <c r="AO5103" s="5" t="s">
        <v>6154</v>
      </c>
    </row>
    <row r="5104" spans="1:41" ht="14.25" x14ac:dyDescent="0.45">
      <c r="A5104">
        <v>2024</v>
      </c>
      <c r="B5104" s="5" t="s">
        <v>5028</v>
      </c>
      <c r="C5104" s="5" t="s">
        <v>277</v>
      </c>
      <c r="D5104" s="5" t="s">
        <v>107</v>
      </c>
      <c r="E5104" s="5" t="s">
        <v>286</v>
      </c>
      <c r="F5104" s="5" t="s">
        <v>286</v>
      </c>
      <c r="G5104" s="5" t="s">
        <v>87</v>
      </c>
      <c r="H5104" s="5" t="s">
        <v>130</v>
      </c>
      <c r="I5104">
        <v>5616.6903764758972</v>
      </c>
      <c r="J5104">
        <v>18016.046544836929</v>
      </c>
      <c r="K5104">
        <v>872</v>
      </c>
      <c r="L5104">
        <v>1489.0128937657589</v>
      </c>
      <c r="M5104">
        <v>5145.0165429119997</v>
      </c>
      <c r="N5104">
        <v>4057.2766519334168</v>
      </c>
      <c r="O5104">
        <v>6617.549129995411</v>
      </c>
      <c r="P5104">
        <v>4899.3388427878399</v>
      </c>
      <c r="Q5104">
        <v>1891.7994412701039</v>
      </c>
      <c r="R5104">
        <v>3282.2053908323151</v>
      </c>
      <c r="S5104">
        <v>6337.217237324021</v>
      </c>
      <c r="T5104">
        <v>6689.6727870773157</v>
      </c>
      <c r="U5104">
        <v>815.56682403098898</v>
      </c>
      <c r="V5104">
        <v>7349</v>
      </c>
      <c r="W5104">
        <v>2413.5206357952002</v>
      </c>
      <c r="X5104">
        <v>10363.330400000001</v>
      </c>
      <c r="Y5104">
        <v>30622.320570956781</v>
      </c>
      <c r="Z5104">
        <v>5524.125733805251</v>
      </c>
      <c r="AA5104">
        <v>44064</v>
      </c>
      <c r="AB5104">
        <v>1933</v>
      </c>
      <c r="AC5104">
        <v>3920.5312863316649</v>
      </c>
      <c r="AD5104">
        <v>11209.03404708211</v>
      </c>
      <c r="AE5104">
        <v>6414.4929801600001</v>
      </c>
      <c r="AF5104">
        <v>10864.04112012776</v>
      </c>
      <c r="AG5104">
        <v>65026</v>
      </c>
      <c r="AH5104">
        <v>9120.9542627002793</v>
      </c>
      <c r="AI5104">
        <v>2939.0630981183999</v>
      </c>
      <c r="AJ5104">
        <v>17577.37880408654</v>
      </c>
      <c r="AK5104">
        <v>5179</v>
      </c>
      <c r="AL5104">
        <v>300249.21875</v>
      </c>
      <c r="AM5104">
        <v>231429.84375</v>
      </c>
      <c r="AN5104">
        <v>68819.359375</v>
      </c>
      <c r="AO5104" s="5" t="s">
        <v>6155</v>
      </c>
    </row>
    <row r="5105" spans="1:41" ht="14.25" x14ac:dyDescent="0.45">
      <c r="A5105">
        <v>2024</v>
      </c>
      <c r="B5105" s="5" t="s">
        <v>4071</v>
      </c>
      <c r="C5105" s="5" t="s">
        <v>277</v>
      </c>
      <c r="D5105" s="5" t="s">
        <v>107</v>
      </c>
      <c r="E5105" s="5" t="s">
        <v>286</v>
      </c>
      <c r="F5105" s="5" t="s">
        <v>286</v>
      </c>
      <c r="G5105" s="5" t="s">
        <v>87</v>
      </c>
      <c r="H5105" s="5" t="s">
        <v>130</v>
      </c>
      <c r="I5105">
        <v>5454.893832447985</v>
      </c>
      <c r="J5105">
        <v>20782.373753438111</v>
      </c>
      <c r="K5105">
        <v>1266.2057300896149</v>
      </c>
      <c r="L5105">
        <v>1462.8043</v>
      </c>
      <c r="M5105">
        <v>4808.933699861549</v>
      </c>
      <c r="N5105">
        <v>3578.435725146388</v>
      </c>
      <c r="O5105">
        <v>6619.534271188224</v>
      </c>
      <c r="P5105">
        <v>5601.1587239605342</v>
      </c>
      <c r="Q5105">
        <v>1740.149440405801</v>
      </c>
      <c r="R5105">
        <v>3328.2665690841168</v>
      </c>
      <c r="S5105">
        <v>5990</v>
      </c>
      <c r="T5105">
        <v>6145.4683219236476</v>
      </c>
      <c r="U5105">
        <v>815.56682403098898</v>
      </c>
      <c r="V5105">
        <v>7657</v>
      </c>
      <c r="W5105">
        <v>2319.9808753774009</v>
      </c>
      <c r="X5105">
        <v>7812.1887024343687</v>
      </c>
      <c r="Y5105">
        <v>28941.271274821691</v>
      </c>
      <c r="Z5105">
        <v>4621</v>
      </c>
      <c r="AA5105">
        <v>44064</v>
      </c>
      <c r="AB5105">
        <v>653.76</v>
      </c>
      <c r="AC5105">
        <v>4057.4526999999998</v>
      </c>
      <c r="AD5105">
        <v>10052.87062341429</v>
      </c>
      <c r="AE5105">
        <v>6954.6723282857956</v>
      </c>
      <c r="AF5105">
        <v>8476.3471463434416</v>
      </c>
      <c r="AG5105">
        <v>52960</v>
      </c>
      <c r="AH5105">
        <v>6679</v>
      </c>
      <c r="AI5105">
        <v>2959.5548378257931</v>
      </c>
      <c r="AJ5105">
        <v>17095</v>
      </c>
      <c r="AK5105">
        <v>5125.8510480302957</v>
      </c>
      <c r="AL5105">
        <v>278023.78125</v>
      </c>
      <c r="AM5105">
        <v>217590.390625</v>
      </c>
      <c r="AN5105">
        <v>60433.3515625</v>
      </c>
      <c r="AO5105" s="5" t="s">
        <v>4787</v>
      </c>
    </row>
    <row r="5106" spans="1:41" ht="14.25" x14ac:dyDescent="0.45">
      <c r="A5106">
        <v>2024</v>
      </c>
      <c r="B5106" s="5" t="s">
        <v>1508</v>
      </c>
      <c r="C5106" s="5" t="s">
        <v>277</v>
      </c>
      <c r="D5106" s="5" t="s">
        <v>107</v>
      </c>
      <c r="E5106" s="5" t="s">
        <v>286</v>
      </c>
      <c r="F5106" s="5" t="s">
        <v>286</v>
      </c>
      <c r="G5106" s="5" t="s">
        <v>87</v>
      </c>
      <c r="H5106" s="5" t="s">
        <v>130</v>
      </c>
      <c r="I5106">
        <v>5571.5668121496064</v>
      </c>
      <c r="J5106">
        <v>11887.771000000001</v>
      </c>
      <c r="K5106">
        <v>1105.232943076815</v>
      </c>
      <c r="L5106">
        <v>2124.1835999999998</v>
      </c>
      <c r="M5106">
        <v>4867.1865185632732</v>
      </c>
      <c r="N5106">
        <v>2855.9800110378928</v>
      </c>
      <c r="O5106">
        <v>5341</v>
      </c>
      <c r="P5106">
        <v>6192</v>
      </c>
      <c r="Q5106">
        <v>2191.0533929172639</v>
      </c>
      <c r="R5106">
        <v>3351.1861190791001</v>
      </c>
      <c r="S5106">
        <v>5131.3889391928524</v>
      </c>
      <c r="T5106">
        <v>8181.4728116025017</v>
      </c>
      <c r="U5106">
        <v>914.25771238160723</v>
      </c>
      <c r="V5106">
        <v>5944</v>
      </c>
      <c r="W5106">
        <v>2035.678853151343</v>
      </c>
      <c r="X5106">
        <v>10632.596675024521</v>
      </c>
      <c r="Y5106">
        <v>35668.491999999977</v>
      </c>
      <c r="Z5106">
        <v>4710.3850000000002</v>
      </c>
      <c r="AA5106">
        <v>52990.035398943313</v>
      </c>
      <c r="AB5106">
        <v>828</v>
      </c>
      <c r="AC5106">
        <v>4552.4403145493161</v>
      </c>
      <c r="AD5106">
        <v>11762.882789664</v>
      </c>
      <c r="AE5106">
        <v>6730.7613464808546</v>
      </c>
      <c r="AF5106">
        <v>8175.2569687624182</v>
      </c>
      <c r="AG5106">
        <v>45858</v>
      </c>
      <c r="AH5106">
        <v>10970.508683986451</v>
      </c>
      <c r="AI5106">
        <v>2513.2796718127202</v>
      </c>
      <c r="AJ5106">
        <v>19971.8772143149</v>
      </c>
      <c r="AK5106">
        <v>7766.2161292354413</v>
      </c>
      <c r="AL5106">
        <v>290824.6875</v>
      </c>
      <c r="AM5106">
        <v>219689.234375</v>
      </c>
      <c r="AN5106">
        <v>71135.4453125</v>
      </c>
      <c r="AO5106" s="5" t="s">
        <v>3450</v>
      </c>
    </row>
    <row r="5107" spans="1:41" ht="14.25" x14ac:dyDescent="0.45">
      <c r="A5107">
        <v>2024</v>
      </c>
      <c r="B5107" s="5" t="s">
        <v>1509</v>
      </c>
      <c r="C5107" s="5" t="s">
        <v>277</v>
      </c>
      <c r="D5107" s="5" t="s">
        <v>107</v>
      </c>
      <c r="E5107" s="5" t="s">
        <v>286</v>
      </c>
      <c r="F5107" s="5" t="s">
        <v>286</v>
      </c>
      <c r="G5107" s="5" t="s">
        <v>87</v>
      </c>
      <c r="H5107" s="5" t="s">
        <v>130</v>
      </c>
      <c r="I5107">
        <v>5454.96</v>
      </c>
      <c r="J5107">
        <v>12542.498807511251</v>
      </c>
      <c r="K5107">
        <v>1244.7735568632361</v>
      </c>
      <c r="L5107">
        <v>1666.9522177616759</v>
      </c>
      <c r="M5107">
        <v>4950.963109659072</v>
      </c>
      <c r="N5107">
        <v>3124.6117004007478</v>
      </c>
      <c r="O5107">
        <v>6813.5673674217696</v>
      </c>
      <c r="P5107">
        <v>5424.1714072000004</v>
      </c>
      <c r="Q5107">
        <v>1821.5029590960289</v>
      </c>
      <c r="R5107">
        <v>3636.1774767406591</v>
      </c>
      <c r="S5107">
        <v>4547.5460222694537</v>
      </c>
      <c r="T5107">
        <v>7129.0364965830559</v>
      </c>
      <c r="U5107">
        <v>896.33109057020306</v>
      </c>
      <c r="V5107">
        <v>7171</v>
      </c>
      <c r="W5107">
        <v>2249.0599342013129</v>
      </c>
      <c r="X5107">
        <v>8482.8139184564043</v>
      </c>
      <c r="Y5107">
        <v>31365.979650000008</v>
      </c>
      <c r="Z5107">
        <v>4817.6424057770218</v>
      </c>
      <c r="AA5107">
        <v>51827.831388859857</v>
      </c>
      <c r="AB5107">
        <v>0</v>
      </c>
      <c r="AC5107">
        <v>4087.6745099999998</v>
      </c>
      <c r="AD5107">
        <v>10174.978016711961</v>
      </c>
      <c r="AE5107">
        <v>7193.5063959369027</v>
      </c>
      <c r="AF5107">
        <v>8363.5696916764773</v>
      </c>
      <c r="AG5107">
        <v>49306.433794832628</v>
      </c>
      <c r="AH5107">
        <v>9013.2113691905088</v>
      </c>
      <c r="AI5107">
        <v>2602.2554852060321</v>
      </c>
      <c r="AJ5107">
        <v>24514.27834175411</v>
      </c>
      <c r="AK5107">
        <v>5737.773750179229</v>
      </c>
      <c r="AL5107">
        <v>286161.09375</v>
      </c>
      <c r="AM5107">
        <v>223215.109375</v>
      </c>
      <c r="AN5107">
        <v>62945.9765625</v>
      </c>
      <c r="AO5107" s="5" t="s">
        <v>3449</v>
      </c>
    </row>
    <row r="5108" spans="1:41" ht="14.25" x14ac:dyDescent="0.45">
      <c r="A5108">
        <v>2024</v>
      </c>
      <c r="B5108" s="5" t="s">
        <v>589</v>
      </c>
      <c r="C5108" s="5" t="s">
        <v>277</v>
      </c>
      <c r="D5108" s="5" t="s">
        <v>107</v>
      </c>
      <c r="E5108" s="5" t="s">
        <v>286</v>
      </c>
      <c r="F5108" s="5" t="s">
        <v>286</v>
      </c>
      <c r="G5108" s="5" t="s">
        <v>87</v>
      </c>
      <c r="H5108" s="5" t="s">
        <v>130</v>
      </c>
      <c r="I5108">
        <v>5454.8997640713333</v>
      </c>
      <c r="J5108">
        <v>15383.5580803336</v>
      </c>
      <c r="K5108">
        <v>1157.248986506557</v>
      </c>
      <c r="L5108">
        <v>1484.0827569865039</v>
      </c>
      <c r="M5108">
        <v>4502.8542344142079</v>
      </c>
      <c r="N5108">
        <v>3560.0376650000012</v>
      </c>
      <c r="O5108">
        <v>6619.5766968081098</v>
      </c>
      <c r="P5108">
        <v>5852.7999999999993</v>
      </c>
      <c r="Q5108">
        <v>1828.913191235971</v>
      </c>
      <c r="R5108">
        <v>3229.705055085451</v>
      </c>
      <c r="S5108">
        <v>5205.7044526439913</v>
      </c>
      <c r="T5108">
        <v>6470.0688161277794</v>
      </c>
      <c r="U5108">
        <v>761.32834301251307</v>
      </c>
      <c r="V5108">
        <v>157</v>
      </c>
      <c r="W5108">
        <v>2226.4396542913219</v>
      </c>
      <c r="X5108">
        <v>6747.3796117718712</v>
      </c>
      <c r="Y5108">
        <v>30955.607949999991</v>
      </c>
      <c r="Z5108">
        <v>4661.0739365750233</v>
      </c>
      <c r="AA5108">
        <v>46733.142772359657</v>
      </c>
      <c r="AB5108">
        <v>653</v>
      </c>
      <c r="AC5108">
        <v>4078.138469999999</v>
      </c>
      <c r="AD5108">
        <v>10174.326558496299</v>
      </c>
      <c r="AE5108">
        <v>6590.0096753039206</v>
      </c>
      <c r="AF5108">
        <v>7923.9496345500665</v>
      </c>
      <c r="AG5108">
        <v>50061.563458859891</v>
      </c>
      <c r="AH5108">
        <v>9029.3679631417399</v>
      </c>
      <c r="AI5108">
        <v>3230.1040974297762</v>
      </c>
      <c r="AJ5108">
        <v>17018.105660856279</v>
      </c>
      <c r="AK5108">
        <v>5088.6649180913919</v>
      </c>
      <c r="AL5108">
        <v>266838.6875</v>
      </c>
      <c r="AM5108">
        <v>205733.90625</v>
      </c>
      <c r="AN5108">
        <v>61104.73828125</v>
      </c>
      <c r="AO5108" s="5" t="s">
        <v>1292</v>
      </c>
    </row>
    <row r="5109" spans="1:41" ht="14.25" x14ac:dyDescent="0.45">
      <c r="A5109">
        <v>2024</v>
      </c>
      <c r="B5109" s="5" t="s">
        <v>589</v>
      </c>
      <c r="C5109" s="5" t="s">
        <v>277</v>
      </c>
      <c r="D5109" s="5" t="s">
        <v>107</v>
      </c>
      <c r="E5109" s="5" t="s">
        <v>110</v>
      </c>
      <c r="F5109" s="5" t="s">
        <v>110</v>
      </c>
      <c r="G5109" s="5" t="s">
        <v>86</v>
      </c>
      <c r="H5109" s="5" t="s">
        <v>130</v>
      </c>
      <c r="I5109">
        <v>13786.403952289242</v>
      </c>
      <c r="J5109">
        <v>6043.6860527600629</v>
      </c>
      <c r="K5109">
        <v>1868.8753303379647</v>
      </c>
      <c r="L5109">
        <v>3023.5743419885021</v>
      </c>
      <c r="M5109">
        <v>8622.9701938035505</v>
      </c>
      <c r="N5109">
        <v>8988.3379436181021</v>
      </c>
      <c r="O5109">
        <v>5333.4044017997821</v>
      </c>
      <c r="P5109">
        <v>2296.9546436198957</v>
      </c>
      <c r="Q5109">
        <v>3339.5189230157725</v>
      </c>
      <c r="R5109">
        <v>5718.862949750036</v>
      </c>
      <c r="S5109">
        <v>7705.775865754702</v>
      </c>
      <c r="T5109">
        <v>6482.0750070292916</v>
      </c>
      <c r="U5109">
        <v>1463.6943564259691</v>
      </c>
      <c r="V5109">
        <v>5433.4425502469721</v>
      </c>
      <c r="W5109">
        <v>3000.5734306732365</v>
      </c>
      <c r="X5109">
        <v>8970.7654113726057</v>
      </c>
      <c r="Y5109">
        <v>34435.500726858678</v>
      </c>
      <c r="Z5109">
        <v>2438.5994829791439</v>
      </c>
      <c r="AA5109">
        <v>47932.880393312909</v>
      </c>
      <c r="AB5109">
        <v>1453.2393967372122</v>
      </c>
      <c r="AC5109">
        <v>8047.5630329688729</v>
      </c>
      <c r="AD5109">
        <v>5068.8812423879253</v>
      </c>
      <c r="AE5109">
        <v>9833.9350832447617</v>
      </c>
      <c r="AF5109">
        <v>30309.071307924296</v>
      </c>
      <c r="AG5109">
        <v>74036.467642488045</v>
      </c>
      <c r="AH5109">
        <v>18845.754542534054</v>
      </c>
      <c r="AI5109">
        <v>3268.220398705414</v>
      </c>
      <c r="AJ5109">
        <v>16425.480941744754</v>
      </c>
      <c r="AK5109">
        <v>4120.8738360902871</v>
      </c>
      <c r="AL5109">
        <v>348295.375</v>
      </c>
      <c r="AM5109">
        <v>273553.96875</v>
      </c>
      <c r="AN5109">
        <v>74741.40625</v>
      </c>
      <c r="AO5109" s="5" t="s">
        <v>1293</v>
      </c>
    </row>
    <row r="5110" spans="1:41" ht="14.25" x14ac:dyDescent="0.45">
      <c r="A5110">
        <v>2024</v>
      </c>
      <c r="B5110" s="5" t="s">
        <v>1509</v>
      </c>
      <c r="C5110" s="5" t="s">
        <v>277</v>
      </c>
      <c r="D5110" s="5" t="s">
        <v>107</v>
      </c>
      <c r="E5110" s="5" t="s">
        <v>110</v>
      </c>
      <c r="F5110" s="5" t="s">
        <v>110</v>
      </c>
      <c r="G5110" s="5" t="s">
        <v>86</v>
      </c>
      <c r="H5110" s="5" t="s">
        <v>130</v>
      </c>
      <c r="I5110">
        <v>8819.4159978507269</v>
      </c>
      <c r="J5110">
        <v>7370.5745776569456</v>
      </c>
      <c r="K5110">
        <v>1714.7046660634635</v>
      </c>
      <c r="L5110">
        <v>2254.4771700035253</v>
      </c>
      <c r="M5110">
        <v>7058.8911260883369</v>
      </c>
      <c r="N5110">
        <v>7932.5470743420929</v>
      </c>
      <c r="O5110">
        <v>4906.942083188108</v>
      </c>
      <c r="P5110">
        <v>3086.7955992477546</v>
      </c>
      <c r="Q5110">
        <v>4780.848972793965</v>
      </c>
      <c r="R5110">
        <v>5681.1492861457282</v>
      </c>
      <c r="S5110">
        <v>13565.523604954102</v>
      </c>
      <c r="T5110">
        <v>5695.8728319452612</v>
      </c>
      <c r="U5110">
        <v>1362.2847925251569</v>
      </c>
      <c r="V5110">
        <v>5305.2986948975868</v>
      </c>
      <c r="W5110">
        <v>3013.3004659323319</v>
      </c>
      <c r="X5110">
        <v>8546.0141019173552</v>
      </c>
      <c r="Y5110">
        <v>32112.12360646006</v>
      </c>
      <c r="Z5110">
        <v>2751.1497845685067</v>
      </c>
      <c r="AA5110">
        <v>39711.749249672757</v>
      </c>
      <c r="AB5110">
        <v>0</v>
      </c>
      <c r="AC5110">
        <v>7245.5702144247462</v>
      </c>
      <c r="AD5110">
        <v>5494.9843843323124</v>
      </c>
      <c r="AE5110">
        <v>8898.1392251338493</v>
      </c>
      <c r="AF5110">
        <v>29513.545678521899</v>
      </c>
      <c r="AG5110">
        <v>72060.906014673266</v>
      </c>
      <c r="AH5110">
        <v>12451.88810332438</v>
      </c>
      <c r="AI5110">
        <v>2958.7040811837319</v>
      </c>
      <c r="AJ5110">
        <v>17255.594612960871</v>
      </c>
      <c r="AK5110">
        <v>4083.6812696355319</v>
      </c>
      <c r="AL5110">
        <v>325632.65625</v>
      </c>
      <c r="AM5110">
        <v>256142.15625</v>
      </c>
      <c r="AN5110">
        <v>69490.5078125</v>
      </c>
      <c r="AO5110" s="5" t="s">
        <v>3452</v>
      </c>
    </row>
    <row r="5111" spans="1:41" ht="14.25" x14ac:dyDescent="0.45">
      <c r="A5111">
        <v>2024</v>
      </c>
      <c r="B5111" s="5" t="s">
        <v>1508</v>
      </c>
      <c r="C5111" s="5" t="s">
        <v>277</v>
      </c>
      <c r="D5111" s="5" t="s">
        <v>107</v>
      </c>
      <c r="E5111" s="5" t="s">
        <v>110</v>
      </c>
      <c r="F5111" s="5" t="s">
        <v>110</v>
      </c>
      <c r="G5111" s="5" t="s">
        <v>86</v>
      </c>
      <c r="H5111" s="5" t="s">
        <v>130</v>
      </c>
      <c r="I5111">
        <v>9924.3457509741074</v>
      </c>
      <c r="J5111">
        <v>10407.136401167549</v>
      </c>
      <c r="K5111">
        <v>1895.2758689216655</v>
      </c>
      <c r="L5111">
        <v>1424.7529716229692</v>
      </c>
      <c r="M5111">
        <v>6906.7260776516941</v>
      </c>
      <c r="N5111">
        <v>6740.7627500584758</v>
      </c>
      <c r="O5111">
        <v>6316.0889311120245</v>
      </c>
      <c r="P5111">
        <v>2355.6337010499497</v>
      </c>
      <c r="Q5111">
        <v>3169.627823048882</v>
      </c>
      <c r="R5111">
        <v>5460.9317687134308</v>
      </c>
      <c r="S5111">
        <v>6927.554231468097</v>
      </c>
      <c r="T5111">
        <v>6423.4982460459069</v>
      </c>
      <c r="U5111">
        <v>1932.2959922842024</v>
      </c>
      <c r="V5111">
        <v>5924.3608413531592</v>
      </c>
      <c r="W5111">
        <v>2826.79203223492</v>
      </c>
      <c r="X5111">
        <v>8575.5695189930102</v>
      </c>
      <c r="Y5111">
        <v>32041.672890276204</v>
      </c>
      <c r="Z5111">
        <v>3719.3107877105153</v>
      </c>
      <c r="AA5111">
        <v>34508.012054996005</v>
      </c>
      <c r="AB5111">
        <v>1463.7151740989852</v>
      </c>
      <c r="AC5111">
        <v>6754.1504508423677</v>
      </c>
      <c r="AD5111">
        <v>5062.9802568833966</v>
      </c>
      <c r="AE5111">
        <v>9341.3371786961288</v>
      </c>
      <c r="AF5111">
        <v>28645.380530669547</v>
      </c>
      <c r="AG5111">
        <v>78210.829791855998</v>
      </c>
      <c r="AH5111">
        <v>15645.359437380359</v>
      </c>
      <c r="AI5111">
        <v>2963.2334531759316</v>
      </c>
      <c r="AJ5111">
        <v>21590.936558930767</v>
      </c>
      <c r="AK5111">
        <v>4234.3855748434307</v>
      </c>
      <c r="AL5111">
        <v>331392.65625</v>
      </c>
      <c r="AM5111">
        <v>262151.46875</v>
      </c>
      <c r="AN5111">
        <v>69241.1796875</v>
      </c>
      <c r="AO5111" s="5" t="s">
        <v>3451</v>
      </c>
    </row>
    <row r="5112" spans="1:41" ht="14.25" x14ac:dyDescent="0.45">
      <c r="A5112">
        <v>2024</v>
      </c>
      <c r="B5112" s="5" t="s">
        <v>4071</v>
      </c>
      <c r="C5112" s="5" t="s">
        <v>277</v>
      </c>
      <c r="D5112" s="5" t="s">
        <v>107</v>
      </c>
      <c r="E5112" s="5" t="s">
        <v>110</v>
      </c>
      <c r="F5112" s="5" t="s">
        <v>110</v>
      </c>
      <c r="G5112" s="5" t="s">
        <v>86</v>
      </c>
      <c r="H5112" s="5" t="s">
        <v>130</v>
      </c>
      <c r="I5112">
        <v>7288.7748872451939</v>
      </c>
      <c r="J5112">
        <v>8136.1463953702696</v>
      </c>
      <c r="K5112">
        <v>1900.3518462526047</v>
      </c>
      <c r="L5112">
        <v>2216.7073598565607</v>
      </c>
      <c r="M5112">
        <v>9066.6902929526095</v>
      </c>
      <c r="N5112">
        <v>8992.9391325914476</v>
      </c>
      <c r="O5112">
        <v>5553.5374020438712</v>
      </c>
      <c r="P5112">
        <v>6589.0549599999131</v>
      </c>
      <c r="Q5112">
        <v>3542.0340019828104</v>
      </c>
      <c r="R5112">
        <v>6053.514066244019</v>
      </c>
      <c r="S5112">
        <v>7581.0363072588643</v>
      </c>
      <c r="T5112">
        <v>6994.7146389905402</v>
      </c>
      <c r="U5112">
        <v>1440.0883080274641</v>
      </c>
      <c r="V5112">
        <v>5384.9016375169813</v>
      </c>
      <c r="W5112">
        <v>3785.3749811007629</v>
      </c>
      <c r="X5112">
        <v>9050.9550159526116</v>
      </c>
      <c r="Y5112">
        <v>33837.960700622469</v>
      </c>
      <c r="Z5112">
        <v>2495.4673109104483</v>
      </c>
      <c r="AA5112">
        <v>50014.266937793829</v>
      </c>
      <c r="AB5112">
        <v>1429.801962970125</v>
      </c>
      <c r="AC5112">
        <v>8452.7575051569638</v>
      </c>
      <c r="AD5112">
        <v>6241.1853459116519</v>
      </c>
      <c r="AE5112">
        <v>9834.8002753008586</v>
      </c>
      <c r="AF5112">
        <v>29639.07464821668</v>
      </c>
      <c r="AG5112">
        <v>74877.391575887988</v>
      </c>
      <c r="AH5112">
        <v>15374.999957204647</v>
      </c>
      <c r="AI5112">
        <v>3391.4079654046777</v>
      </c>
      <c r="AJ5112">
        <v>16337.287433048346</v>
      </c>
      <c r="AK5112">
        <v>3914.4129848349121</v>
      </c>
      <c r="AL5112">
        <v>349417.625</v>
      </c>
      <c r="AM5112">
        <v>275133.15625</v>
      </c>
      <c r="AN5112">
        <v>74284.4609375</v>
      </c>
      <c r="AO5112" s="5" t="s">
        <v>4788</v>
      </c>
    </row>
    <row r="5113" spans="1:41" ht="14.25" x14ac:dyDescent="0.45">
      <c r="A5113">
        <v>2024</v>
      </c>
      <c r="B5113" s="5" t="s">
        <v>5028</v>
      </c>
      <c r="C5113" s="5" t="s">
        <v>277</v>
      </c>
      <c r="D5113" s="5" t="s">
        <v>107</v>
      </c>
      <c r="E5113" s="5" t="s">
        <v>110</v>
      </c>
      <c r="F5113" s="5" t="s">
        <v>110</v>
      </c>
      <c r="G5113" s="5" t="s">
        <v>86</v>
      </c>
      <c r="H5113" s="5" t="s">
        <v>130</v>
      </c>
      <c r="I5113">
        <v>11123.762897476239</v>
      </c>
      <c r="J5113">
        <v>24969.281075515741</v>
      </c>
      <c r="K5113">
        <v>1806.8707999999999</v>
      </c>
      <c r="L5113">
        <v>1888</v>
      </c>
      <c r="M5113">
        <v>9879.979043462401</v>
      </c>
      <c r="N5113">
        <v>8915.7999999999993</v>
      </c>
      <c r="O5113">
        <v>5805.4075275032446</v>
      </c>
      <c r="P5113">
        <v>7736</v>
      </c>
      <c r="Q5113">
        <v>3601.404109175644</v>
      </c>
      <c r="R5113">
        <v>5885</v>
      </c>
      <c r="S5113">
        <v>10500</v>
      </c>
      <c r="T5113">
        <v>8000</v>
      </c>
      <c r="U5113">
        <v>1400</v>
      </c>
      <c r="V5113">
        <v>4757</v>
      </c>
      <c r="W5113">
        <v>3655.6115393952</v>
      </c>
      <c r="X5113">
        <v>13981.35</v>
      </c>
      <c r="Y5113">
        <v>33079</v>
      </c>
      <c r="Z5113">
        <v>3513.4839999999999</v>
      </c>
      <c r="AA5113">
        <v>48033</v>
      </c>
      <c r="AB5113">
        <v>740</v>
      </c>
      <c r="AC5113">
        <v>7997.4540466844364</v>
      </c>
      <c r="AD5113">
        <v>7036.2020000000002</v>
      </c>
      <c r="AE5113">
        <v>9796</v>
      </c>
      <c r="AF5113">
        <v>28900</v>
      </c>
      <c r="AG5113">
        <v>75582</v>
      </c>
      <c r="AH5113">
        <v>15590</v>
      </c>
      <c r="AI5113">
        <v>3991</v>
      </c>
      <c r="AJ5113">
        <v>16621</v>
      </c>
      <c r="AK5113">
        <v>3888</v>
      </c>
      <c r="AL5113">
        <v>378672.625</v>
      </c>
      <c r="AM5113">
        <v>293798.1875</v>
      </c>
      <c r="AN5113">
        <v>84874.421875</v>
      </c>
      <c r="AO5113" s="5" t="s">
        <v>6156</v>
      </c>
    </row>
    <row r="5114" spans="1:41" ht="14.25" x14ac:dyDescent="0.45">
      <c r="A5114">
        <v>2024</v>
      </c>
      <c r="B5114" s="5" t="s">
        <v>4071</v>
      </c>
      <c r="C5114" s="5" t="s">
        <v>277</v>
      </c>
      <c r="D5114" s="5" t="s">
        <v>107</v>
      </c>
      <c r="E5114" s="5" t="s">
        <v>110</v>
      </c>
      <c r="F5114" s="5" t="s">
        <v>110</v>
      </c>
      <c r="G5114" s="5" t="s">
        <v>87</v>
      </c>
      <c r="H5114" s="5" t="s">
        <v>130</v>
      </c>
      <c r="I5114">
        <v>8117.1720804284578</v>
      </c>
      <c r="J5114">
        <v>7909.6572689493332</v>
      </c>
      <c r="K5114">
        <v>2078.4801557217752</v>
      </c>
      <c r="L5114">
        <v>2476.310500000001</v>
      </c>
      <c r="M5114">
        <v>9926.3303127712716</v>
      </c>
      <c r="N5114">
        <v>9893.9439892121263</v>
      </c>
      <c r="O5114">
        <v>6068.1689994075923</v>
      </c>
      <c r="P5114">
        <v>7433.7823047671664</v>
      </c>
      <c r="Q5114">
        <v>3885.4722216809241</v>
      </c>
      <c r="R5114">
        <v>6530.480082309643</v>
      </c>
      <c r="S5114">
        <v>8292</v>
      </c>
      <c r="T5114">
        <v>7811.062540015103</v>
      </c>
      <c r="U5114">
        <v>1478.6982982100001</v>
      </c>
      <c r="V5114">
        <v>6056</v>
      </c>
      <c r="W5114">
        <v>4168.7156354437666</v>
      </c>
      <c r="X5114">
        <v>9346.0219174719368</v>
      </c>
      <c r="Y5114">
        <v>37332</v>
      </c>
      <c r="Z5114">
        <v>2737</v>
      </c>
      <c r="AA5114">
        <v>55612</v>
      </c>
      <c r="AB5114">
        <v>1390</v>
      </c>
      <c r="AC5114">
        <v>9254.1934900000015</v>
      </c>
      <c r="AD5114">
        <v>6846.3352633901277</v>
      </c>
      <c r="AE5114">
        <v>10767.26709951164</v>
      </c>
      <c r="AF5114">
        <v>33098.228827646351</v>
      </c>
      <c r="AG5114">
        <v>83676</v>
      </c>
      <c r="AH5114">
        <v>16589</v>
      </c>
      <c r="AI5114">
        <v>3712.9574963134078</v>
      </c>
      <c r="AJ5114">
        <v>18244</v>
      </c>
      <c r="AK5114">
        <v>4082.6222924090648</v>
      </c>
      <c r="AL5114">
        <v>384813.90625</v>
      </c>
      <c r="AM5114">
        <v>304502.1875</v>
      </c>
      <c r="AN5114">
        <v>80311.703125</v>
      </c>
      <c r="AO5114" s="5" t="s">
        <v>4789</v>
      </c>
    </row>
    <row r="5115" spans="1:41" ht="14.25" x14ac:dyDescent="0.45">
      <c r="A5115">
        <v>2024</v>
      </c>
      <c r="B5115" s="5" t="s">
        <v>589</v>
      </c>
      <c r="C5115" s="5" t="s">
        <v>277</v>
      </c>
      <c r="D5115" s="5" t="s">
        <v>107</v>
      </c>
      <c r="E5115" s="5" t="s">
        <v>110</v>
      </c>
      <c r="F5115" s="5" t="s">
        <v>110</v>
      </c>
      <c r="G5115" s="5" t="s">
        <v>87</v>
      </c>
      <c r="H5115" s="5" t="s">
        <v>130</v>
      </c>
      <c r="I5115">
        <v>16025.899455605</v>
      </c>
      <c r="J5115">
        <v>6751.8436414584166</v>
      </c>
      <c r="K5115">
        <v>2407.0207187688038</v>
      </c>
      <c r="L5115">
        <v>3371.828935104345</v>
      </c>
      <c r="M5115">
        <v>9474.0511384666752</v>
      </c>
      <c r="N5115">
        <v>10182.09382</v>
      </c>
      <c r="O5115">
        <v>5861.67935169272</v>
      </c>
      <c r="P5115">
        <v>2782</v>
      </c>
      <c r="Q5115">
        <v>3650.9658981390789</v>
      </c>
      <c r="R5115">
        <v>6148.8714509578222</v>
      </c>
      <c r="S5115">
        <v>8228.4351458399997</v>
      </c>
      <c r="T5115">
        <v>6605.4259043312886</v>
      </c>
      <c r="U5115">
        <v>1500.8787726831499</v>
      </c>
      <c r="V5115">
        <v>128</v>
      </c>
      <c r="W5115">
        <v>3319.4191209434248</v>
      </c>
      <c r="X5115">
        <v>10053.296963266501</v>
      </c>
      <c r="Y5115">
        <v>38353</v>
      </c>
      <c r="Z5115">
        <v>2687.1703197700899</v>
      </c>
      <c r="AA5115">
        <v>53618.55227508019</v>
      </c>
      <c r="AB5115">
        <v>1390</v>
      </c>
      <c r="AC5115">
        <v>8913.9876700000004</v>
      </c>
      <c r="AD5115">
        <v>5585.5614355925254</v>
      </c>
      <c r="AE5115">
        <v>10804.53738990913</v>
      </c>
      <c r="AF5115">
        <v>33800.063128260488</v>
      </c>
      <c r="AG5115">
        <v>83951.532453629334</v>
      </c>
      <c r="AH5115">
        <v>21119.933274894771</v>
      </c>
      <c r="AI5115">
        <v>3590.79139707165</v>
      </c>
      <c r="AJ5115">
        <v>18407.59735646324</v>
      </c>
      <c r="AK5115">
        <v>4325.0446600110126</v>
      </c>
      <c r="AL5115">
        <v>383039.46875</v>
      </c>
      <c r="AM5115">
        <v>301078.8125</v>
      </c>
      <c r="AN5115">
        <v>81960.65625</v>
      </c>
      <c r="AO5115" s="5" t="s">
        <v>1294</v>
      </c>
    </row>
    <row r="5116" spans="1:41" ht="14.25" x14ac:dyDescent="0.45">
      <c r="A5116">
        <v>2024</v>
      </c>
      <c r="B5116" s="5" t="s">
        <v>5028</v>
      </c>
      <c r="C5116" s="5" t="s">
        <v>277</v>
      </c>
      <c r="D5116" s="5" t="s">
        <v>107</v>
      </c>
      <c r="E5116" s="5" t="s">
        <v>110</v>
      </c>
      <c r="F5116" s="5" t="s">
        <v>110</v>
      </c>
      <c r="G5116" s="5" t="s">
        <v>87</v>
      </c>
      <c r="H5116" s="5" t="s">
        <v>130</v>
      </c>
      <c r="I5116">
        <v>12527.16373594096</v>
      </c>
      <c r="J5116">
        <v>28759.69386292237</v>
      </c>
      <c r="K5116">
        <v>1971.0831190243509</v>
      </c>
      <c r="L5116">
        <v>2129.739654113449</v>
      </c>
      <c r="M5116">
        <v>10908.29519790514</v>
      </c>
      <c r="N5116">
        <v>9901.7722122272735</v>
      </c>
      <c r="O5116">
        <v>6409.6390058691086</v>
      </c>
      <c r="P5116">
        <v>8583.1197450796808</v>
      </c>
      <c r="Q5116">
        <v>4011.4481310128649</v>
      </c>
      <c r="R5116">
        <v>6452.9871860916001</v>
      </c>
      <c r="S5116">
        <v>11423.310041528281</v>
      </c>
      <c r="T5116">
        <v>8994.5180330451312</v>
      </c>
      <c r="U5116">
        <v>1456.8456140000001</v>
      </c>
      <c r="V5116">
        <v>5372</v>
      </c>
      <c r="W5116">
        <v>4036.0905246026409</v>
      </c>
      <c r="X5116">
        <v>15882.813599999999</v>
      </c>
      <c r="Y5116">
        <v>38635</v>
      </c>
      <c r="Z5116">
        <v>3902.0299063802609</v>
      </c>
      <c r="AA5116">
        <v>55612</v>
      </c>
      <c r="AB5116">
        <v>858</v>
      </c>
      <c r="AC5116">
        <v>8829.8354874184424</v>
      </c>
      <c r="AD5116">
        <v>7837.3208078528387</v>
      </c>
      <c r="AE5116">
        <v>10815.575548147201</v>
      </c>
      <c r="AF5116">
        <v>32600.35805290184</v>
      </c>
      <c r="AG5116">
        <v>90993</v>
      </c>
      <c r="AH5116">
        <v>17816.64863399378</v>
      </c>
      <c r="AI5116">
        <v>4406.3864855712</v>
      </c>
      <c r="AJ5116">
        <v>19092.304481998679</v>
      </c>
      <c r="AK5116">
        <v>4111</v>
      </c>
      <c r="AL5116">
        <v>434329.96875</v>
      </c>
      <c r="AM5116">
        <v>339674.875</v>
      </c>
      <c r="AN5116">
        <v>94655.1015625</v>
      </c>
      <c r="AO5116" s="5" t="s">
        <v>6157</v>
      </c>
    </row>
    <row r="5117" spans="1:41" ht="14.25" x14ac:dyDescent="0.45">
      <c r="A5117">
        <v>2024</v>
      </c>
      <c r="B5117" s="5" t="s">
        <v>1509</v>
      </c>
      <c r="C5117" s="5" t="s">
        <v>277</v>
      </c>
      <c r="D5117" s="5" t="s">
        <v>107</v>
      </c>
      <c r="E5117" s="5" t="s">
        <v>110</v>
      </c>
      <c r="F5117" s="5" t="s">
        <v>110</v>
      </c>
      <c r="G5117" s="5" t="s">
        <v>87</v>
      </c>
      <c r="H5117" s="5" t="s">
        <v>130</v>
      </c>
      <c r="I5117">
        <v>10398</v>
      </c>
      <c r="J5117">
        <v>8343.0662766729201</v>
      </c>
      <c r="K5117">
        <v>1984.405443142761</v>
      </c>
      <c r="L5117">
        <v>2519.3840203661998</v>
      </c>
      <c r="M5117">
        <v>8067.8383430728718</v>
      </c>
      <c r="N5117">
        <v>8852.2463229020832</v>
      </c>
      <c r="O5117">
        <v>5534.5290858846874</v>
      </c>
      <c r="P5117">
        <v>2940</v>
      </c>
      <c r="Q5117">
        <v>5375.0387931921769</v>
      </c>
      <c r="R5117">
        <v>6744.5966142498419</v>
      </c>
      <c r="S5117">
        <v>15287</v>
      </c>
      <c r="T5117">
        <v>6202.8906165137259</v>
      </c>
      <c r="U5117">
        <v>1550.6326077874489</v>
      </c>
      <c r="V5117">
        <v>6137</v>
      </c>
      <c r="W5117">
        <v>3382.48808424135</v>
      </c>
      <c r="X5117">
        <v>9536.838697606041</v>
      </c>
      <c r="Y5117">
        <v>36576</v>
      </c>
      <c r="Z5117">
        <v>3094.1853458444648</v>
      </c>
      <c r="AA5117">
        <v>45330.147071542036</v>
      </c>
      <c r="AB5117">
        <v>0</v>
      </c>
      <c r="AC5117">
        <v>8342.7970811605574</v>
      </c>
      <c r="AD5117">
        <v>6202.7044503498009</v>
      </c>
      <c r="AE5117">
        <v>10009</v>
      </c>
      <c r="AF5117">
        <v>33594.052103973147</v>
      </c>
      <c r="AG5117">
        <v>86968.568524836548</v>
      </c>
      <c r="AH5117">
        <v>14173.470795152271</v>
      </c>
      <c r="AI5117">
        <v>3301.7361356643846</v>
      </c>
      <c r="AJ5117">
        <v>19705.550429444451</v>
      </c>
      <c r="AK5117">
        <v>4699.5066119422672</v>
      </c>
      <c r="AL5117">
        <v>374853.6875</v>
      </c>
      <c r="AM5117">
        <v>296480.28125</v>
      </c>
      <c r="AN5117">
        <v>78373.40625</v>
      </c>
      <c r="AO5117" s="5" t="s">
        <v>3453</v>
      </c>
    </row>
    <row r="5118" spans="1:41" ht="14.25" x14ac:dyDescent="0.45">
      <c r="A5118">
        <v>2024</v>
      </c>
      <c r="B5118" s="5" t="s">
        <v>1508</v>
      </c>
      <c r="C5118" s="5" t="s">
        <v>277</v>
      </c>
      <c r="D5118" s="5" t="s">
        <v>107</v>
      </c>
      <c r="E5118" s="5" t="s">
        <v>110</v>
      </c>
      <c r="F5118" s="5" t="s">
        <v>110</v>
      </c>
      <c r="G5118" s="5" t="s">
        <v>87</v>
      </c>
      <c r="H5118" s="5" t="s">
        <v>130</v>
      </c>
      <c r="I5118">
        <v>11493.34011948327</v>
      </c>
      <c r="J5118">
        <v>12302.402173875</v>
      </c>
      <c r="K5118">
        <v>2265.3770804926139</v>
      </c>
      <c r="L5118">
        <v>1646.0598</v>
      </c>
      <c r="M5118">
        <v>8034.6422834351952</v>
      </c>
      <c r="N5118">
        <v>7933.8894317390732</v>
      </c>
      <c r="O5118">
        <v>7678</v>
      </c>
      <c r="P5118">
        <v>2940</v>
      </c>
      <c r="Q5118">
        <v>4109.4093620095064</v>
      </c>
      <c r="R5118">
        <v>6741.5469700237918</v>
      </c>
      <c r="S5118">
        <v>7364.8812499999995</v>
      </c>
      <c r="T5118">
        <v>7291.3444469207716</v>
      </c>
      <c r="U5118">
        <v>2236.8331782947039</v>
      </c>
      <c r="V5118">
        <v>6859</v>
      </c>
      <c r="W5118">
        <v>3208.1423439867908</v>
      </c>
      <c r="X5118">
        <v>10944.437465959711</v>
      </c>
      <c r="Y5118">
        <v>38615</v>
      </c>
      <c r="Z5118">
        <v>4363.9880389220107</v>
      </c>
      <c r="AA5118">
        <v>40798.27423388575</v>
      </c>
      <c r="AB5118">
        <v>1390</v>
      </c>
      <c r="AC5118">
        <v>8296.9181837056603</v>
      </c>
      <c r="AD5118">
        <v>6564.1329609773093</v>
      </c>
      <c r="AE5118">
        <v>10601.536657346371</v>
      </c>
      <c r="AF5118">
        <v>33094.981668818458</v>
      </c>
      <c r="AG5118">
        <v>96660</v>
      </c>
      <c r="AH5118">
        <v>20871.855932881099</v>
      </c>
      <c r="AI5118">
        <v>3362.990488103183</v>
      </c>
      <c r="AJ5118">
        <v>29006.415251876519</v>
      </c>
      <c r="AK5118">
        <v>5126.1510245591098</v>
      </c>
      <c r="AL5118">
        <v>401801.5625</v>
      </c>
      <c r="AM5118">
        <v>317699.59375</v>
      </c>
      <c r="AN5118">
        <v>84101.953125</v>
      </c>
      <c r="AO5118" s="5" t="s">
        <v>3454</v>
      </c>
    </row>
    <row r="5119" spans="1:41" ht="14.25" x14ac:dyDescent="0.45">
      <c r="A5119">
        <v>2024</v>
      </c>
      <c r="B5119" s="5" t="s">
        <v>5028</v>
      </c>
      <c r="C5119" s="5" t="s">
        <v>277</v>
      </c>
      <c r="D5119" s="5" t="s">
        <v>107</v>
      </c>
      <c r="E5119" s="5" t="s">
        <v>4072</v>
      </c>
      <c r="F5119" s="5" t="s">
        <v>4072</v>
      </c>
      <c r="G5119" s="5" t="s">
        <v>86</v>
      </c>
      <c r="H5119" s="5" t="s">
        <v>130</v>
      </c>
      <c r="I5119"/>
      <c r="J5119"/>
      <c r="K5119"/>
      <c r="L5119"/>
      <c r="M5119"/>
      <c r="N5119"/>
      <c r="O5119">
        <v>1509.7365423000001</v>
      </c>
      <c r="P5119"/>
      <c r="Q5119"/>
      <c r="R5119"/>
      <c r="S5119"/>
      <c r="T5119"/>
      <c r="U5119"/>
      <c r="V5119"/>
      <c r="W5119"/>
      <c r="X5119"/>
      <c r="Y5119"/>
      <c r="Z5119"/>
      <c r="AA5119"/>
      <c r="AB5119"/>
      <c r="AC5119"/>
      <c r="AD5119"/>
      <c r="AE5119"/>
      <c r="AF5119"/>
      <c r="AG5119"/>
      <c r="AH5119"/>
      <c r="AI5119"/>
      <c r="AJ5119"/>
      <c r="AK5119"/>
      <c r="AL5119">
        <v>1509.736572265625</v>
      </c>
      <c r="AM5119">
        <v>0</v>
      </c>
      <c r="AN5119">
        <v>1509.736572265625</v>
      </c>
      <c r="AO5119" s="5" t="s">
        <v>6158</v>
      </c>
    </row>
    <row r="5120" spans="1:41" ht="14.25" x14ac:dyDescent="0.45">
      <c r="A5120">
        <v>2024</v>
      </c>
      <c r="B5120" s="5" t="s">
        <v>4071</v>
      </c>
      <c r="C5120" s="5" t="s">
        <v>277</v>
      </c>
      <c r="D5120" s="5" t="s">
        <v>107</v>
      </c>
      <c r="E5120" s="5" t="s">
        <v>4072</v>
      </c>
      <c r="F5120" s="5" t="s">
        <v>4072</v>
      </c>
      <c r="G5120" s="5" t="s">
        <v>86</v>
      </c>
      <c r="H5120" s="5" t="s">
        <v>130</v>
      </c>
      <c r="I5120"/>
      <c r="J5120"/>
      <c r="K5120"/>
      <c r="L5120"/>
      <c r="M5120"/>
      <c r="N5120"/>
      <c r="O5120">
        <v>1537.1664950297827</v>
      </c>
      <c r="P5120"/>
      <c r="Q5120"/>
      <c r="R5120"/>
      <c r="S5120"/>
      <c r="T5120"/>
      <c r="U5120"/>
      <c r="V5120"/>
      <c r="W5120"/>
      <c r="X5120"/>
      <c r="Y5120"/>
      <c r="Z5120"/>
      <c r="AA5120"/>
      <c r="AB5120"/>
      <c r="AC5120"/>
      <c r="AD5120"/>
      <c r="AE5120"/>
      <c r="AF5120"/>
      <c r="AG5120"/>
      <c r="AH5120"/>
      <c r="AI5120"/>
      <c r="AJ5120"/>
      <c r="AK5120"/>
      <c r="AL5120">
        <v>1537.16650390625</v>
      </c>
      <c r="AM5120">
        <v>0</v>
      </c>
      <c r="AN5120">
        <v>1537.16650390625</v>
      </c>
      <c r="AO5120" s="5" t="s">
        <v>4790</v>
      </c>
    </row>
    <row r="5121" spans="1:41" ht="14.25" x14ac:dyDescent="0.45">
      <c r="A5121">
        <v>2024</v>
      </c>
      <c r="B5121" s="5" t="s">
        <v>5028</v>
      </c>
      <c r="C5121" s="5" t="s">
        <v>277</v>
      </c>
      <c r="D5121" s="5" t="s">
        <v>107</v>
      </c>
      <c r="E5121" s="5" t="s">
        <v>4072</v>
      </c>
      <c r="F5121" s="5" t="s">
        <v>4072</v>
      </c>
      <c r="G5121" s="5" t="s">
        <v>87</v>
      </c>
      <c r="H5121" s="5" t="s">
        <v>130</v>
      </c>
      <c r="I5121"/>
      <c r="J5121"/>
      <c r="K5121"/>
      <c r="L5121"/>
      <c r="M5121"/>
      <c r="N5121"/>
      <c r="O5121">
        <v>1666.8711342429749</v>
      </c>
      <c r="P5121"/>
      <c r="Q5121"/>
      <c r="R5121"/>
      <c r="S5121"/>
      <c r="T5121"/>
      <c r="U5121"/>
      <c r="V5121"/>
      <c r="W5121"/>
      <c r="X5121"/>
      <c r="Y5121"/>
      <c r="Z5121"/>
      <c r="AA5121"/>
      <c r="AB5121"/>
      <c r="AC5121"/>
      <c r="AD5121"/>
      <c r="AE5121"/>
      <c r="AF5121"/>
      <c r="AG5121"/>
      <c r="AH5121"/>
      <c r="AI5121"/>
      <c r="AJ5121"/>
      <c r="AK5121"/>
      <c r="AL5121">
        <v>1666.87109375</v>
      </c>
      <c r="AM5121">
        <v>0</v>
      </c>
      <c r="AN5121">
        <v>1666.87109375</v>
      </c>
      <c r="AO5121" s="5" t="s">
        <v>6159</v>
      </c>
    </row>
    <row r="5122" spans="1:41" ht="14.25" x14ac:dyDescent="0.45">
      <c r="A5122">
        <v>2024</v>
      </c>
      <c r="B5122" s="5" t="s">
        <v>4071</v>
      </c>
      <c r="C5122" s="5" t="s">
        <v>277</v>
      </c>
      <c r="D5122" s="5" t="s">
        <v>107</v>
      </c>
      <c r="E5122" s="5" t="s">
        <v>4072</v>
      </c>
      <c r="F5122" s="5" t="s">
        <v>4072</v>
      </c>
      <c r="G5122" s="5" t="s">
        <v>87</v>
      </c>
      <c r="H5122" s="5" t="s">
        <v>130</v>
      </c>
      <c r="I5122"/>
      <c r="J5122"/>
      <c r="K5122"/>
      <c r="L5122"/>
      <c r="M5122"/>
      <c r="N5122"/>
      <c r="O5122">
        <v>1679.611641516062</v>
      </c>
      <c r="P5122"/>
      <c r="Q5122"/>
      <c r="R5122"/>
      <c r="S5122"/>
      <c r="T5122"/>
      <c r="U5122"/>
      <c r="V5122"/>
      <c r="W5122"/>
      <c r="X5122"/>
      <c r="Y5122"/>
      <c r="Z5122"/>
      <c r="AA5122"/>
      <c r="AB5122"/>
      <c r="AC5122"/>
      <c r="AD5122"/>
      <c r="AE5122"/>
      <c r="AF5122"/>
      <c r="AG5122"/>
      <c r="AH5122"/>
      <c r="AI5122"/>
      <c r="AJ5122"/>
      <c r="AK5122"/>
      <c r="AL5122">
        <v>1679.6116943359375</v>
      </c>
      <c r="AM5122">
        <v>0</v>
      </c>
      <c r="AN5122">
        <v>1679.6116943359375</v>
      </c>
      <c r="AO5122" s="5" t="s">
        <v>4791</v>
      </c>
    </row>
    <row r="5123" spans="1:41" ht="14.25" x14ac:dyDescent="0.45">
      <c r="A5123">
        <v>2024</v>
      </c>
      <c r="B5123" s="5" t="s">
        <v>589</v>
      </c>
      <c r="C5123" s="5" t="s">
        <v>277</v>
      </c>
      <c r="D5123" s="5" t="s">
        <v>107</v>
      </c>
      <c r="E5123" s="5" t="s">
        <v>291</v>
      </c>
      <c r="F5123" s="5" t="s">
        <v>291</v>
      </c>
      <c r="G5123" s="5" t="s">
        <v>86</v>
      </c>
      <c r="H5123" s="5" t="s">
        <v>130</v>
      </c>
      <c r="I5123">
        <v>2917.0081466644683</v>
      </c>
      <c r="J5123">
        <v>5839.8611488499773</v>
      </c>
      <c r="K5123">
        <v>218.63652583399707</v>
      </c>
      <c r="L5123">
        <v>196.13504376107986</v>
      </c>
      <c r="M5123">
        <v>1066.4058882532061</v>
      </c>
      <c r="N5123">
        <v>676.85409025012314</v>
      </c>
      <c r="O5123">
        <v>1585.0775625297026</v>
      </c>
      <c r="P5123">
        <v>798.90947164054694</v>
      </c>
      <c r="Q5123">
        <v>831.57423409190096</v>
      </c>
      <c r="R5123">
        <v>847.80033828218916</v>
      </c>
      <c r="S5123">
        <v>2252.9241550136185</v>
      </c>
      <c r="T5123">
        <v>2509.1903253016612</v>
      </c>
      <c r="U5123">
        <v>240.46407284140921</v>
      </c>
      <c r="V5123">
        <v>1874.5742721941162</v>
      </c>
      <c r="W5123">
        <v>608.47865388565288</v>
      </c>
      <c r="X5123">
        <v>1529.2941034926794</v>
      </c>
      <c r="Y5123">
        <v>12843.917977637879</v>
      </c>
      <c r="Z5123">
        <v>1511.8757729397166</v>
      </c>
      <c r="AA5123">
        <v>12305.021753071835</v>
      </c>
      <c r="AB5123">
        <v>254.05552043679322</v>
      </c>
      <c r="AC5123">
        <v>1064.9551266819151</v>
      </c>
      <c r="AD5123">
        <v>3601.6182942368337</v>
      </c>
      <c r="AE5123">
        <v>1901.757167384884</v>
      </c>
      <c r="AF5123">
        <v>1328.0269836908517</v>
      </c>
      <c r="AG5123">
        <v>13789.34333172665</v>
      </c>
      <c r="AH5123">
        <v>2559.3849788283715</v>
      </c>
      <c r="AI5123">
        <v>846.85173478931074</v>
      </c>
      <c r="AJ5123">
        <v>8072.0541079186478</v>
      </c>
      <c r="AK5123">
        <v>3197.9097493025542</v>
      </c>
      <c r="AL5123">
        <v>87269.9609375</v>
      </c>
      <c r="AM5123">
        <v>67040.1328125</v>
      </c>
      <c r="AN5123">
        <v>20229.828125</v>
      </c>
      <c r="AO5123" s="5" t="s">
        <v>1295</v>
      </c>
    </row>
    <row r="5124" spans="1:41" ht="14.25" x14ac:dyDescent="0.45">
      <c r="A5124">
        <v>2024</v>
      </c>
      <c r="B5124" s="5" t="s">
        <v>4071</v>
      </c>
      <c r="C5124" s="5" t="s">
        <v>277</v>
      </c>
      <c r="D5124" s="5" t="s">
        <v>107</v>
      </c>
      <c r="E5124" s="5" t="s">
        <v>291</v>
      </c>
      <c r="F5124" s="5" t="s">
        <v>291</v>
      </c>
      <c r="G5124" s="5" t="s">
        <v>86</v>
      </c>
      <c r="H5124" s="5" t="s">
        <v>130</v>
      </c>
      <c r="I5124">
        <v>2794.7807826653398</v>
      </c>
      <c r="J5124">
        <v>10514.116277128323</v>
      </c>
      <c r="K5124">
        <v>288.89172871753107</v>
      </c>
      <c r="L5124">
        <v>193.38328707797373</v>
      </c>
      <c r="M5124">
        <v>1028.8062311368922</v>
      </c>
      <c r="N5124">
        <v>846.81439246356081</v>
      </c>
      <c r="O5124"/>
      <c r="P5124">
        <v>1005.9594430419496</v>
      </c>
      <c r="Q5124">
        <v>1033.6957358017689</v>
      </c>
      <c r="R5124">
        <v>884.28572553778622</v>
      </c>
      <c r="S5124">
        <v>2692.965136011358</v>
      </c>
      <c r="T5124">
        <v>2468.722813761367</v>
      </c>
      <c r="U5124">
        <v>254.10023431957592</v>
      </c>
      <c r="V5124">
        <v>2020.2381692613853</v>
      </c>
      <c r="W5124">
        <v>691.24238785318278</v>
      </c>
      <c r="X5124">
        <v>1511.0640889231033</v>
      </c>
      <c r="Y5124">
        <v>13305.387331668035</v>
      </c>
      <c r="Z5124">
        <v>1476.0905157281506</v>
      </c>
      <c r="AA5124">
        <v>13048.228705234558</v>
      </c>
      <c r="AB5124">
        <v>250.36963869563198</v>
      </c>
      <c r="AC5124">
        <v>1165.7720580383468</v>
      </c>
      <c r="AD5124">
        <v>4866.0643698084605</v>
      </c>
      <c r="AE5124">
        <v>2207.5010810302424</v>
      </c>
      <c r="AF5124">
        <v>2565.3365348628167</v>
      </c>
      <c r="AG5124">
        <v>14612.781788455824</v>
      </c>
      <c r="AH5124">
        <v>1506.9495509001677</v>
      </c>
      <c r="AI5124">
        <v>849.6521017362038</v>
      </c>
      <c r="AJ5124">
        <v>8958.4643433575748</v>
      </c>
      <c r="AK5124">
        <v>3271.4372943664271</v>
      </c>
      <c r="AL5124">
        <v>96313.1015625</v>
      </c>
      <c r="AM5124">
        <v>76886.9375</v>
      </c>
      <c r="AN5124">
        <v>19426.166015625</v>
      </c>
      <c r="AO5124" s="5" t="s">
        <v>4792</v>
      </c>
    </row>
    <row r="5125" spans="1:41" ht="14.25" x14ac:dyDescent="0.45">
      <c r="A5125">
        <v>2024</v>
      </c>
      <c r="B5125" s="5" t="s">
        <v>5028</v>
      </c>
      <c r="C5125" s="5" t="s">
        <v>277</v>
      </c>
      <c r="D5125" s="5" t="s">
        <v>107</v>
      </c>
      <c r="E5125" s="5" t="s">
        <v>291</v>
      </c>
      <c r="F5125" s="5" t="s">
        <v>291</v>
      </c>
      <c r="G5125" s="5" t="s">
        <v>86</v>
      </c>
      <c r="H5125" s="5" t="s">
        <v>130</v>
      </c>
      <c r="I5125">
        <v>2866.6778305841199</v>
      </c>
      <c r="J5125">
        <v>7217.5910280932176</v>
      </c>
      <c r="K5125">
        <v>332</v>
      </c>
      <c r="L5125">
        <v>188</v>
      </c>
      <c r="M5125">
        <v>1380</v>
      </c>
      <c r="N5125">
        <v>1193.527</v>
      </c>
      <c r="O5125"/>
      <c r="P5125">
        <v>1047.3429599999999</v>
      </c>
      <c r="Q5125">
        <v>993.4281001299795</v>
      </c>
      <c r="R5125">
        <v>791.37134912871329</v>
      </c>
      <c r="S5125">
        <v>2618</v>
      </c>
      <c r="T5125">
        <v>2600</v>
      </c>
      <c r="U5125">
        <v>234</v>
      </c>
      <c r="V5125">
        <v>1890</v>
      </c>
      <c r="W5125">
        <v>768</v>
      </c>
      <c r="X5125">
        <v>2740.05</v>
      </c>
      <c r="Y5125">
        <v>12545</v>
      </c>
      <c r="Z5125">
        <v>1750.5529853199621</v>
      </c>
      <c r="AA5125">
        <v>11290</v>
      </c>
      <c r="AB5125">
        <v>310</v>
      </c>
      <c r="AC5125">
        <v>1199.0925</v>
      </c>
      <c r="AD5125">
        <v>4079.06539038551</v>
      </c>
      <c r="AE5125">
        <v>1930</v>
      </c>
      <c r="AF5125">
        <v>3262.68</v>
      </c>
      <c r="AG5125">
        <v>15952</v>
      </c>
      <c r="AH5125">
        <v>3914.4128021784222</v>
      </c>
      <c r="AI5125">
        <v>813</v>
      </c>
      <c r="AJ5125">
        <v>8079.1660312499998</v>
      </c>
      <c r="AK5125">
        <v>3198</v>
      </c>
      <c r="AL5125">
        <v>95182.9609375</v>
      </c>
      <c r="AM5125">
        <v>72430.4296875</v>
      </c>
      <c r="AN5125">
        <v>22752.52734375</v>
      </c>
      <c r="AO5125" s="5" t="s">
        <v>6160</v>
      </c>
    </row>
    <row r="5126" spans="1:41" ht="14.25" x14ac:dyDescent="0.45">
      <c r="A5126">
        <v>2024</v>
      </c>
      <c r="B5126" s="5" t="s">
        <v>1509</v>
      </c>
      <c r="C5126" s="5" t="s">
        <v>277</v>
      </c>
      <c r="D5126" s="5" t="s">
        <v>107</v>
      </c>
      <c r="E5126" s="5" t="s">
        <v>291</v>
      </c>
      <c r="F5126" s="5" t="s">
        <v>291</v>
      </c>
      <c r="G5126" s="5" t="s">
        <v>86</v>
      </c>
      <c r="H5126" s="5" t="s">
        <v>130</v>
      </c>
      <c r="I5126">
        <v>2509.6457558076286</v>
      </c>
      <c r="J5126">
        <v>4335.6589880006759</v>
      </c>
      <c r="K5126">
        <v>217.92482950155886</v>
      </c>
      <c r="L5126">
        <v>204.57863968568245</v>
      </c>
      <c r="M5126">
        <v>621.19418295006687</v>
      </c>
      <c r="N5126">
        <v>629.69895273321038</v>
      </c>
      <c r="O5126">
        <v>1759.5795345492895</v>
      </c>
      <c r="P5126">
        <v>783.45957340624045</v>
      </c>
      <c r="Q5126">
        <v>786.91664327660669</v>
      </c>
      <c r="R5126">
        <v>901.93070525890084</v>
      </c>
      <c r="S5126">
        <v>1893.9664567208513</v>
      </c>
      <c r="T5126">
        <v>2834.8122850234481</v>
      </c>
      <c r="U5126">
        <v>234.39057837622045</v>
      </c>
      <c r="V5126">
        <v>2298.2978118208621</v>
      </c>
      <c r="W5126">
        <v>594.80661322647541</v>
      </c>
      <c r="X5126">
        <v>2371.7929451362847</v>
      </c>
      <c r="Y5126">
        <v>14294.80342984972</v>
      </c>
      <c r="Z5126">
        <v>956.49740517283772</v>
      </c>
      <c r="AA5126">
        <v>15336.984501127516</v>
      </c>
      <c r="AB5126"/>
      <c r="AC5126">
        <v>1114.9820683625671</v>
      </c>
      <c r="AD5126">
        <v>3480.2146006148296</v>
      </c>
      <c r="AE5126">
        <v>1765.8077221325336</v>
      </c>
      <c r="AF5126">
        <v>2086.2049773994331</v>
      </c>
      <c r="AG5126">
        <v>15448.237025393364</v>
      </c>
      <c r="AH5126">
        <v>2437.595259420284</v>
      </c>
      <c r="AI5126">
        <v>850.44368550703439</v>
      </c>
      <c r="AJ5126">
        <v>12772.212276673321</v>
      </c>
      <c r="AK5126">
        <v>3449.1780530861092</v>
      </c>
      <c r="AL5126">
        <v>96971.8125</v>
      </c>
      <c r="AM5126">
        <v>76460.3046875</v>
      </c>
      <c r="AN5126">
        <v>20511.509765625</v>
      </c>
      <c r="AO5126" s="5" t="s">
        <v>3455</v>
      </c>
    </row>
    <row r="5127" spans="1:41" ht="14.25" x14ac:dyDescent="0.45">
      <c r="A5127">
        <v>2024</v>
      </c>
      <c r="B5127" s="5" t="s">
        <v>1508</v>
      </c>
      <c r="C5127" s="5" t="s">
        <v>277</v>
      </c>
      <c r="D5127" s="5" t="s">
        <v>107</v>
      </c>
      <c r="E5127" s="5" t="s">
        <v>291</v>
      </c>
      <c r="F5127" s="5" t="s">
        <v>291</v>
      </c>
      <c r="G5127" s="5" t="s">
        <v>86</v>
      </c>
      <c r="H5127" s="5" t="s">
        <v>130</v>
      </c>
      <c r="I5127">
        <v>2517.2106382065631</v>
      </c>
      <c r="J5127">
        <v>3570.8734035890034</v>
      </c>
      <c r="K5127">
        <v>186.49205563520164</v>
      </c>
      <c r="L5127">
        <v>257.99296234118805</v>
      </c>
      <c r="M5127">
        <v>153.33822026741146</v>
      </c>
      <c r="N5127">
        <v>653.1554103764571</v>
      </c>
      <c r="O5127">
        <v>1764.8824689135965</v>
      </c>
      <c r="P5127">
        <v>804.66846618467264</v>
      </c>
      <c r="Q5127">
        <v>823.22051212509143</v>
      </c>
      <c r="R5127">
        <v>762.84524960749536</v>
      </c>
      <c r="S5127">
        <v>1881.1260815043936</v>
      </c>
      <c r="T5127">
        <v>1895.4584988332183</v>
      </c>
      <c r="U5127">
        <v>240.34824869092955</v>
      </c>
      <c r="V5127">
        <v>1235.2071217396474</v>
      </c>
      <c r="W5127">
        <v>493.1087936339585</v>
      </c>
      <c r="X5127">
        <v>2702.1018405696859</v>
      </c>
      <c r="Y5127">
        <v>14758.250478415308</v>
      </c>
      <c r="Z5127">
        <v>449.64487722321348</v>
      </c>
      <c r="AA5127">
        <v>15139.704894262493</v>
      </c>
      <c r="AB5127">
        <v>181.12158988850754</v>
      </c>
      <c r="AC5127">
        <v>1138.3281317992828</v>
      </c>
      <c r="AD5127">
        <v>2992.7873100394636</v>
      </c>
      <c r="AE5127">
        <v>2209.2621836400513</v>
      </c>
      <c r="AF5127">
        <v>1979.0130438815047</v>
      </c>
      <c r="AG5127">
        <v>14828.803655871878</v>
      </c>
      <c r="AH5127">
        <v>2973.2861235438818</v>
      </c>
      <c r="AI5127">
        <v>748.70610703912121</v>
      </c>
      <c r="AJ5127">
        <v>8572.9964871757074</v>
      </c>
      <c r="AK5127">
        <v>4094.4187699813574</v>
      </c>
      <c r="AL5127">
        <v>90008.359375</v>
      </c>
      <c r="AM5127">
        <v>69941.5234375</v>
      </c>
      <c r="AN5127">
        <v>20066.828125</v>
      </c>
      <c r="AO5127" s="5" t="s">
        <v>3456</v>
      </c>
    </row>
    <row r="5128" spans="1:41" ht="14.25" x14ac:dyDescent="0.45">
      <c r="A5128">
        <v>2024</v>
      </c>
      <c r="B5128" s="5" t="s">
        <v>5028</v>
      </c>
      <c r="C5128" s="5" t="s">
        <v>277</v>
      </c>
      <c r="D5128" s="5" t="s">
        <v>107</v>
      </c>
      <c r="E5128" s="5" t="s">
        <v>291</v>
      </c>
      <c r="F5128" s="5" t="s">
        <v>291</v>
      </c>
      <c r="G5128" s="5" t="s">
        <v>87</v>
      </c>
      <c r="H5128" s="5" t="s">
        <v>130</v>
      </c>
      <c r="I5128">
        <v>3228.344840941088</v>
      </c>
      <c r="J5128">
        <v>8438.9802900600862</v>
      </c>
      <c r="K5128">
        <v>362</v>
      </c>
      <c r="L5128">
        <v>212.0715333545171</v>
      </c>
      <c r="M5128">
        <v>1523.6315084160001</v>
      </c>
      <c r="N5128">
        <v>1325.5156557059361</v>
      </c>
      <c r="O5128"/>
      <c r="P5128">
        <v>1162.03120349184</v>
      </c>
      <c r="Q5128">
        <v>1106.536554842286</v>
      </c>
      <c r="R5128">
        <v>867.75007227996753</v>
      </c>
      <c r="S5128">
        <v>2848.211970354384</v>
      </c>
      <c r="T5128">
        <v>2923.2183607396669</v>
      </c>
      <c r="U5128">
        <v>263.52200610777612</v>
      </c>
      <c r="V5128">
        <v>2134</v>
      </c>
      <c r="W5128">
        <v>847.93405685760001</v>
      </c>
      <c r="X5128">
        <v>3112.6968000000002</v>
      </c>
      <c r="Y5128">
        <v>14015.21384759769</v>
      </c>
      <c r="Z5128">
        <v>1944.1415135010541</v>
      </c>
      <c r="AA5128">
        <v>13154</v>
      </c>
      <c r="AB5128">
        <v>359</v>
      </c>
      <c r="AC5128">
        <v>1332.611522315517</v>
      </c>
      <c r="AD5128">
        <v>4543.4943540081313</v>
      </c>
      <c r="AE5128">
        <v>2089.0940688000001</v>
      </c>
      <c r="AF5128">
        <v>3680.4337789633828</v>
      </c>
      <c r="AG5128">
        <v>19205</v>
      </c>
      <c r="AH5128">
        <v>4421.2459748537558</v>
      </c>
      <c r="AI5128">
        <v>897.61769300160006</v>
      </c>
      <c r="AJ5128">
        <v>9280.4222266557881</v>
      </c>
      <c r="AK5128">
        <v>3531</v>
      </c>
      <c r="AL5128">
        <v>108809.71875</v>
      </c>
      <c r="AM5128">
        <v>83439.671875</v>
      </c>
      <c r="AN5128">
        <v>25370.05078125</v>
      </c>
      <c r="AO5128" s="5" t="s">
        <v>6161</v>
      </c>
    </row>
    <row r="5129" spans="1:41" ht="14.25" x14ac:dyDescent="0.45">
      <c r="A5129">
        <v>2024</v>
      </c>
      <c r="B5129" s="5" t="s">
        <v>1508</v>
      </c>
      <c r="C5129" s="5" t="s">
        <v>277</v>
      </c>
      <c r="D5129" s="5" t="s">
        <v>107</v>
      </c>
      <c r="E5129" s="5" t="s">
        <v>291</v>
      </c>
      <c r="F5129" s="5" t="s">
        <v>291</v>
      </c>
      <c r="G5129" s="5" t="s">
        <v>87</v>
      </c>
      <c r="H5129" s="5" t="s">
        <v>130</v>
      </c>
      <c r="I5129">
        <v>2915.170303740163</v>
      </c>
      <c r="J5129">
        <v>4252.6710000000003</v>
      </c>
      <c r="K5129">
        <v>222.90941147808209</v>
      </c>
      <c r="L5129">
        <v>298.06700000000001</v>
      </c>
      <c r="M5129">
        <v>178.37941368685819</v>
      </c>
      <c r="N5129">
        <v>768.76504927042822</v>
      </c>
      <c r="O5129">
        <v>2146</v>
      </c>
      <c r="P5129">
        <v>1062</v>
      </c>
      <c r="Q5129">
        <v>1067.301988872319</v>
      </c>
      <c r="R5129">
        <v>941.73619061716681</v>
      </c>
      <c r="S5129">
        <v>2473.4441426283979</v>
      </c>
      <c r="T5129">
        <v>2539.0777691180178</v>
      </c>
      <c r="U5129">
        <v>278.2280453738191</v>
      </c>
      <c r="V5129">
        <v>1430</v>
      </c>
      <c r="W5129">
        <v>559.63197257161266</v>
      </c>
      <c r="X5129">
        <v>3448.5155248606952</v>
      </c>
      <c r="Y5129">
        <v>18736.653499999989</v>
      </c>
      <c r="Z5129">
        <v>591.39499999999998</v>
      </c>
      <c r="AA5129">
        <v>17899.432488658749</v>
      </c>
      <c r="AB5129">
        <v>172</v>
      </c>
      <c r="AC5129">
        <v>1402.4474152259361</v>
      </c>
      <c r="AD5129">
        <v>4131.8957462123963</v>
      </c>
      <c r="AE5129">
        <v>2507.3042089696082</v>
      </c>
      <c r="AF5129">
        <v>2286.4210283220891</v>
      </c>
      <c r="AG5129">
        <v>18250</v>
      </c>
      <c r="AH5129">
        <v>4026.3957184246819</v>
      </c>
      <c r="AI5129">
        <v>849.71081629046319</v>
      </c>
      <c r="AJ5129">
        <v>11517.420533433869</v>
      </c>
      <c r="AK5129">
        <v>5734.0247685337981</v>
      </c>
      <c r="AL5129">
        <v>112687.0078125</v>
      </c>
      <c r="AM5129">
        <v>86205.015625</v>
      </c>
      <c r="AN5129">
        <v>26481.986328125</v>
      </c>
      <c r="AO5129" s="5" t="s">
        <v>3458</v>
      </c>
    </row>
    <row r="5130" spans="1:41" ht="14.25" x14ac:dyDescent="0.45">
      <c r="A5130">
        <v>2024</v>
      </c>
      <c r="B5130" s="5" t="s">
        <v>1509</v>
      </c>
      <c r="C5130" s="5" t="s">
        <v>277</v>
      </c>
      <c r="D5130" s="5" t="s">
        <v>107</v>
      </c>
      <c r="E5130" s="5" t="s">
        <v>291</v>
      </c>
      <c r="F5130" s="5" t="s">
        <v>291</v>
      </c>
      <c r="G5130" s="5" t="s">
        <v>87</v>
      </c>
      <c r="H5130" s="5" t="s">
        <v>130</v>
      </c>
      <c r="I5130">
        <v>2856.626282773997</v>
      </c>
      <c r="J5130">
        <v>4935.0971088999022</v>
      </c>
      <c r="K5130">
        <v>252.2015752436553</v>
      </c>
      <c r="L5130">
        <v>228.61715460687361</v>
      </c>
      <c r="M5130">
        <v>709.98321948557793</v>
      </c>
      <c r="N5130">
        <v>702.70622873425179</v>
      </c>
      <c r="O5130">
        <v>1984.625852066973</v>
      </c>
      <c r="P5130">
        <v>746.2013831999999</v>
      </c>
      <c r="Q5130">
        <v>884.71890843865231</v>
      </c>
      <c r="R5130">
        <v>1070.76200159214</v>
      </c>
      <c r="S5130">
        <v>2078.1831350288139</v>
      </c>
      <c r="T5130">
        <v>3087.152933564435</v>
      </c>
      <c r="U5130">
        <v>266.79713066063272</v>
      </c>
      <c r="V5130">
        <v>2659</v>
      </c>
      <c r="W5130">
        <v>667.68193361826127</v>
      </c>
      <c r="X5130">
        <v>2646.778541684118</v>
      </c>
      <c r="Y5130">
        <v>16447.056150000011</v>
      </c>
      <c r="Z5130">
        <v>1075.761222098721</v>
      </c>
      <c r="AA5130">
        <v>17506.853165774359</v>
      </c>
      <c r="AB5130"/>
      <c r="AC5130">
        <v>1248.3794499999999</v>
      </c>
      <c r="AD5130">
        <v>3928.444756450192</v>
      </c>
      <c r="AE5130">
        <v>1986.254546445206</v>
      </c>
      <c r="AF5130">
        <v>2374.6411045870191</v>
      </c>
      <c r="AG5130">
        <v>18644.10447541792</v>
      </c>
      <c r="AH5130">
        <v>2786.8791478280859</v>
      </c>
      <c r="AI5130">
        <v>949.04409861183512</v>
      </c>
      <c r="AJ5130">
        <v>14585.615781939699</v>
      </c>
      <c r="AK5130">
        <v>4065.5435803608798</v>
      </c>
      <c r="AL5130">
        <v>111375.71875</v>
      </c>
      <c r="AM5130">
        <v>88219.1875</v>
      </c>
      <c r="AN5130">
        <v>23156.517578125</v>
      </c>
      <c r="AO5130" s="5" t="s">
        <v>3457</v>
      </c>
    </row>
    <row r="5131" spans="1:41" ht="14.25" x14ac:dyDescent="0.45">
      <c r="A5131">
        <v>2024</v>
      </c>
      <c r="B5131" s="5" t="s">
        <v>4071</v>
      </c>
      <c r="C5131" s="5" t="s">
        <v>277</v>
      </c>
      <c r="D5131" s="5" t="s">
        <v>107</v>
      </c>
      <c r="E5131" s="5" t="s">
        <v>291</v>
      </c>
      <c r="F5131" s="5" t="s">
        <v>291</v>
      </c>
      <c r="G5131" s="5" t="s">
        <v>87</v>
      </c>
      <c r="H5131" s="5" t="s">
        <v>130</v>
      </c>
      <c r="I5131">
        <v>3120.9575523415219</v>
      </c>
      <c r="J5131">
        <v>11787.311295269779</v>
      </c>
      <c r="K5131">
        <v>315.97081691772729</v>
      </c>
      <c r="L5131">
        <v>216.03080000000011</v>
      </c>
      <c r="M5131">
        <v>1126.364480136011</v>
      </c>
      <c r="N5131">
        <v>931.65694160312046</v>
      </c>
      <c r="O5131"/>
      <c r="P5131">
        <v>1082.044446947504</v>
      </c>
      <c r="Q5131">
        <v>1133.9236339570541</v>
      </c>
      <c r="R5131">
        <v>953.96000645263234</v>
      </c>
      <c r="S5131">
        <v>2945</v>
      </c>
      <c r="T5131">
        <v>2756.8456023582721</v>
      </c>
      <c r="U5131">
        <v>263.52200610777612</v>
      </c>
      <c r="V5131">
        <v>2272</v>
      </c>
      <c r="W5131">
        <v>761.24372473320955</v>
      </c>
      <c r="X5131">
        <v>1886.3220522672</v>
      </c>
      <c r="Y5131">
        <v>14511.975295407919</v>
      </c>
      <c r="Z5131">
        <v>1619</v>
      </c>
      <c r="AA5131">
        <v>14519</v>
      </c>
      <c r="AB5131">
        <v>243.4</v>
      </c>
      <c r="AC5131">
        <v>1276.3030699999999</v>
      </c>
      <c r="AD5131">
        <v>5337.8815469354777</v>
      </c>
      <c r="AE5131">
        <v>2416.800859861507</v>
      </c>
      <c r="AF5131">
        <v>2864.7350384105071</v>
      </c>
      <c r="AG5131">
        <v>16330</v>
      </c>
      <c r="AH5131">
        <v>1626</v>
      </c>
      <c r="AI5131">
        <v>930.2101583120641</v>
      </c>
      <c r="AJ5131">
        <v>10004</v>
      </c>
      <c r="AK5131">
        <v>3581.6120471922309</v>
      </c>
      <c r="AL5131">
        <v>106814.0703125</v>
      </c>
      <c r="AM5131">
        <v>85303.21875</v>
      </c>
      <c r="AN5131">
        <v>21510.8515625</v>
      </c>
      <c r="AO5131" s="5" t="s">
        <v>4793</v>
      </c>
    </row>
    <row r="5132" spans="1:41" ht="14.25" x14ac:dyDescent="0.45">
      <c r="A5132">
        <v>2024</v>
      </c>
      <c r="B5132" s="5" t="s">
        <v>589</v>
      </c>
      <c r="C5132" s="5" t="s">
        <v>277</v>
      </c>
      <c r="D5132" s="5" t="s">
        <v>107</v>
      </c>
      <c r="E5132" s="5" t="s">
        <v>291</v>
      </c>
      <c r="F5132" s="5" t="s">
        <v>291</v>
      </c>
      <c r="G5132" s="5" t="s">
        <v>87</v>
      </c>
      <c r="H5132" s="5" t="s">
        <v>130</v>
      </c>
      <c r="I5132">
        <v>3142.994473512249</v>
      </c>
      <c r="J5132">
        <v>6524.1359363555512</v>
      </c>
      <c r="K5132">
        <v>234.6101551344419</v>
      </c>
      <c r="L5132">
        <v>218.7258327197701</v>
      </c>
      <c r="M5132">
        <v>1171.7</v>
      </c>
      <c r="N5132">
        <v>766.74819000000002</v>
      </c>
      <c r="O5132">
        <v>1742.0798647813799</v>
      </c>
      <c r="P5132">
        <v>998.2</v>
      </c>
      <c r="Q5132">
        <v>909.12770384871192</v>
      </c>
      <c r="R5132">
        <v>911.54751250046843</v>
      </c>
      <c r="S5132">
        <v>2405.7331307040722</v>
      </c>
      <c r="T5132">
        <v>2631.3417946762352</v>
      </c>
      <c r="U5132">
        <v>246.57294122651749</v>
      </c>
      <c r="V5132">
        <v>44</v>
      </c>
      <c r="W5132">
        <v>673.13656041431125</v>
      </c>
      <c r="X5132">
        <v>1713.8390161327261</v>
      </c>
      <c r="Y5132">
        <v>14095.928099999999</v>
      </c>
      <c r="Z5132">
        <v>1665.9839930991311</v>
      </c>
      <c r="AA5132">
        <v>13764.610987265571</v>
      </c>
      <c r="AB5132">
        <v>243</v>
      </c>
      <c r="AC5132">
        <v>1179.6113700000001</v>
      </c>
      <c r="AD5132">
        <v>3968.7377328526131</v>
      </c>
      <c r="AE5132">
        <v>2027.43020340098</v>
      </c>
      <c r="AF5132">
        <v>1480.988824393585</v>
      </c>
      <c r="AG5132">
        <v>15636.03101403696</v>
      </c>
      <c r="AH5132">
        <v>2879.501615319909</v>
      </c>
      <c r="AI5132">
        <v>930.43539079591699</v>
      </c>
      <c r="AJ5132">
        <v>9046.1352325168664</v>
      </c>
      <c r="AK5132">
        <v>3513.5411372365661</v>
      </c>
      <c r="AL5132">
        <v>94766.421875</v>
      </c>
      <c r="AM5132">
        <v>72658.7734375</v>
      </c>
      <c r="AN5132">
        <v>22107.65625</v>
      </c>
      <c r="AO5132" s="5" t="s">
        <v>1296</v>
      </c>
    </row>
    <row r="5133" spans="1:41" ht="14.25" x14ac:dyDescent="0.45">
      <c r="A5133">
        <v>2024</v>
      </c>
      <c r="B5133" s="5" t="s">
        <v>4071</v>
      </c>
      <c r="C5133" s="5" t="s">
        <v>277</v>
      </c>
      <c r="D5133" s="5" t="s">
        <v>107</v>
      </c>
      <c r="E5133" s="5" t="s">
        <v>112</v>
      </c>
      <c r="F5133" s="5" t="s">
        <v>112</v>
      </c>
      <c r="G5133" s="5" t="s">
        <v>86</v>
      </c>
      <c r="H5133" s="5" t="s">
        <v>130</v>
      </c>
      <c r="I5133">
        <v>1251.8102123525689</v>
      </c>
      <c r="J5133">
        <v>3280.88838820511</v>
      </c>
      <c r="K5133">
        <v>325.50110299443622</v>
      </c>
      <c r="L5133">
        <v>265.38770247934696</v>
      </c>
      <c r="M5133">
        <v>1748.678659747635</v>
      </c>
      <c r="N5133">
        <v>884.4041805383921</v>
      </c>
      <c r="O5133">
        <v>1306.7903811965436</v>
      </c>
      <c r="P5133">
        <v>2115.7097041532033</v>
      </c>
      <c r="Q5133">
        <v>442.83300649500285</v>
      </c>
      <c r="R5133">
        <v>879.90766533115561</v>
      </c>
      <c r="S5133">
        <v>1692.1037619322703</v>
      </c>
      <c r="T5133">
        <v>822.90760458712236</v>
      </c>
      <c r="U5133">
        <v>135.73730465789308</v>
      </c>
      <c r="V5133">
        <v>1159.2710879621086</v>
      </c>
      <c r="W5133">
        <v>328.13440732911505</v>
      </c>
      <c r="X5133">
        <v>1333.1103194311381</v>
      </c>
      <c r="Y5133">
        <v>6907.2807060031582</v>
      </c>
      <c r="Z5133">
        <v>1241.5618484208208</v>
      </c>
      <c r="AA5133">
        <v>7611.8953424308811</v>
      </c>
      <c r="AB5133">
        <v>89.511774688964223</v>
      </c>
      <c r="AC5133">
        <v>1198.3591991799969</v>
      </c>
      <c r="AD5133">
        <v>1667.5598842993757</v>
      </c>
      <c r="AE5133">
        <v>1234.3614068806835</v>
      </c>
      <c r="AF5133">
        <v>2433.8549101528665</v>
      </c>
      <c r="AG5133">
        <v>10543.503683772506</v>
      </c>
      <c r="AH5133">
        <v>2336.0289625216933</v>
      </c>
      <c r="AI5133">
        <v>709.75780895639298</v>
      </c>
      <c r="AJ5133">
        <v>4009.1008461827146</v>
      </c>
      <c r="AK5133">
        <v>510.44962827077222</v>
      </c>
      <c r="AL5133">
        <v>58466.40234375</v>
      </c>
      <c r="AM5133">
        <v>45595.8671875</v>
      </c>
      <c r="AN5133">
        <v>12870.5341796875</v>
      </c>
      <c r="AO5133" s="5" t="s">
        <v>4794</v>
      </c>
    </row>
    <row r="5134" spans="1:41" ht="14.25" x14ac:dyDescent="0.45">
      <c r="A5134">
        <v>2024</v>
      </c>
      <c r="B5134" s="5" t="s">
        <v>589</v>
      </c>
      <c r="C5134" s="5" t="s">
        <v>277</v>
      </c>
      <c r="D5134" s="5" t="s">
        <v>107</v>
      </c>
      <c r="E5134" s="5" t="s">
        <v>112</v>
      </c>
      <c r="F5134" s="5" t="s">
        <v>112</v>
      </c>
      <c r="G5134" s="5" t="s">
        <v>86</v>
      </c>
      <c r="H5134" s="5" t="s">
        <v>130</v>
      </c>
      <c r="I5134">
        <v>1308.8510350690403</v>
      </c>
      <c r="J5134">
        <v>3318.4251151308245</v>
      </c>
      <c r="K5134">
        <v>277.17992573590203</v>
      </c>
      <c r="L5134">
        <v>269.73795996992857</v>
      </c>
      <c r="M5134">
        <v>1359.1447595384</v>
      </c>
      <c r="N5134">
        <v>1115.5441987903637</v>
      </c>
      <c r="O5134">
        <v>1189.6899844945176</v>
      </c>
      <c r="P5134">
        <v>1504.6945263413982</v>
      </c>
      <c r="Q5134">
        <v>731.36395480911972</v>
      </c>
      <c r="R5134">
        <v>869.15768663788481</v>
      </c>
      <c r="S5134">
        <v>1198.1053757595257</v>
      </c>
      <c r="T5134">
        <v>836.39677510055378</v>
      </c>
      <c r="U5134">
        <v>125.45951626508307</v>
      </c>
      <c r="V5134">
        <v>1122.8626705724935</v>
      </c>
      <c r="W5134">
        <v>285.42039950306395</v>
      </c>
      <c r="X5134">
        <v>1146.9705776195096</v>
      </c>
      <c r="Y5134">
        <v>8761.2562191782999</v>
      </c>
      <c r="Z5134">
        <v>1069.6963568061292</v>
      </c>
      <c r="AA5134">
        <v>7732.8274178816418</v>
      </c>
      <c r="AB5134">
        <v>90.958149292185226</v>
      </c>
      <c r="AC5134">
        <v>1308.6002569231046</v>
      </c>
      <c r="AD5134">
        <v>2997.2784597128348</v>
      </c>
      <c r="AE5134">
        <v>1254.5951626508306</v>
      </c>
      <c r="AF5134">
        <v>2343.6997946854267</v>
      </c>
      <c r="AG5134">
        <v>9194.6546944900565</v>
      </c>
      <c r="AH5134">
        <v>2151.6307039461744</v>
      </c>
      <c r="AI5134">
        <v>663.8899402360646</v>
      </c>
      <c r="AJ5134">
        <v>4252.0321054174401</v>
      </c>
      <c r="AK5134">
        <v>518.8169614147123</v>
      </c>
      <c r="AL5134">
        <v>58998.9375</v>
      </c>
      <c r="AM5134">
        <v>46283.4609375</v>
      </c>
      <c r="AN5134">
        <v>12715.482421875</v>
      </c>
      <c r="AO5134" s="5" t="s">
        <v>1297</v>
      </c>
    </row>
    <row r="5135" spans="1:41" ht="14.25" x14ac:dyDescent="0.45">
      <c r="A5135">
        <v>2024</v>
      </c>
      <c r="B5135" s="5" t="s">
        <v>1508</v>
      </c>
      <c r="C5135" s="5" t="s">
        <v>277</v>
      </c>
      <c r="D5135" s="5" t="s">
        <v>107</v>
      </c>
      <c r="E5135" s="5" t="s">
        <v>112</v>
      </c>
      <c r="F5135" s="5" t="s">
        <v>112</v>
      </c>
      <c r="G5135" s="5" t="s">
        <v>86</v>
      </c>
      <c r="H5135" s="5" t="s">
        <v>130</v>
      </c>
      <c r="I5135">
        <v>1669.1436747722366</v>
      </c>
      <c r="J5135">
        <v>2795.707214889087</v>
      </c>
      <c r="K5135">
        <v>257.46644609151218</v>
      </c>
      <c r="L5135">
        <v>346.44769228673823</v>
      </c>
      <c r="M5135">
        <v>1623.7392874729878</v>
      </c>
      <c r="N5135">
        <v>738.49792765386644</v>
      </c>
      <c r="O5135">
        <v>1118.3205143115988</v>
      </c>
      <c r="P5135">
        <v>1515.5412215870829</v>
      </c>
      <c r="Q5135">
        <v>753.47696376020428</v>
      </c>
      <c r="R5135">
        <v>590.37376210663535</v>
      </c>
      <c r="S5135">
        <v>1104.0203106258091</v>
      </c>
      <c r="T5135">
        <v>1053.0324993517879</v>
      </c>
      <c r="U5135">
        <v>152.05789290639819</v>
      </c>
      <c r="V5135">
        <v>812.94108949958036</v>
      </c>
      <c r="W5135">
        <v>270.72412525835114</v>
      </c>
      <c r="X5135">
        <v>1619.5639840030499</v>
      </c>
      <c r="Y5135">
        <v>7660.8114327842577</v>
      </c>
      <c r="Z5135">
        <v>1745.9278839252645</v>
      </c>
      <c r="AA5135">
        <v>8944.9515061474285</v>
      </c>
      <c r="AB5135">
        <v>114.78054242934489</v>
      </c>
      <c r="AC5135">
        <v>1328.9270141819563</v>
      </c>
      <c r="AD5135">
        <v>3161.464040225379</v>
      </c>
      <c r="AE5135">
        <v>1643.783731488141</v>
      </c>
      <c r="AF5135">
        <v>2239.6035813367098</v>
      </c>
      <c r="AG5135">
        <v>7710.303960253792</v>
      </c>
      <c r="AH5135">
        <v>2893.4426712488926</v>
      </c>
      <c r="AI5135">
        <v>602.33458962922271</v>
      </c>
      <c r="AJ5135">
        <v>4183.5062812754995</v>
      </c>
      <c r="AK5135">
        <v>581.27393964218697</v>
      </c>
      <c r="AL5135">
        <v>59232.171875</v>
      </c>
      <c r="AM5135">
        <v>44832.00390625</v>
      </c>
      <c r="AN5135">
        <v>14400.1640625</v>
      </c>
      <c r="AO5135" s="5" t="s">
        <v>3460</v>
      </c>
    </row>
    <row r="5136" spans="1:41" ht="14.25" x14ac:dyDescent="0.45">
      <c r="A5136">
        <v>2024</v>
      </c>
      <c r="B5136" s="5" t="s">
        <v>1509</v>
      </c>
      <c r="C5136" s="5" t="s">
        <v>277</v>
      </c>
      <c r="D5136" s="5" t="s">
        <v>107</v>
      </c>
      <c r="E5136" s="5" t="s">
        <v>112</v>
      </c>
      <c r="F5136" s="5" t="s">
        <v>112</v>
      </c>
      <c r="G5136" s="5" t="s">
        <v>86</v>
      </c>
      <c r="H5136" s="5" t="s">
        <v>130</v>
      </c>
      <c r="I5136">
        <v>1299.1176587251771</v>
      </c>
      <c r="J5136">
        <v>2800.1568332938009</v>
      </c>
      <c r="K5136">
        <v>300.86177760096632</v>
      </c>
      <c r="L5136">
        <v>285.7932755408026</v>
      </c>
      <c r="M5136">
        <v>1416.583983244605</v>
      </c>
      <c r="N5136">
        <v>888.89213953575984</v>
      </c>
      <c r="O5136">
        <v>1114.8413776787918</v>
      </c>
      <c r="P5136">
        <v>1869.1231740126586</v>
      </c>
      <c r="Q5136">
        <v>724.32550309832243</v>
      </c>
      <c r="R5136">
        <v>857.01434728739741</v>
      </c>
      <c r="S5136">
        <v>1126.4414438118126</v>
      </c>
      <c r="T5136">
        <v>944.93742834114937</v>
      </c>
      <c r="U5136">
        <v>151.60996072495774</v>
      </c>
      <c r="V5136">
        <v>859.89305979044593</v>
      </c>
      <c r="W5136">
        <v>239.17416241790426</v>
      </c>
      <c r="X5136">
        <v>1533.9484253404657</v>
      </c>
      <c r="Y5136">
        <v>7186.7741077724086</v>
      </c>
      <c r="Z5136">
        <v>1800.7761606001643</v>
      </c>
      <c r="AA5136">
        <v>9061.5096906618583</v>
      </c>
      <c r="AB5136"/>
      <c r="AC5136">
        <v>1325.0122606294783</v>
      </c>
      <c r="AD5136">
        <v>2968.4326046825022</v>
      </c>
      <c r="AE5136">
        <v>1574.8957139019155</v>
      </c>
      <c r="AF5136">
        <v>2326.085117028294</v>
      </c>
      <c r="AG5136">
        <v>8551.9209881273782</v>
      </c>
      <c r="AH5136">
        <v>2161.0511586329626</v>
      </c>
      <c r="AI5136">
        <v>666.70585221847762</v>
      </c>
      <c r="AJ5136">
        <v>5120.7549718296677</v>
      </c>
      <c r="AK5136">
        <v>521.01754137501007</v>
      </c>
      <c r="AL5136">
        <v>59677.6484375</v>
      </c>
      <c r="AM5136">
        <v>46683.65234375</v>
      </c>
      <c r="AN5136">
        <v>12993.9951171875</v>
      </c>
      <c r="AO5136" s="5" t="s">
        <v>3459</v>
      </c>
    </row>
    <row r="5137" spans="1:41" ht="14.25" x14ac:dyDescent="0.45">
      <c r="A5137">
        <v>2024</v>
      </c>
      <c r="B5137" s="5" t="s">
        <v>5028</v>
      </c>
      <c r="C5137" s="5" t="s">
        <v>277</v>
      </c>
      <c r="D5137" s="5" t="s">
        <v>107</v>
      </c>
      <c r="E5137" s="5" t="s">
        <v>112</v>
      </c>
      <c r="F5137" s="5" t="s">
        <v>112</v>
      </c>
      <c r="G5137" s="5" t="s">
        <v>86</v>
      </c>
      <c r="H5137" s="5" t="s">
        <v>130</v>
      </c>
      <c r="I5137">
        <v>1300.8160671843291</v>
      </c>
      <c r="J5137">
        <v>3608.8066921468721</v>
      </c>
      <c r="K5137">
        <v>236</v>
      </c>
      <c r="L5137">
        <v>305</v>
      </c>
      <c r="M5137">
        <v>1900</v>
      </c>
      <c r="N5137">
        <v>1100.759</v>
      </c>
      <c r="O5137">
        <v>1356.4154903000001</v>
      </c>
      <c r="P5137">
        <v>1688.1289999999999</v>
      </c>
      <c r="Q5137">
        <v>491.97722830973282</v>
      </c>
      <c r="R5137">
        <v>843.83556661677369</v>
      </c>
      <c r="S5137">
        <v>1645</v>
      </c>
      <c r="T5137">
        <v>900</v>
      </c>
      <c r="U5137">
        <v>125</v>
      </c>
      <c r="V5137">
        <v>1372</v>
      </c>
      <c r="W5137">
        <v>388</v>
      </c>
      <c r="X5137">
        <v>1776.75</v>
      </c>
      <c r="Y5137">
        <v>8675</v>
      </c>
      <c r="Z5137">
        <v>1805.614815764935</v>
      </c>
      <c r="AA5137">
        <v>7317</v>
      </c>
      <c r="AB5137">
        <v>495</v>
      </c>
      <c r="AC5137">
        <v>1164.9000000000001</v>
      </c>
      <c r="AD5137">
        <v>3177.232068602621</v>
      </c>
      <c r="AE5137">
        <v>1126</v>
      </c>
      <c r="AF5137">
        <v>3290.22</v>
      </c>
      <c r="AG5137">
        <v>13242</v>
      </c>
      <c r="AH5137">
        <v>2551.25</v>
      </c>
      <c r="AI5137">
        <v>690</v>
      </c>
      <c r="AJ5137">
        <v>3897</v>
      </c>
      <c r="AK5137">
        <v>507</v>
      </c>
      <c r="AL5137">
        <v>66976.703125</v>
      </c>
      <c r="AM5137">
        <v>51354.05859375</v>
      </c>
      <c r="AN5137">
        <v>15622.6484375</v>
      </c>
      <c r="AO5137" s="5" t="s">
        <v>6162</v>
      </c>
    </row>
    <row r="5138" spans="1:41" ht="14.25" x14ac:dyDescent="0.45">
      <c r="A5138">
        <v>2024</v>
      </c>
      <c r="B5138" s="5" t="s">
        <v>1508</v>
      </c>
      <c r="C5138" s="5" t="s">
        <v>277</v>
      </c>
      <c r="D5138" s="5" t="s">
        <v>107</v>
      </c>
      <c r="E5138" s="5" t="s">
        <v>112</v>
      </c>
      <c r="F5138" s="5" t="s">
        <v>112</v>
      </c>
      <c r="G5138" s="5" t="s">
        <v>87</v>
      </c>
      <c r="H5138" s="5" t="s">
        <v>130</v>
      </c>
      <c r="I5138">
        <v>1933.0277726930769</v>
      </c>
      <c r="J5138">
        <v>3329.5</v>
      </c>
      <c r="K5138">
        <v>307.74337157758941</v>
      </c>
      <c r="L5138">
        <v>400.26139999999998</v>
      </c>
      <c r="M5138">
        <v>1888.9071594455261</v>
      </c>
      <c r="N5138">
        <v>869.2133399181555</v>
      </c>
      <c r="O5138">
        <v>1359</v>
      </c>
      <c r="P5138">
        <v>1954</v>
      </c>
      <c r="Q5138">
        <v>976.87976689840173</v>
      </c>
      <c r="R5138">
        <v>728.81929598787326</v>
      </c>
      <c r="S5138">
        <v>1451.64781750107</v>
      </c>
      <c r="T5138">
        <v>1410.5987606211211</v>
      </c>
      <c r="U5138">
        <v>176.02279424724301</v>
      </c>
      <c r="V5138">
        <v>942</v>
      </c>
      <c r="W5138">
        <v>307.2463484671099</v>
      </c>
      <c r="X5138">
        <v>2070.6750427370121</v>
      </c>
      <c r="Y5138">
        <v>9725.9474999999984</v>
      </c>
      <c r="Z5138">
        <v>2296.33</v>
      </c>
      <c r="AA5138">
        <v>10575.474008036261</v>
      </c>
      <c r="AB5138">
        <v>109</v>
      </c>
      <c r="AC5138">
        <v>1637.2697853979009</v>
      </c>
      <c r="AD5138">
        <v>4364.7738600704142</v>
      </c>
      <c r="AE5138">
        <v>1865.539499619427</v>
      </c>
      <c r="AF5138">
        <v>2587.4901326725758</v>
      </c>
      <c r="AG5138">
        <v>9490</v>
      </c>
      <c r="AH5138">
        <v>3918.2724766286269</v>
      </c>
      <c r="AI5138">
        <v>683.59294925196184</v>
      </c>
      <c r="AJ5138">
        <v>5620.3453737312229</v>
      </c>
      <c r="AK5138">
        <v>814.04452120238238</v>
      </c>
      <c r="AL5138">
        <v>73793.6171875</v>
      </c>
      <c r="AM5138">
        <v>55108.1171875</v>
      </c>
      <c r="AN5138">
        <v>18685.50390625</v>
      </c>
      <c r="AO5138" s="5" t="s">
        <v>3461</v>
      </c>
    </row>
    <row r="5139" spans="1:41" ht="14.25" x14ac:dyDescent="0.45">
      <c r="A5139">
        <v>2024</v>
      </c>
      <c r="B5139" s="5" t="s">
        <v>1509</v>
      </c>
      <c r="C5139" s="5" t="s">
        <v>277</v>
      </c>
      <c r="D5139" s="5" t="s">
        <v>107</v>
      </c>
      <c r="E5139" s="5" t="s">
        <v>112</v>
      </c>
      <c r="F5139" s="5" t="s">
        <v>112</v>
      </c>
      <c r="G5139" s="5" t="s">
        <v>87</v>
      </c>
      <c r="H5139" s="5" t="s">
        <v>130</v>
      </c>
      <c r="I5139">
        <v>1478.732063974461</v>
      </c>
      <c r="J5139">
        <v>3187.3</v>
      </c>
      <c r="K5139">
        <v>348.18342827257891</v>
      </c>
      <c r="L5139">
        <v>319.37471849603452</v>
      </c>
      <c r="M5139">
        <v>1619.0603271900779</v>
      </c>
      <c r="N5139">
        <v>991.95026514413803</v>
      </c>
      <c r="O5139">
        <v>1257.427115769465</v>
      </c>
      <c r="P5139">
        <v>1780.2351839999999</v>
      </c>
      <c r="Q5139">
        <v>814.34860214307514</v>
      </c>
      <c r="R5139">
        <v>1017.43780596894</v>
      </c>
      <c r="S5139">
        <v>1236.0047892190551</v>
      </c>
      <c r="T5139">
        <v>1029.0509778548119</v>
      </c>
      <c r="U5139">
        <v>172.57136690906171</v>
      </c>
      <c r="V5139">
        <v>995</v>
      </c>
      <c r="W5139">
        <v>268.47762564117761</v>
      </c>
      <c r="X5139">
        <v>1711.7943556443099</v>
      </c>
      <c r="Y5139">
        <v>8268.8284500000009</v>
      </c>
      <c r="Z5139">
        <v>2025.311467419428</v>
      </c>
      <c r="AA5139">
        <v>10343.52741264074</v>
      </c>
      <c r="AB5139"/>
      <c r="AC5139">
        <v>1483.53782</v>
      </c>
      <c r="AD5139">
        <v>3350.7483988719041</v>
      </c>
      <c r="AE5139">
        <v>1771.508716779733</v>
      </c>
      <c r="AF5139">
        <v>2647.6867764686199</v>
      </c>
      <c r="AG5139">
        <v>10321.10706911594</v>
      </c>
      <c r="AH5139">
        <v>2470.708944854216</v>
      </c>
      <c r="AI5139">
        <v>744.00370693643879</v>
      </c>
      <c r="AJ5139">
        <v>5847.8016896865056</v>
      </c>
      <c r="AK5139">
        <v>614.12298466219511</v>
      </c>
      <c r="AL5139">
        <v>68115.84375</v>
      </c>
      <c r="AM5139">
        <v>53466.25390625</v>
      </c>
      <c r="AN5139">
        <v>14649.5830078125</v>
      </c>
      <c r="AO5139" s="5" t="s">
        <v>3462</v>
      </c>
    </row>
    <row r="5140" spans="1:41" ht="14.25" x14ac:dyDescent="0.45">
      <c r="A5140">
        <v>2024</v>
      </c>
      <c r="B5140" s="5" t="s">
        <v>4071</v>
      </c>
      <c r="C5140" s="5" t="s">
        <v>277</v>
      </c>
      <c r="D5140" s="5" t="s">
        <v>107</v>
      </c>
      <c r="E5140" s="5" t="s">
        <v>112</v>
      </c>
      <c r="F5140" s="5" t="s">
        <v>112</v>
      </c>
      <c r="G5140" s="5" t="s">
        <v>87</v>
      </c>
      <c r="H5140" s="5" t="s">
        <v>130</v>
      </c>
      <c r="I5140">
        <v>1397.908043654892</v>
      </c>
      <c r="J5140">
        <v>3678.1838565867688</v>
      </c>
      <c r="K5140">
        <v>356.01174833681569</v>
      </c>
      <c r="L5140">
        <v>296.46780000000012</v>
      </c>
      <c r="M5140">
        <v>1914.4615384615381</v>
      </c>
      <c r="N5140">
        <v>973.01286009598391</v>
      </c>
      <c r="O5140">
        <v>1427.88718357825</v>
      </c>
      <c r="P5140">
        <v>2275.729854286436</v>
      </c>
      <c r="Q5140">
        <v>485.77042022086499</v>
      </c>
      <c r="R5140">
        <v>949.23699190840534</v>
      </c>
      <c r="S5140">
        <v>1851</v>
      </c>
      <c r="T5140">
        <v>918.94853411942381</v>
      </c>
      <c r="U5140">
        <v>140.77030240799999</v>
      </c>
      <c r="V5140">
        <v>1304</v>
      </c>
      <c r="W5140">
        <v>361.36420861591353</v>
      </c>
      <c r="X5140">
        <v>1316.4838681196161</v>
      </c>
      <c r="Y5140">
        <v>7542.8802618519376</v>
      </c>
      <c r="Z5140">
        <v>1362</v>
      </c>
      <c r="AA5140">
        <v>8460</v>
      </c>
      <c r="AB5140">
        <v>87.02</v>
      </c>
      <c r="AC5140">
        <v>1311.97991</v>
      </c>
      <c r="AD5140">
        <v>1829.247716088448</v>
      </c>
      <c r="AE5140">
        <v>1351.3949031167999</v>
      </c>
      <c r="AF5140">
        <v>2717.9082918628551</v>
      </c>
      <c r="AG5140">
        <v>11782</v>
      </c>
      <c r="AH5140">
        <v>2520</v>
      </c>
      <c r="AI5140">
        <v>777.05206929216013</v>
      </c>
      <c r="AJ5140">
        <v>4477</v>
      </c>
      <c r="AK5140">
        <v>558.84688398206413</v>
      </c>
      <c r="AL5140">
        <v>64424.56640625</v>
      </c>
      <c r="AM5140">
        <v>50506.24609375</v>
      </c>
      <c r="AN5140">
        <v>13918.3232421875</v>
      </c>
      <c r="AO5140" s="5" t="s">
        <v>4795</v>
      </c>
    </row>
    <row r="5141" spans="1:41" ht="14.25" x14ac:dyDescent="0.45">
      <c r="A5141">
        <v>2024</v>
      </c>
      <c r="B5141" s="5" t="s">
        <v>5028</v>
      </c>
      <c r="C5141" s="5" t="s">
        <v>277</v>
      </c>
      <c r="D5141" s="5" t="s">
        <v>107</v>
      </c>
      <c r="E5141" s="5" t="s">
        <v>112</v>
      </c>
      <c r="F5141" s="5" t="s">
        <v>112</v>
      </c>
      <c r="G5141" s="5" t="s">
        <v>87</v>
      </c>
      <c r="H5141" s="5" t="s">
        <v>130</v>
      </c>
      <c r="I5141">
        <v>1464.9301692377869</v>
      </c>
      <c r="J5141">
        <v>4219.5032147325846</v>
      </c>
      <c r="K5141">
        <v>257</v>
      </c>
      <c r="L5141">
        <v>344.05222166557297</v>
      </c>
      <c r="M5141">
        <v>2097.75352608</v>
      </c>
      <c r="N5141">
        <v>1222.488714255488</v>
      </c>
      <c r="O5141">
        <v>1497.592304003346</v>
      </c>
      <c r="P5141">
        <v>1872.985878016</v>
      </c>
      <c r="Q5141">
        <v>547.99213672683561</v>
      </c>
      <c r="R5141">
        <v>925.27784172410975</v>
      </c>
      <c r="S5141">
        <v>1789.651906506097</v>
      </c>
      <c r="T5141">
        <v>1011.883278717577</v>
      </c>
      <c r="U5141">
        <v>140.77030240799999</v>
      </c>
      <c r="V5141">
        <v>1549</v>
      </c>
      <c r="W5141">
        <v>428.38335164159997</v>
      </c>
      <c r="X5141">
        <v>2018.3879999999999</v>
      </c>
      <c r="Y5141">
        <v>9691.6684039784777</v>
      </c>
      <c r="Z5141">
        <v>2005.2924705272769</v>
      </c>
      <c r="AA5141">
        <v>8460</v>
      </c>
      <c r="AB5141">
        <v>574</v>
      </c>
      <c r="AC5141">
        <v>1286.14372764768</v>
      </c>
      <c r="AD5141">
        <v>3538.9812575927522</v>
      </c>
      <c r="AE5141">
        <v>1218.8186121599999</v>
      </c>
      <c r="AF5141">
        <v>3711.5000025196782</v>
      </c>
      <c r="AG5141">
        <v>15942</v>
      </c>
      <c r="AH5141">
        <v>2881.5825931972072</v>
      </c>
      <c r="AI5141">
        <v>761.81575420800016</v>
      </c>
      <c r="AJ5141">
        <v>4476.4280468292436</v>
      </c>
      <c r="AK5141">
        <v>560</v>
      </c>
      <c r="AL5141">
        <v>76495.890625</v>
      </c>
      <c r="AM5141">
        <v>59078.85546875</v>
      </c>
      <c r="AN5141">
        <v>17417.033203125</v>
      </c>
      <c r="AO5141" s="5" t="s">
        <v>6163</v>
      </c>
    </row>
    <row r="5142" spans="1:41" ht="14.25" x14ac:dyDescent="0.45">
      <c r="A5142">
        <v>2024</v>
      </c>
      <c r="B5142" s="5" t="s">
        <v>589</v>
      </c>
      <c r="C5142" s="5" t="s">
        <v>277</v>
      </c>
      <c r="D5142" s="5" t="s">
        <v>107</v>
      </c>
      <c r="E5142" s="5" t="s">
        <v>112</v>
      </c>
      <c r="F5142" s="5" t="s">
        <v>112</v>
      </c>
      <c r="G5142" s="5" t="s">
        <v>87</v>
      </c>
      <c r="H5142" s="5" t="s">
        <v>130</v>
      </c>
      <c r="I5142">
        <v>1410.2502848943759</v>
      </c>
      <c r="J5142">
        <v>3707.2553599999969</v>
      </c>
      <c r="K5142">
        <v>297.43074780847672</v>
      </c>
      <c r="L5142">
        <v>300.80631578731709</v>
      </c>
      <c r="M5142">
        <v>1493.3</v>
      </c>
      <c r="N5142">
        <v>1263.70145</v>
      </c>
      <c r="O5142">
        <v>1307.5290549266949</v>
      </c>
      <c r="P5142">
        <v>1835.2</v>
      </c>
      <c r="Q5142">
        <v>799.57171068367518</v>
      </c>
      <c r="R5142">
        <v>934.51074675287146</v>
      </c>
      <c r="S5142">
        <v>1279.3692100664259</v>
      </c>
      <c r="T5142">
        <v>839.21394686176222</v>
      </c>
      <c r="U5142">
        <v>128.64675194426999</v>
      </c>
      <c r="V5142">
        <v>26</v>
      </c>
      <c r="W5142">
        <v>315.74962369949651</v>
      </c>
      <c r="X5142">
        <v>1285.379262099545</v>
      </c>
      <c r="Y5142">
        <v>9626.5451499999999</v>
      </c>
      <c r="Z5142">
        <v>1178.7324327913061</v>
      </c>
      <c r="AA5142">
        <v>8650.0750160990538</v>
      </c>
      <c r="AB5142">
        <v>87</v>
      </c>
      <c r="AC5142">
        <v>1449.4880599999999</v>
      </c>
      <c r="AD5142">
        <v>3302.7964506853068</v>
      </c>
      <c r="AE5142">
        <v>1378.422801179137</v>
      </c>
      <c r="AF5142">
        <v>2613.6465947522202</v>
      </c>
      <c r="AG5142">
        <v>10426.01540246116</v>
      </c>
      <c r="AH5142">
        <v>2420.7472259296992</v>
      </c>
      <c r="AI5142">
        <v>729.41539895729295</v>
      </c>
      <c r="AJ5142">
        <v>4765.1387025362137</v>
      </c>
      <c r="AK5142">
        <v>570.02382166170537</v>
      </c>
      <c r="AL5142">
        <v>64421.9609375</v>
      </c>
      <c r="AM5142">
        <v>50494.0078125</v>
      </c>
      <c r="AN5142">
        <v>13927.9541015625</v>
      </c>
      <c r="AO5142" s="5" t="s">
        <v>1298</v>
      </c>
    </row>
    <row r="5143" spans="1:41" ht="14.25" x14ac:dyDescent="0.45">
      <c r="A5143">
        <v>2024</v>
      </c>
      <c r="B5143" s="5" t="s">
        <v>1508</v>
      </c>
      <c r="C5143" s="5" t="s">
        <v>277</v>
      </c>
      <c r="D5143" s="5" t="s">
        <v>107</v>
      </c>
      <c r="E5143" s="5" t="s">
        <v>113</v>
      </c>
      <c r="F5143" s="5" t="s">
        <v>113</v>
      </c>
      <c r="G5143" s="5" t="s">
        <v>86</v>
      </c>
      <c r="H5143" s="5" t="s">
        <v>130</v>
      </c>
      <c r="I5143">
        <v>4609.3308195444952</v>
      </c>
      <c r="J5143">
        <v>5222.2389616455166</v>
      </c>
      <c r="K5143">
        <v>734.38586138247069</v>
      </c>
      <c r="L5143">
        <v>170.59126489498965</v>
      </c>
      <c r="M5143">
        <v>1971.8957499339735</v>
      </c>
      <c r="N5143">
        <v>2527.2779984442914</v>
      </c>
      <c r="O5143">
        <v>2936.9076406921367</v>
      </c>
      <c r="P5143">
        <v>2063.9436987295044</v>
      </c>
      <c r="Q5143">
        <v>939.30498942179486</v>
      </c>
      <c r="R5143">
        <v>2614.0426112283817</v>
      </c>
      <c r="S5143">
        <v>2824.3865896627426</v>
      </c>
      <c r="T5143">
        <v>2843.1877482498276</v>
      </c>
      <c r="U5143">
        <v>308.0977364352068</v>
      </c>
      <c r="V5143">
        <v>3032.7335981331494</v>
      </c>
      <c r="W5143">
        <v>2114.4576677234099</v>
      </c>
      <c r="X5143">
        <v>2922.9319569386048</v>
      </c>
      <c r="Y5143">
        <v>16792.709267162962</v>
      </c>
      <c r="Z5143">
        <v>2132.3908111873707</v>
      </c>
      <c r="AA5143">
        <v>12390.974680648204</v>
      </c>
      <c r="AB5143">
        <v>825.5774794918018</v>
      </c>
      <c r="AC5143">
        <v>2542.020453435216</v>
      </c>
      <c r="AD5143">
        <v>1739.6096889291537</v>
      </c>
      <c r="AE5143">
        <v>5304.6363970377079</v>
      </c>
      <c r="AF5143">
        <v>7468.10648540288</v>
      </c>
      <c r="AG5143">
        <v>45636.322456907787</v>
      </c>
      <c r="AH5143">
        <v>6241.6212948849634</v>
      </c>
      <c r="AI5143">
        <v>1217.3055692506668</v>
      </c>
      <c r="AJ5143">
        <v>4937.6289905947724</v>
      </c>
      <c r="AK5143">
        <v>2391.2338644252391</v>
      </c>
      <c r="AL5143">
        <v>147455.859375</v>
      </c>
      <c r="AM5143">
        <v>118692.359375</v>
      </c>
      <c r="AN5143">
        <v>28763.5</v>
      </c>
      <c r="AO5143" s="5" t="s">
        <v>3464</v>
      </c>
    </row>
    <row r="5144" spans="1:41" ht="14.25" x14ac:dyDescent="0.45">
      <c r="A5144">
        <v>2024</v>
      </c>
      <c r="B5144" s="5" t="s">
        <v>4071</v>
      </c>
      <c r="C5144" s="5" t="s">
        <v>277</v>
      </c>
      <c r="D5144" s="5" t="s">
        <v>107</v>
      </c>
      <c r="E5144" s="5" t="s">
        <v>113</v>
      </c>
      <c r="F5144" s="5" t="s">
        <v>113</v>
      </c>
      <c r="G5144" s="5" t="s">
        <v>86</v>
      </c>
      <c r="H5144" s="5" t="s">
        <v>130</v>
      </c>
      <c r="I5144">
        <v>-1370.113338444585</v>
      </c>
      <c r="J5144">
        <v>4437.898033838329</v>
      </c>
      <c r="K5144">
        <v>198.67664024448041</v>
      </c>
      <c r="L5144">
        <v>244.81501236466889</v>
      </c>
      <c r="M5144">
        <v>3041.894436391055</v>
      </c>
      <c r="N5144">
        <v>3575.519758462357</v>
      </c>
      <c r="O5144">
        <v>1781.2199073588949</v>
      </c>
      <c r="P5144">
        <v>2507.7653256116159</v>
      </c>
      <c r="Q5144">
        <v>1142.1762111113169</v>
      </c>
      <c r="R5144">
        <v>2453.2932961753586</v>
      </c>
      <c r="S5144">
        <v>3072.5312686271682</v>
      </c>
      <c r="T5144">
        <v>3085.9035172017088</v>
      </c>
      <c r="U5144">
        <v>257.15862643347572</v>
      </c>
      <c r="V5144">
        <v>2114.8725437889043</v>
      </c>
      <c r="W5144">
        <v>1542.9517586008544</v>
      </c>
      <c r="X5144">
        <v>3055.0444820296916</v>
      </c>
      <c r="Y5144">
        <v>17424.039892626581</v>
      </c>
      <c r="Z5144">
        <v>818.79306656418669</v>
      </c>
      <c r="AA5144">
        <v>16187.621216734429</v>
      </c>
      <c r="AB5144">
        <v>806.44945249537989</v>
      </c>
      <c r="AC5144">
        <v>2432.9997260338114</v>
      </c>
      <c r="AD5144">
        <v>2211.7462556354062</v>
      </c>
      <c r="AE5144">
        <v>5055.7643616611449</v>
      </c>
      <c r="AF5144">
        <v>8891.722394465005</v>
      </c>
      <c r="AG5144">
        <v>35288.335353707276</v>
      </c>
      <c r="AH5144">
        <v>3978.7582681787367</v>
      </c>
      <c r="AI5144">
        <v>1130.4693218015593</v>
      </c>
      <c r="AJ5144">
        <v>4822.2041672311625</v>
      </c>
      <c r="AK5144">
        <v>2324.6430071777249</v>
      </c>
      <c r="AL5144">
        <v>132515.15625</v>
      </c>
      <c r="AM5144">
        <v>106284.859375</v>
      </c>
      <c r="AN5144">
        <v>26230.287109375</v>
      </c>
      <c r="AO5144" s="5" t="s">
        <v>4796</v>
      </c>
    </row>
    <row r="5145" spans="1:41" ht="14.25" x14ac:dyDescent="0.45">
      <c r="A5145">
        <v>2024</v>
      </c>
      <c r="B5145" s="5" t="s">
        <v>1509</v>
      </c>
      <c r="C5145" s="5" t="s">
        <v>277</v>
      </c>
      <c r="D5145" s="5" t="s">
        <v>107</v>
      </c>
      <c r="E5145" s="5" t="s">
        <v>113</v>
      </c>
      <c r="F5145" s="5" t="s">
        <v>113</v>
      </c>
      <c r="G5145" s="5" t="s">
        <v>86</v>
      </c>
      <c r="H5145" s="5" t="s">
        <v>130</v>
      </c>
      <c r="I5145">
        <v>3131.9426097129426</v>
      </c>
      <c r="J5145">
        <v>4232.6071832089392</v>
      </c>
      <c r="K5145">
        <v>188.56205383938115</v>
      </c>
      <c r="L5145">
        <v>393.73677889254458</v>
      </c>
      <c r="M5145">
        <v>2015.3872730001733</v>
      </c>
      <c r="N5145">
        <v>3727.7078094639464</v>
      </c>
      <c r="O5145">
        <v>1587.5438363713226</v>
      </c>
      <c r="P5145">
        <v>2703.5709755316216</v>
      </c>
      <c r="Q5145">
        <v>1338.9952347079754</v>
      </c>
      <c r="R5145">
        <v>2447.3879394035766</v>
      </c>
      <c r="S5145">
        <v>5493.8285234690156</v>
      </c>
      <c r="T5145">
        <v>2021.1161661741251</v>
      </c>
      <c r="U5145">
        <v>270.35709755316219</v>
      </c>
      <c r="V5145">
        <v>2582.8289707991416</v>
      </c>
      <c r="W5145">
        <v>2031.6154709334712</v>
      </c>
      <c r="X5145">
        <v>2767.280756811334</v>
      </c>
      <c r="Y5145">
        <v>17601.034498567809</v>
      </c>
      <c r="Z5145">
        <v>875.97456770869076</v>
      </c>
      <c r="AA5145">
        <v>10211.449186035439</v>
      </c>
      <c r="AB5145"/>
      <c r="AC5145">
        <v>3269.4835020603768</v>
      </c>
      <c r="AD5145">
        <v>1749.7332865459746</v>
      </c>
      <c r="AE5145">
        <v>4958.9190326502758</v>
      </c>
      <c r="AF5145">
        <v>7027.1846754303469</v>
      </c>
      <c r="AG5145">
        <v>43890.510168883295</v>
      </c>
      <c r="AH5145">
        <v>3939.0024577141899</v>
      </c>
      <c r="AI5145">
        <v>1217.9193520841482</v>
      </c>
      <c r="AJ5145">
        <v>4675.9352143108217</v>
      </c>
      <c r="AK5145">
        <v>2369.507246490175</v>
      </c>
      <c r="AL5145">
        <v>138721.109375</v>
      </c>
      <c r="AM5145">
        <v>113339.625</v>
      </c>
      <c r="AN5145">
        <v>25381.49609375</v>
      </c>
      <c r="AO5145" s="5" t="s">
        <v>3463</v>
      </c>
    </row>
    <row r="5146" spans="1:41" ht="14.25" x14ac:dyDescent="0.45">
      <c r="A5146">
        <v>2024</v>
      </c>
      <c r="B5146" s="5" t="s">
        <v>5028</v>
      </c>
      <c r="C5146" s="5" t="s">
        <v>277</v>
      </c>
      <c r="D5146" s="5" t="s">
        <v>107</v>
      </c>
      <c r="E5146" s="5" t="s">
        <v>113</v>
      </c>
      <c r="F5146" s="5" t="s">
        <v>113</v>
      </c>
      <c r="G5146" s="5" t="s">
        <v>86</v>
      </c>
      <c r="H5146" s="5" t="s">
        <v>130</v>
      </c>
      <c r="I5146">
        <v>4202.6495653263864</v>
      </c>
      <c r="J5146">
        <v>13837.90394912079</v>
      </c>
      <c r="K5146">
        <v>104.8708</v>
      </c>
      <c r="L5146">
        <v>238</v>
      </c>
      <c r="M5146">
        <v>3717</v>
      </c>
      <c r="N5146">
        <v>4100.3999999999996</v>
      </c>
      <c r="O5146">
        <v>2133.646804953245</v>
      </c>
      <c r="P5146">
        <v>3111</v>
      </c>
      <c r="Q5146">
        <v>1293.283677433888</v>
      </c>
      <c r="R5146">
        <v>2385</v>
      </c>
      <c r="S5146">
        <v>4000</v>
      </c>
      <c r="T5146">
        <v>4000</v>
      </c>
      <c r="U5146">
        <v>250</v>
      </c>
      <c r="V5146">
        <v>2128</v>
      </c>
      <c r="W5146">
        <v>1564.4824981344</v>
      </c>
      <c r="X5146">
        <v>3145.35</v>
      </c>
      <c r="Y5146">
        <v>17950</v>
      </c>
      <c r="Z5146">
        <v>1634.12</v>
      </c>
      <c r="AA5146">
        <v>18166</v>
      </c>
      <c r="AB5146">
        <v>564</v>
      </c>
      <c r="AC5146">
        <v>2558.2278734409501</v>
      </c>
      <c r="AD5146">
        <v>2874.259</v>
      </c>
      <c r="AE5146">
        <v>5350</v>
      </c>
      <c r="AF5146">
        <v>8670</v>
      </c>
      <c r="AG5146">
        <v>35748</v>
      </c>
      <c r="AH5146">
        <v>8177</v>
      </c>
      <c r="AI5146">
        <v>1367</v>
      </c>
      <c r="AJ5146">
        <v>4698</v>
      </c>
      <c r="AK5146">
        <v>2422</v>
      </c>
      <c r="AL5146">
        <v>160390.1875</v>
      </c>
      <c r="AM5146">
        <v>126320.5859375</v>
      </c>
      <c r="AN5146">
        <v>34069.609375</v>
      </c>
      <c r="AO5146" s="5" t="s">
        <v>6164</v>
      </c>
    </row>
    <row r="5147" spans="1:41" ht="14.25" x14ac:dyDescent="0.45">
      <c r="A5147">
        <v>2024</v>
      </c>
      <c r="B5147" s="5" t="s">
        <v>589</v>
      </c>
      <c r="C5147" s="5" t="s">
        <v>277</v>
      </c>
      <c r="D5147" s="5" t="s">
        <v>107</v>
      </c>
      <c r="E5147" s="5" t="s">
        <v>113</v>
      </c>
      <c r="F5147" s="5" t="s">
        <v>113</v>
      </c>
      <c r="G5147" s="5" t="s">
        <v>86</v>
      </c>
      <c r="H5147" s="5" t="s">
        <v>130</v>
      </c>
      <c r="I5147">
        <v>6218.4552879782996</v>
      </c>
      <c r="J5147">
        <v>3296.5560287782168</v>
      </c>
      <c r="K5147">
        <v>157.73920430412005</v>
      </c>
      <c r="L5147">
        <v>324.24811243484692</v>
      </c>
      <c r="M5147">
        <v>2415.7775277850283</v>
      </c>
      <c r="N5147">
        <v>4623.7059223527485</v>
      </c>
      <c r="O5147">
        <v>1679.458688972491</v>
      </c>
      <c r="P5147">
        <v>2007.3522602413291</v>
      </c>
      <c r="Q5147">
        <v>766.02189169511712</v>
      </c>
      <c r="R5147">
        <v>2059.6270586851138</v>
      </c>
      <c r="S5147">
        <v>3122.8515994270861</v>
      </c>
      <c r="T5147">
        <v>2509.1903253016612</v>
      </c>
      <c r="U5147">
        <v>261.37399221892304</v>
      </c>
      <c r="V5147">
        <v>2277.0902202112575</v>
      </c>
      <c r="W5147">
        <v>2023.0346997744643</v>
      </c>
      <c r="X5147">
        <v>2996.0634480624008</v>
      </c>
      <c r="Y5147">
        <v>17840.343212894812</v>
      </c>
      <c r="Z5147">
        <v>983.98107705898428</v>
      </c>
      <c r="AA5147">
        <v>15997.635421704461</v>
      </c>
      <c r="AB5147">
        <v>819.66883959854272</v>
      </c>
      <c r="AC5147">
        <v>2220.4828864724523</v>
      </c>
      <c r="AD5147">
        <v>1871.1941837267411</v>
      </c>
      <c r="AE5147">
        <v>5776.3652280381993</v>
      </c>
      <c r="AF5147">
        <v>7204.5127215223947</v>
      </c>
      <c r="AG5147">
        <v>44188.884662413053</v>
      </c>
      <c r="AH5147">
        <v>3922.0180625580297</v>
      </c>
      <c r="AI5147">
        <v>1212.775323895803</v>
      </c>
      <c r="AJ5147">
        <v>4568.0433652441598</v>
      </c>
      <c r="AK5147">
        <v>2350.8029134968383</v>
      </c>
      <c r="AL5147">
        <v>145695.265625</v>
      </c>
      <c r="AM5147">
        <v>120614.6796875</v>
      </c>
      <c r="AN5147">
        <v>25080.57421875</v>
      </c>
      <c r="AO5147" s="5" t="s">
        <v>1299</v>
      </c>
    </row>
    <row r="5148" spans="1:41" ht="14.25" x14ac:dyDescent="0.45">
      <c r="A5148">
        <v>2024</v>
      </c>
      <c r="B5148" s="5" t="s">
        <v>589</v>
      </c>
      <c r="C5148" s="5" t="s">
        <v>277</v>
      </c>
      <c r="D5148" s="5" t="s">
        <v>107</v>
      </c>
      <c r="E5148" s="5" t="s">
        <v>113</v>
      </c>
      <c r="F5148" s="5" t="s">
        <v>113</v>
      </c>
      <c r="G5148" s="5" t="s">
        <v>87</v>
      </c>
      <c r="H5148" s="5" t="s">
        <v>130</v>
      </c>
      <c r="I5148">
        <v>7439.8245964090484</v>
      </c>
      <c r="J5148">
        <v>3682.8238044318641</v>
      </c>
      <c r="K5148">
        <v>169.2636628367911</v>
      </c>
      <c r="L5148">
        <v>361.59493500058989</v>
      </c>
      <c r="M5148">
        <v>2654.2130290373329</v>
      </c>
      <c r="N5148">
        <v>5237.787875</v>
      </c>
      <c r="O5148">
        <v>1845.8094638105681</v>
      </c>
      <c r="P5148">
        <v>2438</v>
      </c>
      <c r="Q5148">
        <v>837.46188246816837</v>
      </c>
      <c r="R5148">
        <v>2214.4930088458709</v>
      </c>
      <c r="S5148">
        <v>3334.6651010400001</v>
      </c>
      <c r="T5148">
        <v>2544.7132582259892</v>
      </c>
      <c r="U5148">
        <v>268.01406655056252</v>
      </c>
      <c r="V5148">
        <v>54</v>
      </c>
      <c r="W5148">
        <v>2238.0055745733539</v>
      </c>
      <c r="X5148">
        <v>3357.6082065388459</v>
      </c>
      <c r="Y5148">
        <v>19845</v>
      </c>
      <c r="Z5148">
        <v>1084.280040221317</v>
      </c>
      <c r="AA5148">
        <v>17895.23275250537</v>
      </c>
      <c r="AB5148">
        <v>784</v>
      </c>
      <c r="AC5148">
        <v>2459.5466900000001</v>
      </c>
      <c r="AD5148">
        <v>2061.928376567249</v>
      </c>
      <c r="AE5148">
        <v>6346.488313762271</v>
      </c>
      <c r="AF5148">
        <v>8034.3268298077601</v>
      </c>
      <c r="AG5148">
        <v>50106.72041702483</v>
      </c>
      <c r="AH5148">
        <v>4395.3007876234251</v>
      </c>
      <c r="AI5148">
        <v>1332.4753744731649</v>
      </c>
      <c r="AJ5148">
        <v>5119.2840728684296</v>
      </c>
      <c r="AK5148">
        <v>2444.8086929792312</v>
      </c>
      <c r="AL5148">
        <v>160587.671875</v>
      </c>
      <c r="AM5148">
        <v>133424.890625</v>
      </c>
      <c r="AN5148">
        <v>27162.7890625</v>
      </c>
      <c r="AO5148" s="5" t="s">
        <v>1300</v>
      </c>
    </row>
    <row r="5149" spans="1:41" ht="14.25" x14ac:dyDescent="0.45">
      <c r="A5149">
        <v>2024</v>
      </c>
      <c r="B5149" s="5" t="s">
        <v>4071</v>
      </c>
      <c r="C5149" s="5" t="s">
        <v>277</v>
      </c>
      <c r="D5149" s="5" t="s">
        <v>107</v>
      </c>
      <c r="E5149" s="5" t="s">
        <v>113</v>
      </c>
      <c r="F5149" s="5" t="s">
        <v>113</v>
      </c>
      <c r="G5149" s="5" t="s">
        <v>87</v>
      </c>
      <c r="H5149" s="5" t="s">
        <v>130</v>
      </c>
      <c r="I5149">
        <v>-1530.018238891877</v>
      </c>
      <c r="J5149">
        <v>4314.3585103360001</v>
      </c>
      <c r="K5149">
        <v>217.29947270971621</v>
      </c>
      <c r="L5149">
        <v>273.48579999999998</v>
      </c>
      <c r="M5149">
        <v>3330.3055444243842</v>
      </c>
      <c r="N5149">
        <v>3933.7519915309058</v>
      </c>
      <c r="O5149">
        <v>1946.2808369643751</v>
      </c>
      <c r="P5149">
        <v>2721.9342406837268</v>
      </c>
      <c r="Q5149">
        <v>1252.9224558695601</v>
      </c>
      <c r="R5149">
        <v>2646.5921828901442</v>
      </c>
      <c r="S5149">
        <v>3360</v>
      </c>
      <c r="T5149">
        <v>3446.0570029478399</v>
      </c>
      <c r="U5149">
        <v>264.05326753750001</v>
      </c>
      <c r="V5149">
        <v>2378</v>
      </c>
      <c r="W5149">
        <v>1699.204742708057</v>
      </c>
      <c r="X5149">
        <v>3419.0291048855051</v>
      </c>
      <c r="Y5149">
        <v>19191</v>
      </c>
      <c r="Z5149">
        <v>898</v>
      </c>
      <c r="AA5149">
        <v>17948</v>
      </c>
      <c r="AB5149">
        <v>784</v>
      </c>
      <c r="AC5149">
        <v>2663.6810799999998</v>
      </c>
      <c r="AD5149">
        <v>2426.1987978849079</v>
      </c>
      <c r="AE5149">
        <v>5535.1164996110938</v>
      </c>
      <c r="AF5149">
        <v>9929.4686482939069</v>
      </c>
      <c r="AG5149">
        <v>39434</v>
      </c>
      <c r="AH5149">
        <v>4293</v>
      </c>
      <c r="AI5149">
        <v>1237.6524987711359</v>
      </c>
      <c r="AJ5149">
        <v>5385</v>
      </c>
      <c r="AK5149">
        <v>2427.408125793022</v>
      </c>
      <c r="AL5149">
        <v>145825.78125</v>
      </c>
      <c r="AM5149">
        <v>117239.34375</v>
      </c>
      <c r="AN5149">
        <v>28586.435546875</v>
      </c>
      <c r="AO5149" s="5" t="s">
        <v>4797</v>
      </c>
    </row>
    <row r="5150" spans="1:41" ht="14.25" x14ac:dyDescent="0.45">
      <c r="A5150">
        <v>2024</v>
      </c>
      <c r="B5150" s="5" t="s">
        <v>5028</v>
      </c>
      <c r="C5150" s="5" t="s">
        <v>277</v>
      </c>
      <c r="D5150" s="5" t="s">
        <v>107</v>
      </c>
      <c r="E5150" s="5" t="s">
        <v>113</v>
      </c>
      <c r="F5150" s="5" t="s">
        <v>113</v>
      </c>
      <c r="G5150" s="5" t="s">
        <v>87</v>
      </c>
      <c r="H5150" s="5" t="s">
        <v>130</v>
      </c>
      <c r="I5150">
        <v>4732.8660018067612</v>
      </c>
      <c r="J5150">
        <v>15938.539843322989</v>
      </c>
      <c r="K5150">
        <v>114.4016847018497</v>
      </c>
      <c r="L5150">
        <v>268.47353690625039</v>
      </c>
      <c r="M5150">
        <v>4103.8683454944003</v>
      </c>
      <c r="N5150">
        <v>4553.8512280464693</v>
      </c>
      <c r="O5150">
        <v>2355.7184781578931</v>
      </c>
      <c r="P5150">
        <v>3451.6656575675911</v>
      </c>
      <c r="Q5150">
        <v>1440.5327015354369</v>
      </c>
      <c r="R5150">
        <v>2615.1868205316</v>
      </c>
      <c r="S5150">
        <v>4351.7371586774389</v>
      </c>
      <c r="T5150">
        <v>4497.2590165225656</v>
      </c>
      <c r="U5150">
        <v>260.1510025</v>
      </c>
      <c r="V5150">
        <v>2403</v>
      </c>
      <c r="W5150">
        <v>1727.3150931325711</v>
      </c>
      <c r="X5150">
        <v>3573.1176</v>
      </c>
      <c r="Y5150">
        <v>21010</v>
      </c>
      <c r="Z5150">
        <v>1814.8325453066279</v>
      </c>
      <c r="AA5150">
        <v>20682</v>
      </c>
      <c r="AB5150">
        <v>654</v>
      </c>
      <c r="AC5150">
        <v>2824.4902852773121</v>
      </c>
      <c r="AD5150">
        <v>3201.5126722993868</v>
      </c>
      <c r="AE5150">
        <v>5906.8322971200014</v>
      </c>
      <c r="AF5150">
        <v>9780.1074158705505</v>
      </c>
      <c r="AG5150">
        <v>43037</v>
      </c>
      <c r="AH5150">
        <v>9344.8836356746087</v>
      </c>
      <c r="AI5150">
        <v>1509.2784579744</v>
      </c>
      <c r="AJ5150">
        <v>5396.5252666163169</v>
      </c>
      <c r="AK5150">
        <v>2572</v>
      </c>
      <c r="AL5150">
        <v>184121.171875</v>
      </c>
      <c r="AM5150">
        <v>146116.0625</v>
      </c>
      <c r="AN5150">
        <v>38005.08984375</v>
      </c>
      <c r="AO5150" s="5" t="s">
        <v>6165</v>
      </c>
    </row>
    <row r="5151" spans="1:41" ht="14.25" x14ac:dyDescent="0.45">
      <c r="A5151">
        <v>2024</v>
      </c>
      <c r="B5151" s="5" t="s">
        <v>1509</v>
      </c>
      <c r="C5151" s="5" t="s">
        <v>277</v>
      </c>
      <c r="D5151" s="5" t="s">
        <v>107</v>
      </c>
      <c r="E5151" s="5" t="s">
        <v>113</v>
      </c>
      <c r="F5151" s="5" t="s">
        <v>113</v>
      </c>
      <c r="G5151" s="5" t="s">
        <v>87</v>
      </c>
      <c r="H5151" s="5" t="s">
        <v>130</v>
      </c>
      <c r="I5151">
        <v>3735</v>
      </c>
      <c r="J5151">
        <v>4791.0677628418753</v>
      </c>
      <c r="K5151">
        <v>218.22041627033011</v>
      </c>
      <c r="L5151">
        <v>440.00186037403307</v>
      </c>
      <c r="M5151">
        <v>2303.4522599673819</v>
      </c>
      <c r="N5151">
        <v>4159.8981310700174</v>
      </c>
      <c r="O5151">
        <v>1790.587169882687</v>
      </c>
      <c r="P5151">
        <v>2575</v>
      </c>
      <c r="Q5151">
        <v>1505.4128192317189</v>
      </c>
      <c r="R5151">
        <v>2905.5114693273431</v>
      </c>
      <c r="S5151">
        <v>6191</v>
      </c>
      <c r="T5151">
        <v>2201.0257026339032</v>
      </c>
      <c r="U5151">
        <v>307.7363364202451</v>
      </c>
      <c r="V5151">
        <v>2988</v>
      </c>
      <c r="W5151">
        <v>2280.5276804902478</v>
      </c>
      <c r="X5151">
        <v>3088.1191973200521</v>
      </c>
      <c r="Y5151">
        <v>19863</v>
      </c>
      <c r="Z5151">
        <v>985.19814731271595</v>
      </c>
      <c r="AA5151">
        <v>11656.159755299101</v>
      </c>
      <c r="AB5151"/>
      <c r="AC5151">
        <v>3764.5950022799561</v>
      </c>
      <c r="AD5151">
        <v>1975.0881320662099</v>
      </c>
      <c r="AE5151">
        <v>5578</v>
      </c>
      <c r="AF5151">
        <v>7998.7545617891274</v>
      </c>
      <c r="AG5151">
        <v>52970.397575008472</v>
      </c>
      <c r="AH5151">
        <v>4483.6040794118517</v>
      </c>
      <c r="AI5151">
        <v>1359.1248819626289</v>
      </c>
      <c r="AJ5151">
        <v>5339.8262556080372</v>
      </c>
      <c r="AK5151">
        <v>2758.3359395225079</v>
      </c>
      <c r="AL5151">
        <v>160212.65625</v>
      </c>
      <c r="AM5151">
        <v>131563.5625</v>
      </c>
      <c r="AN5151">
        <v>28649.083984375</v>
      </c>
      <c r="AO5151" s="5" t="s">
        <v>3465</v>
      </c>
    </row>
    <row r="5152" spans="1:41" ht="14.25" x14ac:dyDescent="0.45">
      <c r="A5152">
        <v>2024</v>
      </c>
      <c r="B5152" s="5" t="s">
        <v>1508</v>
      </c>
      <c r="C5152" s="5" t="s">
        <v>277</v>
      </c>
      <c r="D5152" s="5" t="s">
        <v>107</v>
      </c>
      <c r="E5152" s="5" t="s">
        <v>113</v>
      </c>
      <c r="F5152" s="5" t="s">
        <v>113</v>
      </c>
      <c r="G5152" s="5" t="s">
        <v>87</v>
      </c>
      <c r="H5152" s="5" t="s">
        <v>130</v>
      </c>
      <c r="I5152">
        <v>5338.0452637939989</v>
      </c>
      <c r="J5152">
        <v>6157.8669695456956</v>
      </c>
      <c r="K5152">
        <v>877.79353174597736</v>
      </c>
      <c r="L5152">
        <v>197.08920000000001</v>
      </c>
      <c r="M5152">
        <v>2293.9199836244961</v>
      </c>
      <c r="N5152">
        <v>2974.6105813841168</v>
      </c>
      <c r="O5152">
        <v>3570</v>
      </c>
      <c r="P5152">
        <v>2575</v>
      </c>
      <c r="Q5152">
        <v>1217.805033525741</v>
      </c>
      <c r="R5152">
        <v>3227.0483850765272</v>
      </c>
      <c r="S5152">
        <v>3002.6862500000002</v>
      </c>
      <c r="T5152">
        <v>3227.3163945387018</v>
      </c>
      <c r="U5152">
        <v>356.65510965589442</v>
      </c>
      <c r="V5152">
        <v>3511</v>
      </c>
      <c r="W5152">
        <v>2399.7100250165422</v>
      </c>
      <c r="X5152">
        <v>3730.3465325678112</v>
      </c>
      <c r="Y5152">
        <v>19945</v>
      </c>
      <c r="Z5152">
        <v>2501.749593004311</v>
      </c>
      <c r="AA5152">
        <v>14649.65244130981</v>
      </c>
      <c r="AB5152">
        <v>784</v>
      </c>
      <c r="AC5152">
        <v>3131.8298430669852</v>
      </c>
      <c r="AD5152">
        <v>2255.3967661261472</v>
      </c>
      <c r="AE5152">
        <v>6020.261996895254</v>
      </c>
      <c r="AF5152">
        <v>8628.1572336094778</v>
      </c>
      <c r="AG5152">
        <v>56402</v>
      </c>
      <c r="AH5152">
        <v>8326.7003852392627</v>
      </c>
      <c r="AI5152">
        <v>1381.5270093273921</v>
      </c>
      <c r="AJ5152">
        <v>6633.4740260099479</v>
      </c>
      <c r="AK5152">
        <v>2949.7381885840659</v>
      </c>
      <c r="AL5152">
        <v>178266.375</v>
      </c>
      <c r="AM5152">
        <v>143467.25</v>
      </c>
      <c r="AN5152">
        <v>34799.13671875</v>
      </c>
      <c r="AO5152" s="5" t="s">
        <v>3466</v>
      </c>
    </row>
    <row r="5153" spans="1:41" ht="14.25" x14ac:dyDescent="0.45">
      <c r="A5153">
        <v>2024</v>
      </c>
      <c r="B5153" s="5" t="s">
        <v>589</v>
      </c>
      <c r="C5153" s="5" t="s">
        <v>277</v>
      </c>
      <c r="D5153" s="5" t="s">
        <v>107</v>
      </c>
      <c r="E5153" s="5" t="s">
        <v>114</v>
      </c>
      <c r="F5153" s="5" t="s">
        <v>115</v>
      </c>
      <c r="G5153" s="5" t="s">
        <v>86</v>
      </c>
      <c r="H5153" s="5" t="s">
        <v>130</v>
      </c>
      <c r="I5153">
        <v>18849.087703448615</v>
      </c>
      <c r="J5153">
        <v>19813.761360939745</v>
      </c>
      <c r="K5153">
        <v>2947.3320484187225</v>
      </c>
      <c r="L5153">
        <v>4354.3757058106821</v>
      </c>
      <c r="M5153">
        <v>12721.314391796261</v>
      </c>
      <c r="N5153">
        <v>12130.994276461544</v>
      </c>
      <c r="O5153">
        <v>11356.401801446424</v>
      </c>
      <c r="P5153">
        <v>6987.484486319303</v>
      </c>
      <c r="Q5153">
        <v>5012.4160086332595</v>
      </c>
      <c r="R5153">
        <v>8722.7053174858975</v>
      </c>
      <c r="S5153">
        <v>12580.82088032422</v>
      </c>
      <c r="T5153">
        <v>12755.050820283444</v>
      </c>
      <c r="U5153">
        <v>2206.1607163588242</v>
      </c>
      <c r="V5153">
        <v>12150.754150273295</v>
      </c>
      <c r="W5153">
        <v>5013.1531707589438</v>
      </c>
      <c r="X5153">
        <v>14991.592196839094</v>
      </c>
      <c r="Y5153">
        <v>62595.934648525443</v>
      </c>
      <c r="Z5153">
        <v>6668.5109285744165</v>
      </c>
      <c r="AA5153">
        <v>89710.47504784484</v>
      </c>
      <c r="AB5153">
        <v>2135.9482644130394</v>
      </c>
      <c r="AC5153">
        <v>11729.313292890025</v>
      </c>
      <c r="AD5153">
        <v>14302.053885993506</v>
      </c>
      <c r="AE5153">
        <v>15836.127440560111</v>
      </c>
      <c r="AF5153">
        <v>37414.606987032908</v>
      </c>
      <c r="AG5153">
        <v>118185.52859264355</v>
      </c>
      <c r="AH5153">
        <v>26871.320011998687</v>
      </c>
      <c r="AI5153">
        <v>6208.15506318386</v>
      </c>
      <c r="AJ5153">
        <v>31611.089621893614</v>
      </c>
      <c r="AK5153">
        <v>8752.4095195737827</v>
      </c>
      <c r="AL5153">
        <v>594614.875</v>
      </c>
      <c r="AM5153">
        <v>463979.3125</v>
      </c>
      <c r="AN5153">
        <v>130635.546875</v>
      </c>
      <c r="AO5153" s="5" t="s">
        <v>1301</v>
      </c>
    </row>
    <row r="5154" spans="1:41" ht="14.25" x14ac:dyDescent="0.45">
      <c r="A5154">
        <v>2024</v>
      </c>
      <c r="B5154" s="5" t="s">
        <v>1509</v>
      </c>
      <c r="C5154" s="5" t="s">
        <v>277</v>
      </c>
      <c r="D5154" s="5" t="s">
        <v>107</v>
      </c>
      <c r="E5154" s="5" t="s">
        <v>114</v>
      </c>
      <c r="F5154" s="5" t="s">
        <v>115</v>
      </c>
      <c r="G5154" s="5" t="s">
        <v>86</v>
      </c>
      <c r="H5154" s="5" t="s">
        <v>130</v>
      </c>
      <c r="I5154">
        <v>13611.788487963911</v>
      </c>
      <c r="J5154">
        <v>18389.607534213279</v>
      </c>
      <c r="K5154">
        <v>2790.3009024683906</v>
      </c>
      <c r="L5154">
        <v>3746.1535829880745</v>
      </c>
      <c r="M5154">
        <v>11390.69700447088</v>
      </c>
      <c r="N5154">
        <v>10732.528965756886</v>
      </c>
      <c r="O5154">
        <v>10947.886115284515</v>
      </c>
      <c r="P5154">
        <v>8781.7984663601546</v>
      </c>
      <c r="Q5154">
        <v>6400.9918007797032</v>
      </c>
      <c r="R5154">
        <v>8743.9962224086466</v>
      </c>
      <c r="S5154">
        <v>17709.96086911911</v>
      </c>
      <c r="T5154">
        <v>12242.189349397557</v>
      </c>
      <c r="U5154">
        <v>2149.7428967975598</v>
      </c>
      <c r="V5154">
        <v>11503.038294339591</v>
      </c>
      <c r="W5154">
        <v>5016.8827931583492</v>
      </c>
      <c r="X5154">
        <v>16147.510747683935</v>
      </c>
      <c r="Y5154">
        <v>59373.568414102221</v>
      </c>
      <c r="Z5154">
        <v>7034.6862845981341</v>
      </c>
      <c r="AA5154">
        <v>85115.834107822928</v>
      </c>
      <c r="AB5154">
        <v>0</v>
      </c>
      <c r="AC5154">
        <v>10896.450411242653</v>
      </c>
      <c r="AD5154">
        <v>14509.0113721253</v>
      </c>
      <c r="AE5154">
        <v>15293.265754051561</v>
      </c>
      <c r="AF5154">
        <v>36861.233161021264</v>
      </c>
      <c r="AG5154">
        <v>112915.50845179925</v>
      </c>
      <c r="AH5154">
        <v>20335.459704487719</v>
      </c>
      <c r="AI5154">
        <v>5290.5996682345021</v>
      </c>
      <c r="AJ5154">
        <v>38722.056603412413</v>
      </c>
      <c r="AK5154">
        <v>8951.5674210207417</v>
      </c>
      <c r="AL5154">
        <v>575604.3125</v>
      </c>
      <c r="AM5154">
        <v>450272.25</v>
      </c>
      <c r="AN5154">
        <v>125332.0625</v>
      </c>
      <c r="AO5154" s="5" t="s">
        <v>3468</v>
      </c>
    </row>
    <row r="5155" spans="1:41" ht="14.25" x14ac:dyDescent="0.45">
      <c r="A5155">
        <v>2024</v>
      </c>
      <c r="B5155" s="5" t="s">
        <v>5028</v>
      </c>
      <c r="C5155" s="5" t="s">
        <v>277</v>
      </c>
      <c r="D5155" s="5" t="s">
        <v>107</v>
      </c>
      <c r="E5155" s="5" t="s">
        <v>114</v>
      </c>
      <c r="F5155" s="5" t="s">
        <v>115</v>
      </c>
      <c r="G5155" s="5" t="s">
        <v>86</v>
      </c>
      <c r="H5155" s="5" t="s">
        <v>130</v>
      </c>
      <c r="I5155">
        <v>16111.223214387421</v>
      </c>
      <c r="J5155">
        <v>40377.831804907117</v>
      </c>
      <c r="K5155">
        <v>2606.8708000000001</v>
      </c>
      <c r="L5155">
        <v>3208</v>
      </c>
      <c r="M5155">
        <v>14539.979043462399</v>
      </c>
      <c r="N5155">
        <v>12569.072</v>
      </c>
      <c r="O5155">
        <v>11799.12566010324</v>
      </c>
      <c r="P5155">
        <v>12151.79196</v>
      </c>
      <c r="Q5155">
        <v>5299.8267383636894</v>
      </c>
      <c r="R5155">
        <v>8878.3080863201303</v>
      </c>
      <c r="S5155">
        <v>16325</v>
      </c>
      <c r="T5155">
        <v>13950</v>
      </c>
      <c r="U5155">
        <v>2124.1999999999998</v>
      </c>
      <c r="V5155">
        <v>11265</v>
      </c>
      <c r="W5155">
        <v>5841.6115393952014</v>
      </c>
      <c r="X5155">
        <v>23104</v>
      </c>
      <c r="Y5155">
        <v>60489</v>
      </c>
      <c r="Z5155">
        <v>8487.5431039492578</v>
      </c>
      <c r="AA5155">
        <v>85973</v>
      </c>
      <c r="AB5155">
        <v>2407</v>
      </c>
      <c r="AC5155">
        <v>11535.309046684441</v>
      </c>
      <c r="AD5155">
        <v>17099.465928295758</v>
      </c>
      <c r="AE5155">
        <v>15722</v>
      </c>
      <c r="AF5155">
        <v>38530.9</v>
      </c>
      <c r="AG5155">
        <v>129595</v>
      </c>
      <c r="AH5155">
        <v>23665.366160820489</v>
      </c>
      <c r="AI5155">
        <v>6653</v>
      </c>
      <c r="AJ5155">
        <v>31923.166031249999</v>
      </c>
      <c r="AK5155">
        <v>8578</v>
      </c>
      <c r="AL5155">
        <v>640810.625</v>
      </c>
      <c r="AM5155">
        <v>494241.1875</v>
      </c>
      <c r="AN5155">
        <v>146569.421875</v>
      </c>
      <c r="AO5155" s="5" t="s">
        <v>6166</v>
      </c>
    </row>
    <row r="5156" spans="1:41" ht="14.25" x14ac:dyDescent="0.45">
      <c r="A5156">
        <v>2024</v>
      </c>
      <c r="B5156" s="5" t="s">
        <v>1508</v>
      </c>
      <c r="C5156" s="5" t="s">
        <v>277</v>
      </c>
      <c r="D5156" s="5" t="s">
        <v>107</v>
      </c>
      <c r="E5156" s="5" t="s">
        <v>114</v>
      </c>
      <c r="F5156" s="5" t="s">
        <v>115</v>
      </c>
      <c r="G5156" s="5" t="s">
        <v>86</v>
      </c>
      <c r="H5156" s="5" t="s">
        <v>130</v>
      </c>
      <c r="I5156">
        <v>14735.319309886878</v>
      </c>
      <c r="J5156">
        <v>20389.033729189556</v>
      </c>
      <c r="K5156">
        <v>2819.9437066024707</v>
      </c>
      <c r="L5156">
        <v>3263.3477154911911</v>
      </c>
      <c r="M5156">
        <v>11090.649003736602</v>
      </c>
      <c r="N5156">
        <v>9167.2502678075052</v>
      </c>
      <c r="O5156">
        <v>10709.340518407684</v>
      </c>
      <c r="P5156">
        <v>7055.2924728769949</v>
      </c>
      <c r="Q5156">
        <v>4859.6088359358992</v>
      </c>
      <c r="R5156">
        <v>8175.5310768431409</v>
      </c>
      <c r="S5156">
        <v>10830.12449836781</v>
      </c>
      <c r="T5156">
        <v>12531.086742286278</v>
      </c>
      <c r="U5156">
        <v>2722.080644395237</v>
      </c>
      <c r="V5156">
        <v>11057.894275693125</v>
      </c>
      <c r="W5156">
        <v>4620.4907354932784</v>
      </c>
      <c r="X5156">
        <v>16882.963353612264</v>
      </c>
      <c r="Y5156">
        <v>60136.579972981905</v>
      </c>
      <c r="Z5156">
        <v>7300.6743180059457</v>
      </c>
      <c r="AA5156">
        <v>79328.064242954482</v>
      </c>
      <c r="AB5156">
        <v>2335.6260835622656</v>
      </c>
      <c r="AC5156">
        <v>10449.241491067793</v>
      </c>
      <c r="AD5156">
        <v>13582.993467443814</v>
      </c>
      <c r="AE5156">
        <v>15272.016215045403</v>
      </c>
      <c r="AF5156">
        <v>35721.478929806937</v>
      </c>
      <c r="AG5156">
        <v>115454.48322893004</v>
      </c>
      <c r="AH5156">
        <v>23746.515786482691</v>
      </c>
      <c r="AI5156">
        <v>5177.7607993127413</v>
      </c>
      <c r="AJ5156">
        <v>36457.011189408629</v>
      </c>
      <c r="AK5156">
        <v>9779.9041895815371</v>
      </c>
      <c r="AL5156">
        <v>565652.3125</v>
      </c>
      <c r="AM5156">
        <v>441544.875</v>
      </c>
      <c r="AN5156">
        <v>124107.3984375</v>
      </c>
      <c r="AO5156" s="5" t="s">
        <v>3467</v>
      </c>
    </row>
    <row r="5157" spans="1:41" ht="14.25" x14ac:dyDescent="0.45">
      <c r="A5157">
        <v>2024</v>
      </c>
      <c r="B5157" s="5" t="s">
        <v>4071</v>
      </c>
      <c r="C5157" s="5" t="s">
        <v>277</v>
      </c>
      <c r="D5157" s="5" t="s">
        <v>107</v>
      </c>
      <c r="E5157" s="5" t="s">
        <v>114</v>
      </c>
      <c r="F5157" s="5" t="s">
        <v>115</v>
      </c>
      <c r="G5157" s="5" t="s">
        <v>86</v>
      </c>
      <c r="H5157" s="5" t="s">
        <v>130</v>
      </c>
      <c r="I5157">
        <v>12173.568159414965</v>
      </c>
      <c r="J5157">
        <v>26673.732167460203</v>
      </c>
      <c r="K5157">
        <v>3058.0421856515077</v>
      </c>
      <c r="L5157">
        <v>3526.1590856558191</v>
      </c>
      <c r="M5157">
        <v>13459.141644184419</v>
      </c>
      <c r="N5157">
        <v>12245.499961844213</v>
      </c>
      <c r="O5157">
        <v>11611.679679021317</v>
      </c>
      <c r="P5157">
        <v>11796.362780154788</v>
      </c>
      <c r="Q5157">
        <v>5128.371037686079</v>
      </c>
      <c r="R5157">
        <v>9138.6943651225574</v>
      </c>
      <c r="S5157">
        <v>13058.515050291897</v>
      </c>
      <c r="T5157">
        <v>12497.90924466692</v>
      </c>
      <c r="U5157">
        <v>2226.4959562934337</v>
      </c>
      <c r="V5157">
        <v>12193.433430969684</v>
      </c>
      <c r="W5157">
        <v>5892.0184488437963</v>
      </c>
      <c r="X5157">
        <v>15451.118910628955</v>
      </c>
      <c r="Y5157">
        <v>60335.585568327806</v>
      </c>
      <c r="Z5157">
        <v>6707.7256118907808</v>
      </c>
      <c r="AA5157">
        <v>89633.153560640829</v>
      </c>
      <c r="AB5157">
        <v>2102.2820574387215</v>
      </c>
      <c r="AC5157">
        <v>12158.824765865642</v>
      </c>
      <c r="AD5157">
        <v>15405.479293755923</v>
      </c>
      <c r="AE5157">
        <v>16187.184097185864</v>
      </c>
      <c r="AF5157">
        <v>37229.543827788701</v>
      </c>
      <c r="AG5157">
        <v>122268.64052406036</v>
      </c>
      <c r="AH5157">
        <v>21630.126386572509</v>
      </c>
      <c r="AI5157">
        <v>6094.6594464733744</v>
      </c>
      <c r="AJ5157">
        <v>31645.658879439557</v>
      </c>
      <c r="AK5157">
        <v>8596.3550999892777</v>
      </c>
      <c r="AL5157">
        <v>600126</v>
      </c>
      <c r="AM5157">
        <v>471268.59375</v>
      </c>
      <c r="AN5157">
        <v>128857.3203125</v>
      </c>
      <c r="AO5157" s="5" t="s">
        <v>4798</v>
      </c>
    </row>
    <row r="5158" spans="1:41" ht="14.25" x14ac:dyDescent="0.45">
      <c r="A5158">
        <v>2024</v>
      </c>
      <c r="B5158" s="5" t="s">
        <v>1508</v>
      </c>
      <c r="C5158" s="5" t="s">
        <v>277</v>
      </c>
      <c r="D5158" s="5" t="s">
        <v>107</v>
      </c>
      <c r="E5158" s="5" t="s">
        <v>114</v>
      </c>
      <c r="F5158" s="5" t="s">
        <v>115</v>
      </c>
      <c r="G5158" s="5" t="s">
        <v>87</v>
      </c>
      <c r="H5158" s="5" t="s">
        <v>130</v>
      </c>
      <c r="I5158">
        <v>17064.906931632871</v>
      </c>
      <c r="J5158">
        <v>24190.173173874999</v>
      </c>
      <c r="K5158">
        <v>3370.610023569428</v>
      </c>
      <c r="L5158">
        <v>3770.2433999999989</v>
      </c>
      <c r="M5158">
        <v>12901.82880199847</v>
      </c>
      <c r="N5158">
        <v>10789.86944277697</v>
      </c>
      <c r="O5158">
        <v>13019</v>
      </c>
      <c r="P5158">
        <v>9132</v>
      </c>
      <c r="Q5158">
        <v>6300.4627549267698</v>
      </c>
      <c r="R5158">
        <v>10092.733089102891</v>
      </c>
      <c r="S5158">
        <v>12496.27018919285</v>
      </c>
      <c r="T5158">
        <v>15472.81725852327</v>
      </c>
      <c r="U5158">
        <v>3151.090890676312</v>
      </c>
      <c r="V5158">
        <v>12803</v>
      </c>
      <c r="W5158">
        <v>5243.8211971381343</v>
      </c>
      <c r="X5158">
        <v>21577.034140984219</v>
      </c>
      <c r="Y5158">
        <v>74283.491999999984</v>
      </c>
      <c r="Z5158">
        <v>9074.3730389220109</v>
      </c>
      <c r="AA5158">
        <v>93788.309632829056</v>
      </c>
      <c r="AB5158">
        <v>2218</v>
      </c>
      <c r="AC5158">
        <v>12849.35849825498</v>
      </c>
      <c r="AD5158">
        <v>18327.015750641309</v>
      </c>
      <c r="AE5158">
        <v>17332.298003827229</v>
      </c>
      <c r="AF5158">
        <v>41270.238637580878</v>
      </c>
      <c r="AG5158">
        <v>142518</v>
      </c>
      <c r="AH5158">
        <v>31842.364616867559</v>
      </c>
      <c r="AI5158">
        <v>5876.2701599159036</v>
      </c>
      <c r="AJ5158">
        <v>48978.292466191422</v>
      </c>
      <c r="AK5158">
        <v>12892.36715379455</v>
      </c>
      <c r="AL5158">
        <v>692626.3125</v>
      </c>
      <c r="AM5158">
        <v>537388.875</v>
      </c>
      <c r="AN5158">
        <v>155237.375</v>
      </c>
      <c r="AO5158" s="5" t="s">
        <v>3470</v>
      </c>
    </row>
    <row r="5159" spans="1:41" ht="14.25" x14ac:dyDescent="0.45">
      <c r="A5159">
        <v>2024</v>
      </c>
      <c r="B5159" s="5" t="s">
        <v>4071</v>
      </c>
      <c r="C5159" s="5" t="s">
        <v>277</v>
      </c>
      <c r="D5159" s="5" t="s">
        <v>107</v>
      </c>
      <c r="E5159" s="5" t="s">
        <v>114</v>
      </c>
      <c r="F5159" s="5" t="s">
        <v>115</v>
      </c>
      <c r="G5159" s="5" t="s">
        <v>87</v>
      </c>
      <c r="H5159" s="5" t="s">
        <v>130</v>
      </c>
      <c r="I5159">
        <v>13572.06591287644</v>
      </c>
      <c r="J5159">
        <v>28692.031022387451</v>
      </c>
      <c r="K5159">
        <v>3344.6858858113901</v>
      </c>
      <c r="L5159">
        <v>3939.1148000000012</v>
      </c>
      <c r="M5159">
        <v>14735.264012632821</v>
      </c>
      <c r="N5159">
        <v>13472.379714358511</v>
      </c>
      <c r="O5159">
        <v>12687.703270595821</v>
      </c>
      <c r="P5159">
        <v>13034.941028727701</v>
      </c>
      <c r="Q5159">
        <v>5625.6216620867253</v>
      </c>
      <c r="R5159">
        <v>9858.7466513937597</v>
      </c>
      <c r="S5159">
        <v>14282</v>
      </c>
      <c r="T5159">
        <v>13956.530861938751</v>
      </c>
      <c r="U5159">
        <v>2294.2651222409891</v>
      </c>
      <c r="V5159">
        <v>13713</v>
      </c>
      <c r="W5159">
        <v>6488.6965108211671</v>
      </c>
      <c r="X5159">
        <v>17158.210619906309</v>
      </c>
      <c r="Y5159">
        <v>66273.271274821687</v>
      </c>
      <c r="Z5159">
        <v>7358</v>
      </c>
      <c r="AA5159">
        <v>99676</v>
      </c>
      <c r="AB5159">
        <v>2043.76</v>
      </c>
      <c r="AC5159">
        <v>13311.646189999999</v>
      </c>
      <c r="AD5159">
        <v>16899.205886804411</v>
      </c>
      <c r="AE5159">
        <v>17721.939427797439</v>
      </c>
      <c r="AF5159">
        <v>41574.575973989791</v>
      </c>
      <c r="AG5159">
        <v>136635</v>
      </c>
      <c r="AH5159">
        <v>23268</v>
      </c>
      <c r="AI5159">
        <v>6672.5123341392009</v>
      </c>
      <c r="AJ5159">
        <v>35339</v>
      </c>
      <c r="AK5159">
        <v>9208.473340439361</v>
      </c>
      <c r="AL5159">
        <v>662836.625</v>
      </c>
      <c r="AM5159">
        <v>522091.59375</v>
      </c>
      <c r="AN5159">
        <v>140745.03125</v>
      </c>
      <c r="AO5159" s="5" t="s">
        <v>4799</v>
      </c>
    </row>
    <row r="5160" spans="1:41" ht="14.25" x14ac:dyDescent="0.45">
      <c r="A5160">
        <v>2024</v>
      </c>
      <c r="B5160" s="5" t="s">
        <v>589</v>
      </c>
      <c r="C5160" s="5" t="s">
        <v>277</v>
      </c>
      <c r="D5160" s="5" t="s">
        <v>107</v>
      </c>
      <c r="E5160" s="5" t="s">
        <v>114</v>
      </c>
      <c r="F5160" s="5" t="s">
        <v>115</v>
      </c>
      <c r="G5160" s="5" t="s">
        <v>87</v>
      </c>
      <c r="H5160" s="5" t="s">
        <v>130</v>
      </c>
      <c r="I5160">
        <v>21480.799219676341</v>
      </c>
      <c r="J5160">
        <v>22135.401721792019</v>
      </c>
      <c r="K5160">
        <v>3564.269705275361</v>
      </c>
      <c r="L5160">
        <v>4855.9116920908491</v>
      </c>
      <c r="M5160">
        <v>13976.905372880879</v>
      </c>
      <c r="N5160">
        <v>13742.131485</v>
      </c>
      <c r="O5160">
        <v>12481.256048500831</v>
      </c>
      <c r="P5160">
        <v>8634.7999999999993</v>
      </c>
      <c r="Q5160">
        <v>5479.8790893750502</v>
      </c>
      <c r="R5160">
        <v>9378.5765060432732</v>
      </c>
      <c r="S5160">
        <v>13434.139598483989</v>
      </c>
      <c r="T5160">
        <v>13075.49472045907</v>
      </c>
      <c r="U5160">
        <v>2262.2071156956631</v>
      </c>
      <c r="V5160">
        <v>285</v>
      </c>
      <c r="W5160">
        <v>5545.8587752347466</v>
      </c>
      <c r="X5160">
        <v>16800.676575038371</v>
      </c>
      <c r="Y5160">
        <v>69308.607949999991</v>
      </c>
      <c r="Z5160">
        <v>7348.2442563451132</v>
      </c>
      <c r="AA5160">
        <v>100351.69504743991</v>
      </c>
      <c r="AB5160">
        <v>2043</v>
      </c>
      <c r="AC5160">
        <v>12992.12614</v>
      </c>
      <c r="AD5160">
        <v>15759.887994088829</v>
      </c>
      <c r="AE5160">
        <v>17394.54706521305</v>
      </c>
      <c r="AF5160">
        <v>41724.012762810562</v>
      </c>
      <c r="AG5160">
        <v>134013.0959124892</v>
      </c>
      <c r="AH5160">
        <v>30149.301238036511</v>
      </c>
      <c r="AI5160">
        <v>6820.8954945014257</v>
      </c>
      <c r="AJ5160">
        <v>35425.703017319523</v>
      </c>
      <c r="AK5160">
        <v>9413.7095781024036</v>
      </c>
      <c r="AL5160">
        <v>649878.0625</v>
      </c>
      <c r="AM5160">
        <v>506812.71875</v>
      </c>
      <c r="AN5160">
        <v>143065.390625</v>
      </c>
      <c r="AO5160" s="5" t="s">
        <v>1302</v>
      </c>
    </row>
    <row r="5161" spans="1:41" ht="14.25" x14ac:dyDescent="0.45">
      <c r="A5161">
        <v>2024</v>
      </c>
      <c r="B5161" s="5" t="s">
        <v>5028</v>
      </c>
      <c r="C5161" s="5" t="s">
        <v>277</v>
      </c>
      <c r="D5161" s="5" t="s">
        <v>107</v>
      </c>
      <c r="E5161" s="5" t="s">
        <v>114</v>
      </c>
      <c r="F5161" s="5" t="s">
        <v>115</v>
      </c>
      <c r="G5161" s="5" t="s">
        <v>87</v>
      </c>
      <c r="H5161" s="5" t="s">
        <v>130</v>
      </c>
      <c r="I5161">
        <v>18143.854112416859</v>
      </c>
      <c r="J5161">
        <v>46775.740407759302</v>
      </c>
      <c r="K5161">
        <v>2843.0831190243512</v>
      </c>
      <c r="L5161">
        <v>3618.7525478792072</v>
      </c>
      <c r="M5161">
        <v>16053.31174081714</v>
      </c>
      <c r="N5161">
        <v>13959.04886416069</v>
      </c>
      <c r="O5161">
        <v>13027.188135864521</v>
      </c>
      <c r="P5161">
        <v>13482.458587867521</v>
      </c>
      <c r="Q5161">
        <v>5903.2475722829704</v>
      </c>
      <c r="R5161">
        <v>9735.1925769239151</v>
      </c>
      <c r="S5161">
        <v>17760.5272788523</v>
      </c>
      <c r="T5161">
        <v>15684.190820122451</v>
      </c>
      <c r="U5161">
        <v>2272.4124380309891</v>
      </c>
      <c r="V5161">
        <v>12721</v>
      </c>
      <c r="W5161">
        <v>6449.6111603978406</v>
      </c>
      <c r="X5161">
        <v>26246.144</v>
      </c>
      <c r="Y5161">
        <v>69257.320570956785</v>
      </c>
      <c r="Z5161">
        <v>9426.1556401855123</v>
      </c>
      <c r="AA5161">
        <v>99676</v>
      </c>
      <c r="AB5161">
        <v>2791</v>
      </c>
      <c r="AC5161">
        <v>12750.366773750109</v>
      </c>
      <c r="AD5161">
        <v>19046.35485493494</v>
      </c>
      <c r="AE5161">
        <v>17230.068528307202</v>
      </c>
      <c r="AF5161">
        <v>43464.399173029597</v>
      </c>
      <c r="AG5161">
        <v>156019</v>
      </c>
      <c r="AH5161">
        <v>26937.602896694068</v>
      </c>
      <c r="AI5161">
        <v>7345.4495836896003</v>
      </c>
      <c r="AJ5161">
        <v>36669.683286085223</v>
      </c>
      <c r="AK5161">
        <v>9290</v>
      </c>
      <c r="AL5161">
        <v>734579.125</v>
      </c>
      <c r="AM5161">
        <v>571104.6875</v>
      </c>
      <c r="AN5161">
        <v>163474.46875</v>
      </c>
      <c r="AO5161" s="5" t="s">
        <v>6167</v>
      </c>
    </row>
    <row r="5162" spans="1:41" ht="14.25" x14ac:dyDescent="0.45">
      <c r="A5162">
        <v>2024</v>
      </c>
      <c r="B5162" s="5" t="s">
        <v>1509</v>
      </c>
      <c r="C5162" s="5" t="s">
        <v>277</v>
      </c>
      <c r="D5162" s="5" t="s">
        <v>107</v>
      </c>
      <c r="E5162" s="5" t="s">
        <v>114</v>
      </c>
      <c r="F5162" s="5" t="s">
        <v>115</v>
      </c>
      <c r="G5162" s="5" t="s">
        <v>87</v>
      </c>
      <c r="H5162" s="5" t="s">
        <v>130</v>
      </c>
      <c r="I5162">
        <v>15852.96</v>
      </c>
      <c r="J5162">
        <v>20885.565084184171</v>
      </c>
      <c r="K5162">
        <v>3229.1790000059968</v>
      </c>
      <c r="L5162">
        <v>4186.3362381278766</v>
      </c>
      <c r="M5162">
        <v>13018.801452731939</v>
      </c>
      <c r="N5162">
        <v>11976.85802330283</v>
      </c>
      <c r="O5162">
        <v>12348.09645330646</v>
      </c>
      <c r="P5162">
        <v>8364.1714071999995</v>
      </c>
      <c r="Q5162">
        <v>7196.5417522882062</v>
      </c>
      <c r="R5162">
        <v>10380.774090990501</v>
      </c>
      <c r="S5162">
        <v>19834.546022269449</v>
      </c>
      <c r="T5162">
        <v>13331.927113096781</v>
      </c>
      <c r="U5162">
        <v>2446.963698357652</v>
      </c>
      <c r="V5162">
        <v>13308</v>
      </c>
      <c r="W5162">
        <v>5631.5480184426633</v>
      </c>
      <c r="X5162">
        <v>18019.652616062449</v>
      </c>
      <c r="Y5162">
        <v>67941.979650000008</v>
      </c>
      <c r="Z5162">
        <v>7911.8277516214866</v>
      </c>
      <c r="AA5162">
        <v>97157.978460401908</v>
      </c>
      <c r="AB5162">
        <v>0</v>
      </c>
      <c r="AC5162">
        <v>12430.47159116056</v>
      </c>
      <c r="AD5162">
        <v>16377.682467061761</v>
      </c>
      <c r="AE5162">
        <v>17202.5063959369</v>
      </c>
      <c r="AF5162">
        <v>41957.621795649633</v>
      </c>
      <c r="AG5162">
        <v>136275.00231966921</v>
      </c>
      <c r="AH5162">
        <v>23186.682164342779</v>
      </c>
      <c r="AI5162">
        <v>5903.9916208704171</v>
      </c>
      <c r="AJ5162">
        <v>44219.828771198561</v>
      </c>
      <c r="AK5162">
        <v>10437.280362121501</v>
      </c>
      <c r="AL5162">
        <v>661014.75</v>
      </c>
      <c r="AM5162">
        <v>519695.375</v>
      </c>
      <c r="AN5162">
        <v>141319.375</v>
      </c>
      <c r="AO5162" s="5" t="s">
        <v>3469</v>
      </c>
    </row>
    <row r="5163" spans="1:41" ht="14.25" x14ac:dyDescent="0.45">
      <c r="A5163">
        <v>2024</v>
      </c>
      <c r="B5163" s="5" t="s">
        <v>589</v>
      </c>
      <c r="C5163" s="5" t="s">
        <v>277</v>
      </c>
      <c r="D5163" s="5" t="s">
        <v>107</v>
      </c>
      <c r="E5163" s="5" t="s">
        <v>29</v>
      </c>
      <c r="F5163" s="5" t="s">
        <v>29</v>
      </c>
      <c r="G5163" s="5" t="s">
        <v>86</v>
      </c>
      <c r="H5163" s="5" t="s">
        <v>130</v>
      </c>
      <c r="I5163">
        <v>495.7721041254747</v>
      </c>
      <c r="J5163">
        <v>4314.8681890381858</v>
      </c>
      <c r="K5163">
        <v>122.53212755223113</v>
      </c>
      <c r="L5163">
        <v>378.4695407330006</v>
      </c>
      <c r="M5163">
        <v>1150.0455657632615</v>
      </c>
      <c r="N5163">
        <v>255.1010164056689</v>
      </c>
      <c r="O5163">
        <v>1128.0696228353702</v>
      </c>
      <c r="P5163">
        <v>1176.3084245014188</v>
      </c>
      <c r="Q5163">
        <v>1.486491186415225</v>
      </c>
      <c r="R5163">
        <v>639.85181327999703</v>
      </c>
      <c r="S5163">
        <v>1277.5702076663906</v>
      </c>
      <c r="T5163">
        <v>2300.091131526523</v>
      </c>
      <c r="U5163">
        <v>32.574597066260374</v>
      </c>
      <c r="V5163">
        <v>1078.9518398797143</v>
      </c>
      <c r="W5163">
        <v>313.64879066270765</v>
      </c>
      <c r="X5163">
        <v>1947.4924910429563</v>
      </c>
      <c r="Y5163">
        <v>3544.2313344885965</v>
      </c>
      <c r="Z5163">
        <v>1129.1356463857476</v>
      </c>
      <c r="AA5163">
        <v>7777.7197116581938</v>
      </c>
      <c r="AB5163">
        <v>150.55141951809969</v>
      </c>
      <c r="AC5163">
        <v>1109.5506422297512</v>
      </c>
      <c r="AD5163">
        <v>1381.4991864139586</v>
      </c>
      <c r="AE5163">
        <v>1928.9400625756521</v>
      </c>
      <c r="AF5163">
        <v>963.49783782704515</v>
      </c>
      <c r="AG5163">
        <v>4655.1494487426935</v>
      </c>
      <c r="AH5163">
        <v>746.85004536635074</v>
      </c>
      <c r="AI5163">
        <v>1048.6324567823192</v>
      </c>
      <c r="AJ5163">
        <v>1541.0610581227704</v>
      </c>
      <c r="AK5163">
        <v>627.29758132541531</v>
      </c>
      <c r="AL5163">
        <v>43216.94921875</v>
      </c>
      <c r="AM5163">
        <v>31022.669921875</v>
      </c>
      <c r="AN5163">
        <v>12194.28125</v>
      </c>
      <c r="AO5163" s="5" t="s">
        <v>1303</v>
      </c>
    </row>
    <row r="5164" spans="1:41" ht="14.25" x14ac:dyDescent="0.45">
      <c r="A5164">
        <v>2024</v>
      </c>
      <c r="B5164" s="5" t="s">
        <v>1509</v>
      </c>
      <c r="C5164" s="5" t="s">
        <v>277</v>
      </c>
      <c r="D5164" s="5" t="s">
        <v>107</v>
      </c>
      <c r="E5164" s="5" t="s">
        <v>29</v>
      </c>
      <c r="F5164" s="5" t="s">
        <v>29</v>
      </c>
      <c r="G5164" s="5" t="s">
        <v>86</v>
      </c>
      <c r="H5164" s="5" t="s">
        <v>130</v>
      </c>
      <c r="I5164">
        <v>448.05277581462053</v>
      </c>
      <c r="J5164">
        <v>3592.8610867557181</v>
      </c>
      <c r="K5164">
        <v>89.21259254016384</v>
      </c>
      <c r="L5164">
        <v>582.89491809940671</v>
      </c>
      <c r="M5164">
        <v>1147.0138560939354</v>
      </c>
      <c r="N5164">
        <v>470.63028590721319</v>
      </c>
      <c r="O5164">
        <v>1038.3140451488698</v>
      </c>
      <c r="P5164">
        <v>1397.4752702898381</v>
      </c>
      <c r="Q5164">
        <v>1.4721855915533069</v>
      </c>
      <c r="R5164">
        <v>618.68581199894186</v>
      </c>
      <c r="S5164">
        <v>988.9528735821051</v>
      </c>
      <c r="T5164">
        <v>2540.831751761757</v>
      </c>
      <c r="U5164">
        <v>52.496523796730521</v>
      </c>
      <c r="V5164">
        <v>936.53798453367244</v>
      </c>
      <c r="W5164">
        <v>308.67955992477545</v>
      </c>
      <c r="X5164">
        <v>1838.4282633615028</v>
      </c>
      <c r="Y5164">
        <v>3375.5264801297726</v>
      </c>
      <c r="Z5164">
        <v>1020.5324226084414</v>
      </c>
      <c r="AA5164">
        <v>9589.0396915638285</v>
      </c>
      <c r="AB5164"/>
      <c r="AC5164">
        <v>893.80686409360976</v>
      </c>
      <c r="AD5164">
        <v>1368.2043372960429</v>
      </c>
      <c r="AE5164">
        <v>1847.0030455584606</v>
      </c>
      <c r="AF5164">
        <v>847.52077206851948</v>
      </c>
      <c r="AG5164">
        <v>3633.512383375959</v>
      </c>
      <c r="AH5164">
        <v>734.95133315422731</v>
      </c>
      <c r="AI5164">
        <v>526.01516844323976</v>
      </c>
      <c r="AJ5164">
        <v>2308.3244753204294</v>
      </c>
      <c r="AK5164">
        <v>577.46176176403571</v>
      </c>
      <c r="AL5164">
        <v>42774.44140625</v>
      </c>
      <c r="AM5164">
        <v>31616.373046875</v>
      </c>
      <c r="AN5164">
        <v>11158.06640625</v>
      </c>
      <c r="AO5164" s="5" t="s">
        <v>3472</v>
      </c>
    </row>
    <row r="5165" spans="1:41" ht="14.25" x14ac:dyDescent="0.45">
      <c r="A5165">
        <v>2024</v>
      </c>
      <c r="B5165" s="5" t="s">
        <v>5028</v>
      </c>
      <c r="C5165" s="5" t="s">
        <v>277</v>
      </c>
      <c r="D5165" s="5" t="s">
        <v>107</v>
      </c>
      <c r="E5165" s="5" t="s">
        <v>29</v>
      </c>
      <c r="F5165" s="5" t="s">
        <v>29</v>
      </c>
      <c r="G5165" s="5" t="s">
        <v>86</v>
      </c>
      <c r="H5165" s="5" t="s">
        <v>130</v>
      </c>
      <c r="I5165">
        <v>541.66254313357717</v>
      </c>
      <c r="J5165">
        <v>4560.6530091512896</v>
      </c>
      <c r="K5165">
        <v>173</v>
      </c>
      <c r="L5165">
        <v>362</v>
      </c>
      <c r="M5165">
        <v>1100</v>
      </c>
      <c r="N5165">
        <v>276.39100000000002</v>
      </c>
      <c r="O5165">
        <v>1015</v>
      </c>
      <c r="P5165">
        <v>1357.578</v>
      </c>
      <c r="Q5165">
        <v>1.6927715192863431</v>
      </c>
      <c r="R5165">
        <v>628.97540750000007</v>
      </c>
      <c r="S5165">
        <v>1062</v>
      </c>
      <c r="T5165">
        <v>1750</v>
      </c>
      <c r="U5165">
        <v>35.200000000000003</v>
      </c>
      <c r="V5165">
        <v>1057</v>
      </c>
      <c r="W5165">
        <v>570</v>
      </c>
      <c r="X5165">
        <v>2300</v>
      </c>
      <c r="Y5165">
        <v>3560</v>
      </c>
      <c r="Z5165">
        <v>1192.2746858160001</v>
      </c>
      <c r="AA5165">
        <v>8437</v>
      </c>
      <c r="AB5165">
        <v>302</v>
      </c>
      <c r="AC5165">
        <v>984.0625</v>
      </c>
      <c r="AD5165">
        <v>1485.3107827902049</v>
      </c>
      <c r="AE5165">
        <v>1750</v>
      </c>
      <c r="AF5165">
        <v>1409.4</v>
      </c>
      <c r="AG5165">
        <v>5500</v>
      </c>
      <c r="AH5165">
        <v>729.02293621041167</v>
      </c>
      <c r="AI5165">
        <v>716</v>
      </c>
      <c r="AJ5165">
        <v>1653</v>
      </c>
      <c r="AK5165">
        <v>680</v>
      </c>
      <c r="AL5165">
        <v>45189.22265625</v>
      </c>
      <c r="AM5165">
        <v>33306.890625</v>
      </c>
      <c r="AN5165">
        <v>11882.3330078125</v>
      </c>
      <c r="AO5165" s="5" t="s">
        <v>6168</v>
      </c>
    </row>
    <row r="5166" spans="1:41" ht="14.25" x14ac:dyDescent="0.45">
      <c r="A5166">
        <v>2024</v>
      </c>
      <c r="B5166" s="5" t="s">
        <v>1508</v>
      </c>
      <c r="C5166" s="5" t="s">
        <v>277</v>
      </c>
      <c r="D5166" s="5" t="s">
        <v>107</v>
      </c>
      <c r="E5166" s="5" t="s">
        <v>29</v>
      </c>
      <c r="F5166" s="5" t="s">
        <v>29</v>
      </c>
      <c r="G5166" s="5" t="s">
        <v>86</v>
      </c>
      <c r="H5166" s="5" t="s">
        <v>130</v>
      </c>
      <c r="I5166">
        <v>100.68842552826256</v>
      </c>
      <c r="J5166">
        <v>3433.9463060550875</v>
      </c>
      <c r="K5166">
        <v>76.344856203004625</v>
      </c>
      <c r="L5166">
        <v>602.33458962922271</v>
      </c>
      <c r="M5166">
        <v>1132.4541857050531</v>
      </c>
      <c r="N5166">
        <v>277.09628913927838</v>
      </c>
      <c r="O5166">
        <v>1041.4491418589182</v>
      </c>
      <c r="P5166">
        <v>1184.7879256706835</v>
      </c>
      <c r="Q5166">
        <v>1.5314356941322989</v>
      </c>
      <c r="R5166">
        <v>500.44148013994476</v>
      </c>
      <c r="S5166">
        <v>776.52920181280399</v>
      </c>
      <c r="T5166">
        <v>1895.4584988332183</v>
      </c>
      <c r="U5166">
        <v>36.856137477312579</v>
      </c>
      <c r="V5166">
        <v>1070.9340518407685</v>
      </c>
      <c r="W5166">
        <v>263.25812483794698</v>
      </c>
      <c r="X5166">
        <v>1684.8519989628608</v>
      </c>
      <c r="Y5166">
        <v>3085.3852231007386</v>
      </c>
      <c r="Z5166">
        <v>895.07762444901982</v>
      </c>
      <c r="AA5166">
        <v>9465.6958894998843</v>
      </c>
      <c r="AB5166">
        <v>393.83415475756868</v>
      </c>
      <c r="AC5166">
        <v>909.82007943994483</v>
      </c>
      <c r="AD5166">
        <v>1478.4244585661806</v>
      </c>
      <c r="AE5166">
        <v>1403.6923216359335</v>
      </c>
      <c r="AF5166">
        <v>846.50951317995646</v>
      </c>
      <c r="AG5166">
        <v>4087.8721624836407</v>
      </c>
      <c r="AH5166">
        <v>859.27451947105897</v>
      </c>
      <c r="AI5166">
        <v>527.5692821752458</v>
      </c>
      <c r="AJ5166">
        <v>1356.6990511270019</v>
      </c>
      <c r="AK5166">
        <v>550.75705781097213</v>
      </c>
      <c r="AL5166">
        <v>39939.57421875</v>
      </c>
      <c r="AM5166">
        <v>29259.3671875</v>
      </c>
      <c r="AN5166">
        <v>10680.2060546875</v>
      </c>
      <c r="AO5166" s="5" t="s">
        <v>3471</v>
      </c>
    </row>
    <row r="5167" spans="1:41" ht="14.25" x14ac:dyDescent="0.45">
      <c r="A5167">
        <v>2024</v>
      </c>
      <c r="B5167" s="5" t="s">
        <v>4071</v>
      </c>
      <c r="C5167" s="5" t="s">
        <v>277</v>
      </c>
      <c r="D5167" s="5" t="s">
        <v>107</v>
      </c>
      <c r="E5167" s="5" t="s">
        <v>29</v>
      </c>
      <c r="F5167" s="5" t="s">
        <v>29</v>
      </c>
      <c r="G5167" s="5" t="s">
        <v>86</v>
      </c>
      <c r="H5167" s="5" t="s">
        <v>130</v>
      </c>
      <c r="I5167">
        <v>569.03191781677583</v>
      </c>
      <c r="J5167">
        <v>4296.1537312679902</v>
      </c>
      <c r="K5167">
        <v>122.36430353309362</v>
      </c>
      <c r="L5167">
        <v>372.36569107567283</v>
      </c>
      <c r="M5167">
        <v>1028.6345057339029</v>
      </c>
      <c r="N5167">
        <v>637.98223649227566</v>
      </c>
      <c r="O5167">
        <v>1044.0640233199115</v>
      </c>
      <c r="P5167">
        <v>1636.6412459295584</v>
      </c>
      <c r="Q5167">
        <v>1.484455239351379</v>
      </c>
      <c r="R5167">
        <v>633.10544939437705</v>
      </c>
      <c r="S5167">
        <v>1092.4098450894048</v>
      </c>
      <c r="T5167">
        <v>1594.3834838875496</v>
      </c>
      <c r="U5167">
        <v>38.223624991662703</v>
      </c>
      <c r="V5167">
        <v>1081.0948655263319</v>
      </c>
      <c r="W5167">
        <v>427.9119543853036</v>
      </c>
      <c r="X5167">
        <v>2034.6390523416599</v>
      </c>
      <c r="Y5167">
        <v>3605.3639425973297</v>
      </c>
      <c r="Z5167">
        <v>1138.6983978474304</v>
      </c>
      <c r="AA5167">
        <v>8776.3096029216595</v>
      </c>
      <c r="AB5167">
        <v>148.43195917740221</v>
      </c>
      <c r="AC5167">
        <v>1146.4954474008935</v>
      </c>
      <c r="AD5167">
        <v>1379.6075743127551</v>
      </c>
      <c r="AE5167">
        <v>1791.8813089884588</v>
      </c>
      <c r="AF5167">
        <v>1212.1655281206488</v>
      </c>
      <c r="AG5167">
        <v>5216.2055785766215</v>
      </c>
      <c r="AH5167">
        <v>743.70274764561179</v>
      </c>
      <c r="AI5167">
        <v>736.50230610547453</v>
      </c>
      <c r="AJ5167">
        <v>1493.6743827189566</v>
      </c>
      <c r="AK5167">
        <v>617.18070344034174</v>
      </c>
      <c r="AL5167">
        <v>44616.71484375</v>
      </c>
      <c r="AM5167">
        <v>33646.87890625</v>
      </c>
      <c r="AN5167">
        <v>10969.8330078125</v>
      </c>
      <c r="AO5167" s="5" t="s">
        <v>4800</v>
      </c>
    </row>
    <row r="5168" spans="1:41" ht="14.25" x14ac:dyDescent="0.45">
      <c r="A5168">
        <v>2024</v>
      </c>
      <c r="B5168" s="5" t="s">
        <v>589</v>
      </c>
      <c r="C5168" s="5" t="s">
        <v>277</v>
      </c>
      <c r="D5168" s="5" t="s">
        <v>107</v>
      </c>
      <c r="E5168" s="5" t="s">
        <v>29</v>
      </c>
      <c r="F5168" s="5" t="s">
        <v>29</v>
      </c>
      <c r="G5168" s="5" t="s">
        <v>87</v>
      </c>
      <c r="H5168" s="5" t="s">
        <v>130</v>
      </c>
      <c r="I5168">
        <v>534.18053877212606</v>
      </c>
      <c r="J5168">
        <v>4820.4547839780507</v>
      </c>
      <c r="K5168">
        <v>131.48434985565481</v>
      </c>
      <c r="L5168">
        <v>422.06157486437507</v>
      </c>
      <c r="M5168">
        <v>1263.5542344142079</v>
      </c>
      <c r="N5168">
        <v>288.98140000000001</v>
      </c>
      <c r="O5168">
        <v>1239.805182073668</v>
      </c>
      <c r="P5168">
        <v>1488</v>
      </c>
      <c r="Q5168">
        <v>1.625122885839283</v>
      </c>
      <c r="R5168">
        <v>687.96307624279314</v>
      </c>
      <c r="S5168">
        <v>1364.2238992128609</v>
      </c>
      <c r="T5168">
        <v>2393.1133194380568</v>
      </c>
      <c r="U5168">
        <v>33.402138261185399</v>
      </c>
      <c r="V5168">
        <v>25</v>
      </c>
      <c r="W5168">
        <v>346.97760846098521</v>
      </c>
      <c r="X5168">
        <v>2182.5027685336322</v>
      </c>
      <c r="Y5168">
        <v>3910.7379000000001</v>
      </c>
      <c r="Z5168">
        <v>1244.230476197532</v>
      </c>
      <c r="AA5168">
        <v>8700.2923153903794</v>
      </c>
      <c r="AB5168">
        <v>144</v>
      </c>
      <c r="AC5168">
        <v>1229.0081600000001</v>
      </c>
      <c r="AD5168">
        <v>1522.3178863233879</v>
      </c>
      <c r="AE5168">
        <v>2105.5408288011299</v>
      </c>
      <c r="AF5168">
        <v>1074.4732958539109</v>
      </c>
      <c r="AG5168">
        <v>5278.5734174916352</v>
      </c>
      <c r="AH5168">
        <v>840.26277008886336</v>
      </c>
      <c r="AI5168">
        <v>1152.1317246522281</v>
      </c>
      <c r="AJ5168">
        <v>1727.025927597339</v>
      </c>
      <c r="AK5168">
        <v>689.21140058956803</v>
      </c>
      <c r="AL5168">
        <v>46841.13671875</v>
      </c>
      <c r="AM5168">
        <v>33571.55078125</v>
      </c>
      <c r="AN5168">
        <v>13269.5849609375</v>
      </c>
      <c r="AO5168" s="5" t="s">
        <v>1304</v>
      </c>
    </row>
    <row r="5169" spans="1:41" ht="14.25" x14ac:dyDescent="0.45">
      <c r="A5169">
        <v>2024</v>
      </c>
      <c r="B5169" s="5" t="s">
        <v>5028</v>
      </c>
      <c r="C5169" s="5" t="s">
        <v>277</v>
      </c>
      <c r="D5169" s="5" t="s">
        <v>107</v>
      </c>
      <c r="E5169" s="5" t="s">
        <v>29</v>
      </c>
      <c r="F5169" s="5" t="s">
        <v>29</v>
      </c>
      <c r="G5169" s="5" t="s">
        <v>87</v>
      </c>
      <c r="H5169" s="5" t="s">
        <v>130</v>
      </c>
      <c r="I5169">
        <v>610</v>
      </c>
      <c r="J5169">
        <v>5332.4247251231036</v>
      </c>
      <c r="K5169">
        <v>188</v>
      </c>
      <c r="L5169">
        <v>408.35050571454889</v>
      </c>
      <c r="M5169">
        <v>1214.4888835199999</v>
      </c>
      <c r="N5169">
        <v>306.95627128353141</v>
      </c>
      <c r="O5169">
        <v>1120.642015248</v>
      </c>
      <c r="P5169">
        <v>1506.238221312</v>
      </c>
      <c r="Q5169">
        <v>1.885504914589365</v>
      </c>
      <c r="R5169">
        <v>689.68058538050013</v>
      </c>
      <c r="S5169">
        <v>1155.3862156288601</v>
      </c>
      <c r="T5169">
        <v>1967.5508197286219</v>
      </c>
      <c r="U5169">
        <v>39.640917158092812</v>
      </c>
      <c r="V5169">
        <v>1194</v>
      </c>
      <c r="W5169">
        <v>629.32605782400003</v>
      </c>
      <c r="X5169">
        <v>2612.8000000000002</v>
      </c>
      <c r="Y5169">
        <v>3977.2149300476522</v>
      </c>
      <c r="Z5169">
        <v>1324.124851763708</v>
      </c>
      <c r="AA5169">
        <v>9755</v>
      </c>
      <c r="AB5169">
        <v>351</v>
      </c>
      <c r="AC5169">
        <v>1092.221499921108</v>
      </c>
      <c r="AD5169">
        <v>1654.4233812630539</v>
      </c>
      <c r="AE5169">
        <v>1894.2562800000001</v>
      </c>
      <c r="AF5169">
        <v>1589.859676116258</v>
      </c>
      <c r="AG5169">
        <v>6621</v>
      </c>
      <c r="AH5169">
        <v>823.4158953553906</v>
      </c>
      <c r="AI5169">
        <v>790.52185509120011</v>
      </c>
      <c r="AJ5169">
        <v>1898.77740862426</v>
      </c>
      <c r="AK5169">
        <v>751</v>
      </c>
      <c r="AL5169">
        <v>51500.1875</v>
      </c>
      <c r="AM5169">
        <v>38241.62890625</v>
      </c>
      <c r="AN5169">
        <v>13258.5556640625</v>
      </c>
      <c r="AO5169" s="5" t="s">
        <v>6169</v>
      </c>
    </row>
    <row r="5170" spans="1:41" ht="14.25" x14ac:dyDescent="0.45">
      <c r="A5170">
        <v>2024</v>
      </c>
      <c r="B5170" s="5" t="s">
        <v>1509</v>
      </c>
      <c r="C5170" s="5" t="s">
        <v>277</v>
      </c>
      <c r="D5170" s="5" t="s">
        <v>107</v>
      </c>
      <c r="E5170" s="5" t="s">
        <v>29</v>
      </c>
      <c r="F5170" s="5" t="s">
        <v>29</v>
      </c>
      <c r="G5170" s="5" t="s">
        <v>87</v>
      </c>
      <c r="H5170" s="5" t="s">
        <v>130</v>
      </c>
      <c r="I5170">
        <v>509.99999999999989</v>
      </c>
      <c r="J5170">
        <v>4089.6016986113468</v>
      </c>
      <c r="K5170">
        <v>103.2445748456522</v>
      </c>
      <c r="L5170">
        <v>651.3865661411927</v>
      </c>
      <c r="M5170">
        <v>1310.9597814917081</v>
      </c>
      <c r="N5170">
        <v>525.19514587488459</v>
      </c>
      <c r="O5170">
        <v>1171.1121072424351</v>
      </c>
      <c r="P5170">
        <v>1331.0169599999999</v>
      </c>
      <c r="Q5170">
        <v>1.655156795457847</v>
      </c>
      <c r="R5170">
        <v>734.4968460991505</v>
      </c>
      <c r="S5170">
        <v>1085.1433909631969</v>
      </c>
      <c r="T5170">
        <v>2767.003740454049</v>
      </c>
      <c r="U5170">
        <v>59.754628431115549</v>
      </c>
      <c r="V5170">
        <v>1084</v>
      </c>
      <c r="W5170">
        <v>346.498779361309</v>
      </c>
      <c r="X5170">
        <v>2051.5755761349669</v>
      </c>
      <c r="Y5170">
        <v>3883.7521500000012</v>
      </c>
      <c r="Z5170">
        <v>1147.7806423722029</v>
      </c>
      <c r="AA5170">
        <v>10945.69208625391</v>
      </c>
      <c r="AB5170"/>
      <c r="AC5170">
        <v>1000.74263</v>
      </c>
      <c r="AD5170">
        <v>1544.4206094800859</v>
      </c>
      <c r="AE5170">
        <v>2077.5864498475021</v>
      </c>
      <c r="AF5170">
        <v>964.6979487384765</v>
      </c>
      <c r="AG5170">
        <v>4385.1984130636529</v>
      </c>
      <c r="AH5170">
        <v>840.26277008886325</v>
      </c>
      <c r="AI5170">
        <v>587.00134988213506</v>
      </c>
      <c r="AJ5170">
        <v>2636.0612529563009</v>
      </c>
      <c r="AK5170">
        <v>680.65374483729158</v>
      </c>
      <c r="AL5170">
        <v>48516.49609375</v>
      </c>
      <c r="AM5170">
        <v>36028.6171875</v>
      </c>
      <c r="AN5170">
        <v>12487.8759765625</v>
      </c>
      <c r="AO5170" s="5" t="s">
        <v>3474</v>
      </c>
    </row>
    <row r="5171" spans="1:41" ht="14.25" x14ac:dyDescent="0.45">
      <c r="A5171">
        <v>2024</v>
      </c>
      <c r="B5171" s="5" t="s">
        <v>4071</v>
      </c>
      <c r="C5171" s="5" t="s">
        <v>277</v>
      </c>
      <c r="D5171" s="5" t="s">
        <v>107</v>
      </c>
      <c r="E5171" s="5" t="s">
        <v>29</v>
      </c>
      <c r="F5171" s="5" t="s">
        <v>29</v>
      </c>
      <c r="G5171" s="5" t="s">
        <v>87</v>
      </c>
      <c r="H5171" s="5" t="s">
        <v>130</v>
      </c>
      <c r="I5171">
        <v>635.44320629683682</v>
      </c>
      <c r="J5171">
        <v>4816.3916080088984</v>
      </c>
      <c r="K5171">
        <v>133.8340461340251</v>
      </c>
      <c r="L5171">
        <v>415.97420000000011</v>
      </c>
      <c r="M5171">
        <v>1126.1624192639999</v>
      </c>
      <c r="N5171">
        <v>701.9018388649896</v>
      </c>
      <c r="O5171">
        <v>1140.814670191106</v>
      </c>
      <c r="P5171">
        <v>1760.427404954012</v>
      </c>
      <c r="Q5171">
        <v>1.6283891102117329</v>
      </c>
      <c r="R5171">
        <v>682.98883624085943</v>
      </c>
      <c r="S5171">
        <v>1194</v>
      </c>
      <c r="T5171">
        <v>1780.4627848563839</v>
      </c>
      <c r="U5171">
        <v>39.640917158092812</v>
      </c>
      <c r="V5171">
        <v>1216</v>
      </c>
      <c r="W5171">
        <v>471.24611531103449</v>
      </c>
      <c r="X5171">
        <v>2421.2492014176009</v>
      </c>
      <c r="Y5171">
        <v>3950.3906857699221</v>
      </c>
      <c r="Z5171">
        <v>1249</v>
      </c>
      <c r="AA5171">
        <v>9755</v>
      </c>
      <c r="AB5171">
        <v>144.30000000000001</v>
      </c>
      <c r="AC5171">
        <v>1255.19875</v>
      </c>
      <c r="AD5171">
        <v>1513.3753385235921</v>
      </c>
      <c r="AE5171">
        <v>1961.7749343578889</v>
      </c>
      <c r="AF5171">
        <v>1353.6364580510281</v>
      </c>
      <c r="AG5171">
        <v>5829</v>
      </c>
      <c r="AH5171">
        <v>733</v>
      </c>
      <c r="AI5171">
        <v>806.33229219302416</v>
      </c>
      <c r="AJ5171">
        <v>1668</v>
      </c>
      <c r="AK5171">
        <v>675.69745155840008</v>
      </c>
      <c r="AL5171">
        <v>49432.87109375</v>
      </c>
      <c r="AM5171">
        <v>37292.3984375</v>
      </c>
      <c r="AN5171">
        <v>12140.4736328125</v>
      </c>
      <c r="AO5171" s="5" t="s">
        <v>4801</v>
      </c>
    </row>
    <row r="5172" spans="1:41" ht="14.25" x14ac:dyDescent="0.45">
      <c r="A5172">
        <v>2024</v>
      </c>
      <c r="B5172" s="5" t="s">
        <v>1508</v>
      </c>
      <c r="C5172" s="5" t="s">
        <v>277</v>
      </c>
      <c r="D5172" s="5" t="s">
        <v>107</v>
      </c>
      <c r="E5172" s="5" t="s">
        <v>29</v>
      </c>
      <c r="F5172" s="5" t="s">
        <v>29</v>
      </c>
      <c r="G5172" s="5" t="s">
        <v>87</v>
      </c>
      <c r="H5172" s="5" t="s">
        <v>130</v>
      </c>
      <c r="I5172">
        <v>116.6068121496065</v>
      </c>
      <c r="J5172">
        <v>4089.6000000000008</v>
      </c>
      <c r="K5172">
        <v>91.253146991309748</v>
      </c>
      <c r="L5172">
        <v>695.89519999999993</v>
      </c>
      <c r="M5172">
        <v>1317.3917978245099</v>
      </c>
      <c r="N5172">
        <v>326.14281224438048</v>
      </c>
      <c r="O5172">
        <v>1266</v>
      </c>
      <c r="P5172">
        <v>1585</v>
      </c>
      <c r="Q5172">
        <v>1.985500042944865</v>
      </c>
      <c r="R5172">
        <v>617.79745417081187</v>
      </c>
      <c r="S5172">
        <v>1021.0382093409401</v>
      </c>
      <c r="T5172">
        <v>2539.0777691180178</v>
      </c>
      <c r="U5172">
        <v>42.664804699816507</v>
      </c>
      <c r="V5172">
        <v>1240</v>
      </c>
      <c r="W5172">
        <v>298.77314215557777</v>
      </c>
      <c r="X5172">
        <v>2176.361670627181</v>
      </c>
      <c r="Y5172">
        <v>3917.1170000000002</v>
      </c>
      <c r="Z5172">
        <v>1177.25</v>
      </c>
      <c r="AA5172">
        <v>11191.141816541431</v>
      </c>
      <c r="AB5172">
        <v>374</v>
      </c>
      <c r="AC5172">
        <v>1120.9200432518121</v>
      </c>
      <c r="AD5172">
        <v>2041.1392787432719</v>
      </c>
      <c r="AE5172">
        <v>1593.05839397354</v>
      </c>
      <c r="AF5172">
        <v>978.00121004418975</v>
      </c>
      <c r="AG5172">
        <v>5052</v>
      </c>
      <c r="AH5172">
        <v>1163.6213611443361</v>
      </c>
      <c r="AI5172">
        <v>598.7413768797777</v>
      </c>
      <c r="AJ5172">
        <v>1822.661835043876</v>
      </c>
      <c r="AK5172">
        <v>771.30718383925716</v>
      </c>
      <c r="AL5172">
        <v>49226.55078125</v>
      </c>
      <c r="AM5172">
        <v>35567.83984375</v>
      </c>
      <c r="AN5172">
        <v>13658.705078125</v>
      </c>
      <c r="AO5172" s="5" t="s">
        <v>3473</v>
      </c>
    </row>
    <row r="5173" spans="1:41" ht="14.25" x14ac:dyDescent="0.45">
      <c r="A5173">
        <v>2025</v>
      </c>
      <c r="B5173" s="5" t="s">
        <v>5028</v>
      </c>
      <c r="C5173" s="5" t="s">
        <v>170</v>
      </c>
      <c r="D5173" s="5" t="s">
        <v>83</v>
      </c>
      <c r="E5173" s="5" t="s">
        <v>84</v>
      </c>
      <c r="F5173" s="5" t="s">
        <v>85</v>
      </c>
      <c r="G5173" s="5" t="s">
        <v>86</v>
      </c>
      <c r="H5173" s="5" t="s">
        <v>130</v>
      </c>
      <c r="I5173">
        <v>11494.511095338339</v>
      </c>
      <c r="J5173">
        <v>64130.072414357637</v>
      </c>
      <c r="K5173">
        <v>1339.3039200000001</v>
      </c>
      <c r="L5173">
        <v>3140</v>
      </c>
      <c r="M5173">
        <v>29705</v>
      </c>
      <c r="N5173">
        <v>14627.209500000001</v>
      </c>
      <c r="O5173">
        <v>9238.2030709523824</v>
      </c>
      <c r="P5173">
        <v>10508.398999999999</v>
      </c>
      <c r="Q5173">
        <v>4106.3073279455521</v>
      </c>
      <c r="R5173">
        <v>7209.2338376157641</v>
      </c>
      <c r="S5173">
        <v>16330.4</v>
      </c>
      <c r="T5173">
        <v>11353</v>
      </c>
      <c r="U5173">
        <v>1424</v>
      </c>
      <c r="V5173">
        <v>9128</v>
      </c>
      <c r="W5173">
        <v>6067</v>
      </c>
      <c r="X5173">
        <v>19300.099999999999</v>
      </c>
      <c r="Y5173">
        <v>70746</v>
      </c>
      <c r="Z5173">
        <v>16072.96924273156</v>
      </c>
      <c r="AA5173">
        <v>171625</v>
      </c>
      <c r="AB5173">
        <v>1842</v>
      </c>
      <c r="AC5173">
        <v>12902.80543</v>
      </c>
      <c r="AD5173">
        <v>15877</v>
      </c>
      <c r="AE5173">
        <v>15868.719073466071</v>
      </c>
      <c r="AF5173">
        <v>46674.087979800002</v>
      </c>
      <c r="AG5173">
        <v>218388</v>
      </c>
      <c r="AH5173">
        <v>31620</v>
      </c>
      <c r="AI5173">
        <v>3919</v>
      </c>
      <c r="AJ5173">
        <v>43095</v>
      </c>
      <c r="AK5173">
        <v>1878</v>
      </c>
      <c r="AL5173">
        <v>869609.3125</v>
      </c>
      <c r="AM5173">
        <v>721140.3125</v>
      </c>
      <c r="AN5173">
        <v>148469</v>
      </c>
      <c r="AO5173" s="5" t="s">
        <v>6170</v>
      </c>
    </row>
    <row r="5174" spans="1:41" ht="14.25" x14ac:dyDescent="0.45">
      <c r="A5174">
        <v>2025</v>
      </c>
      <c r="B5174" s="5" t="s">
        <v>589</v>
      </c>
      <c r="C5174" s="5" t="s">
        <v>170</v>
      </c>
      <c r="D5174" s="5" t="s">
        <v>83</v>
      </c>
      <c r="E5174" s="5" t="s">
        <v>84</v>
      </c>
      <c r="F5174" s="5" t="s">
        <v>85</v>
      </c>
      <c r="G5174" s="5" t="s">
        <v>86</v>
      </c>
      <c r="H5174" s="5" t="s">
        <v>130</v>
      </c>
      <c r="I5174">
        <v>10273.108797630226</v>
      </c>
      <c r="J5174">
        <v>26364.850365727671</v>
      </c>
      <c r="K5174">
        <v>1185.8078461251382</v>
      </c>
      <c r="L5174">
        <v>2176.2811858160549</v>
      </c>
      <c r="M5174">
        <v>12320.936313454211</v>
      </c>
      <c r="N5174">
        <v>11664.867155974054</v>
      </c>
      <c r="O5174">
        <v>11659.55915308182</v>
      </c>
      <c r="P5174">
        <v>9326.8436908275708</v>
      </c>
      <c r="Q5174">
        <v>3097.3631673612995</v>
      </c>
      <c r="R5174">
        <v>6321.6236770546357</v>
      </c>
      <c r="S5174">
        <v>22482.161019758136</v>
      </c>
      <c r="T5174">
        <v>11571.446305070731</v>
      </c>
      <c r="U5174">
        <v>1807.9057850949957</v>
      </c>
      <c r="V5174">
        <v>5822.8791727810049</v>
      </c>
      <c r="W5174">
        <v>4800.5578157366826</v>
      </c>
      <c r="X5174">
        <v>14012.033326826206</v>
      </c>
      <c r="Y5174">
        <v>54119.866688931499</v>
      </c>
      <c r="Z5174">
        <v>14298.688894624967</v>
      </c>
      <c r="AA5174">
        <v>221651.30403352095</v>
      </c>
      <c r="AB5174">
        <v>1071.1549836528777</v>
      </c>
      <c r="AC5174">
        <v>9970.9553084882846</v>
      </c>
      <c r="AD5174">
        <v>15822.378938186763</v>
      </c>
      <c r="AE5174">
        <v>17004.115992424624</v>
      </c>
      <c r="AF5174">
        <v>36513.6596747863</v>
      </c>
      <c r="AG5174">
        <v>171259.52851620372</v>
      </c>
      <c r="AH5174">
        <v>32755.63120515009</v>
      </c>
      <c r="AI5174">
        <v>4180.9312829134496</v>
      </c>
      <c r="AJ5174">
        <v>42990.892543529197</v>
      </c>
      <c r="AK5174">
        <v>1858.7564528026003</v>
      </c>
      <c r="AL5174">
        <v>778386.0625</v>
      </c>
      <c r="AM5174">
        <v>644664.75</v>
      </c>
      <c r="AN5174">
        <v>133721.359375</v>
      </c>
      <c r="AO5174" s="5" t="s">
        <v>1305</v>
      </c>
    </row>
    <row r="5175" spans="1:41" ht="14.25" x14ac:dyDescent="0.45">
      <c r="A5175">
        <v>2025</v>
      </c>
      <c r="B5175" s="5" t="s">
        <v>4071</v>
      </c>
      <c r="C5175" s="5" t="s">
        <v>170</v>
      </c>
      <c r="D5175" s="5" t="s">
        <v>83</v>
      </c>
      <c r="E5175" s="5" t="s">
        <v>84</v>
      </c>
      <c r="F5175" s="5" t="s">
        <v>85</v>
      </c>
      <c r="G5175" s="5" t="s">
        <v>86</v>
      </c>
      <c r="H5175" s="5" t="s">
        <v>130</v>
      </c>
      <c r="I5175">
        <v>11098.403139922544</v>
      </c>
      <c r="J5175">
        <v>46945.309445432657</v>
      </c>
      <c r="K5175">
        <v>1165.2346324811285</v>
      </c>
      <c r="L5175">
        <v>3064.6072421209396</v>
      </c>
      <c r="M5175">
        <v>19956.454978851641</v>
      </c>
      <c r="N5175">
        <v>12528.377674063549</v>
      </c>
      <c r="O5175">
        <v>8739.2725985046127</v>
      </c>
      <c r="P5175">
        <v>9547.5987523232307</v>
      </c>
      <c r="Q5175">
        <v>3659.297363671219</v>
      </c>
      <c r="R5175">
        <v>6381.8568494568617</v>
      </c>
      <c r="S5175">
        <v>20016.60629793839</v>
      </c>
      <c r="T5175">
        <v>10798.112765862372</v>
      </c>
      <c r="U5175">
        <v>1689.6475499344645</v>
      </c>
      <c r="V5175">
        <v>9494.1121004229917</v>
      </c>
      <c r="W5175">
        <v>3558.235254274648</v>
      </c>
      <c r="X5175">
        <v>14872.364435231528</v>
      </c>
      <c r="Y5175">
        <v>58367.217873470283</v>
      </c>
      <c r="Z5175">
        <v>16424.443712722659</v>
      </c>
      <c r="AA5175">
        <v>174081.00366108122</v>
      </c>
      <c r="AB5175">
        <v>1036.6579044070832</v>
      </c>
      <c r="AC5175">
        <v>9793.3856419137956</v>
      </c>
      <c r="AD5175">
        <v>15450.591901234588</v>
      </c>
      <c r="AE5175">
        <v>18231.327915543632</v>
      </c>
      <c r="AF5175">
        <v>37091.825868244843</v>
      </c>
      <c r="AG5175">
        <v>166786.6213898182</v>
      </c>
      <c r="AH5175">
        <v>32547.568659693163</v>
      </c>
      <c r="AI5175">
        <v>3973.7054978373526</v>
      </c>
      <c r="AJ5175">
        <v>41482.766046231656</v>
      </c>
      <c r="AK5175">
        <v>1920.9328414623167</v>
      </c>
      <c r="AL5175">
        <v>760703.4375</v>
      </c>
      <c r="AM5175">
        <v>626667.75</v>
      </c>
      <c r="AN5175">
        <v>134035.75</v>
      </c>
      <c r="AO5175" s="5" t="s">
        <v>4802</v>
      </c>
    </row>
    <row r="5176" spans="1:41" ht="14.25" x14ac:dyDescent="0.45">
      <c r="A5176">
        <v>2025</v>
      </c>
      <c r="B5176" s="5" t="s">
        <v>1509</v>
      </c>
      <c r="C5176" s="5" t="s">
        <v>170</v>
      </c>
      <c r="D5176" s="5" t="s">
        <v>83</v>
      </c>
      <c r="E5176" s="5" t="s">
        <v>84</v>
      </c>
      <c r="F5176" s="5" t="s">
        <v>85</v>
      </c>
      <c r="G5176" s="5" t="s">
        <v>86</v>
      </c>
      <c r="H5176" s="5" t="s">
        <v>130</v>
      </c>
      <c r="I5176">
        <v>7937.60168364725</v>
      </c>
      <c r="J5176">
        <v>11454.401016461987</v>
      </c>
      <c r="K5176">
        <v>1051.0479470760497</v>
      </c>
      <c r="L5176">
        <v>3269.1970520511295</v>
      </c>
      <c r="M5176">
        <v>20997.033384142036</v>
      </c>
      <c r="N5176">
        <v>13347.706764979486</v>
      </c>
      <c r="O5176">
        <v>8858.5590906515918</v>
      </c>
      <c r="P5176">
        <v>10188.108002123443</v>
      </c>
      <c r="Q5176">
        <v>2971.3104675685036</v>
      </c>
      <c r="R5176">
        <v>6741.8232300253985</v>
      </c>
      <c r="S5176">
        <v>18284.687713705753</v>
      </c>
      <c r="T5176">
        <v>11769.547324028681</v>
      </c>
      <c r="U5176">
        <v>1707.9529139985807</v>
      </c>
      <c r="V5176">
        <v>3018.4783230090302</v>
      </c>
      <c r="W5176">
        <v>2947.3136182590893</v>
      </c>
      <c r="X5176">
        <v>14448.461479156973</v>
      </c>
      <c r="Y5176">
        <v>54550.707737388882</v>
      </c>
      <c r="Z5176">
        <v>14796.333852606864</v>
      </c>
      <c r="AA5176">
        <v>177596.09299361912</v>
      </c>
      <c r="AB5176">
        <v>0</v>
      </c>
      <c r="AC5176">
        <v>10753.780647884429</v>
      </c>
      <c r="AD5176">
        <v>17891.246147108654</v>
      </c>
      <c r="AE5176">
        <v>22486.399667244263</v>
      </c>
      <c r="AF5176">
        <v>34024.43699562738</v>
      </c>
      <c r="AG5176">
        <v>176679.10192017065</v>
      </c>
      <c r="AH5176">
        <v>30730.928880802927</v>
      </c>
      <c r="AI5176">
        <v>4126.8171419336168</v>
      </c>
      <c r="AJ5176">
        <v>59041.100305136657</v>
      </c>
      <c r="AK5176">
        <v>1893.9665037988109</v>
      </c>
      <c r="AL5176">
        <v>743564.125</v>
      </c>
      <c r="AM5176">
        <v>610564.5625</v>
      </c>
      <c r="AN5176">
        <v>132999.609375</v>
      </c>
      <c r="AO5176" s="5" t="s">
        <v>3475</v>
      </c>
    </row>
    <row r="5177" spans="1:41" ht="14.25" x14ac:dyDescent="0.45">
      <c r="A5177">
        <v>2025</v>
      </c>
      <c r="B5177" s="5" t="s">
        <v>4071</v>
      </c>
      <c r="C5177" s="5" t="s">
        <v>170</v>
      </c>
      <c r="D5177" s="5" t="s">
        <v>83</v>
      </c>
      <c r="E5177" s="5" t="s">
        <v>84</v>
      </c>
      <c r="F5177" s="5" t="s">
        <v>85</v>
      </c>
      <c r="G5177" s="5" t="s">
        <v>87</v>
      </c>
      <c r="H5177" s="5" t="s">
        <v>130</v>
      </c>
      <c r="I5177">
        <v>12644.54803977645</v>
      </c>
      <c r="J5177">
        <v>53748.018122270543</v>
      </c>
      <c r="K5177">
        <v>1284.2231654279219</v>
      </c>
      <c r="L5177">
        <v>3490.4740000000011</v>
      </c>
      <c r="M5177">
        <v>22290.8197235681</v>
      </c>
      <c r="N5177">
        <v>14076.37738723093</v>
      </c>
      <c r="O5177">
        <v>9742.3999296844358</v>
      </c>
      <c r="P5177">
        <v>10446.77569636627</v>
      </c>
      <c r="Q5177">
        <v>3558.2720010128778</v>
      </c>
      <c r="R5177">
        <v>7098.56983790904</v>
      </c>
      <c r="S5177">
        <v>22358</v>
      </c>
      <c r="T5177">
        <v>12302.42350052379</v>
      </c>
      <c r="U5177">
        <v>1779.0023298239989</v>
      </c>
      <c r="V5177">
        <v>10700</v>
      </c>
      <c r="W5177">
        <v>4001.8084175833619</v>
      </c>
      <c r="X5177">
        <v>16943.887492816</v>
      </c>
      <c r="Y5177">
        <v>65439.855668812437</v>
      </c>
      <c r="Z5177">
        <v>18381</v>
      </c>
      <c r="AA5177">
        <v>207492</v>
      </c>
      <c r="AB5177">
        <v>1008.038</v>
      </c>
      <c r="AC5177">
        <v>10938.94967</v>
      </c>
      <c r="AD5177">
        <v>17291.748292812819</v>
      </c>
      <c r="AE5177">
        <v>20363.899516086429</v>
      </c>
      <c r="AF5177">
        <v>42259.176222113521</v>
      </c>
      <c r="AG5177">
        <v>190150</v>
      </c>
      <c r="AH5177">
        <v>37816</v>
      </c>
      <c r="AI5177">
        <v>4438.5214197968207</v>
      </c>
      <c r="AJ5177">
        <v>47261.828704669329</v>
      </c>
      <c r="AK5177">
        <v>2145.6299586020909</v>
      </c>
      <c r="AL5177">
        <v>871452.125</v>
      </c>
      <c r="AM5177">
        <v>719828.6875</v>
      </c>
      <c r="AN5177">
        <v>151623.484375</v>
      </c>
      <c r="AO5177" s="5" t="s">
        <v>4803</v>
      </c>
    </row>
    <row r="5178" spans="1:41" ht="14.25" x14ac:dyDescent="0.45">
      <c r="A5178">
        <v>2025</v>
      </c>
      <c r="B5178" s="5" t="s">
        <v>1509</v>
      </c>
      <c r="C5178" s="5" t="s">
        <v>170</v>
      </c>
      <c r="D5178" s="5" t="s">
        <v>83</v>
      </c>
      <c r="E5178" s="5" t="s">
        <v>84</v>
      </c>
      <c r="F5178" s="5" t="s">
        <v>85</v>
      </c>
      <c r="G5178" s="5" t="s">
        <v>87</v>
      </c>
      <c r="H5178" s="5" t="s">
        <v>130</v>
      </c>
      <c r="I5178">
        <v>8837.7095449619883</v>
      </c>
      <c r="J5178">
        <v>12515.5</v>
      </c>
      <c r="K5178">
        <v>1209.8190696298129</v>
      </c>
      <c r="L5178">
        <v>3676.3631999999998</v>
      </c>
      <c r="M5178">
        <v>23546.339474822511</v>
      </c>
      <c r="N5178">
        <v>14861.30952164508</v>
      </c>
      <c r="O5178">
        <v>9773.3228888046724</v>
      </c>
      <c r="P5178">
        <v>9305.5542415999989</v>
      </c>
      <c r="Q5178">
        <v>3187.9466872770622</v>
      </c>
      <c r="R5178">
        <v>7740.1395568155158</v>
      </c>
      <c r="S5178">
        <v>24307.753652297572</v>
      </c>
      <c r="T5178">
        <v>12291.44223548803</v>
      </c>
      <c r="U5178">
        <v>1882.987851121314</v>
      </c>
      <c r="V5178">
        <v>3333</v>
      </c>
      <c r="W5178">
        <v>3239.3298742704001</v>
      </c>
      <c r="X5178">
        <v>15770.412949621779</v>
      </c>
      <c r="Y5178">
        <v>62341.403539999999</v>
      </c>
      <c r="Z5178">
        <v>15836.160298328119</v>
      </c>
      <c r="AA5178">
        <v>198294.62229183249</v>
      </c>
      <c r="AB5178">
        <v>1000</v>
      </c>
      <c r="AC5178">
        <v>11800.4899</v>
      </c>
      <c r="AD5178">
        <v>19634.446878871699</v>
      </c>
      <c r="AE5178">
        <v>24629.62637990632</v>
      </c>
      <c r="AF5178">
        <v>37882.73884008325</v>
      </c>
      <c r="AG5178">
        <v>209594.99068222899</v>
      </c>
      <c r="AH5178">
        <v>35063.685241512387</v>
      </c>
      <c r="AI5178">
        <v>4504.695881499998</v>
      </c>
      <c r="AJ5178">
        <v>65974.648618274587</v>
      </c>
      <c r="AK5178">
        <v>2357.6761313994948</v>
      </c>
      <c r="AL5178">
        <v>844394.0625</v>
      </c>
      <c r="AM5178">
        <v>691695.1875</v>
      </c>
      <c r="AN5178">
        <v>152698.921875</v>
      </c>
      <c r="AO5178" s="5" t="s">
        <v>3476</v>
      </c>
    </row>
    <row r="5179" spans="1:41" ht="14.25" x14ac:dyDescent="0.45">
      <c r="A5179">
        <v>2025</v>
      </c>
      <c r="B5179" s="5" t="s">
        <v>5028</v>
      </c>
      <c r="C5179" s="5" t="s">
        <v>170</v>
      </c>
      <c r="D5179" s="5" t="s">
        <v>83</v>
      </c>
      <c r="E5179" s="5" t="s">
        <v>84</v>
      </c>
      <c r="F5179" s="5" t="s">
        <v>85</v>
      </c>
      <c r="G5179" s="5" t="s">
        <v>87</v>
      </c>
      <c r="H5179" s="5" t="s">
        <v>130</v>
      </c>
      <c r="I5179">
        <v>13203.58015185078</v>
      </c>
      <c r="J5179">
        <v>68947.946600398456</v>
      </c>
      <c r="K5179">
        <v>1488</v>
      </c>
      <c r="L5179">
        <v>3612.8867395098268</v>
      </c>
      <c r="M5179">
        <v>32439.10848689952</v>
      </c>
      <c r="N5179">
        <v>16602.1751378515</v>
      </c>
      <c r="O5179">
        <v>10403.71712003585</v>
      </c>
      <c r="P5179">
        <v>11903.946040174051</v>
      </c>
      <c r="Q5179">
        <v>4674.4624042588157</v>
      </c>
      <c r="R5179">
        <v>8105.7448512316314</v>
      </c>
      <c r="S5179">
        <v>18103.96376437282</v>
      </c>
      <c r="T5179">
        <v>13019.631753</v>
      </c>
      <c r="U5179">
        <v>1519.087886012536</v>
      </c>
      <c r="V5179">
        <v>10358</v>
      </c>
      <c r="W5179">
        <v>6832.4273976746881</v>
      </c>
      <c r="X5179">
        <v>22349.515800000001</v>
      </c>
      <c r="Y5179">
        <v>82705.67887301062</v>
      </c>
      <c r="Z5179">
        <v>18243.141342381801</v>
      </c>
      <c r="AA5179">
        <v>207491</v>
      </c>
      <c r="AB5179">
        <v>2150</v>
      </c>
      <c r="AC5179">
        <v>14530.66208</v>
      </c>
      <c r="AD5179">
        <v>18073.607094589821</v>
      </c>
      <c r="AE5179">
        <v>17870.755062395339</v>
      </c>
      <c r="AF5179">
        <v>53703.246350616057</v>
      </c>
      <c r="AG5179">
        <v>259418</v>
      </c>
      <c r="AH5179">
        <v>36948.803982334459</v>
      </c>
      <c r="AI5179">
        <v>4413.4305210956172</v>
      </c>
      <c r="AJ5179">
        <v>50492.661024292633</v>
      </c>
      <c r="AK5179">
        <v>2114</v>
      </c>
      <c r="AL5179">
        <v>1011719.3125</v>
      </c>
      <c r="AM5179">
        <v>843382.9375</v>
      </c>
      <c r="AN5179">
        <v>168336.21875</v>
      </c>
      <c r="AO5179" s="5" t="s">
        <v>6171</v>
      </c>
    </row>
    <row r="5180" spans="1:41" ht="14.25" x14ac:dyDescent="0.45">
      <c r="A5180">
        <v>2025</v>
      </c>
      <c r="B5180" s="5" t="s">
        <v>589</v>
      </c>
      <c r="C5180" s="5" t="s">
        <v>170</v>
      </c>
      <c r="D5180" s="5" t="s">
        <v>83</v>
      </c>
      <c r="E5180" s="5" t="s">
        <v>84</v>
      </c>
      <c r="F5180" s="5" t="s">
        <v>85</v>
      </c>
      <c r="G5180" s="5" t="s">
        <v>87</v>
      </c>
      <c r="H5180" s="5" t="s">
        <v>130</v>
      </c>
      <c r="I5180">
        <v>11064.584791890011</v>
      </c>
      <c r="J5180">
        <v>29709.222102462281</v>
      </c>
      <c r="K5180">
        <v>1275.6966137112979</v>
      </c>
      <c r="L5180">
        <v>2866.054594838693</v>
      </c>
      <c r="M5180">
        <v>13598.278775912289</v>
      </c>
      <c r="N5180">
        <v>13300.05322</v>
      </c>
      <c r="O5180">
        <v>12872.44547031094</v>
      </c>
      <c r="P5180">
        <v>8785.643</v>
      </c>
      <c r="Q5180">
        <v>3393.2096842970209</v>
      </c>
      <c r="R5180">
        <v>6924.320765973057</v>
      </c>
      <c r="S5180">
        <v>24305.845812109459</v>
      </c>
      <c r="T5180">
        <v>11686.27533796641</v>
      </c>
      <c r="U5180">
        <v>1871.628473649193</v>
      </c>
      <c r="V5180">
        <v>6492</v>
      </c>
      <c r="W5180">
        <v>4159.0609829219366</v>
      </c>
      <c r="X5180">
        <v>15701.98999224117</v>
      </c>
      <c r="Y5180">
        <v>60127.833639999997</v>
      </c>
      <c r="Z5180">
        <v>15827.49997768024</v>
      </c>
      <c r="AA5180">
        <v>269791.57910120703</v>
      </c>
      <c r="AB5180">
        <v>1009</v>
      </c>
      <c r="AC5180">
        <v>11116.19074</v>
      </c>
      <c r="AD5180">
        <v>17514.10245628453</v>
      </c>
      <c r="AE5180">
        <v>18766.975473320461</v>
      </c>
      <c r="AF5180">
        <v>40903.609467326227</v>
      </c>
      <c r="AG5180">
        <v>195523</v>
      </c>
      <c r="AH5180">
        <v>37695.948581267228</v>
      </c>
      <c r="AI5180">
        <v>4614.3789466638918</v>
      </c>
      <c r="AJ5180">
        <v>48396.823852883812</v>
      </c>
      <c r="AK5180">
        <v>2051.4584101968671</v>
      </c>
      <c r="AL5180">
        <v>891344.75</v>
      </c>
      <c r="AM5180">
        <v>744860.1875</v>
      </c>
      <c r="AN5180">
        <v>146484.46875</v>
      </c>
      <c r="AO5180" s="5" t="s">
        <v>1306</v>
      </c>
    </row>
    <row r="5181" spans="1:41" ht="14.25" x14ac:dyDescent="0.45">
      <c r="A5181">
        <v>2025</v>
      </c>
      <c r="B5181" s="5" t="s">
        <v>5028</v>
      </c>
      <c r="C5181" s="5" t="s">
        <v>170</v>
      </c>
      <c r="D5181" s="5" t="s">
        <v>83</v>
      </c>
      <c r="E5181" s="5" t="s">
        <v>27</v>
      </c>
      <c r="F5181" s="5" t="s">
        <v>27</v>
      </c>
      <c r="G5181" s="5" t="s">
        <v>86</v>
      </c>
      <c r="H5181" s="5" t="s">
        <v>130</v>
      </c>
      <c r="I5181">
        <v>1000</v>
      </c>
      <c r="J5181">
        <v>1292.6174496644301</v>
      </c>
      <c r="K5181"/>
      <c r="L5181">
        <v>110</v>
      </c>
      <c r="M5181">
        <v>300</v>
      </c>
      <c r="N5181">
        <v>0</v>
      </c>
      <c r="O5181">
        <v>50</v>
      </c>
      <c r="P5181">
        <v>0</v>
      </c>
      <c r="Q5181">
        <v>5.7108123717063117</v>
      </c>
      <c r="R5181">
        <v>49.008000000000003</v>
      </c>
      <c r="S5181">
        <v>0</v>
      </c>
      <c r="T5181">
        <v>100</v>
      </c>
      <c r="U5181">
        <v>0</v>
      </c>
      <c r="V5181">
        <v>500</v>
      </c>
      <c r="W5181">
        <v>0</v>
      </c>
      <c r="X5181">
        <v>505</v>
      </c>
      <c r="Y5181">
        <v>1388</v>
      </c>
      <c r="Z5181">
        <v>53.533897966298532</v>
      </c>
      <c r="AA5181">
        <v>2258</v>
      </c>
      <c r="AB5181">
        <v>0</v>
      </c>
      <c r="AC5181">
        <v>11.642469999999999</v>
      </c>
      <c r="AD5181">
        <v>54</v>
      </c>
      <c r="AE5181"/>
      <c r="AF5181">
        <v>870</v>
      </c>
      <c r="AG5181">
        <v>16749</v>
      </c>
      <c r="AH5181">
        <v>1500</v>
      </c>
      <c r="AI5181">
        <v>97</v>
      </c>
      <c r="AJ5181">
        <v>1784</v>
      </c>
      <c r="AK5181"/>
      <c r="AL5181">
        <v>28677.51171875</v>
      </c>
      <c r="AM5181">
        <v>26071.51171875</v>
      </c>
      <c r="AN5181">
        <v>2606</v>
      </c>
      <c r="AO5181" s="5" t="s">
        <v>6172</v>
      </c>
    </row>
    <row r="5182" spans="1:41" ht="14.25" x14ac:dyDescent="0.45">
      <c r="A5182">
        <v>2025</v>
      </c>
      <c r="B5182" s="5" t="s">
        <v>589</v>
      </c>
      <c r="C5182" s="5" t="s">
        <v>170</v>
      </c>
      <c r="D5182" s="5" t="s">
        <v>83</v>
      </c>
      <c r="E5182" s="5" t="s">
        <v>27</v>
      </c>
      <c r="F5182" s="5" t="s">
        <v>27</v>
      </c>
      <c r="G5182" s="5" t="s">
        <v>86</v>
      </c>
      <c r="H5182" s="5" t="s">
        <v>130</v>
      </c>
      <c r="I5182">
        <v>1061.6005784468559</v>
      </c>
      <c r="J5182">
        <v>0</v>
      </c>
      <c r="K5182">
        <v>84.928046275748486</v>
      </c>
      <c r="L5182">
        <v>116.77606362915417</v>
      </c>
      <c r="M5182">
        <v>191.08810412043408</v>
      </c>
      <c r="N5182">
        <v>0</v>
      </c>
      <c r="O5182">
        <v>59.44963239302394</v>
      </c>
      <c r="P5182">
        <v>0</v>
      </c>
      <c r="Q5182">
        <v>5.9392271209391518</v>
      </c>
      <c r="R5182">
        <v>28.566609965426448</v>
      </c>
      <c r="S5182">
        <v>0</v>
      </c>
      <c r="T5182">
        <v>212.32011568937119</v>
      </c>
      <c r="U5182">
        <v>0</v>
      </c>
      <c r="V5182">
        <v>828.04845118854769</v>
      </c>
      <c r="W5182">
        <v>0</v>
      </c>
      <c r="X5182">
        <v>105.14619874127744</v>
      </c>
      <c r="Y5182">
        <v>1539.3208387479413</v>
      </c>
      <c r="Z5182">
        <v>380.16366832827174</v>
      </c>
      <c r="AA5182">
        <v>3201.5142169344917</v>
      </c>
      <c r="AB5182">
        <v>0</v>
      </c>
      <c r="AC5182">
        <v>11.540288328093315</v>
      </c>
      <c r="AD5182">
        <v>57.113677509259951</v>
      </c>
      <c r="AE5182"/>
      <c r="AF5182">
        <v>485.77147320662226</v>
      </c>
      <c r="AG5182">
        <v>10379.268855474911</v>
      </c>
      <c r="AH5182">
        <v>1061.6005784468559</v>
      </c>
      <c r="AI5182">
        <v>102.97525610934504</v>
      </c>
      <c r="AJ5182">
        <v>1446.9615884230648</v>
      </c>
      <c r="AK5182"/>
      <c r="AL5182">
        <v>21360.091796875</v>
      </c>
      <c r="AM5182">
        <v>19485.470703125</v>
      </c>
      <c r="AN5182">
        <v>1874.6214599609375</v>
      </c>
      <c r="AO5182" s="5" t="s">
        <v>1307</v>
      </c>
    </row>
    <row r="5183" spans="1:41" ht="14.25" x14ac:dyDescent="0.45">
      <c r="A5183">
        <v>2025</v>
      </c>
      <c r="B5183" s="5" t="s">
        <v>1509</v>
      </c>
      <c r="C5183" s="5" t="s">
        <v>170</v>
      </c>
      <c r="D5183" s="5" t="s">
        <v>83</v>
      </c>
      <c r="E5183" s="5" t="s">
        <v>27</v>
      </c>
      <c r="F5183" s="5" t="s">
        <v>27</v>
      </c>
      <c r="G5183" s="5" t="s">
        <v>86</v>
      </c>
      <c r="H5183" s="5" t="s">
        <v>130</v>
      </c>
      <c r="I5183">
        <v>0</v>
      </c>
      <c r="J5183">
        <v>983.85850287216931</v>
      </c>
      <c r="K5183">
        <v>87.587328923004137</v>
      </c>
      <c r="L5183">
        <v>142.32940949988173</v>
      </c>
      <c r="M5183">
        <v>196.38721406954835</v>
      </c>
      <c r="N5183">
        <v>0</v>
      </c>
      <c r="O5183">
        <v>60.216288634565345</v>
      </c>
      <c r="P5183">
        <v>0</v>
      </c>
      <c r="Q5183">
        <v>5.929791276767987</v>
      </c>
      <c r="R5183">
        <v>29.461092924863976</v>
      </c>
      <c r="S5183">
        <v>0</v>
      </c>
      <c r="T5183">
        <v>218.96832230751033</v>
      </c>
      <c r="U5183"/>
      <c r="V5183">
        <v>0</v>
      </c>
      <c r="W5183">
        <v>0</v>
      </c>
      <c r="X5183">
        <v>56.220030333345534</v>
      </c>
      <c r="Y5183">
        <v>1478.0361755756949</v>
      </c>
      <c r="Z5183">
        <v>379.55968988783843</v>
      </c>
      <c r="AA5183">
        <v>2787.9553045733724</v>
      </c>
      <c r="AB5183"/>
      <c r="AC5183">
        <v>11.725753659567179</v>
      </c>
      <c r="AD5183">
        <v>56.841822561564882</v>
      </c>
      <c r="AE5183"/>
      <c r="AF5183">
        <v>1130.8176445416641</v>
      </c>
      <c r="AG5183">
        <v>14443.854264377984</v>
      </c>
      <c r="AH5183">
        <v>2075.1805039068954</v>
      </c>
      <c r="AI5183">
        <v>106.19963631914251</v>
      </c>
      <c r="AJ5183">
        <v>1219.6535552528326</v>
      </c>
      <c r="AK5183"/>
      <c r="AL5183">
        <v>25470.78125</v>
      </c>
      <c r="AM5183">
        <v>22613.181640625</v>
      </c>
      <c r="AN5183">
        <v>2857.60107421875</v>
      </c>
      <c r="AO5183" s="5" t="s">
        <v>3477</v>
      </c>
    </row>
    <row r="5184" spans="1:41" ht="14.25" x14ac:dyDescent="0.45">
      <c r="A5184">
        <v>2025</v>
      </c>
      <c r="B5184" s="5" t="s">
        <v>4071</v>
      </c>
      <c r="C5184" s="5" t="s">
        <v>170</v>
      </c>
      <c r="D5184" s="5" t="s">
        <v>83</v>
      </c>
      <c r="E5184" s="5" t="s">
        <v>27</v>
      </c>
      <c r="F5184" s="5" t="s">
        <v>27</v>
      </c>
      <c r="G5184" s="5" t="s">
        <v>86</v>
      </c>
      <c r="H5184" s="5" t="s">
        <v>130</v>
      </c>
      <c r="I5184">
        <v>1028.3916919868925</v>
      </c>
      <c r="J5184">
        <v>82.271335358951404</v>
      </c>
      <c r="K5184"/>
      <c r="L5184">
        <v>113.12308611855818</v>
      </c>
      <c r="M5184">
        <v>308.51750759606773</v>
      </c>
      <c r="N5184">
        <v>0</v>
      </c>
      <c r="O5184">
        <v>51.419584599344624</v>
      </c>
      <c r="P5184">
        <v>0</v>
      </c>
      <c r="Q5184">
        <v>6.7211831754106459</v>
      </c>
      <c r="R5184">
        <v>57.77813043089958</v>
      </c>
      <c r="S5184">
        <v>0</v>
      </c>
      <c r="T5184">
        <v>205.6783383973785</v>
      </c>
      <c r="U5184">
        <v>0</v>
      </c>
      <c r="V5184">
        <v>1336.9091995829604</v>
      </c>
      <c r="W5184">
        <v>0</v>
      </c>
      <c r="X5184">
        <v>103.89416604829435</v>
      </c>
      <c r="Y5184">
        <v>1491.167953380994</v>
      </c>
      <c r="Z5184">
        <v>373.30618419124198</v>
      </c>
      <c r="AA5184">
        <v>2295.3702565147441</v>
      </c>
      <c r="AB5184"/>
      <c r="AC5184">
        <v>11.738247882842948</v>
      </c>
      <c r="AD5184">
        <v>55.32705298189687</v>
      </c>
      <c r="AE5184">
        <v>0</v>
      </c>
      <c r="AF5184">
        <v>904.98468894846542</v>
      </c>
      <c r="AG5184">
        <v>12625.564802523078</v>
      </c>
      <c r="AH5184">
        <v>1028.3916919868925</v>
      </c>
      <c r="AI5184">
        <v>99.753994122728571</v>
      </c>
      <c r="AJ5184">
        <v>1401.6978761781345</v>
      </c>
      <c r="AK5184"/>
      <c r="AL5184">
        <v>23582.0078125</v>
      </c>
      <c r="AM5184">
        <v>21729.0234375</v>
      </c>
      <c r="AN5184">
        <v>1852.9822998046875</v>
      </c>
      <c r="AO5184" s="5" t="s">
        <v>4804</v>
      </c>
    </row>
    <row r="5185" spans="1:41" ht="14.25" x14ac:dyDescent="0.45">
      <c r="A5185">
        <v>2025</v>
      </c>
      <c r="B5185" s="5" t="s">
        <v>589</v>
      </c>
      <c r="C5185" s="5" t="s">
        <v>170</v>
      </c>
      <c r="D5185" s="5" t="s">
        <v>83</v>
      </c>
      <c r="E5185" s="5" t="s">
        <v>27</v>
      </c>
      <c r="F5185" s="5" t="s">
        <v>27</v>
      </c>
      <c r="G5185" s="5" t="s">
        <v>87</v>
      </c>
      <c r="H5185" s="5" t="s">
        <v>130</v>
      </c>
      <c r="I5185">
        <v>1143.3899753942351</v>
      </c>
      <c r="J5185">
        <v>0</v>
      </c>
      <c r="K5185">
        <v>91.365916828024965</v>
      </c>
      <c r="L5185">
        <v>130.81576988890299</v>
      </c>
      <c r="M5185">
        <v>210.89868858040779</v>
      </c>
      <c r="N5185">
        <v>0</v>
      </c>
      <c r="O5185">
        <v>65.63388385117112</v>
      </c>
      <c r="P5185">
        <v>0</v>
      </c>
      <c r="Q5185">
        <v>6.5065159928207539</v>
      </c>
      <c r="R5185">
        <v>31.290121130591569</v>
      </c>
      <c r="S5185">
        <v>0</v>
      </c>
      <c r="T5185">
        <v>214.42707042140199</v>
      </c>
      <c r="U5185">
        <v>0</v>
      </c>
      <c r="V5185">
        <v>923</v>
      </c>
      <c r="W5185">
        <v>0</v>
      </c>
      <c r="X5185">
        <v>118.3679090665414</v>
      </c>
      <c r="Y5185">
        <v>1707.8679999999999</v>
      </c>
      <c r="Z5185">
        <v>420.81064189335802</v>
      </c>
      <c r="AA5185">
        <v>3731.9661501361929</v>
      </c>
      <c r="AB5185">
        <v>0</v>
      </c>
      <c r="AC5185">
        <v>12.865769999999999</v>
      </c>
      <c r="AD5185">
        <v>63.220253001158703</v>
      </c>
      <c r="AE5185"/>
      <c r="AF5185">
        <v>544.17461321008216</v>
      </c>
      <c r="AG5185">
        <v>11850</v>
      </c>
      <c r="AH5185">
        <v>1221.714842505746</v>
      </c>
      <c r="AI5185">
        <v>113.6509599572198</v>
      </c>
      <c r="AJ5185">
        <v>1628.9111710322099</v>
      </c>
      <c r="AK5185"/>
      <c r="AL5185">
        <v>24230.87890625</v>
      </c>
      <c r="AM5185">
        <v>22131.599609375</v>
      </c>
      <c r="AN5185">
        <v>2099.279541015625</v>
      </c>
      <c r="AO5185" s="5" t="s">
        <v>1308</v>
      </c>
    </row>
    <row r="5186" spans="1:41" ht="14.25" x14ac:dyDescent="0.45">
      <c r="A5186">
        <v>2025</v>
      </c>
      <c r="B5186" s="5" t="s">
        <v>1509</v>
      </c>
      <c r="C5186" s="5" t="s">
        <v>170</v>
      </c>
      <c r="D5186" s="5" t="s">
        <v>83</v>
      </c>
      <c r="E5186" s="5" t="s">
        <v>27</v>
      </c>
      <c r="F5186" s="5" t="s">
        <v>27</v>
      </c>
      <c r="G5186" s="5" t="s">
        <v>87</v>
      </c>
      <c r="H5186" s="5" t="s">
        <v>130</v>
      </c>
      <c r="I5186">
        <v>0</v>
      </c>
      <c r="J5186">
        <v>1075</v>
      </c>
      <c r="K5186">
        <v>101.0315639400942</v>
      </c>
      <c r="L5186">
        <v>160.05600000000001</v>
      </c>
      <c r="M5186">
        <v>219.73437499999989</v>
      </c>
      <c r="N5186">
        <v>0</v>
      </c>
      <c r="O5186">
        <v>66.43441963514384</v>
      </c>
      <c r="P5186">
        <v>0</v>
      </c>
      <c r="Q5186">
        <v>6.3621283145434564</v>
      </c>
      <c r="R5186">
        <v>33.823635380884703</v>
      </c>
      <c r="S5186">
        <v>0</v>
      </c>
      <c r="T5186">
        <v>228.677995078847</v>
      </c>
      <c r="U5186"/>
      <c r="V5186">
        <v>0</v>
      </c>
      <c r="W5186">
        <v>0</v>
      </c>
      <c r="X5186">
        <v>61.367909066541444</v>
      </c>
      <c r="Y5186">
        <v>1677.1859999999999</v>
      </c>
      <c r="Z5186">
        <v>406.23360838729138</v>
      </c>
      <c r="AA5186">
        <v>3112.8868589848448</v>
      </c>
      <c r="AB5186">
        <v>139</v>
      </c>
      <c r="AC5186">
        <v>12.86707</v>
      </c>
      <c r="AD5186">
        <v>62.380101218587207</v>
      </c>
      <c r="AE5186">
        <v>0</v>
      </c>
      <c r="AF5186">
        <v>1259.0500618551109</v>
      </c>
      <c r="AG5186">
        <v>17134.79108200152</v>
      </c>
      <c r="AH5186">
        <v>2367.7603853285582</v>
      </c>
      <c r="AI5186">
        <v>115.9239791563642</v>
      </c>
      <c r="AJ5186">
        <v>1362.8847417810459</v>
      </c>
      <c r="AK5186"/>
      <c r="AL5186">
        <v>29603.451171875</v>
      </c>
      <c r="AM5186">
        <v>26241.142578125</v>
      </c>
      <c r="AN5186">
        <v>3362.310791015625</v>
      </c>
      <c r="AO5186" s="5" t="s">
        <v>3478</v>
      </c>
    </row>
    <row r="5187" spans="1:41" ht="14.25" x14ac:dyDescent="0.45">
      <c r="A5187">
        <v>2025</v>
      </c>
      <c r="B5187" s="5" t="s">
        <v>4071</v>
      </c>
      <c r="C5187" s="5" t="s">
        <v>170</v>
      </c>
      <c r="D5187" s="5" t="s">
        <v>83</v>
      </c>
      <c r="E5187" s="5" t="s">
        <v>27</v>
      </c>
      <c r="F5187" s="5" t="s">
        <v>27</v>
      </c>
      <c r="G5187" s="5" t="s">
        <v>87</v>
      </c>
      <c r="H5187" s="5" t="s">
        <v>130</v>
      </c>
      <c r="I5187">
        <v>1171.6593810022659</v>
      </c>
      <c r="J5187">
        <v>94.19303602538136</v>
      </c>
      <c r="K5187"/>
      <c r="L5187">
        <v>128.84299999999999</v>
      </c>
      <c r="M5187">
        <v>344.60570029478401</v>
      </c>
      <c r="N5187">
        <v>0</v>
      </c>
      <c r="O5187">
        <v>57.321722344577772</v>
      </c>
      <c r="P5187">
        <v>0</v>
      </c>
      <c r="Q5187">
        <v>6.5356257034953869</v>
      </c>
      <c r="R5187">
        <v>64.266890286400582</v>
      </c>
      <c r="S5187">
        <v>0</v>
      </c>
      <c r="T5187">
        <v>234.33187620045311</v>
      </c>
      <c r="U5187">
        <v>0</v>
      </c>
      <c r="V5187">
        <v>1507</v>
      </c>
      <c r="W5187">
        <v>0</v>
      </c>
      <c r="X5187">
        <v>118.3679090665414</v>
      </c>
      <c r="Y5187">
        <v>1670.554261890175</v>
      </c>
      <c r="Z5187">
        <v>418</v>
      </c>
      <c r="AA5187">
        <v>2654</v>
      </c>
      <c r="AB5187"/>
      <c r="AC5187">
        <v>13.11131</v>
      </c>
      <c r="AD5187">
        <v>61.920053293856917</v>
      </c>
      <c r="AE5187">
        <v>0</v>
      </c>
      <c r="AF5187">
        <v>1031.0602552819939</v>
      </c>
      <c r="AG5187">
        <v>14394</v>
      </c>
      <c r="AH5187">
        <v>1195</v>
      </c>
      <c r="AI5187">
        <v>111.42250976198019</v>
      </c>
      <c r="AJ5187">
        <v>1596.9717363060879</v>
      </c>
      <c r="AK5187"/>
      <c r="AL5187">
        <v>26873.166015625</v>
      </c>
      <c r="AM5187">
        <v>24750.1953125</v>
      </c>
      <c r="AN5187">
        <v>2122.9697265625</v>
      </c>
      <c r="AO5187" s="5" t="s">
        <v>4805</v>
      </c>
    </row>
    <row r="5188" spans="1:41" ht="14.25" x14ac:dyDescent="0.45">
      <c r="A5188">
        <v>2025</v>
      </c>
      <c r="B5188" s="5" t="s">
        <v>5028</v>
      </c>
      <c r="C5188" s="5" t="s">
        <v>170</v>
      </c>
      <c r="D5188" s="5" t="s">
        <v>83</v>
      </c>
      <c r="E5188" s="5" t="s">
        <v>27</v>
      </c>
      <c r="F5188" s="5" t="s">
        <v>27</v>
      </c>
      <c r="G5188" s="5" t="s">
        <v>87</v>
      </c>
      <c r="H5188" s="5" t="s">
        <v>130</v>
      </c>
      <c r="I5188">
        <v>1148.68566764928</v>
      </c>
      <c r="J5188">
        <v>1420.323184366574</v>
      </c>
      <c r="K5188">
        <v>0</v>
      </c>
      <c r="L5188">
        <v>126.56609597008951</v>
      </c>
      <c r="M5188">
        <v>337.84872577919998</v>
      </c>
      <c r="N5188">
        <v>0</v>
      </c>
      <c r="O5188">
        <v>56.308120963199997</v>
      </c>
      <c r="P5188">
        <v>0</v>
      </c>
      <c r="Q5188">
        <v>6.5009692644396324</v>
      </c>
      <c r="R5188">
        <v>55.102435656399372</v>
      </c>
      <c r="S5188">
        <v>0</v>
      </c>
      <c r="T5188">
        <v>114.6801</v>
      </c>
      <c r="U5188">
        <v>0</v>
      </c>
      <c r="V5188">
        <v>567</v>
      </c>
      <c r="W5188">
        <v>0</v>
      </c>
      <c r="X5188">
        <v>584.79</v>
      </c>
      <c r="Y5188">
        <v>1609.2243169471619</v>
      </c>
      <c r="Z5188">
        <v>60.76204417858105</v>
      </c>
      <c r="AA5188">
        <v>2654</v>
      </c>
      <c r="AB5188">
        <v>0</v>
      </c>
      <c r="AC5188">
        <v>13.111319999999999</v>
      </c>
      <c r="AD5188">
        <v>61.916128244086323</v>
      </c>
      <c r="AE5188">
        <v>0</v>
      </c>
      <c r="AF5188">
        <v>1001.022759036162</v>
      </c>
      <c r="AG5188">
        <v>19896</v>
      </c>
      <c r="AH5188">
        <v>1752.808520999869</v>
      </c>
      <c r="AI5188">
        <v>109.23775466860801</v>
      </c>
      <c r="AJ5188">
        <v>2090.240335708042</v>
      </c>
      <c r="AK5188"/>
      <c r="AL5188">
        <v>33666.12890625</v>
      </c>
      <c r="AM5188">
        <v>30648.5390625</v>
      </c>
      <c r="AN5188">
        <v>3017.58935546875</v>
      </c>
      <c r="AO5188" s="5" t="s">
        <v>6173</v>
      </c>
    </row>
    <row r="5189" spans="1:41" ht="14.25" x14ac:dyDescent="0.45">
      <c r="A5189">
        <v>2025</v>
      </c>
      <c r="B5189" s="5" t="s">
        <v>5028</v>
      </c>
      <c r="C5189" s="5" t="s">
        <v>170</v>
      </c>
      <c r="D5189" s="5" t="s">
        <v>83</v>
      </c>
      <c r="E5189" s="5" t="s">
        <v>108</v>
      </c>
      <c r="F5189" s="5" t="s">
        <v>108</v>
      </c>
      <c r="G5189" s="5" t="s">
        <v>86</v>
      </c>
      <c r="H5189" s="5" t="s">
        <v>130</v>
      </c>
      <c r="I5189">
        <v>6470</v>
      </c>
      <c r="J5189">
        <v>41197.841384193212</v>
      </c>
      <c r="K5189">
        <v>1045</v>
      </c>
      <c r="L5189">
        <v>1310</v>
      </c>
      <c r="M5189">
        <v>10910</v>
      </c>
      <c r="N5189">
        <v>1864.5550000000001</v>
      </c>
      <c r="O5189">
        <v>6502.9942309523813</v>
      </c>
      <c r="P5189">
        <v>7870.576</v>
      </c>
      <c r="Q5189">
        <v>3104.2155392893119</v>
      </c>
      <c r="R5189">
        <v>6285.4683127127646</v>
      </c>
      <c r="S5189">
        <v>5300</v>
      </c>
      <c r="T5189">
        <v>5113</v>
      </c>
      <c r="U5189">
        <v>947</v>
      </c>
      <c r="V5189">
        <v>2373</v>
      </c>
      <c r="W5189">
        <v>1755</v>
      </c>
      <c r="X5189">
        <v>13869.1</v>
      </c>
      <c r="Y5189">
        <v>38765.5</v>
      </c>
      <c r="Z5189">
        <v>9241.5523392764335</v>
      </c>
      <c r="AA5189">
        <v>77890</v>
      </c>
      <c r="AB5189">
        <v>1228</v>
      </c>
      <c r="AC5189">
        <v>10750.94347</v>
      </c>
      <c r="AD5189">
        <v>9130</v>
      </c>
      <c r="AE5189">
        <v>5096.2987956660736</v>
      </c>
      <c r="AF5189">
        <v>24683.8779798</v>
      </c>
      <c r="AG5189">
        <v>96815</v>
      </c>
      <c r="AH5189">
        <v>12187</v>
      </c>
      <c r="AI5189">
        <v>597</v>
      </c>
      <c r="AJ5189">
        <v>24450</v>
      </c>
      <c r="AK5189">
        <v>1049</v>
      </c>
      <c r="AL5189">
        <v>427801.9375</v>
      </c>
      <c r="AM5189">
        <v>359115.8125</v>
      </c>
      <c r="AN5189">
        <v>68686.09375</v>
      </c>
      <c r="AO5189" s="5" t="s">
        <v>6174</v>
      </c>
    </row>
    <row r="5190" spans="1:41" ht="14.25" x14ac:dyDescent="0.45">
      <c r="A5190">
        <v>2025</v>
      </c>
      <c r="B5190" s="5" t="s">
        <v>589</v>
      </c>
      <c r="C5190" s="5" t="s">
        <v>170</v>
      </c>
      <c r="D5190" s="5" t="s">
        <v>83</v>
      </c>
      <c r="E5190" s="5" t="s">
        <v>108</v>
      </c>
      <c r="F5190" s="5" t="s">
        <v>108</v>
      </c>
      <c r="G5190" s="5" t="s">
        <v>86</v>
      </c>
      <c r="H5190" s="5" t="s">
        <v>130</v>
      </c>
      <c r="I5190">
        <v>5010.7547302691601</v>
      </c>
      <c r="J5190">
        <v>16476.040977495206</v>
      </c>
      <c r="K5190">
        <v>877.94367837554989</v>
      </c>
      <c r="L5190">
        <v>1210.2246594294159</v>
      </c>
      <c r="M5190">
        <v>4053.1910085100963</v>
      </c>
      <c r="N5190">
        <v>1633.8032902297114</v>
      </c>
      <c r="O5190">
        <v>9482.2163666873184</v>
      </c>
      <c r="P5190">
        <v>7570.1665032461078</v>
      </c>
      <c r="Q5190">
        <v>1832.7735577704684</v>
      </c>
      <c r="R5190">
        <v>4680.1158270450442</v>
      </c>
      <c r="S5190">
        <v>5958.1868618891231</v>
      </c>
      <c r="T5190">
        <v>7537.3641069726773</v>
      </c>
      <c r="U5190">
        <v>1069.0317824959841</v>
      </c>
      <c r="V5190">
        <v>1594.5240688271776</v>
      </c>
      <c r="W5190">
        <v>1289.8447028129301</v>
      </c>
      <c r="X5190">
        <v>10109.512011278899</v>
      </c>
      <c r="Y5190">
        <v>21953.899962280982</v>
      </c>
      <c r="Z5190">
        <v>8662.7875972800048</v>
      </c>
      <c r="AA5190">
        <v>105439.35950559018</v>
      </c>
      <c r="AB5190">
        <v>667.74676384307247</v>
      </c>
      <c r="AC5190">
        <v>8367.9520553689508</v>
      </c>
      <c r="AD5190">
        <v>7890.3731688415401</v>
      </c>
      <c r="AE5190">
        <v>4435.5350588173624</v>
      </c>
      <c r="AF5190">
        <v>14813.611260031455</v>
      </c>
      <c r="AG5190">
        <v>71823.648735400493</v>
      </c>
      <c r="AH5190">
        <v>12395.248353945492</v>
      </c>
      <c r="AI5190">
        <v>782.39962631533285</v>
      </c>
      <c r="AJ5190">
        <v>27441.31335227278</v>
      </c>
      <c r="AK5190">
        <v>978.68957327015653</v>
      </c>
      <c r="AL5190">
        <v>366038.28125</v>
      </c>
      <c r="AM5190">
        <v>304015.53125</v>
      </c>
      <c r="AN5190">
        <v>62022.71875</v>
      </c>
      <c r="AO5190" s="5" t="s">
        <v>1309</v>
      </c>
    </row>
    <row r="5191" spans="1:41" ht="14.25" x14ac:dyDescent="0.45">
      <c r="A5191">
        <v>2025</v>
      </c>
      <c r="B5191" s="5" t="s">
        <v>1509</v>
      </c>
      <c r="C5191" s="5" t="s">
        <v>170</v>
      </c>
      <c r="D5191" s="5" t="s">
        <v>83</v>
      </c>
      <c r="E5191" s="5" t="s">
        <v>108</v>
      </c>
      <c r="F5191" s="5" t="s">
        <v>108</v>
      </c>
      <c r="G5191" s="5" t="s">
        <v>86</v>
      </c>
      <c r="H5191" s="5" t="s">
        <v>130</v>
      </c>
      <c r="I5191">
        <v>3623.9257341892962</v>
      </c>
      <c r="J5191">
        <v>4798.9414509862509</v>
      </c>
      <c r="K5191">
        <v>728.06967167247183</v>
      </c>
      <c r="L5191">
        <v>1634.5985260255648</v>
      </c>
      <c r="M5191">
        <v>7317.1823134292072</v>
      </c>
      <c r="N5191">
        <v>3455.3201260125134</v>
      </c>
      <c r="O5191">
        <v>6743.3250971610423</v>
      </c>
      <c r="P5191">
        <v>8736.8374457012051</v>
      </c>
      <c r="Q5191">
        <v>1705.6518056869336</v>
      </c>
      <c r="R5191">
        <v>5108.5178983709093</v>
      </c>
      <c r="S5191">
        <v>4297.5387055077617</v>
      </c>
      <c r="T5191">
        <v>7773.3754419166171</v>
      </c>
      <c r="U5191">
        <v>1423.2940949988172</v>
      </c>
      <c r="V5191">
        <v>1247.0245955412713</v>
      </c>
      <c r="W5191">
        <v>1187.9031485182436</v>
      </c>
      <c r="X5191">
        <v>12901.090422656431</v>
      </c>
      <c r="Y5191">
        <v>23084.735379269277</v>
      </c>
      <c r="Z5191">
        <v>8662.2198671393489</v>
      </c>
      <c r="AA5191">
        <v>81557.559457636584</v>
      </c>
      <c r="AB5191"/>
      <c r="AC5191">
        <v>7691.2896920915891</v>
      </c>
      <c r="AD5191">
        <v>9581.1469454821217</v>
      </c>
      <c r="AE5191">
        <v>8634.9978807775897</v>
      </c>
      <c r="AF5191">
        <v>13800.006029191025</v>
      </c>
      <c r="AG5191">
        <v>68122.27865627881</v>
      </c>
      <c r="AH5191">
        <v>11933.654752565841</v>
      </c>
      <c r="AI5191">
        <v>806.89826770317563</v>
      </c>
      <c r="AJ5191">
        <v>30579.848270242637</v>
      </c>
      <c r="AK5191">
        <v>1009.3344816764688</v>
      </c>
      <c r="AL5191">
        <v>338146.5625</v>
      </c>
      <c r="AM5191">
        <v>273867.0625</v>
      </c>
      <c r="AN5191">
        <v>64279.5234375</v>
      </c>
      <c r="AO5191" s="5" t="s">
        <v>3479</v>
      </c>
    </row>
    <row r="5192" spans="1:41" ht="14.25" x14ac:dyDescent="0.45">
      <c r="A5192">
        <v>2025</v>
      </c>
      <c r="B5192" s="5" t="s">
        <v>4071</v>
      </c>
      <c r="C5192" s="5" t="s">
        <v>170</v>
      </c>
      <c r="D5192" s="5" t="s">
        <v>83</v>
      </c>
      <c r="E5192" s="5" t="s">
        <v>108</v>
      </c>
      <c r="F5192" s="5" t="s">
        <v>108</v>
      </c>
      <c r="G5192" s="5" t="s">
        <v>86</v>
      </c>
      <c r="H5192" s="5" t="s">
        <v>130</v>
      </c>
      <c r="I5192">
        <v>5820.6969766458114</v>
      </c>
      <c r="J5192">
        <v>31218.6294957231</v>
      </c>
      <c r="K5192">
        <v>861.9002190126746</v>
      </c>
      <c r="L5192">
        <v>1172.3665288650575</v>
      </c>
      <c r="M5192">
        <v>7538.625298109916</v>
      </c>
      <c r="N5192">
        <v>1778.9571980333742</v>
      </c>
      <c r="O5192">
        <v>6575.5364785641905</v>
      </c>
      <c r="P5192">
        <v>7457.8245628705054</v>
      </c>
      <c r="Q5192">
        <v>3337.7946034833199</v>
      </c>
      <c r="R5192">
        <v>4390.1955286076618</v>
      </c>
      <c r="S5192">
        <v>7770.5159729750894</v>
      </c>
      <c r="T5192">
        <v>6787.3851671134908</v>
      </c>
      <c r="U5192">
        <v>1035.5904338308007</v>
      </c>
      <c r="V5192">
        <v>2574.064405043192</v>
      </c>
      <c r="W5192">
        <v>1249.4959057640745</v>
      </c>
      <c r="X5192">
        <v>10108.337145855614</v>
      </c>
      <c r="Y5192">
        <v>27771.717642106032</v>
      </c>
      <c r="Z5192">
        <v>8979.916254429545</v>
      </c>
      <c r="AA5192">
        <v>78933.175926761949</v>
      </c>
      <c r="AB5192">
        <v>646.36988820606155</v>
      </c>
      <c r="AC5192">
        <v>8259.9385007114197</v>
      </c>
      <c r="AD5192">
        <v>9157.8872808883461</v>
      </c>
      <c r="AE5192">
        <v>6392.4827573905241</v>
      </c>
      <c r="AF5192">
        <v>15178.403203043663</v>
      </c>
      <c r="AG5192">
        <v>65272.02069040807</v>
      </c>
      <c r="AH5192">
        <v>12210.094558960374</v>
      </c>
      <c r="AI5192">
        <v>557.38829705689579</v>
      </c>
      <c r="AJ5192">
        <v>26584.953629553158</v>
      </c>
      <c r="AK5192">
        <v>1068.3961288051828</v>
      </c>
      <c r="AL5192">
        <v>360690.6875</v>
      </c>
      <c r="AM5192">
        <v>296158.75</v>
      </c>
      <c r="AN5192">
        <v>64531.9296875</v>
      </c>
      <c r="AO5192" s="5" t="s">
        <v>4806</v>
      </c>
    </row>
    <row r="5193" spans="1:41" ht="14.25" x14ac:dyDescent="0.45">
      <c r="A5193">
        <v>2025</v>
      </c>
      <c r="B5193" s="5" t="s">
        <v>589</v>
      </c>
      <c r="C5193" s="5" t="s">
        <v>170</v>
      </c>
      <c r="D5193" s="5" t="s">
        <v>83</v>
      </c>
      <c r="E5193" s="5" t="s">
        <v>108</v>
      </c>
      <c r="F5193" s="5" t="s">
        <v>108</v>
      </c>
      <c r="G5193" s="5" t="s">
        <v>87</v>
      </c>
      <c r="H5193" s="5" t="s">
        <v>130</v>
      </c>
      <c r="I5193">
        <v>5396.8006838607898</v>
      </c>
      <c r="J5193">
        <v>18566.020818611421</v>
      </c>
      <c r="K5193">
        <v>944.49516520970803</v>
      </c>
      <c r="L5193">
        <v>1355.7270697577219</v>
      </c>
      <c r="M5193">
        <v>4473.3955166666501</v>
      </c>
      <c r="N5193">
        <v>1863</v>
      </c>
      <c r="O5193">
        <v>10468.604474261791</v>
      </c>
      <c r="P5193">
        <v>7130.8990000000003</v>
      </c>
      <c r="Q5193">
        <v>2007.8320330283791</v>
      </c>
      <c r="R5193">
        <v>5126.3132486029344</v>
      </c>
      <c r="S5193">
        <v>6441.4969298343431</v>
      </c>
      <c r="T5193">
        <v>7612.1609999597704</v>
      </c>
      <c r="U5193">
        <v>1106.711610666317</v>
      </c>
      <c r="V5193">
        <v>1778</v>
      </c>
      <c r="W5193">
        <v>1434.769759866597</v>
      </c>
      <c r="X5193">
        <v>11380.742364282931</v>
      </c>
      <c r="Y5193">
        <v>24328.387599999998</v>
      </c>
      <c r="Z5193">
        <v>9589.0099793792433</v>
      </c>
      <c r="AA5193">
        <v>128797.0983354288</v>
      </c>
      <c r="AB5193">
        <v>629</v>
      </c>
      <c r="AC5193">
        <v>9329.0711300000021</v>
      </c>
      <c r="AD5193">
        <v>8734.0092559586974</v>
      </c>
      <c r="AE5193">
        <v>4895.3781365031145</v>
      </c>
      <c r="AF5193">
        <v>16594.616238906481</v>
      </c>
      <c r="AG5193">
        <v>81999</v>
      </c>
      <c r="AH5193">
        <v>14264.7425010971</v>
      </c>
      <c r="AI5193">
        <v>863.51296379866994</v>
      </c>
      <c r="AJ5193">
        <v>30891.947806318109</v>
      </c>
      <c r="AK5193">
        <v>1080.1527833459891</v>
      </c>
      <c r="AL5193">
        <v>419082.90625</v>
      </c>
      <c r="AM5193">
        <v>350755.8125</v>
      </c>
      <c r="AN5193">
        <v>68327.0859375</v>
      </c>
      <c r="AO5193" s="5" t="s">
        <v>1310</v>
      </c>
    </row>
    <row r="5194" spans="1:41" ht="14.25" x14ac:dyDescent="0.45">
      <c r="A5194">
        <v>2025</v>
      </c>
      <c r="B5194" s="5" t="s">
        <v>4071</v>
      </c>
      <c r="C5194" s="5" t="s">
        <v>170</v>
      </c>
      <c r="D5194" s="5" t="s">
        <v>83</v>
      </c>
      <c r="E5194" s="5" t="s">
        <v>108</v>
      </c>
      <c r="F5194" s="5" t="s">
        <v>108</v>
      </c>
      <c r="G5194" s="5" t="s">
        <v>87</v>
      </c>
      <c r="H5194" s="5" t="s">
        <v>130</v>
      </c>
      <c r="I5194">
        <v>6631.592096472823</v>
      </c>
      <c r="J5194">
        <v>35742.430579543732</v>
      </c>
      <c r="K5194">
        <v>952.25492320192109</v>
      </c>
      <c r="L5194">
        <v>1335.2819999999999</v>
      </c>
      <c r="M5194">
        <v>8420.4402867030458</v>
      </c>
      <c r="N5194">
        <v>1998.7642076826539</v>
      </c>
      <c r="O5194">
        <v>7330.3018534246048</v>
      </c>
      <c r="P5194">
        <v>8160.1900553477944</v>
      </c>
      <c r="Q5194">
        <v>3245.6452434330458</v>
      </c>
      <c r="R5194">
        <v>4883.2354433881974</v>
      </c>
      <c r="S5194">
        <v>8679</v>
      </c>
      <c r="T5194">
        <v>7732.9519146149523</v>
      </c>
      <c r="U5194">
        <v>1090.356266666322</v>
      </c>
      <c r="V5194">
        <v>2901</v>
      </c>
      <c r="W5194">
        <v>1405.25931426699</v>
      </c>
      <c r="X5194">
        <v>11516.55360069396</v>
      </c>
      <c r="Y5194">
        <v>31113</v>
      </c>
      <c r="Z5194">
        <v>10050</v>
      </c>
      <c r="AA5194">
        <v>94753</v>
      </c>
      <c r="AB5194">
        <v>628.52499999999998</v>
      </c>
      <c r="AC5194">
        <v>9226.1302600000017</v>
      </c>
      <c r="AD5194">
        <v>10249.17898080136</v>
      </c>
      <c r="AE5194">
        <v>7140.2301101079238</v>
      </c>
      <c r="AF5194">
        <v>17292.942601589599</v>
      </c>
      <c r="AG5194">
        <v>74415</v>
      </c>
      <c r="AH5194">
        <v>14186</v>
      </c>
      <c r="AI5194">
        <v>622.58763186591011</v>
      </c>
      <c r="AJ5194">
        <v>30288.566658289568</v>
      </c>
      <c r="AK5194">
        <v>1193.369540120837</v>
      </c>
      <c r="AL5194">
        <v>413183.78125</v>
      </c>
      <c r="AM5194">
        <v>340267.375</v>
      </c>
      <c r="AN5194">
        <v>72916.421875</v>
      </c>
      <c r="AO5194" s="5" t="s">
        <v>4807</v>
      </c>
    </row>
    <row r="5195" spans="1:41" ht="14.25" x14ac:dyDescent="0.45">
      <c r="A5195">
        <v>2025</v>
      </c>
      <c r="B5195" s="5" t="s">
        <v>5028</v>
      </c>
      <c r="C5195" s="5" t="s">
        <v>170</v>
      </c>
      <c r="D5195" s="5" t="s">
        <v>83</v>
      </c>
      <c r="E5195" s="5" t="s">
        <v>108</v>
      </c>
      <c r="F5195" s="5" t="s">
        <v>108</v>
      </c>
      <c r="G5195" s="5" t="s">
        <v>87</v>
      </c>
      <c r="H5195" s="5" t="s">
        <v>130</v>
      </c>
      <c r="I5195">
        <v>7431.9962696908406</v>
      </c>
      <c r="J5195">
        <v>44072.351779083852</v>
      </c>
      <c r="K5195">
        <v>1161</v>
      </c>
      <c r="L5195">
        <v>1507.28714291652</v>
      </c>
      <c r="M5195">
        <v>11272.885816832641</v>
      </c>
      <c r="N5195">
        <v>2116.3071920284392</v>
      </c>
      <c r="O5195">
        <v>7323.4277155891696</v>
      </c>
      <c r="P5195">
        <v>8915.8121045280004</v>
      </c>
      <c r="Q5195">
        <v>3533.7196352479859</v>
      </c>
      <c r="R5195">
        <v>7067.103600873168</v>
      </c>
      <c r="S5195">
        <v>5875.6067182173101</v>
      </c>
      <c r="T5195">
        <v>5863.5935129999998</v>
      </c>
      <c r="U5195">
        <v>1010.23611520637</v>
      </c>
      <c r="V5195">
        <v>2693</v>
      </c>
      <c r="W5195">
        <v>1976.41504580832</v>
      </c>
      <c r="X5195">
        <v>16060.417799999999</v>
      </c>
      <c r="Y5195">
        <v>45138.392682920639</v>
      </c>
      <c r="Z5195">
        <v>10489.34661681632</v>
      </c>
      <c r="AA5195">
        <v>94752</v>
      </c>
      <c r="AB5195">
        <v>1303</v>
      </c>
      <c r="AC5195">
        <v>12107.31475</v>
      </c>
      <c r="AD5195">
        <v>10393.31023673786</v>
      </c>
      <c r="AE5195">
        <v>5739.2601810195156</v>
      </c>
      <c r="AF5195">
        <v>28401.2915391395</v>
      </c>
      <c r="AG5195">
        <v>115004</v>
      </c>
      <c r="AH5195">
        <v>14240.83889624019</v>
      </c>
      <c r="AI5195">
        <v>672.31896430060806</v>
      </c>
      <c r="AJ5195">
        <v>28647.07186550539</v>
      </c>
      <c r="AK5195">
        <v>1181</v>
      </c>
      <c r="AL5195">
        <v>495950.25</v>
      </c>
      <c r="AM5195">
        <v>418626.46875</v>
      </c>
      <c r="AN5195">
        <v>77323.8125</v>
      </c>
      <c r="AO5195" s="5" t="s">
        <v>6175</v>
      </c>
    </row>
    <row r="5196" spans="1:41" ht="14.25" x14ac:dyDescent="0.45">
      <c r="A5196">
        <v>2025</v>
      </c>
      <c r="B5196" s="5" t="s">
        <v>1509</v>
      </c>
      <c r="C5196" s="5" t="s">
        <v>170</v>
      </c>
      <c r="D5196" s="5" t="s">
        <v>83</v>
      </c>
      <c r="E5196" s="5" t="s">
        <v>108</v>
      </c>
      <c r="F5196" s="5" t="s">
        <v>108</v>
      </c>
      <c r="G5196" s="5" t="s">
        <v>87</v>
      </c>
      <c r="H5196" s="5" t="s">
        <v>130</v>
      </c>
      <c r="I5196">
        <v>4034.871530182646</v>
      </c>
      <c r="J5196">
        <v>5243.5</v>
      </c>
      <c r="K5196">
        <v>837.72923438138628</v>
      </c>
      <c r="L5196">
        <v>1838.1815999999999</v>
      </c>
      <c r="M5196">
        <v>8187.0731249999944</v>
      </c>
      <c r="N5196">
        <v>3847.146389503454</v>
      </c>
      <c r="O5196">
        <v>7439.6629118028914</v>
      </c>
      <c r="P5196">
        <v>7980.001265599999</v>
      </c>
      <c r="Q5196">
        <v>1830.0097155574131</v>
      </c>
      <c r="R5196">
        <v>5864.9774864731644</v>
      </c>
      <c r="S5196">
        <v>4741.7700565836503</v>
      </c>
      <c r="T5196">
        <v>8118.0688252990694</v>
      </c>
      <c r="U5196">
        <v>1569.156542601095</v>
      </c>
      <c r="V5196">
        <v>1377</v>
      </c>
      <c r="W5196">
        <v>1305.5991506624759</v>
      </c>
      <c r="X5196">
        <v>14082.39979990234</v>
      </c>
      <c r="Y5196">
        <v>26195.160599999999</v>
      </c>
      <c r="Z5196">
        <v>9270.9656136349677</v>
      </c>
      <c r="AA5196">
        <v>91062.957383171582</v>
      </c>
      <c r="AB5196">
        <v>362</v>
      </c>
      <c r="AC5196">
        <v>8439.9142199999987</v>
      </c>
      <c r="AD5196">
        <v>10514.66841342039</v>
      </c>
      <c r="AE5196">
        <v>9458.0179460493728</v>
      </c>
      <c r="AF5196">
        <v>15364.8986010438</v>
      </c>
      <c r="AG5196">
        <v>80813.679745023095</v>
      </c>
      <c r="AH5196">
        <v>13616.181783761111</v>
      </c>
      <c r="AI5196">
        <v>880.78322307464339</v>
      </c>
      <c r="AJ5196">
        <v>34171.022118534012</v>
      </c>
      <c r="AK5196">
        <v>1256.4550699677411</v>
      </c>
      <c r="AL5196">
        <v>379703.90625</v>
      </c>
      <c r="AM5196">
        <v>308361.46875</v>
      </c>
      <c r="AN5196">
        <v>71342.3828125</v>
      </c>
      <c r="AO5196" s="5" t="s">
        <v>3480</v>
      </c>
    </row>
    <row r="5197" spans="1:41" ht="14.25" x14ac:dyDescent="0.45">
      <c r="A5197">
        <v>2025</v>
      </c>
      <c r="B5197" s="5" t="s">
        <v>589</v>
      </c>
      <c r="C5197" s="5" t="s">
        <v>170</v>
      </c>
      <c r="D5197" s="5" t="s">
        <v>83</v>
      </c>
      <c r="E5197" s="5" t="s">
        <v>487</v>
      </c>
      <c r="F5197" s="5" t="s">
        <v>487</v>
      </c>
      <c r="G5197" s="5" t="s">
        <v>87</v>
      </c>
      <c r="H5197" s="5" t="s">
        <v>130</v>
      </c>
      <c r="I5197">
        <v>7864.5847918900126</v>
      </c>
      <c r="J5197">
        <v>26090.222102462281</v>
      </c>
      <c r="K5197">
        <v>1840</v>
      </c>
      <c r="L5197"/>
      <c r="M5197">
        <v>12926.91795059799</v>
      </c>
      <c r="N5197">
        <v>12656.778186887999</v>
      </c>
      <c r="O5197">
        <v>12191.749015029671</v>
      </c>
      <c r="P5197"/>
      <c r="Q5197">
        <v>3317.073265104756</v>
      </c>
      <c r="R5197">
        <v>6901.6255218615024</v>
      </c>
      <c r="S5197">
        <v>15419.53592551381</v>
      </c>
      <c r="T5197">
        <v>11686.27533796641</v>
      </c>
      <c r="U5197">
        <v>1871.628473649193</v>
      </c>
      <c r="V5197">
        <v>4810</v>
      </c>
      <c r="W5197">
        <v>1706.5800548691379</v>
      </c>
      <c r="X5197">
        <v>12561.591993792939</v>
      </c>
      <c r="Y5197">
        <v>57888</v>
      </c>
      <c r="Z5197">
        <v>15827.49997768024</v>
      </c>
      <c r="AA5197">
        <v>244732.21381660941</v>
      </c>
      <c r="AB5197"/>
      <c r="AC5197">
        <v>10964.537909999999</v>
      </c>
      <c r="AD5197">
        <v>12714.814456429551</v>
      </c>
      <c r="AE5197">
        <v>10993.2745425062</v>
      </c>
      <c r="AF5197">
        <v>37739.213959980829</v>
      </c>
      <c r="AG5197">
        <v>156913</v>
      </c>
      <c r="AH5197">
        <v>34503.998793230618</v>
      </c>
      <c r="AI5197">
        <v>4546.0383982887925</v>
      </c>
      <c r="AJ5197">
        <v>39971.480264909871</v>
      </c>
      <c r="AK5197">
        <v>2051.4584101968671</v>
      </c>
      <c r="AL5197">
        <v>760690.125</v>
      </c>
      <c r="AM5197">
        <v>638541.125</v>
      </c>
      <c r="AN5197">
        <v>122148.9609375</v>
      </c>
      <c r="AO5197" s="5" t="s">
        <v>1311</v>
      </c>
    </row>
    <row r="5198" spans="1:41" ht="14.25" x14ac:dyDescent="0.45">
      <c r="A5198">
        <v>2025</v>
      </c>
      <c r="B5198" s="5" t="s">
        <v>1509</v>
      </c>
      <c r="C5198" s="5" t="s">
        <v>170</v>
      </c>
      <c r="D5198" s="5" t="s">
        <v>83</v>
      </c>
      <c r="E5198" s="5" t="s">
        <v>487</v>
      </c>
      <c r="F5198" s="5" t="s">
        <v>487</v>
      </c>
      <c r="G5198" s="5" t="s">
        <v>87</v>
      </c>
      <c r="H5198" s="5" t="s">
        <v>130</v>
      </c>
      <c r="I5198">
        <v>6437.7095449619883</v>
      </c>
      <c r="J5198"/>
      <c r="K5198">
        <v>1209.8190696298129</v>
      </c>
      <c r="L5198">
        <v>4453.4457000000002</v>
      </c>
      <c r="M5198">
        <v>23546.339474822511</v>
      </c>
      <c r="N5198">
        <v>14861.30952164508</v>
      </c>
      <c r="O5198">
        <v>9797.0630850330181</v>
      </c>
      <c r="P5198"/>
      <c r="Q5198">
        <v>3187.9466872770622</v>
      </c>
      <c r="R5198">
        <v>7809.8400647859644</v>
      </c>
      <c r="S5198">
        <v>19293.01358856451</v>
      </c>
      <c r="T5198">
        <v>12291.44223548803</v>
      </c>
      <c r="U5198">
        <v>1882.987851121314</v>
      </c>
      <c r="V5198">
        <v>9362</v>
      </c>
      <c r="W5198">
        <v>1012.419996398122</v>
      </c>
      <c r="X5198">
        <v>12616.33035969742</v>
      </c>
      <c r="Y5198">
        <v>60140</v>
      </c>
      <c r="Z5198">
        <v>14949.45736981522</v>
      </c>
      <c r="AA5198">
        <v>183809.14564816011</v>
      </c>
      <c r="AB5198">
        <v>1000</v>
      </c>
      <c r="AC5198">
        <v>11564.089040000001</v>
      </c>
      <c r="AD5198">
        <v>5778.280789185068</v>
      </c>
      <c r="AE5198">
        <v>20487.4068155717</v>
      </c>
      <c r="AF5198">
        <v>34226.398697647928</v>
      </c>
      <c r="AG5198">
        <v>98171.232615929795</v>
      </c>
      <c r="AH5198">
        <v>31846.127662725132</v>
      </c>
      <c r="AI5198">
        <v>4434.9885221573959</v>
      </c>
      <c r="AJ5198">
        <v>59892.607567366111</v>
      </c>
      <c r="AK5198">
        <v>2357.6761313994948</v>
      </c>
      <c r="AL5198">
        <v>656419.125</v>
      </c>
      <c r="AM5198">
        <v>531235.5625</v>
      </c>
      <c r="AN5198">
        <v>125183.5078125</v>
      </c>
      <c r="AO5198" s="5" t="s">
        <v>3481</v>
      </c>
    </row>
    <row r="5199" spans="1:41" ht="14.25" x14ac:dyDescent="0.45">
      <c r="A5199">
        <v>2025</v>
      </c>
      <c r="B5199" s="5" t="s">
        <v>4071</v>
      </c>
      <c r="C5199" s="5" t="s">
        <v>170</v>
      </c>
      <c r="D5199" s="5" t="s">
        <v>83</v>
      </c>
      <c r="E5199" s="5" t="s">
        <v>487</v>
      </c>
      <c r="F5199" s="5" t="s">
        <v>487</v>
      </c>
      <c r="G5199" s="5" t="s">
        <v>87</v>
      </c>
      <c r="H5199" s="5" t="s">
        <v>130</v>
      </c>
      <c r="I5199">
        <v>16268.513068587319</v>
      </c>
      <c r="J5199">
        <v>56269.661505762982</v>
      </c>
      <c r="K5199">
        <v>1173.7804967142281</v>
      </c>
      <c r="L5199"/>
      <c r="M5199">
        <v>22290.8197235681</v>
      </c>
      <c r="N5199">
        <v>13209.782968449819</v>
      </c>
      <c r="O5199">
        <v>10056.334143635589</v>
      </c>
      <c r="P5199"/>
      <c r="Q5199">
        <v>3480.8421568594522</v>
      </c>
      <c r="R5199">
        <v>5785.2753844212584</v>
      </c>
      <c r="S5199">
        <v>12462</v>
      </c>
      <c r="T5199">
        <v>12302.42350052379</v>
      </c>
      <c r="U5199">
        <v>1779.0023298239989</v>
      </c>
      <c r="V5199">
        <v>9661</v>
      </c>
      <c r="W5199">
        <v>2727.142222404862</v>
      </c>
      <c r="X5199"/>
      <c r="Y5199">
        <v>63301.546213593007</v>
      </c>
      <c r="Z5199">
        <v>18381</v>
      </c>
      <c r="AA5199">
        <v>188701</v>
      </c>
      <c r="AB5199"/>
      <c r="AC5199">
        <v>10771.46545</v>
      </c>
      <c r="AD5199">
        <v>12614</v>
      </c>
      <c r="AE5199">
        <v>12763.328232250489</v>
      </c>
      <c r="AF5199">
        <v>34929.415733689071</v>
      </c>
      <c r="AG5199">
        <v>159400</v>
      </c>
      <c r="AH5199">
        <v>35230</v>
      </c>
      <c r="AI5199">
        <v>2202.604767717497</v>
      </c>
      <c r="AJ5199">
        <v>40650.749278099051</v>
      </c>
      <c r="AK5199">
        <v>2145.6299586020909</v>
      </c>
      <c r="AL5199">
        <v>748557.375</v>
      </c>
      <c r="AM5199">
        <v>635352.625</v>
      </c>
      <c r="AN5199">
        <v>113204.734375</v>
      </c>
      <c r="AO5199" s="5" t="s">
        <v>4808</v>
      </c>
    </row>
    <row r="5200" spans="1:41" ht="14.25" x14ac:dyDescent="0.45">
      <c r="A5200">
        <v>2025</v>
      </c>
      <c r="B5200" s="5" t="s">
        <v>5028</v>
      </c>
      <c r="C5200" s="5" t="s">
        <v>170</v>
      </c>
      <c r="D5200" s="5" t="s">
        <v>83</v>
      </c>
      <c r="E5200" s="5" t="s">
        <v>487</v>
      </c>
      <c r="F5200" s="5" t="s">
        <v>487</v>
      </c>
      <c r="G5200" s="5" t="s">
        <v>87</v>
      </c>
      <c r="H5200" s="5" t="s">
        <v>130</v>
      </c>
      <c r="I5200">
        <v>9746.0282100567638</v>
      </c>
      <c r="J5200">
        <v>64495.800275028691</v>
      </c>
      <c r="K5200">
        <v>1517.490104190467</v>
      </c>
      <c r="L5200">
        <v>3612.8867395098268</v>
      </c>
      <c r="M5200">
        <v>32439.10848689952</v>
      </c>
      <c r="N5200">
        <v>16420.57193991711</v>
      </c>
      <c r="O5200">
        <v>10422.13465957609</v>
      </c>
      <c r="P5200"/>
      <c r="Q5200">
        <v>4428.4733189811004</v>
      </c>
      <c r="R5200">
        <v>6776.3873120778653</v>
      </c>
      <c r="S5200">
        <v>15807.72946811709</v>
      </c>
      <c r="T5200">
        <v>13019.631753</v>
      </c>
      <c r="U5200">
        <v>1519.087886012536</v>
      </c>
      <c r="V5200">
        <v>9128</v>
      </c>
      <c r="W5200">
        <v>5816.6653831609437</v>
      </c>
      <c r="X5200">
        <v>18076.1772743248</v>
      </c>
      <c r="Y5200">
        <v>80768</v>
      </c>
      <c r="Z5200">
        <v>20265.04667338237</v>
      </c>
      <c r="AA5200">
        <v>188701</v>
      </c>
      <c r="AB5200"/>
      <c r="AC5200">
        <v>14361.05359</v>
      </c>
      <c r="AD5200">
        <v>17682</v>
      </c>
      <c r="AE5200">
        <v>17029.681608134149</v>
      </c>
      <c r="AF5200">
        <v>47163.014265826212</v>
      </c>
      <c r="AG5200">
        <v>207109</v>
      </c>
      <c r="AH5200">
        <v>28001</v>
      </c>
      <c r="AI5200">
        <v>2559.2040977774409</v>
      </c>
      <c r="AJ5200">
        <v>43950.465969244091</v>
      </c>
      <c r="AK5200">
        <v>2114</v>
      </c>
      <c r="AL5200">
        <v>882929.5625</v>
      </c>
      <c r="AM5200">
        <v>735474.5</v>
      </c>
      <c r="AN5200">
        <v>147455.140625</v>
      </c>
      <c r="AO5200" s="5" t="s">
        <v>6176</v>
      </c>
    </row>
    <row r="5201" spans="1:41" ht="14.25" x14ac:dyDescent="0.45">
      <c r="A5201">
        <v>2025</v>
      </c>
      <c r="B5201" s="5" t="s">
        <v>5028</v>
      </c>
      <c r="C5201" s="5" t="s">
        <v>170</v>
      </c>
      <c r="D5201" s="5" t="s">
        <v>83</v>
      </c>
      <c r="E5201" s="5" t="s">
        <v>210</v>
      </c>
      <c r="F5201" s="5" t="s">
        <v>210</v>
      </c>
      <c r="G5201" s="5" t="s">
        <v>87</v>
      </c>
      <c r="H5201" s="5" t="s">
        <v>130</v>
      </c>
      <c r="I5201">
        <v>11203.58015185078</v>
      </c>
      <c r="J5201">
        <v>64643.810894503353</v>
      </c>
      <c r="K5201">
        <v>1405.9018319159461</v>
      </c>
      <c r="L5201">
        <v>3612.8867395098268</v>
      </c>
      <c r="M5201">
        <v>27436.669003609921</v>
      </c>
      <c r="N5201">
        <v>16420.57193991711</v>
      </c>
      <c r="O5201">
        <v>10628.94960388865</v>
      </c>
      <c r="P5201">
        <v>13117.946040174051</v>
      </c>
      <c r="Q5201">
        <v>4428.4733189811013</v>
      </c>
      <c r="R5201">
        <v>7776.3873120778653</v>
      </c>
      <c r="S5201">
        <v>14603.96376437282</v>
      </c>
      <c r="T5201">
        <v>13019.631753</v>
      </c>
      <c r="U5201">
        <v>1519.087886012536</v>
      </c>
      <c r="V5201">
        <v>10212</v>
      </c>
      <c r="W5201">
        <v>5816.6653831609437</v>
      </c>
      <c r="X5201">
        <v>19648.01877644</v>
      </c>
      <c r="Y5201">
        <v>80767.733336339908</v>
      </c>
      <c r="Z5201">
        <v>17619.646977394252</v>
      </c>
      <c r="AA5201">
        <v>183311</v>
      </c>
      <c r="AB5201">
        <v>2150</v>
      </c>
      <c r="AC5201">
        <v>14671.90689102495</v>
      </c>
      <c r="AD5201">
        <v>16649.517693752379</v>
      </c>
      <c r="AE5201">
        <v>17029.681608134149</v>
      </c>
      <c r="AF5201">
        <v>47163.014265826212</v>
      </c>
      <c r="AG5201">
        <v>198159</v>
      </c>
      <c r="AH5201">
        <v>31488.221169912871</v>
      </c>
      <c r="AI5201">
        <v>2559.2040977774409</v>
      </c>
      <c r="AJ5201">
        <v>43950.465969244091</v>
      </c>
      <c r="AK5201">
        <v>2114</v>
      </c>
      <c r="AL5201">
        <v>883127.9375</v>
      </c>
      <c r="AM5201">
        <v>735607.1875</v>
      </c>
      <c r="AN5201">
        <v>147520.734375</v>
      </c>
      <c r="AO5201" s="5" t="s">
        <v>6177</v>
      </c>
    </row>
    <row r="5202" spans="1:41" ht="14.25" x14ac:dyDescent="0.45">
      <c r="A5202">
        <v>2025</v>
      </c>
      <c r="B5202" s="5" t="s">
        <v>4071</v>
      </c>
      <c r="C5202" s="5" t="s">
        <v>170</v>
      </c>
      <c r="D5202" s="5" t="s">
        <v>83</v>
      </c>
      <c r="E5202" s="5" t="s">
        <v>210</v>
      </c>
      <c r="F5202" s="5" t="s">
        <v>210</v>
      </c>
      <c r="G5202" s="5" t="s">
        <v>87</v>
      </c>
      <c r="H5202" s="5" t="s">
        <v>130</v>
      </c>
      <c r="I5202">
        <v>10644.54803977645</v>
      </c>
      <c r="J5202">
        <v>53748.018122270543</v>
      </c>
      <c r="K5202">
        <v>1173.7804967142281</v>
      </c>
      <c r="L5202">
        <v>3139.0840000000012</v>
      </c>
      <c r="M5202">
        <v>17890.594825287732</v>
      </c>
      <c r="N5202">
        <v>13209.782968449819</v>
      </c>
      <c r="O5202">
        <v>9914.3650967181693</v>
      </c>
      <c r="P5202">
        <v>11166.77569636627</v>
      </c>
      <c r="Q5202">
        <v>3480.8421568594522</v>
      </c>
      <c r="R5202">
        <v>6785.2753844212584</v>
      </c>
      <c r="S5202">
        <v>18407</v>
      </c>
      <c r="T5202">
        <v>12302.42350052379</v>
      </c>
      <c r="U5202">
        <v>1779.0023298239989</v>
      </c>
      <c r="V5202">
        <v>10674</v>
      </c>
      <c r="W5202">
        <v>2727.142222404862</v>
      </c>
      <c r="X5202">
        <v>15421.97157244795</v>
      </c>
      <c r="Y5202">
        <v>63301.546213593007</v>
      </c>
      <c r="Z5202">
        <v>17542.42577424011</v>
      </c>
      <c r="AA5202">
        <v>183312</v>
      </c>
      <c r="AB5202">
        <v>1008.038</v>
      </c>
      <c r="AC5202">
        <v>11136.94967</v>
      </c>
      <c r="AD5202">
        <v>15875.16693005042</v>
      </c>
      <c r="AE5202">
        <v>19919.146897758779</v>
      </c>
      <c r="AF5202">
        <v>34929.415733689071</v>
      </c>
      <c r="AG5202">
        <v>157695</v>
      </c>
      <c r="AH5202">
        <v>34053</v>
      </c>
      <c r="AI5202">
        <v>2202.604767717497</v>
      </c>
      <c r="AJ5202">
        <v>40650.749278099051</v>
      </c>
      <c r="AK5202">
        <v>2145.6299586020909</v>
      </c>
      <c r="AL5202">
        <v>776236.25</v>
      </c>
      <c r="AM5202">
        <v>643114.5</v>
      </c>
      <c r="AN5202">
        <v>133121.703125</v>
      </c>
      <c r="AO5202" s="5" t="s">
        <v>4809</v>
      </c>
    </row>
    <row r="5203" spans="1:41" ht="14.25" x14ac:dyDescent="0.45">
      <c r="A5203">
        <v>2025</v>
      </c>
      <c r="B5203" s="5" t="s">
        <v>589</v>
      </c>
      <c r="C5203" s="5" t="s">
        <v>170</v>
      </c>
      <c r="D5203" s="5" t="s">
        <v>83</v>
      </c>
      <c r="E5203" s="5" t="s">
        <v>210</v>
      </c>
      <c r="F5203" s="5" t="s">
        <v>210</v>
      </c>
      <c r="G5203" s="5" t="s">
        <v>87</v>
      </c>
      <c r="H5203" s="5" t="s">
        <v>130</v>
      </c>
      <c r="I5203">
        <v>7864.5847918900126</v>
      </c>
      <c r="J5203">
        <v>26090.222102462281</v>
      </c>
      <c r="K5203">
        <v>1164.915439557318</v>
      </c>
      <c r="L5203">
        <v>2531.054594838693</v>
      </c>
      <c r="M5203">
        <v>10212.569812411481</v>
      </c>
      <c r="N5203">
        <v>12657.05322</v>
      </c>
      <c r="O5203">
        <v>13048.25051634086</v>
      </c>
      <c r="P5203">
        <v>9403.7759999999998</v>
      </c>
      <c r="Q5203">
        <v>3317.073265104756</v>
      </c>
      <c r="R5203">
        <v>6901.6255218615024</v>
      </c>
      <c r="S5203">
        <v>19647.16852138612</v>
      </c>
      <c r="T5203">
        <v>11686.27533796641</v>
      </c>
      <c r="U5203">
        <v>1871.628473649193</v>
      </c>
      <c r="V5203">
        <v>6810</v>
      </c>
      <c r="W5203">
        <v>2052.4371440935838</v>
      </c>
      <c r="X5203">
        <v>13786.98728920613</v>
      </c>
      <c r="Y5203">
        <v>57887.583639999997</v>
      </c>
      <c r="Z5203">
        <v>14919.06387400112</v>
      </c>
      <c r="AA5203">
        <v>254620.2305147392</v>
      </c>
      <c r="AB5203">
        <v>1009</v>
      </c>
      <c r="AC5203">
        <v>11280.65880865</v>
      </c>
      <c r="AD5203">
        <v>15078.38077164021</v>
      </c>
      <c r="AE5203">
        <v>19709.43862335493</v>
      </c>
      <c r="AF5203">
        <v>37739.213959980822</v>
      </c>
      <c r="AG5203">
        <v>162429</v>
      </c>
      <c r="AH5203">
        <v>34928.343596281731</v>
      </c>
      <c r="AI5203">
        <v>2901.4129316385802</v>
      </c>
      <c r="AJ5203">
        <v>39971.480264909871</v>
      </c>
      <c r="AK5203">
        <v>2051.4584101968671</v>
      </c>
      <c r="AL5203">
        <v>803570.8125</v>
      </c>
      <c r="AM5203">
        <v>676003.75</v>
      </c>
      <c r="AN5203">
        <v>127567.203125</v>
      </c>
      <c r="AO5203" s="5" t="s">
        <v>1312</v>
      </c>
    </row>
    <row r="5204" spans="1:41" ht="14.25" x14ac:dyDescent="0.45">
      <c r="A5204">
        <v>2025</v>
      </c>
      <c r="B5204" s="5" t="s">
        <v>1509</v>
      </c>
      <c r="C5204" s="5" t="s">
        <v>170</v>
      </c>
      <c r="D5204" s="5" t="s">
        <v>83</v>
      </c>
      <c r="E5204" s="5" t="s">
        <v>210</v>
      </c>
      <c r="F5204" s="5" t="s">
        <v>210</v>
      </c>
      <c r="G5204" s="5" t="s">
        <v>87</v>
      </c>
      <c r="H5204" s="5" t="s">
        <v>130</v>
      </c>
      <c r="I5204">
        <v>6437.7095449619883</v>
      </c>
      <c r="J5204">
        <v>8444.02</v>
      </c>
      <c r="K5204">
        <v>1209.8190696298129</v>
      </c>
      <c r="L5204">
        <v>3341.3631999999998</v>
      </c>
      <c r="M5204">
        <v>20432.00204374126</v>
      </c>
      <c r="N5204">
        <v>14190.86259064797</v>
      </c>
      <c r="O5204">
        <v>9954.507669627792</v>
      </c>
      <c r="P5204">
        <v>9923.6872415999987</v>
      </c>
      <c r="Q5204">
        <v>3148.5582557333678</v>
      </c>
      <c r="R5204">
        <v>7809.8400647859644</v>
      </c>
      <c r="S5204">
        <v>19288.092837826902</v>
      </c>
      <c r="T5204">
        <v>12175.38815298551</v>
      </c>
      <c r="U5204">
        <v>1882.987851121314</v>
      </c>
      <c r="V5204">
        <v>3367</v>
      </c>
      <c r="W5204">
        <v>1591.141159686204</v>
      </c>
      <c r="X5204">
        <v>13251.295939873409</v>
      </c>
      <c r="Y5204">
        <v>60139.941619999998</v>
      </c>
      <c r="Z5204">
        <v>14949.45736981522</v>
      </c>
      <c r="AA5204">
        <v>183809.14564816011</v>
      </c>
      <c r="AB5204">
        <v>1000</v>
      </c>
      <c r="AC5204">
        <v>11957.37425842666</v>
      </c>
      <c r="AD5204">
        <v>17223.43704477455</v>
      </c>
      <c r="AE5204">
        <v>24042.266009181181</v>
      </c>
      <c r="AF5204">
        <v>34226.398697647928</v>
      </c>
      <c r="AG5204">
        <v>148263.48160739639</v>
      </c>
      <c r="AH5204">
        <v>31997.71535163248</v>
      </c>
      <c r="AI5204">
        <v>2757.4705461741801</v>
      </c>
      <c r="AJ5204">
        <v>59892.607567366111</v>
      </c>
      <c r="AK5204">
        <v>2357.6761313994948</v>
      </c>
      <c r="AL5204">
        <v>729065.3125</v>
      </c>
      <c r="AM5204">
        <v>595826.75</v>
      </c>
      <c r="AN5204">
        <v>133238.546875</v>
      </c>
      <c r="AO5204" s="5" t="s">
        <v>3482</v>
      </c>
    </row>
    <row r="5205" spans="1:41" ht="14.25" x14ac:dyDescent="0.45">
      <c r="A5205">
        <v>2025</v>
      </c>
      <c r="B5205" s="5" t="s">
        <v>5028</v>
      </c>
      <c r="C5205" s="5" t="s">
        <v>170</v>
      </c>
      <c r="D5205" s="5" t="s">
        <v>83</v>
      </c>
      <c r="E5205" s="5" t="s">
        <v>24</v>
      </c>
      <c r="F5205" s="5" t="s">
        <v>24</v>
      </c>
      <c r="G5205" s="5" t="s">
        <v>86</v>
      </c>
      <c r="H5205" s="5" t="s">
        <v>130</v>
      </c>
      <c r="I5205">
        <v>2000</v>
      </c>
      <c r="J5205">
        <v>7249.9999999999991</v>
      </c>
      <c r="K5205">
        <v>100</v>
      </c>
      <c r="L5205">
        <v>400</v>
      </c>
      <c r="M5205">
        <v>8000</v>
      </c>
      <c r="N5205">
        <v>3326.5814999999998</v>
      </c>
      <c r="O5205">
        <v>111.68300000000001</v>
      </c>
      <c r="P5205">
        <v>94.64</v>
      </c>
      <c r="Q5205">
        <v>726.67866826120155</v>
      </c>
      <c r="R5205">
        <v>441.072</v>
      </c>
      <c r="S5205">
        <v>4264.3999999999996</v>
      </c>
      <c r="T5205">
        <v>200</v>
      </c>
      <c r="U5205">
        <v>0</v>
      </c>
      <c r="V5205">
        <v>520</v>
      </c>
      <c r="W5205">
        <v>1249</v>
      </c>
      <c r="X5205">
        <v>3795</v>
      </c>
      <c r="Y5205">
        <v>14038.5</v>
      </c>
      <c r="Z5205">
        <v>3944.7136128086049</v>
      </c>
      <c r="AA5205">
        <v>30430</v>
      </c>
      <c r="AB5205">
        <v>145</v>
      </c>
      <c r="AC5205">
        <v>1081.75368</v>
      </c>
      <c r="AD5205">
        <v>2085</v>
      </c>
      <c r="AE5205">
        <v>1488</v>
      </c>
      <c r="AF5205">
        <v>9570</v>
      </c>
      <c r="AG5205">
        <v>54993</v>
      </c>
      <c r="AH5205">
        <v>9900</v>
      </c>
      <c r="AI5205">
        <v>2362</v>
      </c>
      <c r="AJ5205">
        <v>9020</v>
      </c>
      <c r="AK5205">
        <v>98</v>
      </c>
      <c r="AL5205">
        <v>171635.015625</v>
      </c>
      <c r="AM5205">
        <v>139324.9375</v>
      </c>
      <c r="AN5205">
        <v>32310.08203125</v>
      </c>
      <c r="AO5205" s="5" t="s">
        <v>6178</v>
      </c>
    </row>
    <row r="5206" spans="1:41" ht="14.25" x14ac:dyDescent="0.45">
      <c r="A5206">
        <v>2025</v>
      </c>
      <c r="B5206" s="5" t="s">
        <v>4071</v>
      </c>
      <c r="C5206" s="5" t="s">
        <v>170</v>
      </c>
      <c r="D5206" s="5" t="s">
        <v>83</v>
      </c>
      <c r="E5206" s="5" t="s">
        <v>24</v>
      </c>
      <c r="F5206" s="5" t="s">
        <v>24</v>
      </c>
      <c r="G5206" s="5" t="s">
        <v>86</v>
      </c>
      <c r="H5206" s="5" t="s">
        <v>130</v>
      </c>
      <c r="I5206">
        <v>2313.8813069705084</v>
      </c>
      <c r="J5206">
        <v>5656.1543059279093</v>
      </c>
      <c r="K5206">
        <v>102.83916919868925</v>
      </c>
      <c r="L5206">
        <v>308.51750759606773</v>
      </c>
      <c r="M5206">
        <v>5141.9584599344626</v>
      </c>
      <c r="N5206">
        <v>2996.7961223430161</v>
      </c>
      <c r="O5206">
        <v>115.17986950253196</v>
      </c>
      <c r="P5206">
        <v>97.326989729639507</v>
      </c>
      <c r="Q5206">
        <v>265.4273614640781</v>
      </c>
      <c r="R5206">
        <v>577.78130430899591</v>
      </c>
      <c r="S5206">
        <v>5262.2823446803131</v>
      </c>
      <c r="T5206">
        <v>514.19584599344626</v>
      </c>
      <c r="U5206">
        <v>0</v>
      </c>
      <c r="V5206">
        <v>534.76367983318414</v>
      </c>
      <c r="W5206">
        <v>241.67204761691974</v>
      </c>
      <c r="X5206">
        <v>2794.1641925064146</v>
      </c>
      <c r="Y5206">
        <v>12987.044482256471</v>
      </c>
      <c r="Z5206">
        <v>4158.8160023949931</v>
      </c>
      <c r="AA5206">
        <v>31007.037905096797</v>
      </c>
      <c r="AB5206">
        <v>118.34731591385159</v>
      </c>
      <c r="AC5206">
        <v>590.36495186615355</v>
      </c>
      <c r="AD5206">
        <v>2109.5823819458979</v>
      </c>
      <c r="AE5206">
        <v>1506.5938287607976</v>
      </c>
      <c r="AF5206">
        <v>9592.8377028537325</v>
      </c>
      <c r="AG5206">
        <v>35677.992970101259</v>
      </c>
      <c r="AH5206">
        <v>9010.768005189153</v>
      </c>
      <c r="AI5206">
        <v>2429.0611764730402</v>
      </c>
      <c r="AJ5206">
        <v>9511.594759186768</v>
      </c>
      <c r="AK5206">
        <v>100.78238581471547</v>
      </c>
      <c r="AL5206">
        <v>145723.765625</v>
      </c>
      <c r="AM5206">
        <v>117782.9296875</v>
      </c>
      <c r="AN5206">
        <v>27940.833984375</v>
      </c>
      <c r="AO5206" s="5" t="s">
        <v>4810</v>
      </c>
    </row>
    <row r="5207" spans="1:41" ht="14.25" x14ac:dyDescent="0.45">
      <c r="A5207">
        <v>2025</v>
      </c>
      <c r="B5207" s="5" t="s">
        <v>1509</v>
      </c>
      <c r="C5207" s="5" t="s">
        <v>170</v>
      </c>
      <c r="D5207" s="5" t="s">
        <v>83</v>
      </c>
      <c r="E5207" s="5" t="s">
        <v>24</v>
      </c>
      <c r="F5207" s="5" t="s">
        <v>24</v>
      </c>
      <c r="G5207" s="5" t="s">
        <v>86</v>
      </c>
      <c r="H5207" s="5" t="s">
        <v>130</v>
      </c>
      <c r="I5207">
        <v>2572.8777871132465</v>
      </c>
      <c r="J5207">
        <v>5035.5251002815585</v>
      </c>
      <c r="K5207">
        <v>109.48416115375517</v>
      </c>
      <c r="L5207">
        <v>318.59890895742757</v>
      </c>
      <c r="M5207">
        <v>4982.9370206258636</v>
      </c>
      <c r="N5207">
        <v>3961.524524473346</v>
      </c>
      <c r="O5207">
        <v>175.17465784600827</v>
      </c>
      <c r="P5207">
        <v>121.52741888066824</v>
      </c>
      <c r="Q5207">
        <v>240.03795088356802</v>
      </c>
      <c r="R5207">
        <v>294.61092924863976</v>
      </c>
      <c r="S5207">
        <v>7582.3255807033147</v>
      </c>
      <c r="T5207">
        <v>218.96832230751033</v>
      </c>
      <c r="U5207"/>
      <c r="V5207">
        <v>341.59058279971612</v>
      </c>
      <c r="W5207">
        <v>257.28777871132468</v>
      </c>
      <c r="X5207">
        <v>854.20881909471279</v>
      </c>
      <c r="Y5207">
        <v>11721.921713926797</v>
      </c>
      <c r="Z5207">
        <v>1427.2847926728716</v>
      </c>
      <c r="AA5207">
        <v>20569.882698627818</v>
      </c>
      <c r="AB5207"/>
      <c r="AC5207">
        <v>698.25713459030419</v>
      </c>
      <c r="AD5207">
        <v>3661.5894734260546</v>
      </c>
      <c r="AE5207">
        <v>1853.1508085206906</v>
      </c>
      <c r="AF5207">
        <v>5289.9906669791872</v>
      </c>
      <c r="AG5207">
        <v>38997.449696854739</v>
      </c>
      <c r="AH5207">
        <v>7432.5760371116539</v>
      </c>
      <c r="AI5207">
        <v>2533.4634890978946</v>
      </c>
      <c r="AJ5207">
        <v>8277.0025832238916</v>
      </c>
      <c r="AK5207">
        <v>107.29447793068006</v>
      </c>
      <c r="AL5207">
        <v>129636.546875</v>
      </c>
      <c r="AM5207">
        <v>101721.234375</v>
      </c>
      <c r="AN5207">
        <v>27915.310546875</v>
      </c>
      <c r="AO5207" s="5" t="s">
        <v>3483</v>
      </c>
    </row>
    <row r="5208" spans="1:41" ht="14.25" x14ac:dyDescent="0.45">
      <c r="A5208">
        <v>2025</v>
      </c>
      <c r="B5208" s="5" t="s">
        <v>589</v>
      </c>
      <c r="C5208" s="5" t="s">
        <v>170</v>
      </c>
      <c r="D5208" s="5" t="s">
        <v>83</v>
      </c>
      <c r="E5208" s="5" t="s">
        <v>24</v>
      </c>
      <c r="F5208" s="5" t="s">
        <v>24</v>
      </c>
      <c r="G5208" s="5" t="s">
        <v>86</v>
      </c>
      <c r="H5208" s="5" t="s">
        <v>130</v>
      </c>
      <c r="I5208">
        <v>2388.6013015054259</v>
      </c>
      <c r="J5208">
        <v>5838.803181457708</v>
      </c>
      <c r="K5208">
        <v>106.1600578446856</v>
      </c>
      <c r="L5208">
        <v>318.4801735340568</v>
      </c>
      <c r="M5208">
        <v>4246.4023137874237</v>
      </c>
      <c r="N5208">
        <v>2951.2496080822598</v>
      </c>
      <c r="O5208">
        <v>118.89926478604788</v>
      </c>
      <c r="P5208">
        <v>100.85205495245133</v>
      </c>
      <c r="Q5208">
        <v>286.42957027063466</v>
      </c>
      <c r="R5208">
        <v>285.66609965426449</v>
      </c>
      <c r="S5208">
        <v>7181.8890675366783</v>
      </c>
      <c r="T5208">
        <v>424.64023137874239</v>
      </c>
      <c r="U5208">
        <v>0</v>
      </c>
      <c r="V5208">
        <v>331.21938047541909</v>
      </c>
      <c r="W5208">
        <v>249.47613593501117</v>
      </c>
      <c r="X5208">
        <v>828.27375842231572</v>
      </c>
      <c r="Y5208">
        <v>12610.222471080979</v>
      </c>
      <c r="Z5208">
        <v>2265.1167715009506</v>
      </c>
      <c r="AA5208">
        <v>24662.62104125887</v>
      </c>
      <c r="AB5208">
        <v>122.08406652138844</v>
      </c>
      <c r="AC5208">
        <v>687.21287716180359</v>
      </c>
      <c r="AD5208">
        <v>3667.4171170151558</v>
      </c>
      <c r="AE5208">
        <v>1558.8925070121875</v>
      </c>
      <c r="AF5208">
        <v>8004.0604396121362</v>
      </c>
      <c r="AG5208">
        <v>39108.303709403728</v>
      </c>
      <c r="AH5208">
        <v>9147.1967272980219</v>
      </c>
      <c r="AI5208">
        <v>2456.5437385260248</v>
      </c>
      <c r="AJ5208">
        <v>9818.7437500549713</v>
      </c>
      <c r="AK5208">
        <v>104.0368566877919</v>
      </c>
      <c r="AL5208">
        <v>139869.5</v>
      </c>
      <c r="AM5208">
        <v>111216.46875</v>
      </c>
      <c r="AN5208">
        <v>28653.01953125</v>
      </c>
      <c r="AO5208" s="5" t="s">
        <v>1313</v>
      </c>
    </row>
    <row r="5209" spans="1:41" ht="14.25" x14ac:dyDescent="0.45">
      <c r="A5209">
        <v>2025</v>
      </c>
      <c r="B5209" s="5" t="s">
        <v>4071</v>
      </c>
      <c r="C5209" s="5" t="s">
        <v>170</v>
      </c>
      <c r="D5209" s="5" t="s">
        <v>83</v>
      </c>
      <c r="E5209" s="5" t="s">
        <v>24</v>
      </c>
      <c r="F5209" s="5" t="s">
        <v>24</v>
      </c>
      <c r="G5209" s="5" t="s">
        <v>87</v>
      </c>
      <c r="H5209" s="5" t="s">
        <v>130</v>
      </c>
      <c r="I5209">
        <v>2636.2336072550979</v>
      </c>
      <c r="J5209">
        <v>6475.7712267449688</v>
      </c>
      <c r="K5209">
        <v>114.8679038844295</v>
      </c>
      <c r="L5209">
        <v>351.39</v>
      </c>
      <c r="M5209">
        <v>5743.4283382463991</v>
      </c>
      <c r="N5209">
        <v>3367.0786647835998</v>
      </c>
      <c r="O5209">
        <v>128.40065805185421</v>
      </c>
      <c r="P5209">
        <v>106.4930834740704</v>
      </c>
      <c r="Q5209">
        <v>258.09948051142089</v>
      </c>
      <c r="R5209">
        <v>642.66890286400587</v>
      </c>
      <c r="S5209">
        <v>5878</v>
      </c>
      <c r="T5209">
        <v>585.82969050113275</v>
      </c>
      <c r="U5209">
        <v>0</v>
      </c>
      <c r="V5209">
        <v>603</v>
      </c>
      <c r="W5209">
        <v>271.79912662777173</v>
      </c>
      <c r="X5209">
        <v>3183.425842234913</v>
      </c>
      <c r="Y5209">
        <v>14566.20408489972</v>
      </c>
      <c r="Z5209">
        <v>4654</v>
      </c>
      <c r="AA5209">
        <v>36314</v>
      </c>
      <c r="AB5209">
        <v>115.08</v>
      </c>
      <c r="AC5209">
        <v>659.42184999999995</v>
      </c>
      <c r="AD5209">
        <v>2360.9689379373331</v>
      </c>
      <c r="AE5209">
        <v>1682.8245031061949</v>
      </c>
      <c r="AF5209">
        <v>10929.238705989141</v>
      </c>
      <c r="AG5209">
        <v>40676</v>
      </c>
      <c r="AH5209">
        <v>10469</v>
      </c>
      <c r="AI5209">
        <v>2713.1955469876011</v>
      </c>
      <c r="AJ5209">
        <v>10836.67761488995</v>
      </c>
      <c r="AK5209">
        <v>112.5711954296294</v>
      </c>
      <c r="AL5209">
        <v>166435.671875</v>
      </c>
      <c r="AM5209">
        <v>134759.109375</v>
      </c>
      <c r="AN5209">
        <v>31676.56640625</v>
      </c>
      <c r="AO5209" s="5" t="s">
        <v>4811</v>
      </c>
    </row>
    <row r="5210" spans="1:41" ht="14.25" x14ac:dyDescent="0.45">
      <c r="A5210">
        <v>2025</v>
      </c>
      <c r="B5210" s="5" t="s">
        <v>1509</v>
      </c>
      <c r="C5210" s="5" t="s">
        <v>170</v>
      </c>
      <c r="D5210" s="5" t="s">
        <v>83</v>
      </c>
      <c r="E5210" s="5" t="s">
        <v>24</v>
      </c>
      <c r="F5210" s="5" t="s">
        <v>24</v>
      </c>
      <c r="G5210" s="5" t="s">
        <v>87</v>
      </c>
      <c r="H5210" s="5" t="s">
        <v>130</v>
      </c>
      <c r="I5210">
        <v>2864.6368869876792</v>
      </c>
      <c r="J5210">
        <v>5502</v>
      </c>
      <c r="K5210">
        <v>126.0112653444</v>
      </c>
      <c r="L5210">
        <v>358.2792</v>
      </c>
      <c r="M5210">
        <v>5575.3250387463158</v>
      </c>
      <c r="N5210">
        <v>4410.7533355657088</v>
      </c>
      <c r="O5210">
        <v>193.26376621132749</v>
      </c>
      <c r="P5210">
        <v>111</v>
      </c>
      <c r="Q5210">
        <v>257.53895417271912</v>
      </c>
      <c r="R5210">
        <v>338.23635380884701</v>
      </c>
      <c r="S5210">
        <v>8366.101357451118</v>
      </c>
      <c r="T5210">
        <v>228.677995078847</v>
      </c>
      <c r="U5210"/>
      <c r="V5210">
        <v>377</v>
      </c>
      <c r="W5210">
        <v>282.7795395444071</v>
      </c>
      <c r="X5210">
        <v>932.42584223491303</v>
      </c>
      <c r="Y5210">
        <v>13368.195540000001</v>
      </c>
      <c r="Z5210">
        <v>1527.588590071681</v>
      </c>
      <c r="AA5210">
        <v>22967.268319682309</v>
      </c>
      <c r="AB5210">
        <v>136</v>
      </c>
      <c r="AC5210">
        <v>766.22133999999994</v>
      </c>
      <c r="AD5210">
        <v>4018.3497234952579</v>
      </c>
      <c r="AE5210">
        <v>2029.7785645948841</v>
      </c>
      <c r="AF5210">
        <v>5889.8648324263104</v>
      </c>
      <c r="AG5210">
        <v>46262.800846339451</v>
      </c>
      <c r="AH5210">
        <v>8480.4955850745955</v>
      </c>
      <c r="AI5210">
        <v>2765.444203792028</v>
      </c>
      <c r="AJ5210">
        <v>9249.0203302196624</v>
      </c>
      <c r="AK5210">
        <v>133.56394061919789</v>
      </c>
      <c r="AL5210">
        <v>147518.625</v>
      </c>
      <c r="AM5210">
        <v>116280.1875</v>
      </c>
      <c r="AN5210">
        <v>31238.4375</v>
      </c>
      <c r="AO5210" s="5" t="s">
        <v>3484</v>
      </c>
    </row>
    <row r="5211" spans="1:41" ht="14.25" x14ac:dyDescent="0.45">
      <c r="A5211">
        <v>2025</v>
      </c>
      <c r="B5211" s="5" t="s">
        <v>5028</v>
      </c>
      <c r="C5211" s="5" t="s">
        <v>170</v>
      </c>
      <c r="D5211" s="5" t="s">
        <v>83</v>
      </c>
      <c r="E5211" s="5" t="s">
        <v>24</v>
      </c>
      <c r="F5211" s="5" t="s">
        <v>24</v>
      </c>
      <c r="G5211" s="5" t="s">
        <v>87</v>
      </c>
      <c r="H5211" s="5" t="s">
        <v>130</v>
      </c>
      <c r="I5211">
        <v>2297.3713352985601</v>
      </c>
      <c r="J5211">
        <v>7903.3843038864434</v>
      </c>
      <c r="K5211">
        <v>111</v>
      </c>
      <c r="L5211">
        <v>460.24034898214359</v>
      </c>
      <c r="M5211">
        <v>9009.2993541120013</v>
      </c>
      <c r="N5211">
        <v>3775.7364911835539</v>
      </c>
      <c r="O5211">
        <v>125.7731974706613</v>
      </c>
      <c r="P5211">
        <v>107.20847592</v>
      </c>
      <c r="Q5211">
        <v>827.22306039946034</v>
      </c>
      <c r="R5211">
        <v>495.92192090759431</v>
      </c>
      <c r="S5211">
        <v>4727.5353375784707</v>
      </c>
      <c r="T5211">
        <v>229.36019999999999</v>
      </c>
      <c r="U5211">
        <v>0</v>
      </c>
      <c r="V5211">
        <v>590</v>
      </c>
      <c r="W5211">
        <v>1406.5768616607361</v>
      </c>
      <c r="X5211">
        <v>4394.6099999999997</v>
      </c>
      <c r="Y5211">
        <v>16324.744760073811</v>
      </c>
      <c r="Z5211">
        <v>4477.3287938834401</v>
      </c>
      <c r="AA5211">
        <v>36314</v>
      </c>
      <c r="AB5211">
        <v>238</v>
      </c>
      <c r="AC5211">
        <v>1218.2309700000001</v>
      </c>
      <c r="AD5211">
        <v>2373.482334729073</v>
      </c>
      <c r="AE5211">
        <v>1675.729679864832</v>
      </c>
      <c r="AF5211">
        <v>11011.250349397789</v>
      </c>
      <c r="AG5211">
        <v>65325</v>
      </c>
      <c r="AH5211">
        <v>11568.536238599139</v>
      </c>
      <c r="AI5211">
        <v>2659.9956343015692</v>
      </c>
      <c r="AJ5211">
        <v>10568.36761664044</v>
      </c>
      <c r="AK5211">
        <v>110</v>
      </c>
      <c r="AL5211">
        <v>200325.90625</v>
      </c>
      <c r="AM5211">
        <v>163371.75</v>
      </c>
      <c r="AN5211">
        <v>36954.171875</v>
      </c>
      <c r="AO5211" s="5" t="s">
        <v>6179</v>
      </c>
    </row>
    <row r="5212" spans="1:41" ht="14.25" x14ac:dyDescent="0.45">
      <c r="A5212">
        <v>2025</v>
      </c>
      <c r="B5212" s="5" t="s">
        <v>589</v>
      </c>
      <c r="C5212" s="5" t="s">
        <v>170</v>
      </c>
      <c r="D5212" s="5" t="s">
        <v>83</v>
      </c>
      <c r="E5212" s="5" t="s">
        <v>24</v>
      </c>
      <c r="F5212" s="5" t="s">
        <v>24</v>
      </c>
      <c r="G5212" s="5" t="s">
        <v>87</v>
      </c>
      <c r="H5212" s="5" t="s">
        <v>130</v>
      </c>
      <c r="I5212">
        <v>2572.6274446370289</v>
      </c>
      <c r="J5212">
        <v>6579.4532540182217</v>
      </c>
      <c r="K5212">
        <v>114.20739603503119</v>
      </c>
      <c r="L5212">
        <v>356.77028151519011</v>
      </c>
      <c r="M5212">
        <v>4686.637524009062</v>
      </c>
      <c r="N5212">
        <v>3365</v>
      </c>
      <c r="O5212">
        <v>131.26776770234221</v>
      </c>
      <c r="P5212">
        <v>95</v>
      </c>
      <c r="Q5212">
        <v>313.78806397421721</v>
      </c>
      <c r="R5212">
        <v>312.90121130591569</v>
      </c>
      <c r="S5212">
        <v>7764.4621512055637</v>
      </c>
      <c r="T5212">
        <v>428.85414084280387</v>
      </c>
      <c r="U5212">
        <v>0</v>
      </c>
      <c r="V5212">
        <v>369</v>
      </c>
      <c r="W5212">
        <v>277.50690828695491</v>
      </c>
      <c r="X5212">
        <v>932.42584223491303</v>
      </c>
      <c r="Y5212">
        <v>14006.199640000001</v>
      </c>
      <c r="Z5212">
        <v>2507.3023068465582</v>
      </c>
      <c r="AA5212">
        <v>28895.04180283703</v>
      </c>
      <c r="AB5212">
        <v>115</v>
      </c>
      <c r="AC5212">
        <v>766.14416999999992</v>
      </c>
      <c r="AD5212">
        <v>4059.5361410738619</v>
      </c>
      <c r="AE5212">
        <v>1720.5068148014429</v>
      </c>
      <c r="AF5212">
        <v>8966.3694434016361</v>
      </c>
      <c r="AG5212">
        <v>44649</v>
      </c>
      <c r="AH5212">
        <v>10526.808515317151</v>
      </c>
      <c r="AI5212">
        <v>2711.2198076392428</v>
      </c>
      <c r="AJ5212">
        <v>11053.411167187751</v>
      </c>
      <c r="AK5212">
        <v>114.8226193382221</v>
      </c>
      <c r="AL5212">
        <v>158391.265625</v>
      </c>
      <c r="AM5212">
        <v>126528.5234375</v>
      </c>
      <c r="AN5212">
        <v>31862.75</v>
      </c>
      <c r="AO5212" s="5" t="s">
        <v>1314</v>
      </c>
    </row>
    <row r="5213" spans="1:41" ht="14.25" x14ac:dyDescent="0.45">
      <c r="A5213">
        <v>2025</v>
      </c>
      <c r="B5213" s="5" t="s">
        <v>4071</v>
      </c>
      <c r="C5213" s="5" t="s">
        <v>170</v>
      </c>
      <c r="D5213" s="5" t="s">
        <v>83</v>
      </c>
      <c r="E5213" s="5" t="s">
        <v>213</v>
      </c>
      <c r="F5213" s="5" t="s">
        <v>213</v>
      </c>
      <c r="G5213" s="5" t="s">
        <v>87</v>
      </c>
      <c r="H5213" s="5" t="s">
        <v>130</v>
      </c>
      <c r="I5213">
        <v>0</v>
      </c>
      <c r="J5213"/>
      <c r="K5213"/>
      <c r="L5213"/>
      <c r="M5213">
        <v>194.51777231674939</v>
      </c>
      <c r="N5213">
        <v>0</v>
      </c>
      <c r="O5213"/>
      <c r="P5213">
        <v>65</v>
      </c>
      <c r="Q5213">
        <v>0</v>
      </c>
      <c r="R5213">
        <v>87.820256439229027</v>
      </c>
      <c r="S5213">
        <v>0</v>
      </c>
      <c r="T5213"/>
      <c r="U5213"/>
      <c r="V5213">
        <v>0</v>
      </c>
      <c r="W5213">
        <v>228.9034414857683</v>
      </c>
      <c r="X5213">
        <v>338.87774985632001</v>
      </c>
      <c r="Y5213"/>
      <c r="Z5213"/>
      <c r="AA5213">
        <v>489</v>
      </c>
      <c r="AB5213"/>
      <c r="AC5213">
        <v>198</v>
      </c>
      <c r="AD5213"/>
      <c r="AE5213">
        <v>629.88047602759491</v>
      </c>
      <c r="AF5213">
        <v>281.33885056626411</v>
      </c>
      <c r="AG5213">
        <v>3679</v>
      </c>
      <c r="AH5213">
        <v>98</v>
      </c>
      <c r="AI5213"/>
      <c r="AJ5213">
        <v>222.80494495145771</v>
      </c>
      <c r="AK5213"/>
      <c r="AL5213">
        <v>6513.1435546875</v>
      </c>
      <c r="AM5213">
        <v>5652.8447265625</v>
      </c>
      <c r="AN5213">
        <v>860.2989501953125</v>
      </c>
      <c r="AO5213" s="5" t="s">
        <v>4812</v>
      </c>
    </row>
    <row r="5214" spans="1:41" ht="14.25" x14ac:dyDescent="0.45">
      <c r="A5214">
        <v>2025</v>
      </c>
      <c r="B5214" s="5" t="s">
        <v>1509</v>
      </c>
      <c r="C5214" s="5" t="s">
        <v>170</v>
      </c>
      <c r="D5214" s="5" t="s">
        <v>83</v>
      </c>
      <c r="E5214" s="5" t="s">
        <v>213</v>
      </c>
      <c r="F5214" s="5" t="s">
        <v>213</v>
      </c>
      <c r="G5214" s="5" t="s">
        <v>87</v>
      </c>
      <c r="H5214" s="5" t="s">
        <v>130</v>
      </c>
      <c r="I5214">
        <v>0</v>
      </c>
      <c r="J5214"/>
      <c r="K5214"/>
      <c r="L5214">
        <v>0</v>
      </c>
      <c r="M5214">
        <v>235.46339474822511</v>
      </c>
      <c r="N5214">
        <v>0</v>
      </c>
      <c r="O5214">
        <v>0</v>
      </c>
      <c r="P5214">
        <v>618.13300000000004</v>
      </c>
      <c r="Q5214">
        <v>0</v>
      </c>
      <c r="R5214">
        <v>94.085603157528439</v>
      </c>
      <c r="S5214">
        <v>0</v>
      </c>
      <c r="T5214">
        <v>0</v>
      </c>
      <c r="U5214"/>
      <c r="V5214">
        <v>0</v>
      </c>
      <c r="W5214">
        <v>233.23175094746881</v>
      </c>
      <c r="X5214">
        <v>157.7041294962178</v>
      </c>
      <c r="Y5214">
        <v>0</v>
      </c>
      <c r="Z5214">
        <v>0</v>
      </c>
      <c r="AA5214">
        <v>3249.0288778213039</v>
      </c>
      <c r="AB5214">
        <v>0</v>
      </c>
      <c r="AC5214">
        <v>219.71769176000001</v>
      </c>
      <c r="AD5214"/>
      <c r="AE5214">
        <v>816.67912957556564</v>
      </c>
      <c r="AF5214">
        <v>265.17917188058283</v>
      </c>
      <c r="AG5214">
        <v>4998.8440415013438</v>
      </c>
      <c r="AH5214">
        <v>894.9497254911081</v>
      </c>
      <c r="AI5214">
        <v>0</v>
      </c>
      <c r="AJ5214">
        <v>1240.1734487720159</v>
      </c>
      <c r="AK5214"/>
      <c r="AL5214">
        <v>13023.19140625</v>
      </c>
      <c r="AM5214">
        <v>11501.841796875</v>
      </c>
      <c r="AN5214">
        <v>1521.3489990234375</v>
      </c>
      <c r="AO5214" s="5" t="s">
        <v>3485</v>
      </c>
    </row>
    <row r="5215" spans="1:41" ht="14.25" x14ac:dyDescent="0.45">
      <c r="A5215">
        <v>2025</v>
      </c>
      <c r="B5215" s="5" t="s">
        <v>589</v>
      </c>
      <c r="C5215" s="5" t="s">
        <v>170</v>
      </c>
      <c r="D5215" s="5" t="s">
        <v>83</v>
      </c>
      <c r="E5215" s="5" t="s">
        <v>213</v>
      </c>
      <c r="F5215" s="5" t="s">
        <v>213</v>
      </c>
      <c r="G5215" s="5" t="s">
        <v>87</v>
      </c>
      <c r="H5215" s="5" t="s">
        <v>130</v>
      </c>
      <c r="I5215">
        <v>0</v>
      </c>
      <c r="J5215"/>
      <c r="K5215"/>
      <c r="L5215">
        <v>0</v>
      </c>
      <c r="M5215">
        <v>129.26917950597991</v>
      </c>
      <c r="N5215">
        <v>0</v>
      </c>
      <c r="O5215">
        <v>0</v>
      </c>
      <c r="P5215">
        <v>618.13300000000004</v>
      </c>
      <c r="Q5215">
        <v>9</v>
      </c>
      <c r="R5215">
        <v>85.481201270247482</v>
      </c>
      <c r="S5215">
        <v>0</v>
      </c>
      <c r="T5215">
        <v>0</v>
      </c>
      <c r="U5215"/>
      <c r="V5215">
        <v>0</v>
      </c>
      <c r="W5215">
        <v>299.4523907703794</v>
      </c>
      <c r="X5215"/>
      <c r="Y5215">
        <v>0</v>
      </c>
      <c r="Z5215"/>
      <c r="AA5215">
        <v>5210.0643197429326</v>
      </c>
      <c r="AB5215"/>
      <c r="AC5215">
        <v>164.46806864999999</v>
      </c>
      <c r="AD5215"/>
      <c r="AE5215">
        <v>1860.7438199665969</v>
      </c>
      <c r="AF5215">
        <v>297.94442223975562</v>
      </c>
      <c r="AG5215">
        <v>3944</v>
      </c>
      <c r="AH5215">
        <v>339.88</v>
      </c>
      <c r="AI5215"/>
      <c r="AJ5215">
        <v>325.45882539783508</v>
      </c>
      <c r="AK5215"/>
      <c r="AL5215">
        <v>13283.8955078125</v>
      </c>
      <c r="AM5215">
        <v>12515.2939453125</v>
      </c>
      <c r="AN5215">
        <v>768.6015625</v>
      </c>
      <c r="AO5215" s="5" t="s">
        <v>1315</v>
      </c>
    </row>
    <row r="5216" spans="1:41" ht="14.25" x14ac:dyDescent="0.45">
      <c r="A5216">
        <v>2025</v>
      </c>
      <c r="B5216" s="5" t="s">
        <v>5028</v>
      </c>
      <c r="C5216" s="5" t="s">
        <v>170</v>
      </c>
      <c r="D5216" s="5" t="s">
        <v>83</v>
      </c>
      <c r="E5216" s="5" t="s">
        <v>213</v>
      </c>
      <c r="F5216" s="5" t="s">
        <v>213</v>
      </c>
      <c r="G5216" s="5" t="s">
        <v>87</v>
      </c>
      <c r="H5216" s="5" t="s">
        <v>130</v>
      </c>
      <c r="I5216">
        <v>0</v>
      </c>
      <c r="J5216"/>
      <c r="K5216"/>
      <c r="L5216">
        <v>0</v>
      </c>
      <c r="M5216">
        <v>2205</v>
      </c>
      <c r="N5216">
        <v>0</v>
      </c>
      <c r="O5216"/>
      <c r="P5216">
        <v>109</v>
      </c>
      <c r="Q5216">
        <v>0</v>
      </c>
      <c r="R5216">
        <v>101.7205262776645</v>
      </c>
      <c r="S5216">
        <v>0</v>
      </c>
      <c r="T5216"/>
      <c r="U5216"/>
      <c r="V5216">
        <v>0</v>
      </c>
      <c r="W5216">
        <v>390.81484714699218</v>
      </c>
      <c r="X5216">
        <v>113.9090246</v>
      </c>
      <c r="Y5216">
        <v>0</v>
      </c>
      <c r="Z5216">
        <v>0</v>
      </c>
      <c r="AA5216">
        <v>489</v>
      </c>
      <c r="AB5216"/>
      <c r="AC5216">
        <v>141.2448110249517</v>
      </c>
      <c r="AD5216"/>
      <c r="AE5216">
        <v>320</v>
      </c>
      <c r="AF5216">
        <v>363.3731499423028</v>
      </c>
      <c r="AG5216">
        <v>4719</v>
      </c>
      <c r="AH5216">
        <v>0</v>
      </c>
      <c r="AI5216"/>
      <c r="AJ5216">
        <v>222.8049449514578</v>
      </c>
      <c r="AK5216"/>
      <c r="AL5216">
        <v>9175.8671875</v>
      </c>
      <c r="AM5216">
        <v>6466.1435546875</v>
      </c>
      <c r="AN5216">
        <v>2709.723876953125</v>
      </c>
      <c r="AO5216" s="5" t="s">
        <v>6180</v>
      </c>
    </row>
    <row r="5217" spans="1:41" ht="14.25" x14ac:dyDescent="0.45">
      <c r="A5217">
        <v>2025</v>
      </c>
      <c r="B5217" s="5" t="s">
        <v>589</v>
      </c>
      <c r="C5217" s="5" t="s">
        <v>170</v>
      </c>
      <c r="D5217" s="5" t="s">
        <v>83</v>
      </c>
      <c r="E5217" s="5" t="s">
        <v>216</v>
      </c>
      <c r="F5217" s="5" t="s">
        <v>217</v>
      </c>
      <c r="G5217" s="5" t="s">
        <v>86</v>
      </c>
      <c r="H5217" s="5" t="s">
        <v>130</v>
      </c>
      <c r="I5217">
        <v>0</v>
      </c>
      <c r="J5217"/>
      <c r="K5217"/>
      <c r="L5217"/>
      <c r="M5217"/>
      <c r="N5217">
        <v>0</v>
      </c>
      <c r="O5217">
        <v>0</v>
      </c>
      <c r="P5217"/>
      <c r="Q5217">
        <v>0</v>
      </c>
      <c r="R5217"/>
      <c r="S5217">
        <v>0</v>
      </c>
      <c r="T5217"/>
      <c r="U5217"/>
      <c r="V5217">
        <v>0</v>
      </c>
      <c r="W5217"/>
      <c r="X5217">
        <v>0</v>
      </c>
      <c r="Y5217">
        <v>0</v>
      </c>
      <c r="Z5217"/>
      <c r="AA5217"/>
      <c r="AB5217">
        <v>0</v>
      </c>
      <c r="AC5217">
        <v>0</v>
      </c>
      <c r="AD5217"/>
      <c r="AE5217"/>
      <c r="AF5217">
        <v>0</v>
      </c>
      <c r="AG5217"/>
      <c r="AH5217">
        <v>362.80143764920723</v>
      </c>
      <c r="AI5217"/>
      <c r="AJ5217"/>
      <c r="AK5217"/>
      <c r="AL5217">
        <v>362.80145263671875</v>
      </c>
      <c r="AM5217">
        <v>0</v>
      </c>
      <c r="AN5217">
        <v>362.80145263671875</v>
      </c>
      <c r="AO5217" s="5" t="s">
        <v>1316</v>
      </c>
    </row>
    <row r="5218" spans="1:41" ht="14.25" x14ac:dyDescent="0.45">
      <c r="A5218">
        <v>2025</v>
      </c>
      <c r="B5218" s="5" t="s">
        <v>4071</v>
      </c>
      <c r="C5218" s="5" t="s">
        <v>170</v>
      </c>
      <c r="D5218" s="5" t="s">
        <v>83</v>
      </c>
      <c r="E5218" s="5" t="s">
        <v>216</v>
      </c>
      <c r="F5218" s="5" t="s">
        <v>217</v>
      </c>
      <c r="G5218" s="5" t="s">
        <v>86</v>
      </c>
      <c r="H5218" s="5" t="s">
        <v>130</v>
      </c>
      <c r="I5218">
        <v>0</v>
      </c>
      <c r="J5218"/>
      <c r="K5218"/>
      <c r="L5218"/>
      <c r="M5218">
        <v>0</v>
      </c>
      <c r="N5218">
        <v>0</v>
      </c>
      <c r="O5218"/>
      <c r="P5218"/>
      <c r="Q5218">
        <v>0</v>
      </c>
      <c r="R5218"/>
      <c r="S5218">
        <v>0</v>
      </c>
      <c r="T5218"/>
      <c r="U5218"/>
      <c r="V5218">
        <v>0</v>
      </c>
      <c r="W5218"/>
      <c r="X5218">
        <v>0</v>
      </c>
      <c r="Y5218">
        <v>0</v>
      </c>
      <c r="Z5218"/>
      <c r="AA5218"/>
      <c r="AB5218"/>
      <c r="AC5218">
        <v>0</v>
      </c>
      <c r="AD5218"/>
      <c r="AE5218"/>
      <c r="AF5218">
        <v>0</v>
      </c>
      <c r="AG5218"/>
      <c r="AH5218">
        <v>351.70995865951721</v>
      </c>
      <c r="AI5218"/>
      <c r="AJ5218"/>
      <c r="AK5218"/>
      <c r="AL5218">
        <v>351.7099609375</v>
      </c>
      <c r="AM5218">
        <v>0</v>
      </c>
      <c r="AN5218">
        <v>351.7099609375</v>
      </c>
      <c r="AO5218" s="5" t="s">
        <v>4813</v>
      </c>
    </row>
    <row r="5219" spans="1:41" ht="14.25" x14ac:dyDescent="0.45">
      <c r="A5219">
        <v>2025</v>
      </c>
      <c r="B5219" s="5" t="s">
        <v>5028</v>
      </c>
      <c r="C5219" s="5" t="s">
        <v>170</v>
      </c>
      <c r="D5219" s="5" t="s">
        <v>83</v>
      </c>
      <c r="E5219" s="5" t="s">
        <v>216</v>
      </c>
      <c r="F5219" s="5" t="s">
        <v>217</v>
      </c>
      <c r="G5219" s="5" t="s">
        <v>86</v>
      </c>
      <c r="H5219" s="5" t="s">
        <v>130</v>
      </c>
      <c r="I5219">
        <v>0</v>
      </c>
      <c r="J5219">
        <v>0</v>
      </c>
      <c r="K5219"/>
      <c r="L5219"/>
      <c r="M5219"/>
      <c r="N5219">
        <v>0</v>
      </c>
      <c r="O5219"/>
      <c r="P5219"/>
      <c r="Q5219">
        <v>0</v>
      </c>
      <c r="R5219"/>
      <c r="S5219">
        <v>0</v>
      </c>
      <c r="T5219"/>
      <c r="U5219"/>
      <c r="V5219">
        <v>0</v>
      </c>
      <c r="W5219"/>
      <c r="X5219">
        <v>0</v>
      </c>
      <c r="Y5219"/>
      <c r="Z5219"/>
      <c r="AA5219"/>
      <c r="AB5219"/>
      <c r="AC5219">
        <v>0</v>
      </c>
      <c r="AD5219"/>
      <c r="AE5219"/>
      <c r="AF5219">
        <v>0</v>
      </c>
      <c r="AG5219"/>
      <c r="AH5219">
        <v>342</v>
      </c>
      <c r="AI5219"/>
      <c r="AJ5219"/>
      <c r="AK5219"/>
      <c r="AL5219">
        <v>342</v>
      </c>
      <c r="AM5219">
        <v>0</v>
      </c>
      <c r="AN5219">
        <v>342</v>
      </c>
      <c r="AO5219" s="5" t="s">
        <v>6181</v>
      </c>
    </row>
    <row r="5220" spans="1:41" ht="14.25" x14ac:dyDescent="0.45">
      <c r="A5220">
        <v>2025</v>
      </c>
      <c r="B5220" s="5" t="s">
        <v>1509</v>
      </c>
      <c r="C5220" s="5" t="s">
        <v>170</v>
      </c>
      <c r="D5220" s="5" t="s">
        <v>83</v>
      </c>
      <c r="E5220" s="5" t="s">
        <v>216</v>
      </c>
      <c r="F5220" s="5" t="s">
        <v>217</v>
      </c>
      <c r="G5220" s="5" t="s">
        <v>86</v>
      </c>
      <c r="H5220" s="5" t="s">
        <v>130</v>
      </c>
      <c r="I5220">
        <v>0</v>
      </c>
      <c r="J5220"/>
      <c r="K5220"/>
      <c r="L5220"/>
      <c r="M5220"/>
      <c r="N5220">
        <v>0</v>
      </c>
      <c r="O5220"/>
      <c r="P5220"/>
      <c r="Q5220">
        <v>0</v>
      </c>
      <c r="R5220"/>
      <c r="S5220">
        <v>0</v>
      </c>
      <c r="T5220"/>
      <c r="U5220"/>
      <c r="V5220">
        <v>0</v>
      </c>
      <c r="W5220">
        <v>0</v>
      </c>
      <c r="X5220"/>
      <c r="Y5220">
        <v>0</v>
      </c>
      <c r="Z5220">
        <v>0</v>
      </c>
      <c r="AA5220">
        <v>766.38912807628617</v>
      </c>
      <c r="AB5220"/>
      <c r="AC5220"/>
      <c r="AD5220"/>
      <c r="AE5220"/>
      <c r="AF5220">
        <v>0</v>
      </c>
      <c r="AG5220"/>
      <c r="AH5220">
        <v>379.51183704645871</v>
      </c>
      <c r="AI5220">
        <v>0</v>
      </c>
      <c r="AJ5220">
        <v>0</v>
      </c>
      <c r="AK5220"/>
      <c r="AL5220">
        <v>1145.90087890625</v>
      </c>
      <c r="AM5220">
        <v>766.38909912109375</v>
      </c>
      <c r="AN5220">
        <v>379.5118408203125</v>
      </c>
      <c r="AO5220" s="5" t="s">
        <v>3486</v>
      </c>
    </row>
    <row r="5221" spans="1:41" ht="14.25" x14ac:dyDescent="0.45">
      <c r="A5221">
        <v>2025</v>
      </c>
      <c r="B5221" s="5" t="s">
        <v>5028</v>
      </c>
      <c r="C5221" s="5" t="s">
        <v>170</v>
      </c>
      <c r="D5221" s="5" t="s">
        <v>83</v>
      </c>
      <c r="E5221" s="5" t="s">
        <v>216</v>
      </c>
      <c r="F5221" s="5" t="s">
        <v>218</v>
      </c>
      <c r="G5221" s="5" t="s">
        <v>86</v>
      </c>
      <c r="H5221" s="5" t="s">
        <v>130</v>
      </c>
      <c r="I5221">
        <v>1000</v>
      </c>
      <c r="J5221">
        <v>0</v>
      </c>
      <c r="K5221"/>
      <c r="L5221"/>
      <c r="M5221">
        <v>300</v>
      </c>
      <c r="N5221">
        <v>0</v>
      </c>
      <c r="O5221"/>
      <c r="P5221"/>
      <c r="Q5221">
        <v>0</v>
      </c>
      <c r="R5221">
        <v>368.32549564800001</v>
      </c>
      <c r="S5221">
        <v>450</v>
      </c>
      <c r="T5221"/>
      <c r="U5221">
        <v>0</v>
      </c>
      <c r="V5221">
        <v>500</v>
      </c>
      <c r="W5221"/>
      <c r="X5221">
        <v>250</v>
      </c>
      <c r="Y5221">
        <v>1609.2243169471619</v>
      </c>
      <c r="Z5221">
        <v>26.76694898314927</v>
      </c>
      <c r="AA5221"/>
      <c r="AB5221"/>
      <c r="AC5221">
        <v>0</v>
      </c>
      <c r="AD5221"/>
      <c r="AE5221"/>
      <c r="AF5221">
        <v>1566</v>
      </c>
      <c r="AG5221">
        <v>4792</v>
      </c>
      <c r="AH5221">
        <v>500</v>
      </c>
      <c r="AI5221">
        <v>0</v>
      </c>
      <c r="AJ5221"/>
      <c r="AK5221"/>
      <c r="AL5221">
        <v>11362.31640625</v>
      </c>
      <c r="AM5221">
        <v>9862.31640625</v>
      </c>
      <c r="AN5221">
        <v>1500</v>
      </c>
      <c r="AO5221" s="5" t="s">
        <v>6182</v>
      </c>
    </row>
    <row r="5222" spans="1:41" ht="14.25" x14ac:dyDescent="0.45">
      <c r="A5222">
        <v>2025</v>
      </c>
      <c r="B5222" s="5" t="s">
        <v>589</v>
      </c>
      <c r="C5222" s="5" t="s">
        <v>170</v>
      </c>
      <c r="D5222" s="5" t="s">
        <v>83</v>
      </c>
      <c r="E5222" s="5" t="s">
        <v>216</v>
      </c>
      <c r="F5222" s="5" t="s">
        <v>218</v>
      </c>
      <c r="G5222" s="5" t="s">
        <v>86</v>
      </c>
      <c r="H5222" s="5" t="s">
        <v>130</v>
      </c>
      <c r="I5222">
        <v>1061.6005784468559</v>
      </c>
      <c r="J5222"/>
      <c r="K5222">
        <v>84.928046275748486</v>
      </c>
      <c r="L5222">
        <v>53.080028922342798</v>
      </c>
      <c r="M5222">
        <v>159.2400867670284</v>
      </c>
      <c r="N5222">
        <v>0</v>
      </c>
      <c r="O5222">
        <v>175.16409544373124</v>
      </c>
      <c r="P5222"/>
      <c r="Q5222">
        <v>0</v>
      </c>
      <c r="R5222">
        <v>668.46784775068875</v>
      </c>
      <c r="S5222">
        <v>477.7202603010852</v>
      </c>
      <c r="T5222"/>
      <c r="U5222">
        <v>0</v>
      </c>
      <c r="V5222">
        <v>828.04845118854769</v>
      </c>
      <c r="W5222"/>
      <c r="X5222">
        <v>0</v>
      </c>
      <c r="Y5222">
        <v>1539.3208387479413</v>
      </c>
      <c r="Z5222">
        <v>63.360611388045292</v>
      </c>
      <c r="AA5222"/>
      <c r="AB5222">
        <v>0</v>
      </c>
      <c r="AC5222">
        <v>0</v>
      </c>
      <c r="AD5222"/>
      <c r="AE5222"/>
      <c r="AF5222">
        <v>1653.4073459450999</v>
      </c>
      <c r="AG5222">
        <v>5006.5083279553728</v>
      </c>
      <c r="AH5222">
        <v>530.80028922342797</v>
      </c>
      <c r="AI5222">
        <v>207.01211279713692</v>
      </c>
      <c r="AJ5222"/>
      <c r="AK5222"/>
      <c r="AL5222">
        <v>12508.658203125</v>
      </c>
      <c r="AM5222">
        <v>10873.794921875</v>
      </c>
      <c r="AN5222">
        <v>1634.8648681640625</v>
      </c>
      <c r="AO5222" s="5" t="s">
        <v>1317</v>
      </c>
    </row>
    <row r="5223" spans="1:41" ht="14.25" x14ac:dyDescent="0.45">
      <c r="A5223">
        <v>2025</v>
      </c>
      <c r="B5223" s="5" t="s">
        <v>4071</v>
      </c>
      <c r="C5223" s="5" t="s">
        <v>170</v>
      </c>
      <c r="D5223" s="5" t="s">
        <v>83</v>
      </c>
      <c r="E5223" s="5" t="s">
        <v>216</v>
      </c>
      <c r="F5223" s="5" t="s">
        <v>218</v>
      </c>
      <c r="G5223" s="5" t="s">
        <v>86</v>
      </c>
      <c r="H5223" s="5" t="s">
        <v>130</v>
      </c>
      <c r="I5223">
        <v>1028.3916919868925</v>
      </c>
      <c r="J5223"/>
      <c r="K5223">
        <v>83.299727050938287</v>
      </c>
      <c r="L5223">
        <v>51.419584599344624</v>
      </c>
      <c r="M5223">
        <v>308.51750759606773</v>
      </c>
      <c r="N5223">
        <v>0</v>
      </c>
      <c r="O5223">
        <v>172.76980425379793</v>
      </c>
      <c r="P5223"/>
      <c r="Q5223">
        <v>0</v>
      </c>
      <c r="R5223">
        <v>440.32235040900531</v>
      </c>
      <c r="S5223">
        <v>0</v>
      </c>
      <c r="T5223"/>
      <c r="U5223">
        <v>0</v>
      </c>
      <c r="V5223">
        <v>1336.9091995829604</v>
      </c>
      <c r="W5223"/>
      <c r="X5223">
        <v>0</v>
      </c>
      <c r="Y5223">
        <v>1491.167953380994</v>
      </c>
      <c r="Z5223">
        <v>186.65309209562099</v>
      </c>
      <c r="AA5223"/>
      <c r="AB5223"/>
      <c r="AC5223">
        <v>0</v>
      </c>
      <c r="AD5223"/>
      <c r="AE5223"/>
      <c r="AF5223">
        <v>2073.2376510455751</v>
      </c>
      <c r="AG5223">
        <v>7070.1928824098859</v>
      </c>
      <c r="AH5223">
        <v>514.19584599344626</v>
      </c>
      <c r="AI5223">
        <v>0</v>
      </c>
      <c r="AJ5223"/>
      <c r="AK5223"/>
      <c r="AL5223">
        <v>14757.078125</v>
      </c>
      <c r="AM5223">
        <v>13678.294921875</v>
      </c>
      <c r="AN5223">
        <v>1078.7828369140625</v>
      </c>
      <c r="AO5223" s="5" t="s">
        <v>4814</v>
      </c>
    </row>
    <row r="5224" spans="1:41" ht="14.25" x14ac:dyDescent="0.45">
      <c r="A5224">
        <v>2025</v>
      </c>
      <c r="B5224" s="5" t="s">
        <v>1509</v>
      </c>
      <c r="C5224" s="5" t="s">
        <v>170</v>
      </c>
      <c r="D5224" s="5" t="s">
        <v>83</v>
      </c>
      <c r="E5224" s="5" t="s">
        <v>216</v>
      </c>
      <c r="F5224" s="5" t="s">
        <v>218</v>
      </c>
      <c r="G5224" s="5" t="s">
        <v>86</v>
      </c>
      <c r="H5224" s="5" t="s">
        <v>130</v>
      </c>
      <c r="I5224">
        <v>0</v>
      </c>
      <c r="J5224"/>
      <c r="K5224">
        <v>87.587328923004137</v>
      </c>
      <c r="L5224">
        <v>328.4524834612655</v>
      </c>
      <c r="M5224">
        <v>1206.3786007129397</v>
      </c>
      <c r="N5224">
        <v>3034.3699490004974</v>
      </c>
      <c r="O5224">
        <v>180.64886590369602</v>
      </c>
      <c r="P5224"/>
      <c r="Q5224">
        <v>0</v>
      </c>
      <c r="R5224"/>
      <c r="S5224">
        <v>492.67872519189825</v>
      </c>
      <c r="T5224"/>
      <c r="U5224"/>
      <c r="V5224">
        <v>11265.920182721407</v>
      </c>
      <c r="W5224">
        <v>0</v>
      </c>
      <c r="X5224"/>
      <c r="Y5224">
        <v>1478.0361755756949</v>
      </c>
      <c r="Z5224">
        <v>151.82387595513538</v>
      </c>
      <c r="AA5224">
        <v>328.4524834612655</v>
      </c>
      <c r="AB5224"/>
      <c r="AC5224"/>
      <c r="AD5224"/>
      <c r="AE5224"/>
      <c r="AF5224">
        <v>1692.5564349837991</v>
      </c>
      <c r="AG5224">
        <v>8612.3989926074646</v>
      </c>
      <c r="AH5224">
        <v>1094.8416115375517</v>
      </c>
      <c r="AI5224">
        <v>213.49411424982259</v>
      </c>
      <c r="AJ5224">
        <v>0</v>
      </c>
      <c r="AK5224">
        <v>0</v>
      </c>
      <c r="AL5224">
        <v>30167.640625</v>
      </c>
      <c r="AM5224">
        <v>26892.01171875</v>
      </c>
      <c r="AN5224">
        <v>3275.62939453125</v>
      </c>
      <c r="AO5224" s="5" t="s">
        <v>3487</v>
      </c>
    </row>
    <row r="5225" spans="1:41" ht="14.25" x14ac:dyDescent="0.45">
      <c r="A5225">
        <v>2025</v>
      </c>
      <c r="B5225" s="5" t="s">
        <v>5028</v>
      </c>
      <c r="C5225" s="5" t="s">
        <v>170</v>
      </c>
      <c r="D5225" s="5" t="s">
        <v>83</v>
      </c>
      <c r="E5225" s="5" t="s">
        <v>216</v>
      </c>
      <c r="F5225" s="5" t="s">
        <v>219</v>
      </c>
      <c r="G5225" s="5" t="s">
        <v>86</v>
      </c>
      <c r="H5225" s="5" t="s">
        <v>130</v>
      </c>
      <c r="I5225">
        <v>0</v>
      </c>
      <c r="J5225">
        <v>0</v>
      </c>
      <c r="K5225"/>
      <c r="L5225"/>
      <c r="M5225"/>
      <c r="N5225">
        <v>0</v>
      </c>
      <c r="O5225"/>
      <c r="P5225"/>
      <c r="Q5225">
        <v>0</v>
      </c>
      <c r="R5225"/>
      <c r="S5225">
        <v>0</v>
      </c>
      <c r="T5225"/>
      <c r="U5225"/>
      <c r="V5225">
        <v>0</v>
      </c>
      <c r="W5225"/>
      <c r="X5225">
        <v>120</v>
      </c>
      <c r="Y5225"/>
      <c r="Z5225"/>
      <c r="AA5225"/>
      <c r="AB5225"/>
      <c r="AC5225">
        <v>0</v>
      </c>
      <c r="AD5225"/>
      <c r="AE5225"/>
      <c r="AF5225">
        <v>0</v>
      </c>
      <c r="AG5225">
        <v>0</v>
      </c>
      <c r="AH5225"/>
      <c r="AI5225">
        <v>0</v>
      </c>
      <c r="AJ5225"/>
      <c r="AK5225"/>
      <c r="AL5225">
        <v>120</v>
      </c>
      <c r="AM5225">
        <v>0</v>
      </c>
      <c r="AN5225">
        <v>120</v>
      </c>
      <c r="AO5225" s="5" t="s">
        <v>6183</v>
      </c>
    </row>
    <row r="5226" spans="1:41" ht="14.25" x14ac:dyDescent="0.45">
      <c r="A5226">
        <v>2025</v>
      </c>
      <c r="B5226" s="5" t="s">
        <v>1509</v>
      </c>
      <c r="C5226" s="5" t="s">
        <v>170</v>
      </c>
      <c r="D5226" s="5" t="s">
        <v>83</v>
      </c>
      <c r="E5226" s="5" t="s">
        <v>216</v>
      </c>
      <c r="F5226" s="5" t="s">
        <v>219</v>
      </c>
      <c r="G5226" s="5" t="s">
        <v>86</v>
      </c>
      <c r="H5226" s="5" t="s">
        <v>130</v>
      </c>
      <c r="I5226">
        <v>0</v>
      </c>
      <c r="J5226"/>
      <c r="K5226"/>
      <c r="L5226"/>
      <c r="M5226"/>
      <c r="N5226">
        <v>0</v>
      </c>
      <c r="O5226"/>
      <c r="P5226"/>
      <c r="Q5226">
        <v>0</v>
      </c>
      <c r="R5226"/>
      <c r="S5226">
        <v>0</v>
      </c>
      <c r="T5226"/>
      <c r="U5226"/>
      <c r="V5226">
        <v>0</v>
      </c>
      <c r="W5226">
        <v>0</v>
      </c>
      <c r="X5226">
        <v>56.931763799952691</v>
      </c>
      <c r="Y5226">
        <v>0</v>
      </c>
      <c r="Z5226">
        <v>0</v>
      </c>
      <c r="AA5226"/>
      <c r="AB5226"/>
      <c r="AC5226"/>
      <c r="AD5226"/>
      <c r="AE5226"/>
      <c r="AF5226">
        <v>470.1545652732774</v>
      </c>
      <c r="AG5226"/>
      <c r="AH5226">
        <v>0</v>
      </c>
      <c r="AI5226">
        <v>0</v>
      </c>
      <c r="AJ5226">
        <v>0</v>
      </c>
      <c r="AK5226"/>
      <c r="AL5226">
        <v>527.0863037109375</v>
      </c>
      <c r="AM5226">
        <v>470.15457153320313</v>
      </c>
      <c r="AN5226">
        <v>56.9317626953125</v>
      </c>
      <c r="AO5226" s="5" t="s">
        <v>3488</v>
      </c>
    </row>
    <row r="5227" spans="1:41" ht="14.25" x14ac:dyDescent="0.45">
      <c r="A5227">
        <v>2025</v>
      </c>
      <c r="B5227" s="5" t="s">
        <v>4071</v>
      </c>
      <c r="C5227" s="5" t="s">
        <v>170</v>
      </c>
      <c r="D5227" s="5" t="s">
        <v>83</v>
      </c>
      <c r="E5227" s="5" t="s">
        <v>216</v>
      </c>
      <c r="F5227" s="5" t="s">
        <v>219</v>
      </c>
      <c r="G5227" s="5" t="s">
        <v>86</v>
      </c>
      <c r="H5227" s="5" t="s">
        <v>130</v>
      </c>
      <c r="I5227">
        <v>0</v>
      </c>
      <c r="J5227"/>
      <c r="K5227"/>
      <c r="L5227"/>
      <c r="M5227">
        <v>0</v>
      </c>
      <c r="N5227">
        <v>0</v>
      </c>
      <c r="O5227"/>
      <c r="P5227"/>
      <c r="Q5227">
        <v>0</v>
      </c>
      <c r="R5227"/>
      <c r="S5227">
        <v>0</v>
      </c>
      <c r="T5227"/>
      <c r="U5227"/>
      <c r="V5227">
        <v>0</v>
      </c>
      <c r="W5227"/>
      <c r="X5227">
        <v>77.129376899016933</v>
      </c>
      <c r="Y5227">
        <v>0</v>
      </c>
      <c r="Z5227"/>
      <c r="AA5227"/>
      <c r="AB5227"/>
      <c r="AC5227">
        <v>0</v>
      </c>
      <c r="AD5227"/>
      <c r="AE5227"/>
      <c r="AF5227">
        <v>0</v>
      </c>
      <c r="AG5227">
        <v>5470.0154096782817</v>
      </c>
      <c r="AH5227"/>
      <c r="AI5227">
        <v>0</v>
      </c>
      <c r="AJ5227"/>
      <c r="AK5227"/>
      <c r="AL5227">
        <v>5547.14501953125</v>
      </c>
      <c r="AM5227">
        <v>5470.015625</v>
      </c>
      <c r="AN5227">
        <v>77.129379272460938</v>
      </c>
      <c r="AO5227" s="5" t="s">
        <v>4815</v>
      </c>
    </row>
    <row r="5228" spans="1:41" ht="14.25" x14ac:dyDescent="0.45">
      <c r="A5228">
        <v>2025</v>
      </c>
      <c r="B5228" s="5" t="s">
        <v>589</v>
      </c>
      <c r="C5228" s="5" t="s">
        <v>170</v>
      </c>
      <c r="D5228" s="5" t="s">
        <v>83</v>
      </c>
      <c r="E5228" s="5" t="s">
        <v>216</v>
      </c>
      <c r="F5228" s="5" t="s">
        <v>219</v>
      </c>
      <c r="G5228" s="5" t="s">
        <v>86</v>
      </c>
      <c r="H5228" s="5" t="s">
        <v>130</v>
      </c>
      <c r="I5228">
        <v>0</v>
      </c>
      <c r="J5228"/>
      <c r="K5228"/>
      <c r="L5228"/>
      <c r="M5228"/>
      <c r="N5228">
        <v>0</v>
      </c>
      <c r="O5228">
        <v>0</v>
      </c>
      <c r="P5228"/>
      <c r="Q5228">
        <v>0</v>
      </c>
      <c r="R5228"/>
      <c r="S5228">
        <v>0</v>
      </c>
      <c r="T5228"/>
      <c r="U5228"/>
      <c r="V5228">
        <v>0</v>
      </c>
      <c r="W5228"/>
      <c r="X5228">
        <v>106.1600578446856</v>
      </c>
      <c r="Y5228">
        <v>0</v>
      </c>
      <c r="Z5228"/>
      <c r="AA5228"/>
      <c r="AB5228">
        <v>0</v>
      </c>
      <c r="AC5228">
        <v>0</v>
      </c>
      <c r="AD5228"/>
      <c r="AE5228"/>
      <c r="AF5228">
        <v>0</v>
      </c>
      <c r="AG5228">
        <v>5569.1566345322062</v>
      </c>
      <c r="AH5228"/>
      <c r="AI5228">
        <v>0</v>
      </c>
      <c r="AJ5228"/>
      <c r="AK5228"/>
      <c r="AL5228">
        <v>5675.31689453125</v>
      </c>
      <c r="AM5228">
        <v>5569.15673828125</v>
      </c>
      <c r="AN5228">
        <v>106.16005706787109</v>
      </c>
      <c r="AO5228" s="5" t="s">
        <v>1318</v>
      </c>
    </row>
    <row r="5229" spans="1:41" ht="14.25" x14ac:dyDescent="0.45">
      <c r="A5229">
        <v>2025</v>
      </c>
      <c r="B5229" s="5" t="s">
        <v>589</v>
      </c>
      <c r="C5229" s="5" t="s">
        <v>170</v>
      </c>
      <c r="D5229" s="5" t="s">
        <v>83</v>
      </c>
      <c r="E5229" s="5" t="s">
        <v>88</v>
      </c>
      <c r="F5229" s="5" t="s">
        <v>89</v>
      </c>
      <c r="G5229" s="5" t="s">
        <v>86</v>
      </c>
      <c r="H5229" s="5" t="s">
        <v>130</v>
      </c>
      <c r="I5229">
        <v>9777.3413274955437</v>
      </c>
      <c r="J5229">
        <v>26364.850365727671</v>
      </c>
      <c r="K5229">
        <v>1185.8078461251382</v>
      </c>
      <c r="L5229">
        <v>1650.7888994848611</v>
      </c>
      <c r="M5229">
        <v>11224.302915918608</v>
      </c>
      <c r="N5229">
        <v>10741.274652725289</v>
      </c>
      <c r="O5229">
        <v>11479.087054745854</v>
      </c>
      <c r="P5229">
        <v>9326.8436908275708</v>
      </c>
      <c r="Q5229">
        <v>3097.3631673612995</v>
      </c>
      <c r="R5229">
        <v>6003.1435035205786</v>
      </c>
      <c r="S5229">
        <v>19350.439313339913</v>
      </c>
      <c r="T5229">
        <v>10032.12546632279</v>
      </c>
      <c r="U5229">
        <v>1720.8545376623536</v>
      </c>
      <c r="V5229">
        <v>5344.0973119014734</v>
      </c>
      <c r="W5229">
        <v>3738.9572372898269</v>
      </c>
      <c r="X5229">
        <v>13868.455692495334</v>
      </c>
      <c r="Y5229">
        <v>50839.520901530712</v>
      </c>
      <c r="Z5229">
        <v>14298.688894624967</v>
      </c>
      <c r="AA5229">
        <v>212074.63136885379</v>
      </c>
      <c r="AB5229">
        <v>1071.1549836528777</v>
      </c>
      <c r="AC5229">
        <v>9834.9263752485913</v>
      </c>
      <c r="AD5229">
        <v>15822.378938186763</v>
      </c>
      <c r="AE5229">
        <v>16733.407844920675</v>
      </c>
      <c r="AF5229">
        <v>27807.141071277343</v>
      </c>
      <c r="AG5229">
        <v>159381.27964396184</v>
      </c>
      <c r="AH5229">
        <v>31035.011493535691</v>
      </c>
      <c r="AI5229">
        <v>4119.0102443738015</v>
      </c>
      <c r="AJ5229">
        <v>41708.163526020078</v>
      </c>
      <c r="AK5229">
        <v>1858.7564528026003</v>
      </c>
      <c r="AL5229">
        <v>731489.8125</v>
      </c>
      <c r="AM5229">
        <v>606704.375</v>
      </c>
      <c r="AN5229">
        <v>124785.484375</v>
      </c>
      <c r="AO5229" s="5" t="s">
        <v>1319</v>
      </c>
    </row>
    <row r="5230" spans="1:41" ht="14.25" x14ac:dyDescent="0.45">
      <c r="A5230">
        <v>2025</v>
      </c>
      <c r="B5230" s="5" t="s">
        <v>4071</v>
      </c>
      <c r="C5230" s="5" t="s">
        <v>170</v>
      </c>
      <c r="D5230" s="5" t="s">
        <v>83</v>
      </c>
      <c r="E5230" s="5" t="s">
        <v>88</v>
      </c>
      <c r="F5230" s="5" t="s">
        <v>89</v>
      </c>
      <c r="G5230" s="5" t="s">
        <v>86</v>
      </c>
      <c r="H5230" s="5" t="s">
        <v>130</v>
      </c>
      <c r="I5230">
        <v>10756.977098182895</v>
      </c>
      <c r="J5230">
        <v>46945.309445432657</v>
      </c>
      <c r="K5230">
        <v>1165.2346324811285</v>
      </c>
      <c r="L5230">
        <v>2555.5533545874277</v>
      </c>
      <c r="M5230">
        <v>17539.734502682444</v>
      </c>
      <c r="N5230">
        <v>11427.998563637575</v>
      </c>
      <c r="O5230">
        <v>8492.458592427758</v>
      </c>
      <c r="P5230">
        <v>9200.3149915060239</v>
      </c>
      <c r="Q5230">
        <v>3659.297363671219</v>
      </c>
      <c r="R5230">
        <v>6073.3393418607939</v>
      </c>
      <c r="S5230">
        <v>15363.1338916977</v>
      </c>
      <c r="T5230">
        <v>9306.9448124813771</v>
      </c>
      <c r="U5230">
        <v>1667.0229327107527</v>
      </c>
      <c r="V5230">
        <v>9060.1308064045224</v>
      </c>
      <c r="W5230">
        <v>2941.2002390825128</v>
      </c>
      <c r="X5230">
        <v>14828.14359247609</v>
      </c>
      <c r="Y5230">
        <v>56054.364958191763</v>
      </c>
      <c r="Z5230">
        <v>16424.443712722659</v>
      </c>
      <c r="AA5230">
        <v>170637.94827630912</v>
      </c>
      <c r="AB5230">
        <v>1036.6579044070832</v>
      </c>
      <c r="AC5230">
        <v>9643.4409398440603</v>
      </c>
      <c r="AD5230">
        <v>15450.591901234588</v>
      </c>
      <c r="AE5230">
        <v>17871.390823348218</v>
      </c>
      <c r="AF5230">
        <v>29805.670730517708</v>
      </c>
      <c r="AG5230">
        <v>152516.65827180809</v>
      </c>
      <c r="AH5230">
        <v>30639.902071057477</v>
      </c>
      <c r="AI5230">
        <v>3865.7243701787288</v>
      </c>
      <c r="AJ5230">
        <v>40031.17500228178</v>
      </c>
      <c r="AK5230">
        <v>1920.9328414623167</v>
      </c>
      <c r="AL5230">
        <v>716881.6875</v>
      </c>
      <c r="AM5230">
        <v>594331.0625</v>
      </c>
      <c r="AN5230">
        <v>122550.65625</v>
      </c>
      <c r="AO5230" s="5" t="s">
        <v>4816</v>
      </c>
    </row>
    <row r="5231" spans="1:41" ht="14.25" x14ac:dyDescent="0.45">
      <c r="A5231">
        <v>2025</v>
      </c>
      <c r="B5231" s="5" t="s">
        <v>5028</v>
      </c>
      <c r="C5231" s="5" t="s">
        <v>170</v>
      </c>
      <c r="D5231" s="5" t="s">
        <v>83</v>
      </c>
      <c r="E5231" s="5" t="s">
        <v>88</v>
      </c>
      <c r="F5231" s="5" t="s">
        <v>89</v>
      </c>
      <c r="G5231" s="5" t="s">
        <v>86</v>
      </c>
      <c r="H5231" s="5" t="s">
        <v>130</v>
      </c>
      <c r="I5231">
        <v>11290</v>
      </c>
      <c r="J5231">
        <v>60157.572414357637</v>
      </c>
      <c r="K5231">
        <v>1339.3039200000001</v>
      </c>
      <c r="L5231">
        <v>2610</v>
      </c>
      <c r="M5231">
        <v>27355</v>
      </c>
      <c r="N5231">
        <v>13610.122499999999</v>
      </c>
      <c r="O5231">
        <v>8988.2030709523824</v>
      </c>
      <c r="P5231">
        <v>9718.7029999999995</v>
      </c>
      <c r="Q5231">
        <v>4106.3073279455521</v>
      </c>
      <c r="R5231">
        <v>6959.2338376157641</v>
      </c>
      <c r="S5231">
        <v>11830.4</v>
      </c>
      <c r="T5231">
        <v>9853</v>
      </c>
      <c r="U5231">
        <v>1382</v>
      </c>
      <c r="V5231">
        <v>8580</v>
      </c>
      <c r="W5231">
        <v>5473</v>
      </c>
      <c r="X5231">
        <v>19044.099999999999</v>
      </c>
      <c r="Y5231">
        <v>68305</v>
      </c>
      <c r="Z5231">
        <v>16072.96924273156</v>
      </c>
      <c r="AA5231">
        <v>168228</v>
      </c>
      <c r="AB5231">
        <v>1842</v>
      </c>
      <c r="AC5231">
        <v>12752.19803</v>
      </c>
      <c r="AD5231">
        <v>15877</v>
      </c>
      <c r="AE5231">
        <v>15468.719073466071</v>
      </c>
      <c r="AF5231">
        <v>39894.087979800002</v>
      </c>
      <c r="AG5231">
        <v>203784</v>
      </c>
      <c r="AH5231">
        <v>29942</v>
      </c>
      <c r="AI5231">
        <v>3814</v>
      </c>
      <c r="AJ5231">
        <v>41647</v>
      </c>
      <c r="AK5231">
        <v>1878</v>
      </c>
      <c r="AL5231">
        <v>821801.875</v>
      </c>
      <c r="AM5231">
        <v>684565.875</v>
      </c>
      <c r="AN5231">
        <v>137236</v>
      </c>
      <c r="AO5231" s="5" t="s">
        <v>6184</v>
      </c>
    </row>
    <row r="5232" spans="1:41" ht="14.25" x14ac:dyDescent="0.45">
      <c r="A5232">
        <v>2025</v>
      </c>
      <c r="B5232" s="5" t="s">
        <v>1509</v>
      </c>
      <c r="C5232" s="5" t="s">
        <v>170</v>
      </c>
      <c r="D5232" s="5" t="s">
        <v>83</v>
      </c>
      <c r="E5232" s="5" t="s">
        <v>88</v>
      </c>
      <c r="F5232" s="5" t="s">
        <v>89</v>
      </c>
      <c r="G5232" s="5" t="s">
        <v>86</v>
      </c>
      <c r="H5232" s="5" t="s">
        <v>130</v>
      </c>
      <c r="I5232">
        <v>7521.5618712629803</v>
      </c>
      <c r="J5232">
        <v>11454.401016461987</v>
      </c>
      <c r="K5232">
        <v>1051.0479470760497</v>
      </c>
      <c r="L5232">
        <v>2975.7795001590657</v>
      </c>
      <c r="M5232">
        <v>19829.208241397384</v>
      </c>
      <c r="N5232">
        <v>12712.698630287705</v>
      </c>
      <c r="O5232">
        <v>8825.7138423054657</v>
      </c>
      <c r="P5232">
        <v>10188.108002123443</v>
      </c>
      <c r="Q5232">
        <v>2971.3104675685036</v>
      </c>
      <c r="R5232">
        <v>6303.8865854103778</v>
      </c>
      <c r="S5232">
        <v>18284.687713705753</v>
      </c>
      <c r="T5232">
        <v>10127.284906722352</v>
      </c>
      <c r="U5232">
        <v>1686.0560817678297</v>
      </c>
      <c r="V5232">
        <v>3018.4783230090302</v>
      </c>
      <c r="W5232">
        <v>2947.3136182590893</v>
      </c>
      <c r="X5232">
        <v>14324.74437705323</v>
      </c>
      <c r="Y5232">
        <v>51857.397373006504</v>
      </c>
      <c r="Z5232">
        <v>14796.333852606864</v>
      </c>
      <c r="AA5232">
        <v>172720.3234602341</v>
      </c>
      <c r="AB5232">
        <v>0</v>
      </c>
      <c r="AC5232">
        <v>10538.348663982184</v>
      </c>
      <c r="AD5232">
        <v>17891.246147108654</v>
      </c>
      <c r="AE5232">
        <v>22212.689264359877</v>
      </c>
      <c r="AF5232">
        <v>26288.629160128799</v>
      </c>
      <c r="AG5232">
        <v>163949.10376398655</v>
      </c>
      <c r="AH5232">
        <v>28964.182972264778</v>
      </c>
      <c r="AI5232">
        <v>4062.9572204158544</v>
      </c>
      <c r="AJ5232">
        <v>57223.9137286205</v>
      </c>
      <c r="AK5232">
        <v>1893.9665037988109</v>
      </c>
      <c r="AL5232">
        <v>706621.3125</v>
      </c>
      <c r="AM5232">
        <v>578419</v>
      </c>
      <c r="AN5232">
        <v>128202.359375</v>
      </c>
      <c r="AO5232" s="5" t="s">
        <v>3489</v>
      </c>
    </row>
    <row r="5233" spans="1:41" ht="14.25" x14ac:dyDescent="0.45">
      <c r="A5233">
        <v>2025</v>
      </c>
      <c r="B5233" s="5" t="s">
        <v>4071</v>
      </c>
      <c r="C5233" s="5" t="s">
        <v>170</v>
      </c>
      <c r="D5233" s="5" t="s">
        <v>83</v>
      </c>
      <c r="E5233" s="5" t="s">
        <v>88</v>
      </c>
      <c r="F5233" s="5" t="s">
        <v>89</v>
      </c>
      <c r="G5233" s="5" t="s">
        <v>87</v>
      </c>
      <c r="H5233" s="5" t="s">
        <v>130</v>
      </c>
      <c r="I5233">
        <v>12255.5571252837</v>
      </c>
      <c r="J5233">
        <v>53748.018122270543</v>
      </c>
      <c r="K5233">
        <v>1284.2231654279219</v>
      </c>
      <c r="L5233">
        <v>2910.6804999999999</v>
      </c>
      <c r="M5233">
        <v>19591.40840459229</v>
      </c>
      <c r="N5233">
        <v>12840.03601643655</v>
      </c>
      <c r="O5233">
        <v>9467.2556624304634</v>
      </c>
      <c r="P5233">
        <v>10066.785329535551</v>
      </c>
      <c r="Q5233">
        <v>3558.2720010128778</v>
      </c>
      <c r="R5233">
        <v>6755.4043414791558</v>
      </c>
      <c r="S5233">
        <v>17160</v>
      </c>
      <c r="T5233">
        <v>10603.5173980705</v>
      </c>
      <c r="U5233">
        <v>1755.1812395889849</v>
      </c>
      <c r="V5233">
        <v>10211</v>
      </c>
      <c r="W5233">
        <v>3307.8532006613918</v>
      </c>
      <c r="X5233">
        <v>16893.887492816</v>
      </c>
      <c r="Y5233">
        <v>62814.855668812437</v>
      </c>
      <c r="Z5233">
        <v>18381</v>
      </c>
      <c r="AA5233">
        <v>203543</v>
      </c>
      <c r="AB5233">
        <v>1008.038</v>
      </c>
      <c r="AC5233">
        <v>10771.46545</v>
      </c>
      <c r="AD5233">
        <v>17291.748292812819</v>
      </c>
      <c r="AE5233">
        <v>19961.85953240918</v>
      </c>
      <c r="AF5233">
        <v>33957.969507712471</v>
      </c>
      <c r="AG5233">
        <v>173881</v>
      </c>
      <c r="AH5233">
        <v>35600</v>
      </c>
      <c r="AI5233">
        <v>4317.9094246936475</v>
      </c>
      <c r="AJ5233">
        <v>45608.013064894178</v>
      </c>
      <c r="AK5233">
        <v>2145.6299586020909</v>
      </c>
      <c r="AL5233">
        <v>821691.625</v>
      </c>
      <c r="AM5233">
        <v>683020.125</v>
      </c>
      <c r="AN5233">
        <v>138671.46875</v>
      </c>
      <c r="AO5233" s="5" t="s">
        <v>4817</v>
      </c>
    </row>
    <row r="5234" spans="1:41" ht="14.25" x14ac:dyDescent="0.45">
      <c r="A5234">
        <v>2025</v>
      </c>
      <c r="B5234" s="5" t="s">
        <v>589</v>
      </c>
      <c r="C5234" s="5" t="s">
        <v>170</v>
      </c>
      <c r="D5234" s="5" t="s">
        <v>83</v>
      </c>
      <c r="E5234" s="5" t="s">
        <v>88</v>
      </c>
      <c r="F5234" s="5" t="s">
        <v>89</v>
      </c>
      <c r="G5234" s="5" t="s">
        <v>87</v>
      </c>
      <c r="H5234" s="5" t="s">
        <v>130</v>
      </c>
      <c r="I5234">
        <v>10530.621673380911</v>
      </c>
      <c r="J5234">
        <v>29709.222102462281</v>
      </c>
      <c r="K5234">
        <v>1275.6966137112979</v>
      </c>
      <c r="L5234">
        <v>2277.3836303386288</v>
      </c>
      <c r="M5234">
        <v>12387.95463533695</v>
      </c>
      <c r="N5234">
        <v>12247</v>
      </c>
      <c r="O5234">
        <v>12673.199751477019</v>
      </c>
      <c r="P5234">
        <v>8785.643</v>
      </c>
      <c r="Q5234">
        <v>3393.2096842970209</v>
      </c>
      <c r="R5234">
        <v>6575.4770207882684</v>
      </c>
      <c r="S5234">
        <v>20920.08832839864</v>
      </c>
      <c r="T5234">
        <v>10131.67907741124</v>
      </c>
      <c r="U5234">
        <v>1781.5089581828199</v>
      </c>
      <c r="V5234">
        <v>5958</v>
      </c>
      <c r="W5234">
        <v>4159.0609829219366</v>
      </c>
      <c r="X5234">
        <v>15540.358049594501</v>
      </c>
      <c r="Y5234">
        <v>56512.833639999997</v>
      </c>
      <c r="Z5234">
        <v>15827.49997768024</v>
      </c>
      <c r="AA5234">
        <v>258521.48423415489</v>
      </c>
      <c r="AB5234">
        <v>1009</v>
      </c>
      <c r="AC5234">
        <v>10964.537909999999</v>
      </c>
      <c r="AD5234">
        <v>17514.10245628453</v>
      </c>
      <c r="AE5234">
        <v>18468.202331164892</v>
      </c>
      <c r="AF5234">
        <v>31150.326998523</v>
      </c>
      <c r="AG5234">
        <v>181962</v>
      </c>
      <c r="AH5234">
        <v>35715.819064888579</v>
      </c>
      <c r="AI5234">
        <v>4546.0383982887925</v>
      </c>
      <c r="AJ5234">
        <v>46952.796836033347</v>
      </c>
      <c r="AK5234">
        <v>2051.4584101968671</v>
      </c>
      <c r="AL5234">
        <v>839542.1875</v>
      </c>
      <c r="AM5234">
        <v>701617.6875</v>
      </c>
      <c r="AN5234">
        <v>137924.4375</v>
      </c>
      <c r="AO5234" s="5" t="s">
        <v>1320</v>
      </c>
    </row>
    <row r="5235" spans="1:41" ht="14.25" x14ac:dyDescent="0.45">
      <c r="A5235">
        <v>2025</v>
      </c>
      <c r="B5235" s="5" t="s">
        <v>1509</v>
      </c>
      <c r="C5235" s="5" t="s">
        <v>170</v>
      </c>
      <c r="D5235" s="5" t="s">
        <v>83</v>
      </c>
      <c r="E5235" s="5" t="s">
        <v>88</v>
      </c>
      <c r="F5235" s="5" t="s">
        <v>89</v>
      </c>
      <c r="G5235" s="5" t="s">
        <v>87</v>
      </c>
      <c r="H5235" s="5" t="s">
        <v>130</v>
      </c>
      <c r="I5235">
        <v>8374.4916653639812</v>
      </c>
      <c r="J5235">
        <v>12515.5</v>
      </c>
      <c r="K5235">
        <v>1209.8190696298129</v>
      </c>
      <c r="L5235">
        <v>3346.4016000000001</v>
      </c>
      <c r="M5235">
        <v>22186.5700387463</v>
      </c>
      <c r="N5235">
        <v>14154.292758048119</v>
      </c>
      <c r="O5235">
        <v>9737.0859326400478</v>
      </c>
      <c r="P5235">
        <v>9305.5542415999989</v>
      </c>
      <c r="Q5235">
        <v>3187.9466872770622</v>
      </c>
      <c r="R5235">
        <v>7237.3540890406493</v>
      </c>
      <c r="S5235">
        <v>20174.753652297572</v>
      </c>
      <c r="T5235">
        <v>10576.357272396681</v>
      </c>
      <c r="U5235">
        <v>1858.8469812351429</v>
      </c>
      <c r="V5235">
        <v>3333</v>
      </c>
      <c r="W5235">
        <v>3239.3298742704001</v>
      </c>
      <c r="X5235">
        <v>15636.412949621779</v>
      </c>
      <c r="Y5235">
        <v>59168.403539999999</v>
      </c>
      <c r="Z5235">
        <v>15836.160298328119</v>
      </c>
      <c r="AA5235">
        <v>192850.5899276782</v>
      </c>
      <c r="AB5235">
        <v>1000</v>
      </c>
      <c r="AC5235">
        <v>11564.089040000001</v>
      </c>
      <c r="AD5235">
        <v>19634.446878871699</v>
      </c>
      <c r="AE5235">
        <v>24329.82805473663</v>
      </c>
      <c r="AF5235">
        <v>29269.706154577721</v>
      </c>
      <c r="AG5235">
        <v>194493.3526507217</v>
      </c>
      <c r="AH5235">
        <v>33047.845672230462</v>
      </c>
      <c r="AI5235">
        <v>4434.9885221573959</v>
      </c>
      <c r="AJ5235">
        <v>63944.058991050639</v>
      </c>
      <c r="AK5235">
        <v>2357.6761313994948</v>
      </c>
      <c r="AL5235">
        <v>798004.875</v>
      </c>
      <c r="AM5235">
        <v>654769.5625</v>
      </c>
      <c r="AN5235">
        <v>143235.28125</v>
      </c>
      <c r="AO5235" s="5" t="s">
        <v>3490</v>
      </c>
    </row>
    <row r="5236" spans="1:41" ht="14.25" x14ac:dyDescent="0.45">
      <c r="A5236">
        <v>2025</v>
      </c>
      <c r="B5236" s="5" t="s">
        <v>5028</v>
      </c>
      <c r="C5236" s="5" t="s">
        <v>170</v>
      </c>
      <c r="D5236" s="5" t="s">
        <v>83</v>
      </c>
      <c r="E5236" s="5" t="s">
        <v>88</v>
      </c>
      <c r="F5236" s="5" t="s">
        <v>89</v>
      </c>
      <c r="G5236" s="5" t="s">
        <v>87</v>
      </c>
      <c r="H5236" s="5" t="s">
        <v>130</v>
      </c>
      <c r="I5236">
        <v>12968.66118776037</v>
      </c>
      <c r="J5236">
        <v>64189.33935201315</v>
      </c>
      <c r="K5236">
        <v>1488</v>
      </c>
      <c r="L5236">
        <v>3003.0682771084871</v>
      </c>
      <c r="M5236">
        <v>29792.626801629121</v>
      </c>
      <c r="N5236">
        <v>15447.761064242181</v>
      </c>
      <c r="O5236">
        <v>10122.17651521985</v>
      </c>
      <c r="P5236">
        <v>11009.375914509001</v>
      </c>
      <c r="Q5236">
        <v>4674.4624042588157</v>
      </c>
      <c r="R5236">
        <v>7824.6558675126498</v>
      </c>
      <c r="S5236">
        <v>13115.24107909397</v>
      </c>
      <c r="T5236">
        <v>11299.430253</v>
      </c>
      <c r="U5236">
        <v>1474.283327576773</v>
      </c>
      <c r="V5236">
        <v>9736</v>
      </c>
      <c r="W5236">
        <v>6163.4869206318717</v>
      </c>
      <c r="X5236">
        <v>22053.067800000001</v>
      </c>
      <c r="Y5236">
        <v>79518.67887301062</v>
      </c>
      <c r="Z5236">
        <v>18243.141342381801</v>
      </c>
      <c r="AA5236">
        <v>203542</v>
      </c>
      <c r="AB5236">
        <v>2090</v>
      </c>
      <c r="AC5236">
        <v>14361.05359</v>
      </c>
      <c r="AD5236">
        <v>18073.607094589821</v>
      </c>
      <c r="AE5236">
        <v>17420.290094689739</v>
      </c>
      <c r="AF5236">
        <v>45902.172435368717</v>
      </c>
      <c r="AG5236">
        <v>242070</v>
      </c>
      <c r="AH5236">
        <v>34987.995516842602</v>
      </c>
      <c r="AI5236">
        <v>4295.1834670728977</v>
      </c>
      <c r="AJ5236">
        <v>48796.09824060135</v>
      </c>
      <c r="AK5236">
        <v>2114</v>
      </c>
      <c r="AL5236">
        <v>955776</v>
      </c>
      <c r="AM5236">
        <v>800181.125</v>
      </c>
      <c r="AN5236">
        <v>155594.828125</v>
      </c>
      <c r="AO5236" s="5" t="s">
        <v>6185</v>
      </c>
    </row>
    <row r="5237" spans="1:41" ht="14.25" x14ac:dyDescent="0.45">
      <c r="A5237">
        <v>2025</v>
      </c>
      <c r="B5237" s="5" t="s">
        <v>589</v>
      </c>
      <c r="C5237" s="5" t="s">
        <v>170</v>
      </c>
      <c r="D5237" s="5" t="s">
        <v>83</v>
      </c>
      <c r="E5237" s="5" t="s">
        <v>90</v>
      </c>
      <c r="F5237" s="5" t="s">
        <v>91</v>
      </c>
      <c r="G5237" s="5" t="s">
        <v>86</v>
      </c>
      <c r="H5237" s="5" t="s">
        <v>130</v>
      </c>
      <c r="I5237">
        <v>495.76747013468179</v>
      </c>
      <c r="J5237"/>
      <c r="K5237"/>
      <c r="L5237">
        <v>525.49228633119378</v>
      </c>
      <c r="M5237">
        <v>1096.6333975356022</v>
      </c>
      <c r="N5237">
        <v>923.59250324876473</v>
      </c>
      <c r="O5237">
        <v>180.47209833596551</v>
      </c>
      <c r="P5237"/>
      <c r="Q5237">
        <v>0</v>
      </c>
      <c r="R5237">
        <v>318.4801735340568</v>
      </c>
      <c r="S5237">
        <v>3131.721706418225</v>
      </c>
      <c r="T5237">
        <v>1539.3208387479413</v>
      </c>
      <c r="U5237">
        <v>87.051247432642199</v>
      </c>
      <c r="V5237">
        <v>478.78186087953208</v>
      </c>
      <c r="W5237">
        <v>1061.6005784468559</v>
      </c>
      <c r="X5237">
        <v>143.5776343308726</v>
      </c>
      <c r="Y5237">
        <v>3280.345787400785</v>
      </c>
      <c r="Z5237"/>
      <c r="AA5237">
        <v>9576.6726646671614</v>
      </c>
      <c r="AB5237">
        <v>0</v>
      </c>
      <c r="AC5237">
        <v>136.02893323969283</v>
      </c>
      <c r="AD5237">
        <v>0</v>
      </c>
      <c r="AE5237">
        <v>270.70814750394828</v>
      </c>
      <c r="AF5237">
        <v>8706.5186035089537</v>
      </c>
      <c r="AG5237">
        <v>11878.248872241871</v>
      </c>
      <c r="AH5237">
        <v>1720.6197116144012</v>
      </c>
      <c r="AI5237">
        <v>61.921038539648222</v>
      </c>
      <c r="AJ5237">
        <v>1282.7290175091143</v>
      </c>
      <c r="AK5237"/>
      <c r="AL5237">
        <v>46896.2890625</v>
      </c>
      <c r="AM5237">
        <v>37960.421875</v>
      </c>
      <c r="AN5237">
        <v>8935.8671875</v>
      </c>
      <c r="AO5237" s="5" t="s">
        <v>1321</v>
      </c>
    </row>
    <row r="5238" spans="1:41" ht="14.25" x14ac:dyDescent="0.45">
      <c r="A5238">
        <v>2025</v>
      </c>
      <c r="B5238" s="5" t="s">
        <v>1509</v>
      </c>
      <c r="C5238" s="5" t="s">
        <v>170</v>
      </c>
      <c r="D5238" s="5" t="s">
        <v>83</v>
      </c>
      <c r="E5238" s="5" t="s">
        <v>90</v>
      </c>
      <c r="F5238" s="5" t="s">
        <v>91</v>
      </c>
      <c r="G5238" s="5" t="s">
        <v>86</v>
      </c>
      <c r="H5238" s="5" t="s">
        <v>130</v>
      </c>
      <c r="I5238">
        <v>416.03981238426962</v>
      </c>
      <c r="J5238"/>
      <c r="K5238"/>
      <c r="L5238">
        <v>293.41755189206384</v>
      </c>
      <c r="M5238">
        <v>1167.8251427446637</v>
      </c>
      <c r="N5238">
        <v>635.00813469178001</v>
      </c>
      <c r="O5238">
        <v>32.845248346126553</v>
      </c>
      <c r="P5238"/>
      <c r="Q5238">
        <v>0</v>
      </c>
      <c r="R5238">
        <v>437.93664461502067</v>
      </c>
      <c r="S5238"/>
      <c r="T5238">
        <v>1642.2624173063275</v>
      </c>
      <c r="U5238">
        <v>21.896832230751034</v>
      </c>
      <c r="V5238"/>
      <c r="W5238"/>
      <c r="X5238">
        <v>123.71710210374334</v>
      </c>
      <c r="Y5238">
        <v>2693.310364382377</v>
      </c>
      <c r="Z5238">
        <v>0</v>
      </c>
      <c r="AA5238">
        <v>4875.7695333850706</v>
      </c>
      <c r="AB5238"/>
      <c r="AC5238">
        <v>215.43198390224407</v>
      </c>
      <c r="AD5238">
        <v>0</v>
      </c>
      <c r="AE5238">
        <v>273.71040288438792</v>
      </c>
      <c r="AF5238">
        <v>7735.8078354985764</v>
      </c>
      <c r="AG5238">
        <v>12729.998156184101</v>
      </c>
      <c r="AH5238">
        <v>1766.7459085381472</v>
      </c>
      <c r="AI5238">
        <v>63.859921517762317</v>
      </c>
      <c r="AJ5238">
        <v>1817.1865765161663</v>
      </c>
      <c r="AK5238"/>
      <c r="AL5238">
        <v>36942.76953125</v>
      </c>
      <c r="AM5238">
        <v>32145.513671875</v>
      </c>
      <c r="AN5238">
        <v>4797.255859375</v>
      </c>
      <c r="AO5238" s="5" t="s">
        <v>3491</v>
      </c>
    </row>
    <row r="5239" spans="1:41" ht="14.25" x14ac:dyDescent="0.45">
      <c r="A5239">
        <v>2025</v>
      </c>
      <c r="B5239" s="5" t="s">
        <v>5028</v>
      </c>
      <c r="C5239" s="5" t="s">
        <v>170</v>
      </c>
      <c r="D5239" s="5" t="s">
        <v>83</v>
      </c>
      <c r="E5239" s="5" t="s">
        <v>90</v>
      </c>
      <c r="F5239" s="5" t="s">
        <v>91</v>
      </c>
      <c r="G5239" s="5" t="s">
        <v>86</v>
      </c>
      <c r="H5239" s="5" t="s">
        <v>130</v>
      </c>
      <c r="I5239">
        <v>204.51109533834239</v>
      </c>
      <c r="J5239">
        <v>3972.5</v>
      </c>
      <c r="K5239"/>
      <c r="L5239">
        <v>530</v>
      </c>
      <c r="M5239">
        <v>2350</v>
      </c>
      <c r="N5239">
        <v>1017.087</v>
      </c>
      <c r="O5239">
        <v>250</v>
      </c>
      <c r="P5239">
        <v>789.69600000000003</v>
      </c>
      <c r="Q5239">
        <v>0</v>
      </c>
      <c r="R5239">
        <v>250</v>
      </c>
      <c r="S5239">
        <v>4500</v>
      </c>
      <c r="T5239">
        <v>1500</v>
      </c>
      <c r="U5239">
        <v>42</v>
      </c>
      <c r="V5239">
        <v>548</v>
      </c>
      <c r="W5239">
        <v>594</v>
      </c>
      <c r="X5239">
        <v>256</v>
      </c>
      <c r="Y5239">
        <v>2441</v>
      </c>
      <c r="Z5239">
        <v>0</v>
      </c>
      <c r="AA5239">
        <v>3397</v>
      </c>
      <c r="AB5239"/>
      <c r="AC5239">
        <v>150.60740000000001</v>
      </c>
      <c r="AD5239">
        <v>0</v>
      </c>
      <c r="AE5239">
        <v>400</v>
      </c>
      <c r="AF5239">
        <v>6780</v>
      </c>
      <c r="AG5239">
        <v>14604</v>
      </c>
      <c r="AH5239">
        <v>1678</v>
      </c>
      <c r="AI5239">
        <v>105</v>
      </c>
      <c r="AJ5239">
        <v>1448</v>
      </c>
      <c r="AK5239"/>
      <c r="AL5239">
        <v>47807.3984375</v>
      </c>
      <c r="AM5239">
        <v>36574.40234375</v>
      </c>
      <c r="AN5239">
        <v>11233</v>
      </c>
      <c r="AO5239" s="5" t="s">
        <v>6186</v>
      </c>
    </row>
    <row r="5240" spans="1:41" ht="14.25" x14ac:dyDescent="0.45">
      <c r="A5240">
        <v>2025</v>
      </c>
      <c r="B5240" s="5" t="s">
        <v>4071</v>
      </c>
      <c r="C5240" s="5" t="s">
        <v>170</v>
      </c>
      <c r="D5240" s="5" t="s">
        <v>83</v>
      </c>
      <c r="E5240" s="5" t="s">
        <v>90</v>
      </c>
      <c r="F5240" s="5" t="s">
        <v>91</v>
      </c>
      <c r="G5240" s="5" t="s">
        <v>86</v>
      </c>
      <c r="H5240" s="5" t="s">
        <v>130</v>
      </c>
      <c r="I5240">
        <v>341.42604173964833</v>
      </c>
      <c r="J5240"/>
      <c r="K5240"/>
      <c r="L5240">
        <v>509.05388753351178</v>
      </c>
      <c r="M5240">
        <v>2416.7204761691974</v>
      </c>
      <c r="N5240">
        <v>1100.3791104259749</v>
      </c>
      <c r="O5240">
        <v>246.81400607685421</v>
      </c>
      <c r="P5240">
        <v>347.28376081720569</v>
      </c>
      <c r="Q5240">
        <v>0</v>
      </c>
      <c r="R5240">
        <v>308.51750759606773</v>
      </c>
      <c r="S5240">
        <v>4653.4724062406885</v>
      </c>
      <c r="T5240">
        <v>1491.167953380994</v>
      </c>
      <c r="U5240">
        <v>22.624617223711635</v>
      </c>
      <c r="V5240">
        <v>433.98129401846865</v>
      </c>
      <c r="W5240">
        <v>617.03501519213546</v>
      </c>
      <c r="X5240">
        <v>44.220842755436379</v>
      </c>
      <c r="Y5240">
        <v>2312.8529152785213</v>
      </c>
      <c r="Z5240">
        <v>0</v>
      </c>
      <c r="AA5240">
        <v>3443.0553847721162</v>
      </c>
      <c r="AB5240"/>
      <c r="AC5240">
        <v>149.94470206973347</v>
      </c>
      <c r="AD5240">
        <v>0</v>
      </c>
      <c r="AE5240">
        <v>359.93709219541239</v>
      </c>
      <c r="AF5240">
        <v>7286.1551377271335</v>
      </c>
      <c r="AG5240">
        <v>14269.963118010121</v>
      </c>
      <c r="AH5240">
        <v>1907.6665886356857</v>
      </c>
      <c r="AI5240">
        <v>107.98112765862372</v>
      </c>
      <c r="AJ5240">
        <v>1451.5910439498828</v>
      </c>
      <c r="AK5240"/>
      <c r="AL5240">
        <v>43821.84375</v>
      </c>
      <c r="AM5240">
        <v>32336.765625</v>
      </c>
      <c r="AN5240">
        <v>11485.0791015625</v>
      </c>
      <c r="AO5240" s="5" t="s">
        <v>4818</v>
      </c>
    </row>
    <row r="5241" spans="1:41" ht="14.25" x14ac:dyDescent="0.45">
      <c r="A5241">
        <v>2025</v>
      </c>
      <c r="B5241" s="5" t="s">
        <v>4071</v>
      </c>
      <c r="C5241" s="5" t="s">
        <v>170</v>
      </c>
      <c r="D5241" s="5" t="s">
        <v>83</v>
      </c>
      <c r="E5241" s="5" t="s">
        <v>90</v>
      </c>
      <c r="F5241" s="5" t="s">
        <v>91</v>
      </c>
      <c r="G5241" s="5" t="s">
        <v>87</v>
      </c>
      <c r="H5241" s="5" t="s">
        <v>130</v>
      </c>
      <c r="I5241">
        <v>388.99091449275221</v>
      </c>
      <c r="J5241"/>
      <c r="K5241"/>
      <c r="L5241">
        <v>579.79350000000011</v>
      </c>
      <c r="M5241">
        <v>2699.4113189758082</v>
      </c>
      <c r="N5241">
        <v>1236.3413707943839</v>
      </c>
      <c r="O5241">
        <v>275.14426725397328</v>
      </c>
      <c r="P5241">
        <v>379.99036683072347</v>
      </c>
      <c r="Q5241">
        <v>0</v>
      </c>
      <c r="R5241">
        <v>343.165496429884</v>
      </c>
      <c r="S5241">
        <v>5198</v>
      </c>
      <c r="T5241">
        <v>1698.906102453285</v>
      </c>
      <c r="U5241">
        <v>23.82109023501399</v>
      </c>
      <c r="V5241">
        <v>489</v>
      </c>
      <c r="W5241">
        <v>693.95521692197042</v>
      </c>
      <c r="X5241">
        <v>50</v>
      </c>
      <c r="Y5241">
        <v>2625</v>
      </c>
      <c r="Z5241">
        <v>0</v>
      </c>
      <c r="AA5241">
        <v>3949</v>
      </c>
      <c r="AB5241"/>
      <c r="AC5241">
        <v>167.48421999999999</v>
      </c>
      <c r="AD5241">
        <v>0</v>
      </c>
      <c r="AE5241">
        <v>402.03998367724802</v>
      </c>
      <c r="AF5241">
        <v>8301.2067144010525</v>
      </c>
      <c r="AG5241">
        <v>16269</v>
      </c>
      <c r="AH5241">
        <v>2216</v>
      </c>
      <c r="AI5241">
        <v>120.61199510317439</v>
      </c>
      <c r="AJ5241">
        <v>1653.81563977515</v>
      </c>
      <c r="AK5241"/>
      <c r="AL5241">
        <v>49760.6796875</v>
      </c>
      <c r="AM5241">
        <v>36808.65234375</v>
      </c>
      <c r="AN5241">
        <v>12952.029296875</v>
      </c>
      <c r="AO5241" s="5" t="s">
        <v>4819</v>
      </c>
    </row>
    <row r="5242" spans="1:41" ht="14.25" x14ac:dyDescent="0.45">
      <c r="A5242">
        <v>2025</v>
      </c>
      <c r="B5242" s="5" t="s">
        <v>1509</v>
      </c>
      <c r="C5242" s="5" t="s">
        <v>170</v>
      </c>
      <c r="D5242" s="5" t="s">
        <v>83</v>
      </c>
      <c r="E5242" s="5" t="s">
        <v>90</v>
      </c>
      <c r="F5242" s="5" t="s">
        <v>91</v>
      </c>
      <c r="G5242" s="5" t="s">
        <v>87</v>
      </c>
      <c r="H5242" s="5" t="s">
        <v>130</v>
      </c>
      <c r="I5242">
        <v>463.2178795980077</v>
      </c>
      <c r="J5242"/>
      <c r="K5242">
        <v>0</v>
      </c>
      <c r="L5242">
        <v>329.96159999999998</v>
      </c>
      <c r="M5242">
        <v>1359.7694360762071</v>
      </c>
      <c r="N5242">
        <v>707.01676359695909</v>
      </c>
      <c r="O5242">
        <v>36.236956164623912</v>
      </c>
      <c r="P5242">
        <v>0</v>
      </c>
      <c r="Q5242">
        <v>0</v>
      </c>
      <c r="R5242">
        <v>502.78546777486639</v>
      </c>
      <c r="S5242">
        <v>4133</v>
      </c>
      <c r="T5242">
        <v>1715.0849630913531</v>
      </c>
      <c r="U5242">
        <v>24.14086988617068</v>
      </c>
      <c r="V5242"/>
      <c r="W5242">
        <v>0</v>
      </c>
      <c r="X5242">
        <v>134</v>
      </c>
      <c r="Y5242">
        <v>3173</v>
      </c>
      <c r="Z5242">
        <v>0</v>
      </c>
      <c r="AA5242">
        <v>5444.0323641542864</v>
      </c>
      <c r="AB5242"/>
      <c r="AC5242">
        <v>236.40085999999999</v>
      </c>
      <c r="AD5242"/>
      <c r="AE5242">
        <v>299.7983251696902</v>
      </c>
      <c r="AF5242">
        <v>8613.0326855055337</v>
      </c>
      <c r="AG5242">
        <v>15101.63803150728</v>
      </c>
      <c r="AH5242">
        <v>2015.839569281932</v>
      </c>
      <c r="AI5242">
        <v>69.70735934260216</v>
      </c>
      <c r="AJ5242">
        <v>2030.589627223952</v>
      </c>
      <c r="AK5242"/>
      <c r="AL5242">
        <v>46389.25390625</v>
      </c>
      <c r="AM5242">
        <v>36925.61328125</v>
      </c>
      <c r="AN5242">
        <v>9463.6376953125</v>
      </c>
      <c r="AO5242" s="5" t="s">
        <v>3492</v>
      </c>
    </row>
    <row r="5243" spans="1:41" ht="14.25" x14ac:dyDescent="0.45">
      <c r="A5243">
        <v>2025</v>
      </c>
      <c r="B5243" s="5" t="s">
        <v>589</v>
      </c>
      <c r="C5243" s="5" t="s">
        <v>170</v>
      </c>
      <c r="D5243" s="5" t="s">
        <v>83</v>
      </c>
      <c r="E5243" s="5" t="s">
        <v>90</v>
      </c>
      <c r="F5243" s="5" t="s">
        <v>91</v>
      </c>
      <c r="G5243" s="5" t="s">
        <v>87</v>
      </c>
      <c r="H5243" s="5" t="s">
        <v>130</v>
      </c>
      <c r="I5243">
        <v>533.96311850910786</v>
      </c>
      <c r="J5243"/>
      <c r="K5243"/>
      <c r="L5243">
        <v>588.67096450006352</v>
      </c>
      <c r="M5243">
        <v>1210.3241405753399</v>
      </c>
      <c r="N5243">
        <v>1053.05322</v>
      </c>
      <c r="O5243">
        <v>199.24571883391229</v>
      </c>
      <c r="P5243">
        <v>0</v>
      </c>
      <c r="Q5243">
        <v>0</v>
      </c>
      <c r="R5243">
        <v>348.84374518478842</v>
      </c>
      <c r="S5243">
        <v>3385.7574837108168</v>
      </c>
      <c r="T5243">
        <v>1554.596260555164</v>
      </c>
      <c r="U5243">
        <v>90.1195154663734</v>
      </c>
      <c r="V5243">
        <v>534</v>
      </c>
      <c r="W5243"/>
      <c r="X5243">
        <v>161.63194264667331</v>
      </c>
      <c r="Y5243">
        <v>3615</v>
      </c>
      <c r="Z5243"/>
      <c r="AA5243">
        <v>11270.094867052039</v>
      </c>
      <c r="AB5243">
        <v>0</v>
      </c>
      <c r="AC5243">
        <v>151.65282999999999</v>
      </c>
      <c r="AD5243">
        <v>0</v>
      </c>
      <c r="AE5243">
        <v>298.77314215557777</v>
      </c>
      <c r="AF5243">
        <v>9753.282468803236</v>
      </c>
      <c r="AG5243">
        <v>13561</v>
      </c>
      <c r="AH5243">
        <v>1980.1295163786519</v>
      </c>
      <c r="AI5243">
        <v>68.340548375100155</v>
      </c>
      <c r="AJ5243">
        <v>1444.027016850464</v>
      </c>
      <c r="AK5243"/>
      <c r="AL5243">
        <v>51802.50390625</v>
      </c>
      <c r="AM5243">
        <v>43242.48046875</v>
      </c>
      <c r="AN5243">
        <v>8560.025390625</v>
      </c>
      <c r="AO5243" s="5" t="s">
        <v>1322</v>
      </c>
    </row>
    <row r="5244" spans="1:41" ht="14.25" x14ac:dyDescent="0.45">
      <c r="A5244">
        <v>2025</v>
      </c>
      <c r="B5244" s="5" t="s">
        <v>5028</v>
      </c>
      <c r="C5244" s="5" t="s">
        <v>170</v>
      </c>
      <c r="D5244" s="5" t="s">
        <v>83</v>
      </c>
      <c r="E5244" s="5" t="s">
        <v>90</v>
      </c>
      <c r="F5244" s="5" t="s">
        <v>91</v>
      </c>
      <c r="G5244" s="5" t="s">
        <v>87</v>
      </c>
      <c r="H5244" s="5" t="s">
        <v>130</v>
      </c>
      <c r="I5244">
        <v>234.91896409040939</v>
      </c>
      <c r="J5244">
        <v>4758.6072483853122</v>
      </c>
      <c r="K5244"/>
      <c r="L5244">
        <v>609.81846240134018</v>
      </c>
      <c r="M5244">
        <v>2646.4816852703998</v>
      </c>
      <c r="N5244">
        <v>1154.414073609322</v>
      </c>
      <c r="O5244">
        <v>281.54060481599998</v>
      </c>
      <c r="P5244">
        <v>894.57012566505455</v>
      </c>
      <c r="Q5244">
        <v>0</v>
      </c>
      <c r="R5244">
        <v>281.08898371898152</v>
      </c>
      <c r="S5244">
        <v>4988.722685278849</v>
      </c>
      <c r="T5244">
        <v>1720.2014999999999</v>
      </c>
      <c r="U5244">
        <v>44.804558435762999</v>
      </c>
      <c r="V5244">
        <v>622</v>
      </c>
      <c r="W5244">
        <v>668.94047704281604</v>
      </c>
      <c r="X5244">
        <v>296.44799999999998</v>
      </c>
      <c r="Y5244">
        <v>3187</v>
      </c>
      <c r="Z5244">
        <v>0</v>
      </c>
      <c r="AA5244">
        <v>3949</v>
      </c>
      <c r="AB5244">
        <v>60</v>
      </c>
      <c r="AC5244">
        <v>169.60848999999999</v>
      </c>
      <c r="AD5244">
        <v>0</v>
      </c>
      <c r="AE5244">
        <v>450.46496770559997</v>
      </c>
      <c r="AF5244">
        <v>7801.0739152473334</v>
      </c>
      <c r="AG5244">
        <v>17348</v>
      </c>
      <c r="AH5244">
        <v>1960.8084654918539</v>
      </c>
      <c r="AI5244">
        <v>118.24705402271999</v>
      </c>
      <c r="AJ5244">
        <v>1696.5627836912799</v>
      </c>
      <c r="AK5244"/>
      <c r="AL5244">
        <v>55943.32421875</v>
      </c>
      <c r="AM5244">
        <v>43201.9296875</v>
      </c>
      <c r="AN5244">
        <v>12741.390625</v>
      </c>
      <c r="AO5244" s="5" t="s">
        <v>6187</v>
      </c>
    </row>
    <row r="5245" spans="1:41" ht="14.25" x14ac:dyDescent="0.45">
      <c r="A5245">
        <v>2025</v>
      </c>
      <c r="B5245" s="5" t="s">
        <v>5028</v>
      </c>
      <c r="C5245" s="5" t="s">
        <v>170</v>
      </c>
      <c r="D5245" s="5" t="s">
        <v>83</v>
      </c>
      <c r="E5245" s="5" t="s">
        <v>92</v>
      </c>
      <c r="F5245" s="5" t="s">
        <v>224</v>
      </c>
      <c r="G5245" s="5" t="s">
        <v>86</v>
      </c>
      <c r="H5245" s="5" t="s">
        <v>130</v>
      </c>
      <c r="I5245">
        <v>0</v>
      </c>
      <c r="J5245">
        <v>0</v>
      </c>
      <c r="K5245">
        <v>40.599999999999987</v>
      </c>
      <c r="L5245"/>
      <c r="M5245">
        <v>0</v>
      </c>
      <c r="N5245">
        <v>0</v>
      </c>
      <c r="O5245">
        <v>0</v>
      </c>
      <c r="P5245">
        <v>0</v>
      </c>
      <c r="Q5245">
        <v>0</v>
      </c>
      <c r="R5245">
        <v>21.566700000000001</v>
      </c>
      <c r="S5245">
        <v>0</v>
      </c>
      <c r="T5245">
        <v>0</v>
      </c>
      <c r="U5245">
        <v>0</v>
      </c>
      <c r="V5245">
        <v>420</v>
      </c>
      <c r="W5245">
        <v>10</v>
      </c>
      <c r="X5245">
        <v>0</v>
      </c>
      <c r="Y5245"/>
      <c r="Z5245">
        <v>0</v>
      </c>
      <c r="AA5245">
        <v>0</v>
      </c>
      <c r="AB5245">
        <v>0</v>
      </c>
      <c r="AC5245">
        <v>0</v>
      </c>
      <c r="AD5245">
        <v>0</v>
      </c>
      <c r="AE5245"/>
      <c r="AF5245">
        <v>60.9</v>
      </c>
      <c r="AG5245">
        <v>0</v>
      </c>
      <c r="AH5245"/>
      <c r="AI5245">
        <v>0</v>
      </c>
      <c r="AJ5245">
        <v>0</v>
      </c>
      <c r="AK5245"/>
      <c r="AL5245">
        <v>553.06671142578125</v>
      </c>
      <c r="AM5245">
        <v>502.46670532226563</v>
      </c>
      <c r="AN5245">
        <v>50.599998474121094</v>
      </c>
      <c r="AO5245" s="5" t="s">
        <v>6188</v>
      </c>
    </row>
    <row r="5246" spans="1:41" ht="14.25" x14ac:dyDescent="0.45">
      <c r="A5246">
        <v>2025</v>
      </c>
      <c r="B5246" s="5" t="s">
        <v>4071</v>
      </c>
      <c r="C5246" s="5" t="s">
        <v>170</v>
      </c>
      <c r="D5246" s="5" t="s">
        <v>83</v>
      </c>
      <c r="E5246" s="5" t="s">
        <v>92</v>
      </c>
      <c r="F5246" s="5" t="s">
        <v>224</v>
      </c>
      <c r="G5246" s="5" t="s">
        <v>86</v>
      </c>
      <c r="H5246" s="5" t="s">
        <v>130</v>
      </c>
      <c r="I5246">
        <v>0</v>
      </c>
      <c r="J5246">
        <v>0</v>
      </c>
      <c r="K5246">
        <v>42.164059371462592</v>
      </c>
      <c r="L5246">
        <v>0</v>
      </c>
      <c r="M5246">
        <v>0</v>
      </c>
      <c r="N5246">
        <v>0</v>
      </c>
      <c r="O5246">
        <v>0</v>
      </c>
      <c r="P5246">
        <v>0</v>
      </c>
      <c r="Q5246">
        <v>0</v>
      </c>
      <c r="R5246">
        <v>102.02346947643909</v>
      </c>
      <c r="S5246">
        <v>0</v>
      </c>
      <c r="T5246">
        <v>51.419584599344624</v>
      </c>
      <c r="U5246">
        <v>0</v>
      </c>
      <c r="V5246">
        <v>431.92451063449488</v>
      </c>
      <c r="W5246">
        <v>51.419584599344624</v>
      </c>
      <c r="X5246">
        <v>0</v>
      </c>
      <c r="Y5246">
        <v>0</v>
      </c>
      <c r="Z5246">
        <v>0</v>
      </c>
      <c r="AA5246">
        <v>0</v>
      </c>
      <c r="AB5246">
        <v>0</v>
      </c>
      <c r="AC5246">
        <v>0</v>
      </c>
      <c r="AD5246">
        <v>0</v>
      </c>
      <c r="AE5246">
        <v>0</v>
      </c>
      <c r="AF5246">
        <v>63.34892822639258</v>
      </c>
      <c r="AG5246">
        <v>0</v>
      </c>
      <c r="AH5246">
        <v>0</v>
      </c>
      <c r="AI5246">
        <v>0</v>
      </c>
      <c r="AJ5246">
        <v>0</v>
      </c>
      <c r="AK5246"/>
      <c r="AL5246">
        <v>742.30010986328125</v>
      </c>
      <c r="AM5246">
        <v>597.29693603515625</v>
      </c>
      <c r="AN5246">
        <v>145.00321960449219</v>
      </c>
      <c r="AO5246" s="5" t="s">
        <v>4820</v>
      </c>
    </row>
    <row r="5247" spans="1:41" ht="14.25" x14ac:dyDescent="0.45">
      <c r="A5247">
        <v>2025</v>
      </c>
      <c r="B5247" s="5" t="s">
        <v>1509</v>
      </c>
      <c r="C5247" s="5" t="s">
        <v>170</v>
      </c>
      <c r="D5247" s="5" t="s">
        <v>83</v>
      </c>
      <c r="E5247" s="5" t="s">
        <v>92</v>
      </c>
      <c r="F5247" s="5" t="s">
        <v>224</v>
      </c>
      <c r="G5247" s="5" t="s">
        <v>86</v>
      </c>
      <c r="H5247" s="5" t="s">
        <v>130</v>
      </c>
      <c r="I5247">
        <v>0</v>
      </c>
      <c r="J5247"/>
      <c r="K5247"/>
      <c r="L5247"/>
      <c r="M5247">
        <v>119.06402525470875</v>
      </c>
      <c r="N5247">
        <v>0</v>
      </c>
      <c r="O5247">
        <v>0</v>
      </c>
      <c r="P5247">
        <v>0</v>
      </c>
      <c r="Q5247">
        <v>0</v>
      </c>
      <c r="R5247">
        <v>108.61575468431582</v>
      </c>
      <c r="S5247">
        <v>0</v>
      </c>
      <c r="T5247">
        <v>54.742080576877584</v>
      </c>
      <c r="U5247"/>
      <c r="V5247">
        <v>0</v>
      </c>
      <c r="W5247">
        <v>54.742080576877584</v>
      </c>
      <c r="X5247">
        <v>0</v>
      </c>
      <c r="Y5247">
        <v>0</v>
      </c>
      <c r="Z5247">
        <v>0</v>
      </c>
      <c r="AA5247">
        <v>0</v>
      </c>
      <c r="AB5247"/>
      <c r="AC5247">
        <v>0</v>
      </c>
      <c r="AD5247">
        <v>0</v>
      </c>
      <c r="AE5247"/>
      <c r="AF5247">
        <v>0</v>
      </c>
      <c r="AG5247">
        <v>0</v>
      </c>
      <c r="AH5247">
        <v>0</v>
      </c>
      <c r="AI5247">
        <v>0</v>
      </c>
      <c r="AJ5247">
        <v>0</v>
      </c>
      <c r="AK5247"/>
      <c r="AL5247">
        <v>337.16390991210938</v>
      </c>
      <c r="AM5247">
        <v>108.61575317382813</v>
      </c>
      <c r="AN5247">
        <v>228.54818725585938</v>
      </c>
      <c r="AO5247" s="5" t="s">
        <v>3493</v>
      </c>
    </row>
    <row r="5248" spans="1:41" ht="14.25" x14ac:dyDescent="0.45">
      <c r="A5248">
        <v>2025</v>
      </c>
      <c r="B5248" s="5" t="s">
        <v>589</v>
      </c>
      <c r="C5248" s="5" t="s">
        <v>170</v>
      </c>
      <c r="D5248" s="5" t="s">
        <v>83</v>
      </c>
      <c r="E5248" s="5" t="s">
        <v>92</v>
      </c>
      <c r="F5248" s="5" t="s">
        <v>224</v>
      </c>
      <c r="G5248" s="5" t="s">
        <v>86</v>
      </c>
      <c r="H5248" s="5" t="s">
        <v>130</v>
      </c>
      <c r="I5248">
        <v>0</v>
      </c>
      <c r="J5248"/>
      <c r="K5248">
        <v>42.464023137874243</v>
      </c>
      <c r="L5248">
        <v>0</v>
      </c>
      <c r="M5248">
        <v>0</v>
      </c>
      <c r="N5248">
        <v>0</v>
      </c>
      <c r="O5248">
        <v>0</v>
      </c>
      <c r="P5248">
        <v>0</v>
      </c>
      <c r="Q5248">
        <v>0</v>
      </c>
      <c r="R5248">
        <v>105.31801749787313</v>
      </c>
      <c r="S5248">
        <v>0</v>
      </c>
      <c r="T5248">
        <v>53.080028922342798</v>
      </c>
      <c r="U5248">
        <v>0</v>
      </c>
      <c r="V5248">
        <v>0</v>
      </c>
      <c r="W5248">
        <v>53.080028922342798</v>
      </c>
      <c r="X5248">
        <v>0</v>
      </c>
      <c r="Y5248">
        <v>0</v>
      </c>
      <c r="Z5248">
        <v>0</v>
      </c>
      <c r="AA5248">
        <v>0</v>
      </c>
      <c r="AB5248">
        <v>0</v>
      </c>
      <c r="AC5248"/>
      <c r="AD5248">
        <v>0</v>
      </c>
      <c r="AE5248"/>
      <c r="AF5248">
        <v>64.299174564531668</v>
      </c>
      <c r="AG5248">
        <v>0</v>
      </c>
      <c r="AH5248">
        <v>0</v>
      </c>
      <c r="AI5248">
        <v>0</v>
      </c>
      <c r="AJ5248">
        <v>0</v>
      </c>
      <c r="AK5248"/>
      <c r="AL5248">
        <v>318.24127197265625</v>
      </c>
      <c r="AM5248">
        <v>169.6171875</v>
      </c>
      <c r="AN5248">
        <v>148.62408447265625</v>
      </c>
      <c r="AO5248" s="5" t="s">
        <v>1323</v>
      </c>
    </row>
    <row r="5249" spans="1:41" ht="14.25" x14ac:dyDescent="0.45">
      <c r="A5249">
        <v>2025</v>
      </c>
      <c r="B5249" s="5" t="s">
        <v>4071</v>
      </c>
      <c r="C5249" s="5" t="s">
        <v>170</v>
      </c>
      <c r="D5249" s="5" t="s">
        <v>83</v>
      </c>
      <c r="E5249" s="5" t="s">
        <v>92</v>
      </c>
      <c r="F5249" s="5" t="s">
        <v>224</v>
      </c>
      <c r="G5249" s="5" t="s">
        <v>87</v>
      </c>
      <c r="H5249" s="5" t="s">
        <v>130</v>
      </c>
      <c r="I5249">
        <v>0</v>
      </c>
      <c r="J5249"/>
      <c r="K5249">
        <v>47.095840592616113</v>
      </c>
      <c r="L5249">
        <v>0</v>
      </c>
      <c r="M5249">
        <v>0</v>
      </c>
      <c r="N5249">
        <v>0</v>
      </c>
      <c r="O5249">
        <v>0</v>
      </c>
      <c r="P5249">
        <v>0</v>
      </c>
      <c r="Q5249">
        <v>0</v>
      </c>
      <c r="R5249">
        <v>113.4811921151005</v>
      </c>
      <c r="S5249">
        <v>0</v>
      </c>
      <c r="T5249">
        <v>58.582969050113277</v>
      </c>
      <c r="U5249">
        <v>0</v>
      </c>
      <c r="V5249">
        <v>487</v>
      </c>
      <c r="W5249">
        <v>57.829601410164202</v>
      </c>
      <c r="X5249">
        <v>0</v>
      </c>
      <c r="Y5249">
        <v>0</v>
      </c>
      <c r="Z5249">
        <v>0</v>
      </c>
      <c r="AA5249">
        <v>0</v>
      </c>
      <c r="AB5249">
        <v>0</v>
      </c>
      <c r="AC5249">
        <v>0</v>
      </c>
      <c r="AD5249">
        <v>0</v>
      </c>
      <c r="AE5249">
        <v>0</v>
      </c>
      <c r="AF5249">
        <v>72.174217869739564</v>
      </c>
      <c r="AG5249">
        <v>0</v>
      </c>
      <c r="AH5249">
        <v>0</v>
      </c>
      <c r="AI5249">
        <v>0</v>
      </c>
      <c r="AJ5249">
        <v>0</v>
      </c>
      <c r="AK5249">
        <v>0</v>
      </c>
      <c r="AL5249">
        <v>836.16375732421875</v>
      </c>
      <c r="AM5249">
        <v>672.6553955078125</v>
      </c>
      <c r="AN5249">
        <v>163.50840759277344</v>
      </c>
      <c r="AO5249" s="5" t="s">
        <v>4821</v>
      </c>
    </row>
    <row r="5250" spans="1:41" ht="14.25" x14ac:dyDescent="0.45">
      <c r="A5250">
        <v>2025</v>
      </c>
      <c r="B5250" s="5" t="s">
        <v>5028</v>
      </c>
      <c r="C5250" s="5" t="s">
        <v>170</v>
      </c>
      <c r="D5250" s="5" t="s">
        <v>83</v>
      </c>
      <c r="E5250" s="5" t="s">
        <v>92</v>
      </c>
      <c r="F5250" s="5" t="s">
        <v>224</v>
      </c>
      <c r="G5250" s="5" t="s">
        <v>87</v>
      </c>
      <c r="H5250" s="5" t="s">
        <v>130</v>
      </c>
      <c r="I5250">
        <v>0</v>
      </c>
      <c r="J5250">
        <v>0</v>
      </c>
      <c r="K5250">
        <v>45</v>
      </c>
      <c r="L5250">
        <v>0</v>
      </c>
      <c r="M5250">
        <v>0</v>
      </c>
      <c r="N5250">
        <v>0</v>
      </c>
      <c r="O5250">
        <v>0</v>
      </c>
      <c r="P5250">
        <v>0</v>
      </c>
      <c r="Q5250">
        <v>0</v>
      </c>
      <c r="R5250">
        <v>24.248647140688629</v>
      </c>
      <c r="S5250">
        <v>0</v>
      </c>
      <c r="T5250">
        <v>0</v>
      </c>
      <c r="U5250">
        <v>0</v>
      </c>
      <c r="V5250">
        <v>477</v>
      </c>
      <c r="W5250">
        <v>11.261624192639999</v>
      </c>
      <c r="X5250">
        <v>0</v>
      </c>
      <c r="Y5250"/>
      <c r="Z5250">
        <v>0</v>
      </c>
      <c r="AA5250">
        <v>0</v>
      </c>
      <c r="AB5250">
        <v>0</v>
      </c>
      <c r="AC5250">
        <v>0</v>
      </c>
      <c r="AD5250">
        <v>0</v>
      </c>
      <c r="AE5250">
        <v>0</v>
      </c>
      <c r="AF5250">
        <v>70.071593132531362</v>
      </c>
      <c r="AG5250">
        <v>0</v>
      </c>
      <c r="AH5250">
        <v>0</v>
      </c>
      <c r="AI5250">
        <v>0</v>
      </c>
      <c r="AJ5250">
        <v>0</v>
      </c>
      <c r="AK5250"/>
      <c r="AL5250">
        <v>627.58184814453125</v>
      </c>
      <c r="AM5250">
        <v>571.32025146484375</v>
      </c>
      <c r="AN5250">
        <v>56.261623382568359</v>
      </c>
      <c r="AO5250" s="5" t="s">
        <v>6189</v>
      </c>
    </row>
    <row r="5251" spans="1:41" ht="14.25" x14ac:dyDescent="0.45">
      <c r="A5251">
        <v>2025</v>
      </c>
      <c r="B5251" s="5" t="s">
        <v>589</v>
      </c>
      <c r="C5251" s="5" t="s">
        <v>170</v>
      </c>
      <c r="D5251" s="5" t="s">
        <v>83</v>
      </c>
      <c r="E5251" s="5" t="s">
        <v>92</v>
      </c>
      <c r="F5251" s="5" t="s">
        <v>224</v>
      </c>
      <c r="G5251" s="5" t="s">
        <v>87</v>
      </c>
      <c r="H5251" s="5" t="s">
        <v>130</v>
      </c>
      <c r="I5251">
        <v>0</v>
      </c>
      <c r="J5251"/>
      <c r="K5251">
        <v>45.682958414012482</v>
      </c>
      <c r="L5251">
        <v>0</v>
      </c>
      <c r="M5251">
        <v>0</v>
      </c>
      <c r="N5251">
        <v>0</v>
      </c>
      <c r="O5251">
        <v>0</v>
      </c>
      <c r="P5251">
        <v>0</v>
      </c>
      <c r="Q5251">
        <v>0</v>
      </c>
      <c r="R5251">
        <v>115.3589287889106</v>
      </c>
      <c r="S5251">
        <v>0</v>
      </c>
      <c r="T5251">
        <v>53.606767605350491</v>
      </c>
      <c r="U5251">
        <v>0</v>
      </c>
      <c r="V5251">
        <v>0</v>
      </c>
      <c r="W5251">
        <v>59.044023039777642</v>
      </c>
      <c r="X5251">
        <v>0</v>
      </c>
      <c r="Y5251">
        <v>0</v>
      </c>
      <c r="Z5251"/>
      <c r="AA5251">
        <v>0</v>
      </c>
      <c r="AB5251">
        <v>0</v>
      </c>
      <c r="AC5251"/>
      <c r="AD5251">
        <v>0</v>
      </c>
      <c r="AE5251"/>
      <c r="AF5251">
        <v>72.029710220341883</v>
      </c>
      <c r="AG5251">
        <v>0</v>
      </c>
      <c r="AH5251">
        <v>0</v>
      </c>
      <c r="AI5251">
        <v>0</v>
      </c>
      <c r="AJ5251">
        <v>0</v>
      </c>
      <c r="AK5251"/>
      <c r="AL5251">
        <v>345.722412109375</v>
      </c>
      <c r="AM5251">
        <v>187.38864135742188</v>
      </c>
      <c r="AN5251">
        <v>158.33375549316406</v>
      </c>
      <c r="AO5251" s="5" t="s">
        <v>1324</v>
      </c>
    </row>
    <row r="5252" spans="1:41" ht="14.25" x14ac:dyDescent="0.45">
      <c r="A5252">
        <v>2025</v>
      </c>
      <c r="B5252" s="5" t="s">
        <v>1509</v>
      </c>
      <c r="C5252" s="5" t="s">
        <v>170</v>
      </c>
      <c r="D5252" s="5" t="s">
        <v>83</v>
      </c>
      <c r="E5252" s="5" t="s">
        <v>92</v>
      </c>
      <c r="F5252" s="5" t="s">
        <v>224</v>
      </c>
      <c r="G5252" s="5" t="s">
        <v>87</v>
      </c>
      <c r="H5252" s="5" t="s">
        <v>130</v>
      </c>
      <c r="I5252">
        <v>0</v>
      </c>
      <c r="J5252"/>
      <c r="K5252">
        <v>0</v>
      </c>
      <c r="L5252">
        <v>0</v>
      </c>
      <c r="M5252">
        <v>133.21874999999989</v>
      </c>
      <c r="N5252">
        <v>0</v>
      </c>
      <c r="O5252">
        <v>0</v>
      </c>
      <c r="P5252">
        <v>0</v>
      </c>
      <c r="Q5252">
        <v>0</v>
      </c>
      <c r="R5252">
        <v>124.6993685003924</v>
      </c>
      <c r="S5252">
        <v>0</v>
      </c>
      <c r="T5252">
        <v>57.169498769711758</v>
      </c>
      <c r="U5252"/>
      <c r="V5252">
        <v>0</v>
      </c>
      <c r="W5252">
        <v>60.165859477533417</v>
      </c>
      <c r="X5252">
        <v>0</v>
      </c>
      <c r="Y5252">
        <v>0</v>
      </c>
      <c r="Z5252">
        <v>0</v>
      </c>
      <c r="AA5252">
        <v>0</v>
      </c>
      <c r="AB5252">
        <v>99</v>
      </c>
      <c r="AC5252">
        <v>0</v>
      </c>
      <c r="AD5252">
        <v>0</v>
      </c>
      <c r="AE5252">
        <v>0</v>
      </c>
      <c r="AF5252">
        <v>0</v>
      </c>
      <c r="AG5252">
        <v>0</v>
      </c>
      <c r="AH5252">
        <v>0</v>
      </c>
      <c r="AI5252">
        <v>0</v>
      </c>
      <c r="AJ5252">
        <v>0</v>
      </c>
      <c r="AK5252"/>
      <c r="AL5252">
        <v>474.25347900390625</v>
      </c>
      <c r="AM5252">
        <v>124.69937133789063</v>
      </c>
      <c r="AN5252">
        <v>349.55410766601563</v>
      </c>
      <c r="AO5252" s="5" t="s">
        <v>3494</v>
      </c>
    </row>
    <row r="5253" spans="1:41" ht="14.25" x14ac:dyDescent="0.45">
      <c r="A5253">
        <v>2025</v>
      </c>
      <c r="B5253" s="5" t="s">
        <v>1509</v>
      </c>
      <c r="C5253" s="5" t="s">
        <v>170</v>
      </c>
      <c r="D5253" s="5" t="s">
        <v>83</v>
      </c>
      <c r="E5253" s="5" t="s">
        <v>92</v>
      </c>
      <c r="F5253" s="5" t="s">
        <v>227</v>
      </c>
      <c r="G5253" s="5" t="s">
        <v>86</v>
      </c>
      <c r="H5253" s="5" t="s">
        <v>130</v>
      </c>
      <c r="I5253">
        <v>383.19456403814308</v>
      </c>
      <c r="J5253">
        <v>109.82606543689327</v>
      </c>
      <c r="K5253">
        <v>60.216288634565345</v>
      </c>
      <c r="L5253">
        <v>21.896832230751034</v>
      </c>
      <c r="M5253">
        <v>1414.1247965021903</v>
      </c>
      <c r="N5253">
        <v>1454.689773051268</v>
      </c>
      <c r="O5253">
        <v>66.785338303790653</v>
      </c>
      <c r="P5253">
        <v>0</v>
      </c>
      <c r="Q5253">
        <v>0</v>
      </c>
      <c r="R5253">
        <v>214.42491368576978</v>
      </c>
      <c r="S5253">
        <v>492.67872519189825</v>
      </c>
      <c r="T5253">
        <v>547.42080576877584</v>
      </c>
      <c r="U5253">
        <v>98.535745038379659</v>
      </c>
      <c r="V5253">
        <v>0</v>
      </c>
      <c r="W5253">
        <v>0</v>
      </c>
      <c r="X5253">
        <v>168.98818102780291</v>
      </c>
      <c r="Y5253">
        <v>2534.5583307094321</v>
      </c>
      <c r="Z5253">
        <v>1138.6790696635153</v>
      </c>
      <c r="AA5253">
        <v>7559.9293471569445</v>
      </c>
      <c r="AB5253"/>
      <c r="AC5253">
        <v>654.1131208131103</v>
      </c>
      <c r="AD5253">
        <v>393.14196646808978</v>
      </c>
      <c r="AE5253"/>
      <c r="AF5253">
        <v>465.45301962054469</v>
      </c>
      <c r="AG5253">
        <v>8175.484650868375</v>
      </c>
      <c r="AH5253">
        <v>87.587328923004137</v>
      </c>
      <c r="AI5253">
        <v>0</v>
      </c>
      <c r="AJ5253">
        <v>875.87328923004134</v>
      </c>
      <c r="AK5253">
        <v>64.595655080715545</v>
      </c>
      <c r="AL5253">
        <v>26982.19921875</v>
      </c>
      <c r="AM5253">
        <v>23686.658203125</v>
      </c>
      <c r="AN5253">
        <v>3295.5390625</v>
      </c>
      <c r="AO5253" s="5" t="s">
        <v>3495</v>
      </c>
    </row>
    <row r="5254" spans="1:41" ht="14.25" x14ac:dyDescent="0.45">
      <c r="A5254">
        <v>2025</v>
      </c>
      <c r="B5254" s="5" t="s">
        <v>589</v>
      </c>
      <c r="C5254" s="5" t="s">
        <v>170</v>
      </c>
      <c r="D5254" s="5" t="s">
        <v>83</v>
      </c>
      <c r="E5254" s="5" t="s">
        <v>92</v>
      </c>
      <c r="F5254" s="5" t="s">
        <v>227</v>
      </c>
      <c r="G5254" s="5" t="s">
        <v>86</v>
      </c>
      <c r="H5254" s="5" t="s">
        <v>130</v>
      </c>
      <c r="I5254">
        <v>265.40014461171398</v>
      </c>
      <c r="J5254">
        <v>265.40014461171398</v>
      </c>
      <c r="K5254">
        <v>58.388031814577083</v>
      </c>
      <c r="L5254">
        <v>69.004037599045645</v>
      </c>
      <c r="M5254">
        <v>265.40014461171398</v>
      </c>
      <c r="N5254">
        <v>1019.1365553089818</v>
      </c>
      <c r="O5254">
        <v>64.757635285258218</v>
      </c>
      <c r="P5254">
        <v>0</v>
      </c>
      <c r="Q5254">
        <v>0</v>
      </c>
      <c r="R5254">
        <v>210.32036713351755</v>
      </c>
      <c r="S5254">
        <v>477.7202603010852</v>
      </c>
      <c r="T5254">
        <v>530.80028922342797</v>
      </c>
      <c r="U5254">
        <v>492.58266839934117</v>
      </c>
      <c r="V5254">
        <v>0</v>
      </c>
      <c r="W5254">
        <v>0</v>
      </c>
      <c r="X5254">
        <v>1360.3139210831864</v>
      </c>
      <c r="Y5254">
        <v>2664.6174519016085</v>
      </c>
      <c r="Z5254">
        <v>1140.4910049848152</v>
      </c>
      <c r="AA5254">
        <v>854.73815133128005</v>
      </c>
      <c r="AB5254">
        <v>136.94647461964442</v>
      </c>
      <c r="AC5254">
        <v>592.85402783538211</v>
      </c>
      <c r="AD5254">
        <v>142.18355864408431</v>
      </c>
      <c r="AE5254"/>
      <c r="AF5254">
        <v>459.2798183180833</v>
      </c>
      <c r="AG5254">
        <v>1755.8873567510998</v>
      </c>
      <c r="AH5254">
        <v>1061.6005784468559</v>
      </c>
      <c r="AI5254">
        <v>0</v>
      </c>
      <c r="AJ5254">
        <v>0</v>
      </c>
      <c r="AK5254">
        <v>143.31607809032556</v>
      </c>
      <c r="AL5254">
        <v>14031.140625</v>
      </c>
      <c r="AM5254">
        <v>9789.7119140625</v>
      </c>
      <c r="AN5254">
        <v>4241.4267578125</v>
      </c>
      <c r="AO5254" s="5" t="s">
        <v>1325</v>
      </c>
    </row>
    <row r="5255" spans="1:41" ht="14.25" x14ac:dyDescent="0.45">
      <c r="A5255">
        <v>2025</v>
      </c>
      <c r="B5255" s="5" t="s">
        <v>5028</v>
      </c>
      <c r="C5255" s="5" t="s">
        <v>170</v>
      </c>
      <c r="D5255" s="5" t="s">
        <v>83</v>
      </c>
      <c r="E5255" s="5" t="s">
        <v>92</v>
      </c>
      <c r="F5255" s="5" t="s">
        <v>227</v>
      </c>
      <c r="G5255" s="5" t="s">
        <v>86</v>
      </c>
      <c r="H5255" s="5" t="s">
        <v>130</v>
      </c>
      <c r="I5255">
        <v>250</v>
      </c>
      <c r="J5255">
        <v>0</v>
      </c>
      <c r="K5255">
        <v>131.94999999999999</v>
      </c>
      <c r="L5255">
        <v>90</v>
      </c>
      <c r="M5255">
        <v>200</v>
      </c>
      <c r="N5255">
        <v>167.65700000000001</v>
      </c>
      <c r="O5255">
        <v>330</v>
      </c>
      <c r="P5255">
        <v>90</v>
      </c>
      <c r="Q5255">
        <v>227.505696</v>
      </c>
      <c r="R5255">
        <v>162.11882490299999</v>
      </c>
      <c r="S5255">
        <v>100</v>
      </c>
      <c r="T5255">
        <v>800</v>
      </c>
      <c r="U5255">
        <v>285</v>
      </c>
      <c r="V5255">
        <v>0</v>
      </c>
      <c r="W5255">
        <v>0</v>
      </c>
      <c r="X5255">
        <v>150</v>
      </c>
      <c r="Y5255"/>
      <c r="Z5255">
        <v>368.62945257600001</v>
      </c>
      <c r="AA5255">
        <v>968</v>
      </c>
      <c r="AB5255">
        <v>0</v>
      </c>
      <c r="AC5255">
        <v>687.58040000000005</v>
      </c>
      <c r="AD5255">
        <v>135</v>
      </c>
      <c r="AE5255"/>
      <c r="AF5255">
        <v>713.4</v>
      </c>
      <c r="AG5255">
        <v>1055</v>
      </c>
      <c r="AH5255">
        <v>2020</v>
      </c>
      <c r="AI5255">
        <v>0</v>
      </c>
      <c r="AJ5255">
        <v>0</v>
      </c>
      <c r="AK5255">
        <v>59</v>
      </c>
      <c r="AL5255">
        <v>8990.841796875</v>
      </c>
      <c r="AM5255">
        <v>5064.89111328125</v>
      </c>
      <c r="AN5255">
        <v>3925.949951171875</v>
      </c>
      <c r="AO5255" s="5" t="s">
        <v>6190</v>
      </c>
    </row>
    <row r="5256" spans="1:41" ht="14.25" x14ac:dyDescent="0.45">
      <c r="A5256">
        <v>2025</v>
      </c>
      <c r="B5256" s="5" t="s">
        <v>4071</v>
      </c>
      <c r="C5256" s="5" t="s">
        <v>170</v>
      </c>
      <c r="D5256" s="5" t="s">
        <v>83</v>
      </c>
      <c r="E5256" s="5" t="s">
        <v>92</v>
      </c>
      <c r="F5256" s="5" t="s">
        <v>227</v>
      </c>
      <c r="G5256" s="5" t="s">
        <v>86</v>
      </c>
      <c r="H5256" s="5" t="s">
        <v>130</v>
      </c>
      <c r="I5256">
        <v>359.93709219541239</v>
      </c>
      <c r="J5256">
        <v>2807.5093191242167</v>
      </c>
      <c r="K5256">
        <v>135.69628375767044</v>
      </c>
      <c r="L5256">
        <v>272.52379837652654</v>
      </c>
      <c r="M5256">
        <v>0</v>
      </c>
      <c r="N5256">
        <v>89.971932348549245</v>
      </c>
      <c r="O5256">
        <v>339.3692583556745</v>
      </c>
      <c r="P5256">
        <v>41.135667679475702</v>
      </c>
      <c r="Q5256">
        <v>0</v>
      </c>
      <c r="R5256">
        <v>206.07160579414565</v>
      </c>
      <c r="S5256">
        <v>102.83916919868925</v>
      </c>
      <c r="T5256">
        <v>514.19584599344626</v>
      </c>
      <c r="U5256">
        <v>477.17374508191813</v>
      </c>
      <c r="V5256">
        <v>0</v>
      </c>
      <c r="W5256">
        <v>0</v>
      </c>
      <c r="X5256">
        <v>394.1729465431581</v>
      </c>
      <c r="Y5256">
        <v>0</v>
      </c>
      <c r="Z5256">
        <v>1233.0416386922841</v>
      </c>
      <c r="AA5256">
        <v>985.19924092344297</v>
      </c>
      <c r="AB5256">
        <v>132.25837033135829</v>
      </c>
      <c r="AC5256">
        <v>603.02385712733076</v>
      </c>
      <c r="AD5256">
        <v>137.73578633560177</v>
      </c>
      <c r="AE5256">
        <v>0</v>
      </c>
      <c r="AF5256">
        <v>1710.4210621125997</v>
      </c>
      <c r="AG5256">
        <v>1718.4425173100974</v>
      </c>
      <c r="AH5256">
        <v>1047.9311341346436</v>
      </c>
      <c r="AI5256">
        <v>0</v>
      </c>
      <c r="AJ5256">
        <v>0</v>
      </c>
      <c r="AK5256">
        <v>60.675109827226656</v>
      </c>
      <c r="AL5256">
        <v>13369.3232421875</v>
      </c>
      <c r="AM5256">
        <v>10504.451171875</v>
      </c>
      <c r="AN5256">
        <v>2864.8740234375</v>
      </c>
      <c r="AO5256" s="5" t="s">
        <v>4822</v>
      </c>
    </row>
    <row r="5257" spans="1:41" ht="14.25" x14ac:dyDescent="0.45">
      <c r="A5257">
        <v>2025</v>
      </c>
      <c r="B5257" s="5" t="s">
        <v>5028</v>
      </c>
      <c r="C5257" s="5" t="s">
        <v>170</v>
      </c>
      <c r="D5257" s="5" t="s">
        <v>83</v>
      </c>
      <c r="E5257" s="5" t="s">
        <v>92</v>
      </c>
      <c r="F5257" s="5" t="s">
        <v>227</v>
      </c>
      <c r="G5257" s="5" t="s">
        <v>87</v>
      </c>
      <c r="H5257" s="5" t="s">
        <v>130</v>
      </c>
      <c r="I5257">
        <v>287.17141691232001</v>
      </c>
      <c r="J5257">
        <v>0</v>
      </c>
      <c r="K5257">
        <v>147</v>
      </c>
      <c r="L5257">
        <v>103.5540785209823</v>
      </c>
      <c r="M5257">
        <v>225.23248385279999</v>
      </c>
      <c r="N5257">
        <v>190.29404597553409</v>
      </c>
      <c r="O5257">
        <v>371.63359835711998</v>
      </c>
      <c r="P5257">
        <v>101.95227</v>
      </c>
      <c r="Q5257">
        <v>258.9837383746929</v>
      </c>
      <c r="R5257">
        <v>182.27926293479911</v>
      </c>
      <c r="S5257">
        <v>110.8605041173077</v>
      </c>
      <c r="T5257">
        <v>917.44079999999997</v>
      </c>
      <c r="U5257">
        <v>304.03093224267752</v>
      </c>
      <c r="V5257">
        <v>0</v>
      </c>
      <c r="W5257">
        <v>0</v>
      </c>
      <c r="X5257">
        <v>173.7</v>
      </c>
      <c r="Y5257"/>
      <c r="Z5257">
        <v>418.40179650377439</v>
      </c>
      <c r="AA5257">
        <v>1204</v>
      </c>
      <c r="AB5257">
        <v>0</v>
      </c>
      <c r="AC5257">
        <v>774.32760999999982</v>
      </c>
      <c r="AD5257">
        <v>153.33181480912381</v>
      </c>
      <c r="AE5257">
        <v>0</v>
      </c>
      <c r="AF5257">
        <v>820.83866240965301</v>
      </c>
      <c r="AG5257">
        <v>1253</v>
      </c>
      <c r="AH5257">
        <v>2360.14381959717</v>
      </c>
      <c r="AI5257">
        <v>0</v>
      </c>
      <c r="AJ5257">
        <v>0</v>
      </c>
      <c r="AK5257">
        <v>66</v>
      </c>
      <c r="AL5257">
        <v>10424.177734375</v>
      </c>
      <c r="AM5257">
        <v>5898.833984375</v>
      </c>
      <c r="AN5257">
        <v>4525.34326171875</v>
      </c>
      <c r="AO5257" s="5" t="s">
        <v>6191</v>
      </c>
    </row>
    <row r="5258" spans="1:41" ht="14.25" x14ac:dyDescent="0.45">
      <c r="A5258">
        <v>2025</v>
      </c>
      <c r="B5258" s="5" t="s">
        <v>1509</v>
      </c>
      <c r="C5258" s="5" t="s">
        <v>170</v>
      </c>
      <c r="D5258" s="5" t="s">
        <v>83</v>
      </c>
      <c r="E5258" s="5" t="s">
        <v>92</v>
      </c>
      <c r="F5258" s="5" t="s">
        <v>227</v>
      </c>
      <c r="G5258" s="5" t="s">
        <v>87</v>
      </c>
      <c r="H5258" s="5" t="s">
        <v>130</v>
      </c>
      <c r="I5258">
        <v>426.648046998165</v>
      </c>
      <c r="J5258">
        <v>120</v>
      </c>
      <c r="K5258">
        <v>69.408148824583236</v>
      </c>
      <c r="L5258">
        <v>24.623999999999999</v>
      </c>
      <c r="M5258">
        <v>1582.240624999999</v>
      </c>
      <c r="N5258">
        <v>1619.648629980954</v>
      </c>
      <c r="O5258">
        <v>73.681810868068624</v>
      </c>
      <c r="P5258">
        <v>0</v>
      </c>
      <c r="Q5258">
        <v>0</v>
      </c>
      <c r="R5258">
        <v>246.1765459815723</v>
      </c>
      <c r="S5258">
        <v>543.60632602021565</v>
      </c>
      <c r="T5258">
        <v>571.69498769711754</v>
      </c>
      <c r="U5258">
        <v>108.6339144877681</v>
      </c>
      <c r="V5258">
        <v>0</v>
      </c>
      <c r="W5258">
        <v>0</v>
      </c>
      <c r="X5258">
        <v>184.46185932566939</v>
      </c>
      <c r="Y5258">
        <v>2876.0634</v>
      </c>
      <c r="Z5258">
        <v>1218.700825161874</v>
      </c>
      <c r="AA5258">
        <v>8441.026540495388</v>
      </c>
      <c r="AB5258">
        <v>73</v>
      </c>
      <c r="AC5258">
        <v>717.78062</v>
      </c>
      <c r="AD5258">
        <v>431.44703242039571</v>
      </c>
      <c r="AE5258">
        <v>0</v>
      </c>
      <c r="AF5258">
        <v>518.23444387571453</v>
      </c>
      <c r="AG5258">
        <v>9698.6039129613473</v>
      </c>
      <c r="AH5258">
        <v>99.936274116970026</v>
      </c>
      <c r="AI5258">
        <v>0</v>
      </c>
      <c r="AJ5258">
        <v>978.7323100761547</v>
      </c>
      <c r="AK5258">
        <v>80.410943842170184</v>
      </c>
      <c r="AL5258">
        <v>30704.76171875</v>
      </c>
      <c r="AM5258">
        <v>26994.873046875</v>
      </c>
      <c r="AN5258">
        <v>3709.88818359375</v>
      </c>
      <c r="AO5258" s="5" t="s">
        <v>3496</v>
      </c>
    </row>
    <row r="5259" spans="1:41" ht="14.25" x14ac:dyDescent="0.45">
      <c r="A5259">
        <v>2025</v>
      </c>
      <c r="B5259" s="5" t="s">
        <v>589</v>
      </c>
      <c r="C5259" s="5" t="s">
        <v>170</v>
      </c>
      <c r="D5259" s="5" t="s">
        <v>83</v>
      </c>
      <c r="E5259" s="5" t="s">
        <v>92</v>
      </c>
      <c r="F5259" s="5" t="s">
        <v>227</v>
      </c>
      <c r="G5259" s="5" t="s">
        <v>87</v>
      </c>
      <c r="H5259" s="5" t="s">
        <v>130</v>
      </c>
      <c r="I5259">
        <v>285.84749384855883</v>
      </c>
      <c r="J5259">
        <v>299.06605700082832</v>
      </c>
      <c r="K5259">
        <v>62.814067819267173</v>
      </c>
      <c r="L5259">
        <v>77.300227661624504</v>
      </c>
      <c r="M5259">
        <v>292.91484525056637</v>
      </c>
      <c r="N5259">
        <v>1162</v>
      </c>
      <c r="O5259">
        <v>71.494052052168541</v>
      </c>
      <c r="P5259">
        <v>0</v>
      </c>
      <c r="Q5259">
        <v>0</v>
      </c>
      <c r="R5259">
        <v>230.3720942668044</v>
      </c>
      <c r="S5259">
        <v>516.47148056605681</v>
      </c>
      <c r="T5259">
        <v>536.0676760535049</v>
      </c>
      <c r="U5259">
        <v>509.94457532191763</v>
      </c>
      <c r="V5259">
        <v>0</v>
      </c>
      <c r="W5259"/>
      <c r="X5259">
        <v>1459.367909066541</v>
      </c>
      <c r="Y5259">
        <v>2956.3784000000001</v>
      </c>
      <c r="Z5259">
        <v>1262.4319256800741</v>
      </c>
      <c r="AA5259">
        <v>1050.294465598201</v>
      </c>
      <c r="AB5259">
        <v>129</v>
      </c>
      <c r="AC5259">
        <v>660.94753999999989</v>
      </c>
      <c r="AD5259">
        <v>157.3857776646708</v>
      </c>
      <c r="AE5259"/>
      <c r="AF5259">
        <v>514.49793014529916</v>
      </c>
      <c r="AG5259">
        <v>2005</v>
      </c>
      <c r="AH5259">
        <v>1221.714842505746</v>
      </c>
      <c r="AI5259">
        <v>0</v>
      </c>
      <c r="AJ5259">
        <v>0</v>
      </c>
      <c r="AK5259">
        <v>158.1740164353059</v>
      </c>
      <c r="AL5259">
        <v>15619.4853515625</v>
      </c>
      <c r="AM5259">
        <v>11014.0810546875</v>
      </c>
      <c r="AN5259">
        <v>4605.404296875</v>
      </c>
      <c r="AO5259" s="5" t="s">
        <v>1326</v>
      </c>
    </row>
    <row r="5260" spans="1:41" ht="14.25" x14ac:dyDescent="0.45">
      <c r="A5260">
        <v>2025</v>
      </c>
      <c r="B5260" s="5" t="s">
        <v>4071</v>
      </c>
      <c r="C5260" s="5" t="s">
        <v>170</v>
      </c>
      <c r="D5260" s="5" t="s">
        <v>83</v>
      </c>
      <c r="E5260" s="5" t="s">
        <v>92</v>
      </c>
      <c r="F5260" s="5" t="s">
        <v>227</v>
      </c>
      <c r="G5260" s="5" t="s">
        <v>87</v>
      </c>
      <c r="H5260" s="5" t="s">
        <v>130</v>
      </c>
      <c r="I5260">
        <v>410.08078335079301</v>
      </c>
      <c r="J5260">
        <v>3214.3373543661392</v>
      </c>
      <c r="K5260">
        <v>152.77431216629131</v>
      </c>
      <c r="L5260">
        <v>310.39450000000011</v>
      </c>
      <c r="M5260">
        <v>0</v>
      </c>
      <c r="N5260">
        <v>101.08881668042901</v>
      </c>
      <c r="O5260">
        <v>378.32336747421323</v>
      </c>
      <c r="P5260">
        <v>45.00975632885477</v>
      </c>
      <c r="Q5260">
        <v>0</v>
      </c>
      <c r="R5260">
        <v>229.2144308226373</v>
      </c>
      <c r="S5260">
        <v>115</v>
      </c>
      <c r="T5260">
        <v>585.82969050113275</v>
      </c>
      <c r="U5260">
        <v>502.40844859302229</v>
      </c>
      <c r="V5260">
        <v>0</v>
      </c>
      <c r="W5260"/>
      <c r="X5260">
        <v>449.08611587702529</v>
      </c>
      <c r="Y5260">
        <v>0</v>
      </c>
      <c r="Z5260">
        <v>1380</v>
      </c>
      <c r="AA5260">
        <v>1204</v>
      </c>
      <c r="AB5260">
        <v>128.607</v>
      </c>
      <c r="AC5260">
        <v>673.56150000000002</v>
      </c>
      <c r="AD5260">
        <v>154.14895192704969</v>
      </c>
      <c r="AE5260">
        <v>0</v>
      </c>
      <c r="AF5260">
        <v>1948.703882482969</v>
      </c>
      <c r="AG5260">
        <v>1959</v>
      </c>
      <c r="AH5260">
        <v>1218</v>
      </c>
      <c r="AI5260">
        <v>0</v>
      </c>
      <c r="AJ5260">
        <v>0</v>
      </c>
      <c r="AK5260">
        <v>67.772454391307519</v>
      </c>
      <c r="AL5260">
        <v>15227.341796875</v>
      </c>
      <c r="AM5260">
        <v>11977.7998046875</v>
      </c>
      <c r="AN5260">
        <v>3249.5419921875</v>
      </c>
      <c r="AO5260" s="5" t="s">
        <v>4823</v>
      </c>
    </row>
    <row r="5261" spans="1:41" ht="14.25" x14ac:dyDescent="0.45">
      <c r="A5261">
        <v>2025</v>
      </c>
      <c r="B5261" s="5" t="s">
        <v>5028</v>
      </c>
      <c r="C5261" s="5" t="s">
        <v>170</v>
      </c>
      <c r="D5261" s="5" t="s">
        <v>83</v>
      </c>
      <c r="E5261" s="5" t="s">
        <v>92</v>
      </c>
      <c r="F5261" s="5" t="s">
        <v>230</v>
      </c>
      <c r="G5261" s="5" t="s">
        <v>86</v>
      </c>
      <c r="H5261" s="5" t="s">
        <v>130</v>
      </c>
      <c r="I5261">
        <v>520</v>
      </c>
      <c r="J5261">
        <v>110.176</v>
      </c>
      <c r="K5261">
        <v>21.753920000000001</v>
      </c>
      <c r="L5261">
        <v>700</v>
      </c>
      <c r="M5261">
        <v>350</v>
      </c>
      <c r="N5261">
        <v>2100.8780000000002</v>
      </c>
      <c r="O5261">
        <v>111.68300000000001</v>
      </c>
      <c r="P5261">
        <v>1050.22</v>
      </c>
      <c r="Q5261">
        <v>42.196612023332527</v>
      </c>
      <c r="R5261">
        <v>0</v>
      </c>
      <c r="S5261">
        <v>600</v>
      </c>
      <c r="T5261">
        <v>3440</v>
      </c>
      <c r="U5261">
        <v>0</v>
      </c>
      <c r="V5261">
        <v>0</v>
      </c>
      <c r="W5261">
        <v>179</v>
      </c>
      <c r="X5261">
        <v>600</v>
      </c>
      <c r="Y5261"/>
      <c r="Z5261">
        <v>154.6891590642214</v>
      </c>
      <c r="AA5261">
        <v>2727</v>
      </c>
      <c r="AB5261">
        <v>252</v>
      </c>
      <c r="AC5261">
        <v>62.778010000000002</v>
      </c>
      <c r="AD5261">
        <v>246</v>
      </c>
      <c r="AE5261">
        <v>1522.4202777999999</v>
      </c>
      <c r="AF5261">
        <v>3617.46</v>
      </c>
      <c r="AG5261">
        <v>0</v>
      </c>
      <c r="AH5261">
        <v>1200</v>
      </c>
      <c r="AI5261">
        <v>117</v>
      </c>
      <c r="AJ5261">
        <v>963</v>
      </c>
      <c r="AK5261">
        <v>445</v>
      </c>
      <c r="AL5261">
        <v>21133.255859375</v>
      </c>
      <c r="AM5261">
        <v>13570.8173828125</v>
      </c>
      <c r="AN5261">
        <v>7562.43701171875</v>
      </c>
      <c r="AO5261" s="5" t="s">
        <v>6192</v>
      </c>
    </row>
    <row r="5262" spans="1:41" ht="14.25" x14ac:dyDescent="0.45">
      <c r="A5262">
        <v>2025</v>
      </c>
      <c r="B5262" s="5" t="s">
        <v>1509</v>
      </c>
      <c r="C5262" s="5" t="s">
        <v>170</v>
      </c>
      <c r="D5262" s="5" t="s">
        <v>83</v>
      </c>
      <c r="E5262" s="5" t="s">
        <v>92</v>
      </c>
      <c r="F5262" s="5" t="s">
        <v>230</v>
      </c>
      <c r="G5262" s="5" t="s">
        <v>86</v>
      </c>
      <c r="H5262" s="5" t="s">
        <v>130</v>
      </c>
      <c r="I5262">
        <v>448.88506073039622</v>
      </c>
      <c r="J5262">
        <v>0</v>
      </c>
      <c r="K5262">
        <v>21.896832230751034</v>
      </c>
      <c r="L5262">
        <v>544.13628093416321</v>
      </c>
      <c r="M5262">
        <v>504.99569332169557</v>
      </c>
      <c r="N5262">
        <v>633.47535643562742</v>
      </c>
      <c r="O5262">
        <v>120.43257726913069</v>
      </c>
      <c r="P5262">
        <v>722.55449026231383</v>
      </c>
      <c r="Q5262">
        <v>79.577798934226379</v>
      </c>
      <c r="R5262">
        <v>253.10448920154184</v>
      </c>
      <c r="S5262">
        <v>1094.8416115375517</v>
      </c>
      <c r="T5262">
        <v>1149.5836921144294</v>
      </c>
      <c r="U5262"/>
      <c r="V5262">
        <v>0</v>
      </c>
      <c r="W5262">
        <v>122.6222604922058</v>
      </c>
      <c r="X5262">
        <v>226.55833119407907</v>
      </c>
      <c r="Y5262">
        <v>0</v>
      </c>
      <c r="Z5262">
        <v>442.81963820247813</v>
      </c>
      <c r="AA5262">
        <v>23880.604096014449</v>
      </c>
      <c r="AB5262"/>
      <c r="AC5262">
        <v>189.68130919888083</v>
      </c>
      <c r="AD5262">
        <v>397.89275793095419</v>
      </c>
      <c r="AE5262">
        <v>9628.1904096868439</v>
      </c>
      <c r="AF5262">
        <v>639.41020877165738</v>
      </c>
      <c r="AG5262">
        <v>0</v>
      </c>
      <c r="AH5262">
        <v>656.904966922531</v>
      </c>
      <c r="AI5262">
        <v>128.09646854989356</v>
      </c>
      <c r="AJ5262">
        <v>656.904966922531</v>
      </c>
      <c r="AK5262">
        <v>476.25610101883501</v>
      </c>
      <c r="AL5262">
        <v>43019.4296875</v>
      </c>
      <c r="AM5262">
        <v>38119.34765625</v>
      </c>
      <c r="AN5262">
        <v>4900.0810546875</v>
      </c>
      <c r="AO5262" s="5" t="s">
        <v>3497</v>
      </c>
    </row>
    <row r="5263" spans="1:41" ht="14.25" x14ac:dyDescent="0.45">
      <c r="A5263">
        <v>2025</v>
      </c>
      <c r="B5263" s="5" t="s">
        <v>4071</v>
      </c>
      <c r="C5263" s="5" t="s">
        <v>170</v>
      </c>
      <c r="D5263" s="5" t="s">
        <v>83</v>
      </c>
      <c r="E5263" s="5" t="s">
        <v>92</v>
      </c>
      <c r="F5263" s="5" t="s">
        <v>230</v>
      </c>
      <c r="G5263" s="5" t="s">
        <v>86</v>
      </c>
      <c r="H5263" s="5" t="s">
        <v>130</v>
      </c>
      <c r="I5263">
        <v>534.76367983318414</v>
      </c>
      <c r="J5263">
        <v>946.12035662794108</v>
      </c>
      <c r="K5263">
        <v>22.634901140631506</v>
      </c>
      <c r="L5263">
        <v>689.02243363121795</v>
      </c>
      <c r="M5263">
        <v>359.93709219541239</v>
      </c>
      <c r="N5263">
        <v>2206.3989492824981</v>
      </c>
      <c r="O5263">
        <v>115.17986950253196</v>
      </c>
      <c r="P5263">
        <v>973.34908345667804</v>
      </c>
      <c r="Q5263">
        <v>49.35421554841021</v>
      </c>
      <c r="R5263">
        <v>573.14668996584908</v>
      </c>
      <c r="S5263">
        <v>617.03501519213546</v>
      </c>
      <c r="T5263">
        <v>1079.8112765862372</v>
      </c>
      <c r="U5263">
        <v>0</v>
      </c>
      <c r="V5263">
        <v>0</v>
      </c>
      <c r="W5263">
        <v>154.25875379803387</v>
      </c>
      <c r="X5263">
        <v>0</v>
      </c>
      <c r="Y5263">
        <v>0</v>
      </c>
      <c r="Z5263">
        <v>296.17680729222502</v>
      </c>
      <c r="AA5263">
        <v>2753.0045594489111</v>
      </c>
      <c r="AB5263">
        <v>0</v>
      </c>
      <c r="AC5263">
        <v>63.294495454135706</v>
      </c>
      <c r="AD5263">
        <v>250.52086534914039</v>
      </c>
      <c r="AE5263">
        <v>7062.9941405659774</v>
      </c>
      <c r="AF5263">
        <v>1238.0190544815007</v>
      </c>
      <c r="AG5263">
        <v>0</v>
      </c>
      <c r="AH5263">
        <v>1707.1302086982416</v>
      </c>
      <c r="AI5263">
        <v>120.32182796246643</v>
      </c>
      <c r="AJ5263">
        <v>990.34119938337744</v>
      </c>
      <c r="AK5263">
        <v>457.63430293416718</v>
      </c>
      <c r="AL5263">
        <v>23260.451171875</v>
      </c>
      <c r="AM5263">
        <v>18375.986328125</v>
      </c>
      <c r="AN5263">
        <v>4884.4638671875</v>
      </c>
      <c r="AO5263" s="5" t="s">
        <v>4824</v>
      </c>
    </row>
    <row r="5264" spans="1:41" ht="14.25" x14ac:dyDescent="0.45">
      <c r="A5264">
        <v>2025</v>
      </c>
      <c r="B5264" s="5" t="s">
        <v>589</v>
      </c>
      <c r="C5264" s="5" t="s">
        <v>170</v>
      </c>
      <c r="D5264" s="5" t="s">
        <v>83</v>
      </c>
      <c r="E5264" s="5" t="s">
        <v>92</v>
      </c>
      <c r="F5264" s="5" t="s">
        <v>230</v>
      </c>
      <c r="G5264" s="5" t="s">
        <v>86</v>
      </c>
      <c r="H5264" s="5" t="s">
        <v>130</v>
      </c>
      <c r="I5264">
        <v>488.33626608555375</v>
      </c>
      <c r="J5264">
        <v>69.004037599045645</v>
      </c>
      <c r="K5264">
        <v>15.92400867670284</v>
      </c>
      <c r="L5264">
        <v>53.080028922342798</v>
      </c>
      <c r="M5264">
        <v>371.56020245639962</v>
      </c>
      <c r="N5264">
        <v>67.942437020598788</v>
      </c>
      <c r="O5264">
        <v>118.89926478604788</v>
      </c>
      <c r="P5264">
        <v>1004.780530686645</v>
      </c>
      <c r="Q5264">
        <v>43.612246217331453</v>
      </c>
      <c r="R5264">
        <v>521.44242326052927</v>
      </c>
      <c r="S5264">
        <v>1061.6005784468559</v>
      </c>
      <c r="T5264">
        <v>1114.6806073691989</v>
      </c>
      <c r="U5264">
        <v>0</v>
      </c>
      <c r="V5264">
        <v>0</v>
      </c>
      <c r="W5264">
        <v>862.01966969884711</v>
      </c>
      <c r="X5264">
        <v>0</v>
      </c>
      <c r="Y5264">
        <v>0</v>
      </c>
      <c r="Z5264">
        <v>443.52427971631704</v>
      </c>
      <c r="AA5264">
        <v>5641.8593489665645</v>
      </c>
      <c r="AB5264">
        <v>0</v>
      </c>
      <c r="AC5264">
        <v>62.227044906385522</v>
      </c>
      <c r="AD5264">
        <v>258.61070022242467</v>
      </c>
      <c r="AE5264">
        <v>7239.6702001566809</v>
      </c>
      <c r="AF5264">
        <v>275.56789099085006</v>
      </c>
      <c r="AG5264">
        <v>0</v>
      </c>
      <c r="AH5264">
        <v>1730.4089428683753</v>
      </c>
      <c r="AI5264">
        <v>124.20726767828215</v>
      </c>
      <c r="AJ5264">
        <v>1028.6909605150036</v>
      </c>
      <c r="AK5264">
        <v>391.73061344688989</v>
      </c>
      <c r="AL5264">
        <v>22989.37890625</v>
      </c>
      <c r="AM5264">
        <v>16939.736328125</v>
      </c>
      <c r="AN5264">
        <v>6049.6416015625</v>
      </c>
      <c r="AO5264" s="5" t="s">
        <v>1327</v>
      </c>
    </row>
    <row r="5265" spans="1:41" ht="14.25" x14ac:dyDescent="0.45">
      <c r="A5265">
        <v>2025</v>
      </c>
      <c r="B5265" s="5" t="s">
        <v>5028</v>
      </c>
      <c r="C5265" s="5" t="s">
        <v>170</v>
      </c>
      <c r="D5265" s="5" t="s">
        <v>83</v>
      </c>
      <c r="E5265" s="5" t="s">
        <v>92</v>
      </c>
      <c r="F5265" s="5" t="s">
        <v>230</v>
      </c>
      <c r="G5265" s="5" t="s">
        <v>87</v>
      </c>
      <c r="H5265" s="5" t="s">
        <v>130</v>
      </c>
      <c r="I5265">
        <v>597.31654717762547</v>
      </c>
      <c r="J5265">
        <v>115.7942024253296</v>
      </c>
      <c r="K5265">
        <v>24</v>
      </c>
      <c r="L5265">
        <v>805.42061071875128</v>
      </c>
      <c r="M5265">
        <v>394.15684674239998</v>
      </c>
      <c r="N5265">
        <v>2384.5385204374888</v>
      </c>
      <c r="O5265">
        <v>125.7731974706613</v>
      </c>
      <c r="P5265">
        <v>1189.6923666600001</v>
      </c>
      <c r="Q5265">
        <v>48.03500097223575</v>
      </c>
      <c r="R5265">
        <v>0</v>
      </c>
      <c r="S5265">
        <v>665.16302470384642</v>
      </c>
      <c r="T5265">
        <v>3944.9954400000001</v>
      </c>
      <c r="U5265">
        <v>0</v>
      </c>
      <c r="V5265">
        <v>0</v>
      </c>
      <c r="W5265">
        <v>201.58307304825601</v>
      </c>
      <c r="X5265">
        <v>694.8</v>
      </c>
      <c r="Y5265"/>
      <c r="Z5265">
        <v>175.57528732402261</v>
      </c>
      <c r="AA5265">
        <v>3194</v>
      </c>
      <c r="AB5265">
        <v>267</v>
      </c>
      <c r="AC5265">
        <v>70.698270000000008</v>
      </c>
      <c r="AD5265">
        <v>279.88209811434558</v>
      </c>
      <c r="AE5265">
        <v>1714.4925031838191</v>
      </c>
      <c r="AF5265">
        <v>4162.2526320723628</v>
      </c>
      <c r="AG5265">
        <v>0</v>
      </c>
      <c r="AH5265">
        <v>1402.246816799895</v>
      </c>
      <c r="AI5265">
        <v>131.761003053888</v>
      </c>
      <c r="AJ5265">
        <v>1128.307983905182</v>
      </c>
      <c r="AK5265">
        <v>501</v>
      </c>
      <c r="AL5265">
        <v>24218.484375</v>
      </c>
      <c r="AM5265">
        <v>15586.1240234375</v>
      </c>
      <c r="AN5265">
        <v>8632.361328125</v>
      </c>
      <c r="AO5265" s="5" t="s">
        <v>6193</v>
      </c>
    </row>
    <row r="5266" spans="1:41" ht="14.25" x14ac:dyDescent="0.45">
      <c r="A5266">
        <v>2025</v>
      </c>
      <c r="B5266" s="5" t="s">
        <v>589</v>
      </c>
      <c r="C5266" s="5" t="s">
        <v>170</v>
      </c>
      <c r="D5266" s="5" t="s">
        <v>83</v>
      </c>
      <c r="E5266" s="5" t="s">
        <v>92</v>
      </c>
      <c r="F5266" s="5" t="s">
        <v>230</v>
      </c>
      <c r="G5266" s="5" t="s">
        <v>87</v>
      </c>
      <c r="H5266" s="5" t="s">
        <v>130</v>
      </c>
      <c r="I5266">
        <v>525.95938868134817</v>
      </c>
      <c r="J5266">
        <v>77.757174820215354</v>
      </c>
      <c r="K5266">
        <v>17.13110940525468</v>
      </c>
      <c r="L5266">
        <v>59.461713585865013</v>
      </c>
      <c r="M5266">
        <v>410.08078335079301</v>
      </c>
      <c r="N5266">
        <v>77</v>
      </c>
      <c r="O5266">
        <v>131.26776770234221</v>
      </c>
      <c r="P5266">
        <v>946.47699999999998</v>
      </c>
      <c r="Q5266">
        <v>47.777896301603761</v>
      </c>
      <c r="R5266">
        <v>571.15620671119393</v>
      </c>
      <c r="S5266">
        <v>1147.714401257904</v>
      </c>
      <c r="T5266">
        <v>1125.7421197123599</v>
      </c>
      <c r="U5266">
        <v>0</v>
      </c>
      <c r="V5266">
        <v>0</v>
      </c>
      <c r="W5266">
        <v>958.87493416598886</v>
      </c>
      <c r="X5266">
        <v>0</v>
      </c>
      <c r="Y5266">
        <v>0</v>
      </c>
      <c r="Z5266">
        <v>490.94574887558417</v>
      </c>
      <c r="AA5266">
        <v>6711.7151783831232</v>
      </c>
      <c r="AB5266">
        <v>0</v>
      </c>
      <c r="AC5266">
        <v>69.37427000000001</v>
      </c>
      <c r="AD5266">
        <v>286.26127067754891</v>
      </c>
      <c r="AE5266">
        <v>7990.225022094558</v>
      </c>
      <c r="AF5266">
        <v>308.69875808717961</v>
      </c>
      <c r="AG5266">
        <v>0</v>
      </c>
      <c r="AH5266">
        <v>1991.3951932843661</v>
      </c>
      <c r="AI5266">
        <v>137.0841475772651</v>
      </c>
      <c r="AJ5266">
        <v>1158.044698995019</v>
      </c>
      <c r="AK5266">
        <v>432.34231158983602</v>
      </c>
      <c r="AL5266">
        <v>25672.486328125</v>
      </c>
      <c r="AM5266">
        <v>19034.59375</v>
      </c>
      <c r="AN5266">
        <v>6637.89404296875</v>
      </c>
      <c r="AO5266" s="5" t="s">
        <v>1328</v>
      </c>
    </row>
    <row r="5267" spans="1:41" ht="14.25" x14ac:dyDescent="0.45">
      <c r="A5267">
        <v>2025</v>
      </c>
      <c r="B5267" s="5" t="s">
        <v>1509</v>
      </c>
      <c r="C5267" s="5" t="s">
        <v>170</v>
      </c>
      <c r="D5267" s="5" t="s">
        <v>83</v>
      </c>
      <c r="E5267" s="5" t="s">
        <v>92</v>
      </c>
      <c r="F5267" s="5" t="s">
        <v>230</v>
      </c>
      <c r="G5267" s="5" t="s">
        <v>87</v>
      </c>
      <c r="H5267" s="5" t="s">
        <v>130</v>
      </c>
      <c r="I5267">
        <v>499.7877121978504</v>
      </c>
      <c r="J5267">
        <v>0</v>
      </c>
      <c r="K5267">
        <v>25.23932684530299</v>
      </c>
      <c r="L5267">
        <v>611.90640000000008</v>
      </c>
      <c r="M5267">
        <v>565.03124999999955</v>
      </c>
      <c r="N5267">
        <v>705.31017140896654</v>
      </c>
      <c r="O5267">
        <v>132.86883927028771</v>
      </c>
      <c r="P5267">
        <v>659.9625759999999</v>
      </c>
      <c r="Q5267">
        <v>85.379761981173175</v>
      </c>
      <c r="R5267">
        <v>290.5837192751581</v>
      </c>
      <c r="S5267">
        <v>1208.0140578227019</v>
      </c>
      <c r="T5267">
        <v>1200.559474163947</v>
      </c>
      <c r="U5267"/>
      <c r="V5267">
        <v>0</v>
      </c>
      <c r="W5267">
        <v>134.77152522967489</v>
      </c>
      <c r="X5267">
        <v>247.30351414874909</v>
      </c>
      <c r="Y5267">
        <v>0</v>
      </c>
      <c r="Z5267">
        <v>473.93920978517332</v>
      </c>
      <c r="AA5267">
        <v>26663.848790243999</v>
      </c>
      <c r="AB5267">
        <v>21</v>
      </c>
      <c r="AC5267">
        <v>208.14375999999999</v>
      </c>
      <c r="AD5267">
        <v>436.66070853011053</v>
      </c>
      <c r="AE5267">
        <v>10545.87377323112</v>
      </c>
      <c r="AF5267">
        <v>711.91802391007241</v>
      </c>
      <c r="AG5267">
        <v>0</v>
      </c>
      <c r="AH5267">
        <v>749.52205587727519</v>
      </c>
      <c r="AI5267">
        <v>139.8258305288104</v>
      </c>
      <c r="AJ5267">
        <v>734.04923255711606</v>
      </c>
      <c r="AK5267">
        <v>592.86034866684804</v>
      </c>
      <c r="AL5267">
        <v>47644.36328125</v>
      </c>
      <c r="AM5267">
        <v>42190.70703125</v>
      </c>
      <c r="AN5267">
        <v>5453.65673828125</v>
      </c>
      <c r="AO5267" s="5" t="s">
        <v>3498</v>
      </c>
    </row>
    <row r="5268" spans="1:41" ht="14.25" x14ac:dyDescent="0.45">
      <c r="A5268">
        <v>2025</v>
      </c>
      <c r="B5268" s="5" t="s">
        <v>4071</v>
      </c>
      <c r="C5268" s="5" t="s">
        <v>170</v>
      </c>
      <c r="D5268" s="5" t="s">
        <v>83</v>
      </c>
      <c r="E5268" s="5" t="s">
        <v>92</v>
      </c>
      <c r="F5268" s="5" t="s">
        <v>230</v>
      </c>
      <c r="G5268" s="5" t="s">
        <v>87</v>
      </c>
      <c r="H5268" s="5" t="s">
        <v>130</v>
      </c>
      <c r="I5268">
        <v>609.26287812117812</v>
      </c>
      <c r="J5268">
        <v>1083.219914291886</v>
      </c>
      <c r="K5268">
        <v>17.230185582664429</v>
      </c>
      <c r="L5268">
        <v>784.77100000000019</v>
      </c>
      <c r="M5268">
        <v>402.03998367724802</v>
      </c>
      <c r="N5268">
        <v>2479.0204354381199</v>
      </c>
      <c r="O5268">
        <v>128.40065805185421</v>
      </c>
      <c r="P5268">
        <v>1065.017478521637</v>
      </c>
      <c r="Q5268">
        <v>47.991651364915207</v>
      </c>
      <c r="R5268">
        <v>637.51379920645468</v>
      </c>
      <c r="S5268">
        <v>689</v>
      </c>
      <c r="T5268">
        <v>1230.2423500523789</v>
      </c>
      <c r="U5268">
        <v>0</v>
      </c>
      <c r="V5268">
        <v>0</v>
      </c>
      <c r="W5268">
        <v>173.4888042304926</v>
      </c>
      <c r="X5268">
        <v>0</v>
      </c>
      <c r="Y5268">
        <v>0</v>
      </c>
      <c r="Z5268">
        <v>331</v>
      </c>
      <c r="AA5268">
        <v>3194</v>
      </c>
      <c r="AB5268">
        <v>0</v>
      </c>
      <c r="AC5268">
        <v>70.698260000000005</v>
      </c>
      <c r="AD5268">
        <v>280.37396712088702</v>
      </c>
      <c r="AE5268">
        <v>7889.1731654152536</v>
      </c>
      <c r="AF5268">
        <v>1410.4904292257679</v>
      </c>
      <c r="AG5268">
        <v>0</v>
      </c>
      <c r="AH5268">
        <v>1984</v>
      </c>
      <c r="AI5268">
        <v>134.39622311496581</v>
      </c>
      <c r="AJ5268">
        <v>1128.307983905182</v>
      </c>
      <c r="AK5268">
        <v>511.1651221039296</v>
      </c>
      <c r="AL5268">
        <v>26280.806640625</v>
      </c>
      <c r="AM5268">
        <v>20730.466796875</v>
      </c>
      <c r="AN5268">
        <v>5550.33740234375</v>
      </c>
      <c r="AO5268" s="5" t="s">
        <v>4825</v>
      </c>
    </row>
    <row r="5269" spans="1:41" ht="14.25" x14ac:dyDescent="0.45">
      <c r="A5269">
        <v>2025</v>
      </c>
      <c r="B5269" s="5" t="s">
        <v>4071</v>
      </c>
      <c r="C5269" s="5" t="s">
        <v>170</v>
      </c>
      <c r="D5269" s="5" t="s">
        <v>83</v>
      </c>
      <c r="E5269" s="5" t="s">
        <v>92</v>
      </c>
      <c r="F5269" s="5" t="s">
        <v>93</v>
      </c>
      <c r="G5269" s="5" t="s">
        <v>86</v>
      </c>
      <c r="H5269" s="5" t="s">
        <v>130</v>
      </c>
      <c r="I5269">
        <v>894.70077202859648</v>
      </c>
      <c r="J5269">
        <v>3753.6296757521577</v>
      </c>
      <c r="K5269">
        <v>200.49524426976458</v>
      </c>
      <c r="L5269">
        <v>961.54623200774449</v>
      </c>
      <c r="M5269">
        <v>359.93709219541239</v>
      </c>
      <c r="N5269">
        <v>2296.3708816310473</v>
      </c>
      <c r="O5269">
        <v>454.54912785820648</v>
      </c>
      <c r="P5269">
        <v>1014.4847511361537</v>
      </c>
      <c r="Q5269">
        <v>49.35421554841021</v>
      </c>
      <c r="R5269">
        <v>881.24176523643371</v>
      </c>
      <c r="S5269">
        <v>719.87418439082478</v>
      </c>
      <c r="T5269">
        <v>1645.426707179028</v>
      </c>
      <c r="U5269">
        <v>477.17374508191813</v>
      </c>
      <c r="V5269">
        <v>431.92451063449488</v>
      </c>
      <c r="W5269">
        <v>205.6783383973785</v>
      </c>
      <c r="X5269">
        <v>394.1729465431581</v>
      </c>
      <c r="Y5269">
        <v>0</v>
      </c>
      <c r="Z5269">
        <v>1529.2184459845091</v>
      </c>
      <c r="AA5269">
        <v>3738.2038003723542</v>
      </c>
      <c r="AB5269">
        <v>132.25837033135829</v>
      </c>
      <c r="AC5269">
        <v>666.31835258146646</v>
      </c>
      <c r="AD5269">
        <v>388.25665168474222</v>
      </c>
      <c r="AE5269">
        <v>7062.9941405659774</v>
      </c>
      <c r="AF5269">
        <v>3011.7890448204926</v>
      </c>
      <c r="AG5269">
        <v>1718.4425173100974</v>
      </c>
      <c r="AH5269">
        <v>2755.0613428328852</v>
      </c>
      <c r="AI5269">
        <v>120.32182796246643</v>
      </c>
      <c r="AJ5269">
        <v>990.34119938337744</v>
      </c>
      <c r="AK5269">
        <v>518.30941276139379</v>
      </c>
      <c r="AL5269">
        <v>37372.0703125</v>
      </c>
      <c r="AM5269">
        <v>29477.736328125</v>
      </c>
      <c r="AN5269">
        <v>7894.34130859375</v>
      </c>
      <c r="AO5269" s="5" t="s">
        <v>4826</v>
      </c>
    </row>
    <row r="5270" spans="1:41" ht="14.25" x14ac:dyDescent="0.45">
      <c r="A5270">
        <v>2025</v>
      </c>
      <c r="B5270" s="5" t="s">
        <v>5028</v>
      </c>
      <c r="C5270" s="5" t="s">
        <v>170</v>
      </c>
      <c r="D5270" s="5" t="s">
        <v>83</v>
      </c>
      <c r="E5270" s="5" t="s">
        <v>92</v>
      </c>
      <c r="F5270" s="5" t="s">
        <v>93</v>
      </c>
      <c r="G5270" s="5" t="s">
        <v>86</v>
      </c>
      <c r="H5270" s="5" t="s">
        <v>130</v>
      </c>
      <c r="I5270">
        <v>770</v>
      </c>
      <c r="J5270">
        <v>110.176</v>
      </c>
      <c r="K5270">
        <v>194.30392000000001</v>
      </c>
      <c r="L5270">
        <v>790</v>
      </c>
      <c r="M5270">
        <v>550</v>
      </c>
      <c r="N5270">
        <v>2268.5349999999999</v>
      </c>
      <c r="O5270">
        <v>441.68299999999999</v>
      </c>
      <c r="P5270">
        <v>1140.22</v>
      </c>
      <c r="Q5270">
        <v>269.70230802333248</v>
      </c>
      <c r="R5270">
        <v>183.68552490299999</v>
      </c>
      <c r="S5270">
        <v>700</v>
      </c>
      <c r="T5270">
        <v>4240</v>
      </c>
      <c r="U5270">
        <v>285</v>
      </c>
      <c r="V5270">
        <v>420</v>
      </c>
      <c r="W5270">
        <v>189</v>
      </c>
      <c r="X5270">
        <v>750</v>
      </c>
      <c r="Y5270">
        <v>0</v>
      </c>
      <c r="Z5270">
        <v>523.31861164022143</v>
      </c>
      <c r="AA5270">
        <v>3695</v>
      </c>
      <c r="AB5270">
        <v>252</v>
      </c>
      <c r="AC5270">
        <v>750.35841000000005</v>
      </c>
      <c r="AD5270">
        <v>381</v>
      </c>
      <c r="AE5270">
        <v>1522.4202777999999</v>
      </c>
      <c r="AF5270">
        <v>4391.76</v>
      </c>
      <c r="AG5270">
        <v>1055</v>
      </c>
      <c r="AH5270">
        <v>3220</v>
      </c>
      <c r="AI5270">
        <v>117</v>
      </c>
      <c r="AJ5270">
        <v>963</v>
      </c>
      <c r="AK5270">
        <v>504</v>
      </c>
      <c r="AL5270">
        <v>30677.1640625</v>
      </c>
      <c r="AM5270">
        <v>19138.17578125</v>
      </c>
      <c r="AN5270">
        <v>11538.986328125</v>
      </c>
      <c r="AO5270" s="5" t="s">
        <v>6194</v>
      </c>
    </row>
    <row r="5271" spans="1:41" ht="14.25" x14ac:dyDescent="0.45">
      <c r="A5271">
        <v>2025</v>
      </c>
      <c r="B5271" s="5" t="s">
        <v>589</v>
      </c>
      <c r="C5271" s="5" t="s">
        <v>170</v>
      </c>
      <c r="D5271" s="5" t="s">
        <v>83</v>
      </c>
      <c r="E5271" s="5" t="s">
        <v>92</v>
      </c>
      <c r="F5271" s="5" t="s">
        <v>93</v>
      </c>
      <c r="G5271" s="5" t="s">
        <v>86</v>
      </c>
      <c r="H5271" s="5" t="s">
        <v>130</v>
      </c>
      <c r="I5271">
        <v>753.73641069726773</v>
      </c>
      <c r="J5271">
        <v>334.40418221075964</v>
      </c>
      <c r="K5271">
        <v>116.77606362915417</v>
      </c>
      <c r="L5271">
        <v>122.08406652138844</v>
      </c>
      <c r="M5271">
        <v>636.96034706811361</v>
      </c>
      <c r="N5271">
        <v>1087.0789923295806</v>
      </c>
      <c r="O5271">
        <v>183.6569000713061</v>
      </c>
      <c r="P5271">
        <v>1004.780530686645</v>
      </c>
      <c r="Q5271">
        <v>43.612246217331453</v>
      </c>
      <c r="R5271">
        <v>837.0808078919199</v>
      </c>
      <c r="S5271">
        <v>1539.3208387479413</v>
      </c>
      <c r="T5271">
        <v>1698.5609255149695</v>
      </c>
      <c r="U5271">
        <v>492.58266839934117</v>
      </c>
      <c r="V5271">
        <v>0</v>
      </c>
      <c r="W5271">
        <v>915.09969862118987</v>
      </c>
      <c r="X5271">
        <v>1360.3139210831864</v>
      </c>
      <c r="Y5271">
        <v>2664.6174519016085</v>
      </c>
      <c r="Z5271">
        <v>1584.0152847011325</v>
      </c>
      <c r="AA5271">
        <v>6496.5975002978448</v>
      </c>
      <c r="AB5271">
        <v>136.94647461964442</v>
      </c>
      <c r="AC5271">
        <v>655.08107274176757</v>
      </c>
      <c r="AD5271">
        <v>400.79425886650904</v>
      </c>
      <c r="AE5271">
        <v>7239.6702001566809</v>
      </c>
      <c r="AF5271">
        <v>799.14688387346496</v>
      </c>
      <c r="AG5271">
        <v>1755.8873567510998</v>
      </c>
      <c r="AH5271">
        <v>2792.0095213152313</v>
      </c>
      <c r="AI5271">
        <v>124.20726767828215</v>
      </c>
      <c r="AJ5271">
        <v>1028.6909605150036</v>
      </c>
      <c r="AK5271">
        <v>535.04669153721545</v>
      </c>
      <c r="AL5271">
        <v>37338.76171875</v>
      </c>
      <c r="AM5271">
        <v>26899.06640625</v>
      </c>
      <c r="AN5271">
        <v>10439.6923828125</v>
      </c>
      <c r="AO5271" s="5" t="s">
        <v>1329</v>
      </c>
    </row>
    <row r="5272" spans="1:41" ht="14.25" x14ac:dyDescent="0.45">
      <c r="A5272">
        <v>2025</v>
      </c>
      <c r="B5272" s="5" t="s">
        <v>1509</v>
      </c>
      <c r="C5272" s="5" t="s">
        <v>170</v>
      </c>
      <c r="D5272" s="5" t="s">
        <v>83</v>
      </c>
      <c r="E5272" s="5" t="s">
        <v>92</v>
      </c>
      <c r="F5272" s="5" t="s">
        <v>93</v>
      </c>
      <c r="G5272" s="5" t="s">
        <v>86</v>
      </c>
      <c r="H5272" s="5" t="s">
        <v>130</v>
      </c>
      <c r="I5272">
        <v>832.07962476853925</v>
      </c>
      <c r="J5272">
        <v>109.82606543689327</v>
      </c>
      <c r="K5272">
        <v>82.113120865316375</v>
      </c>
      <c r="L5272">
        <v>566.0331131649142</v>
      </c>
      <c r="M5272">
        <v>2038.1845150785946</v>
      </c>
      <c r="N5272">
        <v>2088.1651294868957</v>
      </c>
      <c r="O5272">
        <v>187.21791557292133</v>
      </c>
      <c r="P5272">
        <v>722.55449026231383</v>
      </c>
      <c r="Q5272">
        <v>79.577798934226379</v>
      </c>
      <c r="R5272">
        <v>576.14515757162735</v>
      </c>
      <c r="S5272">
        <v>1587.52033672945</v>
      </c>
      <c r="T5272">
        <v>1751.7465784600827</v>
      </c>
      <c r="U5272">
        <v>98.535745038379659</v>
      </c>
      <c r="V5272">
        <v>0</v>
      </c>
      <c r="W5272">
        <v>177.36434106908337</v>
      </c>
      <c r="X5272">
        <v>395.54651222188187</v>
      </c>
      <c r="Y5272">
        <v>2534.5583307094321</v>
      </c>
      <c r="Z5272">
        <v>1581.4987078659935</v>
      </c>
      <c r="AA5272">
        <v>31440.533443171389</v>
      </c>
      <c r="AB5272">
        <v>0</v>
      </c>
      <c r="AC5272">
        <v>843.79443001199115</v>
      </c>
      <c r="AD5272">
        <v>791.03472439904397</v>
      </c>
      <c r="AE5272">
        <v>9628.1904096868439</v>
      </c>
      <c r="AF5272">
        <v>1104.863228392202</v>
      </c>
      <c r="AG5272">
        <v>8175.484650868375</v>
      </c>
      <c r="AH5272">
        <v>744.49229584553518</v>
      </c>
      <c r="AI5272">
        <v>128.09646854989356</v>
      </c>
      <c r="AJ5272">
        <v>1532.7782561525723</v>
      </c>
      <c r="AK5272">
        <v>540.85175609955058</v>
      </c>
      <c r="AL5272">
        <v>70338.7890625</v>
      </c>
      <c r="AM5272">
        <v>61914.6171875</v>
      </c>
      <c r="AN5272">
        <v>8424.16796875</v>
      </c>
      <c r="AO5272" s="5" t="s">
        <v>3499</v>
      </c>
    </row>
    <row r="5273" spans="1:41" ht="14.25" x14ac:dyDescent="0.45">
      <c r="A5273">
        <v>2025</v>
      </c>
      <c r="B5273" s="5" t="s">
        <v>4071</v>
      </c>
      <c r="C5273" s="5" t="s">
        <v>170</v>
      </c>
      <c r="D5273" s="5" t="s">
        <v>83</v>
      </c>
      <c r="E5273" s="5" t="s">
        <v>92</v>
      </c>
      <c r="F5273" s="5" t="s">
        <v>93</v>
      </c>
      <c r="G5273" s="5" t="s">
        <v>87</v>
      </c>
      <c r="H5273" s="5" t="s">
        <v>130</v>
      </c>
      <c r="I5273">
        <v>1019.343661471971</v>
      </c>
      <c r="J5273">
        <v>4297.5572686580244</v>
      </c>
      <c r="K5273">
        <v>217.10033834157181</v>
      </c>
      <c r="L5273">
        <v>1095.1655000000001</v>
      </c>
      <c r="M5273">
        <v>402.03998367724802</v>
      </c>
      <c r="N5273">
        <v>2580.1092521185492</v>
      </c>
      <c r="O5273">
        <v>506.72402552606741</v>
      </c>
      <c r="P5273">
        <v>1110.0272348504921</v>
      </c>
      <c r="Q5273">
        <v>47.991651364915207</v>
      </c>
      <c r="R5273">
        <v>980.20942214419256</v>
      </c>
      <c r="S5273">
        <v>804</v>
      </c>
      <c r="T5273">
        <v>1874.6550096036251</v>
      </c>
      <c r="U5273">
        <v>502.40844859302229</v>
      </c>
      <c r="V5273">
        <v>487</v>
      </c>
      <c r="W5273">
        <v>231.31840564065681</v>
      </c>
      <c r="X5273">
        <v>449.08611587702529</v>
      </c>
      <c r="Y5273">
        <v>0</v>
      </c>
      <c r="Z5273">
        <v>1711</v>
      </c>
      <c r="AA5273">
        <v>4398</v>
      </c>
      <c r="AB5273">
        <v>128.607</v>
      </c>
      <c r="AC5273">
        <v>744.25976000000003</v>
      </c>
      <c r="AD5273">
        <v>434.52291904793668</v>
      </c>
      <c r="AE5273">
        <v>7889.1731654152536</v>
      </c>
      <c r="AF5273">
        <v>3431.3685295784758</v>
      </c>
      <c r="AG5273">
        <v>1959</v>
      </c>
      <c r="AH5273">
        <v>3202</v>
      </c>
      <c r="AI5273">
        <v>134.39622311496581</v>
      </c>
      <c r="AJ5273">
        <v>1128.307983905182</v>
      </c>
      <c r="AK5273">
        <v>578.93757649523718</v>
      </c>
      <c r="AL5273">
        <v>42344.30859375</v>
      </c>
      <c r="AM5273">
        <v>33380.921875</v>
      </c>
      <c r="AN5273">
        <v>8963.3876953125</v>
      </c>
      <c r="AO5273" s="5" t="s">
        <v>4827</v>
      </c>
    </row>
    <row r="5274" spans="1:41" ht="14.25" x14ac:dyDescent="0.45">
      <c r="A5274">
        <v>2025</v>
      </c>
      <c r="B5274" s="5" t="s">
        <v>589</v>
      </c>
      <c r="C5274" s="5" t="s">
        <v>170</v>
      </c>
      <c r="D5274" s="5" t="s">
        <v>83</v>
      </c>
      <c r="E5274" s="5" t="s">
        <v>92</v>
      </c>
      <c r="F5274" s="5" t="s">
        <v>93</v>
      </c>
      <c r="G5274" s="5" t="s">
        <v>87</v>
      </c>
      <c r="H5274" s="5" t="s">
        <v>130</v>
      </c>
      <c r="I5274">
        <v>811.80688252990694</v>
      </c>
      <c r="J5274">
        <v>376.82323182104358</v>
      </c>
      <c r="K5274">
        <v>125.6281356385343</v>
      </c>
      <c r="L5274">
        <v>136.76194124748949</v>
      </c>
      <c r="M5274">
        <v>702.99562860135939</v>
      </c>
      <c r="N5274">
        <v>1239</v>
      </c>
      <c r="O5274">
        <v>202.76181975451081</v>
      </c>
      <c r="P5274">
        <v>946.47699999999998</v>
      </c>
      <c r="Q5274">
        <v>47.777896301603761</v>
      </c>
      <c r="R5274">
        <v>916.88722976690894</v>
      </c>
      <c r="S5274">
        <v>1664.1858818239609</v>
      </c>
      <c r="T5274">
        <v>1715.4165633712159</v>
      </c>
      <c r="U5274">
        <v>509.94457532191763</v>
      </c>
      <c r="V5274">
        <v>0</v>
      </c>
      <c r="W5274">
        <v>1017.918957205766</v>
      </c>
      <c r="X5274">
        <v>1459.367909066541</v>
      </c>
      <c r="Y5274">
        <v>2956.3784000000001</v>
      </c>
      <c r="Z5274">
        <v>1753.3776745556579</v>
      </c>
      <c r="AA5274">
        <v>7762.0096439813242</v>
      </c>
      <c r="AB5274">
        <v>129</v>
      </c>
      <c r="AC5274">
        <v>730.32180999999991</v>
      </c>
      <c r="AD5274">
        <v>443.64704834221959</v>
      </c>
      <c r="AE5274">
        <v>7990.225022094558</v>
      </c>
      <c r="AF5274">
        <v>895.2263984528206</v>
      </c>
      <c r="AG5274">
        <v>2005</v>
      </c>
      <c r="AH5274">
        <v>3213.1100357901119</v>
      </c>
      <c r="AI5274">
        <v>137.0841475772651</v>
      </c>
      <c r="AJ5274">
        <v>1158.044698995019</v>
      </c>
      <c r="AK5274">
        <v>590.51632802514189</v>
      </c>
      <c r="AL5274">
        <v>41637.6953125</v>
      </c>
      <c r="AM5274">
        <v>30236.0625</v>
      </c>
      <c r="AN5274">
        <v>11401.6328125</v>
      </c>
      <c r="AO5274" s="5" t="s">
        <v>1330</v>
      </c>
    </row>
    <row r="5275" spans="1:41" ht="14.25" x14ac:dyDescent="0.45">
      <c r="A5275">
        <v>2025</v>
      </c>
      <c r="B5275" s="5" t="s">
        <v>1509</v>
      </c>
      <c r="C5275" s="5" t="s">
        <v>170</v>
      </c>
      <c r="D5275" s="5" t="s">
        <v>83</v>
      </c>
      <c r="E5275" s="5" t="s">
        <v>92</v>
      </c>
      <c r="F5275" s="5" t="s">
        <v>93</v>
      </c>
      <c r="G5275" s="5" t="s">
        <v>87</v>
      </c>
      <c r="H5275" s="5" t="s">
        <v>130</v>
      </c>
      <c r="I5275">
        <v>926.4357591960154</v>
      </c>
      <c r="J5275">
        <v>120</v>
      </c>
      <c r="K5275">
        <v>94.647475669886234</v>
      </c>
      <c r="L5275">
        <v>636.5304000000001</v>
      </c>
      <c r="M5275">
        <v>2280.490624999999</v>
      </c>
      <c r="N5275">
        <v>2324.9588013899202</v>
      </c>
      <c r="O5275">
        <v>206.5506501383563</v>
      </c>
      <c r="P5275">
        <v>659.9625759999999</v>
      </c>
      <c r="Q5275">
        <v>85.379761981173175</v>
      </c>
      <c r="R5275">
        <v>661.45963375712267</v>
      </c>
      <c r="S5275">
        <v>1751.6203838429169</v>
      </c>
      <c r="T5275">
        <v>1829.423960630776</v>
      </c>
      <c r="U5275">
        <v>108.6339144877681</v>
      </c>
      <c r="V5275">
        <v>0</v>
      </c>
      <c r="W5275">
        <v>194.93738470720831</v>
      </c>
      <c r="X5275">
        <v>431.76537347441842</v>
      </c>
      <c r="Y5275">
        <v>2876.0634</v>
      </c>
      <c r="Z5275">
        <v>1692.640034947048</v>
      </c>
      <c r="AA5275">
        <v>35104.875330739393</v>
      </c>
      <c r="AB5275">
        <v>193</v>
      </c>
      <c r="AC5275">
        <v>925.92438000000004</v>
      </c>
      <c r="AD5275">
        <v>868.10774095050624</v>
      </c>
      <c r="AE5275">
        <v>10545.87377323112</v>
      </c>
      <c r="AF5275">
        <v>1230.1524677857869</v>
      </c>
      <c r="AG5275">
        <v>9698.6039129613473</v>
      </c>
      <c r="AH5275">
        <v>849.45832999424522</v>
      </c>
      <c r="AI5275">
        <v>139.8258305288104</v>
      </c>
      <c r="AJ5275">
        <v>1712.7815426332711</v>
      </c>
      <c r="AK5275">
        <v>673.27129250901817</v>
      </c>
      <c r="AL5275">
        <v>78823.3828125</v>
      </c>
      <c r="AM5275">
        <v>69310.2734375</v>
      </c>
      <c r="AN5275">
        <v>9513.099609375</v>
      </c>
      <c r="AO5275" s="5" t="s">
        <v>3500</v>
      </c>
    </row>
    <row r="5276" spans="1:41" ht="14.25" x14ac:dyDescent="0.45">
      <c r="A5276">
        <v>2025</v>
      </c>
      <c r="B5276" s="5" t="s">
        <v>5028</v>
      </c>
      <c r="C5276" s="5" t="s">
        <v>170</v>
      </c>
      <c r="D5276" s="5" t="s">
        <v>83</v>
      </c>
      <c r="E5276" s="5" t="s">
        <v>92</v>
      </c>
      <c r="F5276" s="5" t="s">
        <v>93</v>
      </c>
      <c r="G5276" s="5" t="s">
        <v>87</v>
      </c>
      <c r="H5276" s="5" t="s">
        <v>130</v>
      </c>
      <c r="I5276">
        <v>884.48796408994542</v>
      </c>
      <c r="J5276">
        <v>115.7942024253296</v>
      </c>
      <c r="K5276">
        <v>216</v>
      </c>
      <c r="L5276">
        <v>908.97468923973361</v>
      </c>
      <c r="M5276">
        <v>619.38933059520002</v>
      </c>
      <c r="N5276">
        <v>2574.832566413023</v>
      </c>
      <c r="O5276">
        <v>497.40679582778142</v>
      </c>
      <c r="P5276">
        <v>1291.6446366600001</v>
      </c>
      <c r="Q5276">
        <v>307.01873934692861</v>
      </c>
      <c r="R5276">
        <v>206.52791007548771</v>
      </c>
      <c r="S5276">
        <v>776.02352882115417</v>
      </c>
      <c r="T5276">
        <v>4862.43624</v>
      </c>
      <c r="U5276">
        <v>304.03093224267752</v>
      </c>
      <c r="V5276">
        <v>477</v>
      </c>
      <c r="W5276">
        <v>212.84469724089601</v>
      </c>
      <c r="X5276">
        <v>868.5</v>
      </c>
      <c r="Y5276">
        <v>0</v>
      </c>
      <c r="Z5276">
        <v>593.97708382779695</v>
      </c>
      <c r="AA5276">
        <v>4398</v>
      </c>
      <c r="AB5276">
        <v>267</v>
      </c>
      <c r="AC5276">
        <v>845.0258799999998</v>
      </c>
      <c r="AD5276">
        <v>433.21391292346942</v>
      </c>
      <c r="AE5276">
        <v>1714.4925031838191</v>
      </c>
      <c r="AF5276">
        <v>5053.1628876145469</v>
      </c>
      <c r="AG5276">
        <v>1253</v>
      </c>
      <c r="AH5276">
        <v>3762.3906363970659</v>
      </c>
      <c r="AI5276">
        <v>131.761003053888</v>
      </c>
      <c r="AJ5276">
        <v>1128.307983905182</v>
      </c>
      <c r="AK5276">
        <v>567</v>
      </c>
      <c r="AL5276">
        <v>35270.24609375</v>
      </c>
      <c r="AM5276">
        <v>22056.27734375</v>
      </c>
      <c r="AN5276">
        <v>13213.9658203125</v>
      </c>
      <c r="AO5276" s="5" t="s">
        <v>6195</v>
      </c>
    </row>
    <row r="5277" spans="1:41" ht="14.25" x14ac:dyDescent="0.45">
      <c r="A5277">
        <v>2025</v>
      </c>
      <c r="B5277" s="5" t="s">
        <v>1509</v>
      </c>
      <c r="C5277" s="5" t="s">
        <v>170</v>
      </c>
      <c r="D5277" s="5" t="s">
        <v>83</v>
      </c>
      <c r="E5277" s="5" t="s">
        <v>25</v>
      </c>
      <c r="F5277" s="5" t="s">
        <v>25</v>
      </c>
      <c r="G5277" s="5" t="s">
        <v>86</v>
      </c>
      <c r="H5277" s="5" t="s">
        <v>130</v>
      </c>
      <c r="I5277">
        <v>492.67872519189825</v>
      </c>
      <c r="J5277">
        <v>526.2498968851138</v>
      </c>
      <c r="K5277">
        <v>43.793664461502068</v>
      </c>
      <c r="L5277">
        <v>314.21954251127733</v>
      </c>
      <c r="M5277">
        <v>5294.5171781941581</v>
      </c>
      <c r="N5277">
        <v>3207.6888503149498</v>
      </c>
      <c r="O5277">
        <v>1659.7798830909285</v>
      </c>
      <c r="P5277">
        <v>607.18864727925529</v>
      </c>
      <c r="Q5277">
        <v>940.11312078700712</v>
      </c>
      <c r="R5277">
        <v>295.15150729433645</v>
      </c>
      <c r="S5277">
        <v>4817.3030907652274</v>
      </c>
      <c r="T5277">
        <v>164.22624173063275</v>
      </c>
      <c r="U5277">
        <v>164.22624173063275</v>
      </c>
      <c r="V5277">
        <v>1429.8631446680424</v>
      </c>
      <c r="W5277">
        <v>1324.7583499604375</v>
      </c>
      <c r="X5277">
        <v>117.67859274685642</v>
      </c>
      <c r="Y5277">
        <v>13038.145773525299</v>
      </c>
      <c r="Z5277">
        <v>2745.7707950408108</v>
      </c>
      <c r="AA5277">
        <v>36364.392556224891</v>
      </c>
      <c r="AB5277"/>
      <c r="AC5277">
        <v>1293.281653628733</v>
      </c>
      <c r="AD5277">
        <v>3800.633181239873</v>
      </c>
      <c r="AE5277">
        <v>2096.3501653747503</v>
      </c>
      <c r="AF5277">
        <v>4962.9515910247164</v>
      </c>
      <c r="AG5277">
        <v>34210.036495606597</v>
      </c>
      <c r="AH5277">
        <v>6778.2793828348549</v>
      </c>
      <c r="AI5277">
        <v>488.29935874574807</v>
      </c>
      <c r="AJ5277">
        <v>15614.631063748562</v>
      </c>
      <c r="AK5277">
        <v>236.48578809211116</v>
      </c>
      <c r="AL5277">
        <v>143028.6875</v>
      </c>
      <c r="AM5277">
        <v>118302.9453125</v>
      </c>
      <c r="AN5277">
        <v>24725.755859375</v>
      </c>
      <c r="AO5277" s="5" t="s">
        <v>3501</v>
      </c>
    </row>
    <row r="5278" spans="1:41" ht="14.25" x14ac:dyDescent="0.45">
      <c r="A5278">
        <v>2025</v>
      </c>
      <c r="B5278" s="5" t="s">
        <v>5028</v>
      </c>
      <c r="C5278" s="5" t="s">
        <v>170</v>
      </c>
      <c r="D5278" s="5" t="s">
        <v>83</v>
      </c>
      <c r="E5278" s="5" t="s">
        <v>25</v>
      </c>
      <c r="F5278" s="5" t="s">
        <v>25</v>
      </c>
      <c r="G5278" s="5" t="s">
        <v>86</v>
      </c>
      <c r="H5278" s="5" t="s">
        <v>130</v>
      </c>
      <c r="I5278">
        <v>1050</v>
      </c>
      <c r="J5278">
        <v>10306.9375805</v>
      </c>
      <c r="K5278"/>
      <c r="L5278">
        <v>0</v>
      </c>
      <c r="M5278">
        <v>7595</v>
      </c>
      <c r="N5278">
        <v>6150.451</v>
      </c>
      <c r="O5278">
        <v>1881.84284</v>
      </c>
      <c r="P5278">
        <v>613.26700000000005</v>
      </c>
      <c r="Q5278">
        <v>0</v>
      </c>
      <c r="R5278">
        <v>0</v>
      </c>
      <c r="S5278">
        <v>1566</v>
      </c>
      <c r="T5278">
        <v>200</v>
      </c>
      <c r="U5278">
        <v>150</v>
      </c>
      <c r="V5278">
        <v>4767</v>
      </c>
      <c r="W5278">
        <v>2280</v>
      </c>
      <c r="X5278">
        <v>125</v>
      </c>
      <c r="Y5278">
        <v>14113</v>
      </c>
      <c r="Z5278">
        <v>2309.8507810400001</v>
      </c>
      <c r="AA5278">
        <v>53955</v>
      </c>
      <c r="AB5278">
        <v>217</v>
      </c>
      <c r="AC5278">
        <v>157.5</v>
      </c>
      <c r="AD5278">
        <v>4227</v>
      </c>
      <c r="AE5278">
        <v>7362</v>
      </c>
      <c r="AF5278">
        <v>378.45</v>
      </c>
      <c r="AG5278">
        <v>34172</v>
      </c>
      <c r="AH5278">
        <v>3135</v>
      </c>
      <c r="AI5278">
        <v>641</v>
      </c>
      <c r="AJ5278">
        <v>5430</v>
      </c>
      <c r="AK5278">
        <v>227</v>
      </c>
      <c r="AL5278">
        <v>163010.3125</v>
      </c>
      <c r="AM5278">
        <v>140915.46875</v>
      </c>
      <c r="AN5278">
        <v>22094.84375</v>
      </c>
      <c r="AO5278" s="5" t="s">
        <v>6196</v>
      </c>
    </row>
    <row r="5279" spans="1:41" ht="14.25" x14ac:dyDescent="0.45">
      <c r="A5279">
        <v>2025</v>
      </c>
      <c r="B5279" s="5" t="s">
        <v>589</v>
      </c>
      <c r="C5279" s="5" t="s">
        <v>170</v>
      </c>
      <c r="D5279" s="5" t="s">
        <v>83</v>
      </c>
      <c r="E5279" s="5" t="s">
        <v>25</v>
      </c>
      <c r="F5279" s="5" t="s">
        <v>25</v>
      </c>
      <c r="G5279" s="5" t="s">
        <v>86</v>
      </c>
      <c r="H5279" s="5" t="s">
        <v>130</v>
      </c>
      <c r="I5279">
        <v>562.64830657683365</v>
      </c>
      <c r="J5279">
        <v>3715.6020245639961</v>
      </c>
      <c r="K5279">
        <v>0</v>
      </c>
      <c r="L5279">
        <v>265.40014461171398</v>
      </c>
      <c r="M5279">
        <v>2096.6611424325406</v>
      </c>
      <c r="N5279">
        <v>5069.1427620837376</v>
      </c>
      <c r="O5279">
        <v>1634.8648908081582</v>
      </c>
      <c r="P5279">
        <v>651.0446019423681</v>
      </c>
      <c r="Q5279">
        <v>928.60856598192629</v>
      </c>
      <c r="R5279">
        <v>171.71415896392358</v>
      </c>
      <c r="S5279">
        <v>4671.0425451661667</v>
      </c>
      <c r="T5279">
        <v>159.2400867670284</v>
      </c>
      <c r="U5279">
        <v>159.2400867670284</v>
      </c>
      <c r="V5279">
        <v>2590.3054114103288</v>
      </c>
      <c r="W5279">
        <v>1284.5366999206958</v>
      </c>
      <c r="X5279">
        <v>1465.2098029696472</v>
      </c>
      <c r="Y5279">
        <v>12071.4601775192</v>
      </c>
      <c r="Z5279">
        <v>1406.6055728146055</v>
      </c>
      <c r="AA5279">
        <v>72274.539104772382</v>
      </c>
      <c r="AB5279">
        <v>144.37767866877243</v>
      </c>
      <c r="AC5279">
        <v>113.14008164797369</v>
      </c>
      <c r="AD5279">
        <v>3806.6807159543005</v>
      </c>
      <c r="AE5279">
        <v>3499.3100789344471</v>
      </c>
      <c r="AF5279">
        <v>3704.5510145536596</v>
      </c>
      <c r="AG5279">
        <v>36314.170986931604</v>
      </c>
      <c r="AH5279">
        <v>5638.9563125300829</v>
      </c>
      <c r="AI5279">
        <v>652.8843557448165</v>
      </c>
      <c r="AJ5279">
        <v>1972.4538747542585</v>
      </c>
      <c r="AK5279">
        <v>240.98333130743632</v>
      </c>
      <c r="AL5279">
        <v>167265.375</v>
      </c>
      <c r="AM5279">
        <v>145469.9375</v>
      </c>
      <c r="AN5279">
        <v>21795.4375</v>
      </c>
      <c r="AO5279" s="5" t="s">
        <v>1331</v>
      </c>
    </row>
    <row r="5280" spans="1:41" ht="14.25" x14ac:dyDescent="0.45">
      <c r="A5280">
        <v>2025</v>
      </c>
      <c r="B5280" s="5" t="s">
        <v>4071</v>
      </c>
      <c r="C5280" s="5" t="s">
        <v>170</v>
      </c>
      <c r="D5280" s="5" t="s">
        <v>83</v>
      </c>
      <c r="E5280" s="5" t="s">
        <v>25</v>
      </c>
      <c r="F5280" s="5" t="s">
        <v>25</v>
      </c>
      <c r="G5280" s="5" t="s">
        <v>86</v>
      </c>
      <c r="H5280" s="5" t="s">
        <v>130</v>
      </c>
      <c r="I5280">
        <v>699.30635055108689</v>
      </c>
      <c r="J5280">
        <v>6234.6246326705359</v>
      </c>
      <c r="K5280"/>
      <c r="L5280">
        <v>0</v>
      </c>
      <c r="M5280">
        <v>4190.6961448465872</v>
      </c>
      <c r="N5280">
        <v>4355.8743616301381</v>
      </c>
      <c r="O5280">
        <v>1295.7735319034846</v>
      </c>
      <c r="P5280">
        <v>630.67868776972568</v>
      </c>
      <c r="Q5280">
        <v>0</v>
      </c>
      <c r="R5280">
        <v>166.34261327680287</v>
      </c>
      <c r="S5280">
        <v>1610.4613896514736</v>
      </c>
      <c r="T5280">
        <v>154.25875379803387</v>
      </c>
      <c r="U5280">
        <v>154.25875379803387</v>
      </c>
      <c r="V5280">
        <v>4182.4690113106917</v>
      </c>
      <c r="W5280">
        <v>1244.3539473041399</v>
      </c>
      <c r="X5280">
        <v>1427.575141522613</v>
      </c>
      <c r="Y5280">
        <v>13804.434880448263</v>
      </c>
      <c r="Z5280">
        <v>1383.1868257223705</v>
      </c>
      <c r="AA5280">
        <v>54664.160387563272</v>
      </c>
      <c r="AB5280">
        <v>139.68232995581167</v>
      </c>
      <c r="AC5280">
        <v>115.08088680217823</v>
      </c>
      <c r="AD5280">
        <v>3739.5385337337038</v>
      </c>
      <c r="AE5280">
        <v>2909.3200966309191</v>
      </c>
      <c r="AF5280">
        <v>1117.6560908513547</v>
      </c>
      <c r="AG5280">
        <v>37222.637291465573</v>
      </c>
      <c r="AH5280">
        <v>5635.5864720881709</v>
      </c>
      <c r="AI5280">
        <v>659.19907456359806</v>
      </c>
      <c r="AJ5280">
        <v>1542.5875379803388</v>
      </c>
      <c r="AK5280">
        <v>233.44491408102459</v>
      </c>
      <c r="AL5280">
        <v>149513.1875</v>
      </c>
      <c r="AM5280">
        <v>129182.6171875</v>
      </c>
      <c r="AN5280">
        <v>20330.5703125</v>
      </c>
      <c r="AO5280" s="5" t="s">
        <v>4828</v>
      </c>
    </row>
    <row r="5281" spans="1:41" ht="14.25" x14ac:dyDescent="0.45">
      <c r="A5281">
        <v>2025</v>
      </c>
      <c r="B5281" s="5" t="s">
        <v>589</v>
      </c>
      <c r="C5281" s="5" t="s">
        <v>170</v>
      </c>
      <c r="D5281" s="5" t="s">
        <v>83</v>
      </c>
      <c r="E5281" s="5" t="s">
        <v>25</v>
      </c>
      <c r="F5281" s="5" t="s">
        <v>25</v>
      </c>
      <c r="G5281" s="5" t="s">
        <v>87</v>
      </c>
      <c r="H5281" s="5" t="s">
        <v>130</v>
      </c>
      <c r="I5281">
        <v>605.99668695894468</v>
      </c>
      <c r="J5281">
        <v>4186.9247980115961</v>
      </c>
      <c r="K5281">
        <v>0</v>
      </c>
      <c r="L5281">
        <v>297.30856792932502</v>
      </c>
      <c r="M5281">
        <v>2314.0272774794739</v>
      </c>
      <c r="N5281">
        <v>5780</v>
      </c>
      <c r="O5281">
        <v>1804.9318059072059</v>
      </c>
      <c r="P5281">
        <v>613.26700000000005</v>
      </c>
      <c r="Q5281">
        <v>1017.305175</v>
      </c>
      <c r="R5281">
        <v>188.08520998191941</v>
      </c>
      <c r="S5281">
        <v>5049.9433655347784</v>
      </c>
      <c r="T5281">
        <v>160.82030281605151</v>
      </c>
      <c r="U5281">
        <v>164.85277219458541</v>
      </c>
      <c r="V5281">
        <v>2888</v>
      </c>
      <c r="W5281">
        <v>1428.865357562619</v>
      </c>
      <c r="X5281">
        <v>1649.454024943567</v>
      </c>
      <c r="Y5281">
        <v>13514</v>
      </c>
      <c r="Z5281">
        <v>1556.999375005425</v>
      </c>
      <c r="AA5281">
        <v>89335.368301771581</v>
      </c>
      <c r="AB5281">
        <v>136</v>
      </c>
      <c r="AC5281">
        <v>126.13503</v>
      </c>
      <c r="AD5281">
        <v>4213.6897579085899</v>
      </c>
      <c r="AE5281">
        <v>3862.09235776577</v>
      </c>
      <c r="AF5281">
        <v>4149.940304551983</v>
      </c>
      <c r="AG5281">
        <v>41459</v>
      </c>
      <c r="AH5281">
        <v>6489.4431701784788</v>
      </c>
      <c r="AI5281">
        <v>720.5705193163933</v>
      </c>
      <c r="AJ5281">
        <v>2220.4819925002539</v>
      </c>
      <c r="AK5281">
        <v>265.96667948751428</v>
      </c>
      <c r="AL5281">
        <v>196199.484375</v>
      </c>
      <c r="AM5281">
        <v>171965.765625</v>
      </c>
      <c r="AN5281">
        <v>24233.712890625</v>
      </c>
      <c r="AO5281" s="5" t="s">
        <v>1332</v>
      </c>
    </row>
    <row r="5282" spans="1:41" ht="14.25" x14ac:dyDescent="0.45">
      <c r="A5282">
        <v>2025</v>
      </c>
      <c r="B5282" s="5" t="s">
        <v>1509</v>
      </c>
      <c r="C5282" s="5" t="s">
        <v>170</v>
      </c>
      <c r="D5282" s="5" t="s">
        <v>83</v>
      </c>
      <c r="E5282" s="5" t="s">
        <v>25</v>
      </c>
      <c r="F5282" s="5" t="s">
        <v>25</v>
      </c>
      <c r="G5282" s="5" t="s">
        <v>87</v>
      </c>
      <c r="H5282" s="5" t="s">
        <v>130</v>
      </c>
      <c r="I5282">
        <v>548.5474889976407</v>
      </c>
      <c r="J5282">
        <v>575</v>
      </c>
      <c r="K5282">
        <v>50.39953029404635</v>
      </c>
      <c r="L5282">
        <v>353.3544</v>
      </c>
      <c r="M5282">
        <v>5923.946874999996</v>
      </c>
      <c r="N5282">
        <v>3571.434231589039</v>
      </c>
      <c r="O5282">
        <v>1831.1741848523279</v>
      </c>
      <c r="P5282">
        <v>554.59039999999993</v>
      </c>
      <c r="Q5282">
        <v>1008.656127251214</v>
      </c>
      <c r="R5282">
        <v>338.85697962063159</v>
      </c>
      <c r="S5282">
        <v>5315.2618544198867</v>
      </c>
      <c r="T5282">
        <v>171.5084963091353</v>
      </c>
      <c r="U5282">
        <v>181.05652414628011</v>
      </c>
      <c r="V5282">
        <v>1579</v>
      </c>
      <c r="W5282">
        <v>1456.0137993563089</v>
      </c>
      <c r="X5282">
        <v>128.45402494356671</v>
      </c>
      <c r="Y5282">
        <v>15051.798000000001</v>
      </c>
      <c r="Z5282">
        <v>2938.7324512871301</v>
      </c>
      <c r="AA5282">
        <v>40602.602035100062</v>
      </c>
      <c r="AB5282">
        <v>170</v>
      </c>
      <c r="AC5282">
        <v>1419.16203</v>
      </c>
      <c r="AD5282">
        <v>4170.9408997869641</v>
      </c>
      <c r="AE5282">
        <v>2296.157770861259</v>
      </c>
      <c r="AF5282">
        <v>5525.7401914667089</v>
      </c>
      <c r="AG5282">
        <v>40583.477064396298</v>
      </c>
      <c r="AH5282">
        <v>7733.9495880719523</v>
      </c>
      <c r="AI5282">
        <v>533.01128560555071</v>
      </c>
      <c r="AJ5282">
        <v>17448.350257882648</v>
      </c>
      <c r="AK5282">
        <v>294.3858283035384</v>
      </c>
      <c r="AL5282">
        <v>162355.578125</v>
      </c>
      <c r="AM5282">
        <v>134576.515625</v>
      </c>
      <c r="AN5282">
        <v>27779.046875</v>
      </c>
      <c r="AO5282" s="5" t="s">
        <v>3502</v>
      </c>
    </row>
    <row r="5283" spans="1:41" ht="14.25" x14ac:dyDescent="0.45">
      <c r="A5283">
        <v>2025</v>
      </c>
      <c r="B5283" s="5" t="s">
        <v>4071</v>
      </c>
      <c r="C5283" s="5" t="s">
        <v>170</v>
      </c>
      <c r="D5283" s="5" t="s">
        <v>83</v>
      </c>
      <c r="E5283" s="5" t="s">
        <v>25</v>
      </c>
      <c r="F5283" s="5" t="s">
        <v>25</v>
      </c>
      <c r="G5283" s="5" t="s">
        <v>87</v>
      </c>
      <c r="H5283" s="5" t="s">
        <v>130</v>
      </c>
      <c r="I5283">
        <v>796.72837908154054</v>
      </c>
      <c r="J5283">
        <v>7138.0660112984306</v>
      </c>
      <c r="K5283"/>
      <c r="L5283">
        <v>0</v>
      </c>
      <c r="M5283">
        <v>4680.8940956708157</v>
      </c>
      <c r="N5283">
        <v>4894.0838918517438</v>
      </c>
      <c r="O5283">
        <v>1444.50740308336</v>
      </c>
      <c r="P5283">
        <v>690.07495586319442</v>
      </c>
      <c r="Q5283">
        <v>0</v>
      </c>
      <c r="R5283">
        <v>185.02368279635951</v>
      </c>
      <c r="S5283">
        <v>1799</v>
      </c>
      <c r="T5283">
        <v>175.74890715033979</v>
      </c>
      <c r="U5283">
        <v>162.41652432964091</v>
      </c>
      <c r="V5283">
        <v>4713</v>
      </c>
      <c r="W5283">
        <v>1399.476354125974</v>
      </c>
      <c r="X5283">
        <v>1626.454024943567</v>
      </c>
      <c r="Y5283">
        <v>15465.097322022541</v>
      </c>
      <c r="Z5283">
        <v>1548</v>
      </c>
      <c r="AA5283">
        <v>65424</v>
      </c>
      <c r="AB5283">
        <v>135.82599999999999</v>
      </c>
      <c r="AC5283">
        <v>128.54227</v>
      </c>
      <c r="AD5283">
        <v>4185.157401732331</v>
      </c>
      <c r="AE5283">
        <v>3249.6317537798132</v>
      </c>
      <c r="AF5283">
        <v>1273.3594152732619</v>
      </c>
      <c r="AG5283">
        <v>42437</v>
      </c>
      <c r="AH5283">
        <v>6548</v>
      </c>
      <c r="AI5283">
        <v>736.30751296318874</v>
      </c>
      <c r="AJ5283">
        <v>1757.489071503398</v>
      </c>
      <c r="AK5283">
        <v>260.75164655638662</v>
      </c>
      <c r="AL5283">
        <v>172854.625</v>
      </c>
      <c r="AM5283">
        <v>149862.515625</v>
      </c>
      <c r="AN5283">
        <v>22992.123046875</v>
      </c>
      <c r="AO5283" s="5" t="s">
        <v>4829</v>
      </c>
    </row>
    <row r="5284" spans="1:41" ht="14.25" x14ac:dyDescent="0.45">
      <c r="A5284">
        <v>2025</v>
      </c>
      <c r="B5284" s="5" t="s">
        <v>5028</v>
      </c>
      <c r="C5284" s="5" t="s">
        <v>170</v>
      </c>
      <c r="D5284" s="5" t="s">
        <v>83</v>
      </c>
      <c r="E5284" s="5" t="s">
        <v>25</v>
      </c>
      <c r="F5284" s="5" t="s">
        <v>25</v>
      </c>
      <c r="G5284" s="5" t="s">
        <v>87</v>
      </c>
      <c r="H5284" s="5" t="s">
        <v>130</v>
      </c>
      <c r="I5284">
        <v>1206.119951031744</v>
      </c>
      <c r="J5284">
        <v>10677.48588225096</v>
      </c>
      <c r="K5284">
        <v>0</v>
      </c>
      <c r="L5284">
        <v>0</v>
      </c>
      <c r="M5284">
        <v>8553.2035743100805</v>
      </c>
      <c r="N5284">
        <v>6980.8848146171622</v>
      </c>
      <c r="O5284">
        <v>2119.2606853690372</v>
      </c>
      <c r="P5284">
        <v>694.71069740099995</v>
      </c>
      <c r="Q5284">
        <v>0</v>
      </c>
      <c r="R5284">
        <v>0</v>
      </c>
      <c r="S5284">
        <v>1736.075494477039</v>
      </c>
      <c r="T5284">
        <v>229.36019999999999</v>
      </c>
      <c r="U5284">
        <v>160.016280127725</v>
      </c>
      <c r="V5284">
        <v>5409</v>
      </c>
      <c r="W5284">
        <v>2567.6503159219201</v>
      </c>
      <c r="X5284">
        <v>144.75</v>
      </c>
      <c r="Y5284">
        <v>16446.31711306901</v>
      </c>
      <c r="Z5284">
        <v>2621.7268036756541</v>
      </c>
      <c r="AA5284">
        <v>65424</v>
      </c>
      <c r="AB5284">
        <v>282</v>
      </c>
      <c r="AC5284">
        <v>177.37066999999999</v>
      </c>
      <c r="AD5284">
        <v>4811.6844819553298</v>
      </c>
      <c r="AE5284">
        <v>8290.8077306215691</v>
      </c>
      <c r="AF5284">
        <v>435.44490018073049</v>
      </c>
      <c r="AG5284">
        <v>40592</v>
      </c>
      <c r="AH5284">
        <v>3663.421224606343</v>
      </c>
      <c r="AI5284">
        <v>721.87011074822419</v>
      </c>
      <c r="AJ5284">
        <v>6362.1104388423018</v>
      </c>
      <c r="AK5284">
        <v>256</v>
      </c>
      <c r="AL5284">
        <v>190563.265625</v>
      </c>
      <c r="AM5284">
        <v>165477.984375</v>
      </c>
      <c r="AN5284">
        <v>25085.275390625</v>
      </c>
      <c r="AO5284" s="5" t="s">
        <v>6197</v>
      </c>
    </row>
    <row r="5285" spans="1:41" ht="14.25" x14ac:dyDescent="0.45">
      <c r="A5285">
        <v>2025</v>
      </c>
      <c r="B5285" s="5" t="s">
        <v>4071</v>
      </c>
      <c r="C5285" s="5" t="s">
        <v>170</v>
      </c>
      <c r="D5285" s="5" t="s">
        <v>83</v>
      </c>
      <c r="E5285" s="5" t="s">
        <v>260</v>
      </c>
      <c r="F5285" s="5" t="s">
        <v>260</v>
      </c>
      <c r="G5285" s="5" t="s">
        <v>87</v>
      </c>
      <c r="H5285" s="5" t="s">
        <v>130</v>
      </c>
      <c r="I5285">
        <v>2000</v>
      </c>
      <c r="J5285"/>
      <c r="K5285">
        <v>131</v>
      </c>
      <c r="L5285">
        <v>351.39</v>
      </c>
      <c r="M5285">
        <v>4594.7426705971193</v>
      </c>
      <c r="N5285">
        <v>866.59441878110988</v>
      </c>
      <c r="O5285">
        <v>57.321722344577772</v>
      </c>
      <c r="P5285">
        <v>136.7340067340067</v>
      </c>
      <c r="Q5285">
        <v>77.429844153426245</v>
      </c>
      <c r="R5285">
        <v>401.11470992701038</v>
      </c>
      <c r="S5285">
        <v>3951</v>
      </c>
      <c r="T5285"/>
      <c r="U5285"/>
      <c r="V5285">
        <v>319</v>
      </c>
      <c r="W5285">
        <v>1503.569636664269</v>
      </c>
      <c r="X5285">
        <v>2183</v>
      </c>
      <c r="Y5285">
        <v>2138.3094552194239</v>
      </c>
      <c r="Z5285">
        <v>838.57422575989017</v>
      </c>
      <c r="AA5285">
        <v>24669</v>
      </c>
      <c r="AB5285"/>
      <c r="AC5285">
        <v>0</v>
      </c>
      <c r="AD5285">
        <v>1416.5813627624</v>
      </c>
      <c r="AE5285">
        <v>1194.6330943552509</v>
      </c>
      <c r="AF5285">
        <v>7611.0993389907189</v>
      </c>
      <c r="AG5285">
        <v>36134</v>
      </c>
      <c r="AH5285">
        <v>3861</v>
      </c>
      <c r="AI5285">
        <v>2235.9166520793242</v>
      </c>
      <c r="AJ5285">
        <v>6833.884371521739</v>
      </c>
      <c r="AK5285"/>
      <c r="AL5285">
        <v>103505.890625</v>
      </c>
      <c r="AM5285">
        <v>83571.7578125</v>
      </c>
      <c r="AN5285">
        <v>19934.130859375</v>
      </c>
      <c r="AO5285" s="5" t="s">
        <v>4830</v>
      </c>
    </row>
    <row r="5286" spans="1:41" ht="14.25" x14ac:dyDescent="0.45">
      <c r="A5286">
        <v>2025</v>
      </c>
      <c r="B5286" s="5" t="s">
        <v>589</v>
      </c>
      <c r="C5286" s="5" t="s">
        <v>170</v>
      </c>
      <c r="D5286" s="5" t="s">
        <v>83</v>
      </c>
      <c r="E5286" s="5" t="s">
        <v>260</v>
      </c>
      <c r="F5286" s="5" t="s">
        <v>260</v>
      </c>
      <c r="G5286" s="5" t="s">
        <v>87</v>
      </c>
      <c r="H5286" s="5" t="s">
        <v>130</v>
      </c>
      <c r="I5286">
        <v>3200</v>
      </c>
      <c r="J5286">
        <v>3619</v>
      </c>
      <c r="K5286">
        <v>131.3385054402859</v>
      </c>
      <c r="L5286">
        <v>335</v>
      </c>
      <c r="M5286">
        <v>3514.9781430067969</v>
      </c>
      <c r="N5286">
        <v>643</v>
      </c>
      <c r="O5286">
        <v>58.601682009974212</v>
      </c>
      <c r="P5286">
        <v>0</v>
      </c>
      <c r="Q5286">
        <v>94.136419192265166</v>
      </c>
      <c r="R5286">
        <v>311.51746445001612</v>
      </c>
      <c r="S5286">
        <v>4658.677290723338</v>
      </c>
      <c r="T5286">
        <v>0</v>
      </c>
      <c r="U5286"/>
      <c r="V5286">
        <v>119</v>
      </c>
      <c r="W5286">
        <v>2406.076229598732</v>
      </c>
      <c r="X5286">
        <v>2276.148472856587</v>
      </c>
      <c r="Y5286">
        <v>2240.25</v>
      </c>
      <c r="Z5286">
        <v>908.43610367912015</v>
      </c>
      <c r="AA5286">
        <v>20381.412906210739</v>
      </c>
      <c r="AB5286"/>
      <c r="AC5286">
        <v>0</v>
      </c>
      <c r="AD5286">
        <v>2435.721684644318</v>
      </c>
      <c r="AE5286">
        <v>1038.2</v>
      </c>
      <c r="AF5286">
        <v>3462.3399295851668</v>
      </c>
      <c r="AG5286">
        <v>37038</v>
      </c>
      <c r="AH5286">
        <v>3107.4849849854941</v>
      </c>
      <c r="AI5286">
        <v>1712.9660150253119</v>
      </c>
      <c r="AJ5286">
        <v>8750.8024133717736</v>
      </c>
      <c r="AK5286"/>
      <c r="AL5286">
        <v>102443.09375</v>
      </c>
      <c r="AM5286">
        <v>82141.1015625</v>
      </c>
      <c r="AN5286">
        <v>20301.994140625</v>
      </c>
      <c r="AO5286" s="5" t="s">
        <v>1333</v>
      </c>
    </row>
    <row r="5287" spans="1:41" ht="14.25" x14ac:dyDescent="0.45">
      <c r="A5287">
        <v>2025</v>
      </c>
      <c r="B5287" s="5" t="s">
        <v>1509</v>
      </c>
      <c r="C5287" s="5" t="s">
        <v>170</v>
      </c>
      <c r="D5287" s="5" t="s">
        <v>83</v>
      </c>
      <c r="E5287" s="5" t="s">
        <v>260</v>
      </c>
      <c r="F5287" s="5" t="s">
        <v>260</v>
      </c>
      <c r="G5287" s="5" t="s">
        <v>87</v>
      </c>
      <c r="H5287" s="5" t="s">
        <v>130</v>
      </c>
      <c r="I5287">
        <v>2400</v>
      </c>
      <c r="J5287">
        <v>4071.48</v>
      </c>
      <c r="K5287">
        <v>0</v>
      </c>
      <c r="L5287">
        <v>335</v>
      </c>
      <c r="M5287">
        <v>3349.8008258294708</v>
      </c>
      <c r="N5287">
        <v>670.44693099711651</v>
      </c>
      <c r="O5287">
        <v>60.394926941039849</v>
      </c>
      <c r="P5287">
        <v>0</v>
      </c>
      <c r="Q5287">
        <v>39.388431543693812</v>
      </c>
      <c r="R5287">
        <v>244.19033206155831</v>
      </c>
      <c r="S5287">
        <v>5019.6608144706724</v>
      </c>
      <c r="T5287">
        <v>116.0540825025149</v>
      </c>
      <c r="U5287"/>
      <c r="V5287">
        <v>103</v>
      </c>
      <c r="W5287">
        <v>1881.4204655316639</v>
      </c>
      <c r="X5287">
        <v>2947.3310832730408</v>
      </c>
      <c r="Y5287">
        <v>2201.4619200000002</v>
      </c>
      <c r="Z5287">
        <v>886.70292851289594</v>
      </c>
      <c r="AA5287">
        <v>17734.505521493669</v>
      </c>
      <c r="AB5287">
        <v>0</v>
      </c>
      <c r="AC5287">
        <v>62.8333333333333</v>
      </c>
      <c r="AD5287">
        <v>2411.0098340971549</v>
      </c>
      <c r="AE5287">
        <v>1523.958830368583</v>
      </c>
      <c r="AF5287">
        <v>3921.5193143159072</v>
      </c>
      <c r="AG5287">
        <v>66330.353116333936</v>
      </c>
      <c r="AH5287">
        <v>3960.9196153710282</v>
      </c>
      <c r="AI5287">
        <v>1747.2253353258191</v>
      </c>
      <c r="AJ5287">
        <v>7322.2144996804873</v>
      </c>
      <c r="AK5287"/>
      <c r="AL5287">
        <v>129340.875</v>
      </c>
      <c r="AM5287">
        <v>107847.0546875</v>
      </c>
      <c r="AN5287">
        <v>21493.81640625</v>
      </c>
      <c r="AO5287" s="5" t="s">
        <v>3503</v>
      </c>
    </row>
    <row r="5288" spans="1:41" ht="14.25" x14ac:dyDescent="0.45">
      <c r="A5288">
        <v>2025</v>
      </c>
      <c r="B5288" s="5" t="s">
        <v>5028</v>
      </c>
      <c r="C5288" s="5" t="s">
        <v>170</v>
      </c>
      <c r="D5288" s="5" t="s">
        <v>83</v>
      </c>
      <c r="E5288" s="5" t="s">
        <v>260</v>
      </c>
      <c r="F5288" s="5" t="s">
        <v>260</v>
      </c>
      <c r="G5288" s="5" t="s">
        <v>87</v>
      </c>
      <c r="H5288" s="5" t="s">
        <v>130</v>
      </c>
      <c r="I5288">
        <v>2000</v>
      </c>
      <c r="J5288">
        <v>4304.135705895108</v>
      </c>
      <c r="K5288">
        <v>111</v>
      </c>
      <c r="L5288">
        <v>0</v>
      </c>
      <c r="M5288">
        <v>7207.4394832896014</v>
      </c>
      <c r="N5288">
        <v>181.6031979343866</v>
      </c>
      <c r="O5288">
        <v>0</v>
      </c>
      <c r="P5288">
        <v>95</v>
      </c>
      <c r="Q5288">
        <v>245.98908527771431</v>
      </c>
      <c r="R5288">
        <v>431.07806543142988</v>
      </c>
      <c r="S5288">
        <v>3500</v>
      </c>
      <c r="T5288"/>
      <c r="U5288"/>
      <c r="V5288">
        <v>425</v>
      </c>
      <c r="W5288">
        <v>1406.5768616607361</v>
      </c>
      <c r="X5288">
        <v>2815.40604816</v>
      </c>
      <c r="Y5288">
        <v>1937.945536670712</v>
      </c>
      <c r="Z5288">
        <v>623.4943649875496</v>
      </c>
      <c r="AA5288">
        <v>24669</v>
      </c>
      <c r="AB5288"/>
      <c r="AC5288">
        <v>0</v>
      </c>
      <c r="AD5288">
        <v>1424.0894008374439</v>
      </c>
      <c r="AE5288">
        <v>1189.227514742784</v>
      </c>
      <c r="AF5288">
        <v>6903.6052347321538</v>
      </c>
      <c r="AG5288">
        <v>65978</v>
      </c>
      <c r="AH5288">
        <v>5460.5828124215923</v>
      </c>
      <c r="AI5288">
        <v>1854.2264233181761</v>
      </c>
      <c r="AJ5288">
        <v>6765</v>
      </c>
      <c r="AK5288"/>
      <c r="AL5288">
        <v>139528.40625</v>
      </c>
      <c r="AM5288">
        <v>115749.078125</v>
      </c>
      <c r="AN5288">
        <v>23779.3203125</v>
      </c>
      <c r="AO5288" s="5" t="s">
        <v>6198</v>
      </c>
    </row>
    <row r="5289" spans="1:41" ht="14.25" x14ac:dyDescent="0.45">
      <c r="A5289">
        <v>2025</v>
      </c>
      <c r="B5289" s="5" t="s">
        <v>5028</v>
      </c>
      <c r="C5289" s="5" t="s">
        <v>170</v>
      </c>
      <c r="D5289" s="5" t="s">
        <v>83</v>
      </c>
      <c r="E5289" s="5" t="s">
        <v>263</v>
      </c>
      <c r="F5289" s="5" t="s">
        <v>263</v>
      </c>
      <c r="G5289" s="5" t="s">
        <v>87</v>
      </c>
      <c r="H5289" s="5" t="s">
        <v>130</v>
      </c>
      <c r="I5289"/>
      <c r="J5289"/>
      <c r="K5289">
        <v>28.90183191594614</v>
      </c>
      <c r="L5289">
        <v>0</v>
      </c>
      <c r="M5289"/>
      <c r="N5289">
        <v>0</v>
      </c>
      <c r="O5289">
        <v>225.23248385279999</v>
      </c>
      <c r="P5289">
        <v>1200</v>
      </c>
      <c r="Q5289">
        <v>0</v>
      </c>
      <c r="R5289">
        <v>0</v>
      </c>
      <c r="S5289">
        <v>0</v>
      </c>
      <c r="T5289"/>
      <c r="U5289"/>
      <c r="V5289">
        <v>279</v>
      </c>
      <c r="W5289"/>
      <c r="X5289">
        <v>0</v>
      </c>
      <c r="Y5289">
        <v>0</v>
      </c>
      <c r="Z5289">
        <v>0</v>
      </c>
      <c r="AA5289">
        <v>0</v>
      </c>
      <c r="AB5289"/>
      <c r="AC5289">
        <v>0</v>
      </c>
      <c r="AD5289"/>
      <c r="AE5289">
        <v>28.154060481599998</v>
      </c>
      <c r="AF5289">
        <v>0</v>
      </c>
      <c r="AG5289"/>
      <c r="AH5289"/>
      <c r="AI5289"/>
      <c r="AJ5289"/>
      <c r="AK5289"/>
      <c r="AL5289">
        <v>1761.288330078125</v>
      </c>
      <c r="AM5289">
        <v>1507.154052734375</v>
      </c>
      <c r="AN5289">
        <v>254.13432312011719</v>
      </c>
      <c r="AO5289" s="5" t="s">
        <v>6199</v>
      </c>
    </row>
    <row r="5290" spans="1:41" ht="14.25" x14ac:dyDescent="0.45">
      <c r="A5290">
        <v>2025</v>
      </c>
      <c r="B5290" s="5" t="s">
        <v>589</v>
      </c>
      <c r="C5290" s="5" t="s">
        <v>170</v>
      </c>
      <c r="D5290" s="5" t="s">
        <v>83</v>
      </c>
      <c r="E5290" s="5" t="s">
        <v>263</v>
      </c>
      <c r="F5290" s="5" t="s">
        <v>263</v>
      </c>
      <c r="G5290" s="5" t="s">
        <v>87</v>
      </c>
      <c r="H5290" s="5" t="s">
        <v>130</v>
      </c>
      <c r="I5290">
        <v>0</v>
      </c>
      <c r="J5290"/>
      <c r="K5290">
        <v>20.557331286305619</v>
      </c>
      <c r="L5290">
        <v>0</v>
      </c>
      <c r="M5290">
        <v>0</v>
      </c>
      <c r="N5290">
        <v>0</v>
      </c>
      <c r="O5290">
        <v>234.4067280398969</v>
      </c>
      <c r="P5290">
        <v>0</v>
      </c>
      <c r="Q5290">
        <v>9</v>
      </c>
      <c r="R5290">
        <v>203.3410190682132</v>
      </c>
      <c r="S5290">
        <v>0</v>
      </c>
      <c r="T5290">
        <v>0</v>
      </c>
      <c r="U5290"/>
      <c r="V5290">
        <v>437</v>
      </c>
      <c r="W5290">
        <v>0</v>
      </c>
      <c r="X5290">
        <v>361.14576982154688</v>
      </c>
      <c r="Y5290">
        <v>0</v>
      </c>
      <c r="Z5290"/>
      <c r="AA5290">
        <v>0</v>
      </c>
      <c r="AB5290"/>
      <c r="AC5290">
        <v>0</v>
      </c>
      <c r="AD5290"/>
      <c r="AE5290">
        <v>119.9193300678761</v>
      </c>
      <c r="AF5290">
        <v>0</v>
      </c>
      <c r="AG5290"/>
      <c r="AH5290"/>
      <c r="AI5290"/>
      <c r="AJ5290">
        <v>0</v>
      </c>
      <c r="AK5290"/>
      <c r="AL5290">
        <v>1385.3701171875</v>
      </c>
      <c r="AM5290">
        <v>769.26031494140625</v>
      </c>
      <c r="AN5290">
        <v>616.10986328125</v>
      </c>
      <c r="AO5290" s="5" t="s">
        <v>1334</v>
      </c>
    </row>
    <row r="5291" spans="1:41" ht="14.25" x14ac:dyDescent="0.45">
      <c r="A5291">
        <v>2025</v>
      </c>
      <c r="B5291" s="5" t="s">
        <v>4071</v>
      </c>
      <c r="C5291" s="5" t="s">
        <v>170</v>
      </c>
      <c r="D5291" s="5" t="s">
        <v>83</v>
      </c>
      <c r="E5291" s="5" t="s">
        <v>263</v>
      </c>
      <c r="F5291" s="5" t="s">
        <v>263</v>
      </c>
      <c r="G5291" s="5" t="s">
        <v>87</v>
      </c>
      <c r="H5291" s="5" t="s">
        <v>130</v>
      </c>
      <c r="I5291"/>
      <c r="J5291"/>
      <c r="K5291">
        <v>20.557331286305619</v>
      </c>
      <c r="L5291"/>
      <c r="M5291"/>
      <c r="N5291">
        <v>0</v>
      </c>
      <c r="O5291">
        <v>229.28688937831109</v>
      </c>
      <c r="P5291">
        <v>791.7340067340067</v>
      </c>
      <c r="Q5291">
        <v>0</v>
      </c>
      <c r="R5291">
        <v>0</v>
      </c>
      <c r="S5291">
        <v>0</v>
      </c>
      <c r="T5291"/>
      <c r="U5291"/>
      <c r="V5291">
        <v>293</v>
      </c>
      <c r="W5291"/>
      <c r="X5291">
        <v>322.20632977562309</v>
      </c>
      <c r="Y5291"/>
      <c r="Z5291"/>
      <c r="AA5291">
        <v>0</v>
      </c>
      <c r="AB5291"/>
      <c r="AC5291">
        <v>0</v>
      </c>
      <c r="AD5291"/>
      <c r="AE5291">
        <v>120</v>
      </c>
      <c r="AF5291">
        <v>0</v>
      </c>
      <c r="AG5291"/>
      <c r="AH5291"/>
      <c r="AI5291"/>
      <c r="AJ5291"/>
      <c r="AK5291"/>
      <c r="AL5291">
        <v>1776.7845458984375</v>
      </c>
      <c r="AM5291">
        <v>1204.7340087890625</v>
      </c>
      <c r="AN5291">
        <v>572.050537109375</v>
      </c>
      <c r="AO5291" s="5" t="s">
        <v>4831</v>
      </c>
    </row>
    <row r="5292" spans="1:41" ht="14.25" x14ac:dyDescent="0.45">
      <c r="A5292">
        <v>2025</v>
      </c>
      <c r="B5292" s="5" t="s">
        <v>1509</v>
      </c>
      <c r="C5292" s="5" t="s">
        <v>170</v>
      </c>
      <c r="D5292" s="5" t="s">
        <v>83</v>
      </c>
      <c r="E5292" s="5" t="s">
        <v>263</v>
      </c>
      <c r="F5292" s="5" t="s">
        <v>263</v>
      </c>
      <c r="G5292" s="5" t="s">
        <v>87</v>
      </c>
      <c r="H5292" s="5" t="s">
        <v>130</v>
      </c>
      <c r="I5292">
        <v>0</v>
      </c>
      <c r="J5292"/>
      <c r="K5292"/>
      <c r="L5292">
        <v>0</v>
      </c>
      <c r="M5292">
        <v>0</v>
      </c>
      <c r="N5292">
        <v>0</v>
      </c>
      <c r="O5292">
        <v>241.57970776415939</v>
      </c>
      <c r="P5292">
        <v>0</v>
      </c>
      <c r="Q5292">
        <v>0</v>
      </c>
      <c r="R5292">
        <v>219.8052368744772</v>
      </c>
      <c r="S5292">
        <v>0</v>
      </c>
      <c r="T5292">
        <v>0</v>
      </c>
      <c r="U5292"/>
      <c r="V5292">
        <v>137</v>
      </c>
      <c r="W5292">
        <v>0</v>
      </c>
      <c r="X5292">
        <v>270.50994402845669</v>
      </c>
      <c r="Y5292">
        <v>0</v>
      </c>
      <c r="Z5292">
        <v>0</v>
      </c>
      <c r="AA5292">
        <v>0</v>
      </c>
      <c r="AB5292">
        <v>0</v>
      </c>
      <c r="AC5292"/>
      <c r="AD5292"/>
      <c r="AE5292">
        <v>119.9193300678761</v>
      </c>
      <c r="AF5292"/>
      <c r="AG5292"/>
      <c r="AH5292">
        <v>0</v>
      </c>
      <c r="AI5292">
        <v>0</v>
      </c>
      <c r="AJ5292">
        <v>0</v>
      </c>
      <c r="AK5292"/>
      <c r="AL5292">
        <v>988.814208984375</v>
      </c>
      <c r="AM5292">
        <v>476.72457885742188</v>
      </c>
      <c r="AN5292">
        <v>512.08966064453125</v>
      </c>
      <c r="AO5292" s="5" t="s">
        <v>3504</v>
      </c>
    </row>
    <row r="5293" spans="1:41" ht="14.25" x14ac:dyDescent="0.45">
      <c r="A5293">
        <v>2025</v>
      </c>
      <c r="B5293" s="5" t="s">
        <v>4071</v>
      </c>
      <c r="C5293" s="5" t="s">
        <v>277</v>
      </c>
      <c r="D5293" s="5" t="s">
        <v>107</v>
      </c>
      <c r="E5293" s="5" t="s">
        <v>108</v>
      </c>
      <c r="F5293" s="5" t="s">
        <v>108</v>
      </c>
      <c r="G5293" s="5" t="s">
        <v>86</v>
      </c>
      <c r="H5293" s="5" t="s">
        <v>130</v>
      </c>
      <c r="I5293">
        <v>269.17035933509078</v>
      </c>
      <c r="J5293">
        <v>472.14323813186144</v>
      </c>
      <c r="K5293">
        <v>420.93320415384198</v>
      </c>
      <c r="L5293">
        <v>478.31504516626484</v>
      </c>
      <c r="M5293">
        <v>586.33195461338198</v>
      </c>
      <c r="N5293">
        <v>885.56841980793206</v>
      </c>
      <c r="O5293">
        <v>2170.1213774312023</v>
      </c>
      <c r="P5293">
        <v>470.90365126169161</v>
      </c>
      <c r="Q5293">
        <v>108.32383816714494</v>
      </c>
      <c r="R5293">
        <v>680.04308649923553</v>
      </c>
      <c r="S5293">
        <v>0</v>
      </c>
      <c r="T5293">
        <v>617.18070344034174</v>
      </c>
      <c r="U5293">
        <v>360.11173791406361</v>
      </c>
      <c r="V5293">
        <v>2572.6148988404912</v>
      </c>
      <c r="W5293">
        <v>665.5265252098352</v>
      </c>
      <c r="X5293">
        <v>1521.3504339804424</v>
      </c>
      <c r="Y5293">
        <v>2679.5928874368169</v>
      </c>
      <c r="Z5293">
        <v>355.90753898393041</v>
      </c>
      <c r="AA5293">
        <v>9193.9352122496239</v>
      </c>
      <c r="AB5293">
        <v>184.16672190659796</v>
      </c>
      <c r="AC5293">
        <v>195.44055608944154</v>
      </c>
      <c r="AD5293">
        <v>1251.062119423681</v>
      </c>
      <c r="AE5293">
        <v>1118.6400249856194</v>
      </c>
      <c r="AF5293">
        <v>1379.1122064356846</v>
      </c>
      <c r="AG5293">
        <v>17106.191830354805</v>
      </c>
      <c r="AH5293">
        <v>1668.4451683003906</v>
      </c>
      <c r="AI5293">
        <v>407.33926427062556</v>
      </c>
      <c r="AJ5293">
        <v>847.20210850366334</v>
      </c>
      <c r="AK5293">
        <v>301.38991018003355</v>
      </c>
      <c r="AL5293">
        <v>48967.06640625</v>
      </c>
      <c r="AM5293">
        <v>39173.21875</v>
      </c>
      <c r="AN5293">
        <v>9793.8466796875</v>
      </c>
      <c r="AO5293" s="5" t="s">
        <v>4832</v>
      </c>
    </row>
    <row r="5294" spans="1:41" ht="14.25" x14ac:dyDescent="0.45">
      <c r="A5294">
        <v>2025</v>
      </c>
      <c r="B5294" s="5" t="s">
        <v>589</v>
      </c>
      <c r="C5294" s="5" t="s">
        <v>277</v>
      </c>
      <c r="D5294" s="5" t="s">
        <v>107</v>
      </c>
      <c r="E5294" s="5" t="s">
        <v>108</v>
      </c>
      <c r="F5294" s="5" t="s">
        <v>108</v>
      </c>
      <c r="G5294" s="5" t="s">
        <v>86</v>
      </c>
      <c r="H5294" s="5" t="s">
        <v>130</v>
      </c>
      <c r="I5294">
        <v>342.73252670580746</v>
      </c>
      <c r="J5294">
        <v>317.17733955766312</v>
      </c>
      <c r="K5294">
        <v>428.24978579504779</v>
      </c>
      <c r="L5294">
        <v>486.45881935817084</v>
      </c>
      <c r="M5294">
        <v>522.74798443784607</v>
      </c>
      <c r="N5294">
        <v>1110.839466930423</v>
      </c>
      <c r="O5294">
        <v>2120.1602297870472</v>
      </c>
      <c r="P5294">
        <v>1186.1109947055975</v>
      </c>
      <c r="Q5294">
        <v>108.47240553004991</v>
      </c>
      <c r="R5294">
        <v>633.86077597580618</v>
      </c>
      <c r="S5294">
        <v>149.37418165257861</v>
      </c>
      <c r="T5294">
        <v>627.29758132541531</v>
      </c>
      <c r="U5294">
        <v>343.96817376010273</v>
      </c>
      <c r="V5294">
        <v>2668.1057125707666</v>
      </c>
      <c r="W5294">
        <v>805.03189603428302</v>
      </c>
      <c r="X5294">
        <v>1397.0696133113422</v>
      </c>
      <c r="Y5294">
        <v>3011.0283903619934</v>
      </c>
      <c r="Z5294">
        <v>519.20366946367994</v>
      </c>
      <c r="AA5294">
        <v>11661.93464039374</v>
      </c>
      <c r="AB5294">
        <v>187.1437784287489</v>
      </c>
      <c r="AC5294">
        <v>198.64423408638152</v>
      </c>
      <c r="AD5294">
        <v>1252.7767032419542</v>
      </c>
      <c r="AE5294">
        <v>922.12744454836059</v>
      </c>
      <c r="AF5294">
        <v>2454.5325904977212</v>
      </c>
      <c r="AG5294">
        <v>16509.913475196132</v>
      </c>
      <c r="AH5294">
        <v>2662.8398744914252</v>
      </c>
      <c r="AI5294">
        <v>380.56053267075197</v>
      </c>
      <c r="AJ5294">
        <v>1340.3258320986374</v>
      </c>
      <c r="AK5294">
        <v>287.51139144081537</v>
      </c>
      <c r="AL5294">
        <v>54636.19921875</v>
      </c>
      <c r="AM5294">
        <v>43815.4375</v>
      </c>
      <c r="AN5294">
        <v>10820.7646484375</v>
      </c>
      <c r="AO5294" s="5" t="s">
        <v>1335</v>
      </c>
    </row>
    <row r="5295" spans="1:41" ht="14.25" x14ac:dyDescent="0.45">
      <c r="A5295">
        <v>2025</v>
      </c>
      <c r="B5295" s="5" t="s">
        <v>5028</v>
      </c>
      <c r="C5295" s="5" t="s">
        <v>277</v>
      </c>
      <c r="D5295" s="5" t="s">
        <v>107</v>
      </c>
      <c r="E5295" s="5" t="s">
        <v>108</v>
      </c>
      <c r="F5295" s="5" t="s">
        <v>108</v>
      </c>
      <c r="G5295" s="5" t="s">
        <v>86</v>
      </c>
      <c r="H5295" s="5" t="s">
        <v>130</v>
      </c>
      <c r="I5295">
        <v>278.30387600915901</v>
      </c>
      <c r="J5295">
        <v>21.5</v>
      </c>
      <c r="K5295">
        <v>59</v>
      </c>
      <c r="L5295">
        <v>465</v>
      </c>
      <c r="M5295">
        <v>280</v>
      </c>
      <c r="N5295">
        <v>1030.4690000000001</v>
      </c>
      <c r="O5295">
        <v>2112.5661</v>
      </c>
      <c r="P5295">
        <v>340.91300000000001</v>
      </c>
      <c r="Q5295">
        <v>211.3245292290467</v>
      </c>
      <c r="R5295">
        <v>747.86522346251672</v>
      </c>
      <c r="S5295">
        <v>500</v>
      </c>
      <c r="T5295">
        <v>700</v>
      </c>
      <c r="U5295">
        <v>330</v>
      </c>
      <c r="V5295">
        <v>2211</v>
      </c>
      <c r="W5295">
        <v>460</v>
      </c>
      <c r="X5295">
        <v>2305.85</v>
      </c>
      <c r="Y5295">
        <v>2730</v>
      </c>
      <c r="Z5295">
        <v>225.616617048362</v>
      </c>
      <c r="AA5295">
        <v>9913</v>
      </c>
      <c r="AB5295">
        <v>560</v>
      </c>
      <c r="AC5295">
        <v>189.8</v>
      </c>
      <c r="AD5295">
        <v>1321.6556865174191</v>
      </c>
      <c r="AE5295">
        <v>1120</v>
      </c>
      <c r="AF5295">
        <v>1660.5</v>
      </c>
      <c r="AG5295">
        <v>19401</v>
      </c>
      <c r="AH5295">
        <v>897.52485233486664</v>
      </c>
      <c r="AI5295">
        <v>443</v>
      </c>
      <c r="AJ5295">
        <v>1692</v>
      </c>
      <c r="AK5295">
        <v>323</v>
      </c>
      <c r="AL5295">
        <v>52530.88671875</v>
      </c>
      <c r="AM5295">
        <v>42568.29296875</v>
      </c>
      <c r="AN5295">
        <v>9962.5966796875</v>
      </c>
      <c r="AO5295" s="5" t="s">
        <v>6200</v>
      </c>
    </row>
    <row r="5296" spans="1:41" ht="14.25" x14ac:dyDescent="0.45">
      <c r="A5296">
        <v>2025</v>
      </c>
      <c r="B5296" s="5" t="s">
        <v>1509</v>
      </c>
      <c r="C5296" s="5" t="s">
        <v>277</v>
      </c>
      <c r="D5296" s="5" t="s">
        <v>107</v>
      </c>
      <c r="E5296" s="5" t="s">
        <v>108</v>
      </c>
      <c r="F5296" s="5" t="s">
        <v>108</v>
      </c>
      <c r="G5296" s="5" t="s">
        <v>86</v>
      </c>
      <c r="H5296" s="5" t="s">
        <v>130</v>
      </c>
      <c r="I5296">
        <v>535.55629976575494</v>
      </c>
      <c r="J5296">
        <v>279.81792666616332</v>
      </c>
      <c r="K5296">
        <v>467.59703676223808</v>
      </c>
      <c r="L5296">
        <v>418.40957965865698</v>
      </c>
      <c r="M5296">
        <v>1156.1899669426875</v>
      </c>
      <c r="N5296">
        <v>810.76051323860986</v>
      </c>
      <c r="O5296">
        <v>2128.2090747194552</v>
      </c>
      <c r="P5296">
        <v>1674.0589175347022</v>
      </c>
      <c r="Q5296">
        <v>107.4284960192557</v>
      </c>
      <c r="R5296">
        <v>779.1932673938976</v>
      </c>
      <c r="S5296">
        <v>137.77801985124356</v>
      </c>
      <c r="T5296">
        <v>225.73505232594124</v>
      </c>
      <c r="U5296">
        <v>348.96104137449419</v>
      </c>
      <c r="V5296">
        <v>2124.0093528157167</v>
      </c>
      <c r="W5296">
        <v>860.92199165686191</v>
      </c>
      <c r="X5296">
        <v>1857.3270119283259</v>
      </c>
      <c r="Y5296">
        <v>2404.3407898902578</v>
      </c>
      <c r="Z5296">
        <v>505.73051164818315</v>
      </c>
      <c r="AA5296">
        <v>11413.587349475561</v>
      </c>
      <c r="AB5296"/>
      <c r="AC5296">
        <v>317.07900373225232</v>
      </c>
      <c r="AD5296">
        <v>1197.1764951300888</v>
      </c>
      <c r="AE5296">
        <v>1212.6696997044751</v>
      </c>
      <c r="AF5296">
        <v>2087.8766160031182</v>
      </c>
      <c r="AG5296">
        <v>13220.932827677125</v>
      </c>
      <c r="AH5296">
        <v>2598.7462021923357</v>
      </c>
      <c r="AI5296">
        <v>288.73088088201786</v>
      </c>
      <c r="AJ5296">
        <v>1254.2550640873299</v>
      </c>
      <c r="AK5296">
        <v>320.22879516005617</v>
      </c>
      <c r="AL5296">
        <v>50733.30859375</v>
      </c>
      <c r="AM5296">
        <v>39494.6640625</v>
      </c>
      <c r="AN5296">
        <v>11238.6396484375</v>
      </c>
      <c r="AO5296" s="5" t="s">
        <v>3505</v>
      </c>
    </row>
    <row r="5297" spans="1:41" ht="14.25" x14ac:dyDescent="0.45">
      <c r="A5297">
        <v>2025</v>
      </c>
      <c r="B5297" s="5" t="s">
        <v>589</v>
      </c>
      <c r="C5297" s="5" t="s">
        <v>277</v>
      </c>
      <c r="D5297" s="5" t="s">
        <v>107</v>
      </c>
      <c r="E5297" s="5" t="s">
        <v>108</v>
      </c>
      <c r="F5297" s="5" t="s">
        <v>108</v>
      </c>
      <c r="G5297" s="5" t="s">
        <v>87</v>
      </c>
      <c r="H5297" s="5" t="s">
        <v>130</v>
      </c>
      <c r="I5297">
        <v>374.82395623043362</v>
      </c>
      <c r="J5297">
        <v>360.71287499999983</v>
      </c>
      <c r="K5297">
        <v>467.80948319493268</v>
      </c>
      <c r="L5297">
        <v>553.33881428734264</v>
      </c>
      <c r="M5297">
        <v>585.79999999999995</v>
      </c>
      <c r="N5297">
        <v>1286.0563749999999</v>
      </c>
      <c r="O5297">
        <v>2376.765846926894</v>
      </c>
      <c r="P5297">
        <v>1548.8</v>
      </c>
      <c r="Q5297">
        <v>120.66369587929751</v>
      </c>
      <c r="R5297">
        <v>695.1519966113126</v>
      </c>
      <c r="S5297">
        <v>162.21737512138111</v>
      </c>
      <c r="T5297">
        <v>612.46375270324222</v>
      </c>
      <c r="U5297">
        <v>357.9971092542483</v>
      </c>
      <c r="V5297">
        <v>63</v>
      </c>
      <c r="W5297">
        <v>909.27795481257567</v>
      </c>
      <c r="X5297">
        <v>1596.9717363060879</v>
      </c>
      <c r="Y5297">
        <v>3381.4656</v>
      </c>
      <c r="Z5297">
        <v>583.5695751767953</v>
      </c>
      <c r="AA5297">
        <v>13306.147428527791</v>
      </c>
      <c r="AB5297">
        <v>179</v>
      </c>
      <c r="AC5297">
        <v>224.87154000000001</v>
      </c>
      <c r="AD5297">
        <v>1408.083978407697</v>
      </c>
      <c r="AE5297">
        <v>1100.1881587611269</v>
      </c>
      <c r="AF5297">
        <v>2791.9899880685261</v>
      </c>
      <c r="AG5297">
        <v>19132.80438461728</v>
      </c>
      <c r="AH5297">
        <v>3057.312067126787</v>
      </c>
      <c r="AI5297">
        <v>426.48401468482479</v>
      </c>
      <c r="AJ5297">
        <v>1532.108672973802</v>
      </c>
      <c r="AK5297">
        <v>322.20632977562298</v>
      </c>
      <c r="AL5297">
        <v>59518.08203125</v>
      </c>
      <c r="AM5297">
        <v>47413.6875</v>
      </c>
      <c r="AN5297">
        <v>12104.392578125</v>
      </c>
      <c r="AO5297" s="5" t="s">
        <v>1336</v>
      </c>
    </row>
    <row r="5298" spans="1:41" ht="14.25" x14ac:dyDescent="0.45">
      <c r="A5298">
        <v>2025</v>
      </c>
      <c r="B5298" s="5" t="s">
        <v>1509</v>
      </c>
      <c r="C5298" s="5" t="s">
        <v>277</v>
      </c>
      <c r="D5298" s="5" t="s">
        <v>107</v>
      </c>
      <c r="E5298" s="5" t="s">
        <v>108</v>
      </c>
      <c r="F5298" s="5" t="s">
        <v>108</v>
      </c>
      <c r="G5298" s="5" t="s">
        <v>87</v>
      </c>
      <c r="H5298" s="5" t="s">
        <v>130</v>
      </c>
      <c r="I5298">
        <v>621.79368631657235</v>
      </c>
      <c r="J5298">
        <v>324.875</v>
      </c>
      <c r="K5298">
        <v>554.67257796388333</v>
      </c>
      <c r="L5298">
        <v>475.54401253304621</v>
      </c>
      <c r="M5298">
        <v>1348.9776151549679</v>
      </c>
      <c r="N5298">
        <v>922.85526186042284</v>
      </c>
      <c r="O5298">
        <v>2448.4103381897562</v>
      </c>
      <c r="P5298">
        <v>1594.4474</v>
      </c>
      <c r="Q5298">
        <v>123.0727016556677</v>
      </c>
      <c r="R5298">
        <v>948.175731462508</v>
      </c>
      <c r="S5298">
        <v>154.80729722834491</v>
      </c>
      <c r="T5298">
        <v>249.5162773804069</v>
      </c>
      <c r="U5298">
        <v>405.15212386078099</v>
      </c>
      <c r="V5298">
        <v>2518</v>
      </c>
      <c r="W5298">
        <v>986.69602908775721</v>
      </c>
      <c r="X5298">
        <v>2114.118753892868</v>
      </c>
      <c r="Y5298">
        <v>2817.1122000000009</v>
      </c>
      <c r="Z5298">
        <v>579.59606629051621</v>
      </c>
      <c r="AA5298">
        <v>13288.943322819759</v>
      </c>
      <c r="AB5298"/>
      <c r="AC5298">
        <v>362.82492999999999</v>
      </c>
      <c r="AD5298">
        <v>1378.39274580611</v>
      </c>
      <c r="AE5298">
        <v>1385.068262283969</v>
      </c>
      <c r="AF5298">
        <v>2424.074739120008</v>
      </c>
      <c r="AG5298">
        <v>16354.925407276611</v>
      </c>
      <c r="AH5298">
        <v>3032.02945634765</v>
      </c>
      <c r="AI5298">
        <v>328.65045637113548</v>
      </c>
      <c r="AJ5298">
        <v>1461.4830987152</v>
      </c>
      <c r="AK5298">
        <v>387.64468320747091</v>
      </c>
      <c r="AL5298">
        <v>59591.8671875</v>
      </c>
      <c r="AM5298">
        <v>46607.94140625</v>
      </c>
      <c r="AN5298">
        <v>12983.9150390625</v>
      </c>
      <c r="AO5298" s="5" t="s">
        <v>3506</v>
      </c>
    </row>
    <row r="5299" spans="1:41" ht="14.25" x14ac:dyDescent="0.45">
      <c r="A5299">
        <v>2025</v>
      </c>
      <c r="B5299" s="5" t="s">
        <v>4071</v>
      </c>
      <c r="C5299" s="5" t="s">
        <v>277</v>
      </c>
      <c r="D5299" s="5" t="s">
        <v>107</v>
      </c>
      <c r="E5299" s="5" t="s">
        <v>108</v>
      </c>
      <c r="F5299" s="5" t="s">
        <v>108</v>
      </c>
      <c r="G5299" s="5" t="s">
        <v>87</v>
      </c>
      <c r="H5299" s="5" t="s">
        <v>130</v>
      </c>
      <c r="I5299">
        <v>306.59673075782882</v>
      </c>
      <c r="J5299">
        <v>540.4325441956255</v>
      </c>
      <c r="K5299">
        <v>470.05729019376849</v>
      </c>
      <c r="L5299">
        <v>543.63150000000007</v>
      </c>
      <c r="M5299">
        <v>654.71348599999988</v>
      </c>
      <c r="N5299">
        <v>994.75391343442084</v>
      </c>
      <c r="O5299">
        <v>2418.6451914208628</v>
      </c>
      <c r="P5299">
        <v>515.13094494468908</v>
      </c>
      <c r="Q5299">
        <v>121.20353706002371</v>
      </c>
      <c r="R5299">
        <v>748.29725983211176</v>
      </c>
      <c r="S5299">
        <v>0</v>
      </c>
      <c r="T5299">
        <v>702.99562860135927</v>
      </c>
      <c r="U5299">
        <v>379.06627032426252</v>
      </c>
      <c r="V5299">
        <v>2965</v>
      </c>
      <c r="W5299">
        <v>748.31504224752473</v>
      </c>
      <c r="X5299">
        <v>2231.8962522425509</v>
      </c>
      <c r="Y5299">
        <v>2992.6301187645608</v>
      </c>
      <c r="Z5299">
        <v>399</v>
      </c>
      <c r="AA5299">
        <v>10436</v>
      </c>
      <c r="AB5299">
        <v>179.04</v>
      </c>
      <c r="AC5299">
        <v>218.25033999999999</v>
      </c>
      <c r="AD5299">
        <v>1399.8133423041029</v>
      </c>
      <c r="AE5299">
        <v>1249.195663568592</v>
      </c>
      <c r="AF5299">
        <v>1570.8687051794341</v>
      </c>
      <c r="AG5299">
        <v>19499</v>
      </c>
      <c r="AH5299">
        <v>1827</v>
      </c>
      <c r="AI5299">
        <v>454.87952438911492</v>
      </c>
      <c r="AJ5299">
        <v>965</v>
      </c>
      <c r="AK5299">
        <v>336.56490062123902</v>
      </c>
      <c r="AL5299">
        <v>55867.9765625</v>
      </c>
      <c r="AM5299">
        <v>44444.0546875</v>
      </c>
      <c r="AN5299">
        <v>11423.9208984375</v>
      </c>
      <c r="AO5299" s="5" t="s">
        <v>4833</v>
      </c>
    </row>
    <row r="5300" spans="1:41" ht="14.25" x14ac:dyDescent="0.45">
      <c r="A5300">
        <v>2025</v>
      </c>
      <c r="B5300" s="5" t="s">
        <v>5028</v>
      </c>
      <c r="C5300" s="5" t="s">
        <v>277</v>
      </c>
      <c r="D5300" s="5" t="s">
        <v>107</v>
      </c>
      <c r="E5300" s="5" t="s">
        <v>108</v>
      </c>
      <c r="F5300" s="5" t="s">
        <v>108</v>
      </c>
      <c r="G5300" s="5" t="s">
        <v>87</v>
      </c>
      <c r="H5300" s="5" t="s">
        <v>130</v>
      </c>
      <c r="I5300">
        <v>319.68367362296323</v>
      </c>
      <c r="J5300">
        <v>25.754576674709689</v>
      </c>
      <c r="K5300">
        <v>66</v>
      </c>
      <c r="L5300">
        <v>535.02940569174189</v>
      </c>
      <c r="M5300">
        <v>315.32547739391998</v>
      </c>
      <c r="N5300">
        <v>1169.6029110765589</v>
      </c>
      <c r="O5300">
        <v>2379.0925500311141</v>
      </c>
      <c r="P5300">
        <v>386.18726913900002</v>
      </c>
      <c r="Q5300">
        <v>240.5637201716944</v>
      </c>
      <c r="R5300">
        <v>836.44587901541115</v>
      </c>
      <c r="S5300">
        <v>554.30252058653878</v>
      </c>
      <c r="T5300">
        <v>802.76095308560411</v>
      </c>
      <c r="U5300">
        <v>379.06627032426252</v>
      </c>
      <c r="V5300">
        <v>2558</v>
      </c>
      <c r="W5300">
        <v>518.03471286144008</v>
      </c>
      <c r="X5300">
        <v>2670.1743000000001</v>
      </c>
      <c r="Y5300">
        <v>3113.6045553901331</v>
      </c>
      <c r="Z5300">
        <v>256.07936976950248</v>
      </c>
      <c r="AA5300">
        <v>11828</v>
      </c>
      <c r="AB5300">
        <v>669</v>
      </c>
      <c r="AC5300">
        <v>213.74562717630721</v>
      </c>
      <c r="AD5300">
        <v>1504.5220254109699</v>
      </c>
      <c r="AE5300">
        <v>1261.3019095756799</v>
      </c>
      <c r="AF5300">
        <v>1910.5727487121239</v>
      </c>
      <c r="AG5300">
        <v>24011</v>
      </c>
      <c r="AH5300">
        <v>1034.5167965800181</v>
      </c>
      <c r="AI5300">
        <v>498.8899517339521</v>
      </c>
      <c r="AJ5300">
        <v>1982.447672655833</v>
      </c>
      <c r="AK5300">
        <v>364</v>
      </c>
      <c r="AL5300">
        <v>62403.70703125</v>
      </c>
      <c r="AM5300">
        <v>51027.08984375</v>
      </c>
      <c r="AN5300">
        <v>11376.619140625</v>
      </c>
      <c r="AO5300" s="5" t="s">
        <v>6201</v>
      </c>
    </row>
    <row r="5301" spans="1:41" ht="14.25" x14ac:dyDescent="0.45">
      <c r="A5301">
        <v>2025</v>
      </c>
      <c r="B5301" s="5" t="s">
        <v>1509</v>
      </c>
      <c r="C5301" s="5" t="s">
        <v>277</v>
      </c>
      <c r="D5301" s="5" t="s">
        <v>107</v>
      </c>
      <c r="E5301" s="5" t="s">
        <v>30</v>
      </c>
      <c r="F5301" s="5" t="s">
        <v>30</v>
      </c>
      <c r="G5301" s="5" t="s">
        <v>86</v>
      </c>
      <c r="H5301" s="5" t="s">
        <v>130</v>
      </c>
      <c r="I5301">
        <v>5671.7244309987655</v>
      </c>
      <c r="J5301">
        <v>3150.4087399454152</v>
      </c>
      <c r="K5301">
        <v>1526.1426122240823</v>
      </c>
      <c r="L5301">
        <v>1860.7403911109809</v>
      </c>
      <c r="M5301">
        <v>5083.8518839128683</v>
      </c>
      <c r="N5301">
        <v>4204.8392648781464</v>
      </c>
      <c r="O5301">
        <v>3319.3982468167842</v>
      </c>
      <c r="P5301">
        <v>388.96424365124233</v>
      </c>
      <c r="Q5301">
        <v>3441.8537380859893</v>
      </c>
      <c r="R5301">
        <v>3233.7613467421511</v>
      </c>
      <c r="S5301">
        <v>9390.3836403635087</v>
      </c>
      <c r="T5301">
        <v>3674.7566657711363</v>
      </c>
      <c r="U5301">
        <v>1091.9276949719947</v>
      </c>
      <c r="V5301">
        <v>2722.4697240984447</v>
      </c>
      <c r="W5301">
        <v>981.6849949988607</v>
      </c>
      <c r="X5301">
        <v>5778.7333451060213</v>
      </c>
      <c r="Y5301">
        <v>14503.739594560708</v>
      </c>
      <c r="Z5301">
        <v>1875.1752168598164</v>
      </c>
      <c r="AA5301">
        <v>29500.300063637311</v>
      </c>
      <c r="AB5301"/>
      <c r="AC5301">
        <v>3976.0867123643698</v>
      </c>
      <c r="AD5301">
        <v>3745.2510977863376</v>
      </c>
      <c r="AE5301">
        <v>3957.3984849134099</v>
      </c>
      <c r="AF5301">
        <v>22486.361003091552</v>
      </c>
      <c r="AG5301">
        <v>28170.395845789979</v>
      </c>
      <c r="AH5301">
        <v>8565.3821694069193</v>
      </c>
      <c r="AI5301">
        <v>1740.784729099584</v>
      </c>
      <c r="AJ5301">
        <v>12722.935677940632</v>
      </c>
      <c r="AK5301">
        <v>1714.1740231453566</v>
      </c>
      <c r="AL5301">
        <v>188479.609375</v>
      </c>
      <c r="AM5301">
        <v>142959.078125</v>
      </c>
      <c r="AN5301">
        <v>45520.54296875</v>
      </c>
      <c r="AO5301" s="5" t="s">
        <v>3507</v>
      </c>
    </row>
    <row r="5302" spans="1:41" ht="14.25" x14ac:dyDescent="0.45">
      <c r="A5302">
        <v>2025</v>
      </c>
      <c r="B5302" s="5" t="s">
        <v>4071</v>
      </c>
      <c r="C5302" s="5" t="s">
        <v>277</v>
      </c>
      <c r="D5302" s="5" t="s">
        <v>107</v>
      </c>
      <c r="E5302" s="5" t="s">
        <v>30</v>
      </c>
      <c r="F5302" s="5" t="s">
        <v>30</v>
      </c>
      <c r="G5302" s="5" t="s">
        <v>86</v>
      </c>
      <c r="H5302" s="5" t="s">
        <v>130</v>
      </c>
      <c r="I5302">
        <v>8597.8409299180566</v>
      </c>
      <c r="J5302">
        <v>3688.6160168274414</v>
      </c>
      <c r="K5302">
        <v>1701.6752060081244</v>
      </c>
      <c r="L5302">
        <v>1971.8923474918918</v>
      </c>
      <c r="M5302">
        <v>6066.969427557483</v>
      </c>
      <c r="N5302">
        <v>5430.9629225644139</v>
      </c>
      <c r="O5302">
        <v>3772.3174946849767</v>
      </c>
      <c r="P5302">
        <v>4081.2896343882958</v>
      </c>
      <c r="Q5302">
        <v>2399.8577908714938</v>
      </c>
      <c r="R5302">
        <v>3600.2207700686604</v>
      </c>
      <c r="S5302">
        <v>4508.5050386316962</v>
      </c>
      <c r="T5302">
        <v>3908.8111217888309</v>
      </c>
      <c r="U5302">
        <v>1182.9296815939883</v>
      </c>
      <c r="V5302">
        <v>3303.9740324172963</v>
      </c>
      <c r="W5302">
        <v>2242.4232224999082</v>
      </c>
      <c r="X5302">
        <v>5995.91053392292</v>
      </c>
      <c r="Y5302">
        <v>16343.973661605984</v>
      </c>
      <c r="Z5302">
        <v>1676.6742443462617</v>
      </c>
      <c r="AA5302">
        <v>33710.410021911463</v>
      </c>
      <c r="AB5302">
        <v>623.35251047474515</v>
      </c>
      <c r="AC5302">
        <v>6019.7577791231524</v>
      </c>
      <c r="AD5302">
        <v>4029.4390902762457</v>
      </c>
      <c r="AE5302">
        <v>4779.0359136397128</v>
      </c>
      <c r="AF5302">
        <v>20747.352253751673</v>
      </c>
      <c r="AG5302">
        <v>39589.056222180719</v>
      </c>
      <c r="AH5302">
        <v>11396.24168902591</v>
      </c>
      <c r="AI5302">
        <v>2260.9386436031186</v>
      </c>
      <c r="AJ5302">
        <v>11485.075630512873</v>
      </c>
      <c r="AK5302">
        <v>1590.4120924610463</v>
      </c>
      <c r="AL5302">
        <v>216705.90625</v>
      </c>
      <c r="AM5302">
        <v>168608.921875</v>
      </c>
      <c r="AN5302">
        <v>48096.9921875</v>
      </c>
      <c r="AO5302" s="5" t="s">
        <v>4834</v>
      </c>
    </row>
    <row r="5303" spans="1:41" ht="14.25" x14ac:dyDescent="0.45">
      <c r="A5303">
        <v>2025</v>
      </c>
      <c r="B5303" s="5" t="s">
        <v>589</v>
      </c>
      <c r="C5303" s="5" t="s">
        <v>277</v>
      </c>
      <c r="D5303" s="5" t="s">
        <v>107</v>
      </c>
      <c r="E5303" s="5" t="s">
        <v>30</v>
      </c>
      <c r="F5303" s="5" t="s">
        <v>30</v>
      </c>
      <c r="G5303" s="5" t="s">
        <v>86</v>
      </c>
      <c r="H5303" s="5" t="s">
        <v>130</v>
      </c>
      <c r="I5303">
        <v>7342.4814350722772</v>
      </c>
      <c r="J5303">
        <v>2739.3929907493161</v>
      </c>
      <c r="K5303">
        <v>1711.1361260338447</v>
      </c>
      <c r="L5303">
        <v>2779.5966499345727</v>
      </c>
      <c r="M5303">
        <v>6250.6430146806515</v>
      </c>
      <c r="N5303">
        <v>4364.6320212653518</v>
      </c>
      <c r="O5303">
        <v>3653.9457128272911</v>
      </c>
      <c r="P5303">
        <v>289.60238337856674</v>
      </c>
      <c r="Q5303">
        <v>2573.4970313206563</v>
      </c>
      <c r="R5303">
        <v>3659.2358910649227</v>
      </c>
      <c r="S5303">
        <v>4582.9242663276154</v>
      </c>
      <c r="T5303">
        <v>3972.8846817276303</v>
      </c>
      <c r="U5303">
        <v>1202.3203642070459</v>
      </c>
      <c r="V5303">
        <v>3188.7627050708611</v>
      </c>
      <c r="W5303">
        <v>977.5387308987722</v>
      </c>
      <c r="X5303">
        <v>5974.7019633102063</v>
      </c>
      <c r="Y5303">
        <v>16579.475074430728</v>
      </c>
      <c r="Z5303">
        <v>1454.6184059201591</v>
      </c>
      <c r="AA5303">
        <v>31935.244971608441</v>
      </c>
      <c r="AB5303">
        <v>633.57055713866953</v>
      </c>
      <c r="AC5303">
        <v>5827.0801464964215</v>
      </c>
      <c r="AD5303">
        <v>3197.6870586611844</v>
      </c>
      <c r="AE5303">
        <v>4138.0730448099894</v>
      </c>
      <c r="AF5303">
        <v>23104.558586401901</v>
      </c>
      <c r="AG5303">
        <v>29847.582980074982</v>
      </c>
      <c r="AH5303">
        <v>15087.897581255753</v>
      </c>
      <c r="AI5303">
        <v>2055.445074809611</v>
      </c>
      <c r="AJ5303">
        <v>11859.527015481637</v>
      </c>
      <c r="AK5303">
        <v>1770.0709225934488</v>
      </c>
      <c r="AL5303">
        <v>202754.109375</v>
      </c>
      <c r="AM5303">
        <v>152885.671875</v>
      </c>
      <c r="AN5303">
        <v>49868.4453125</v>
      </c>
      <c r="AO5303" s="5" t="s">
        <v>1337</v>
      </c>
    </row>
    <row r="5304" spans="1:41" ht="14.25" x14ac:dyDescent="0.45">
      <c r="A5304">
        <v>2025</v>
      </c>
      <c r="B5304" s="5" t="s">
        <v>5028</v>
      </c>
      <c r="C5304" s="5" t="s">
        <v>277</v>
      </c>
      <c r="D5304" s="5" t="s">
        <v>107</v>
      </c>
      <c r="E5304" s="5" t="s">
        <v>30</v>
      </c>
      <c r="F5304" s="5" t="s">
        <v>30</v>
      </c>
      <c r="G5304" s="5" t="s">
        <v>86</v>
      </c>
      <c r="H5304" s="5" t="s">
        <v>130</v>
      </c>
      <c r="I5304">
        <v>6815.6145166568704</v>
      </c>
      <c r="J5304">
        <v>11062.172626394949</v>
      </c>
      <c r="K5304">
        <v>1702</v>
      </c>
      <c r="L5304">
        <v>1650</v>
      </c>
      <c r="M5304">
        <v>6286.2386243316487</v>
      </c>
      <c r="N5304">
        <v>4815.3999999999996</v>
      </c>
      <c r="O5304">
        <v>3671.7607225500001</v>
      </c>
      <c r="P5304">
        <v>4625</v>
      </c>
      <c r="Q5304">
        <v>2308.120431741756</v>
      </c>
      <c r="R5304">
        <v>3500</v>
      </c>
      <c r="S5304">
        <v>6500</v>
      </c>
      <c r="T5304">
        <v>4000</v>
      </c>
      <c r="U5304">
        <v>1150</v>
      </c>
      <c r="V5304">
        <v>2656</v>
      </c>
      <c r="W5304">
        <v>2132.951622086016</v>
      </c>
      <c r="X5304">
        <v>10836</v>
      </c>
      <c r="Y5304">
        <v>15103</v>
      </c>
      <c r="Z5304">
        <v>1879.364</v>
      </c>
      <c r="AA5304">
        <v>29625</v>
      </c>
      <c r="AB5304">
        <v>176</v>
      </c>
      <c r="AC5304">
        <v>5453.1347298780274</v>
      </c>
      <c r="AD5304">
        <v>4161.9430000000002</v>
      </c>
      <c r="AE5304">
        <v>4446</v>
      </c>
      <c r="AF5304">
        <v>20230</v>
      </c>
      <c r="AG5304">
        <v>39834</v>
      </c>
      <c r="AH5304">
        <v>7413</v>
      </c>
      <c r="AI5304">
        <v>2624</v>
      </c>
      <c r="AJ5304">
        <v>11923</v>
      </c>
      <c r="AK5304">
        <v>1466</v>
      </c>
      <c r="AL5304">
        <v>218045.71875</v>
      </c>
      <c r="AM5304">
        <v>167075.8125</v>
      </c>
      <c r="AN5304">
        <v>50969.89453125</v>
      </c>
      <c r="AO5304" s="5" t="s">
        <v>6202</v>
      </c>
    </row>
    <row r="5305" spans="1:41" ht="14.25" x14ac:dyDescent="0.45">
      <c r="A5305">
        <v>2025</v>
      </c>
      <c r="B5305" s="5" t="s">
        <v>5028</v>
      </c>
      <c r="C5305" s="5" t="s">
        <v>277</v>
      </c>
      <c r="D5305" s="5" t="s">
        <v>107</v>
      </c>
      <c r="E5305" s="5" t="s">
        <v>30</v>
      </c>
      <c r="F5305" s="5" t="s">
        <v>30</v>
      </c>
      <c r="G5305" s="5" t="s">
        <v>87</v>
      </c>
      <c r="H5305" s="5" t="s">
        <v>130</v>
      </c>
      <c r="I5305">
        <v>7828.9987115061203</v>
      </c>
      <c r="J5305">
        <v>13038.472211171391</v>
      </c>
      <c r="K5305">
        <v>1891.9583815746289</v>
      </c>
      <c r="L5305">
        <v>1898.491439551342</v>
      </c>
      <c r="M5305">
        <v>7079.3256972481304</v>
      </c>
      <c r="N5305">
        <v>5465.5752458327834</v>
      </c>
      <c r="O5305">
        <v>4134.9989382654412</v>
      </c>
      <c r="P5305">
        <v>5239.2146233498424</v>
      </c>
      <c r="Q5305">
        <v>2627.4755689259318</v>
      </c>
      <c r="R5305">
        <v>3914.5563728712</v>
      </c>
      <c r="S5305">
        <v>7205.9327676250032</v>
      </c>
      <c r="T5305">
        <v>4587.2054462034521</v>
      </c>
      <c r="U5305">
        <v>1214.6450306725001</v>
      </c>
      <c r="V5305">
        <v>3072</v>
      </c>
      <c r="W5305">
        <v>2402.0499589014612</v>
      </c>
      <c r="X5305">
        <v>12548.088</v>
      </c>
      <c r="Y5305">
        <v>18093</v>
      </c>
      <c r="Z5305">
        <v>2133.115703017254</v>
      </c>
      <c r="AA5305">
        <v>35496</v>
      </c>
      <c r="AB5305">
        <v>210</v>
      </c>
      <c r="AC5305">
        <v>6141.1153999719781</v>
      </c>
      <c r="AD5305">
        <v>4737.7959145356272</v>
      </c>
      <c r="AE5305">
        <v>5006.9181160477447</v>
      </c>
      <c r="AF5305">
        <v>23276.65564977191</v>
      </c>
      <c r="AG5305">
        <v>49299</v>
      </c>
      <c r="AH5305">
        <v>8662.3797107813534</v>
      </c>
      <c r="AI5305">
        <v>2955.0501881487362</v>
      </c>
      <c r="AJ5305">
        <v>13969.694799690011</v>
      </c>
      <c r="AK5305">
        <v>1554</v>
      </c>
      <c r="AL5305">
        <v>255683.703125</v>
      </c>
      <c r="AM5305">
        <v>197714.921875</v>
      </c>
      <c r="AN5305">
        <v>57968.7890625</v>
      </c>
      <c r="AO5305" s="5" t="s">
        <v>6203</v>
      </c>
    </row>
    <row r="5306" spans="1:41" ht="14.25" x14ac:dyDescent="0.45">
      <c r="A5306">
        <v>2025</v>
      </c>
      <c r="B5306" s="5" t="s">
        <v>589</v>
      </c>
      <c r="C5306" s="5" t="s">
        <v>277</v>
      </c>
      <c r="D5306" s="5" t="s">
        <v>107</v>
      </c>
      <c r="E5306" s="5" t="s">
        <v>30</v>
      </c>
      <c r="F5306" s="5" t="s">
        <v>30</v>
      </c>
      <c r="G5306" s="5" t="s">
        <v>87</v>
      </c>
      <c r="H5306" s="5" t="s">
        <v>130</v>
      </c>
      <c r="I5306">
        <v>8510.2362122299492</v>
      </c>
      <c r="J5306">
        <v>3115.4001191449861</v>
      </c>
      <c r="K5306">
        <v>2278.0366829387899</v>
      </c>
      <c r="L5306">
        <v>3161.7449479098068</v>
      </c>
      <c r="M5306">
        <v>7004.9285157192553</v>
      </c>
      <c r="N5306">
        <v>5053.0819282000002</v>
      </c>
      <c r="O5306">
        <v>4096.1872856397949</v>
      </c>
      <c r="P5306">
        <v>355</v>
      </c>
      <c r="Q5306">
        <v>2862.7341821743389</v>
      </c>
      <c r="R5306">
        <v>4013.0660109541909</v>
      </c>
      <c r="S5306">
        <v>4976.9641355616004</v>
      </c>
      <c r="T5306">
        <v>4101.3197725663531</v>
      </c>
      <c r="U5306">
        <v>1251.3576767245761</v>
      </c>
      <c r="V5306">
        <v>75</v>
      </c>
      <c r="W5306">
        <v>1104.1232308438421</v>
      </c>
      <c r="X5306">
        <v>6829.6025318622087</v>
      </c>
      <c r="Y5306">
        <v>18894</v>
      </c>
      <c r="Z5306">
        <v>1634.9480851397479</v>
      </c>
      <c r="AA5306">
        <v>36437.785913026317</v>
      </c>
      <c r="AB5306">
        <v>606</v>
      </c>
      <c r="AC5306">
        <v>6596.4386799999993</v>
      </c>
      <c r="AD5306">
        <v>3594.10572020578</v>
      </c>
      <c r="AE5306">
        <v>4637.4278300069673</v>
      </c>
      <c r="AF5306">
        <v>26281.05102442178</v>
      </c>
      <c r="AG5306">
        <v>34589.397901409808</v>
      </c>
      <c r="AH5306">
        <v>17246.77551352396</v>
      </c>
      <c r="AI5306">
        <v>2303.4823430504539</v>
      </c>
      <c r="AJ5306">
        <v>13556.467959239741</v>
      </c>
      <c r="AK5306">
        <v>1921.484125045592</v>
      </c>
      <c r="AL5306">
        <v>227088.140625</v>
      </c>
      <c r="AM5306">
        <v>171025.140625</v>
      </c>
      <c r="AN5306">
        <v>56063.01171875</v>
      </c>
      <c r="AO5306" s="5" t="s">
        <v>1338</v>
      </c>
    </row>
    <row r="5307" spans="1:41" ht="14.25" x14ac:dyDescent="0.45">
      <c r="A5307">
        <v>2025</v>
      </c>
      <c r="B5307" s="5" t="s">
        <v>4071</v>
      </c>
      <c r="C5307" s="5" t="s">
        <v>277</v>
      </c>
      <c r="D5307" s="5" t="s">
        <v>107</v>
      </c>
      <c r="E5307" s="5" t="s">
        <v>30</v>
      </c>
      <c r="F5307" s="5" t="s">
        <v>30</v>
      </c>
      <c r="G5307" s="5" t="s">
        <v>87</v>
      </c>
      <c r="H5307" s="5" t="s">
        <v>130</v>
      </c>
      <c r="I5307">
        <v>9765.7792854003765</v>
      </c>
      <c r="J5307">
        <v>3585.934553299584</v>
      </c>
      <c r="K5307">
        <v>1900.265477355312</v>
      </c>
      <c r="L5307">
        <v>2241.1646999999998</v>
      </c>
      <c r="M5307">
        <v>6775.040880559819</v>
      </c>
      <c r="N5307">
        <v>6100.5694197066259</v>
      </c>
      <c r="O5307">
        <v>4204.3259256920819</v>
      </c>
      <c r="P5307">
        <v>4810.3926564911026</v>
      </c>
      <c r="Q5307">
        <v>2685.2007611275922</v>
      </c>
      <c r="R5307">
        <v>3961.5656574078889</v>
      </c>
      <c r="S5307">
        <v>5035</v>
      </c>
      <c r="T5307">
        <v>4452.3056478086091</v>
      </c>
      <c r="U5307">
        <v>1232.8647061325869</v>
      </c>
      <c r="V5307">
        <v>3807</v>
      </c>
      <c r="W5307">
        <v>2521.3706214831591</v>
      </c>
      <c r="X5307">
        <v>6045.532668838161</v>
      </c>
      <c r="Y5307">
        <v>18458</v>
      </c>
      <c r="Z5307">
        <v>1876</v>
      </c>
      <c r="AA5307">
        <v>38285</v>
      </c>
      <c r="AB5307">
        <v>606</v>
      </c>
      <c r="AC5307">
        <v>6722.3211400000009</v>
      </c>
      <c r="AD5307">
        <v>4508.5391948153238</v>
      </c>
      <c r="AE5307">
        <v>5336.7936118985544</v>
      </c>
      <c r="AF5307">
        <v>23632.135382939501</v>
      </c>
      <c r="AG5307">
        <v>45126</v>
      </c>
      <c r="AH5307">
        <v>12480</v>
      </c>
      <c r="AI5307">
        <v>2524.8110974931169</v>
      </c>
      <c r="AJ5307">
        <v>13082</v>
      </c>
      <c r="AK5307">
        <v>1680.5549212514579</v>
      </c>
      <c r="AL5307">
        <v>243442.5</v>
      </c>
      <c r="AM5307">
        <v>190708.71875</v>
      </c>
      <c r="AN5307">
        <v>52733.75</v>
      </c>
      <c r="AO5307" s="5" t="s">
        <v>4835</v>
      </c>
    </row>
    <row r="5308" spans="1:41" ht="14.25" x14ac:dyDescent="0.45">
      <c r="A5308">
        <v>2025</v>
      </c>
      <c r="B5308" s="5" t="s">
        <v>1509</v>
      </c>
      <c r="C5308" s="5" t="s">
        <v>277</v>
      </c>
      <c r="D5308" s="5" t="s">
        <v>107</v>
      </c>
      <c r="E5308" s="5" t="s">
        <v>30</v>
      </c>
      <c r="F5308" s="5" t="s">
        <v>30</v>
      </c>
      <c r="G5308" s="5" t="s">
        <v>87</v>
      </c>
      <c r="H5308" s="5" t="s">
        <v>130</v>
      </c>
      <c r="I5308">
        <v>6799</v>
      </c>
      <c r="J5308">
        <v>3639.9029126969931</v>
      </c>
      <c r="K5308">
        <v>1810.3396525442411</v>
      </c>
      <c r="L5308">
        <v>2114.8271810437682</v>
      </c>
      <c r="M5308">
        <v>5931.5532795155486</v>
      </c>
      <c r="N5308">
        <v>4786.1951556687081</v>
      </c>
      <c r="O5308">
        <v>3818.8207543220419</v>
      </c>
      <c r="P5308">
        <v>370.46666666666698</v>
      </c>
      <c r="Q5308">
        <v>3943.0714749462281</v>
      </c>
      <c r="R5308">
        <v>3935.0622735455599</v>
      </c>
      <c r="S5308">
        <v>10836</v>
      </c>
      <c r="T5308">
        <v>4061.8928875880201</v>
      </c>
      <c r="U5308">
        <v>1267.7541967945481</v>
      </c>
      <c r="V5308">
        <v>3226</v>
      </c>
      <c r="W5308">
        <v>1125.101572229875</v>
      </c>
      <c r="X5308">
        <v>6577.69389029171</v>
      </c>
      <c r="Y5308">
        <v>17099</v>
      </c>
      <c r="Z5308">
        <v>2149.0579553038519</v>
      </c>
      <c r="AA5308">
        <v>34347.467062567812</v>
      </c>
      <c r="AB5308"/>
      <c r="AC5308">
        <v>4688.0789287737362</v>
      </c>
      <c r="AD5308">
        <v>4312.1686446492531</v>
      </c>
      <c r="AE5308">
        <v>4520</v>
      </c>
      <c r="AF5308">
        <v>26107.203493027711</v>
      </c>
      <c r="AG5308">
        <v>34848.125223573777</v>
      </c>
      <c r="AH5308">
        <v>9944.6137710549683</v>
      </c>
      <c r="AI5308">
        <v>1981.4634787757909</v>
      </c>
      <c r="AJ5308">
        <v>14825.01924190452</v>
      </c>
      <c r="AK5308">
        <v>1983.6765670007201</v>
      </c>
      <c r="AL5308">
        <v>221049.5625</v>
      </c>
      <c r="AM5308">
        <v>168666.234375</v>
      </c>
      <c r="AN5308">
        <v>52383.32421875</v>
      </c>
      <c r="AO5308" s="5" t="s">
        <v>3508</v>
      </c>
    </row>
    <row r="5309" spans="1:41" ht="14.25" x14ac:dyDescent="0.45">
      <c r="A5309">
        <v>2025</v>
      </c>
      <c r="B5309" s="5" t="s">
        <v>589</v>
      </c>
      <c r="C5309" s="5" t="s">
        <v>277</v>
      </c>
      <c r="D5309" s="5" t="s">
        <v>107</v>
      </c>
      <c r="E5309" s="5" t="s">
        <v>216</v>
      </c>
      <c r="F5309" s="5" t="s">
        <v>283</v>
      </c>
      <c r="G5309" s="5" t="s">
        <v>86</v>
      </c>
      <c r="H5309" s="5" t="s">
        <v>130</v>
      </c>
      <c r="I5309">
        <v>0</v>
      </c>
      <c r="J5309"/>
      <c r="K5309"/>
      <c r="L5309">
        <v>0</v>
      </c>
      <c r="M5309">
        <v>0</v>
      </c>
      <c r="N5309">
        <v>0</v>
      </c>
      <c r="O5309"/>
      <c r="P5309"/>
      <c r="Q5309">
        <v>0</v>
      </c>
      <c r="R5309"/>
      <c r="S5309"/>
      <c r="T5309"/>
      <c r="U5309"/>
      <c r="V5309">
        <v>0</v>
      </c>
      <c r="W5309"/>
      <c r="X5309">
        <v>0</v>
      </c>
      <c r="Y5309"/>
      <c r="Z5309"/>
      <c r="AA5309"/>
      <c r="AB5309"/>
      <c r="AC5309">
        <v>1703.4809478795469</v>
      </c>
      <c r="AD5309"/>
      <c r="AE5309"/>
      <c r="AF5309">
        <v>0</v>
      </c>
      <c r="AG5309"/>
      <c r="AH5309">
        <v>0</v>
      </c>
      <c r="AI5309"/>
      <c r="AJ5309">
        <v>0</v>
      </c>
      <c r="AK5309"/>
      <c r="AL5309">
        <v>1703.48095703125</v>
      </c>
      <c r="AM5309">
        <v>1703.48095703125</v>
      </c>
      <c r="AN5309">
        <v>0</v>
      </c>
      <c r="AO5309" s="5" t="s">
        <v>1339</v>
      </c>
    </row>
    <row r="5310" spans="1:41" ht="14.25" x14ac:dyDescent="0.45">
      <c r="A5310">
        <v>2025</v>
      </c>
      <c r="B5310" s="5" t="s">
        <v>5028</v>
      </c>
      <c r="C5310" s="5" t="s">
        <v>277</v>
      </c>
      <c r="D5310" s="5" t="s">
        <v>107</v>
      </c>
      <c r="E5310" s="5" t="s">
        <v>216</v>
      </c>
      <c r="F5310" s="5" t="s">
        <v>283</v>
      </c>
      <c r="G5310" s="5" t="s">
        <v>86</v>
      </c>
      <c r="H5310" s="5" t="s">
        <v>130</v>
      </c>
      <c r="I5310"/>
      <c r="J5310"/>
      <c r="K5310"/>
      <c r="L5310"/>
      <c r="M5310"/>
      <c r="N5310">
        <v>0</v>
      </c>
      <c r="O5310"/>
      <c r="P5310"/>
      <c r="Q5310">
        <v>0</v>
      </c>
      <c r="R5310"/>
      <c r="S5310"/>
      <c r="T5310"/>
      <c r="U5310"/>
      <c r="V5310">
        <v>0</v>
      </c>
      <c r="W5310"/>
      <c r="X5310">
        <v>0</v>
      </c>
      <c r="Y5310"/>
      <c r="Z5310"/>
      <c r="AA5310"/>
      <c r="AB5310"/>
      <c r="AC5310">
        <v>1780.158325392033</v>
      </c>
      <c r="AD5310"/>
      <c r="AE5310"/>
      <c r="AF5310">
        <v>0</v>
      </c>
      <c r="AG5310"/>
      <c r="AH5310">
        <v>0</v>
      </c>
      <c r="AI5310"/>
      <c r="AJ5310"/>
      <c r="AK5310"/>
      <c r="AL5310">
        <v>1780.1583251953125</v>
      </c>
      <c r="AM5310">
        <v>1780.1583251953125</v>
      </c>
      <c r="AN5310">
        <v>0</v>
      </c>
      <c r="AO5310" s="5" t="s">
        <v>6204</v>
      </c>
    </row>
    <row r="5311" spans="1:41" ht="14.25" x14ac:dyDescent="0.45">
      <c r="A5311">
        <v>2025</v>
      </c>
      <c r="B5311" s="5" t="s">
        <v>4071</v>
      </c>
      <c r="C5311" s="5" t="s">
        <v>277</v>
      </c>
      <c r="D5311" s="5" t="s">
        <v>107</v>
      </c>
      <c r="E5311" s="5" t="s">
        <v>216</v>
      </c>
      <c r="F5311" s="5" t="s">
        <v>283</v>
      </c>
      <c r="G5311" s="5" t="s">
        <v>86</v>
      </c>
      <c r="H5311" s="5" t="s">
        <v>130</v>
      </c>
      <c r="I5311"/>
      <c r="J5311"/>
      <c r="K5311"/>
      <c r="L5311"/>
      <c r="M5311"/>
      <c r="N5311">
        <v>0</v>
      </c>
      <c r="O5311"/>
      <c r="P5311"/>
      <c r="Q5311">
        <v>0</v>
      </c>
      <c r="R5311"/>
      <c r="S5311"/>
      <c r="T5311"/>
      <c r="U5311"/>
      <c r="V5311">
        <v>0</v>
      </c>
      <c r="W5311"/>
      <c r="X5311">
        <v>0</v>
      </c>
      <c r="Y5311">
        <v>0</v>
      </c>
      <c r="Z5311"/>
      <c r="AA5311"/>
      <c r="AB5311"/>
      <c r="AC5311">
        <v>1759.8080736458735</v>
      </c>
      <c r="AD5311"/>
      <c r="AE5311"/>
      <c r="AF5311">
        <v>0</v>
      </c>
      <c r="AG5311"/>
      <c r="AH5311">
        <v>0</v>
      </c>
      <c r="AI5311"/>
      <c r="AJ5311"/>
      <c r="AK5311"/>
      <c r="AL5311">
        <v>1759.80810546875</v>
      </c>
      <c r="AM5311">
        <v>1759.80810546875</v>
      </c>
      <c r="AN5311">
        <v>0</v>
      </c>
      <c r="AO5311" s="5" t="s">
        <v>4836</v>
      </c>
    </row>
    <row r="5312" spans="1:41" ht="14.25" x14ac:dyDescent="0.45">
      <c r="A5312">
        <v>2025</v>
      </c>
      <c r="B5312" s="5" t="s">
        <v>1509</v>
      </c>
      <c r="C5312" s="5" t="s">
        <v>277</v>
      </c>
      <c r="D5312" s="5" t="s">
        <v>107</v>
      </c>
      <c r="E5312" s="5" t="s">
        <v>216</v>
      </c>
      <c r="F5312" s="5" t="s">
        <v>283</v>
      </c>
      <c r="G5312" s="5" t="s">
        <v>86</v>
      </c>
      <c r="H5312" s="5" t="s">
        <v>130</v>
      </c>
      <c r="I5312"/>
      <c r="J5312"/>
      <c r="K5312"/>
      <c r="L5312"/>
      <c r="M5312"/>
      <c r="N5312">
        <v>0</v>
      </c>
      <c r="O5312"/>
      <c r="P5312"/>
      <c r="Q5312">
        <v>0</v>
      </c>
      <c r="R5312"/>
      <c r="S5312"/>
      <c r="T5312"/>
      <c r="U5312"/>
      <c r="V5312">
        <v>0</v>
      </c>
      <c r="W5312"/>
      <c r="X5312"/>
      <c r="Y5312">
        <v>0</v>
      </c>
      <c r="Z5312"/>
      <c r="AA5312"/>
      <c r="AB5312"/>
      <c r="AC5312">
        <v>1325.3914021902312</v>
      </c>
      <c r="AD5312"/>
      <c r="AE5312"/>
      <c r="AF5312"/>
      <c r="AG5312"/>
      <c r="AH5312">
        <v>1.0499304759346104E-3</v>
      </c>
      <c r="AI5312"/>
      <c r="AJ5312">
        <v>0</v>
      </c>
      <c r="AK5312"/>
      <c r="AL5312">
        <v>1325.3924560546875</v>
      </c>
      <c r="AM5312">
        <v>1325.391357421875</v>
      </c>
      <c r="AN5312">
        <v>1.0499304626137018E-3</v>
      </c>
      <c r="AO5312" s="5" t="s">
        <v>3509</v>
      </c>
    </row>
    <row r="5313" spans="1:41" ht="14.25" x14ac:dyDescent="0.45">
      <c r="A5313">
        <v>2025</v>
      </c>
      <c r="B5313" s="5" t="s">
        <v>589</v>
      </c>
      <c r="C5313" s="5" t="s">
        <v>277</v>
      </c>
      <c r="D5313" s="5" t="s">
        <v>107</v>
      </c>
      <c r="E5313" s="5" t="s">
        <v>216</v>
      </c>
      <c r="F5313" s="5" t="s">
        <v>217</v>
      </c>
      <c r="G5313" s="5" t="s">
        <v>86</v>
      </c>
      <c r="H5313" s="5" t="s">
        <v>130</v>
      </c>
      <c r="I5313">
        <v>0</v>
      </c>
      <c r="J5313"/>
      <c r="K5313"/>
      <c r="L5313"/>
      <c r="M5313">
        <v>0</v>
      </c>
      <c r="N5313">
        <v>0</v>
      </c>
      <c r="O5313">
        <v>0</v>
      </c>
      <c r="P5313">
        <v>20.909919377513845</v>
      </c>
      <c r="Q5313">
        <v>130.68699610946152</v>
      </c>
      <c r="R5313"/>
      <c r="S5313"/>
      <c r="T5313"/>
      <c r="U5313"/>
      <c r="V5313">
        <v>62.729758132541534</v>
      </c>
      <c r="W5313"/>
      <c r="X5313">
        <v>0</v>
      </c>
      <c r="Y5313"/>
      <c r="Z5313"/>
      <c r="AA5313"/>
      <c r="AB5313"/>
      <c r="AC5313">
        <v>658.66246039168607</v>
      </c>
      <c r="AD5313">
        <v>130.68699610946152</v>
      </c>
      <c r="AE5313"/>
      <c r="AF5313"/>
      <c r="AG5313"/>
      <c r="AH5313">
        <v>810.8067724760615</v>
      </c>
      <c r="AI5313"/>
      <c r="AJ5313">
        <v>0</v>
      </c>
      <c r="AK5313"/>
      <c r="AL5313">
        <v>1814.48291015625</v>
      </c>
      <c r="AM5313">
        <v>872.9891357421875</v>
      </c>
      <c r="AN5313">
        <v>941.4937744140625</v>
      </c>
      <c r="AO5313" s="5" t="s">
        <v>1340</v>
      </c>
    </row>
    <row r="5314" spans="1:41" ht="14.25" x14ac:dyDescent="0.45">
      <c r="A5314">
        <v>2025</v>
      </c>
      <c r="B5314" s="5" t="s">
        <v>4071</v>
      </c>
      <c r="C5314" s="5" t="s">
        <v>277</v>
      </c>
      <c r="D5314" s="5" t="s">
        <v>107</v>
      </c>
      <c r="E5314" s="5" t="s">
        <v>216</v>
      </c>
      <c r="F5314" s="5" t="s">
        <v>217</v>
      </c>
      <c r="G5314" s="5" t="s">
        <v>86</v>
      </c>
      <c r="H5314" s="5" t="s">
        <v>130</v>
      </c>
      <c r="I5314"/>
      <c r="J5314"/>
      <c r="K5314"/>
      <c r="L5314"/>
      <c r="M5314"/>
      <c r="N5314">
        <v>0</v>
      </c>
      <c r="O5314"/>
      <c r="P5314"/>
      <c r="Q5314">
        <v>128.57931321673786</v>
      </c>
      <c r="R5314"/>
      <c r="S5314"/>
      <c r="T5314"/>
      <c r="U5314"/>
      <c r="V5314">
        <v>61.718070344034174</v>
      </c>
      <c r="W5314"/>
      <c r="X5314">
        <v>0</v>
      </c>
      <c r="Y5314">
        <v>0</v>
      </c>
      <c r="Z5314"/>
      <c r="AA5314"/>
      <c r="AB5314"/>
      <c r="AC5314">
        <v>661.0585034152956</v>
      </c>
      <c r="AD5314">
        <v>128.57931321673786</v>
      </c>
      <c r="AE5314"/>
      <c r="AF5314">
        <v>0</v>
      </c>
      <c r="AG5314"/>
      <c r="AH5314">
        <v>807.47808700111375</v>
      </c>
      <c r="AI5314"/>
      <c r="AJ5314"/>
      <c r="AK5314"/>
      <c r="AL5314">
        <v>1787.4132080078125</v>
      </c>
      <c r="AM5314">
        <v>851.35589599609375</v>
      </c>
      <c r="AN5314">
        <v>936.057373046875</v>
      </c>
      <c r="AO5314" s="5" t="s">
        <v>4837</v>
      </c>
    </row>
    <row r="5315" spans="1:41" ht="14.25" x14ac:dyDescent="0.45">
      <c r="A5315">
        <v>2025</v>
      </c>
      <c r="B5315" s="5" t="s">
        <v>5028</v>
      </c>
      <c r="C5315" s="5" t="s">
        <v>277</v>
      </c>
      <c r="D5315" s="5" t="s">
        <v>107</v>
      </c>
      <c r="E5315" s="5" t="s">
        <v>216</v>
      </c>
      <c r="F5315" s="5" t="s">
        <v>217</v>
      </c>
      <c r="G5315" s="5" t="s">
        <v>86</v>
      </c>
      <c r="H5315" s="5" t="s">
        <v>130</v>
      </c>
      <c r="I5315"/>
      <c r="J5315"/>
      <c r="K5315"/>
      <c r="L5315"/>
      <c r="M5315"/>
      <c r="N5315">
        <v>0</v>
      </c>
      <c r="O5315"/>
      <c r="P5315"/>
      <c r="Q5315">
        <v>125</v>
      </c>
      <c r="R5315"/>
      <c r="S5315"/>
      <c r="T5315"/>
      <c r="U5315"/>
      <c r="V5315">
        <v>34</v>
      </c>
      <c r="W5315"/>
      <c r="X5315">
        <v>0</v>
      </c>
      <c r="Y5315"/>
      <c r="Z5315"/>
      <c r="AA5315"/>
      <c r="AB5315"/>
      <c r="AC5315">
        <v>0</v>
      </c>
      <c r="AD5315">
        <v>125</v>
      </c>
      <c r="AE5315"/>
      <c r="AF5315">
        <v>0</v>
      </c>
      <c r="AG5315"/>
      <c r="AH5315">
        <v>198</v>
      </c>
      <c r="AI5315"/>
      <c r="AJ5315"/>
      <c r="AK5315"/>
      <c r="AL5315">
        <v>482</v>
      </c>
      <c r="AM5315">
        <v>159</v>
      </c>
      <c r="AN5315">
        <v>323</v>
      </c>
      <c r="AO5315" s="5" t="s">
        <v>6205</v>
      </c>
    </row>
    <row r="5316" spans="1:41" ht="14.25" x14ac:dyDescent="0.45">
      <c r="A5316">
        <v>2025</v>
      </c>
      <c r="B5316" s="5" t="s">
        <v>1509</v>
      </c>
      <c r="C5316" s="5" t="s">
        <v>277</v>
      </c>
      <c r="D5316" s="5" t="s">
        <v>107</v>
      </c>
      <c r="E5316" s="5" t="s">
        <v>216</v>
      </c>
      <c r="F5316" s="5" t="s">
        <v>217</v>
      </c>
      <c r="G5316" s="5" t="s">
        <v>86</v>
      </c>
      <c r="H5316" s="5" t="s">
        <v>130</v>
      </c>
      <c r="I5316"/>
      <c r="J5316"/>
      <c r="K5316"/>
      <c r="L5316"/>
      <c r="M5316"/>
      <c r="N5316">
        <v>0</v>
      </c>
      <c r="O5316">
        <v>0</v>
      </c>
      <c r="P5316"/>
      <c r="Q5316">
        <v>131.24130949182629</v>
      </c>
      <c r="R5316"/>
      <c r="S5316"/>
      <c r="T5316"/>
      <c r="U5316"/>
      <c r="V5316">
        <v>0</v>
      </c>
      <c r="W5316"/>
      <c r="X5316"/>
      <c r="Y5316">
        <v>0</v>
      </c>
      <c r="Z5316"/>
      <c r="AA5316">
        <v>182.26793062224837</v>
      </c>
      <c r="AB5316"/>
      <c r="AC5316">
        <v>363.27594467337519</v>
      </c>
      <c r="AD5316">
        <v>131.24130949182629</v>
      </c>
      <c r="AE5316"/>
      <c r="AF5316"/>
      <c r="AG5316"/>
      <c r="AH5316">
        <v>810.84030795478088</v>
      </c>
      <c r="AI5316"/>
      <c r="AJ5316">
        <v>0</v>
      </c>
      <c r="AK5316"/>
      <c r="AL5316">
        <v>1618.8668212890625</v>
      </c>
      <c r="AM5316">
        <v>676.78521728515625</v>
      </c>
      <c r="AN5316">
        <v>942.08160400390625</v>
      </c>
      <c r="AO5316" s="5" t="s">
        <v>3510</v>
      </c>
    </row>
    <row r="5317" spans="1:41" ht="14.25" x14ac:dyDescent="0.45">
      <c r="A5317">
        <v>2025</v>
      </c>
      <c r="B5317" s="5" t="s">
        <v>5028</v>
      </c>
      <c r="C5317" s="5" t="s">
        <v>277</v>
      </c>
      <c r="D5317" s="5" t="s">
        <v>107</v>
      </c>
      <c r="E5317" s="5" t="s">
        <v>216</v>
      </c>
      <c r="F5317" s="5" t="s">
        <v>284</v>
      </c>
      <c r="G5317" s="5" t="s">
        <v>86</v>
      </c>
      <c r="H5317" s="5" t="s">
        <v>130</v>
      </c>
      <c r="I5317">
        <v>213.8</v>
      </c>
      <c r="J5317"/>
      <c r="K5317">
        <v>166</v>
      </c>
      <c r="L5317"/>
      <c r="M5317">
        <v>325</v>
      </c>
      <c r="N5317">
        <v>175</v>
      </c>
      <c r="O5317">
        <v>255.042</v>
      </c>
      <c r="P5317"/>
      <c r="Q5317">
        <v>106.075</v>
      </c>
      <c r="R5317"/>
      <c r="S5317">
        <v>700</v>
      </c>
      <c r="T5317">
        <v>300</v>
      </c>
      <c r="U5317"/>
      <c r="V5317">
        <v>292</v>
      </c>
      <c r="W5317">
        <v>103.60694257228801</v>
      </c>
      <c r="X5317">
        <v>0</v>
      </c>
      <c r="Y5317">
        <v>1857</v>
      </c>
      <c r="Z5317">
        <v>612.43100000000004</v>
      </c>
      <c r="AA5317"/>
      <c r="AB5317"/>
      <c r="AC5317">
        <v>217.349346917952</v>
      </c>
      <c r="AD5317">
        <v>1185</v>
      </c>
      <c r="AE5317">
        <v>251</v>
      </c>
      <c r="AF5317">
        <v>1500</v>
      </c>
      <c r="AG5317">
        <v>3301</v>
      </c>
      <c r="AH5317">
        <v>384</v>
      </c>
      <c r="AI5317"/>
      <c r="AJ5317">
        <v>1007.636598039216</v>
      </c>
      <c r="AK5317">
        <v>160</v>
      </c>
      <c r="AL5317">
        <v>13111.94140625</v>
      </c>
      <c r="AM5317">
        <v>9533.2919921875</v>
      </c>
      <c r="AN5317">
        <v>3578.64892578125</v>
      </c>
      <c r="AO5317" s="5" t="s">
        <v>6206</v>
      </c>
    </row>
    <row r="5318" spans="1:41" ht="14.25" x14ac:dyDescent="0.45">
      <c r="A5318">
        <v>2025</v>
      </c>
      <c r="B5318" s="5" t="s">
        <v>589</v>
      </c>
      <c r="C5318" s="5" t="s">
        <v>277</v>
      </c>
      <c r="D5318" s="5" t="s">
        <v>107</v>
      </c>
      <c r="E5318" s="5" t="s">
        <v>216</v>
      </c>
      <c r="F5318" s="5" t="s">
        <v>284</v>
      </c>
      <c r="G5318" s="5" t="s">
        <v>86</v>
      </c>
      <c r="H5318" s="5" t="s">
        <v>130</v>
      </c>
      <c r="I5318">
        <v>40.04327758062729</v>
      </c>
      <c r="J5318"/>
      <c r="K5318">
        <v>85.348017923198256</v>
      </c>
      <c r="L5318"/>
      <c r="M5318">
        <v>248.82804059241474</v>
      </c>
      <c r="N5318">
        <v>21.955415346389536</v>
      </c>
      <c r="O5318">
        <v>134.64315285568713</v>
      </c>
      <c r="P5318">
        <v>407.74342786151999</v>
      </c>
      <c r="Q5318">
        <v>92.00364526106091</v>
      </c>
      <c r="R5318"/>
      <c r="S5318">
        <v>702.65418423887786</v>
      </c>
      <c r="T5318">
        <v>261.37399221892304</v>
      </c>
      <c r="U5318"/>
      <c r="V5318">
        <v>295.87535919182091</v>
      </c>
      <c r="W5318">
        <v>87.821661385558144</v>
      </c>
      <c r="X5318">
        <v>104.54959688756922</v>
      </c>
      <c r="Y5318">
        <v>1630.97371144608</v>
      </c>
      <c r="Z5318">
        <v>176.10679862393303</v>
      </c>
      <c r="AA5318"/>
      <c r="AB5318"/>
      <c r="AC5318">
        <v>163.16010090274054</v>
      </c>
      <c r="AD5318">
        <v>316.78527856933476</v>
      </c>
      <c r="AE5318">
        <v>300.05734306732364</v>
      </c>
      <c r="AF5318"/>
      <c r="AG5318">
        <v>2609.7119855196156</v>
      </c>
      <c r="AH5318">
        <v>485.70189763193792</v>
      </c>
      <c r="AI5318"/>
      <c r="AJ5318">
        <v>1711.0601262391986</v>
      </c>
      <c r="AK5318">
        <v>209.09919377513845</v>
      </c>
      <c r="AL5318">
        <v>10085.49609375</v>
      </c>
      <c r="AM5318">
        <v>7448.69140625</v>
      </c>
      <c r="AN5318">
        <v>2636.804931640625</v>
      </c>
      <c r="AO5318" s="5" t="s">
        <v>1341</v>
      </c>
    </row>
    <row r="5319" spans="1:41" ht="14.25" x14ac:dyDescent="0.45">
      <c r="A5319">
        <v>2025</v>
      </c>
      <c r="B5319" s="5" t="s">
        <v>4071</v>
      </c>
      <c r="C5319" s="5" t="s">
        <v>277</v>
      </c>
      <c r="D5319" s="5" t="s">
        <v>107</v>
      </c>
      <c r="E5319" s="5" t="s">
        <v>216</v>
      </c>
      <c r="F5319" s="5" t="s">
        <v>284</v>
      </c>
      <c r="G5319" s="5" t="s">
        <v>86</v>
      </c>
      <c r="H5319" s="5" t="s">
        <v>130</v>
      </c>
      <c r="I5319">
        <v>49.626263987413509</v>
      </c>
      <c r="J5319"/>
      <c r="K5319">
        <v>105.949354090592</v>
      </c>
      <c r="L5319"/>
      <c r="M5319">
        <v>244.81501236466889</v>
      </c>
      <c r="N5319">
        <v>0</v>
      </c>
      <c r="O5319">
        <v>182.35529654200056</v>
      </c>
      <c r="P5319"/>
      <c r="Q5319">
        <v>109.11240519572375</v>
      </c>
      <c r="R5319"/>
      <c r="S5319">
        <v>888.74021295409216</v>
      </c>
      <c r="T5319">
        <v>257.15862643347572</v>
      </c>
      <c r="U5319"/>
      <c r="V5319">
        <v>300.36127567429963</v>
      </c>
      <c r="W5319">
        <v>86.405298481647847</v>
      </c>
      <c r="X5319">
        <v>102.8634505733903</v>
      </c>
      <c r="Y5319">
        <v>1554.2667381639274</v>
      </c>
      <c r="Z5319">
        <v>144.00883080274642</v>
      </c>
      <c r="AA5319"/>
      <c r="AB5319"/>
      <c r="AC5319">
        <v>157.50451551797522</v>
      </c>
      <c r="AD5319">
        <v>311.67625523737257</v>
      </c>
      <c r="AE5319">
        <v>250.34363988473751</v>
      </c>
      <c r="AF5319">
        <v>1542.9517586008544</v>
      </c>
      <c r="AG5319">
        <v>2984.0687011340524</v>
      </c>
      <c r="AH5319">
        <v>484.4868522006683</v>
      </c>
      <c r="AI5319"/>
      <c r="AJ5319">
        <v>1036.4897739834603</v>
      </c>
      <c r="AK5319">
        <v>164.58152091742446</v>
      </c>
      <c r="AL5319">
        <v>10957.7666015625</v>
      </c>
      <c r="AM5319">
        <v>8128.73388671875</v>
      </c>
      <c r="AN5319">
        <v>2829.03173828125</v>
      </c>
      <c r="AO5319" s="5" t="s">
        <v>4838</v>
      </c>
    </row>
    <row r="5320" spans="1:41" ht="14.25" x14ac:dyDescent="0.45">
      <c r="A5320">
        <v>2025</v>
      </c>
      <c r="B5320" s="5" t="s">
        <v>1509</v>
      </c>
      <c r="C5320" s="5" t="s">
        <v>277</v>
      </c>
      <c r="D5320" s="5" t="s">
        <v>107</v>
      </c>
      <c r="E5320" s="5" t="s">
        <v>216</v>
      </c>
      <c r="F5320" s="5" t="s">
        <v>284</v>
      </c>
      <c r="G5320" s="5" t="s">
        <v>86</v>
      </c>
      <c r="H5320" s="5" t="s">
        <v>130</v>
      </c>
      <c r="I5320">
        <v>119.20259038915626</v>
      </c>
      <c r="J5320"/>
      <c r="K5320">
        <v>85.71002447244598</v>
      </c>
      <c r="L5320"/>
      <c r="M5320">
        <v>268.78220183926027</v>
      </c>
      <c r="N5320">
        <v>0</v>
      </c>
      <c r="O5320">
        <v>105.13058848580847</v>
      </c>
      <c r="P5320"/>
      <c r="Q5320">
        <v>111.2926304490687</v>
      </c>
      <c r="R5320"/>
      <c r="S5320"/>
      <c r="T5320">
        <v>241.48400946496039</v>
      </c>
      <c r="U5320"/>
      <c r="V5320">
        <v>199.48679042757598</v>
      </c>
      <c r="W5320">
        <v>100.79332568972259</v>
      </c>
      <c r="X5320">
        <v>125.99165711215325</v>
      </c>
      <c r="Y5320">
        <v>1357.5601053834512</v>
      </c>
      <c r="Z5320">
        <v>176.38831995701455</v>
      </c>
      <c r="AA5320">
        <v>961.29825132563053</v>
      </c>
      <c r="AB5320"/>
      <c r="AC5320">
        <v>222.27028175535702</v>
      </c>
      <c r="AD5320">
        <v>311.25083966033935</v>
      </c>
      <c r="AE5320">
        <v>264.5824799355218</v>
      </c>
      <c r="AF5320"/>
      <c r="AG5320">
        <v>2658.1863222659813</v>
      </c>
      <c r="AH5320">
        <v>485.72198656829727</v>
      </c>
      <c r="AI5320"/>
      <c r="AJ5320">
        <v>1875.4862536044427</v>
      </c>
      <c r="AK5320">
        <v>209.98609518692209</v>
      </c>
      <c r="AL5320">
        <v>9880.60546875</v>
      </c>
      <c r="AM5320">
        <v>7945.75439453125</v>
      </c>
      <c r="AN5320">
        <v>1934.8507080078125</v>
      </c>
      <c r="AO5320" s="5" t="s">
        <v>3511</v>
      </c>
    </row>
    <row r="5321" spans="1:41" ht="14.25" x14ac:dyDescent="0.45">
      <c r="A5321">
        <v>2025</v>
      </c>
      <c r="B5321" s="5" t="s">
        <v>4071</v>
      </c>
      <c r="C5321" s="5" t="s">
        <v>277</v>
      </c>
      <c r="D5321" s="5" t="s">
        <v>107</v>
      </c>
      <c r="E5321" s="5" t="s">
        <v>216</v>
      </c>
      <c r="F5321" s="5" t="s">
        <v>285</v>
      </c>
      <c r="G5321" s="5" t="s">
        <v>86</v>
      </c>
      <c r="H5321" s="5" t="s">
        <v>130</v>
      </c>
      <c r="I5321"/>
      <c r="J5321"/>
      <c r="K5321"/>
      <c r="L5321"/>
      <c r="M5321"/>
      <c r="N5321">
        <v>0</v>
      </c>
      <c r="O5321"/>
      <c r="P5321"/>
      <c r="Q5321">
        <v>0</v>
      </c>
      <c r="R5321"/>
      <c r="S5321"/>
      <c r="T5321"/>
      <c r="U5321"/>
      <c r="V5321">
        <v>0</v>
      </c>
      <c r="W5321"/>
      <c r="X5321">
        <v>51.431725286695148</v>
      </c>
      <c r="Y5321">
        <v>0</v>
      </c>
      <c r="Z5321"/>
      <c r="AA5321"/>
      <c r="AB5321"/>
      <c r="AC5321">
        <v>0</v>
      </c>
      <c r="AD5321"/>
      <c r="AE5321"/>
      <c r="AF5321">
        <v>0</v>
      </c>
      <c r="AG5321">
        <v>0</v>
      </c>
      <c r="AH5321">
        <v>1131.4979563072932</v>
      </c>
      <c r="AI5321"/>
      <c r="AJ5321"/>
      <c r="AK5321"/>
      <c r="AL5321">
        <v>1182.9296875</v>
      </c>
      <c r="AM5321">
        <v>0</v>
      </c>
      <c r="AN5321">
        <v>1182.9296875</v>
      </c>
      <c r="AO5321" s="5" t="s">
        <v>4839</v>
      </c>
    </row>
    <row r="5322" spans="1:41" ht="14.25" x14ac:dyDescent="0.45">
      <c r="A5322">
        <v>2025</v>
      </c>
      <c r="B5322" s="5" t="s">
        <v>5028</v>
      </c>
      <c r="C5322" s="5" t="s">
        <v>277</v>
      </c>
      <c r="D5322" s="5" t="s">
        <v>107</v>
      </c>
      <c r="E5322" s="5" t="s">
        <v>216</v>
      </c>
      <c r="F5322" s="5" t="s">
        <v>285</v>
      </c>
      <c r="G5322" s="5" t="s">
        <v>86</v>
      </c>
      <c r="H5322" s="5" t="s">
        <v>130</v>
      </c>
      <c r="I5322"/>
      <c r="J5322"/>
      <c r="K5322"/>
      <c r="L5322"/>
      <c r="M5322"/>
      <c r="N5322">
        <v>350</v>
      </c>
      <c r="O5322"/>
      <c r="P5322"/>
      <c r="Q5322">
        <v>0</v>
      </c>
      <c r="R5322"/>
      <c r="S5322"/>
      <c r="T5322"/>
      <c r="U5322"/>
      <c r="V5322">
        <v>0</v>
      </c>
      <c r="W5322"/>
      <c r="X5322">
        <v>0</v>
      </c>
      <c r="Y5322"/>
      <c r="Z5322"/>
      <c r="AA5322"/>
      <c r="AB5322"/>
      <c r="AC5322">
        <v>0</v>
      </c>
      <c r="AD5322"/>
      <c r="AE5322"/>
      <c r="AF5322">
        <v>0</v>
      </c>
      <c r="AG5322">
        <v>0</v>
      </c>
      <c r="AH5322">
        <v>455</v>
      </c>
      <c r="AI5322"/>
      <c r="AJ5322"/>
      <c r="AK5322"/>
      <c r="AL5322">
        <v>805</v>
      </c>
      <c r="AM5322">
        <v>350</v>
      </c>
      <c r="AN5322">
        <v>455</v>
      </c>
      <c r="AO5322" s="5" t="s">
        <v>6207</v>
      </c>
    </row>
    <row r="5323" spans="1:41" ht="14.25" x14ac:dyDescent="0.45">
      <c r="A5323">
        <v>2025</v>
      </c>
      <c r="B5323" s="5" t="s">
        <v>1509</v>
      </c>
      <c r="C5323" s="5" t="s">
        <v>277</v>
      </c>
      <c r="D5323" s="5" t="s">
        <v>107</v>
      </c>
      <c r="E5323" s="5" t="s">
        <v>216</v>
      </c>
      <c r="F5323" s="5" t="s">
        <v>285</v>
      </c>
      <c r="G5323" s="5" t="s">
        <v>86</v>
      </c>
      <c r="H5323" s="5" t="s">
        <v>130</v>
      </c>
      <c r="I5323"/>
      <c r="J5323"/>
      <c r="K5323"/>
      <c r="L5323"/>
      <c r="M5323">
        <v>12.599165711215324</v>
      </c>
      <c r="N5323">
        <v>0</v>
      </c>
      <c r="O5323">
        <v>0</v>
      </c>
      <c r="P5323"/>
      <c r="Q5323">
        <v>0</v>
      </c>
      <c r="R5323"/>
      <c r="S5323"/>
      <c r="T5323"/>
      <c r="U5323"/>
      <c r="V5323">
        <v>0</v>
      </c>
      <c r="W5323"/>
      <c r="X5323">
        <v>52.496523796730521</v>
      </c>
      <c r="Y5323">
        <v>0</v>
      </c>
      <c r="Z5323"/>
      <c r="AA5323">
        <v>516.30901166940362</v>
      </c>
      <c r="AB5323"/>
      <c r="AC5323"/>
      <c r="AD5323"/>
      <c r="AE5323"/>
      <c r="AF5323">
        <v>629.95828556076629</v>
      </c>
      <c r="AG5323"/>
      <c r="AH5323">
        <v>10.499304759346105</v>
      </c>
      <c r="AI5323"/>
      <c r="AJ5323">
        <v>0</v>
      </c>
      <c r="AK5323"/>
      <c r="AL5323">
        <v>1221.8623046875</v>
      </c>
      <c r="AM5323">
        <v>1146.267333984375</v>
      </c>
      <c r="AN5323">
        <v>75.594993591308594</v>
      </c>
      <c r="AO5323" s="5" t="s">
        <v>3512</v>
      </c>
    </row>
    <row r="5324" spans="1:41" ht="14.25" x14ac:dyDescent="0.45">
      <c r="A5324">
        <v>2025</v>
      </c>
      <c r="B5324" s="5" t="s">
        <v>589</v>
      </c>
      <c r="C5324" s="5" t="s">
        <v>277</v>
      </c>
      <c r="D5324" s="5" t="s">
        <v>107</v>
      </c>
      <c r="E5324" s="5" t="s">
        <v>216</v>
      </c>
      <c r="F5324" s="5" t="s">
        <v>285</v>
      </c>
      <c r="G5324" s="5" t="s">
        <v>86</v>
      </c>
      <c r="H5324" s="5" t="s">
        <v>130</v>
      </c>
      <c r="I5324">
        <v>0</v>
      </c>
      <c r="J5324"/>
      <c r="K5324"/>
      <c r="L5324"/>
      <c r="M5324">
        <v>0</v>
      </c>
      <c r="N5324">
        <v>0</v>
      </c>
      <c r="O5324">
        <v>0</v>
      </c>
      <c r="P5324">
        <v>20.909919377513845</v>
      </c>
      <c r="Q5324">
        <v>0</v>
      </c>
      <c r="R5324"/>
      <c r="S5324"/>
      <c r="T5324"/>
      <c r="U5324"/>
      <c r="V5324">
        <v>0</v>
      </c>
      <c r="W5324"/>
      <c r="X5324">
        <v>47.047318599406147</v>
      </c>
      <c r="Y5324"/>
      <c r="Z5324"/>
      <c r="AA5324"/>
      <c r="AB5324"/>
      <c r="AC5324">
        <v>0</v>
      </c>
      <c r="AD5324"/>
      <c r="AE5324"/>
      <c r="AF5324"/>
      <c r="AG5324"/>
      <c r="AH5324">
        <v>10.498870519449701</v>
      </c>
      <c r="AI5324"/>
      <c r="AJ5324">
        <v>0</v>
      </c>
      <c r="AK5324"/>
      <c r="AL5324">
        <v>78.456108093261719</v>
      </c>
      <c r="AM5324">
        <v>20.909919738769531</v>
      </c>
      <c r="AN5324">
        <v>57.546188354492188</v>
      </c>
      <c r="AO5324" s="5" t="s">
        <v>1342</v>
      </c>
    </row>
    <row r="5325" spans="1:41" ht="14.25" x14ac:dyDescent="0.45">
      <c r="A5325">
        <v>2025</v>
      </c>
      <c r="B5325" s="5" t="s">
        <v>1509</v>
      </c>
      <c r="C5325" s="5" t="s">
        <v>277</v>
      </c>
      <c r="D5325" s="5" t="s">
        <v>107</v>
      </c>
      <c r="E5325" s="5" t="s">
        <v>286</v>
      </c>
      <c r="F5325" s="5" t="s">
        <v>286</v>
      </c>
      <c r="G5325" s="5" t="s">
        <v>86</v>
      </c>
      <c r="H5325" s="5" t="s">
        <v>130</v>
      </c>
      <c r="I5325">
        <v>4792.3724901131836</v>
      </c>
      <c r="J5325">
        <v>10385.132125749082</v>
      </c>
      <c r="K5325">
        <v>1071.9046808515411</v>
      </c>
      <c r="L5325">
        <v>1491.6764129845494</v>
      </c>
      <c r="M5325">
        <v>4352.2944855771566</v>
      </c>
      <c r="N5325">
        <v>2799.9818914147932</v>
      </c>
      <c r="O5325">
        <v>6040.9440320964068</v>
      </c>
      <c r="P5325">
        <v>5724.1169352434399</v>
      </c>
      <c r="Q5325">
        <v>1620.1428279857384</v>
      </c>
      <c r="R5325">
        <v>3182.1361787065912</v>
      </c>
      <c r="S5325">
        <v>4227.3260094483076</v>
      </c>
      <c r="T5325">
        <v>6546.3165174522956</v>
      </c>
      <c r="U5325">
        <v>787.45810427240292</v>
      </c>
      <c r="V5325">
        <v>6259.6854975221468</v>
      </c>
      <c r="W5325">
        <v>2011.9817710334939</v>
      </c>
      <c r="X5325">
        <v>7601.4966457665796</v>
      </c>
      <c r="Y5325">
        <v>27177.450369567388</v>
      </c>
      <c r="Z5325">
        <v>4308.5875463972543</v>
      </c>
      <c r="AA5325">
        <v>45405.725928529915</v>
      </c>
      <c r="AB5325">
        <v>0</v>
      </c>
      <c r="AC5325">
        <v>3650.8801968179073</v>
      </c>
      <c r="AD5325">
        <v>9014.0290876539402</v>
      </c>
      <c r="AE5325">
        <v>6230.2874441959784</v>
      </c>
      <c r="AF5325">
        <v>7347.6874824993647</v>
      </c>
      <c r="AG5325">
        <v>41033.954098518487</v>
      </c>
      <c r="AH5325">
        <v>7883.5716011633376</v>
      </c>
      <c r="AI5325">
        <v>2331.8955870507698</v>
      </c>
      <c r="AJ5325">
        <v>21281.261004749831</v>
      </c>
      <c r="AK5325">
        <v>4885.6614743427845</v>
      </c>
      <c r="AL5325">
        <v>249445.9375</v>
      </c>
      <c r="AM5325">
        <v>193478.546875</v>
      </c>
      <c r="AN5325">
        <v>55967.41796875</v>
      </c>
      <c r="AO5325" s="5" t="s">
        <v>3513</v>
      </c>
    </row>
    <row r="5326" spans="1:41" ht="14.25" x14ac:dyDescent="0.45">
      <c r="A5326">
        <v>2025</v>
      </c>
      <c r="B5326" s="5" t="s">
        <v>589</v>
      </c>
      <c r="C5326" s="5" t="s">
        <v>277</v>
      </c>
      <c r="D5326" s="5" t="s">
        <v>107</v>
      </c>
      <c r="E5326" s="5" t="s">
        <v>286</v>
      </c>
      <c r="F5326" s="5" t="s">
        <v>286</v>
      </c>
      <c r="G5326" s="5" t="s">
        <v>86</v>
      </c>
      <c r="H5326" s="5" t="s">
        <v>130</v>
      </c>
      <c r="I5326">
        <v>5087.6230799828172</v>
      </c>
      <c r="J5326">
        <v>13731.293186713365</v>
      </c>
      <c r="K5326">
        <v>1037.4084553507607</v>
      </c>
      <c r="L5326">
        <v>1330.8013638221801</v>
      </c>
      <c r="M5326">
        <v>4098.3441979927138</v>
      </c>
      <c r="N5326">
        <v>3172.9757159408382</v>
      </c>
      <c r="O5326">
        <v>6127.5469965342072</v>
      </c>
      <c r="P5326">
        <v>4666.0234171889606</v>
      </c>
      <c r="Q5326">
        <v>1672.8970856174856</v>
      </c>
      <c r="R5326">
        <v>3027.1446987413074</v>
      </c>
      <c r="S5326">
        <v>4957.8231895092094</v>
      </c>
      <c r="T5326">
        <v>6272.9758132541529</v>
      </c>
      <c r="U5326">
        <v>742.46635993285531</v>
      </c>
      <c r="V5326">
        <v>6784.2233420343664</v>
      </c>
      <c r="W5326">
        <v>2012.5797400857075</v>
      </c>
      <c r="X5326">
        <v>6020.8267854664864</v>
      </c>
      <c r="Y5326">
        <v>28092.476683689849</v>
      </c>
      <c r="Z5326">
        <v>4232.5251855174611</v>
      </c>
      <c r="AA5326">
        <v>39582.053119892975</v>
      </c>
      <c r="AB5326">
        <v>682.70886767582704</v>
      </c>
      <c r="AC5326">
        <v>3681.7502599211525</v>
      </c>
      <c r="AD5326">
        <v>9233.1726436055797</v>
      </c>
      <c r="AE5326">
        <v>6018.92029281736</v>
      </c>
      <c r="AF5326">
        <v>7060.1509094181138</v>
      </c>
      <c r="AG5326">
        <v>44433.28129231483</v>
      </c>
      <c r="AH5326">
        <v>8025.5654694646346</v>
      </c>
      <c r="AI5326">
        <v>2939.9346644784464</v>
      </c>
      <c r="AJ5326">
        <v>15318.938138598009</v>
      </c>
      <c r="AK5326">
        <v>4649.235930236563</v>
      </c>
      <c r="AL5326">
        <v>244693.65625</v>
      </c>
      <c r="AM5326">
        <v>188635.546875</v>
      </c>
      <c r="AN5326">
        <v>56058.12109375</v>
      </c>
      <c r="AO5326" s="5" t="s">
        <v>1343</v>
      </c>
    </row>
    <row r="5327" spans="1:41" ht="14.25" x14ac:dyDescent="0.45">
      <c r="A5327">
        <v>2025</v>
      </c>
      <c r="B5327" s="5" t="s">
        <v>5028</v>
      </c>
      <c r="C5327" s="5" t="s">
        <v>277</v>
      </c>
      <c r="D5327" s="5" t="s">
        <v>107</v>
      </c>
      <c r="E5327" s="5" t="s">
        <v>286</v>
      </c>
      <c r="F5327" s="5" t="s">
        <v>286</v>
      </c>
      <c r="G5327" s="5" t="s">
        <v>86</v>
      </c>
      <c r="H5327" s="5" t="s">
        <v>130</v>
      </c>
      <c r="I5327">
        <v>4976.8394827320953</v>
      </c>
      <c r="J5327">
        <v>15194.543004218091</v>
      </c>
      <c r="K5327">
        <v>784</v>
      </c>
      <c r="L5327">
        <v>1320</v>
      </c>
      <c r="M5327">
        <v>4660</v>
      </c>
      <c r="N5327">
        <v>3601.1460000000002</v>
      </c>
      <c r="O5327">
        <v>6078.4866019999999</v>
      </c>
      <c r="P5327">
        <v>4218.9629599999998</v>
      </c>
      <c r="Q5327">
        <v>1698.422629188045</v>
      </c>
      <c r="R5327">
        <v>3106.6436247080051</v>
      </c>
      <c r="S5327">
        <v>5873</v>
      </c>
      <c r="T5327">
        <v>5900</v>
      </c>
      <c r="U5327">
        <v>724.2</v>
      </c>
      <c r="V5327">
        <v>6573</v>
      </c>
      <c r="W5327">
        <v>2186</v>
      </c>
      <c r="X5327">
        <v>9122.65</v>
      </c>
      <c r="Y5327">
        <v>27510</v>
      </c>
      <c r="Z5327">
        <v>4976.8577057892571</v>
      </c>
      <c r="AA5327">
        <v>35576</v>
      </c>
      <c r="AB5327">
        <v>1667</v>
      </c>
      <c r="AC5327">
        <v>3537.8550000000009</v>
      </c>
      <c r="AD5327">
        <v>10063.263928295761</v>
      </c>
      <c r="AE5327">
        <v>5791</v>
      </c>
      <c r="AF5327">
        <v>9594.4500000000007</v>
      </c>
      <c r="AG5327">
        <v>54326</v>
      </c>
      <c r="AH5327">
        <v>8111.1753569425009</v>
      </c>
      <c r="AI5327">
        <v>2662</v>
      </c>
      <c r="AJ5327">
        <v>15318.1243328125</v>
      </c>
      <c r="AK5327">
        <v>4725</v>
      </c>
      <c r="AL5327">
        <v>259876.625</v>
      </c>
      <c r="AM5327">
        <v>198044.046875</v>
      </c>
      <c r="AN5327">
        <v>61832.578125</v>
      </c>
      <c r="AO5327" s="5" t="s">
        <v>6208</v>
      </c>
    </row>
    <row r="5328" spans="1:41" ht="14.25" x14ac:dyDescent="0.45">
      <c r="A5328">
        <v>2025</v>
      </c>
      <c r="B5328" s="5" t="s">
        <v>4071</v>
      </c>
      <c r="C5328" s="5" t="s">
        <v>277</v>
      </c>
      <c r="D5328" s="5" t="s">
        <v>107</v>
      </c>
      <c r="E5328" s="5" t="s">
        <v>286</v>
      </c>
      <c r="F5328" s="5" t="s">
        <v>286</v>
      </c>
      <c r="G5328" s="5" t="s">
        <v>86</v>
      </c>
      <c r="H5328" s="5" t="s">
        <v>130</v>
      </c>
      <c r="I5328">
        <v>4884.7932721697744</v>
      </c>
      <c r="J5328">
        <v>18489.303342493433</v>
      </c>
      <c r="K5328">
        <v>1121.6471200404728</v>
      </c>
      <c r="L5328">
        <v>1309.4517257992584</v>
      </c>
      <c r="M5328">
        <v>4392.4513512318135</v>
      </c>
      <c r="N5328">
        <v>3260.6922313258956</v>
      </c>
      <c r="O5328">
        <v>6145.3380496005284</v>
      </c>
      <c r="P5328">
        <v>5030.29670366758</v>
      </c>
      <c r="Q5328">
        <v>1586.3370357032684</v>
      </c>
      <c r="R5328">
        <v>3078.3505157533586</v>
      </c>
      <c r="S5328">
        <v>5526.8531993082606</v>
      </c>
      <c r="T5328">
        <v>5451.7628803896851</v>
      </c>
      <c r="U5328">
        <v>790.28157756777239</v>
      </c>
      <c r="V5328">
        <v>6874.3644018196728</v>
      </c>
      <c r="W5328">
        <v>2128.244792363445</v>
      </c>
      <c r="X5328">
        <v>6400.1638946763442</v>
      </c>
      <c r="Y5328">
        <v>26471.909005061993</v>
      </c>
      <c r="Z5328">
        <v>4215.3442044975345</v>
      </c>
      <c r="AA5328">
        <v>37286.972198348245</v>
      </c>
      <c r="AB5328">
        <v>672.48009446859635</v>
      </c>
      <c r="AC5328">
        <v>3706.067260708679</v>
      </c>
      <c r="AD5328">
        <v>9164.2939478442713</v>
      </c>
      <c r="AE5328">
        <v>6265.8756599527824</v>
      </c>
      <c r="AF5328">
        <v>7519.9342420359781</v>
      </c>
      <c r="AG5328">
        <v>47735.841507593235</v>
      </c>
      <c r="AH5328">
        <v>6255.1264293678632</v>
      </c>
      <c r="AI5328">
        <v>2703.2514810686966</v>
      </c>
      <c r="AJ5328">
        <v>15305.825450417482</v>
      </c>
      <c r="AK5328">
        <v>4717.8723184396495</v>
      </c>
      <c r="AL5328">
        <v>248491.125</v>
      </c>
      <c r="AM5328">
        <v>193811.640625</v>
      </c>
      <c r="AN5328">
        <v>54679.48046875</v>
      </c>
      <c r="AO5328" s="5" t="s">
        <v>4840</v>
      </c>
    </row>
    <row r="5329" spans="1:41" ht="14.25" x14ac:dyDescent="0.45">
      <c r="A5329">
        <v>2025</v>
      </c>
      <c r="B5329" s="5" t="s">
        <v>4071</v>
      </c>
      <c r="C5329" s="5" t="s">
        <v>277</v>
      </c>
      <c r="D5329" s="5" t="s">
        <v>107</v>
      </c>
      <c r="E5329" s="5" t="s">
        <v>286</v>
      </c>
      <c r="F5329" s="5" t="s">
        <v>286</v>
      </c>
      <c r="G5329" s="5" t="s">
        <v>87</v>
      </c>
      <c r="H5329" s="5" t="s">
        <v>130</v>
      </c>
      <c r="I5329">
        <v>5563.9917090969439</v>
      </c>
      <c r="J5329">
        <v>21163.537754611989</v>
      </c>
      <c r="K5329">
        <v>1252.5464862286669</v>
      </c>
      <c r="L5329">
        <v>1488.2643</v>
      </c>
      <c r="M5329">
        <v>4905.0933409164727</v>
      </c>
      <c r="N5329">
        <v>3662.7168325629091</v>
      </c>
      <c r="O5329">
        <v>6849.1064499424228</v>
      </c>
      <c r="P5329">
        <v>5502.7424131659864</v>
      </c>
      <c r="Q5329">
        <v>1774.952429213917</v>
      </c>
      <c r="R5329">
        <v>3387.3166295965211</v>
      </c>
      <c r="S5329">
        <v>6173</v>
      </c>
      <c r="T5329">
        <v>6209.7947193120071</v>
      </c>
      <c r="U5329">
        <v>831.87816051160883</v>
      </c>
      <c r="V5329">
        <v>7923</v>
      </c>
      <c r="W5329">
        <v>2392.9889063525939</v>
      </c>
      <c r="X5329">
        <v>7968.4324764830562</v>
      </c>
      <c r="Y5329">
        <v>29456.546744837498</v>
      </c>
      <c r="Z5329">
        <v>4717</v>
      </c>
      <c r="AA5329">
        <v>42299</v>
      </c>
      <c r="AB5329">
        <v>653.76</v>
      </c>
      <c r="AC5329">
        <v>4138.6008000000002</v>
      </c>
      <c r="AD5329">
        <v>10253.928035882571</v>
      </c>
      <c r="AE5329">
        <v>6997.1613102022056</v>
      </c>
      <c r="AF5329">
        <v>8565.5317317158697</v>
      </c>
      <c r="AG5329">
        <v>54412</v>
      </c>
      <c r="AH5329">
        <v>6768</v>
      </c>
      <c r="AI5329">
        <v>3018.7459345823081</v>
      </c>
      <c r="AJ5329">
        <v>17434</v>
      </c>
      <c r="AK5329">
        <v>5268.4916593618864</v>
      </c>
      <c r="AL5329">
        <v>281032.125</v>
      </c>
      <c r="AM5329">
        <v>219318.234375</v>
      </c>
      <c r="AN5329">
        <v>61713.890625</v>
      </c>
      <c r="AO5329" s="5" t="s">
        <v>4841</v>
      </c>
    </row>
    <row r="5330" spans="1:41" ht="14.25" x14ac:dyDescent="0.45">
      <c r="A5330">
        <v>2025</v>
      </c>
      <c r="B5330" s="5" t="s">
        <v>1509</v>
      </c>
      <c r="C5330" s="5" t="s">
        <v>277</v>
      </c>
      <c r="D5330" s="5" t="s">
        <v>107</v>
      </c>
      <c r="E5330" s="5" t="s">
        <v>286</v>
      </c>
      <c r="F5330" s="5" t="s">
        <v>286</v>
      </c>
      <c r="G5330" s="5" t="s">
        <v>87</v>
      </c>
      <c r="H5330" s="5" t="s">
        <v>130</v>
      </c>
      <c r="I5330">
        <v>5564.0592000000006</v>
      </c>
      <c r="J5330">
        <v>12057.375449636311</v>
      </c>
      <c r="K5330">
        <v>1271.51390174826</v>
      </c>
      <c r="L5330">
        <v>1695.3669832566341</v>
      </c>
      <c r="M5330">
        <v>5078.0131323324531</v>
      </c>
      <c r="N5330">
        <v>3187.1039344087631</v>
      </c>
      <c r="O5330">
        <v>6949.838714770206</v>
      </c>
      <c r="P5330">
        <v>5451.9009272000003</v>
      </c>
      <c r="Q5330">
        <v>1856.075085259673</v>
      </c>
      <c r="R5330">
        <v>3872.2412334874111</v>
      </c>
      <c r="S5330">
        <v>4749.8208693399993</v>
      </c>
      <c r="T5330">
        <v>7235.9720440318006</v>
      </c>
      <c r="U5330">
        <v>914.25771238160712</v>
      </c>
      <c r="V5330">
        <v>7421</v>
      </c>
      <c r="W5330">
        <v>2305.9167303359459</v>
      </c>
      <c r="X5330">
        <v>8652.4701968255322</v>
      </c>
      <c r="Y5330">
        <v>31843.20930000001</v>
      </c>
      <c r="Z5330">
        <v>4937.8875421647244</v>
      </c>
      <c r="AA5330">
        <v>52866.298729772003</v>
      </c>
      <c r="AB5330">
        <v>0</v>
      </c>
      <c r="AC5330">
        <v>4177.6033600000001</v>
      </c>
      <c r="AD5330">
        <v>10378.479994762451</v>
      </c>
      <c r="AE5330">
        <v>7116.0130462277666</v>
      </c>
      <c r="AF5330">
        <v>8530.8410855100065</v>
      </c>
      <c r="AG5330">
        <v>50760.961211599577</v>
      </c>
      <c r="AH5330">
        <v>9197.9822022589105</v>
      </c>
      <c r="AI5330">
        <v>2654.300594910153</v>
      </c>
      <c r="AJ5330">
        <v>24797.351167500012</v>
      </c>
      <c r="AK5330">
        <v>5914.2110987675151</v>
      </c>
      <c r="AL5330">
        <v>291438.09375</v>
      </c>
      <c r="AM5330">
        <v>227049.5625</v>
      </c>
      <c r="AN5330">
        <v>64388.515625</v>
      </c>
      <c r="AO5330" s="5" t="s">
        <v>3514</v>
      </c>
    </row>
    <row r="5331" spans="1:41" ht="14.25" x14ac:dyDescent="0.45">
      <c r="A5331">
        <v>2025</v>
      </c>
      <c r="B5331" s="5" t="s">
        <v>5028</v>
      </c>
      <c r="C5331" s="5" t="s">
        <v>277</v>
      </c>
      <c r="D5331" s="5" t="s">
        <v>107</v>
      </c>
      <c r="E5331" s="5" t="s">
        <v>286</v>
      </c>
      <c r="F5331" s="5" t="s">
        <v>286</v>
      </c>
      <c r="G5331" s="5" t="s">
        <v>87</v>
      </c>
      <c r="H5331" s="5" t="s">
        <v>130</v>
      </c>
      <c r="I5331">
        <v>5716.8241840054152</v>
      </c>
      <c r="J5331">
        <v>18201.349899502718</v>
      </c>
      <c r="K5331">
        <v>871</v>
      </c>
      <c r="L5331">
        <v>1518.793151641074</v>
      </c>
      <c r="M5331">
        <v>5247.9168737702403</v>
      </c>
      <c r="N5331">
        <v>4087.3726864289042</v>
      </c>
      <c r="O5331">
        <v>6845.3631771721302</v>
      </c>
      <c r="P5331">
        <v>4779.2538979768797</v>
      </c>
      <c r="Q5331">
        <v>1933.419028978047</v>
      </c>
      <c r="R5331">
        <v>3474.609028382974</v>
      </c>
      <c r="S5331">
        <v>6510.8374068094854</v>
      </c>
      <c r="T5331">
        <v>6766.1280331500921</v>
      </c>
      <c r="U5331">
        <v>831.87816051160883</v>
      </c>
      <c r="V5331">
        <v>7604</v>
      </c>
      <c r="W5331">
        <v>2461.7910485111038</v>
      </c>
      <c r="X5331">
        <v>10564.028700000001</v>
      </c>
      <c r="Y5331">
        <v>31375.553596623649</v>
      </c>
      <c r="Z5331">
        <v>5648.8329689732736</v>
      </c>
      <c r="AA5331">
        <v>42298</v>
      </c>
      <c r="AB5331">
        <v>1992</v>
      </c>
      <c r="AC5331">
        <v>4003.8560707857341</v>
      </c>
      <c r="AD5331">
        <v>11455.63279611791</v>
      </c>
      <c r="AE5331">
        <v>6521.6065699578239</v>
      </c>
      <c r="AF5331">
        <v>11039.382540729321</v>
      </c>
      <c r="AG5331">
        <v>67234</v>
      </c>
      <c r="AH5331">
        <v>9349.2086875742607</v>
      </c>
      <c r="AI5331">
        <v>2997.8443600807682</v>
      </c>
      <c r="AJ5331">
        <v>17947.624073898831</v>
      </c>
      <c r="AK5331">
        <v>5322</v>
      </c>
      <c r="AL5331">
        <v>304600.09375</v>
      </c>
      <c r="AM5331">
        <v>234216.359375</v>
      </c>
      <c r="AN5331">
        <v>70383.75</v>
      </c>
      <c r="AO5331" s="5" t="s">
        <v>6209</v>
      </c>
    </row>
    <row r="5332" spans="1:41" ht="14.25" x14ac:dyDescent="0.45">
      <c r="A5332">
        <v>2025</v>
      </c>
      <c r="B5332" s="5" t="s">
        <v>589</v>
      </c>
      <c r="C5332" s="5" t="s">
        <v>277</v>
      </c>
      <c r="D5332" s="5" t="s">
        <v>107</v>
      </c>
      <c r="E5332" s="5" t="s">
        <v>286</v>
      </c>
      <c r="F5332" s="5" t="s">
        <v>286</v>
      </c>
      <c r="G5332" s="5" t="s">
        <v>87</v>
      </c>
      <c r="H5332" s="5" t="s">
        <v>130</v>
      </c>
      <c r="I5332">
        <v>5563.9977593527601</v>
      </c>
      <c r="J5332">
        <v>15616.040697468599</v>
      </c>
      <c r="K5332">
        <v>1133.2393604324011</v>
      </c>
      <c r="L5332">
        <v>1513.764412126234</v>
      </c>
      <c r="M5332">
        <v>4592.9253191024918</v>
      </c>
      <c r="N5332">
        <v>3673.4611694000009</v>
      </c>
      <c r="O5332">
        <v>6869.1715947642206</v>
      </c>
      <c r="P5332">
        <v>6009.6</v>
      </c>
      <c r="Q5332">
        <v>1860.9151718350261</v>
      </c>
      <c r="R5332">
        <v>3319.854708034009</v>
      </c>
      <c r="S5332">
        <v>5384.0968714971641</v>
      </c>
      <c r="T5332">
        <v>6534.7695042890564</v>
      </c>
      <c r="U5332">
        <v>772.74826815770075</v>
      </c>
      <c r="V5332">
        <v>161</v>
      </c>
      <c r="W5332">
        <v>2273.1948870314391</v>
      </c>
      <c r="X5332">
        <v>6882.3272040073089</v>
      </c>
      <c r="Y5332">
        <v>31415.81755</v>
      </c>
      <c r="Z5332">
        <v>4757.233181708657</v>
      </c>
      <c r="AA5332">
        <v>45162.715327937389</v>
      </c>
      <c r="AB5332">
        <v>653</v>
      </c>
      <c r="AC5332">
        <v>4167.8574600000002</v>
      </c>
      <c r="AD5332">
        <v>10377.81308966623</v>
      </c>
      <c r="AE5332">
        <v>6721.8098688099981</v>
      </c>
      <c r="AF5332">
        <v>8030.8042067394872</v>
      </c>
      <c r="AG5332">
        <v>51492.291610718727</v>
      </c>
      <c r="AH5332">
        <v>9214.4700063861455</v>
      </c>
      <c r="AI5332">
        <v>3294.706179378371</v>
      </c>
      <c r="AJ5332">
        <v>17510.87490878706</v>
      </c>
      <c r="AK5332">
        <v>5210.2744097735913</v>
      </c>
      <c r="AL5332">
        <v>270170.78125</v>
      </c>
      <c r="AM5332">
        <v>207750.796875</v>
      </c>
      <c r="AN5332">
        <v>62419.98828125</v>
      </c>
      <c r="AO5332" s="5" t="s">
        <v>1344</v>
      </c>
    </row>
    <row r="5333" spans="1:41" ht="14.25" x14ac:dyDescent="0.45">
      <c r="A5333">
        <v>2025</v>
      </c>
      <c r="B5333" s="5" t="s">
        <v>4071</v>
      </c>
      <c r="C5333" s="5" t="s">
        <v>277</v>
      </c>
      <c r="D5333" s="5" t="s">
        <v>107</v>
      </c>
      <c r="E5333" s="5" t="s">
        <v>110</v>
      </c>
      <c r="F5333" s="5" t="s">
        <v>110</v>
      </c>
      <c r="G5333" s="5" t="s">
        <v>86</v>
      </c>
      <c r="H5333" s="5" t="s">
        <v>130</v>
      </c>
      <c r="I5333">
        <v>7221.8948429464699</v>
      </c>
      <c r="J5333">
        <v>8114.9552370203692</v>
      </c>
      <c r="K5333">
        <v>1900.3518462526047</v>
      </c>
      <c r="L5333">
        <v>2216.7073598565607</v>
      </c>
      <c r="M5333">
        <v>9130.1571250032757</v>
      </c>
      <c r="N5333">
        <v>9015.421480422925</v>
      </c>
      <c r="O5333">
        <v>5605.3868001413048</v>
      </c>
      <c r="P5333">
        <v>6589.0549599999131</v>
      </c>
      <c r="Q5333">
        <v>3542.0340019828104</v>
      </c>
      <c r="R5333">
        <v>6053.514066244019</v>
      </c>
      <c r="S5333">
        <v>7581.0363072588643</v>
      </c>
      <c r="T5333">
        <v>6994.7146389905402</v>
      </c>
      <c r="U5333">
        <v>1440.0883080274641</v>
      </c>
      <c r="V5333">
        <v>5439.4192663208787</v>
      </c>
      <c r="W5333">
        <v>3785.3749811007629</v>
      </c>
      <c r="X5333">
        <v>9050.9550159526116</v>
      </c>
      <c r="Y5333">
        <v>33718.639097957341</v>
      </c>
      <c r="Z5333">
        <v>2495.4673109104483</v>
      </c>
      <c r="AA5333">
        <v>49557.553217247972</v>
      </c>
      <c r="AB5333">
        <v>1429.801962970125</v>
      </c>
      <c r="AC5333">
        <v>8452.7575051569638</v>
      </c>
      <c r="AD5333">
        <v>6241.1853459116519</v>
      </c>
      <c r="AE5333">
        <v>9834.8002753008586</v>
      </c>
      <c r="AF5333">
        <v>29639.07464821668</v>
      </c>
      <c r="AG5333">
        <v>74906.193342048544</v>
      </c>
      <c r="AH5333">
        <v>15374.999957204647</v>
      </c>
      <c r="AI5333">
        <v>3391.4079654046777</v>
      </c>
      <c r="AJ5333">
        <v>16299.64180982281</v>
      </c>
      <c r="AK5333">
        <v>3915.055099638771</v>
      </c>
      <c r="AL5333">
        <v>348937.65625</v>
      </c>
      <c r="AM5333">
        <v>274537.21875</v>
      </c>
      <c r="AN5333">
        <v>74400.421875</v>
      </c>
      <c r="AO5333" s="5" t="s">
        <v>4842</v>
      </c>
    </row>
    <row r="5334" spans="1:41" ht="14.25" x14ac:dyDescent="0.45">
      <c r="A5334">
        <v>2025</v>
      </c>
      <c r="B5334" s="5" t="s">
        <v>589</v>
      </c>
      <c r="C5334" s="5" t="s">
        <v>277</v>
      </c>
      <c r="D5334" s="5" t="s">
        <v>107</v>
      </c>
      <c r="E5334" s="5" t="s">
        <v>110</v>
      </c>
      <c r="F5334" s="5" t="s">
        <v>110</v>
      </c>
      <c r="G5334" s="5" t="s">
        <v>86</v>
      </c>
      <c r="H5334" s="5" t="s">
        <v>130</v>
      </c>
      <c r="I5334">
        <v>13501.703479467586</v>
      </c>
      <c r="J5334">
        <v>6026.6645796484945</v>
      </c>
      <c r="K5334">
        <v>1868.8753303379647</v>
      </c>
      <c r="L5334">
        <v>3113.4869953118114</v>
      </c>
      <c r="M5334">
        <v>8683.3309851601753</v>
      </c>
      <c r="N5334">
        <v>9091.7374949399054</v>
      </c>
      <c r="O5334">
        <v>5120.3323639860073</v>
      </c>
      <c r="P5334">
        <v>2317.8645629974098</v>
      </c>
      <c r="Q5334">
        <v>3339.5189230157725</v>
      </c>
      <c r="R5334">
        <v>5718.862949750036</v>
      </c>
      <c r="S5334">
        <v>7705.775865754702</v>
      </c>
      <c r="T5334">
        <v>6482.0750070292916</v>
      </c>
      <c r="U5334">
        <v>1463.6943564259691</v>
      </c>
      <c r="V5334">
        <v>5488.8538365973845</v>
      </c>
      <c r="W5334">
        <v>3000.5734306732365</v>
      </c>
      <c r="X5334">
        <v>8970.7654113726057</v>
      </c>
      <c r="Y5334">
        <v>34419.818287325535</v>
      </c>
      <c r="Z5334">
        <v>2438.5994829791439</v>
      </c>
      <c r="AA5334">
        <v>47932.880393312909</v>
      </c>
      <c r="AB5334">
        <v>1453.2393967372122</v>
      </c>
      <c r="AC5334">
        <v>8047.5630329688729</v>
      </c>
      <c r="AD5334">
        <v>5068.8812423879253</v>
      </c>
      <c r="AE5334">
        <v>10058.716716553035</v>
      </c>
      <c r="AF5334">
        <v>30309.071307924296</v>
      </c>
      <c r="AG5334">
        <v>74070.458143078344</v>
      </c>
      <c r="AH5334">
        <v>19064.93968148547</v>
      </c>
      <c r="AI5334">
        <v>3268.220398705414</v>
      </c>
      <c r="AJ5334">
        <v>16428.375331020732</v>
      </c>
      <c r="AK5334">
        <v>4120.8738360902871</v>
      </c>
      <c r="AL5334">
        <v>348575.75</v>
      </c>
      <c r="AM5334">
        <v>273767.875</v>
      </c>
      <c r="AN5334">
        <v>74807.8828125</v>
      </c>
      <c r="AO5334" s="5" t="s">
        <v>1345</v>
      </c>
    </row>
    <row r="5335" spans="1:41" ht="14.25" x14ac:dyDescent="0.45">
      <c r="A5335">
        <v>2025</v>
      </c>
      <c r="B5335" s="5" t="s">
        <v>5028</v>
      </c>
      <c r="C5335" s="5" t="s">
        <v>277</v>
      </c>
      <c r="D5335" s="5" t="s">
        <v>107</v>
      </c>
      <c r="E5335" s="5" t="s">
        <v>110</v>
      </c>
      <c r="F5335" s="5" t="s">
        <v>110</v>
      </c>
      <c r="G5335" s="5" t="s">
        <v>86</v>
      </c>
      <c r="H5335" s="5" t="s">
        <v>130</v>
      </c>
      <c r="I5335">
        <v>10997.16648367378</v>
      </c>
      <c r="J5335">
        <v>24831.007075515739</v>
      </c>
      <c r="K5335">
        <v>1806.8707999999999</v>
      </c>
      <c r="L5335">
        <v>1888</v>
      </c>
      <c r="M5335">
        <v>10003.23862433165</v>
      </c>
      <c r="N5335">
        <v>8915.7999999999993</v>
      </c>
      <c r="O5335">
        <v>5762.1683006634184</v>
      </c>
      <c r="P5335">
        <v>7736</v>
      </c>
      <c r="Q5335">
        <v>3601.404109175644</v>
      </c>
      <c r="R5335">
        <v>5885</v>
      </c>
      <c r="S5335">
        <v>10500</v>
      </c>
      <c r="T5335">
        <v>8000</v>
      </c>
      <c r="U5335">
        <v>1400</v>
      </c>
      <c r="V5335">
        <v>4805</v>
      </c>
      <c r="W5335">
        <v>3728.7237701831041</v>
      </c>
      <c r="X5335">
        <v>13981.35</v>
      </c>
      <c r="Y5335">
        <v>33053</v>
      </c>
      <c r="Z5335">
        <v>3513.4839999999999</v>
      </c>
      <c r="AA5335">
        <v>47438</v>
      </c>
      <c r="AB5335">
        <v>740</v>
      </c>
      <c r="AC5335">
        <v>8020.8759958652754</v>
      </c>
      <c r="AD5335">
        <v>7036.2020000000002</v>
      </c>
      <c r="AE5335">
        <v>9796</v>
      </c>
      <c r="AF5335">
        <v>28900</v>
      </c>
      <c r="AG5335">
        <v>75661</v>
      </c>
      <c r="AH5335">
        <v>15590</v>
      </c>
      <c r="AI5335">
        <v>3991</v>
      </c>
      <c r="AJ5335">
        <v>16621</v>
      </c>
      <c r="AK5335">
        <v>3893</v>
      </c>
      <c r="AL5335">
        <v>378095.3125</v>
      </c>
      <c r="AM5335">
        <v>293062.75</v>
      </c>
      <c r="AN5335">
        <v>85032.5546875</v>
      </c>
      <c r="AO5335" s="5" t="s">
        <v>6210</v>
      </c>
    </row>
    <row r="5336" spans="1:41" ht="14.25" x14ac:dyDescent="0.45">
      <c r="A5336">
        <v>2025</v>
      </c>
      <c r="B5336" s="5" t="s">
        <v>1509</v>
      </c>
      <c r="C5336" s="5" t="s">
        <v>277</v>
      </c>
      <c r="D5336" s="5" t="s">
        <v>107</v>
      </c>
      <c r="E5336" s="5" t="s">
        <v>110</v>
      </c>
      <c r="F5336" s="5" t="s">
        <v>110</v>
      </c>
      <c r="G5336" s="5" t="s">
        <v>86</v>
      </c>
      <c r="H5336" s="5" t="s">
        <v>130</v>
      </c>
      <c r="I5336">
        <v>8800.5172492839047</v>
      </c>
      <c r="J5336">
        <v>7399.7972728950463</v>
      </c>
      <c r="K5336">
        <v>1714.7046660634635</v>
      </c>
      <c r="L5336">
        <v>2254.4771700035253</v>
      </c>
      <c r="M5336">
        <v>7115.3622550970422</v>
      </c>
      <c r="N5336">
        <v>7932.5470743420929</v>
      </c>
      <c r="O5336">
        <v>4880.3738424780295</v>
      </c>
      <c r="P5336">
        <v>3168.6201810055959</v>
      </c>
      <c r="Q5336">
        <v>4780.848972793965</v>
      </c>
      <c r="R5336">
        <v>5681.1492861457282</v>
      </c>
      <c r="S5336">
        <v>15781.494691275369</v>
      </c>
      <c r="T5336">
        <v>5695.8728319452612</v>
      </c>
      <c r="U5336">
        <v>1362.2847925251569</v>
      </c>
      <c r="V5336">
        <v>5311.5982777531935</v>
      </c>
      <c r="W5336">
        <v>3013.3004659323319</v>
      </c>
      <c r="X5336">
        <v>8546.0141019173552</v>
      </c>
      <c r="Y5336">
        <v>32099.524440748843</v>
      </c>
      <c r="Z5336">
        <v>2751.1497845685067</v>
      </c>
      <c r="AA5336">
        <v>39668.487333762823</v>
      </c>
      <c r="AB5336">
        <v>0</v>
      </c>
      <c r="AC5336">
        <v>7245.5702144247462</v>
      </c>
      <c r="AD5336">
        <v>5494.9843843323124</v>
      </c>
      <c r="AE5336">
        <v>8984.6954097746493</v>
      </c>
      <c r="AF5336">
        <v>29513.545678521899</v>
      </c>
      <c r="AG5336">
        <v>72060.906014673266</v>
      </c>
      <c r="AH5336">
        <v>12504.384627121111</v>
      </c>
      <c r="AI5336">
        <v>2958.7040811837319</v>
      </c>
      <c r="AJ5336">
        <v>17422.250568323005</v>
      </c>
      <c r="AK5336">
        <v>4083.6812696355319</v>
      </c>
      <c r="AL5336">
        <v>328226.84375</v>
      </c>
      <c r="AM5336">
        <v>256437.96875</v>
      </c>
      <c r="AN5336">
        <v>71788.875</v>
      </c>
      <c r="AO5336" s="5" t="s">
        <v>3515</v>
      </c>
    </row>
    <row r="5337" spans="1:41" ht="14.25" x14ac:dyDescent="0.45">
      <c r="A5337">
        <v>2025</v>
      </c>
      <c r="B5337" s="5" t="s">
        <v>589</v>
      </c>
      <c r="C5337" s="5" t="s">
        <v>277</v>
      </c>
      <c r="D5337" s="5" t="s">
        <v>107</v>
      </c>
      <c r="E5337" s="5" t="s">
        <v>110</v>
      </c>
      <c r="F5337" s="5" t="s">
        <v>110</v>
      </c>
      <c r="G5337" s="5" t="s">
        <v>87</v>
      </c>
      <c r="H5337" s="5" t="s">
        <v>130</v>
      </c>
      <c r="I5337">
        <v>16088.55601821484</v>
      </c>
      <c r="J5337">
        <v>6853.8802621189689</v>
      </c>
      <c r="K5337">
        <v>2450.3470917066429</v>
      </c>
      <c r="L5337">
        <v>3541.5396611741189</v>
      </c>
      <c r="M5337">
        <v>9731.1768863646612</v>
      </c>
      <c r="N5337">
        <v>10525.8116166</v>
      </c>
      <c r="O5337">
        <v>5740.0525284160931</v>
      </c>
      <c r="P5337">
        <v>2866</v>
      </c>
      <c r="Q5337">
        <v>3714.8498158667971</v>
      </c>
      <c r="R5337">
        <v>6271.8488799769784</v>
      </c>
      <c r="S5337">
        <v>8368.3185433192775</v>
      </c>
      <c r="T5337">
        <v>6671.4801633746019</v>
      </c>
      <c r="U5337">
        <v>1523.391954273397</v>
      </c>
      <c r="V5337">
        <v>129</v>
      </c>
      <c r="W5337">
        <v>3389.1269224832372</v>
      </c>
      <c r="X5337">
        <v>10254.36290253183</v>
      </c>
      <c r="Y5337">
        <v>39143</v>
      </c>
      <c r="Z5337">
        <v>2740.913726165491</v>
      </c>
      <c r="AA5337">
        <v>54690.923320581802</v>
      </c>
      <c r="AB5337">
        <v>1390</v>
      </c>
      <c r="AC5337">
        <v>9110.0953899999986</v>
      </c>
      <c r="AD5337">
        <v>5697.2726643043743</v>
      </c>
      <c r="AE5337">
        <v>11272.5349046228</v>
      </c>
      <c r="AF5337">
        <v>34476.064390825697</v>
      </c>
      <c r="AG5337">
        <v>85837.85665864397</v>
      </c>
      <c r="AH5337">
        <v>21792.879564210842</v>
      </c>
      <c r="AI5337">
        <v>3662.6072250130819</v>
      </c>
      <c r="AJ5337">
        <v>18779.057841566249</v>
      </c>
      <c r="AK5337">
        <v>4395.8588739468269</v>
      </c>
      <c r="AL5337">
        <v>391108.75</v>
      </c>
      <c r="AM5337">
        <v>307565.3125</v>
      </c>
      <c r="AN5337">
        <v>83543.484375</v>
      </c>
      <c r="AO5337" s="5" t="s">
        <v>1346</v>
      </c>
    </row>
    <row r="5338" spans="1:41" ht="14.25" x14ac:dyDescent="0.45">
      <c r="A5338">
        <v>2025</v>
      </c>
      <c r="B5338" s="5" t="s">
        <v>4071</v>
      </c>
      <c r="C5338" s="5" t="s">
        <v>277</v>
      </c>
      <c r="D5338" s="5" t="s">
        <v>107</v>
      </c>
      <c r="E5338" s="5" t="s">
        <v>110</v>
      </c>
      <c r="F5338" s="5" t="s">
        <v>110</v>
      </c>
      <c r="G5338" s="5" t="s">
        <v>87</v>
      </c>
      <c r="H5338" s="5" t="s">
        <v>130</v>
      </c>
      <c r="I5338">
        <v>8198.5169278116609</v>
      </c>
      <c r="J5338">
        <v>7889.0560172590831</v>
      </c>
      <c r="K5338">
        <v>2122.128238991932</v>
      </c>
      <c r="L5338">
        <v>2519.4105</v>
      </c>
      <c r="M5338">
        <v>10195.730917459879</v>
      </c>
      <c r="N5338">
        <v>10126.971105018079</v>
      </c>
      <c r="O5338">
        <v>6247.3196067327099</v>
      </c>
      <c r="P5338">
        <v>7589.2540087158977</v>
      </c>
      <c r="Q5338">
        <v>3963.1816661145431</v>
      </c>
      <c r="R5338">
        <v>6661.0896839558354</v>
      </c>
      <c r="S5338">
        <v>8466</v>
      </c>
      <c r="T5338">
        <v>7967.2837908154052</v>
      </c>
      <c r="U5338">
        <v>1500.8787726831499</v>
      </c>
      <c r="V5338">
        <v>6268</v>
      </c>
      <c r="W5338">
        <v>4256.258663788085</v>
      </c>
      <c r="X5338">
        <v>9532.9423558213748</v>
      </c>
      <c r="Y5338">
        <v>38026</v>
      </c>
      <c r="Z5338">
        <v>2792</v>
      </c>
      <c r="AA5338">
        <v>56208</v>
      </c>
      <c r="AB5338">
        <v>1390</v>
      </c>
      <c r="AC5338">
        <v>9439.2752200000014</v>
      </c>
      <c r="AD5338">
        <v>6983.261968657931</v>
      </c>
      <c r="AE5338">
        <v>10982.612441501869</v>
      </c>
      <c r="AF5338">
        <v>33760.193404199294</v>
      </c>
      <c r="AG5338">
        <v>85382</v>
      </c>
      <c r="AH5338">
        <v>16837</v>
      </c>
      <c r="AI5338">
        <v>3787.2166462396758</v>
      </c>
      <c r="AJ5338">
        <v>18566</v>
      </c>
      <c r="AK5338">
        <v>4137.1928060283817</v>
      </c>
      <c r="AL5338">
        <v>391794.78125</v>
      </c>
      <c r="AM5338">
        <v>309872.4375</v>
      </c>
      <c r="AN5338">
        <v>81922.3359375</v>
      </c>
      <c r="AO5338" s="5" t="s">
        <v>4843</v>
      </c>
    </row>
    <row r="5339" spans="1:41" ht="14.25" x14ac:dyDescent="0.45">
      <c r="A5339">
        <v>2025</v>
      </c>
      <c r="B5339" s="5" t="s">
        <v>1509</v>
      </c>
      <c r="C5339" s="5" t="s">
        <v>277</v>
      </c>
      <c r="D5339" s="5" t="s">
        <v>107</v>
      </c>
      <c r="E5339" s="5" t="s">
        <v>110</v>
      </c>
      <c r="F5339" s="5" t="s">
        <v>110</v>
      </c>
      <c r="G5339" s="5" t="s">
        <v>87</v>
      </c>
      <c r="H5339" s="5" t="s">
        <v>130</v>
      </c>
      <c r="I5339">
        <v>10626</v>
      </c>
      <c r="J5339">
        <v>8549.5393995906124</v>
      </c>
      <c r="K5339">
        <v>2034.01557922133</v>
      </c>
      <c r="L5339">
        <v>2562.3292862038579</v>
      </c>
      <c r="M5339">
        <v>8301.8056550219844</v>
      </c>
      <c r="N5339">
        <v>9029.2912493601252</v>
      </c>
      <c r="O5339">
        <v>5614.6540826724122</v>
      </c>
      <c r="P5339">
        <v>3017.933333333337</v>
      </c>
      <c r="Q5339">
        <v>5477.0570294869649</v>
      </c>
      <c r="R5339">
        <v>6913.2115296060874</v>
      </c>
      <c r="S5339">
        <v>18211</v>
      </c>
      <c r="T5339">
        <v>6295.9339757614307</v>
      </c>
      <c r="U5339">
        <v>1581.645259943198</v>
      </c>
      <c r="V5339">
        <v>6295</v>
      </c>
      <c r="W5339">
        <v>3453.5203340104181</v>
      </c>
      <c r="X5339">
        <v>9727.5754715581625</v>
      </c>
      <c r="Y5339">
        <v>37354</v>
      </c>
      <c r="Z5339">
        <v>3152.9748674155089</v>
      </c>
      <c r="AA5339">
        <v>46186.379771701613</v>
      </c>
      <c r="AB5339">
        <v>0</v>
      </c>
      <c r="AC5339">
        <v>8543.0242111084117</v>
      </c>
      <c r="AD5339">
        <v>6326.7585393567824</v>
      </c>
      <c r="AE5339">
        <v>10262</v>
      </c>
      <c r="AF5339">
        <v>34265.933146052623</v>
      </c>
      <c r="AG5339">
        <v>89142.782737957445</v>
      </c>
      <c r="AH5339">
        <v>14517.889932055061</v>
      </c>
      <c r="AI5339">
        <v>3367.770858377673</v>
      </c>
      <c r="AJ5339">
        <v>20300.754986955752</v>
      </c>
      <c r="AK5339">
        <v>4812.084578293071</v>
      </c>
      <c r="AL5339">
        <v>385922.90625</v>
      </c>
      <c r="AM5339">
        <v>303259.875</v>
      </c>
      <c r="AN5339">
        <v>82663.0078125</v>
      </c>
      <c r="AO5339" s="5" t="s">
        <v>3516</v>
      </c>
    </row>
    <row r="5340" spans="1:41" ht="14.25" x14ac:dyDescent="0.45">
      <c r="A5340">
        <v>2025</v>
      </c>
      <c r="B5340" s="5" t="s">
        <v>5028</v>
      </c>
      <c r="C5340" s="5" t="s">
        <v>277</v>
      </c>
      <c r="D5340" s="5" t="s">
        <v>107</v>
      </c>
      <c r="E5340" s="5" t="s">
        <v>110</v>
      </c>
      <c r="F5340" s="5" t="s">
        <v>110</v>
      </c>
      <c r="G5340" s="5" t="s">
        <v>87</v>
      </c>
      <c r="H5340" s="5" t="s">
        <v>130</v>
      </c>
      <c r="I5340">
        <v>12632.28752454909</v>
      </c>
      <c r="J5340">
        <v>29267.16176504123</v>
      </c>
      <c r="K5340">
        <v>2008.533698285813</v>
      </c>
      <c r="L5340">
        <v>2172.334447195718</v>
      </c>
      <c r="M5340">
        <v>11265.27140965242</v>
      </c>
      <c r="N5340">
        <v>10119.61120089627</v>
      </c>
      <c r="O5340">
        <v>6489.1373936814471</v>
      </c>
      <c r="P5340">
        <v>8763.3652597263535</v>
      </c>
      <c r="Q5340">
        <v>4099.699989895149</v>
      </c>
      <c r="R5340">
        <v>6582.0469298134321</v>
      </c>
      <c r="S5340">
        <v>11640.35293231731</v>
      </c>
      <c r="T5340">
        <v>9174.4108924069042</v>
      </c>
      <c r="U5340">
        <v>1478.6982982100001</v>
      </c>
      <c r="V5340">
        <v>5558</v>
      </c>
      <c r="W5340">
        <v>4199.1485817965877</v>
      </c>
      <c r="X5340">
        <v>16190.4033</v>
      </c>
      <c r="Y5340">
        <v>39681</v>
      </c>
      <c r="Z5340">
        <v>3987.874564320628</v>
      </c>
      <c r="AA5340">
        <v>56208</v>
      </c>
      <c r="AB5340">
        <v>884</v>
      </c>
      <c r="AC5340">
        <v>9032.8091161201846</v>
      </c>
      <c r="AD5340">
        <v>8009.7418656256004</v>
      </c>
      <c r="AE5340">
        <v>11031.88705911014</v>
      </c>
      <c r="AF5340">
        <v>33252.365213959871</v>
      </c>
      <c r="AG5340">
        <v>93639</v>
      </c>
      <c r="AH5340">
        <v>18217.52322825864</v>
      </c>
      <c r="AI5340">
        <v>4494.5142152826238</v>
      </c>
      <c r="AJ5340">
        <v>19474.15057163866</v>
      </c>
      <c r="AK5340">
        <v>4163</v>
      </c>
      <c r="AL5340">
        <v>443716.34375</v>
      </c>
      <c r="AM5340">
        <v>346980.28125</v>
      </c>
      <c r="AN5340">
        <v>96736.0390625</v>
      </c>
      <c r="AO5340" s="5" t="s">
        <v>6211</v>
      </c>
    </row>
    <row r="5341" spans="1:41" ht="14.25" x14ac:dyDescent="0.45">
      <c r="A5341">
        <v>2025</v>
      </c>
      <c r="B5341" s="5" t="s">
        <v>4071</v>
      </c>
      <c r="C5341" s="5" t="s">
        <v>277</v>
      </c>
      <c r="D5341" s="5" t="s">
        <v>107</v>
      </c>
      <c r="E5341" s="5" t="s">
        <v>4072</v>
      </c>
      <c r="F5341" s="5" t="s">
        <v>4072</v>
      </c>
      <c r="G5341" s="5" t="s">
        <v>86</v>
      </c>
      <c r="H5341" s="5" t="s">
        <v>130</v>
      </c>
      <c r="I5341"/>
      <c r="J5341"/>
      <c r="K5341"/>
      <c r="L5341"/>
      <c r="M5341"/>
      <c r="N5341"/>
      <c r="O5341">
        <v>1624.362267652871</v>
      </c>
      <c r="P5341"/>
      <c r="Q5341"/>
      <c r="R5341"/>
      <c r="S5341"/>
      <c r="T5341"/>
      <c r="U5341"/>
      <c r="V5341"/>
      <c r="W5341"/>
      <c r="X5341"/>
      <c r="Y5341"/>
      <c r="Z5341"/>
      <c r="AA5341"/>
      <c r="AB5341"/>
      <c r="AC5341"/>
      <c r="AD5341"/>
      <c r="AE5341"/>
      <c r="AF5341"/>
      <c r="AG5341"/>
      <c r="AH5341"/>
      <c r="AI5341"/>
      <c r="AJ5341"/>
      <c r="AK5341"/>
      <c r="AL5341">
        <v>1624.3623046875</v>
      </c>
      <c r="AM5341">
        <v>0</v>
      </c>
      <c r="AN5341">
        <v>1624.3623046875</v>
      </c>
      <c r="AO5341" s="5" t="s">
        <v>4844</v>
      </c>
    </row>
    <row r="5342" spans="1:41" ht="14.25" x14ac:dyDescent="0.45">
      <c r="A5342">
        <v>2025</v>
      </c>
      <c r="B5342" s="5" t="s">
        <v>5028</v>
      </c>
      <c r="C5342" s="5" t="s">
        <v>277</v>
      </c>
      <c r="D5342" s="5" t="s">
        <v>107</v>
      </c>
      <c r="E5342" s="5" t="s">
        <v>4072</v>
      </c>
      <c r="F5342" s="5" t="s">
        <v>4072</v>
      </c>
      <c r="G5342" s="5" t="s">
        <v>86</v>
      </c>
      <c r="H5342" s="5" t="s">
        <v>130</v>
      </c>
      <c r="I5342"/>
      <c r="J5342"/>
      <c r="K5342"/>
      <c r="L5342"/>
      <c r="M5342"/>
      <c r="N5342"/>
      <c r="O5342">
        <v>1594.5050117000001</v>
      </c>
      <c r="P5342"/>
      <c r="Q5342"/>
      <c r="R5342"/>
      <c r="S5342"/>
      <c r="T5342"/>
      <c r="U5342"/>
      <c r="V5342"/>
      <c r="W5342"/>
      <c r="X5342"/>
      <c r="Y5342"/>
      <c r="Z5342"/>
      <c r="AA5342"/>
      <c r="AB5342"/>
      <c r="AC5342"/>
      <c r="AD5342"/>
      <c r="AE5342"/>
      <c r="AF5342"/>
      <c r="AG5342"/>
      <c r="AH5342"/>
      <c r="AI5342"/>
      <c r="AJ5342"/>
      <c r="AK5342"/>
      <c r="AL5342">
        <v>1594.5050048828125</v>
      </c>
      <c r="AM5342">
        <v>0</v>
      </c>
      <c r="AN5342">
        <v>1594.5050048828125</v>
      </c>
      <c r="AO5342" s="5" t="s">
        <v>6212</v>
      </c>
    </row>
    <row r="5343" spans="1:41" ht="14.25" x14ac:dyDescent="0.45">
      <c r="A5343">
        <v>2025</v>
      </c>
      <c r="B5343" s="5" t="s">
        <v>5028</v>
      </c>
      <c r="C5343" s="5" t="s">
        <v>277</v>
      </c>
      <c r="D5343" s="5" t="s">
        <v>107</v>
      </c>
      <c r="E5343" s="5" t="s">
        <v>4072</v>
      </c>
      <c r="F5343" s="5" t="s">
        <v>4072</v>
      </c>
      <c r="G5343" s="5" t="s">
        <v>87</v>
      </c>
      <c r="H5343" s="5" t="s">
        <v>130</v>
      </c>
      <c r="I5343"/>
      <c r="J5343"/>
      <c r="K5343"/>
      <c r="L5343"/>
      <c r="M5343"/>
      <c r="N5343"/>
      <c r="O5343">
        <v>1795.6716215046449</v>
      </c>
      <c r="P5343"/>
      <c r="Q5343"/>
      <c r="R5343"/>
      <c r="S5343"/>
      <c r="T5343"/>
      <c r="U5343"/>
      <c r="V5343"/>
      <c r="W5343"/>
      <c r="X5343"/>
      <c r="Y5343"/>
      <c r="Z5343"/>
      <c r="AA5343"/>
      <c r="AB5343"/>
      <c r="AC5343"/>
      <c r="AD5343"/>
      <c r="AE5343"/>
      <c r="AF5343"/>
      <c r="AG5343"/>
      <c r="AH5343"/>
      <c r="AI5343"/>
      <c r="AJ5343"/>
      <c r="AK5343"/>
      <c r="AL5343">
        <v>1795.671630859375</v>
      </c>
      <c r="AM5343">
        <v>0</v>
      </c>
      <c r="AN5343">
        <v>1795.671630859375</v>
      </c>
      <c r="AO5343" s="5" t="s">
        <v>6213</v>
      </c>
    </row>
    <row r="5344" spans="1:41" ht="14.25" x14ac:dyDescent="0.45">
      <c r="A5344">
        <v>2025</v>
      </c>
      <c r="B5344" s="5" t="s">
        <v>4071</v>
      </c>
      <c r="C5344" s="5" t="s">
        <v>277</v>
      </c>
      <c r="D5344" s="5" t="s">
        <v>107</v>
      </c>
      <c r="E5344" s="5" t="s">
        <v>4072</v>
      </c>
      <c r="F5344" s="5" t="s">
        <v>4072</v>
      </c>
      <c r="G5344" s="5" t="s">
        <v>87</v>
      </c>
      <c r="H5344" s="5" t="s">
        <v>130</v>
      </c>
      <c r="I5344"/>
      <c r="J5344"/>
      <c r="K5344"/>
      <c r="L5344"/>
      <c r="M5344"/>
      <c r="N5344"/>
      <c r="O5344">
        <v>1810.385367676816</v>
      </c>
      <c r="P5344"/>
      <c r="Q5344"/>
      <c r="R5344"/>
      <c r="S5344"/>
      <c r="T5344"/>
      <c r="U5344"/>
      <c r="V5344"/>
      <c r="W5344"/>
      <c r="X5344"/>
      <c r="Y5344"/>
      <c r="Z5344"/>
      <c r="AA5344"/>
      <c r="AB5344"/>
      <c r="AC5344"/>
      <c r="AD5344"/>
      <c r="AE5344"/>
      <c r="AF5344"/>
      <c r="AG5344"/>
      <c r="AH5344"/>
      <c r="AI5344"/>
      <c r="AJ5344"/>
      <c r="AK5344"/>
      <c r="AL5344">
        <v>1810.3853759765625</v>
      </c>
      <c r="AM5344">
        <v>0</v>
      </c>
      <c r="AN5344">
        <v>1810.3853759765625</v>
      </c>
      <c r="AO5344" s="5" t="s">
        <v>4845</v>
      </c>
    </row>
    <row r="5345" spans="1:41" ht="14.25" x14ac:dyDescent="0.45">
      <c r="A5345">
        <v>2025</v>
      </c>
      <c r="B5345" s="5" t="s">
        <v>5028</v>
      </c>
      <c r="C5345" s="5" t="s">
        <v>277</v>
      </c>
      <c r="D5345" s="5" t="s">
        <v>107</v>
      </c>
      <c r="E5345" s="5" t="s">
        <v>291</v>
      </c>
      <c r="F5345" s="5" t="s">
        <v>291</v>
      </c>
      <c r="G5345" s="5" t="s">
        <v>86</v>
      </c>
      <c r="H5345" s="5" t="s">
        <v>130</v>
      </c>
      <c r="I5345">
        <v>2866.6778305841199</v>
      </c>
      <c r="J5345">
        <v>7272.636166233945</v>
      </c>
      <c r="K5345">
        <v>316</v>
      </c>
      <c r="L5345">
        <v>188</v>
      </c>
      <c r="M5345">
        <v>1380</v>
      </c>
      <c r="N5345">
        <v>1193.527</v>
      </c>
      <c r="O5345"/>
      <c r="P5345">
        <v>832.34295999999995</v>
      </c>
      <c r="Q5345">
        <v>993.4281001299795</v>
      </c>
      <c r="R5345">
        <v>885.96742712871458</v>
      </c>
      <c r="S5345">
        <v>2639</v>
      </c>
      <c r="T5345">
        <v>2600</v>
      </c>
      <c r="U5345">
        <v>234</v>
      </c>
      <c r="V5345">
        <v>1909</v>
      </c>
      <c r="W5345">
        <v>768</v>
      </c>
      <c r="X5345">
        <v>2740.05</v>
      </c>
      <c r="Y5345">
        <v>12545</v>
      </c>
      <c r="Z5345">
        <v>1753.3515871599609</v>
      </c>
      <c r="AA5345">
        <v>10861</v>
      </c>
      <c r="AB5345">
        <v>310</v>
      </c>
      <c r="AC5345">
        <v>1199.0925</v>
      </c>
      <c r="AD5345">
        <v>4079.06539038551</v>
      </c>
      <c r="AE5345">
        <v>1867</v>
      </c>
      <c r="AF5345">
        <v>3197.07</v>
      </c>
      <c r="AG5345">
        <v>16093</v>
      </c>
      <c r="AH5345">
        <v>3933.3775683972231</v>
      </c>
      <c r="AI5345">
        <v>813</v>
      </c>
      <c r="AJ5345">
        <v>8077.1243328125001</v>
      </c>
      <c r="AK5345">
        <v>3215</v>
      </c>
      <c r="AL5345">
        <v>94761.7109375</v>
      </c>
      <c r="AM5345">
        <v>71968.21875</v>
      </c>
      <c r="AN5345">
        <v>22793.4921875</v>
      </c>
      <c r="AO5345" s="5" t="s">
        <v>6214</v>
      </c>
    </row>
    <row r="5346" spans="1:41" ht="14.25" x14ac:dyDescent="0.45">
      <c r="A5346">
        <v>2025</v>
      </c>
      <c r="B5346" s="5" t="s">
        <v>4071</v>
      </c>
      <c r="C5346" s="5" t="s">
        <v>277</v>
      </c>
      <c r="D5346" s="5" t="s">
        <v>107</v>
      </c>
      <c r="E5346" s="5" t="s">
        <v>291</v>
      </c>
      <c r="F5346" s="5" t="s">
        <v>291</v>
      </c>
      <c r="G5346" s="5" t="s">
        <v>86</v>
      </c>
      <c r="H5346" s="5" t="s">
        <v>130</v>
      </c>
      <c r="I5346">
        <v>2794.7807826653388</v>
      </c>
      <c r="J5346">
        <v>10440.117984888475</v>
      </c>
      <c r="K5346">
        <v>252.84850935910083</v>
      </c>
      <c r="L5346">
        <v>193.38328707797373</v>
      </c>
      <c r="M5346">
        <v>1028.8062311368922</v>
      </c>
      <c r="N5346">
        <v>848.9314284447197</v>
      </c>
      <c r="O5346"/>
      <c r="P5346">
        <v>807.04210232312721</v>
      </c>
      <c r="Q5346">
        <v>1033.6957358017689</v>
      </c>
      <c r="R5346">
        <v>885.29431452859023</v>
      </c>
      <c r="S5346">
        <v>2714.5664606317696</v>
      </c>
      <c r="T5346">
        <v>2468.722813761367</v>
      </c>
      <c r="U5346">
        <v>255.35195961179068</v>
      </c>
      <c r="V5346">
        <v>2039.7822248703294</v>
      </c>
      <c r="W5346">
        <v>698.44282939332004</v>
      </c>
      <c r="X5346">
        <v>1511.0640889231033</v>
      </c>
      <c r="Y5346">
        <v>13279.671469024686</v>
      </c>
      <c r="Z5346">
        <v>1479.1764192453525</v>
      </c>
      <c r="AA5346">
        <v>12645.003978986868</v>
      </c>
      <c r="AB5346">
        <v>250.36963869563198</v>
      </c>
      <c r="AC5346">
        <v>1165.7720580383468</v>
      </c>
      <c r="AD5346">
        <v>4866.0643698084605</v>
      </c>
      <c r="AE5346">
        <v>2118.9356500865533</v>
      </c>
      <c r="AF5346">
        <v>2565.3365348628167</v>
      </c>
      <c r="AG5346">
        <v>14750.618812224167</v>
      </c>
      <c r="AH5346">
        <v>1506.9495509001677</v>
      </c>
      <c r="AI5346">
        <v>849.6521017362038</v>
      </c>
      <c r="AJ5346">
        <v>8954.8823904014153</v>
      </c>
      <c r="AK5346">
        <v>3288.8520765485018</v>
      </c>
      <c r="AL5346">
        <v>95694.1171875</v>
      </c>
      <c r="AM5346">
        <v>76257.78125</v>
      </c>
      <c r="AN5346">
        <v>19436.33984375</v>
      </c>
      <c r="AO5346" s="5" t="s">
        <v>4846</v>
      </c>
    </row>
    <row r="5347" spans="1:41" ht="14.25" x14ac:dyDescent="0.45">
      <c r="A5347">
        <v>2025</v>
      </c>
      <c r="B5347" s="5" t="s">
        <v>589</v>
      </c>
      <c r="C5347" s="5" t="s">
        <v>277</v>
      </c>
      <c r="D5347" s="5" t="s">
        <v>107</v>
      </c>
      <c r="E5347" s="5" t="s">
        <v>291</v>
      </c>
      <c r="F5347" s="5" t="s">
        <v>291</v>
      </c>
      <c r="G5347" s="5" t="s">
        <v>86</v>
      </c>
      <c r="H5347" s="5" t="s">
        <v>130</v>
      </c>
      <c r="I5347">
        <v>2931.3776449239008</v>
      </c>
      <c r="J5347">
        <v>5702.4103453210128</v>
      </c>
      <c r="K5347">
        <v>209.44661626757971</v>
      </c>
      <c r="L5347">
        <v>196.13504376107986</v>
      </c>
      <c r="M5347">
        <v>1066.4058882532061</v>
      </c>
      <c r="N5347">
        <v>691.49103381438283</v>
      </c>
      <c r="O5347">
        <v>1689.627159417272</v>
      </c>
      <c r="P5347">
        <v>798.90947164054694</v>
      </c>
      <c r="Q5347">
        <v>831.57423409190096</v>
      </c>
      <c r="R5347">
        <v>884.27442284761935</v>
      </c>
      <c r="S5347">
        <v>2283.2599127621957</v>
      </c>
      <c r="T5347">
        <v>2509.1903253016612</v>
      </c>
      <c r="U5347">
        <v>240.46407284140921</v>
      </c>
      <c r="V5347">
        <v>1893.3931996338786</v>
      </c>
      <c r="W5347">
        <v>608.47865388565288</v>
      </c>
      <c r="X5347">
        <v>1529.2941034926794</v>
      </c>
      <c r="Y5347">
        <v>12775.960739660959</v>
      </c>
      <c r="Z5347">
        <v>1514.489512861906</v>
      </c>
      <c r="AA5347">
        <v>12409.571349959404</v>
      </c>
      <c r="AB5347">
        <v>254.05552043679322</v>
      </c>
      <c r="AC5347">
        <v>1064.9551266819151</v>
      </c>
      <c r="AD5347">
        <v>3601.6182942368337</v>
      </c>
      <c r="AE5347">
        <v>1911.1666311047654</v>
      </c>
      <c r="AF5347">
        <v>1319.5445551281755</v>
      </c>
      <c r="AG5347">
        <v>14030.273103891783</v>
      </c>
      <c r="AH5347">
        <v>2559.3849788283715</v>
      </c>
      <c r="AI5347">
        <v>846.85173478931074</v>
      </c>
      <c r="AJ5347">
        <v>8190.7466228035355</v>
      </c>
      <c r="AK5347">
        <v>3215.6099960556203</v>
      </c>
      <c r="AL5347">
        <v>87759.953125</v>
      </c>
      <c r="AM5347">
        <v>67386.7421875</v>
      </c>
      <c r="AN5347">
        <v>20373.22265625</v>
      </c>
      <c r="AO5347" s="5" t="s">
        <v>1347</v>
      </c>
    </row>
    <row r="5348" spans="1:41" ht="14.25" x14ac:dyDescent="0.45">
      <c r="A5348">
        <v>2025</v>
      </c>
      <c r="B5348" s="5" t="s">
        <v>1509</v>
      </c>
      <c r="C5348" s="5" t="s">
        <v>277</v>
      </c>
      <c r="D5348" s="5" t="s">
        <v>107</v>
      </c>
      <c r="E5348" s="5" t="s">
        <v>291</v>
      </c>
      <c r="F5348" s="5" t="s">
        <v>291</v>
      </c>
      <c r="G5348" s="5" t="s">
        <v>86</v>
      </c>
      <c r="H5348" s="5" t="s">
        <v>130</v>
      </c>
      <c r="I5348">
        <v>2509.6457558076286</v>
      </c>
      <c r="J5348">
        <v>3837.6495715833894</v>
      </c>
      <c r="K5348">
        <v>217.92482950155886</v>
      </c>
      <c r="L5348">
        <v>204.57863968568245</v>
      </c>
      <c r="M5348">
        <v>626.16373641366738</v>
      </c>
      <c r="N5348">
        <v>629.69895273321038</v>
      </c>
      <c r="O5348">
        <v>1759.5795345492895</v>
      </c>
      <c r="P5348">
        <v>783.45957340624045</v>
      </c>
      <c r="Q5348">
        <v>786.91664327660669</v>
      </c>
      <c r="R5348">
        <v>927.24275202635397</v>
      </c>
      <c r="S5348">
        <v>1931.8457858552681</v>
      </c>
      <c r="T5348">
        <v>2834.8122850234481</v>
      </c>
      <c r="U5348">
        <v>234.39057837622045</v>
      </c>
      <c r="V5348">
        <v>2321.3962822914236</v>
      </c>
      <c r="W5348">
        <v>603.20605703395233</v>
      </c>
      <c r="X5348">
        <v>2371.7929451362847</v>
      </c>
      <c r="Y5348">
        <v>14210.808991774951</v>
      </c>
      <c r="Z5348">
        <v>967.53035728754833</v>
      </c>
      <c r="AA5348">
        <v>15333.924648583663</v>
      </c>
      <c r="AB5348"/>
      <c r="AC5348">
        <v>1114.9820683625671</v>
      </c>
      <c r="AD5348">
        <v>3480.2156505453058</v>
      </c>
      <c r="AE5348">
        <v>1684.4381102476013</v>
      </c>
      <c r="AF5348">
        <v>2086.2049773994331</v>
      </c>
      <c r="AG5348">
        <v>15521.464021617925</v>
      </c>
      <c r="AH5348">
        <v>2484.2181903199289</v>
      </c>
      <c r="AI5348">
        <v>850.44368550703439</v>
      </c>
      <c r="AJ5348">
        <v>12662.020559739092</v>
      </c>
      <c r="AK5348">
        <v>3466.9533760436825</v>
      </c>
      <c r="AL5348">
        <v>96443.5078125</v>
      </c>
      <c r="AM5348">
        <v>75816.3515625</v>
      </c>
      <c r="AN5348">
        <v>20627.15625</v>
      </c>
      <c r="AO5348" s="5" t="s">
        <v>3517</v>
      </c>
    </row>
    <row r="5349" spans="1:41" ht="14.25" x14ac:dyDescent="0.45">
      <c r="A5349">
        <v>2025</v>
      </c>
      <c r="B5349" s="5" t="s">
        <v>4071</v>
      </c>
      <c r="C5349" s="5" t="s">
        <v>277</v>
      </c>
      <c r="D5349" s="5" t="s">
        <v>107</v>
      </c>
      <c r="E5349" s="5" t="s">
        <v>291</v>
      </c>
      <c r="F5349" s="5" t="s">
        <v>291</v>
      </c>
      <c r="G5349" s="5" t="s">
        <v>87</v>
      </c>
      <c r="H5349" s="5" t="s">
        <v>130</v>
      </c>
      <c r="I5349">
        <v>3183.3767033883519</v>
      </c>
      <c r="J5349">
        <v>11950.14366106419</v>
      </c>
      <c r="K5349">
        <v>282.35663988017052</v>
      </c>
      <c r="L5349">
        <v>219.7908000000001</v>
      </c>
      <c r="M5349">
        <v>1148.9172641902701</v>
      </c>
      <c r="N5349">
        <v>953.59979172023088</v>
      </c>
      <c r="O5349"/>
      <c r="P5349">
        <v>882.83953557376276</v>
      </c>
      <c r="Q5349">
        <v>1156.602106636195</v>
      </c>
      <c r="R5349">
        <v>974.14902505215969</v>
      </c>
      <c r="S5349">
        <v>3032</v>
      </c>
      <c r="T5349">
        <v>2811.9825144054371</v>
      </c>
      <c r="U5349">
        <v>268.79244622993161</v>
      </c>
      <c r="V5349">
        <v>2351</v>
      </c>
      <c r="W5349">
        <v>785.32598715002985</v>
      </c>
      <c r="X5349">
        <v>1924.048493312544</v>
      </c>
      <c r="Y5349">
        <v>14752.917090556281</v>
      </c>
      <c r="Z5349">
        <v>1654</v>
      </c>
      <c r="AA5349">
        <v>14352</v>
      </c>
      <c r="AB5349">
        <v>243.4</v>
      </c>
      <c r="AC5349">
        <v>1301.8288299999999</v>
      </c>
      <c r="AD5349">
        <v>5444.6391778741872</v>
      </c>
      <c r="AE5349">
        <v>2366.2350410741342</v>
      </c>
      <c r="AF5349">
        <v>2922.0297391787171</v>
      </c>
      <c r="AG5349">
        <v>16814</v>
      </c>
      <c r="AH5349">
        <v>1650</v>
      </c>
      <c r="AI5349">
        <v>948.81436147830539</v>
      </c>
      <c r="AJ5349">
        <v>10200</v>
      </c>
      <c r="AK5349">
        <v>3672.691536489373</v>
      </c>
      <c r="AL5349">
        <v>108247.484375</v>
      </c>
      <c r="AM5349">
        <v>86303.3046875</v>
      </c>
      <c r="AN5349">
        <v>21944.177734375</v>
      </c>
      <c r="AO5349" s="5" t="s">
        <v>4847</v>
      </c>
    </row>
    <row r="5350" spans="1:41" ht="14.25" x14ac:dyDescent="0.45">
      <c r="A5350">
        <v>2025</v>
      </c>
      <c r="B5350" s="5" t="s">
        <v>5028</v>
      </c>
      <c r="C5350" s="5" t="s">
        <v>277</v>
      </c>
      <c r="D5350" s="5" t="s">
        <v>107</v>
      </c>
      <c r="E5350" s="5" t="s">
        <v>291</v>
      </c>
      <c r="F5350" s="5" t="s">
        <v>291</v>
      </c>
      <c r="G5350" s="5" t="s">
        <v>87</v>
      </c>
      <c r="H5350" s="5" t="s">
        <v>130</v>
      </c>
      <c r="I5350">
        <v>3292.91173775991</v>
      </c>
      <c r="J5350">
        <v>8711.7984079320377</v>
      </c>
      <c r="K5350">
        <v>351</v>
      </c>
      <c r="L5350">
        <v>216.31296402160751</v>
      </c>
      <c r="M5350">
        <v>1554.10413858432</v>
      </c>
      <c r="N5350">
        <v>1354.6770001314669</v>
      </c>
      <c r="O5350"/>
      <c r="P5350">
        <v>942.88060211688003</v>
      </c>
      <c r="Q5350">
        <v>1130.880359048816</v>
      </c>
      <c r="R5350">
        <v>990.9055537208601</v>
      </c>
      <c r="S5350">
        <v>2925.6087036557519</v>
      </c>
      <c r="T5350">
        <v>2981.6835400322439</v>
      </c>
      <c r="U5350">
        <v>268.79244622993161</v>
      </c>
      <c r="V5350">
        <v>2208</v>
      </c>
      <c r="W5350">
        <v>864.892737994752</v>
      </c>
      <c r="X5350">
        <v>3172.9778999999999</v>
      </c>
      <c r="Y5350">
        <v>14307.75426643561</v>
      </c>
      <c r="Z5350">
        <v>1990.089095822384</v>
      </c>
      <c r="AA5350">
        <v>12959</v>
      </c>
      <c r="AB5350">
        <v>370</v>
      </c>
      <c r="AC5350">
        <v>1363.645051275131</v>
      </c>
      <c r="AD5350">
        <v>4643.4512297963092</v>
      </c>
      <c r="AE5350">
        <v>2102.5452367658881</v>
      </c>
      <c r="AF5350">
        <v>3678.5515313008541</v>
      </c>
      <c r="AG5350">
        <v>19917</v>
      </c>
      <c r="AH5350">
        <v>4533.7409334263184</v>
      </c>
      <c r="AI5350">
        <v>915.57004686163202</v>
      </c>
      <c r="AJ5350">
        <v>9463.6384960614305</v>
      </c>
      <c r="AK5350">
        <v>3621</v>
      </c>
      <c r="AL5350">
        <v>110833.421875</v>
      </c>
      <c r="AM5350">
        <v>84899.390625</v>
      </c>
      <c r="AN5350">
        <v>25934.029296875</v>
      </c>
      <c r="AO5350" s="5" t="s">
        <v>6215</v>
      </c>
    </row>
    <row r="5351" spans="1:41" ht="14.25" x14ac:dyDescent="0.45">
      <c r="A5351">
        <v>2025</v>
      </c>
      <c r="B5351" s="5" t="s">
        <v>589</v>
      </c>
      <c r="C5351" s="5" t="s">
        <v>277</v>
      </c>
      <c r="D5351" s="5" t="s">
        <v>107</v>
      </c>
      <c r="E5351" s="5" t="s">
        <v>291</v>
      </c>
      <c r="F5351" s="5" t="s">
        <v>291</v>
      </c>
      <c r="G5351" s="5" t="s">
        <v>87</v>
      </c>
      <c r="H5351" s="5" t="s">
        <v>130</v>
      </c>
      <c r="I5351">
        <v>3205.8543629824949</v>
      </c>
      <c r="J5351">
        <v>6485.1191228197167</v>
      </c>
      <c r="K5351">
        <v>228.79430781538261</v>
      </c>
      <c r="L5351">
        <v>223.10034937416549</v>
      </c>
      <c r="M5351">
        <v>1195.0999999999999</v>
      </c>
      <c r="N5351">
        <v>800.56252840000002</v>
      </c>
      <c r="O5351">
        <v>1894.124826096956</v>
      </c>
      <c r="P5351">
        <v>1030.4000000000001</v>
      </c>
      <c r="Q5351">
        <v>925.03545019777084</v>
      </c>
      <c r="R5351">
        <v>969.77941196711856</v>
      </c>
      <c r="S5351">
        <v>2479.574620396008</v>
      </c>
      <c r="T5351">
        <v>2657.6552126229981</v>
      </c>
      <c r="U5351">
        <v>250.27153534491521</v>
      </c>
      <c r="V5351">
        <v>45</v>
      </c>
      <c r="W5351">
        <v>687.2724281830117</v>
      </c>
      <c r="X5351">
        <v>1748.11579645538</v>
      </c>
      <c r="Y5351">
        <v>14261.101350000001</v>
      </c>
      <c r="Z5351">
        <v>1702.2414393632471</v>
      </c>
      <c r="AA5351">
        <v>14159.193221290379</v>
      </c>
      <c r="AB5351">
        <v>243</v>
      </c>
      <c r="AC5351">
        <v>1205.5627899999999</v>
      </c>
      <c r="AD5351">
        <v>4048.1124875096648</v>
      </c>
      <c r="AE5351">
        <v>2067.9788074689991</v>
      </c>
      <c r="AF5351">
        <v>1500.9599795051579</v>
      </c>
      <c r="AG5351">
        <v>16259.229411638669</v>
      </c>
      <c r="AH5351">
        <v>2938.5313984339668</v>
      </c>
      <c r="AI5351">
        <v>949.04409861183535</v>
      </c>
      <c r="AJ5351">
        <v>9362.73377592014</v>
      </c>
      <c r="AK5351">
        <v>3603.6481533016699</v>
      </c>
      <c r="AL5351">
        <v>97127.1015625</v>
      </c>
      <c r="AM5351">
        <v>74454.125</v>
      </c>
      <c r="AN5351">
        <v>22672.974609375</v>
      </c>
      <c r="AO5351" s="5" t="s">
        <v>1348</v>
      </c>
    </row>
    <row r="5352" spans="1:41" ht="14.25" x14ac:dyDescent="0.45">
      <c r="A5352">
        <v>2025</v>
      </c>
      <c r="B5352" s="5" t="s">
        <v>1509</v>
      </c>
      <c r="C5352" s="5" t="s">
        <v>277</v>
      </c>
      <c r="D5352" s="5" t="s">
        <v>107</v>
      </c>
      <c r="E5352" s="5" t="s">
        <v>291</v>
      </c>
      <c r="F5352" s="5" t="s">
        <v>291</v>
      </c>
      <c r="G5352" s="5" t="s">
        <v>87</v>
      </c>
      <c r="H5352" s="5" t="s">
        <v>130</v>
      </c>
      <c r="I5352">
        <v>2913.758808429478</v>
      </c>
      <c r="J5352">
        <v>4455.5987510249661</v>
      </c>
      <c r="K5352">
        <v>258.5066146247467</v>
      </c>
      <c r="L5352">
        <v>232.5141486340938</v>
      </c>
      <c r="M5352">
        <v>730.57273285065969</v>
      </c>
      <c r="N5352">
        <v>716.76035330893683</v>
      </c>
      <c r="O5352">
        <v>2024.3183691083129</v>
      </c>
      <c r="P5352">
        <v>746.2013831999999</v>
      </c>
      <c r="Q5352">
        <v>901.51087332081818</v>
      </c>
      <c r="R5352">
        <v>1128.332483655111</v>
      </c>
      <c r="S5352">
        <v>2170.620720874897</v>
      </c>
      <c r="T5352">
        <v>3133.4602275679008</v>
      </c>
      <c r="U5352">
        <v>272.1330732738453</v>
      </c>
      <c r="V5352">
        <v>2752</v>
      </c>
      <c r="W5352">
        <v>691.32979174065008</v>
      </c>
      <c r="X5352">
        <v>2699.7141125178009</v>
      </c>
      <c r="Y5352">
        <v>16650.4863</v>
      </c>
      <c r="Z5352">
        <v>1108.845078919484</v>
      </c>
      <c r="AA5352">
        <v>17853.427615006622</v>
      </c>
      <c r="AB5352"/>
      <c r="AC5352">
        <v>1275.8437899999999</v>
      </c>
      <c r="AD5352">
        <v>4007.0148604373271</v>
      </c>
      <c r="AE5352">
        <v>1923.905385657858</v>
      </c>
      <c r="AF5352">
        <v>2422.13392667876</v>
      </c>
      <c r="AG5352">
        <v>19200.792379329388</v>
      </c>
      <c r="AH5352">
        <v>2898.4064402635381</v>
      </c>
      <c r="AI5352">
        <v>968.02498058407184</v>
      </c>
      <c r="AJ5352">
        <v>14754.039727245299</v>
      </c>
      <c r="AK5352">
        <v>4196.8307143640723</v>
      </c>
      <c r="AL5352">
        <v>113087.0703125</v>
      </c>
      <c r="AM5352">
        <v>89308.28125</v>
      </c>
      <c r="AN5352">
        <v>23778.798828125</v>
      </c>
      <c r="AO5352" s="5" t="s">
        <v>3518</v>
      </c>
    </row>
    <row r="5353" spans="1:41" ht="14.25" x14ac:dyDescent="0.45">
      <c r="A5353">
        <v>2025</v>
      </c>
      <c r="B5353" s="5" t="s">
        <v>4071</v>
      </c>
      <c r="C5353" s="5" t="s">
        <v>277</v>
      </c>
      <c r="D5353" s="5" t="s">
        <v>107</v>
      </c>
      <c r="E5353" s="5" t="s">
        <v>112</v>
      </c>
      <c r="F5353" s="5" t="s">
        <v>112</v>
      </c>
      <c r="G5353" s="5" t="s">
        <v>86</v>
      </c>
      <c r="H5353" s="5" t="s">
        <v>130</v>
      </c>
      <c r="I5353">
        <v>1251.8102123525689</v>
      </c>
      <c r="J5353">
        <v>3280.88838820511</v>
      </c>
      <c r="K5353">
        <v>325.50110299443622</v>
      </c>
      <c r="L5353">
        <v>265.38770247934696</v>
      </c>
      <c r="M5353">
        <v>1748.678659747635</v>
      </c>
      <c r="N5353">
        <v>886.61519098973804</v>
      </c>
      <c r="O5353">
        <v>1306.7903811965436</v>
      </c>
      <c r="P5353">
        <v>2115.7097041532033</v>
      </c>
      <c r="Q5353">
        <v>442.83300649500285</v>
      </c>
      <c r="R5353">
        <v>879.90766533115561</v>
      </c>
      <c r="S5353">
        <v>1709.5905485297467</v>
      </c>
      <c r="T5353">
        <v>822.90760458712236</v>
      </c>
      <c r="U5353">
        <v>136.40596133108468</v>
      </c>
      <c r="V5353">
        <v>1170.5860675251815</v>
      </c>
      <c r="W5353">
        <v>332.24894535205061</v>
      </c>
      <c r="X5353">
        <v>1333.1103194311381</v>
      </c>
      <c r="Y5353">
        <v>6907.2807060031582</v>
      </c>
      <c r="Z5353">
        <v>1241.5618484208208</v>
      </c>
      <c r="AA5353">
        <v>7660.2411642003754</v>
      </c>
      <c r="AB5353">
        <v>89.511774688964223</v>
      </c>
      <c r="AC5353">
        <v>1198.3591991799969</v>
      </c>
      <c r="AD5353">
        <v>1667.5598842993757</v>
      </c>
      <c r="AE5353">
        <v>1234.3614068806835</v>
      </c>
      <c r="AF5353">
        <v>2433.8549101528665</v>
      </c>
      <c r="AG5353">
        <v>10621.679906208281</v>
      </c>
      <c r="AH5353">
        <v>2336.0289625216933</v>
      </c>
      <c r="AI5353">
        <v>709.75780895639298</v>
      </c>
      <c r="AJ5353">
        <v>4009.5046938199275</v>
      </c>
      <c r="AK5353">
        <v>510.44962827077222</v>
      </c>
      <c r="AL5353">
        <v>58629.12109375</v>
      </c>
      <c r="AM5353">
        <v>45736.98828125</v>
      </c>
      <c r="AN5353">
        <v>12892.1357421875</v>
      </c>
      <c r="AO5353" s="5" t="s">
        <v>4848</v>
      </c>
    </row>
    <row r="5354" spans="1:41" ht="14.25" x14ac:dyDescent="0.45">
      <c r="A5354">
        <v>2025</v>
      </c>
      <c r="B5354" s="5" t="s">
        <v>5028</v>
      </c>
      <c r="C5354" s="5" t="s">
        <v>277</v>
      </c>
      <c r="D5354" s="5" t="s">
        <v>107</v>
      </c>
      <c r="E5354" s="5" t="s">
        <v>112</v>
      </c>
      <c r="F5354" s="5" t="s">
        <v>112</v>
      </c>
      <c r="G5354" s="5" t="s">
        <v>86</v>
      </c>
      <c r="H5354" s="5" t="s">
        <v>130</v>
      </c>
      <c r="I5354">
        <v>1300.81606718433</v>
      </c>
      <c r="J5354">
        <v>3548.611332262341</v>
      </c>
      <c r="K5354">
        <v>236</v>
      </c>
      <c r="L5354">
        <v>305</v>
      </c>
      <c r="M5354">
        <v>1900</v>
      </c>
      <c r="N5354">
        <v>1100.759</v>
      </c>
      <c r="O5354">
        <v>1356.4154903000001</v>
      </c>
      <c r="P5354">
        <v>1688.1289999999999</v>
      </c>
      <c r="Q5354">
        <v>491.97722830973282</v>
      </c>
      <c r="R5354">
        <v>843.83556661677369</v>
      </c>
      <c r="S5354">
        <v>1662</v>
      </c>
      <c r="T5354">
        <v>900</v>
      </c>
      <c r="U5354">
        <v>125</v>
      </c>
      <c r="V5354">
        <v>1385</v>
      </c>
      <c r="W5354">
        <v>388</v>
      </c>
      <c r="X5354">
        <v>1776.75</v>
      </c>
      <c r="Y5354">
        <v>8675</v>
      </c>
      <c r="Z5354">
        <v>1805.614815764935</v>
      </c>
      <c r="AA5354">
        <v>7340</v>
      </c>
      <c r="AB5354">
        <v>495</v>
      </c>
      <c r="AC5354">
        <v>1164.9000000000001</v>
      </c>
      <c r="AD5354">
        <v>3177.232068602621</v>
      </c>
      <c r="AE5354">
        <v>1054</v>
      </c>
      <c r="AF5354">
        <v>3355.83</v>
      </c>
      <c r="AG5354">
        <v>13332</v>
      </c>
      <c r="AH5354">
        <v>2551.25</v>
      </c>
      <c r="AI5354">
        <v>690</v>
      </c>
      <c r="AJ5354">
        <v>3897</v>
      </c>
      <c r="AK5354">
        <v>507</v>
      </c>
      <c r="AL5354">
        <v>67053.109375</v>
      </c>
      <c r="AM5354">
        <v>51413.47265625</v>
      </c>
      <c r="AN5354">
        <v>15639.6484375</v>
      </c>
      <c r="AO5354" s="5" t="s">
        <v>6216</v>
      </c>
    </row>
    <row r="5355" spans="1:41" ht="14.25" x14ac:dyDescent="0.45">
      <c r="A5355">
        <v>2025</v>
      </c>
      <c r="B5355" s="5" t="s">
        <v>589</v>
      </c>
      <c r="C5355" s="5" t="s">
        <v>277</v>
      </c>
      <c r="D5355" s="5" t="s">
        <v>107</v>
      </c>
      <c r="E5355" s="5" t="s">
        <v>112</v>
      </c>
      <c r="F5355" s="5" t="s">
        <v>112</v>
      </c>
      <c r="G5355" s="5" t="s">
        <v>86</v>
      </c>
      <c r="H5355" s="5" t="s">
        <v>130</v>
      </c>
      <c r="I5355">
        <v>1315.298577113716</v>
      </c>
      <c r="J5355">
        <v>3318.4251151308245</v>
      </c>
      <c r="K5355">
        <v>277.17992573590203</v>
      </c>
      <c r="L5355">
        <v>269.73795996992857</v>
      </c>
      <c r="M5355">
        <v>1359.1447595384</v>
      </c>
      <c r="N5355">
        <v>1115.5441987903637</v>
      </c>
      <c r="O5355">
        <v>1189.6899844945176</v>
      </c>
      <c r="P5355">
        <v>1504.6945263413982</v>
      </c>
      <c r="Q5355">
        <v>731.36395480911972</v>
      </c>
      <c r="R5355">
        <v>869.15768663788481</v>
      </c>
      <c r="S5355">
        <v>1222.0674832747166</v>
      </c>
      <c r="T5355">
        <v>836.39677510055378</v>
      </c>
      <c r="U5355">
        <v>125.45951626508307</v>
      </c>
      <c r="V5355">
        <v>1133.3176302612503</v>
      </c>
      <c r="W5355">
        <v>285.42039950306395</v>
      </c>
      <c r="X5355">
        <v>1146.9705776195096</v>
      </c>
      <c r="Y5355">
        <v>8761.2562191782999</v>
      </c>
      <c r="Z5355">
        <v>1069.6963568061292</v>
      </c>
      <c r="AA5355">
        <v>7732.8274178816418</v>
      </c>
      <c r="AB5355">
        <v>90.958149292185226</v>
      </c>
      <c r="AC5355">
        <v>1308.6002569231046</v>
      </c>
      <c r="AD5355">
        <v>2997.2784597128348</v>
      </c>
      <c r="AE5355">
        <v>1254.5951626508306</v>
      </c>
      <c r="AF5355">
        <v>2328.730018976858</v>
      </c>
      <c r="AG5355">
        <v>9202.5620750589569</v>
      </c>
      <c r="AH5355">
        <v>2056.4905707784865</v>
      </c>
      <c r="AI5355">
        <v>663.8899402360646</v>
      </c>
      <c r="AJ5355">
        <v>4239.4861537909319</v>
      </c>
      <c r="AK5355">
        <v>518.8169614147123</v>
      </c>
      <c r="AL5355">
        <v>58925.0546875</v>
      </c>
      <c r="AM5355">
        <v>46280.75390625</v>
      </c>
      <c r="AN5355">
        <v>12644.3037109375</v>
      </c>
      <c r="AO5355" s="5" t="s">
        <v>1349</v>
      </c>
    </row>
    <row r="5356" spans="1:41" ht="14.25" x14ac:dyDescent="0.45">
      <c r="A5356">
        <v>2025</v>
      </c>
      <c r="B5356" s="5" t="s">
        <v>1509</v>
      </c>
      <c r="C5356" s="5" t="s">
        <v>277</v>
      </c>
      <c r="D5356" s="5" t="s">
        <v>107</v>
      </c>
      <c r="E5356" s="5" t="s">
        <v>112</v>
      </c>
      <c r="F5356" s="5" t="s">
        <v>112</v>
      </c>
      <c r="G5356" s="5" t="s">
        <v>86</v>
      </c>
      <c r="H5356" s="5" t="s">
        <v>130</v>
      </c>
      <c r="I5356">
        <v>1299.117658725178</v>
      </c>
      <c r="J5356">
        <v>2745.2517973468648</v>
      </c>
      <c r="K5356">
        <v>300.86177760096632</v>
      </c>
      <c r="L5356">
        <v>285.7932755408026</v>
      </c>
      <c r="M5356">
        <v>1413.7508152781159</v>
      </c>
      <c r="N5356">
        <v>888.89213953575984</v>
      </c>
      <c r="O5356">
        <v>1114.8413776787918</v>
      </c>
      <c r="P5356">
        <v>1869.1231740126586</v>
      </c>
      <c r="Q5356">
        <v>724.32550309832243</v>
      </c>
      <c r="R5356">
        <v>857.01434728739741</v>
      </c>
      <c r="S5356">
        <v>1148.9702726880482</v>
      </c>
      <c r="T5356">
        <v>944.93742834114937</v>
      </c>
      <c r="U5356">
        <v>151.60996072495774</v>
      </c>
      <c r="V5356">
        <v>868.29250359792275</v>
      </c>
      <c r="W5356">
        <v>239.17416241790426</v>
      </c>
      <c r="X5356">
        <v>1533.9484253404657</v>
      </c>
      <c r="Y5356">
        <v>7186.7741077724086</v>
      </c>
      <c r="Z5356">
        <v>1814.7942548530814</v>
      </c>
      <c r="AA5356">
        <v>9064.0645400768608</v>
      </c>
      <c r="AB5356"/>
      <c r="AC5356">
        <v>1325.0122606294783</v>
      </c>
      <c r="AD5356">
        <v>2968.4326046825022</v>
      </c>
      <c r="AE5356">
        <v>1574.8957139019155</v>
      </c>
      <c r="AF5356">
        <v>2326.085117028294</v>
      </c>
      <c r="AG5356">
        <v>8658.0448658474834</v>
      </c>
      <c r="AH5356">
        <v>2065.6558754968446</v>
      </c>
      <c r="AI5356">
        <v>666.70585221847762</v>
      </c>
      <c r="AJ5356">
        <v>5076.5758766093359</v>
      </c>
      <c r="AK5356">
        <v>521.01754137501007</v>
      </c>
      <c r="AL5356">
        <v>59633.9609375</v>
      </c>
      <c r="AM5356">
        <v>46715.6640625</v>
      </c>
      <c r="AN5356">
        <v>12918.2958984375</v>
      </c>
      <c r="AO5356" s="5" t="s">
        <v>3519</v>
      </c>
    </row>
    <row r="5357" spans="1:41" ht="14.25" x14ac:dyDescent="0.45">
      <c r="A5357">
        <v>2025</v>
      </c>
      <c r="B5357" s="5" t="s">
        <v>4071</v>
      </c>
      <c r="C5357" s="5" t="s">
        <v>277</v>
      </c>
      <c r="D5357" s="5" t="s">
        <v>107</v>
      </c>
      <c r="E5357" s="5" t="s">
        <v>112</v>
      </c>
      <c r="F5357" s="5" t="s">
        <v>112</v>
      </c>
      <c r="G5357" s="5" t="s">
        <v>87</v>
      </c>
      <c r="H5357" s="5" t="s">
        <v>130</v>
      </c>
      <c r="I5357">
        <v>1425.86620452799</v>
      </c>
      <c r="J5357">
        <v>3755.4257175750909</v>
      </c>
      <c r="K5357">
        <v>363.48799505188879</v>
      </c>
      <c r="L5357">
        <v>301.62780000000009</v>
      </c>
      <c r="M5357">
        <v>1952.7769230769229</v>
      </c>
      <c r="N5357">
        <v>995.9297454833976</v>
      </c>
      <c r="O5357">
        <v>1456.4449272498159</v>
      </c>
      <c r="P5357">
        <v>2314.4172618093039</v>
      </c>
      <c r="Q5357">
        <v>495.48582862528241</v>
      </c>
      <c r="R5357">
        <v>968.22173174657337</v>
      </c>
      <c r="S5357">
        <v>1909</v>
      </c>
      <c r="T5357">
        <v>937.32750480181244</v>
      </c>
      <c r="U5357">
        <v>143.58570845616001</v>
      </c>
      <c r="V5357">
        <v>1349</v>
      </c>
      <c r="W5357">
        <v>373.57922510966068</v>
      </c>
      <c r="X5357">
        <v>1342.813545482009</v>
      </c>
      <c r="Y5357">
        <v>7684.4473027835384</v>
      </c>
      <c r="Z5357">
        <v>1390</v>
      </c>
      <c r="AA5357">
        <v>8683</v>
      </c>
      <c r="AB5357">
        <v>87.02</v>
      </c>
      <c r="AC5357">
        <v>1338.21919</v>
      </c>
      <c r="AD5357">
        <v>1865.8326704102169</v>
      </c>
      <c r="AE5357">
        <v>1378.4228011791361</v>
      </c>
      <c r="AF5357">
        <v>2772.2664577001119</v>
      </c>
      <c r="AG5357">
        <v>12107</v>
      </c>
      <c r="AH5357">
        <v>2558</v>
      </c>
      <c r="AI5357">
        <v>792.59311067800331</v>
      </c>
      <c r="AJ5357">
        <v>4567</v>
      </c>
      <c r="AK5357">
        <v>570.02382166170537</v>
      </c>
      <c r="AL5357">
        <v>65878.8125</v>
      </c>
      <c r="AM5357">
        <v>51669.9140625</v>
      </c>
      <c r="AN5357">
        <v>14208.8994140625</v>
      </c>
      <c r="AO5357" s="5" t="s">
        <v>4849</v>
      </c>
    </row>
    <row r="5358" spans="1:41" ht="14.25" x14ac:dyDescent="0.45">
      <c r="A5358">
        <v>2025</v>
      </c>
      <c r="B5358" s="5" t="s">
        <v>589</v>
      </c>
      <c r="C5358" s="5" t="s">
        <v>277</v>
      </c>
      <c r="D5358" s="5" t="s">
        <v>107</v>
      </c>
      <c r="E5358" s="5" t="s">
        <v>112</v>
      </c>
      <c r="F5358" s="5" t="s">
        <v>112</v>
      </c>
      <c r="G5358" s="5" t="s">
        <v>87</v>
      </c>
      <c r="H5358" s="5" t="s">
        <v>130</v>
      </c>
      <c r="I5358">
        <v>1438.4552905922631</v>
      </c>
      <c r="J5358">
        <v>3773.9097799999972</v>
      </c>
      <c r="K5358">
        <v>302.78450126902931</v>
      </c>
      <c r="L5358">
        <v>306.82244210306351</v>
      </c>
      <c r="M5358">
        <v>1523.2</v>
      </c>
      <c r="N5358">
        <v>1291.5032020000001</v>
      </c>
      <c r="O5358">
        <v>1333.679636025229</v>
      </c>
      <c r="P5358">
        <v>1894.4</v>
      </c>
      <c r="Q5358">
        <v>813.56246677612796</v>
      </c>
      <c r="R5358">
        <v>953.20096168792884</v>
      </c>
      <c r="S5358">
        <v>1327.140856370306</v>
      </c>
      <c r="T5358">
        <v>847.60608633037987</v>
      </c>
      <c r="U5358">
        <v>130.57645322343399</v>
      </c>
      <c r="V5358">
        <v>27</v>
      </c>
      <c r="W5358">
        <v>322.3803657971859</v>
      </c>
      <c r="X5358">
        <v>1311.086847341536</v>
      </c>
      <c r="Y5358">
        <v>9792.9837999999982</v>
      </c>
      <c r="Z5358">
        <v>1202.3070814471321</v>
      </c>
      <c r="AA5358">
        <v>8823.0765164210352</v>
      </c>
      <c r="AB5358">
        <v>87</v>
      </c>
      <c r="AC5358">
        <v>1481.37679</v>
      </c>
      <c r="AD5358">
        <v>3368.852379699013</v>
      </c>
      <c r="AE5358">
        <v>1405.991257202719</v>
      </c>
      <c r="AF5358">
        <v>2648.8916558160699</v>
      </c>
      <c r="AG5358">
        <v>10664.55134873498</v>
      </c>
      <c r="AH5358">
        <v>2361.1383839497062</v>
      </c>
      <c r="AI5358">
        <v>744.00370693643879</v>
      </c>
      <c r="AJ5358">
        <v>4846.1003657634701</v>
      </c>
      <c r="AK5358">
        <v>581.42429809493956</v>
      </c>
      <c r="AL5358">
        <v>65605</v>
      </c>
      <c r="AM5358">
        <v>51494.70703125</v>
      </c>
      <c r="AN5358">
        <v>14110.296875</v>
      </c>
      <c r="AO5358" s="5" t="s">
        <v>1350</v>
      </c>
    </row>
    <row r="5359" spans="1:41" ht="14.25" x14ac:dyDescent="0.45">
      <c r="A5359">
        <v>2025</v>
      </c>
      <c r="B5359" s="5" t="s">
        <v>5028</v>
      </c>
      <c r="C5359" s="5" t="s">
        <v>277</v>
      </c>
      <c r="D5359" s="5" t="s">
        <v>107</v>
      </c>
      <c r="E5359" s="5" t="s">
        <v>112</v>
      </c>
      <c r="F5359" s="5" t="s">
        <v>112</v>
      </c>
      <c r="G5359" s="5" t="s">
        <v>87</v>
      </c>
      <c r="H5359" s="5" t="s">
        <v>130</v>
      </c>
      <c r="I5359">
        <v>1494.228772622542</v>
      </c>
      <c r="J5359">
        <v>4250.8364021160069</v>
      </c>
      <c r="K5359">
        <v>262</v>
      </c>
      <c r="L5359">
        <v>350.93326609888447</v>
      </c>
      <c r="M5359">
        <v>2139.7085966016002</v>
      </c>
      <c r="N5359">
        <v>1249.383465969109</v>
      </c>
      <c r="O5359">
        <v>1527.5441500834129</v>
      </c>
      <c r="P5359">
        <v>1912.3175955869999</v>
      </c>
      <c r="Q5359">
        <v>560.04796373482611</v>
      </c>
      <c r="R5359">
        <v>943.7833985585919</v>
      </c>
      <c r="S5359">
        <v>1842.501578429655</v>
      </c>
      <c r="T5359">
        <v>1032.1212253957769</v>
      </c>
      <c r="U5359">
        <v>143.58570845616001</v>
      </c>
      <c r="V5359">
        <v>1603</v>
      </c>
      <c r="W5359">
        <v>436.95101867443202</v>
      </c>
      <c r="X5359">
        <v>2057.4765000000002</v>
      </c>
      <c r="Y5359">
        <v>9893.9631934100398</v>
      </c>
      <c r="Z5359">
        <v>2049.4089048788769</v>
      </c>
      <c r="AA5359">
        <v>8683</v>
      </c>
      <c r="AB5359">
        <v>592</v>
      </c>
      <c r="AC5359">
        <v>1311.8666022006339</v>
      </c>
      <c r="AD5359">
        <v>3616.8388452597919</v>
      </c>
      <c r="AE5359">
        <v>1186.975189904256</v>
      </c>
      <c r="AF5359">
        <v>3861.2209258118669</v>
      </c>
      <c r="AG5359">
        <v>16499</v>
      </c>
      <c r="AH5359">
        <v>2940.6550363577499</v>
      </c>
      <c r="AI5359">
        <v>777.05206929216013</v>
      </c>
      <c r="AJ5359">
        <v>4565.9566077658292</v>
      </c>
      <c r="AK5359">
        <v>571</v>
      </c>
      <c r="AL5359">
        <v>78355.3671875</v>
      </c>
      <c r="AM5359">
        <v>60559.51171875</v>
      </c>
      <c r="AN5359">
        <v>17795.849609375</v>
      </c>
      <c r="AO5359" s="5" t="s">
        <v>6217</v>
      </c>
    </row>
    <row r="5360" spans="1:41" ht="14.25" x14ac:dyDescent="0.45">
      <c r="A5360">
        <v>2025</v>
      </c>
      <c r="B5360" s="5" t="s">
        <v>1509</v>
      </c>
      <c r="C5360" s="5" t="s">
        <v>277</v>
      </c>
      <c r="D5360" s="5" t="s">
        <v>107</v>
      </c>
      <c r="E5360" s="5" t="s">
        <v>112</v>
      </c>
      <c r="F5360" s="5" t="s">
        <v>112</v>
      </c>
      <c r="G5360" s="5" t="s">
        <v>87</v>
      </c>
      <c r="H5360" s="5" t="s">
        <v>130</v>
      </c>
      <c r="I5360">
        <v>1508.3067052539509</v>
      </c>
      <c r="J5360">
        <v>3187.3</v>
      </c>
      <c r="K5360">
        <v>356.88801397939341</v>
      </c>
      <c r="L5360">
        <v>324.81876040340751</v>
      </c>
      <c r="M5360">
        <v>1649.4851691718579</v>
      </c>
      <c r="N5360">
        <v>1011.789270447021</v>
      </c>
      <c r="O5360">
        <v>1282.575658084854</v>
      </c>
      <c r="P5360">
        <v>1780.2351839999999</v>
      </c>
      <c r="Q5360">
        <v>829.80493861175091</v>
      </c>
      <c r="R5360">
        <v>1042.873751118163</v>
      </c>
      <c r="S5360">
        <v>1290.982282243519</v>
      </c>
      <c r="T5360">
        <v>1044.4867425226339</v>
      </c>
      <c r="U5360">
        <v>176.02279424724301</v>
      </c>
      <c r="V5360">
        <v>1029</v>
      </c>
      <c r="W5360">
        <v>274.11565577964228</v>
      </c>
      <c r="X5360">
        <v>1746.030242757196</v>
      </c>
      <c r="Y5360">
        <v>8420.5821000000051</v>
      </c>
      <c r="Z5360">
        <v>2079.8579223774491</v>
      </c>
      <c r="AA5360">
        <v>10553.37259525125</v>
      </c>
      <c r="AB5360"/>
      <c r="AC5360">
        <v>1516.1756600000001</v>
      </c>
      <c r="AD5360">
        <v>3417.763366849334</v>
      </c>
      <c r="AE5360">
        <v>1798.789951018141</v>
      </c>
      <c r="AF5360">
        <v>2700.6405119979918</v>
      </c>
      <c r="AG5360">
        <v>10710.415051603341</v>
      </c>
      <c r="AH5360">
        <v>2410.0581487720378</v>
      </c>
      <c r="AI5360">
        <v>758.88378107516758</v>
      </c>
      <c r="AJ5360">
        <v>5915.3277953145753</v>
      </c>
      <c r="AK5360">
        <v>630.70430524807421</v>
      </c>
      <c r="AL5360">
        <v>69447.28125</v>
      </c>
      <c r="AM5360">
        <v>54585.3125</v>
      </c>
      <c r="AN5360">
        <v>14861.9736328125</v>
      </c>
      <c r="AO5360" s="5" t="s">
        <v>3520</v>
      </c>
    </row>
    <row r="5361" spans="1:41" ht="14.25" x14ac:dyDescent="0.45">
      <c r="A5361">
        <v>2025</v>
      </c>
      <c r="B5361" s="5" t="s">
        <v>4071</v>
      </c>
      <c r="C5361" s="5" t="s">
        <v>277</v>
      </c>
      <c r="D5361" s="5" t="s">
        <v>107</v>
      </c>
      <c r="E5361" s="5" t="s">
        <v>113</v>
      </c>
      <c r="F5361" s="5" t="s">
        <v>113</v>
      </c>
      <c r="G5361" s="5" t="s">
        <v>86</v>
      </c>
      <c r="H5361" s="5" t="s">
        <v>130</v>
      </c>
      <c r="I5361">
        <v>-1375.9460869715883</v>
      </c>
      <c r="J5361">
        <v>4426.3392201929291</v>
      </c>
      <c r="K5361">
        <v>198.67664024448041</v>
      </c>
      <c r="L5361">
        <v>244.81501236466889</v>
      </c>
      <c r="M5361">
        <v>3063.1876974457928</v>
      </c>
      <c r="N5361">
        <v>3584.458557858512</v>
      </c>
      <c r="O5361">
        <v>1833.0693054563283</v>
      </c>
      <c r="P5361">
        <v>2507.7653256116159</v>
      </c>
      <c r="Q5361">
        <v>1142.1762111113169</v>
      </c>
      <c r="R5361">
        <v>2453.2932961753586</v>
      </c>
      <c r="S5361">
        <v>3072.5312686271682</v>
      </c>
      <c r="T5361">
        <v>3085.9035172017088</v>
      </c>
      <c r="U5361">
        <v>257.15862643347572</v>
      </c>
      <c r="V5361">
        <v>2135.4452339035824</v>
      </c>
      <c r="W5361">
        <v>1542.9517586008544</v>
      </c>
      <c r="X5361">
        <v>3055.0444820296916</v>
      </c>
      <c r="Y5361">
        <v>17374.665436351355</v>
      </c>
      <c r="Z5361">
        <v>818.79306656418669</v>
      </c>
      <c r="AA5361">
        <v>15847.143195336508</v>
      </c>
      <c r="AB5361">
        <v>806.44945249537989</v>
      </c>
      <c r="AC5361">
        <v>2432.9997260338114</v>
      </c>
      <c r="AD5361">
        <v>2211.7462556354062</v>
      </c>
      <c r="AE5361">
        <v>5055.7643616611449</v>
      </c>
      <c r="AF5361">
        <v>8891.722394465005</v>
      </c>
      <c r="AG5361">
        <v>35317.137119867824</v>
      </c>
      <c r="AH5361">
        <v>3978.7582681787367</v>
      </c>
      <c r="AI5361">
        <v>1130.4693218015593</v>
      </c>
      <c r="AJ5361">
        <v>4814.5661793099371</v>
      </c>
      <c r="AK5361">
        <v>2324.6430071777249</v>
      </c>
      <c r="AL5361">
        <v>132231.734375</v>
      </c>
      <c r="AM5361">
        <v>105928.296875</v>
      </c>
      <c r="AN5361">
        <v>26303.4296875</v>
      </c>
      <c r="AO5361" s="5" t="s">
        <v>4850</v>
      </c>
    </row>
    <row r="5362" spans="1:41" ht="14.25" x14ac:dyDescent="0.45">
      <c r="A5362">
        <v>2025</v>
      </c>
      <c r="B5362" s="5" t="s">
        <v>589</v>
      </c>
      <c r="C5362" s="5" t="s">
        <v>277</v>
      </c>
      <c r="D5362" s="5" t="s">
        <v>107</v>
      </c>
      <c r="E5362" s="5" t="s">
        <v>113</v>
      </c>
      <c r="F5362" s="5" t="s">
        <v>113</v>
      </c>
      <c r="G5362" s="5" t="s">
        <v>86</v>
      </c>
      <c r="H5362" s="5" t="s">
        <v>130</v>
      </c>
      <c r="I5362">
        <v>6159.2220443953092</v>
      </c>
      <c r="J5362">
        <v>3287.2715888991788</v>
      </c>
      <c r="K5362">
        <v>157.73920430412005</v>
      </c>
      <c r="L5362">
        <v>333.89034537723865</v>
      </c>
      <c r="M5362">
        <v>2432.6879704795233</v>
      </c>
      <c r="N5362">
        <v>4727.1054736745546</v>
      </c>
      <c r="O5362">
        <v>1466.3866511587162</v>
      </c>
      <c r="P5362">
        <v>2028.262179618843</v>
      </c>
      <c r="Q5362">
        <v>766.02189169511712</v>
      </c>
      <c r="R5362">
        <v>2059.6270586851138</v>
      </c>
      <c r="S5362">
        <v>3122.8515994270861</v>
      </c>
      <c r="T5362">
        <v>2509.1903253016612</v>
      </c>
      <c r="U5362">
        <v>261.37399221892304</v>
      </c>
      <c r="V5362">
        <v>2300.091131526523</v>
      </c>
      <c r="W5362">
        <v>2023.0346997744643</v>
      </c>
      <c r="X5362">
        <v>2996.0634480624008</v>
      </c>
      <c r="Y5362">
        <v>17840.343212894812</v>
      </c>
      <c r="Z5362">
        <v>983.98107705898428</v>
      </c>
      <c r="AA5362">
        <v>15997.635421704461</v>
      </c>
      <c r="AB5362">
        <v>819.66883959854272</v>
      </c>
      <c r="AC5362">
        <v>2220.4828864724523</v>
      </c>
      <c r="AD5362">
        <v>1871.1941837267411</v>
      </c>
      <c r="AE5362">
        <v>5920.6436717430452</v>
      </c>
      <c r="AF5362">
        <v>7204.5127215223947</v>
      </c>
      <c r="AG5362">
        <v>44222.875163003373</v>
      </c>
      <c r="AH5362">
        <v>3977.0421002297071</v>
      </c>
      <c r="AI5362">
        <v>1212.775323895803</v>
      </c>
      <c r="AJ5362">
        <v>4568.8483155390968</v>
      </c>
      <c r="AK5362">
        <v>2350.8029134968383</v>
      </c>
      <c r="AL5362">
        <v>145821.625</v>
      </c>
      <c r="AM5362">
        <v>120882.1953125</v>
      </c>
      <c r="AN5362">
        <v>24939.4375</v>
      </c>
      <c r="AO5362" s="5" t="s">
        <v>1351</v>
      </c>
    </row>
    <row r="5363" spans="1:41" ht="14.25" x14ac:dyDescent="0.45">
      <c r="A5363">
        <v>2025</v>
      </c>
      <c r="B5363" s="5" t="s">
        <v>1509</v>
      </c>
      <c r="C5363" s="5" t="s">
        <v>277</v>
      </c>
      <c r="D5363" s="5" t="s">
        <v>107</v>
      </c>
      <c r="E5363" s="5" t="s">
        <v>113</v>
      </c>
      <c r="F5363" s="5" t="s">
        <v>113</v>
      </c>
      <c r="G5363" s="5" t="s">
        <v>86</v>
      </c>
      <c r="H5363" s="5" t="s">
        <v>130</v>
      </c>
      <c r="I5363">
        <v>3128.7928182851388</v>
      </c>
      <c r="J5363">
        <v>4249.3885329496306</v>
      </c>
      <c r="K5363">
        <v>188.56205383938115</v>
      </c>
      <c r="L5363">
        <v>393.73677889254458</v>
      </c>
      <c r="M5363">
        <v>2031.5103711841753</v>
      </c>
      <c r="N5363">
        <v>3727.7078094639464</v>
      </c>
      <c r="O5363">
        <v>1560.9755956612437</v>
      </c>
      <c r="P5363">
        <v>2779.6559373543532</v>
      </c>
      <c r="Q5363">
        <v>1338.9952347079754</v>
      </c>
      <c r="R5363">
        <v>2447.3879394035766</v>
      </c>
      <c r="S5363">
        <v>6391.1110509118553</v>
      </c>
      <c r="T5363">
        <v>2021.1161661741251</v>
      </c>
      <c r="U5363">
        <v>270.35709755316219</v>
      </c>
      <c r="V5363">
        <v>2589.1285536547493</v>
      </c>
      <c r="W5363">
        <v>2031.6154709334712</v>
      </c>
      <c r="X5363">
        <v>2767.280756811334</v>
      </c>
      <c r="Y5363">
        <v>17595.784846188137</v>
      </c>
      <c r="Z5363">
        <v>875.97456770869076</v>
      </c>
      <c r="AA5363">
        <v>10168.187270125498</v>
      </c>
      <c r="AB5363"/>
      <c r="AC5363">
        <v>3269.4835020603768</v>
      </c>
      <c r="AD5363">
        <v>1749.7332865459746</v>
      </c>
      <c r="AE5363">
        <v>5027.2969248612389</v>
      </c>
      <c r="AF5363">
        <v>7027.1846754303469</v>
      </c>
      <c r="AG5363">
        <v>43890.510168883295</v>
      </c>
      <c r="AH5363">
        <v>3939.0024577141899</v>
      </c>
      <c r="AI5363">
        <v>1217.9193520841482</v>
      </c>
      <c r="AJ5363">
        <v>4699.3148903823749</v>
      </c>
      <c r="AK5363">
        <v>2369.507246490175</v>
      </c>
      <c r="AL5363">
        <v>139747.21875</v>
      </c>
      <c r="AM5363">
        <v>113478.8828125</v>
      </c>
      <c r="AN5363">
        <v>26268.333984375</v>
      </c>
      <c r="AO5363" s="5" t="s">
        <v>3521</v>
      </c>
    </row>
    <row r="5364" spans="1:41" ht="14.25" x14ac:dyDescent="0.45">
      <c r="A5364">
        <v>2025</v>
      </c>
      <c r="B5364" s="5" t="s">
        <v>5028</v>
      </c>
      <c r="C5364" s="5" t="s">
        <v>277</v>
      </c>
      <c r="D5364" s="5" t="s">
        <v>107</v>
      </c>
      <c r="E5364" s="5" t="s">
        <v>113</v>
      </c>
      <c r="F5364" s="5" t="s">
        <v>113</v>
      </c>
      <c r="G5364" s="5" t="s">
        <v>86</v>
      </c>
      <c r="H5364" s="5" t="s">
        <v>130</v>
      </c>
      <c r="I5364">
        <v>4181.5519670169051</v>
      </c>
      <c r="J5364">
        <v>13768.83444912079</v>
      </c>
      <c r="K5364">
        <v>104.8708</v>
      </c>
      <c r="L5364">
        <v>238</v>
      </c>
      <c r="M5364">
        <v>3717</v>
      </c>
      <c r="N5364">
        <v>4100.3999999999996</v>
      </c>
      <c r="O5364">
        <v>2090.4075781134179</v>
      </c>
      <c r="P5364">
        <v>3111</v>
      </c>
      <c r="Q5364">
        <v>1293.283677433888</v>
      </c>
      <c r="R5364">
        <v>2385</v>
      </c>
      <c r="S5364">
        <v>4000</v>
      </c>
      <c r="T5364">
        <v>4000</v>
      </c>
      <c r="U5364">
        <v>250</v>
      </c>
      <c r="V5364">
        <v>2149</v>
      </c>
      <c r="W5364">
        <v>1595.7721480970879</v>
      </c>
      <c r="X5364">
        <v>3145.35</v>
      </c>
      <c r="Y5364">
        <v>17950</v>
      </c>
      <c r="Z5364">
        <v>1634.12</v>
      </c>
      <c r="AA5364">
        <v>17813</v>
      </c>
      <c r="AB5364">
        <v>564</v>
      </c>
      <c r="AC5364">
        <v>2567.741265987248</v>
      </c>
      <c r="AD5364">
        <v>2874.259</v>
      </c>
      <c r="AE5364">
        <v>5350</v>
      </c>
      <c r="AF5364">
        <v>8670</v>
      </c>
      <c r="AG5364">
        <v>35827</v>
      </c>
      <c r="AH5364">
        <v>8177</v>
      </c>
      <c r="AI5364">
        <v>1367</v>
      </c>
      <c r="AJ5364">
        <v>4698</v>
      </c>
      <c r="AK5364">
        <v>2427</v>
      </c>
      <c r="AL5364">
        <v>160049.59375</v>
      </c>
      <c r="AM5364">
        <v>125986.9296875</v>
      </c>
      <c r="AN5364">
        <v>34062.66015625</v>
      </c>
      <c r="AO5364" s="5" t="s">
        <v>6218</v>
      </c>
    </row>
    <row r="5365" spans="1:41" ht="14.25" x14ac:dyDescent="0.45">
      <c r="A5365">
        <v>2025</v>
      </c>
      <c r="B5365" s="5" t="s">
        <v>1509</v>
      </c>
      <c r="C5365" s="5" t="s">
        <v>277</v>
      </c>
      <c r="D5365" s="5" t="s">
        <v>107</v>
      </c>
      <c r="E5365" s="5" t="s">
        <v>113</v>
      </c>
      <c r="F5365" s="5" t="s">
        <v>113</v>
      </c>
      <c r="G5365" s="5" t="s">
        <v>87</v>
      </c>
      <c r="H5365" s="5" t="s">
        <v>130</v>
      </c>
      <c r="I5365">
        <v>3827</v>
      </c>
      <c r="J5365">
        <v>4909.6364868936189</v>
      </c>
      <c r="K5365">
        <v>223.67592667708831</v>
      </c>
      <c r="L5365">
        <v>447.50210516009008</v>
      </c>
      <c r="M5365">
        <v>2370.2523755064349</v>
      </c>
      <c r="N5365">
        <v>4243.0960936914171</v>
      </c>
      <c r="O5365">
        <v>1795.8333283503709</v>
      </c>
      <c r="P5365">
        <v>2647.4666666666699</v>
      </c>
      <c r="Q5365">
        <v>1533.985554540737</v>
      </c>
      <c r="R5365">
        <v>2978.1492560605261</v>
      </c>
      <c r="S5365">
        <v>7375</v>
      </c>
      <c r="T5365">
        <v>2234.041088173411</v>
      </c>
      <c r="U5365">
        <v>313.89106314865001</v>
      </c>
      <c r="V5365">
        <v>3069</v>
      </c>
      <c r="W5365">
        <v>2328.4187617805428</v>
      </c>
      <c r="X5365">
        <v>3149.8815812664529</v>
      </c>
      <c r="Y5365">
        <v>20255</v>
      </c>
      <c r="Z5365">
        <v>1003.916912111657</v>
      </c>
      <c r="AA5365">
        <v>11838.91270913381</v>
      </c>
      <c r="AB5365"/>
      <c r="AC5365">
        <v>3854.9452823346751</v>
      </c>
      <c r="AD5365">
        <v>2014.58989470753</v>
      </c>
      <c r="AE5365">
        <v>5742</v>
      </c>
      <c r="AF5365">
        <v>8158.7296530249096</v>
      </c>
      <c r="AG5365">
        <v>54294.657514383667</v>
      </c>
      <c r="AH5365">
        <v>4573.2761610000889</v>
      </c>
      <c r="AI5365">
        <v>1386.3073796018809</v>
      </c>
      <c r="AJ5365">
        <v>5475.7357450512318</v>
      </c>
      <c r="AK5365">
        <v>2828.4080112923511</v>
      </c>
      <c r="AL5365">
        <v>164873.328125</v>
      </c>
      <c r="AM5365">
        <v>134593.625</v>
      </c>
      <c r="AN5365">
        <v>30279.68359375</v>
      </c>
      <c r="AO5365" s="5" t="s">
        <v>3522</v>
      </c>
    </row>
    <row r="5366" spans="1:41" ht="14.25" x14ac:dyDescent="0.45">
      <c r="A5366">
        <v>2025</v>
      </c>
      <c r="B5366" s="5" t="s">
        <v>589</v>
      </c>
      <c r="C5366" s="5" t="s">
        <v>277</v>
      </c>
      <c r="D5366" s="5" t="s">
        <v>107</v>
      </c>
      <c r="E5366" s="5" t="s">
        <v>113</v>
      </c>
      <c r="F5366" s="5" t="s">
        <v>113</v>
      </c>
      <c r="G5366" s="5" t="s">
        <v>87</v>
      </c>
      <c r="H5366" s="5" t="s">
        <v>130</v>
      </c>
      <c r="I5366">
        <v>7578.3198059848964</v>
      </c>
      <c r="J5366">
        <v>3738.4801429739832</v>
      </c>
      <c r="K5366">
        <v>172.3104087678534</v>
      </c>
      <c r="L5366">
        <v>379.79471326431258</v>
      </c>
      <c r="M5366">
        <v>2726.248370645405</v>
      </c>
      <c r="N5366">
        <v>5472.7296883999998</v>
      </c>
      <c r="O5366">
        <v>1643.8652427762979</v>
      </c>
      <c r="P5366">
        <v>2511</v>
      </c>
      <c r="Q5366">
        <v>852.11563369245835</v>
      </c>
      <c r="R5366">
        <v>2258.782869022788</v>
      </c>
      <c r="S5366">
        <v>3391.3544077576789</v>
      </c>
      <c r="T5366">
        <v>2570.1603908082488</v>
      </c>
      <c r="U5366">
        <v>272.03427754882091</v>
      </c>
      <c r="V5366">
        <v>54</v>
      </c>
      <c r="W5366">
        <v>2285.0036916393951</v>
      </c>
      <c r="X5366">
        <v>3424.7603706696218</v>
      </c>
      <c r="Y5366">
        <v>20249</v>
      </c>
      <c r="Z5366">
        <v>1105.965641025743</v>
      </c>
      <c r="AA5366">
        <v>18253.13740755547</v>
      </c>
      <c r="AB5366">
        <v>784</v>
      </c>
      <c r="AC5366">
        <v>2513.6567100000002</v>
      </c>
      <c r="AD5366">
        <v>2103.1669440985938</v>
      </c>
      <c r="AE5366">
        <v>6635.1070746158293</v>
      </c>
      <c r="AF5366">
        <v>8195.0133664039149</v>
      </c>
      <c r="AG5366">
        <v>51248.458757234162</v>
      </c>
      <c r="AH5366">
        <v>4546.1040506868812</v>
      </c>
      <c r="AI5366">
        <v>1359.124881962628</v>
      </c>
      <c r="AJ5366">
        <v>5222.5898823265052</v>
      </c>
      <c r="AK5366">
        <v>2474.3747489012349</v>
      </c>
      <c r="AL5366">
        <v>164020.671875</v>
      </c>
      <c r="AM5366">
        <v>136540.1875</v>
      </c>
      <c r="AN5366">
        <v>27480.47265625</v>
      </c>
      <c r="AO5366" s="5" t="s">
        <v>1352</v>
      </c>
    </row>
    <row r="5367" spans="1:41" ht="14.25" x14ac:dyDescent="0.45">
      <c r="A5367">
        <v>2025</v>
      </c>
      <c r="B5367" s="5" t="s">
        <v>5028</v>
      </c>
      <c r="C5367" s="5" t="s">
        <v>277</v>
      </c>
      <c r="D5367" s="5" t="s">
        <v>107</v>
      </c>
      <c r="E5367" s="5" t="s">
        <v>113</v>
      </c>
      <c r="F5367" s="5" t="s">
        <v>113</v>
      </c>
      <c r="G5367" s="5" t="s">
        <v>87</v>
      </c>
      <c r="H5367" s="5" t="s">
        <v>130</v>
      </c>
      <c r="I5367">
        <v>4803.2888130429728</v>
      </c>
      <c r="J5367">
        <v>16228.68955386985</v>
      </c>
      <c r="K5367">
        <v>116.5753167111848</v>
      </c>
      <c r="L5367">
        <v>273.8430076443754</v>
      </c>
      <c r="M5367">
        <v>4185.9457124042883</v>
      </c>
      <c r="N5367">
        <v>4654.0359550634921</v>
      </c>
      <c r="O5367">
        <v>2354.1384554160059</v>
      </c>
      <c r="P5367">
        <v>3524.1506363765102</v>
      </c>
      <c r="Q5367">
        <v>1472.2244209692169</v>
      </c>
      <c r="R5367">
        <v>2667.4905569422322</v>
      </c>
      <c r="S5367">
        <v>4434.4201646923102</v>
      </c>
      <c r="T5367">
        <v>4587.2054462034521</v>
      </c>
      <c r="U5367">
        <v>264.05326753750001</v>
      </c>
      <c r="V5367">
        <v>2486</v>
      </c>
      <c r="W5367">
        <v>1797.0986228951269</v>
      </c>
      <c r="X5367">
        <v>3642.3153000000002</v>
      </c>
      <c r="Y5367">
        <v>21588</v>
      </c>
      <c r="Z5367">
        <v>1854.758861303374</v>
      </c>
      <c r="AA5367">
        <v>20712</v>
      </c>
      <c r="AB5367">
        <v>674</v>
      </c>
      <c r="AC5367">
        <v>2891.693716148206</v>
      </c>
      <c r="AD5367">
        <v>3271.9459510899728</v>
      </c>
      <c r="AE5367">
        <v>6024.9689430624003</v>
      </c>
      <c r="AF5367">
        <v>9975.7095641879623</v>
      </c>
      <c r="AG5367">
        <v>44340</v>
      </c>
      <c r="AH5367">
        <v>9555.1435174772869</v>
      </c>
      <c r="AI5367">
        <v>1539.4640271338881</v>
      </c>
      <c r="AJ5367">
        <v>5504.4557719486438</v>
      </c>
      <c r="AK5367">
        <v>2609</v>
      </c>
      <c r="AL5367">
        <v>188032.625</v>
      </c>
      <c r="AM5367">
        <v>149265.359375</v>
      </c>
      <c r="AN5367">
        <v>38767.25</v>
      </c>
      <c r="AO5367" s="5" t="s">
        <v>6219</v>
      </c>
    </row>
    <row r="5368" spans="1:41" ht="14.25" x14ac:dyDescent="0.45">
      <c r="A5368">
        <v>2025</v>
      </c>
      <c r="B5368" s="5" t="s">
        <v>4071</v>
      </c>
      <c r="C5368" s="5" t="s">
        <v>277</v>
      </c>
      <c r="D5368" s="5" t="s">
        <v>107</v>
      </c>
      <c r="E5368" s="5" t="s">
        <v>113</v>
      </c>
      <c r="F5368" s="5" t="s">
        <v>113</v>
      </c>
      <c r="G5368" s="5" t="s">
        <v>87</v>
      </c>
      <c r="H5368" s="5" t="s">
        <v>130</v>
      </c>
      <c r="I5368">
        <v>-1567.262357588716</v>
      </c>
      <c r="J5368">
        <v>4303.1214639595</v>
      </c>
      <c r="K5368">
        <v>221.86276163662029</v>
      </c>
      <c r="L5368">
        <v>278.24579999999997</v>
      </c>
      <c r="M5368">
        <v>3420.6900369000609</v>
      </c>
      <c r="N5368">
        <v>4026.4016853114499</v>
      </c>
      <c r="O5368">
        <v>2042.993681040628</v>
      </c>
      <c r="P5368">
        <v>2778.8613522247952</v>
      </c>
      <c r="Q5368">
        <v>1277.9809049869509</v>
      </c>
      <c r="R5368">
        <v>2699.524026547947</v>
      </c>
      <c r="S5368">
        <v>3431</v>
      </c>
      <c r="T5368">
        <v>3514.9781430067969</v>
      </c>
      <c r="U5368">
        <v>268.01406655056252</v>
      </c>
      <c r="V5368">
        <v>2461</v>
      </c>
      <c r="W5368">
        <v>1734.8880423049261</v>
      </c>
      <c r="X5368">
        <v>3487.4096869832151</v>
      </c>
      <c r="Y5368">
        <v>19568</v>
      </c>
      <c r="Z5368">
        <v>916</v>
      </c>
      <c r="AA5368">
        <v>17923</v>
      </c>
      <c r="AB5368">
        <v>784</v>
      </c>
      <c r="AC5368">
        <v>2716.95408</v>
      </c>
      <c r="AD5368">
        <v>2474.7227738426068</v>
      </c>
      <c r="AE5368">
        <v>5645.818829603314</v>
      </c>
      <c r="AF5368">
        <v>10128.058021259791</v>
      </c>
      <c r="AG5368">
        <v>40256</v>
      </c>
      <c r="AH5368">
        <v>4357</v>
      </c>
      <c r="AI5368">
        <v>1262.4055487465589</v>
      </c>
      <c r="AJ5368">
        <v>5484</v>
      </c>
      <c r="AK5368">
        <v>2456.6378847769229</v>
      </c>
      <c r="AL5368">
        <v>148352.3125</v>
      </c>
      <c r="AM5368">
        <v>119163.71875</v>
      </c>
      <c r="AN5368">
        <v>29188.58984375</v>
      </c>
      <c r="AO5368" s="5" t="s">
        <v>4851</v>
      </c>
    </row>
    <row r="5369" spans="1:41" ht="14.25" x14ac:dyDescent="0.45">
      <c r="A5369">
        <v>2025</v>
      </c>
      <c r="B5369" s="5" t="s">
        <v>5028</v>
      </c>
      <c r="C5369" s="5" t="s">
        <v>277</v>
      </c>
      <c r="D5369" s="5" t="s">
        <v>107</v>
      </c>
      <c r="E5369" s="5" t="s">
        <v>114</v>
      </c>
      <c r="F5369" s="5" t="s">
        <v>115</v>
      </c>
      <c r="G5369" s="5" t="s">
        <v>86</v>
      </c>
      <c r="H5369" s="5" t="s">
        <v>130</v>
      </c>
      <c r="I5369">
        <v>15974.00596640587</v>
      </c>
      <c r="J5369">
        <v>40025.550079733832</v>
      </c>
      <c r="K5369">
        <v>2590.8708000000001</v>
      </c>
      <c r="L5369">
        <v>3208</v>
      </c>
      <c r="M5369">
        <v>14663.23862433165</v>
      </c>
      <c r="N5369">
        <v>12516.946</v>
      </c>
      <c r="O5369">
        <v>11840.65490266342</v>
      </c>
      <c r="P5369">
        <v>11954.962960000001</v>
      </c>
      <c r="Q5369">
        <v>5299.8267383636894</v>
      </c>
      <c r="R5369">
        <v>8991.6436247080055</v>
      </c>
      <c r="S5369">
        <v>16373</v>
      </c>
      <c r="T5369">
        <v>13900</v>
      </c>
      <c r="U5369">
        <v>2124.1999999999998</v>
      </c>
      <c r="V5369">
        <v>11378</v>
      </c>
      <c r="W5369">
        <v>5914.7237701831036</v>
      </c>
      <c r="X5369">
        <v>23104</v>
      </c>
      <c r="Y5369">
        <v>60563</v>
      </c>
      <c r="Z5369">
        <v>8490.3417057892566</v>
      </c>
      <c r="AA5369">
        <v>83014</v>
      </c>
      <c r="AB5369">
        <v>2407</v>
      </c>
      <c r="AC5369">
        <v>11558.73099586528</v>
      </c>
      <c r="AD5369">
        <v>17099.465928295758</v>
      </c>
      <c r="AE5369">
        <v>15587</v>
      </c>
      <c r="AF5369">
        <v>38494.449999999997</v>
      </c>
      <c r="AG5369">
        <v>129987</v>
      </c>
      <c r="AH5369">
        <v>23701.175356942498</v>
      </c>
      <c r="AI5369">
        <v>6653</v>
      </c>
      <c r="AJ5369">
        <v>31939.124332812498</v>
      </c>
      <c r="AK5369">
        <v>8618</v>
      </c>
      <c r="AL5369">
        <v>637971.875</v>
      </c>
      <c r="AM5369">
        <v>491106.75</v>
      </c>
      <c r="AN5369">
        <v>146865.125</v>
      </c>
      <c r="AO5369" s="5" t="s">
        <v>6220</v>
      </c>
    </row>
    <row r="5370" spans="1:41" ht="14.25" x14ac:dyDescent="0.45">
      <c r="A5370">
        <v>2025</v>
      </c>
      <c r="B5370" s="5" t="s">
        <v>1509</v>
      </c>
      <c r="C5370" s="5" t="s">
        <v>277</v>
      </c>
      <c r="D5370" s="5" t="s">
        <v>107</v>
      </c>
      <c r="E5370" s="5" t="s">
        <v>114</v>
      </c>
      <c r="F5370" s="5" t="s">
        <v>115</v>
      </c>
      <c r="G5370" s="5" t="s">
        <v>86</v>
      </c>
      <c r="H5370" s="5" t="s">
        <v>130</v>
      </c>
      <c r="I5370">
        <v>13592.889739397089</v>
      </c>
      <c r="J5370">
        <v>17784.929398644123</v>
      </c>
      <c r="K5370">
        <v>2786.6093469150042</v>
      </c>
      <c r="L5370">
        <v>3746.1535829880745</v>
      </c>
      <c r="M5370">
        <v>11467.656740674202</v>
      </c>
      <c r="N5370">
        <v>10732.528965756886</v>
      </c>
      <c r="O5370">
        <v>10921.317874574439</v>
      </c>
      <c r="P5370">
        <v>8892.7371162490363</v>
      </c>
      <c r="Q5370">
        <v>6400.9918007797032</v>
      </c>
      <c r="R5370">
        <v>8863.2854648523189</v>
      </c>
      <c r="S5370">
        <v>20008.820700723674</v>
      </c>
      <c r="T5370">
        <v>12242.189349397557</v>
      </c>
      <c r="U5370">
        <v>2149.7428967975598</v>
      </c>
      <c r="V5370">
        <v>11571.28377527534</v>
      </c>
      <c r="W5370">
        <v>5025.2822369658261</v>
      </c>
      <c r="X5370">
        <v>16147.510747683935</v>
      </c>
      <c r="Y5370">
        <v>59276.974810316235</v>
      </c>
      <c r="Z5370">
        <v>7059.7373309657623</v>
      </c>
      <c r="AA5370">
        <v>85074.213262292731</v>
      </c>
      <c r="AB5370">
        <v>0</v>
      </c>
      <c r="AC5370">
        <v>10896.450411242653</v>
      </c>
      <c r="AD5370">
        <v>14509.013471986253</v>
      </c>
      <c r="AE5370">
        <v>15214.98285397063</v>
      </c>
      <c r="AF5370">
        <v>36861.233161021264</v>
      </c>
      <c r="AG5370">
        <v>113094.86011319178</v>
      </c>
      <c r="AH5370">
        <v>20387.956228284449</v>
      </c>
      <c r="AI5370">
        <v>5290.5996682345021</v>
      </c>
      <c r="AJ5370">
        <v>38703.511573072836</v>
      </c>
      <c r="AK5370">
        <v>8969.3427439783154</v>
      </c>
      <c r="AL5370">
        <v>577672.75</v>
      </c>
      <c r="AM5370">
        <v>449916.5</v>
      </c>
      <c r="AN5370">
        <v>127756.296875</v>
      </c>
      <c r="AO5370" s="5" t="s">
        <v>3523</v>
      </c>
    </row>
    <row r="5371" spans="1:41" ht="14.25" x14ac:dyDescent="0.45">
      <c r="A5371">
        <v>2025</v>
      </c>
      <c r="B5371" s="5" t="s">
        <v>4071</v>
      </c>
      <c r="C5371" s="5" t="s">
        <v>277</v>
      </c>
      <c r="D5371" s="5" t="s">
        <v>107</v>
      </c>
      <c r="E5371" s="5" t="s">
        <v>114</v>
      </c>
      <c r="F5371" s="5" t="s">
        <v>115</v>
      </c>
      <c r="G5371" s="5" t="s">
        <v>86</v>
      </c>
      <c r="H5371" s="5" t="s">
        <v>130</v>
      </c>
      <c r="I5371">
        <v>12106.688115116245</v>
      </c>
      <c r="J5371">
        <v>26604.2585795138</v>
      </c>
      <c r="K5371">
        <v>3021.9989662930775</v>
      </c>
      <c r="L5371">
        <v>3526.1590856558191</v>
      </c>
      <c r="M5371">
        <v>13522.608476235089</v>
      </c>
      <c r="N5371">
        <v>12276.113711748818</v>
      </c>
      <c r="O5371">
        <v>11750.724849741833</v>
      </c>
      <c r="P5371">
        <v>11619.351663667492</v>
      </c>
      <c r="Q5371">
        <v>5128.371037686079</v>
      </c>
      <c r="R5371">
        <v>9131.8645819973772</v>
      </c>
      <c r="S5371">
        <v>13107.889506567124</v>
      </c>
      <c r="T5371">
        <v>12446.477519380225</v>
      </c>
      <c r="U5371">
        <v>2230.3698855952371</v>
      </c>
      <c r="V5371">
        <v>12313.783668140552</v>
      </c>
      <c r="W5371">
        <v>5913.6197734642083</v>
      </c>
      <c r="X5371">
        <v>15451.118910628955</v>
      </c>
      <c r="Y5371">
        <v>60190.548103019326</v>
      </c>
      <c r="Z5371">
        <v>6710.8115154079824</v>
      </c>
      <c r="AA5371">
        <v>86844.525415596217</v>
      </c>
      <c r="AB5371">
        <v>2102.2820574387215</v>
      </c>
      <c r="AC5371">
        <v>12158.824765865642</v>
      </c>
      <c r="AD5371">
        <v>15405.479293755923</v>
      </c>
      <c r="AE5371">
        <v>16100.675935253641</v>
      </c>
      <c r="AF5371">
        <v>37159.008890252662</v>
      </c>
      <c r="AG5371">
        <v>122642.03484964177</v>
      </c>
      <c r="AH5371">
        <v>21630.126386572509</v>
      </c>
      <c r="AI5371">
        <v>6094.6594464733744</v>
      </c>
      <c r="AJ5371">
        <v>31605.46726024029</v>
      </c>
      <c r="AK5371">
        <v>8632.9274180784214</v>
      </c>
      <c r="AL5371">
        <v>597428.8125</v>
      </c>
      <c r="AM5371">
        <v>468348.84375</v>
      </c>
      <c r="AN5371">
        <v>129079.90625</v>
      </c>
      <c r="AO5371" s="5" t="s">
        <v>4852</v>
      </c>
    </row>
    <row r="5372" spans="1:41" ht="14.25" x14ac:dyDescent="0.45">
      <c r="A5372">
        <v>2025</v>
      </c>
      <c r="B5372" s="5" t="s">
        <v>589</v>
      </c>
      <c r="C5372" s="5" t="s">
        <v>277</v>
      </c>
      <c r="D5372" s="5" t="s">
        <v>107</v>
      </c>
      <c r="E5372" s="5" t="s">
        <v>114</v>
      </c>
      <c r="F5372" s="5" t="s">
        <v>115</v>
      </c>
      <c r="G5372" s="5" t="s">
        <v>86</v>
      </c>
      <c r="H5372" s="5" t="s">
        <v>130</v>
      </c>
      <c r="I5372">
        <v>18589.326559450401</v>
      </c>
      <c r="J5372">
        <v>19757.957766361858</v>
      </c>
      <c r="K5372">
        <v>2906.2837856887263</v>
      </c>
      <c r="L5372">
        <v>4444.2883591339914</v>
      </c>
      <c r="M5372">
        <v>12781.675183152889</v>
      </c>
      <c r="N5372">
        <v>12264.713210880745</v>
      </c>
      <c r="O5372">
        <v>11247.879360520217</v>
      </c>
      <c r="P5372">
        <v>6983.8879801863704</v>
      </c>
      <c r="Q5372">
        <v>5012.4160086332595</v>
      </c>
      <c r="R5372">
        <v>8746.0076484913443</v>
      </c>
      <c r="S5372">
        <v>12663.599055263916</v>
      </c>
      <c r="T5372">
        <v>12755.050820283444</v>
      </c>
      <c r="U5372">
        <v>2206.1607163588242</v>
      </c>
      <c r="V5372">
        <v>12273.077178631751</v>
      </c>
      <c r="W5372">
        <v>5013.1531707589438</v>
      </c>
      <c r="X5372">
        <v>14991.592196839094</v>
      </c>
      <c r="Y5372">
        <v>62512.294971015392</v>
      </c>
      <c r="Z5372">
        <v>6671.1246684966054</v>
      </c>
      <c r="AA5372">
        <v>87514.933513205877</v>
      </c>
      <c r="AB5372">
        <v>2135.9482644130394</v>
      </c>
      <c r="AC5372">
        <v>11729.313292890025</v>
      </c>
      <c r="AD5372">
        <v>14302.053885993506</v>
      </c>
      <c r="AE5372">
        <v>16077.637009370395</v>
      </c>
      <c r="AF5372">
        <v>37369.222217342409</v>
      </c>
      <c r="AG5372">
        <v>118503.7394353932</v>
      </c>
      <c r="AH5372">
        <v>27090.505150950103</v>
      </c>
      <c r="AI5372">
        <v>6208.15506318386</v>
      </c>
      <c r="AJ5372">
        <v>31747.31346961873</v>
      </c>
      <c r="AK5372">
        <v>8770.1097663268501</v>
      </c>
      <c r="AL5372">
        <v>593269.4375</v>
      </c>
      <c r="AM5372">
        <v>462403.4375</v>
      </c>
      <c r="AN5372">
        <v>130866.0078125</v>
      </c>
      <c r="AO5372" s="5" t="s">
        <v>1353</v>
      </c>
    </row>
    <row r="5373" spans="1:41" ht="14.25" x14ac:dyDescent="0.45">
      <c r="A5373">
        <v>2025</v>
      </c>
      <c r="B5373" s="5" t="s">
        <v>4071</v>
      </c>
      <c r="C5373" s="5" t="s">
        <v>277</v>
      </c>
      <c r="D5373" s="5" t="s">
        <v>107</v>
      </c>
      <c r="E5373" s="5" t="s">
        <v>114</v>
      </c>
      <c r="F5373" s="5" t="s">
        <v>115</v>
      </c>
      <c r="G5373" s="5" t="s">
        <v>87</v>
      </c>
      <c r="H5373" s="5" t="s">
        <v>130</v>
      </c>
      <c r="I5373">
        <v>13762.508636908609</v>
      </c>
      <c r="J5373">
        <v>29052.593771871081</v>
      </c>
      <c r="K5373">
        <v>3374.6747252206001</v>
      </c>
      <c r="L5373">
        <v>4007.6748000000011</v>
      </c>
      <c r="M5373">
        <v>15100.824258376349</v>
      </c>
      <c r="N5373">
        <v>13789.68793758098</v>
      </c>
      <c r="O5373">
        <v>13096.426056675131</v>
      </c>
      <c r="P5373">
        <v>13091.99642188188</v>
      </c>
      <c r="Q5373">
        <v>5738.1340953284598</v>
      </c>
      <c r="R5373">
        <v>10048.406313552359</v>
      </c>
      <c r="S5373">
        <v>14639</v>
      </c>
      <c r="T5373">
        <v>14177.07851012741</v>
      </c>
      <c r="U5373">
        <v>2332.7569331947579</v>
      </c>
      <c r="V5373">
        <v>14191</v>
      </c>
      <c r="W5373">
        <v>6649.2475701406793</v>
      </c>
      <c r="X5373">
        <v>17501.374832304431</v>
      </c>
      <c r="Y5373">
        <v>67482.546744837498</v>
      </c>
      <c r="Z5373">
        <v>7509</v>
      </c>
      <c r="AA5373">
        <v>98507</v>
      </c>
      <c r="AB5373">
        <v>2043.76</v>
      </c>
      <c r="AC5373">
        <v>13577.87602</v>
      </c>
      <c r="AD5373">
        <v>17237.190004540498</v>
      </c>
      <c r="AE5373">
        <v>17979.77375170407</v>
      </c>
      <c r="AF5373">
        <v>42325.725135915163</v>
      </c>
      <c r="AG5373">
        <v>139795</v>
      </c>
      <c r="AH5373">
        <v>23605</v>
      </c>
      <c r="AI5373">
        <v>6805.9625808219844</v>
      </c>
      <c r="AJ5373">
        <v>36000</v>
      </c>
      <c r="AK5373">
        <v>9405.6844653902663</v>
      </c>
      <c r="AL5373">
        <v>672827.875</v>
      </c>
      <c r="AM5373">
        <v>529191.6875</v>
      </c>
      <c r="AN5373">
        <v>143636.21875</v>
      </c>
      <c r="AO5373" s="5" t="s">
        <v>4853</v>
      </c>
    </row>
    <row r="5374" spans="1:41" ht="14.25" x14ac:dyDescent="0.45">
      <c r="A5374">
        <v>2025</v>
      </c>
      <c r="B5374" s="5" t="s">
        <v>5028</v>
      </c>
      <c r="C5374" s="5" t="s">
        <v>277</v>
      </c>
      <c r="D5374" s="5" t="s">
        <v>107</v>
      </c>
      <c r="E5374" s="5" t="s">
        <v>114</v>
      </c>
      <c r="F5374" s="5" t="s">
        <v>115</v>
      </c>
      <c r="G5374" s="5" t="s">
        <v>87</v>
      </c>
      <c r="H5374" s="5" t="s">
        <v>130</v>
      </c>
      <c r="I5374">
        <v>18349.111708554508</v>
      </c>
      <c r="J5374">
        <v>47468.511664543948</v>
      </c>
      <c r="K5374">
        <v>2879.533698285813</v>
      </c>
      <c r="L5374">
        <v>3691.127598836792</v>
      </c>
      <c r="M5374">
        <v>16513.18828342266</v>
      </c>
      <c r="N5374">
        <v>14206.983887325179</v>
      </c>
      <c r="O5374">
        <v>13334.500570853579</v>
      </c>
      <c r="P5374">
        <v>13542.61915770323</v>
      </c>
      <c r="Q5374">
        <v>6033.1190188731962</v>
      </c>
      <c r="R5374">
        <v>10056.65595819641</v>
      </c>
      <c r="S5374">
        <v>18151.190339126799</v>
      </c>
      <c r="T5374">
        <v>15940.538925557001</v>
      </c>
      <c r="U5374">
        <v>2310.576458721609</v>
      </c>
      <c r="V5374">
        <v>13162</v>
      </c>
      <c r="W5374">
        <v>6660.9396303076919</v>
      </c>
      <c r="X5374">
        <v>26754.432000000001</v>
      </c>
      <c r="Y5374">
        <v>71056.553596623649</v>
      </c>
      <c r="Z5374">
        <v>9636.7075332939021</v>
      </c>
      <c r="AA5374">
        <v>98506</v>
      </c>
      <c r="AB5374">
        <v>2876</v>
      </c>
      <c r="AC5374">
        <v>13036.665186905921</v>
      </c>
      <c r="AD5374">
        <v>19465.37466174351</v>
      </c>
      <c r="AE5374">
        <v>17553.493629067969</v>
      </c>
      <c r="AF5374">
        <v>44291.74775468919</v>
      </c>
      <c r="AG5374">
        <v>160873</v>
      </c>
      <c r="AH5374">
        <v>27566.731915832901</v>
      </c>
      <c r="AI5374">
        <v>7492.3585753633924</v>
      </c>
      <c r="AJ5374">
        <v>37421.774645537487</v>
      </c>
      <c r="AK5374">
        <v>9485</v>
      </c>
      <c r="AL5374">
        <v>748316.4375</v>
      </c>
      <c r="AM5374">
        <v>581196.625</v>
      </c>
      <c r="AN5374">
        <v>167119.78125</v>
      </c>
      <c r="AO5374" s="5" t="s">
        <v>6221</v>
      </c>
    </row>
    <row r="5375" spans="1:41" ht="14.25" x14ac:dyDescent="0.45">
      <c r="A5375">
        <v>2025</v>
      </c>
      <c r="B5375" s="5" t="s">
        <v>589</v>
      </c>
      <c r="C5375" s="5" t="s">
        <v>277</v>
      </c>
      <c r="D5375" s="5" t="s">
        <v>107</v>
      </c>
      <c r="E5375" s="5" t="s">
        <v>114</v>
      </c>
      <c r="F5375" s="5" t="s">
        <v>115</v>
      </c>
      <c r="G5375" s="5" t="s">
        <v>87</v>
      </c>
      <c r="H5375" s="5" t="s">
        <v>130</v>
      </c>
      <c r="I5375">
        <v>21652.553777567609</v>
      </c>
      <c r="J5375">
        <v>22469.920959587569</v>
      </c>
      <c r="K5375">
        <v>3583.586452139044</v>
      </c>
      <c r="L5375">
        <v>5055.3040733003536</v>
      </c>
      <c r="M5375">
        <v>14324.10220546715</v>
      </c>
      <c r="N5375">
        <v>14199.272786</v>
      </c>
      <c r="O5375">
        <v>12609.224123180309</v>
      </c>
      <c r="P5375">
        <v>8875.6</v>
      </c>
      <c r="Q5375">
        <v>5575.764987701823</v>
      </c>
      <c r="R5375">
        <v>9591.703588010987</v>
      </c>
      <c r="S5375">
        <v>13752.41541481644</v>
      </c>
      <c r="T5375">
        <v>13206.24966766366</v>
      </c>
      <c r="U5375">
        <v>2296.1402224310982</v>
      </c>
      <c r="V5375">
        <v>290</v>
      </c>
      <c r="W5375">
        <v>5662.3218095146758</v>
      </c>
      <c r="X5375">
        <v>17136.690106539139</v>
      </c>
      <c r="Y5375">
        <v>70558.817550000007</v>
      </c>
      <c r="Z5375">
        <v>7498.1469078741484</v>
      </c>
      <c r="AA5375">
        <v>99853.638648519191</v>
      </c>
      <c r="AB5375">
        <v>2043</v>
      </c>
      <c r="AC5375">
        <v>13277.95285</v>
      </c>
      <c r="AD5375">
        <v>16075.08575397061</v>
      </c>
      <c r="AE5375">
        <v>17994.344773432789</v>
      </c>
      <c r="AF5375">
        <v>42506.868597565182</v>
      </c>
      <c r="AG5375">
        <v>137330.14826936269</v>
      </c>
      <c r="AH5375">
        <v>31007.34957059698</v>
      </c>
      <c r="AI5375">
        <v>6957.3134043914542</v>
      </c>
      <c r="AJ5375">
        <v>36289.932750353299</v>
      </c>
      <c r="AK5375">
        <v>9606.1332837204172</v>
      </c>
      <c r="AL5375">
        <v>661279.5625</v>
      </c>
      <c r="AM5375">
        <v>515316.09375</v>
      </c>
      <c r="AN5375">
        <v>145963.484375</v>
      </c>
      <c r="AO5375" s="5" t="s">
        <v>1354</v>
      </c>
    </row>
    <row r="5376" spans="1:41" ht="14.25" x14ac:dyDescent="0.45">
      <c r="A5376">
        <v>2025</v>
      </c>
      <c r="B5376" s="5" t="s">
        <v>1509</v>
      </c>
      <c r="C5376" s="5" t="s">
        <v>277</v>
      </c>
      <c r="D5376" s="5" t="s">
        <v>107</v>
      </c>
      <c r="E5376" s="5" t="s">
        <v>114</v>
      </c>
      <c r="F5376" s="5" t="s">
        <v>115</v>
      </c>
      <c r="G5376" s="5" t="s">
        <v>87</v>
      </c>
      <c r="H5376" s="5" t="s">
        <v>130</v>
      </c>
      <c r="I5376">
        <v>16190.0592</v>
      </c>
      <c r="J5376">
        <v>20606.914849226931</v>
      </c>
      <c r="K5376">
        <v>3305.5294809695888</v>
      </c>
      <c r="L5376">
        <v>4257.6962694604917</v>
      </c>
      <c r="M5376">
        <v>13379.818787354439</v>
      </c>
      <c r="N5376">
        <v>12216.395183768889</v>
      </c>
      <c r="O5376">
        <v>12564.492797442619</v>
      </c>
      <c r="P5376">
        <v>8469.8342605333382</v>
      </c>
      <c r="Q5376">
        <v>7333.1321147466369</v>
      </c>
      <c r="R5376">
        <v>10785.452763093501</v>
      </c>
      <c r="S5376">
        <v>22960.820869340001</v>
      </c>
      <c r="T5376">
        <v>13531.90601979323</v>
      </c>
      <c r="U5376">
        <v>2495.902972324805</v>
      </c>
      <c r="V5376">
        <v>13716</v>
      </c>
      <c r="W5376">
        <v>5759.4370643463644</v>
      </c>
      <c r="X5376">
        <v>18380.0456683837</v>
      </c>
      <c r="Y5376">
        <v>69197.209300000017</v>
      </c>
      <c r="Z5376">
        <v>8090.8624095802334</v>
      </c>
      <c r="AA5376">
        <v>99052.678501473609</v>
      </c>
      <c r="AB5376">
        <v>0</v>
      </c>
      <c r="AC5376">
        <v>12720.627571108411</v>
      </c>
      <c r="AD5376">
        <v>16705.238534119238</v>
      </c>
      <c r="AE5376">
        <v>17378.01304622777</v>
      </c>
      <c r="AF5376">
        <v>42796.774231562631</v>
      </c>
      <c r="AG5376">
        <v>139903.74394955701</v>
      </c>
      <c r="AH5376">
        <v>23715.87213431397</v>
      </c>
      <c r="AI5376">
        <v>6022.0714532878246</v>
      </c>
      <c r="AJ5376">
        <v>45098.10615445576</v>
      </c>
      <c r="AK5376">
        <v>10726.295677060591</v>
      </c>
      <c r="AL5376">
        <v>677361</v>
      </c>
      <c r="AM5376">
        <v>530309.375</v>
      </c>
      <c r="AN5376">
        <v>147051.53125</v>
      </c>
      <c r="AO5376" s="5" t="s">
        <v>3524</v>
      </c>
    </row>
    <row r="5377" spans="1:41" ht="14.25" x14ac:dyDescent="0.45">
      <c r="A5377">
        <v>2025</v>
      </c>
      <c r="B5377" s="5" t="s">
        <v>4071</v>
      </c>
      <c r="C5377" s="5" t="s">
        <v>277</v>
      </c>
      <c r="D5377" s="5" t="s">
        <v>107</v>
      </c>
      <c r="E5377" s="5" t="s">
        <v>29</v>
      </c>
      <c r="F5377" s="5" t="s">
        <v>29</v>
      </c>
      <c r="G5377" s="5" t="s">
        <v>86</v>
      </c>
      <c r="H5377" s="5" t="s">
        <v>130</v>
      </c>
      <c r="I5377">
        <v>569.03191781677572</v>
      </c>
      <c r="J5377">
        <v>4296.1537312679902</v>
      </c>
      <c r="K5377">
        <v>122.36430353309362</v>
      </c>
      <c r="L5377">
        <v>372.36569107567283</v>
      </c>
      <c r="M5377">
        <v>1028.6345057339029</v>
      </c>
      <c r="N5377">
        <v>639.57719208350636</v>
      </c>
      <c r="O5377">
        <v>1044.0640233199115</v>
      </c>
      <c r="P5377">
        <v>1636.6412459295584</v>
      </c>
      <c r="Q5377">
        <v>1.484455239351379</v>
      </c>
      <c r="R5377">
        <v>633.10544939437705</v>
      </c>
      <c r="S5377">
        <v>1102.6961901467439</v>
      </c>
      <c r="T5377">
        <v>1542.9517586008544</v>
      </c>
      <c r="U5377">
        <v>38.411918710833454</v>
      </c>
      <c r="V5377">
        <v>1091.381210583671</v>
      </c>
      <c r="W5377">
        <v>432.02649240823922</v>
      </c>
      <c r="X5377">
        <v>2034.6390523416599</v>
      </c>
      <c r="Y5377">
        <v>3605.3639425973297</v>
      </c>
      <c r="Z5377">
        <v>1138.6983978474304</v>
      </c>
      <c r="AA5377">
        <v>7787.7918429113788</v>
      </c>
      <c r="AB5377">
        <v>148.43195917740221</v>
      </c>
      <c r="AC5377">
        <v>1146.4954474008935</v>
      </c>
      <c r="AD5377">
        <v>1379.6075743127551</v>
      </c>
      <c r="AE5377">
        <v>1793.9385779999266</v>
      </c>
      <c r="AF5377">
        <v>1141.6305905846102</v>
      </c>
      <c r="AG5377">
        <v>5256.322324300244</v>
      </c>
      <c r="AH5377">
        <v>743.70274764561179</v>
      </c>
      <c r="AI5377">
        <v>736.50230610547453</v>
      </c>
      <c r="AJ5377">
        <v>1494.2362576924713</v>
      </c>
      <c r="AK5377">
        <v>617.18070344034174</v>
      </c>
      <c r="AL5377">
        <v>43575.4296875</v>
      </c>
      <c r="AM5377">
        <v>32642.630859375</v>
      </c>
      <c r="AN5377">
        <v>10932.8017578125</v>
      </c>
      <c r="AO5377" s="5" t="s">
        <v>4854</v>
      </c>
    </row>
    <row r="5378" spans="1:41" ht="14.25" x14ac:dyDescent="0.45">
      <c r="A5378">
        <v>2025</v>
      </c>
      <c r="B5378" s="5" t="s">
        <v>1509</v>
      </c>
      <c r="C5378" s="5" t="s">
        <v>277</v>
      </c>
      <c r="D5378" s="5" t="s">
        <v>107</v>
      </c>
      <c r="E5378" s="5" t="s">
        <v>29</v>
      </c>
      <c r="F5378" s="5" t="s">
        <v>29</v>
      </c>
      <c r="G5378" s="5" t="s">
        <v>86</v>
      </c>
      <c r="H5378" s="5" t="s">
        <v>130</v>
      </c>
      <c r="I5378">
        <v>448.05277581462047</v>
      </c>
      <c r="J5378">
        <v>3522.4128301526648</v>
      </c>
      <c r="K5378">
        <v>85.521036986777744</v>
      </c>
      <c r="L5378">
        <v>582.89491809940671</v>
      </c>
      <c r="M5378">
        <v>1156.1899669426875</v>
      </c>
      <c r="N5378">
        <v>470.63028590721319</v>
      </c>
      <c r="O5378">
        <v>1038.3140451488698</v>
      </c>
      <c r="P5378">
        <v>1397.4752702898381</v>
      </c>
      <c r="Q5378">
        <v>1.4721855915533069</v>
      </c>
      <c r="R5378">
        <v>618.68581199894186</v>
      </c>
      <c r="S5378">
        <v>1008.7319310537472</v>
      </c>
      <c r="T5378">
        <v>2540.831751761757</v>
      </c>
      <c r="U5378">
        <v>52.496523796730521</v>
      </c>
      <c r="V5378">
        <v>945.98735881708399</v>
      </c>
      <c r="W5378">
        <v>308.67955992477545</v>
      </c>
      <c r="X5378">
        <v>1838.4282633615028</v>
      </c>
      <c r="Y5378">
        <v>3375.5264801297726</v>
      </c>
      <c r="Z5378">
        <v>1020.5324226084414</v>
      </c>
      <c r="AA5378">
        <v>9594.1493903938281</v>
      </c>
      <c r="AB5378"/>
      <c r="AC5378">
        <v>893.80686409360976</v>
      </c>
      <c r="AD5378">
        <v>1368.2043372960429</v>
      </c>
      <c r="AE5378">
        <v>1758.283920341986</v>
      </c>
      <c r="AF5378">
        <v>847.52077206851948</v>
      </c>
      <c r="AG5378">
        <v>3633.512383375959</v>
      </c>
      <c r="AH5378">
        <v>734.95133315422731</v>
      </c>
      <c r="AI5378">
        <v>526.01516844323976</v>
      </c>
      <c r="AJ5378">
        <v>2288.4095043140819</v>
      </c>
      <c r="AK5378">
        <v>577.46176176403571</v>
      </c>
      <c r="AL5378">
        <v>42635.1796875</v>
      </c>
      <c r="AM5378">
        <v>31451.849609375</v>
      </c>
      <c r="AN5378">
        <v>11183.330078125</v>
      </c>
      <c r="AO5378" s="5" t="s">
        <v>3525</v>
      </c>
    </row>
    <row r="5379" spans="1:41" ht="14.25" x14ac:dyDescent="0.45">
      <c r="A5379">
        <v>2025</v>
      </c>
      <c r="B5379" s="5" t="s">
        <v>589</v>
      </c>
      <c r="C5379" s="5" t="s">
        <v>277</v>
      </c>
      <c r="D5379" s="5" t="s">
        <v>107</v>
      </c>
      <c r="E5379" s="5" t="s">
        <v>29</v>
      </c>
      <c r="F5379" s="5" t="s">
        <v>29</v>
      </c>
      <c r="G5379" s="5" t="s">
        <v>86</v>
      </c>
      <c r="H5379" s="5" t="s">
        <v>130</v>
      </c>
      <c r="I5379">
        <v>498.21433123939346</v>
      </c>
      <c r="J5379">
        <v>4393.2803867038629</v>
      </c>
      <c r="K5379">
        <v>122.53212755223113</v>
      </c>
      <c r="L5379">
        <v>378.4695407330006</v>
      </c>
      <c r="M5379">
        <v>1150.0455657632615</v>
      </c>
      <c r="N5379">
        <v>255.1010164056689</v>
      </c>
      <c r="O5379">
        <v>1128.0696228353702</v>
      </c>
      <c r="P5379">
        <v>1176.3084245014188</v>
      </c>
      <c r="Q5379">
        <v>1.486491186415225</v>
      </c>
      <c r="R5379">
        <v>639.85181327999703</v>
      </c>
      <c r="S5379">
        <v>1303.1216118197194</v>
      </c>
      <c r="T5379">
        <v>2300.091131526523</v>
      </c>
      <c r="U5379">
        <v>32.574597066260374</v>
      </c>
      <c r="V5379">
        <v>1089.4067995684713</v>
      </c>
      <c r="W5379">
        <v>313.64879066270765</v>
      </c>
      <c r="X5379">
        <v>1947.4924910429563</v>
      </c>
      <c r="Y5379">
        <v>3544.2313344885965</v>
      </c>
      <c r="Z5379">
        <v>1129.1356463857476</v>
      </c>
      <c r="AA5379">
        <v>7777.7197116581938</v>
      </c>
      <c r="AB5379">
        <v>150.55141951809969</v>
      </c>
      <c r="AC5379">
        <v>1109.5506422297512</v>
      </c>
      <c r="AD5379">
        <v>1381.4991864139586</v>
      </c>
      <c r="AE5379">
        <v>1931.0310545134034</v>
      </c>
      <c r="AF5379">
        <v>957.34374481536008</v>
      </c>
      <c r="AG5379">
        <v>4690.5326381679533</v>
      </c>
      <c r="AH5379">
        <v>746.85004536635074</v>
      </c>
      <c r="AI5379">
        <v>1048.6324567823192</v>
      </c>
      <c r="AJ5379">
        <v>1548.3795299049002</v>
      </c>
      <c r="AK5379">
        <v>627.29758132541531</v>
      </c>
      <c r="AL5379">
        <v>43372.4453125</v>
      </c>
      <c r="AM5379">
        <v>31152.619140625</v>
      </c>
      <c r="AN5379">
        <v>12219.83203125</v>
      </c>
      <c r="AO5379" s="5" t="s">
        <v>1355</v>
      </c>
    </row>
    <row r="5380" spans="1:41" ht="14.25" x14ac:dyDescent="0.45">
      <c r="A5380">
        <v>2025</v>
      </c>
      <c r="B5380" s="5" t="s">
        <v>5028</v>
      </c>
      <c r="C5380" s="5" t="s">
        <v>277</v>
      </c>
      <c r="D5380" s="5" t="s">
        <v>107</v>
      </c>
      <c r="E5380" s="5" t="s">
        <v>29</v>
      </c>
      <c r="F5380" s="5" t="s">
        <v>29</v>
      </c>
      <c r="G5380" s="5" t="s">
        <v>86</v>
      </c>
      <c r="H5380" s="5" t="s">
        <v>130</v>
      </c>
      <c r="I5380">
        <v>531.04170895448749</v>
      </c>
      <c r="J5380">
        <v>4351.7955057218051</v>
      </c>
      <c r="K5380">
        <v>173</v>
      </c>
      <c r="L5380">
        <v>362</v>
      </c>
      <c r="M5380">
        <v>1100</v>
      </c>
      <c r="N5380">
        <v>276.39100000000002</v>
      </c>
      <c r="O5380">
        <v>1015</v>
      </c>
      <c r="P5380">
        <v>1357.578</v>
      </c>
      <c r="Q5380">
        <v>1.6927715192863431</v>
      </c>
      <c r="R5380">
        <v>628.97540750000007</v>
      </c>
      <c r="S5380">
        <v>1072</v>
      </c>
      <c r="T5380">
        <v>1700</v>
      </c>
      <c r="U5380">
        <v>35.200000000000003</v>
      </c>
      <c r="V5380">
        <v>1068</v>
      </c>
      <c r="W5380">
        <v>570</v>
      </c>
      <c r="X5380">
        <v>2300</v>
      </c>
      <c r="Y5380">
        <v>3560</v>
      </c>
      <c r="Z5380">
        <v>1192.2746858160001</v>
      </c>
      <c r="AA5380">
        <v>7462</v>
      </c>
      <c r="AB5380">
        <v>302</v>
      </c>
      <c r="AC5380">
        <v>984.0625</v>
      </c>
      <c r="AD5380">
        <v>1485.3107827902049</v>
      </c>
      <c r="AE5380">
        <v>1750</v>
      </c>
      <c r="AF5380">
        <v>1381.05</v>
      </c>
      <c r="AG5380">
        <v>5500</v>
      </c>
      <c r="AH5380">
        <v>729.02293621041167</v>
      </c>
      <c r="AI5380">
        <v>716</v>
      </c>
      <c r="AJ5380">
        <v>1652</v>
      </c>
      <c r="AK5380">
        <v>680</v>
      </c>
      <c r="AL5380">
        <v>43936.3984375</v>
      </c>
      <c r="AM5380">
        <v>32094.0625</v>
      </c>
      <c r="AN5380">
        <v>11842.3330078125</v>
      </c>
      <c r="AO5380" s="5" t="s">
        <v>6222</v>
      </c>
    </row>
    <row r="5381" spans="1:41" ht="14.25" x14ac:dyDescent="0.45">
      <c r="A5381">
        <v>2025</v>
      </c>
      <c r="B5381" s="5" t="s">
        <v>1509</v>
      </c>
      <c r="C5381" s="5" t="s">
        <v>277</v>
      </c>
      <c r="D5381" s="5" t="s">
        <v>107</v>
      </c>
      <c r="E5381" s="5" t="s">
        <v>29</v>
      </c>
      <c r="F5381" s="5" t="s">
        <v>29</v>
      </c>
      <c r="G5381" s="5" t="s">
        <v>87</v>
      </c>
      <c r="H5381" s="5" t="s">
        <v>130</v>
      </c>
      <c r="I5381">
        <v>520.19999999999993</v>
      </c>
      <c r="J5381">
        <v>4089.6016986113468</v>
      </c>
      <c r="K5381">
        <v>101.4466951802366</v>
      </c>
      <c r="L5381">
        <v>662.49006168608651</v>
      </c>
      <c r="M5381">
        <v>1348.9776151549679</v>
      </c>
      <c r="N5381">
        <v>535.6990487923822</v>
      </c>
      <c r="O5381">
        <v>1194.534349387284</v>
      </c>
      <c r="P5381">
        <v>1331.0169599999999</v>
      </c>
      <c r="Q5381">
        <v>1.6865716714356369</v>
      </c>
      <c r="R5381">
        <v>752.85926725162915</v>
      </c>
      <c r="S5381">
        <v>1133.4105689932389</v>
      </c>
      <c r="T5381">
        <v>2808.50879656086</v>
      </c>
      <c r="U5381">
        <v>60.949720999737863</v>
      </c>
      <c r="V5381">
        <v>1122</v>
      </c>
      <c r="W5381">
        <v>353.77525372789648</v>
      </c>
      <c r="X5381">
        <v>2092.6070876576659</v>
      </c>
      <c r="Y5381">
        <v>3955.0287000000012</v>
      </c>
      <c r="Z5381">
        <v>1169.5884745772751</v>
      </c>
      <c r="AA5381">
        <v>11170.555196694369</v>
      </c>
      <c r="AB5381"/>
      <c r="AC5381">
        <v>1022.75898</v>
      </c>
      <c r="AD5381">
        <v>1575.3090216696839</v>
      </c>
      <c r="AE5381">
        <v>2008.2494472677979</v>
      </c>
      <c r="AF5381">
        <v>983.99190771324606</v>
      </c>
      <c r="AG5381">
        <v>4494.8283733902445</v>
      </c>
      <c r="AH5381">
        <v>857.48815687568481</v>
      </c>
      <c r="AI5381">
        <v>598.7413768797777</v>
      </c>
      <c r="AJ5381">
        <v>2666.5005462249369</v>
      </c>
      <c r="AK5381">
        <v>699.03139594789832</v>
      </c>
      <c r="AL5381">
        <v>49311.8359375</v>
      </c>
      <c r="AM5381">
        <v>36548.0078125</v>
      </c>
      <c r="AN5381">
        <v>12763.830078125</v>
      </c>
      <c r="AO5381" s="5" t="s">
        <v>3526</v>
      </c>
    </row>
    <row r="5382" spans="1:41" ht="14.25" x14ac:dyDescent="0.45">
      <c r="A5382">
        <v>2025</v>
      </c>
      <c r="B5382" s="5" t="s">
        <v>5028</v>
      </c>
      <c r="C5382" s="5" t="s">
        <v>277</v>
      </c>
      <c r="D5382" s="5" t="s">
        <v>107</v>
      </c>
      <c r="E5382" s="5" t="s">
        <v>29</v>
      </c>
      <c r="F5382" s="5" t="s">
        <v>29</v>
      </c>
      <c r="G5382" s="5" t="s">
        <v>87</v>
      </c>
      <c r="H5382" s="5" t="s">
        <v>130</v>
      </c>
      <c r="I5382">
        <v>610</v>
      </c>
      <c r="J5382">
        <v>5212.9605127799641</v>
      </c>
      <c r="K5382">
        <v>192</v>
      </c>
      <c r="L5382">
        <v>416.51751582883992</v>
      </c>
      <c r="M5382">
        <v>1238.7786611904</v>
      </c>
      <c r="N5382">
        <v>313.70930925176913</v>
      </c>
      <c r="O5382">
        <v>1143.0548555529599</v>
      </c>
      <c r="P5382">
        <v>1537.868431134</v>
      </c>
      <c r="Q5382">
        <v>1.926986022710331</v>
      </c>
      <c r="R5382">
        <v>703.47419708811003</v>
      </c>
      <c r="S5382">
        <v>1188.4246041375391</v>
      </c>
      <c r="T5382">
        <v>1949.5623146364669</v>
      </c>
      <c r="U5382">
        <v>40.433735501254667</v>
      </c>
      <c r="V5382">
        <v>1235</v>
      </c>
      <c r="W5382">
        <v>641.91257898048002</v>
      </c>
      <c r="X5382">
        <v>2663.4</v>
      </c>
      <c r="Y5382">
        <v>4060.2315813878658</v>
      </c>
      <c r="Z5382">
        <v>1353.2555985025101</v>
      </c>
      <c r="AA5382">
        <v>8828</v>
      </c>
      <c r="AB5382">
        <v>361</v>
      </c>
      <c r="AC5382">
        <v>1114.5987901336621</v>
      </c>
      <c r="AD5382">
        <v>1690.8206956508409</v>
      </c>
      <c r="AE5382">
        <v>1970.7842337120001</v>
      </c>
      <c r="AF5382">
        <v>1589.0373349044739</v>
      </c>
      <c r="AG5382">
        <v>6807</v>
      </c>
      <c r="AH5382">
        <v>840.29592121017606</v>
      </c>
      <c r="AI5382">
        <v>806.33229219302416</v>
      </c>
      <c r="AJ5382">
        <v>1935.5812974157429</v>
      </c>
      <c r="AK5382">
        <v>766</v>
      </c>
      <c r="AL5382">
        <v>51211.96875</v>
      </c>
      <c r="AM5382">
        <v>37730.3828125</v>
      </c>
      <c r="AN5382">
        <v>13481.5810546875</v>
      </c>
      <c r="AO5382" s="5" t="s">
        <v>6223</v>
      </c>
    </row>
    <row r="5383" spans="1:41" ht="14.25" x14ac:dyDescent="0.45">
      <c r="A5383">
        <v>2025</v>
      </c>
      <c r="B5383" s="5" t="s">
        <v>589</v>
      </c>
      <c r="C5383" s="5" t="s">
        <v>277</v>
      </c>
      <c r="D5383" s="5" t="s">
        <v>107</v>
      </c>
      <c r="E5383" s="5" t="s">
        <v>29</v>
      </c>
      <c r="F5383" s="5" t="s">
        <v>29</v>
      </c>
      <c r="G5383" s="5" t="s">
        <v>87</v>
      </c>
      <c r="H5383" s="5" t="s">
        <v>130</v>
      </c>
      <c r="I5383">
        <v>544.86414954756867</v>
      </c>
      <c r="J5383">
        <v>4996.2989196488888</v>
      </c>
      <c r="K5383">
        <v>133.85106815305659</v>
      </c>
      <c r="L5383">
        <v>430.50280636166258</v>
      </c>
      <c r="M5383">
        <v>1288.8253191024919</v>
      </c>
      <c r="N5383">
        <v>295.33906400000001</v>
      </c>
      <c r="O5383">
        <v>1264.601285715142</v>
      </c>
      <c r="P5383">
        <v>1536</v>
      </c>
      <c r="Q5383">
        <v>1.653558981829472</v>
      </c>
      <c r="R5383">
        <v>701.72233776764904</v>
      </c>
      <c r="S5383">
        <v>1415.1640196094691</v>
      </c>
      <c r="T5383">
        <v>2417.0444526324368</v>
      </c>
      <c r="U5383">
        <v>33.903170335103177</v>
      </c>
      <c r="V5383">
        <v>26</v>
      </c>
      <c r="W5383">
        <v>354.26413823866591</v>
      </c>
      <c r="X5383">
        <v>2226.152823904305</v>
      </c>
      <c r="Y5383">
        <v>3980.2667999999999</v>
      </c>
      <c r="Z5383">
        <v>1269.115085721483</v>
      </c>
      <c r="AA5383">
        <v>8874.2981616981888</v>
      </c>
      <c r="AB5383">
        <v>144</v>
      </c>
      <c r="AC5383">
        <v>1256.0463400000001</v>
      </c>
      <c r="AD5383">
        <v>1552.764244049856</v>
      </c>
      <c r="AE5383">
        <v>2147.6516453771528</v>
      </c>
      <c r="AF5383">
        <v>1088.962583349735</v>
      </c>
      <c r="AG5383">
        <v>5435.706465727807</v>
      </c>
      <c r="AH5383">
        <v>857.48815687568492</v>
      </c>
      <c r="AI5383">
        <v>1175.174359145273</v>
      </c>
      <c r="AJ5383">
        <v>1769.9320941296421</v>
      </c>
      <c r="AK5383">
        <v>702.99562860135939</v>
      </c>
      <c r="AL5383">
        <v>47920.59375</v>
      </c>
      <c r="AM5383">
        <v>34388.265625</v>
      </c>
      <c r="AN5383">
        <v>13532.326171875</v>
      </c>
      <c r="AO5383" s="5" t="s">
        <v>1356</v>
      </c>
    </row>
    <row r="5384" spans="1:41" ht="14.25" x14ac:dyDescent="0.45">
      <c r="A5384">
        <v>2025</v>
      </c>
      <c r="B5384" s="5" t="s">
        <v>4071</v>
      </c>
      <c r="C5384" s="5" t="s">
        <v>277</v>
      </c>
      <c r="D5384" s="5" t="s">
        <v>107</v>
      </c>
      <c r="E5384" s="5" t="s">
        <v>29</v>
      </c>
      <c r="F5384" s="5" t="s">
        <v>29</v>
      </c>
      <c r="G5384" s="5" t="s">
        <v>87</v>
      </c>
      <c r="H5384" s="5" t="s">
        <v>130</v>
      </c>
      <c r="I5384">
        <v>648.15207042277348</v>
      </c>
      <c r="J5384">
        <v>4917.5358317770842</v>
      </c>
      <c r="K5384">
        <v>136.6445611028397</v>
      </c>
      <c r="L5384">
        <v>423.21420000000012</v>
      </c>
      <c r="M5384">
        <v>1148.68566764928</v>
      </c>
      <c r="N5384">
        <v>718.43338192485942</v>
      </c>
      <c r="O5384">
        <v>1163.630963594929</v>
      </c>
      <c r="P5384">
        <v>1790.35467083823</v>
      </c>
      <c r="Q5384">
        <v>1.6609568924159679</v>
      </c>
      <c r="R5384">
        <v>696.64861296567653</v>
      </c>
      <c r="S5384">
        <v>1232</v>
      </c>
      <c r="T5384">
        <v>1757.489071503398</v>
      </c>
      <c r="U5384">
        <v>40.433735501254667</v>
      </c>
      <c r="V5384">
        <v>1258</v>
      </c>
      <c r="W5384">
        <v>485.76865184537928</v>
      </c>
      <c r="X5384">
        <v>2469.6741854459519</v>
      </c>
      <c r="Y5384">
        <v>4026.5522327331241</v>
      </c>
      <c r="Z5384">
        <v>1274</v>
      </c>
      <c r="AA5384">
        <v>8828</v>
      </c>
      <c r="AB5384">
        <v>144.30000000000001</v>
      </c>
      <c r="AC5384">
        <v>1280.3024399999999</v>
      </c>
      <c r="AD5384">
        <v>1543.642845294064</v>
      </c>
      <c r="AE5384">
        <v>2003.3078043803439</v>
      </c>
      <c r="AF5384">
        <v>1300.3668296576079</v>
      </c>
      <c r="AG5384">
        <v>5992</v>
      </c>
      <c r="AH5384">
        <v>733</v>
      </c>
      <c r="AI5384">
        <v>822.45893803688466</v>
      </c>
      <c r="AJ5384">
        <v>1702</v>
      </c>
      <c r="AK5384">
        <v>689.21140058956803</v>
      </c>
      <c r="AL5384">
        <v>49227.46875</v>
      </c>
      <c r="AM5384">
        <v>36900.9609375</v>
      </c>
      <c r="AN5384">
        <v>12326.5048828125</v>
      </c>
      <c r="AO5384" s="5" t="s">
        <v>4855</v>
      </c>
    </row>
    <row r="5385" spans="1:41" ht="14.25" x14ac:dyDescent="0.45">
      <c r="A5385">
        <v>2026</v>
      </c>
      <c r="B5385" s="5" t="s">
        <v>589</v>
      </c>
      <c r="C5385" s="5" t="s">
        <v>170</v>
      </c>
      <c r="D5385" s="5" t="s">
        <v>83</v>
      </c>
      <c r="E5385" s="5" t="s">
        <v>84</v>
      </c>
      <c r="F5385" s="5" t="s">
        <v>85</v>
      </c>
      <c r="G5385" s="5" t="s">
        <v>86</v>
      </c>
      <c r="H5385" s="5" t="s">
        <v>130</v>
      </c>
      <c r="I5385">
        <v>10278.41680052246</v>
      </c>
      <c r="J5385">
        <v>15313.588344095899</v>
      </c>
      <c r="K5385">
        <v>1366.2799444611037</v>
      </c>
      <c r="L5385">
        <v>1008.5205495245132</v>
      </c>
      <c r="M5385">
        <v>13998.265227400243</v>
      </c>
      <c r="N5385">
        <v>12525.825225094453</v>
      </c>
      <c r="O5385">
        <v>10964.210774199129</v>
      </c>
      <c r="P5385">
        <v>10019.583717089017</v>
      </c>
      <c r="Q5385">
        <v>3097.3631673612995</v>
      </c>
      <c r="R5385">
        <v>7895.90073606853</v>
      </c>
      <c r="S5385">
        <v>22588.321077602821</v>
      </c>
      <c r="T5385">
        <v>11571.446305070731</v>
      </c>
      <c r="U5385">
        <v>1690.0681208873948</v>
      </c>
      <c r="V5385">
        <v>7394.0480288823519</v>
      </c>
      <c r="W5385">
        <v>4800.5578157366826</v>
      </c>
      <c r="X5385">
        <v>14695.686328563495</v>
      </c>
      <c r="Y5385">
        <v>59298.37137051655</v>
      </c>
      <c r="Z5385">
        <v>14670.249097081367</v>
      </c>
      <c r="AA5385">
        <v>222992.47698235442</v>
      </c>
      <c r="AB5385">
        <v>1071.1549836528777</v>
      </c>
      <c r="AC5385">
        <v>11403.327850962041</v>
      </c>
      <c r="AD5385">
        <v>18143.171300299993</v>
      </c>
      <c r="AE5385">
        <v>15979.950786814567</v>
      </c>
      <c r="AF5385">
        <v>35168.363372541593</v>
      </c>
      <c r="AG5385">
        <v>160516.13066232152</v>
      </c>
      <c r="AH5385">
        <v>30675.955671972701</v>
      </c>
      <c r="AI5385">
        <v>4717.0395750291127</v>
      </c>
      <c r="AJ5385">
        <v>40003.724682247201</v>
      </c>
      <c r="AK5385">
        <v>2203.7766407978283</v>
      </c>
      <c r="AL5385">
        <v>766051.75</v>
      </c>
      <c r="AM5385">
        <v>629255.9375</v>
      </c>
      <c r="AN5385">
        <v>136795.875</v>
      </c>
      <c r="AO5385" s="5" t="s">
        <v>1357</v>
      </c>
    </row>
    <row r="5386" spans="1:41" ht="14.25" x14ac:dyDescent="0.45">
      <c r="A5386">
        <v>2026</v>
      </c>
      <c r="B5386" s="5" t="s">
        <v>4071</v>
      </c>
      <c r="C5386" s="5" t="s">
        <v>170</v>
      </c>
      <c r="D5386" s="5" t="s">
        <v>83</v>
      </c>
      <c r="E5386" s="5" t="s">
        <v>84</v>
      </c>
      <c r="F5386" s="5" t="s">
        <v>85</v>
      </c>
      <c r="G5386" s="5" t="s">
        <v>86</v>
      </c>
      <c r="H5386" s="5" t="s">
        <v>130</v>
      </c>
      <c r="I5386">
        <v>11334.93322907953</v>
      </c>
      <c r="J5386">
        <v>45523.557931260773</v>
      </c>
      <c r="K5386">
        <v>1327.0520652152659</v>
      </c>
      <c r="L5386">
        <v>1943.6602978552269</v>
      </c>
      <c r="M5386">
        <v>26701.67608659367</v>
      </c>
      <c r="N5386">
        <v>12984.895143620219</v>
      </c>
      <c r="O5386">
        <v>8554.1620939469722</v>
      </c>
      <c r="P5386">
        <v>10269.63872961738</v>
      </c>
      <c r="Q5386">
        <v>3732.4833109446445</v>
      </c>
      <c r="R5386">
        <v>8310.996241940531</v>
      </c>
      <c r="S5386">
        <v>18712.317449380338</v>
      </c>
      <c r="T5386">
        <v>10798.112765862372</v>
      </c>
      <c r="U5386">
        <v>1678.3352413226087</v>
      </c>
      <c r="V5386">
        <v>11962.252161191534</v>
      </c>
      <c r="W5386">
        <v>3558.235254274648</v>
      </c>
      <c r="X5386">
        <v>15455.412566372668</v>
      </c>
      <c r="Y5386">
        <v>59098.071167564762</v>
      </c>
      <c r="Z5386">
        <v>16439.869588102465</v>
      </c>
      <c r="AA5386">
        <v>176847.37731252596</v>
      </c>
      <c r="AB5386">
        <v>1036.6579044070832</v>
      </c>
      <c r="AC5386">
        <v>10791.544057904641</v>
      </c>
      <c r="AD5386">
        <v>17771.209137470985</v>
      </c>
      <c r="AE5386">
        <v>18058.558111289833</v>
      </c>
      <c r="AF5386">
        <v>34468.925198532575</v>
      </c>
      <c r="AG5386">
        <v>162006.65680546314</v>
      </c>
      <c r="AH5386">
        <v>30946.362795269568</v>
      </c>
      <c r="AI5386">
        <v>4693.5796822281773</v>
      </c>
      <c r="AJ5386">
        <v>41049.813143905179</v>
      </c>
      <c r="AK5386">
        <v>2381.6523194724446</v>
      </c>
      <c r="AL5386">
        <v>768438</v>
      </c>
      <c r="AM5386">
        <v>626501.625</v>
      </c>
      <c r="AN5386">
        <v>141936.4375</v>
      </c>
      <c r="AO5386" s="5" t="s">
        <v>4856</v>
      </c>
    </row>
    <row r="5387" spans="1:41" ht="14.25" x14ac:dyDescent="0.45">
      <c r="A5387">
        <v>2026</v>
      </c>
      <c r="B5387" s="5" t="s">
        <v>5028</v>
      </c>
      <c r="C5387" s="5" t="s">
        <v>170</v>
      </c>
      <c r="D5387" s="5" t="s">
        <v>83</v>
      </c>
      <c r="E5387" s="5" t="s">
        <v>84</v>
      </c>
      <c r="F5387" s="5" t="s">
        <v>85</v>
      </c>
      <c r="G5387" s="5" t="s">
        <v>86</v>
      </c>
      <c r="H5387" s="5" t="s">
        <v>130</v>
      </c>
      <c r="I5387">
        <v>11503.601317245109</v>
      </c>
      <c r="J5387">
        <v>55484.276278183439</v>
      </c>
      <c r="K5387">
        <v>1681.3039200000001</v>
      </c>
      <c r="L5387">
        <v>2365</v>
      </c>
      <c r="M5387">
        <v>30700</v>
      </c>
      <c r="N5387">
        <v>12926.22075</v>
      </c>
      <c r="O5387">
        <v>8778.2888999999996</v>
      </c>
      <c r="P5387">
        <v>10957.504999999999</v>
      </c>
      <c r="Q5387">
        <v>4057.967042231267</v>
      </c>
      <c r="R5387">
        <v>6704.3194159071654</v>
      </c>
      <c r="S5387">
        <v>16509.400000000001</v>
      </c>
      <c r="T5387">
        <v>11093</v>
      </c>
      <c r="U5387">
        <v>1572</v>
      </c>
      <c r="V5387">
        <v>11330</v>
      </c>
      <c r="W5387">
        <v>4357</v>
      </c>
      <c r="X5387">
        <v>17654.601999999999</v>
      </c>
      <c r="Y5387">
        <v>70463</v>
      </c>
      <c r="Z5387">
        <v>16550.80787908475</v>
      </c>
      <c r="AA5387">
        <v>174810</v>
      </c>
      <c r="AB5387">
        <v>1842</v>
      </c>
      <c r="AC5387">
        <v>12397.861290000001</v>
      </c>
      <c r="AD5387">
        <v>18103</v>
      </c>
      <c r="AE5387">
        <v>16086.3602009886</v>
      </c>
      <c r="AF5387">
        <v>46383.793198799998</v>
      </c>
      <c r="AG5387">
        <v>218935</v>
      </c>
      <c r="AH5387">
        <v>30126</v>
      </c>
      <c r="AI5387">
        <v>4619</v>
      </c>
      <c r="AJ5387">
        <v>42675</v>
      </c>
      <c r="AK5387">
        <v>2176</v>
      </c>
      <c r="AL5387">
        <v>862842.375</v>
      </c>
      <c r="AM5387">
        <v>715202.75</v>
      </c>
      <c r="AN5387">
        <v>147639.59375</v>
      </c>
      <c r="AO5387" s="5" t="s">
        <v>6224</v>
      </c>
    </row>
    <row r="5388" spans="1:41" ht="14.25" x14ac:dyDescent="0.45">
      <c r="A5388">
        <v>2026</v>
      </c>
      <c r="B5388" s="5" t="s">
        <v>4071</v>
      </c>
      <c r="C5388" s="5" t="s">
        <v>170</v>
      </c>
      <c r="D5388" s="5" t="s">
        <v>83</v>
      </c>
      <c r="E5388" s="5" t="s">
        <v>84</v>
      </c>
      <c r="F5388" s="5" t="s">
        <v>85</v>
      </c>
      <c r="G5388" s="5" t="s">
        <v>87</v>
      </c>
      <c r="H5388" s="5" t="s">
        <v>130</v>
      </c>
      <c r="I5388">
        <v>13172.31029135511</v>
      </c>
      <c r="J5388">
        <v>53214.769857544467</v>
      </c>
      <c r="K5388">
        <v>1511.740873972773</v>
      </c>
      <c r="L5388">
        <v>2251.5570000000012</v>
      </c>
      <c r="M5388">
        <v>30421.54999803333</v>
      </c>
      <c r="N5388">
        <v>14895.677253842759</v>
      </c>
      <c r="O5388">
        <v>9726.7625638288355</v>
      </c>
      <c r="P5388">
        <v>11427.842071120411</v>
      </c>
      <c r="Q5388">
        <v>3629.4374410331361</v>
      </c>
      <c r="R5388">
        <v>9429.248008917044</v>
      </c>
      <c r="S5388">
        <v>21340</v>
      </c>
      <c r="T5388">
        <v>12548.47197053427</v>
      </c>
      <c r="U5388">
        <v>1793.5981614770899</v>
      </c>
      <c r="V5388">
        <v>13768</v>
      </c>
      <c r="W5388">
        <v>4085.8463943526131</v>
      </c>
      <c r="X5388">
        <v>17960.32467270784</v>
      </c>
      <c r="Y5388">
        <v>67525.415185357895</v>
      </c>
      <c r="Z5388">
        <v>18767</v>
      </c>
      <c r="AA5388">
        <v>216876</v>
      </c>
      <c r="AB5388">
        <v>1008.038</v>
      </c>
      <c r="AC5388">
        <v>12294.94616</v>
      </c>
      <c r="AD5388">
        <v>20286.677867941082</v>
      </c>
      <c r="AE5388">
        <v>20574.338730399781</v>
      </c>
      <c r="AF5388">
        <v>40056.290491395412</v>
      </c>
      <c r="AG5388">
        <v>188394</v>
      </c>
      <c r="AH5388">
        <v>36765</v>
      </c>
      <c r="AI5388">
        <v>5347.4534148943421</v>
      </c>
      <c r="AJ5388">
        <v>47703.931307372732</v>
      </c>
      <c r="AK5388">
        <v>2713.4459604631479</v>
      </c>
      <c r="AL5388">
        <v>899489.625</v>
      </c>
      <c r="AM5388">
        <v>735774.375</v>
      </c>
      <c r="AN5388">
        <v>163715.3125</v>
      </c>
      <c r="AO5388" s="5" t="s">
        <v>4857</v>
      </c>
    </row>
    <row r="5389" spans="1:41" ht="14.25" x14ac:dyDescent="0.45">
      <c r="A5389">
        <v>2026</v>
      </c>
      <c r="B5389" s="5" t="s">
        <v>5028</v>
      </c>
      <c r="C5389" s="5" t="s">
        <v>170</v>
      </c>
      <c r="D5389" s="5" t="s">
        <v>83</v>
      </c>
      <c r="E5389" s="5" t="s">
        <v>84</v>
      </c>
      <c r="F5389" s="5" t="s">
        <v>85</v>
      </c>
      <c r="G5389" s="5" t="s">
        <v>87</v>
      </c>
      <c r="H5389" s="5" t="s">
        <v>130</v>
      </c>
      <c r="I5389">
        <v>13478.302398660249</v>
      </c>
      <c r="J5389">
        <v>61494.480806846797</v>
      </c>
      <c r="K5389">
        <v>1904</v>
      </c>
      <c r="L5389">
        <v>2775.5944846240618</v>
      </c>
      <c r="M5389">
        <v>34230.832895948537</v>
      </c>
      <c r="N5389">
        <v>14994.29232477971</v>
      </c>
      <c r="O5389">
        <v>10083.49464591477</v>
      </c>
      <c r="P5389">
        <v>12673.362640945121</v>
      </c>
      <c r="Q5389">
        <v>4721.0612223261114</v>
      </c>
      <c r="R5389">
        <v>7688.8021510707049</v>
      </c>
      <c r="S5389">
        <v>18650.14974401092</v>
      </c>
      <c r="T5389">
        <v>12975.903634</v>
      </c>
      <c r="U5389">
        <v>1702.1251749746359</v>
      </c>
      <c r="V5389">
        <v>13130</v>
      </c>
      <c r="W5389">
        <v>5004.8234539479126</v>
      </c>
      <c r="X5389">
        <v>20850.084962000001</v>
      </c>
      <c r="Y5389">
        <v>84361.019121725287</v>
      </c>
      <c r="Z5389">
        <v>19198.778695641879</v>
      </c>
      <c r="AA5389">
        <v>216876</v>
      </c>
      <c r="AB5389">
        <v>2213</v>
      </c>
      <c r="AC5389">
        <v>14241.24973000001</v>
      </c>
      <c r="AD5389">
        <v>21060.455178800719</v>
      </c>
      <c r="AE5389">
        <v>18478.1714075194</v>
      </c>
      <c r="AF5389">
        <v>54436.617580774793</v>
      </c>
      <c r="AG5389">
        <v>266542</v>
      </c>
      <c r="AH5389">
        <v>35994.928576666192</v>
      </c>
      <c r="AI5389">
        <v>5305.7790988720262</v>
      </c>
      <c r="AJ5389">
        <v>51000.575365957113</v>
      </c>
      <c r="AK5389">
        <v>2500</v>
      </c>
      <c r="AL5389">
        <v>1028565.875</v>
      </c>
      <c r="AM5389">
        <v>857792.375</v>
      </c>
      <c r="AN5389">
        <v>170773.453125</v>
      </c>
      <c r="AO5389" s="5" t="s">
        <v>6225</v>
      </c>
    </row>
    <row r="5390" spans="1:41" ht="14.25" x14ac:dyDescent="0.45">
      <c r="A5390">
        <v>2026</v>
      </c>
      <c r="B5390" s="5" t="s">
        <v>589</v>
      </c>
      <c r="C5390" s="5" t="s">
        <v>170</v>
      </c>
      <c r="D5390" s="5" t="s">
        <v>83</v>
      </c>
      <c r="E5390" s="5" t="s">
        <v>84</v>
      </c>
      <c r="F5390" s="5" t="s">
        <v>85</v>
      </c>
      <c r="G5390" s="5" t="s">
        <v>87</v>
      </c>
      <c r="H5390" s="5" t="s">
        <v>130</v>
      </c>
      <c r="I5390">
        <v>11236.35626789349</v>
      </c>
      <c r="J5390">
        <v>17601.233718726751</v>
      </c>
      <c r="K5390">
        <v>1496.306472336327</v>
      </c>
      <c r="L5390">
        <v>2098.5227958723481</v>
      </c>
      <c r="M5390">
        <v>15758.49060985379</v>
      </c>
      <c r="N5390">
        <v>14596.109399999999</v>
      </c>
      <c r="O5390">
        <v>12346.85870469988</v>
      </c>
      <c r="P5390">
        <v>9438.1859999999997</v>
      </c>
      <c r="Q5390">
        <v>3451.5623873803738</v>
      </c>
      <c r="R5390">
        <v>8821.6615335540992</v>
      </c>
      <c r="S5390">
        <v>24884.608980027719</v>
      </c>
      <c r="T5390">
        <v>11803.138091346071</v>
      </c>
      <c r="U5390">
        <v>1775.881983558578</v>
      </c>
      <c r="V5390">
        <v>8419</v>
      </c>
      <c r="W5390">
        <v>4246.4012635632971</v>
      </c>
      <c r="X5390">
        <v>16807.4817930682</v>
      </c>
      <c r="Y5390">
        <v>67257.857739999978</v>
      </c>
      <c r="Z5390">
        <v>16563.563019458448</v>
      </c>
      <c r="AA5390">
        <v>280387.49702849379</v>
      </c>
      <c r="AB5390">
        <v>1009</v>
      </c>
      <c r="AC5390">
        <v>12992.77224</v>
      </c>
      <c r="AD5390">
        <v>20484.69383284952</v>
      </c>
      <c r="AE5390">
        <v>17989.365134118911</v>
      </c>
      <c r="AF5390">
        <v>40184.502843152994</v>
      </c>
      <c r="AG5390">
        <v>187340</v>
      </c>
      <c r="AH5390">
        <v>36096.917911906443</v>
      </c>
      <c r="AI5390">
        <v>5310.1882727514358</v>
      </c>
      <c r="AJ5390">
        <v>45934.712317140118</v>
      </c>
      <c r="AK5390">
        <v>2480.8926632030548</v>
      </c>
      <c r="AL5390">
        <v>898813.6875</v>
      </c>
      <c r="AM5390">
        <v>746088.8125</v>
      </c>
      <c r="AN5390">
        <v>152724.984375</v>
      </c>
      <c r="AO5390" s="5" t="s">
        <v>1358</v>
      </c>
    </row>
    <row r="5391" spans="1:41" ht="14.25" x14ac:dyDescent="0.45">
      <c r="A5391">
        <v>2026</v>
      </c>
      <c r="B5391" s="5" t="s">
        <v>4071</v>
      </c>
      <c r="C5391" s="5" t="s">
        <v>170</v>
      </c>
      <c r="D5391" s="5" t="s">
        <v>83</v>
      </c>
      <c r="E5391" s="5" t="s">
        <v>27</v>
      </c>
      <c r="F5391" s="5" t="s">
        <v>27</v>
      </c>
      <c r="G5391" s="5" t="s">
        <v>86</v>
      </c>
      <c r="H5391" s="5" t="s">
        <v>130</v>
      </c>
      <c r="I5391">
        <v>1028.3916919868925</v>
      </c>
      <c r="J5391">
        <v>82.271335358951404</v>
      </c>
      <c r="K5391"/>
      <c r="L5391">
        <v>113.12308611855818</v>
      </c>
      <c r="M5391">
        <v>308.51750759606773</v>
      </c>
      <c r="N5391">
        <v>0</v>
      </c>
      <c r="O5391">
        <v>51.419584599344624</v>
      </c>
      <c r="P5391">
        <v>0</v>
      </c>
      <c r="Q5391">
        <v>6.8556068389188587</v>
      </c>
      <c r="R5391">
        <v>59.253872508900777</v>
      </c>
      <c r="S5391">
        <v>0</v>
      </c>
      <c r="T5391">
        <v>205.6783383973785</v>
      </c>
      <c r="U5391">
        <v>0</v>
      </c>
      <c r="V5391">
        <v>925.55252278820331</v>
      </c>
      <c r="W5391">
        <v>0</v>
      </c>
      <c r="X5391">
        <v>104.12197180161678</v>
      </c>
      <c r="Y5391">
        <v>1491.167953380994</v>
      </c>
      <c r="Z5391">
        <v>373.30618419124198</v>
      </c>
      <c r="AA5391">
        <v>2294.3418648227571</v>
      </c>
      <c r="AB5391"/>
      <c r="AC5391">
        <v>11.738247882842948</v>
      </c>
      <c r="AD5391">
        <v>55.32705298189687</v>
      </c>
      <c r="AE5391">
        <v>0</v>
      </c>
      <c r="AF5391">
        <v>904.98468894846542</v>
      </c>
      <c r="AG5391">
        <v>12625.564802523078</v>
      </c>
      <c r="AH5391">
        <v>1028.3916919868925</v>
      </c>
      <c r="AI5391">
        <v>99.753994122728571</v>
      </c>
      <c r="AJ5391">
        <v>1401.6978761781345</v>
      </c>
      <c r="AK5391"/>
      <c r="AL5391">
        <v>23171.4609375</v>
      </c>
      <c r="AM5391">
        <v>21318.25</v>
      </c>
      <c r="AN5391">
        <v>1853.2100830078125</v>
      </c>
      <c r="AO5391" s="5" t="s">
        <v>4858</v>
      </c>
    </row>
    <row r="5392" spans="1:41" ht="14.25" x14ac:dyDescent="0.45">
      <c r="A5392">
        <v>2026</v>
      </c>
      <c r="B5392" s="5" t="s">
        <v>5028</v>
      </c>
      <c r="C5392" s="5" t="s">
        <v>170</v>
      </c>
      <c r="D5392" s="5" t="s">
        <v>83</v>
      </c>
      <c r="E5392" s="5" t="s">
        <v>27</v>
      </c>
      <c r="F5392" s="5" t="s">
        <v>27</v>
      </c>
      <c r="G5392" s="5" t="s">
        <v>86</v>
      </c>
      <c r="H5392" s="5" t="s">
        <v>130</v>
      </c>
      <c r="I5392">
        <v>1000</v>
      </c>
      <c r="J5392">
        <v>1292.6174496644301</v>
      </c>
      <c r="K5392"/>
      <c r="L5392">
        <v>110</v>
      </c>
      <c r="M5392">
        <v>300</v>
      </c>
      <c r="N5392">
        <v>0</v>
      </c>
      <c r="O5392">
        <v>50</v>
      </c>
      <c r="P5392">
        <v>0</v>
      </c>
      <c r="Q5392">
        <v>5.7108123717063117</v>
      </c>
      <c r="R5392">
        <v>50.442999999999998</v>
      </c>
      <c r="S5392">
        <v>0</v>
      </c>
      <c r="T5392">
        <v>0</v>
      </c>
      <c r="U5392">
        <v>0</v>
      </c>
      <c r="V5392">
        <v>500</v>
      </c>
      <c r="W5392">
        <v>0</v>
      </c>
      <c r="X5392">
        <v>505</v>
      </c>
      <c r="Y5392">
        <v>1388</v>
      </c>
      <c r="Z5392">
        <v>53.533897966298532</v>
      </c>
      <c r="AA5392">
        <v>2260</v>
      </c>
      <c r="AB5392">
        <v>0</v>
      </c>
      <c r="AC5392">
        <v>11.642469999999999</v>
      </c>
      <c r="AD5392">
        <v>54</v>
      </c>
      <c r="AE5392"/>
      <c r="AF5392">
        <v>870</v>
      </c>
      <c r="AG5392">
        <v>16770</v>
      </c>
      <c r="AH5392">
        <v>1500</v>
      </c>
      <c r="AI5392">
        <v>97</v>
      </c>
      <c r="AJ5392">
        <v>1801</v>
      </c>
      <c r="AK5392"/>
      <c r="AL5392">
        <v>28618.947265625</v>
      </c>
      <c r="AM5392">
        <v>26112.947265625</v>
      </c>
      <c r="AN5392">
        <v>2506</v>
      </c>
      <c r="AO5392" s="5" t="s">
        <v>6226</v>
      </c>
    </row>
    <row r="5393" spans="1:41" ht="14.25" x14ac:dyDescent="0.45">
      <c r="A5393">
        <v>2026</v>
      </c>
      <c r="B5393" s="5" t="s">
        <v>589</v>
      </c>
      <c r="C5393" s="5" t="s">
        <v>170</v>
      </c>
      <c r="D5393" s="5" t="s">
        <v>83</v>
      </c>
      <c r="E5393" s="5" t="s">
        <v>27</v>
      </c>
      <c r="F5393" s="5" t="s">
        <v>27</v>
      </c>
      <c r="G5393" s="5" t="s">
        <v>86</v>
      </c>
      <c r="H5393" s="5" t="s">
        <v>130</v>
      </c>
      <c r="I5393">
        <v>1061.6005784468559</v>
      </c>
      <c r="J5393">
        <v>0</v>
      </c>
      <c r="K5393">
        <v>84.928046275748486</v>
      </c>
      <c r="L5393">
        <v>116.77606362915417</v>
      </c>
      <c r="M5393">
        <v>191.08810412043408</v>
      </c>
      <c r="N5393">
        <v>0</v>
      </c>
      <c r="O5393">
        <v>59.44963239302394</v>
      </c>
      <c r="P5393">
        <v>0</v>
      </c>
      <c r="Q5393">
        <v>5.9392271209391518</v>
      </c>
      <c r="R5393">
        <v>27.957251233397955</v>
      </c>
      <c r="S5393">
        <v>0</v>
      </c>
      <c r="T5393">
        <v>212.32011568937119</v>
      </c>
      <c r="U5393">
        <v>0</v>
      </c>
      <c r="V5393">
        <v>573.26431236130225</v>
      </c>
      <c r="W5393">
        <v>0</v>
      </c>
      <c r="X5393">
        <v>105.37674979071853</v>
      </c>
      <c r="Y5393">
        <v>1539.3208387479413</v>
      </c>
      <c r="Z5393">
        <v>380.16366832827174</v>
      </c>
      <c r="AA5393">
        <v>3215.9227191647647</v>
      </c>
      <c r="AB5393">
        <v>0</v>
      </c>
      <c r="AC5393">
        <v>11.540288328093315</v>
      </c>
      <c r="AD5393">
        <v>57.113677509259951</v>
      </c>
      <c r="AE5393"/>
      <c r="AF5393">
        <v>484.25855654316626</v>
      </c>
      <c r="AG5393">
        <v>10379.268855474911</v>
      </c>
      <c r="AH5393">
        <v>1061.6005784468559</v>
      </c>
      <c r="AI5393">
        <v>102.97525610934504</v>
      </c>
      <c r="AJ5393">
        <v>1446.9615884230648</v>
      </c>
      <c r="AK5393"/>
      <c r="AL5393">
        <v>21117.82421875</v>
      </c>
      <c r="AM5393">
        <v>19242.974609375</v>
      </c>
      <c r="AN5393">
        <v>1874.85205078125</v>
      </c>
      <c r="AO5393" s="5" t="s">
        <v>1359</v>
      </c>
    </row>
    <row r="5394" spans="1:41" ht="14.25" x14ac:dyDescent="0.45">
      <c r="A5394">
        <v>2026</v>
      </c>
      <c r="B5394" s="5" t="s">
        <v>4071</v>
      </c>
      <c r="C5394" s="5" t="s">
        <v>170</v>
      </c>
      <c r="D5394" s="5" t="s">
        <v>83</v>
      </c>
      <c r="E5394" s="5" t="s">
        <v>27</v>
      </c>
      <c r="F5394" s="5" t="s">
        <v>27</v>
      </c>
      <c r="G5394" s="5" t="s">
        <v>87</v>
      </c>
      <c r="H5394" s="5" t="s">
        <v>130</v>
      </c>
      <c r="I5394">
        <v>1195.0925686223111</v>
      </c>
      <c r="J5394">
        <v>96.171089781914361</v>
      </c>
      <c r="K5394"/>
      <c r="L5394">
        <v>131.04300000000001</v>
      </c>
      <c r="M5394">
        <v>351.49781430067958</v>
      </c>
      <c r="N5394">
        <v>0</v>
      </c>
      <c r="O5394">
        <v>58.468156791469319</v>
      </c>
      <c r="P5394">
        <v>0</v>
      </c>
      <c r="Q5394">
        <v>6.6663382175652952</v>
      </c>
      <c r="R5394">
        <v>67.226532549210006</v>
      </c>
      <c r="S5394">
        <v>0</v>
      </c>
      <c r="T5394">
        <v>239.0185137244622</v>
      </c>
      <c r="U5394">
        <v>0</v>
      </c>
      <c r="V5394">
        <v>1065</v>
      </c>
      <c r="W5394">
        <v>0</v>
      </c>
      <c r="X5394">
        <v>121</v>
      </c>
      <c r="Y5394">
        <v>1702.498281692184</v>
      </c>
      <c r="Z5394">
        <v>427</v>
      </c>
      <c r="AA5394">
        <v>2717</v>
      </c>
      <c r="AB5394"/>
      <c r="AC5394">
        <v>13.37354</v>
      </c>
      <c r="AD5394">
        <v>63.158454359734058</v>
      </c>
      <c r="AE5394">
        <v>0</v>
      </c>
      <c r="AF5394">
        <v>1051.6814603876339</v>
      </c>
      <c r="AG5394">
        <v>14682</v>
      </c>
      <c r="AH5394">
        <v>1222</v>
      </c>
      <c r="AI5394">
        <v>113.6509599572198</v>
      </c>
      <c r="AJ5394">
        <v>1628.9111710322099</v>
      </c>
      <c r="AK5394"/>
      <c r="AL5394">
        <v>26952.45703125</v>
      </c>
      <c r="AM5394">
        <v>24783.666015625</v>
      </c>
      <c r="AN5394">
        <v>2168.7939453125</v>
      </c>
      <c r="AO5394" s="5" t="s">
        <v>4859</v>
      </c>
    </row>
    <row r="5395" spans="1:41" ht="14.25" x14ac:dyDescent="0.45">
      <c r="A5395">
        <v>2026</v>
      </c>
      <c r="B5395" s="5" t="s">
        <v>589</v>
      </c>
      <c r="C5395" s="5" t="s">
        <v>170</v>
      </c>
      <c r="D5395" s="5" t="s">
        <v>83</v>
      </c>
      <c r="E5395" s="5" t="s">
        <v>27</v>
      </c>
      <c r="F5395" s="5" t="s">
        <v>27</v>
      </c>
      <c r="G5395" s="5" t="s">
        <v>87</v>
      </c>
      <c r="H5395" s="5" t="s">
        <v>130</v>
      </c>
      <c r="I5395">
        <v>1160.5408250251489</v>
      </c>
      <c r="J5395">
        <v>0</v>
      </c>
      <c r="K5395">
        <v>93.010503330929424</v>
      </c>
      <c r="L5395">
        <v>133.43208528668109</v>
      </c>
      <c r="M5395">
        <v>215.11666235201599</v>
      </c>
      <c r="N5395">
        <v>0</v>
      </c>
      <c r="O5395">
        <v>66.946561528194536</v>
      </c>
      <c r="P5395">
        <v>0</v>
      </c>
      <c r="Q5395">
        <v>6.6184079273490557</v>
      </c>
      <c r="R5395">
        <v>31.235120100100769</v>
      </c>
      <c r="S5395">
        <v>0</v>
      </c>
      <c r="T5395">
        <v>216.57134112561599</v>
      </c>
      <c r="U5395">
        <v>0</v>
      </c>
      <c r="V5395">
        <v>653</v>
      </c>
      <c r="W5395">
        <v>0</v>
      </c>
      <c r="X5395">
        <v>121</v>
      </c>
      <c r="Y5395">
        <v>1739.2170000000001</v>
      </c>
      <c r="Z5395">
        <v>429.2268547312251</v>
      </c>
      <c r="AA5395">
        <v>3845.9650156328398</v>
      </c>
      <c r="AB5395">
        <v>0</v>
      </c>
      <c r="AC5395">
        <v>13.148820000000001</v>
      </c>
      <c r="AD5395">
        <v>64.484658061181861</v>
      </c>
      <c r="AE5395"/>
      <c r="AF5395">
        <v>553.32939824614004</v>
      </c>
      <c r="AG5395">
        <v>12114</v>
      </c>
      <c r="AH5395">
        <v>1249.203426462125</v>
      </c>
      <c r="AI5395">
        <v>115.9239791563642</v>
      </c>
      <c r="AJ5395">
        <v>1661.489394452854</v>
      </c>
      <c r="AK5395"/>
      <c r="AL5395">
        <v>24483.4609375</v>
      </c>
      <c r="AM5395">
        <v>22341.205078125</v>
      </c>
      <c r="AN5395">
        <v>2142.257080078125</v>
      </c>
      <c r="AO5395" s="5" t="s">
        <v>1360</v>
      </c>
    </row>
    <row r="5396" spans="1:41" ht="14.25" x14ac:dyDescent="0.45">
      <c r="A5396">
        <v>2026</v>
      </c>
      <c r="B5396" s="5" t="s">
        <v>5028</v>
      </c>
      <c r="C5396" s="5" t="s">
        <v>170</v>
      </c>
      <c r="D5396" s="5" t="s">
        <v>83</v>
      </c>
      <c r="E5396" s="5" t="s">
        <v>27</v>
      </c>
      <c r="F5396" s="5" t="s">
        <v>27</v>
      </c>
      <c r="G5396" s="5" t="s">
        <v>87</v>
      </c>
      <c r="H5396" s="5" t="s">
        <v>130</v>
      </c>
      <c r="I5396">
        <v>1171.6593810022659</v>
      </c>
      <c r="J5396">
        <v>1451.664560498401</v>
      </c>
      <c r="K5396">
        <v>0</v>
      </c>
      <c r="L5396">
        <v>129.09741788949131</v>
      </c>
      <c r="M5396">
        <v>344.60570029478401</v>
      </c>
      <c r="N5396">
        <v>0</v>
      </c>
      <c r="O5396">
        <v>57.434283382464002</v>
      </c>
      <c r="P5396">
        <v>0</v>
      </c>
      <c r="Q5396">
        <v>6.6439905882573047</v>
      </c>
      <c r="R5396">
        <v>57.850204151405251</v>
      </c>
      <c r="S5396">
        <v>0</v>
      </c>
      <c r="T5396">
        <v>0</v>
      </c>
      <c r="U5396">
        <v>0</v>
      </c>
      <c r="V5396">
        <v>579</v>
      </c>
      <c r="W5396">
        <v>0</v>
      </c>
      <c r="X5396">
        <v>596.40499999999997</v>
      </c>
      <c r="Y5396">
        <v>1645.9590265262791</v>
      </c>
      <c r="Z5396">
        <v>62.098809150509837</v>
      </c>
      <c r="AA5396">
        <v>2717</v>
      </c>
      <c r="AB5396">
        <v>0</v>
      </c>
      <c r="AC5396">
        <v>13.37354</v>
      </c>
      <c r="AD5396">
        <v>63.278283065456222</v>
      </c>
      <c r="AE5396">
        <v>0</v>
      </c>
      <c r="AF5396">
        <v>1021.043214216885</v>
      </c>
      <c r="AG5396">
        <v>20417</v>
      </c>
      <c r="AH5396">
        <v>1792.2467127223661</v>
      </c>
      <c r="AI5396">
        <v>111.42250976198019</v>
      </c>
      <c r="AJ5396">
        <v>2152.361716088782</v>
      </c>
      <c r="AK5396"/>
      <c r="AL5396">
        <v>34390.14453125</v>
      </c>
      <c r="AM5396">
        <v>31424.751953125</v>
      </c>
      <c r="AN5396">
        <v>2965.392578125</v>
      </c>
      <c r="AO5396" s="5" t="s">
        <v>6227</v>
      </c>
    </row>
    <row r="5397" spans="1:41" ht="14.25" x14ac:dyDescent="0.45">
      <c r="A5397">
        <v>2026</v>
      </c>
      <c r="B5397" s="5" t="s">
        <v>4071</v>
      </c>
      <c r="C5397" s="5" t="s">
        <v>170</v>
      </c>
      <c r="D5397" s="5" t="s">
        <v>83</v>
      </c>
      <c r="E5397" s="5" t="s">
        <v>108</v>
      </c>
      <c r="F5397" s="5" t="s">
        <v>108</v>
      </c>
      <c r="G5397" s="5" t="s">
        <v>86</v>
      </c>
      <c r="H5397" s="5" t="s">
        <v>130</v>
      </c>
      <c r="I5397">
        <v>5820.6969766458114</v>
      </c>
      <c r="J5397">
        <v>30542.461958241718</v>
      </c>
      <c r="K5397">
        <v>1034.155827420479</v>
      </c>
      <c r="L5397">
        <v>802.14551974977621</v>
      </c>
      <c r="M5397">
        <v>6786.8709712674972</v>
      </c>
      <c r="N5397">
        <v>1770.8997491266568</v>
      </c>
      <c r="O5397">
        <v>6405.851849386353</v>
      </c>
      <c r="P5397">
        <v>7457.8245628705054</v>
      </c>
      <c r="Q5397">
        <v>3404.5504955529873</v>
      </c>
      <c r="R5397">
        <v>4435.5080914446362</v>
      </c>
      <c r="S5397">
        <v>7901.8619264307417</v>
      </c>
      <c r="T5397">
        <v>6787.3851671134908</v>
      </c>
      <c r="U5397">
        <v>1336.9091995829604</v>
      </c>
      <c r="V5397">
        <v>2574.064405043192</v>
      </c>
      <c r="W5397">
        <v>1249.4959057640745</v>
      </c>
      <c r="X5397">
        <v>9355.7676280141095</v>
      </c>
      <c r="Y5397">
        <v>28429.888324977645</v>
      </c>
      <c r="Z5397">
        <v>8979.916254429545</v>
      </c>
      <c r="AA5397">
        <v>78259.579368510531</v>
      </c>
      <c r="AB5397">
        <v>646.36988820606155</v>
      </c>
      <c r="AC5397">
        <v>8119.022913154663</v>
      </c>
      <c r="AD5397">
        <v>11478.504517124746</v>
      </c>
      <c r="AE5397">
        <v>8912.0424027584104</v>
      </c>
      <c r="AF5397">
        <v>15267.091702560612</v>
      </c>
      <c r="AG5397">
        <v>64617.963574304405</v>
      </c>
      <c r="AH5397">
        <v>12111.368956529634</v>
      </c>
      <c r="AI5397">
        <v>557.38829705689579</v>
      </c>
      <c r="AJ5397">
        <v>24089.046993100968</v>
      </c>
      <c r="AK5397">
        <v>1544.541482195114</v>
      </c>
      <c r="AL5397">
        <v>360679.15625</v>
      </c>
      <c r="AM5397">
        <v>294819.625</v>
      </c>
      <c r="AN5397">
        <v>65859.5625</v>
      </c>
      <c r="AO5397" s="5" t="s">
        <v>4860</v>
      </c>
    </row>
    <row r="5398" spans="1:41" ht="14.25" x14ac:dyDescent="0.45">
      <c r="A5398">
        <v>2026</v>
      </c>
      <c r="B5398" s="5" t="s">
        <v>589</v>
      </c>
      <c r="C5398" s="5" t="s">
        <v>170</v>
      </c>
      <c r="D5398" s="5" t="s">
        <v>83</v>
      </c>
      <c r="E5398" s="5" t="s">
        <v>108</v>
      </c>
      <c r="F5398" s="5" t="s">
        <v>108</v>
      </c>
      <c r="G5398" s="5" t="s">
        <v>86</v>
      </c>
      <c r="H5398" s="5" t="s">
        <v>130</v>
      </c>
      <c r="I5398">
        <v>5010.7547302691601</v>
      </c>
      <c r="J5398">
        <v>8928.0608647380595</v>
      </c>
      <c r="K5398">
        <v>1053.1077738192812</v>
      </c>
      <c r="L5398">
        <v>828.04845118854769</v>
      </c>
      <c r="M5398">
        <v>3607.318765562417</v>
      </c>
      <c r="N5398">
        <v>1633.8032902297114</v>
      </c>
      <c r="O5398">
        <v>9270.9578515763933</v>
      </c>
      <c r="P5398">
        <v>8208.6523703454495</v>
      </c>
      <c r="Q5398">
        <v>1832.7735577704684</v>
      </c>
      <c r="R5398">
        <v>4654.709660361048</v>
      </c>
      <c r="S5398">
        <v>5958.1868618891231</v>
      </c>
      <c r="T5398">
        <v>7537.3641069726773</v>
      </c>
      <c r="U5398">
        <v>1380.0807519809127</v>
      </c>
      <c r="V5398">
        <v>1594.5240688271776</v>
      </c>
      <c r="W5398">
        <v>1289.8447028129301</v>
      </c>
      <c r="X5398">
        <v>9443.8967231380229</v>
      </c>
      <c r="Y5398">
        <v>21730.963840807144</v>
      </c>
      <c r="Z5398">
        <v>8662.7875972800048</v>
      </c>
      <c r="AA5398">
        <v>104626.94534335023</v>
      </c>
      <c r="AB5398">
        <v>667.74676384307247</v>
      </c>
      <c r="AC5398">
        <v>8234.5884827015652</v>
      </c>
      <c r="AD5398">
        <v>10211.16553095477</v>
      </c>
      <c r="AE5398">
        <v>7123.6787503129353</v>
      </c>
      <c r="AF5398">
        <v>15218.914351835219</v>
      </c>
      <c r="AG5398">
        <v>67347.940696668549</v>
      </c>
      <c r="AH5398">
        <v>12250.870675276719</v>
      </c>
      <c r="AI5398">
        <v>782.39962631533285</v>
      </c>
      <c r="AJ5398">
        <v>25290.510580339451</v>
      </c>
      <c r="AK5398">
        <v>1583.8019029848647</v>
      </c>
      <c r="AL5398">
        <v>355964.4375</v>
      </c>
      <c r="AM5398">
        <v>292307.75</v>
      </c>
      <c r="AN5398">
        <v>63656.65625</v>
      </c>
      <c r="AO5398" s="5" t="s">
        <v>1361</v>
      </c>
    </row>
    <row r="5399" spans="1:41" ht="14.25" x14ac:dyDescent="0.45">
      <c r="A5399">
        <v>2026</v>
      </c>
      <c r="B5399" s="5" t="s">
        <v>5028</v>
      </c>
      <c r="C5399" s="5" t="s">
        <v>170</v>
      </c>
      <c r="D5399" s="5" t="s">
        <v>83</v>
      </c>
      <c r="E5399" s="5" t="s">
        <v>108</v>
      </c>
      <c r="F5399" s="5" t="s">
        <v>108</v>
      </c>
      <c r="G5399" s="5" t="s">
        <v>86</v>
      </c>
      <c r="H5399" s="5" t="s">
        <v>130</v>
      </c>
      <c r="I5399">
        <v>6425</v>
      </c>
      <c r="J5399">
        <v>38576.744778519009</v>
      </c>
      <c r="K5399">
        <v>1387</v>
      </c>
      <c r="L5399">
        <v>950</v>
      </c>
      <c r="M5399">
        <v>10605</v>
      </c>
      <c r="N5399">
        <v>1871.432</v>
      </c>
      <c r="O5399">
        <v>6338.1279000000004</v>
      </c>
      <c r="P5399">
        <v>7870.576</v>
      </c>
      <c r="Q5399">
        <v>3055.8752535750259</v>
      </c>
      <c r="R5399">
        <v>4993.4991000041646</v>
      </c>
      <c r="S5399">
        <v>5300</v>
      </c>
      <c r="T5399">
        <v>4963</v>
      </c>
      <c r="U5399">
        <v>1300</v>
      </c>
      <c r="V5399">
        <v>2473</v>
      </c>
      <c r="W5399">
        <v>1755</v>
      </c>
      <c r="X5399">
        <v>10900.602000000001</v>
      </c>
      <c r="Y5399">
        <v>38865.5</v>
      </c>
      <c r="Z5399">
        <v>10065.130700304049</v>
      </c>
      <c r="AA5399">
        <v>77500</v>
      </c>
      <c r="AB5399">
        <v>1228</v>
      </c>
      <c r="AC5399">
        <v>10023.20679</v>
      </c>
      <c r="AD5399">
        <v>11451</v>
      </c>
      <c r="AE5399">
        <v>6063.1113431886033</v>
      </c>
      <c r="AF5399">
        <v>25379.185198800002</v>
      </c>
      <c r="AG5399">
        <v>94625</v>
      </c>
      <c r="AH5399">
        <v>12250</v>
      </c>
      <c r="AI5399">
        <v>597</v>
      </c>
      <c r="AJ5399">
        <v>24767</v>
      </c>
      <c r="AK5399">
        <v>1362</v>
      </c>
      <c r="AL5399">
        <v>422941</v>
      </c>
      <c r="AM5399">
        <v>354804.25</v>
      </c>
      <c r="AN5399">
        <v>68136.734375</v>
      </c>
      <c r="AO5399" s="5" t="s">
        <v>6228</v>
      </c>
    </row>
    <row r="5400" spans="1:41" ht="14.25" x14ac:dyDescent="0.45">
      <c r="A5400">
        <v>2026</v>
      </c>
      <c r="B5400" s="5" t="s">
        <v>589</v>
      </c>
      <c r="C5400" s="5" t="s">
        <v>170</v>
      </c>
      <c r="D5400" s="5" t="s">
        <v>83</v>
      </c>
      <c r="E5400" s="5" t="s">
        <v>108</v>
      </c>
      <c r="F5400" s="5" t="s">
        <v>108</v>
      </c>
      <c r="G5400" s="5" t="s">
        <v>87</v>
      </c>
      <c r="H5400" s="5" t="s">
        <v>130</v>
      </c>
      <c r="I5400">
        <v>5477.7526941187016</v>
      </c>
      <c r="J5400">
        <v>10261.793800658021</v>
      </c>
      <c r="K5400">
        <v>1153.3302413035251</v>
      </c>
      <c r="L5400">
        <v>946.15478657828396</v>
      </c>
      <c r="M5400">
        <v>4060.924548178612</v>
      </c>
      <c r="N5400">
        <v>1904</v>
      </c>
      <c r="O5400">
        <v>10440.077175459341</v>
      </c>
      <c r="P5400">
        <v>7732.3360000000002</v>
      </c>
      <c r="Q5400">
        <v>2042.360528867215</v>
      </c>
      <c r="R5400">
        <v>5200.4545818435854</v>
      </c>
      <c r="S5400">
        <v>6563.8853715011956</v>
      </c>
      <c r="T5400">
        <v>7688.2826099593694</v>
      </c>
      <c r="U5400">
        <v>1450.1548860717039</v>
      </c>
      <c r="V5400">
        <v>1815</v>
      </c>
      <c r="W5400">
        <v>1464.8999248237949</v>
      </c>
      <c r="X5400">
        <v>10844.057211568601</v>
      </c>
      <c r="Y5400">
        <v>24520.0353</v>
      </c>
      <c r="Z5400">
        <v>9780.7901789668304</v>
      </c>
      <c r="AA5400">
        <v>132060.51413422779</v>
      </c>
      <c r="AB5400">
        <v>629</v>
      </c>
      <c r="AC5400">
        <v>9382.3604700000014</v>
      </c>
      <c r="AD5400">
        <v>11528.99876851718</v>
      </c>
      <c r="AE5400">
        <v>8019.4526157917371</v>
      </c>
      <c r="AF5400">
        <v>17389.620909072939</v>
      </c>
      <c r="AG5400">
        <v>78602</v>
      </c>
      <c r="AH5400">
        <v>14415.807541372929</v>
      </c>
      <c r="AI5400">
        <v>880.78322307464339</v>
      </c>
      <c r="AJ5400">
        <v>29040.1040675351</v>
      </c>
      <c r="AK5400">
        <v>1782.958603127626</v>
      </c>
      <c r="AL5400">
        <v>417077.875</v>
      </c>
      <c r="AM5400">
        <v>345624.875</v>
      </c>
      <c r="AN5400">
        <v>71453.0078125</v>
      </c>
      <c r="AO5400" s="5" t="s">
        <v>1362</v>
      </c>
    </row>
    <row r="5401" spans="1:41" ht="14.25" x14ac:dyDescent="0.45">
      <c r="A5401">
        <v>2026</v>
      </c>
      <c r="B5401" s="5" t="s">
        <v>4071</v>
      </c>
      <c r="C5401" s="5" t="s">
        <v>170</v>
      </c>
      <c r="D5401" s="5" t="s">
        <v>83</v>
      </c>
      <c r="E5401" s="5" t="s">
        <v>108</v>
      </c>
      <c r="F5401" s="5" t="s">
        <v>108</v>
      </c>
      <c r="G5401" s="5" t="s">
        <v>87</v>
      </c>
      <c r="H5401" s="5" t="s">
        <v>130</v>
      </c>
      <c r="I5401">
        <v>6764.2239384022796</v>
      </c>
      <c r="J5401">
        <v>35702.615477568987</v>
      </c>
      <c r="K5401">
        <v>1166.9372921667259</v>
      </c>
      <c r="L5401">
        <v>929.21400000000017</v>
      </c>
      <c r="M5401">
        <v>7732.3660849244516</v>
      </c>
      <c r="N5401">
        <v>2031.495119532196</v>
      </c>
      <c r="O5401">
        <v>7283.9629730812476</v>
      </c>
      <c r="P5401">
        <v>8298.9132862887054</v>
      </c>
      <c r="Q5401">
        <v>3310.5581483017081</v>
      </c>
      <c r="R5401">
        <v>5032.3095598012724</v>
      </c>
      <c r="S5401">
        <v>9011</v>
      </c>
      <c r="T5401">
        <v>7887.6109529072519</v>
      </c>
      <c r="U5401">
        <v>1428.7240256864079</v>
      </c>
      <c r="V5401">
        <v>2963</v>
      </c>
      <c r="W5401">
        <v>1434.769759866597</v>
      </c>
      <c r="X5401">
        <v>10872.32467270784</v>
      </c>
      <c r="Y5401">
        <v>32459</v>
      </c>
      <c r="Z5401">
        <v>10251</v>
      </c>
      <c r="AA5401">
        <v>96657</v>
      </c>
      <c r="AB5401">
        <v>628.52499999999998</v>
      </c>
      <c r="AC5401">
        <v>9250.1081299999987</v>
      </c>
      <c r="AD5401">
        <v>13103.25716968939</v>
      </c>
      <c r="AE5401">
        <v>10153.60019576563</v>
      </c>
      <c r="AF5401">
        <v>17741.866236739381</v>
      </c>
      <c r="AG5401">
        <v>75143</v>
      </c>
      <c r="AH5401">
        <v>14388</v>
      </c>
      <c r="AI5401">
        <v>635.03938450322835</v>
      </c>
      <c r="AJ5401">
        <v>27993.84832740901</v>
      </c>
      <c r="AK5401">
        <v>1759.7152243273031</v>
      </c>
      <c r="AL5401">
        <v>422014</v>
      </c>
      <c r="AM5401">
        <v>346110.46875</v>
      </c>
      <c r="AN5401">
        <v>75903.5078125</v>
      </c>
      <c r="AO5401" s="5" t="s">
        <v>4861</v>
      </c>
    </row>
    <row r="5402" spans="1:41" ht="14.25" x14ac:dyDescent="0.45">
      <c r="A5402">
        <v>2026</v>
      </c>
      <c r="B5402" s="5" t="s">
        <v>5028</v>
      </c>
      <c r="C5402" s="5" t="s">
        <v>170</v>
      </c>
      <c r="D5402" s="5" t="s">
        <v>83</v>
      </c>
      <c r="E5402" s="5" t="s">
        <v>108</v>
      </c>
      <c r="F5402" s="5" t="s">
        <v>108</v>
      </c>
      <c r="G5402" s="5" t="s">
        <v>87</v>
      </c>
      <c r="H5402" s="5" t="s">
        <v>130</v>
      </c>
      <c r="I5402">
        <v>7527.9115229395557</v>
      </c>
      <c r="J5402">
        <v>42420.981894669727</v>
      </c>
      <c r="K5402">
        <v>1571</v>
      </c>
      <c r="L5402">
        <v>1114.932245409243</v>
      </c>
      <c r="M5402">
        <v>11147.994404536261</v>
      </c>
      <c r="N5402">
        <v>2170.8432044182091</v>
      </c>
      <c r="O5402">
        <v>7280.5166784580297</v>
      </c>
      <c r="P5402">
        <v>9103.0452369920004</v>
      </c>
      <c r="Q5402">
        <v>3555.222112397043</v>
      </c>
      <c r="R5402">
        <v>5726.7597558650223</v>
      </c>
      <c r="S5402">
        <v>5987.2432458634394</v>
      </c>
      <c r="T5402">
        <v>5805.4096939999999</v>
      </c>
      <c r="U5402">
        <v>1407.6098775235539</v>
      </c>
      <c r="V5402">
        <v>2866</v>
      </c>
      <c r="W5402">
        <v>2015.943346724486</v>
      </c>
      <c r="X5402">
        <v>12873.610962000001</v>
      </c>
      <c r="Y5402">
        <v>46307.478638842847</v>
      </c>
      <c r="Z5402">
        <v>11675.455256902809</v>
      </c>
      <c r="AA5402">
        <v>96657</v>
      </c>
      <c r="AB5402">
        <v>1342</v>
      </c>
      <c r="AC5402">
        <v>11513.517330000001</v>
      </c>
      <c r="AD5402">
        <v>13321.761849886851</v>
      </c>
      <c r="AE5402">
        <v>6964.6091012825227</v>
      </c>
      <c r="AF5402">
        <v>29785.338884584318</v>
      </c>
      <c r="AG5402">
        <v>115201</v>
      </c>
      <c r="AH5402">
        <v>14636.293167111569</v>
      </c>
      <c r="AI5402">
        <v>685.76534358662025</v>
      </c>
      <c r="AJ5402">
        <v>29598.857647068769</v>
      </c>
      <c r="AK5402">
        <v>1564</v>
      </c>
      <c r="AL5402">
        <v>501828.03125</v>
      </c>
      <c r="AM5402">
        <v>423596.53125</v>
      </c>
      <c r="AN5402">
        <v>78231.5390625</v>
      </c>
      <c r="AO5402" s="5" t="s">
        <v>6229</v>
      </c>
    </row>
    <row r="5403" spans="1:41" ht="14.25" x14ac:dyDescent="0.45">
      <c r="A5403">
        <v>2026</v>
      </c>
      <c r="B5403" s="5" t="s">
        <v>5028</v>
      </c>
      <c r="C5403" s="5" t="s">
        <v>170</v>
      </c>
      <c r="D5403" s="5" t="s">
        <v>83</v>
      </c>
      <c r="E5403" s="5" t="s">
        <v>487</v>
      </c>
      <c r="F5403" s="5" t="s">
        <v>487</v>
      </c>
      <c r="G5403" s="5" t="s">
        <v>87</v>
      </c>
      <c r="H5403" s="5" t="s">
        <v>130</v>
      </c>
      <c r="I5403">
        <v>9631.2662423476504</v>
      </c>
      <c r="J5403">
        <v>58804.446384100862</v>
      </c>
      <c r="K5403">
        <v>1933.402075037128</v>
      </c>
      <c r="L5403">
        <v>2775.5944846240618</v>
      </c>
      <c r="M5403">
        <v>34230.832895948537</v>
      </c>
      <c r="N5403">
        <v>14808.69385649077</v>
      </c>
      <c r="O5403">
        <v>10407.94712677783</v>
      </c>
      <c r="P5403"/>
      <c r="Q5403">
        <v>4470.1523553428424</v>
      </c>
      <c r="R5403">
        <v>6338.9647334231204</v>
      </c>
      <c r="S5403">
        <v>15220.478704004679</v>
      </c>
      <c r="T5403">
        <v>12975.903634</v>
      </c>
      <c r="U5403">
        <v>1702.1251749746359</v>
      </c>
      <c r="V5403">
        <v>11330</v>
      </c>
      <c r="W5403">
        <v>3856.3909566197831</v>
      </c>
      <c r="X5403">
        <v>16648.292670238468</v>
      </c>
      <c r="Y5403">
        <v>82378</v>
      </c>
      <c r="Z5403">
        <v>19198.778695641879</v>
      </c>
      <c r="AA5403">
        <v>188615</v>
      </c>
      <c r="AB5403"/>
      <c r="AC5403">
        <v>14068.24912</v>
      </c>
      <c r="AD5403">
        <v>21496</v>
      </c>
      <c r="AE5403">
        <v>17613.87648417299</v>
      </c>
      <c r="AF5403">
        <v>47763.183893377012</v>
      </c>
      <c r="AG5403">
        <v>195541</v>
      </c>
      <c r="AH5403">
        <v>29914</v>
      </c>
      <c r="AI5403">
        <v>3414.4681470874871</v>
      </c>
      <c r="AJ5403">
        <v>44416.964501232091</v>
      </c>
      <c r="AK5403">
        <v>2500</v>
      </c>
      <c r="AL5403">
        <v>872053.9375</v>
      </c>
      <c r="AM5403">
        <v>719456.3125</v>
      </c>
      <c r="AN5403">
        <v>152597.71875</v>
      </c>
      <c r="AO5403" s="5" t="s">
        <v>6230</v>
      </c>
    </row>
    <row r="5404" spans="1:41" ht="14.25" x14ac:dyDescent="0.45">
      <c r="A5404">
        <v>2026</v>
      </c>
      <c r="B5404" s="5" t="s">
        <v>589</v>
      </c>
      <c r="C5404" s="5" t="s">
        <v>170</v>
      </c>
      <c r="D5404" s="5" t="s">
        <v>83</v>
      </c>
      <c r="E5404" s="5" t="s">
        <v>487</v>
      </c>
      <c r="F5404" s="5" t="s">
        <v>487</v>
      </c>
      <c r="G5404" s="5" t="s">
        <v>87</v>
      </c>
      <c r="H5404" s="5" t="s">
        <v>130</v>
      </c>
      <c r="I5404">
        <v>8036.3562678934886</v>
      </c>
      <c r="J5404">
        <v>13910.233718726749</v>
      </c>
      <c r="K5404">
        <v>2186</v>
      </c>
      <c r="L5404"/>
      <c r="M5404">
        <v>15121.5062707781</v>
      </c>
      <c r="N5404">
        <v>13951.70118142</v>
      </c>
      <c r="O5404">
        <v>12682.80105105754</v>
      </c>
      <c r="P5404"/>
      <c r="Q5404">
        <v>3375.8071131719048</v>
      </c>
      <c r="R5404">
        <v>8820.1677010314124</v>
      </c>
      <c r="S5404">
        <v>15712.50710809858</v>
      </c>
      <c r="T5404">
        <v>11803.138091346071</v>
      </c>
      <c r="U5404">
        <v>1775.881983558578</v>
      </c>
      <c r="V5404">
        <v>6507</v>
      </c>
      <c r="W5404">
        <v>1327.114323624698</v>
      </c>
      <c r="X5404">
        <v>13445.98543445456</v>
      </c>
      <c r="Y5404">
        <v>64976</v>
      </c>
      <c r="Z5404">
        <v>16563.563019458448</v>
      </c>
      <c r="AA5404">
        <v>261013.76168014211</v>
      </c>
      <c r="AB5404"/>
      <c r="AC5404">
        <v>12837.783009999999</v>
      </c>
      <c r="AD5404">
        <v>15650.290745558141</v>
      </c>
      <c r="AE5404">
        <v>10310.21021082685</v>
      </c>
      <c r="AF5404">
        <v>36938.018599789051</v>
      </c>
      <c r="AG5404">
        <v>168226</v>
      </c>
      <c r="AH5404">
        <v>34675.261995877612</v>
      </c>
      <c r="AI5404">
        <v>5240.4809134088337</v>
      </c>
      <c r="AJ5404">
        <v>37317.79548014405</v>
      </c>
      <c r="AK5404">
        <v>2480.8926632030548</v>
      </c>
      <c r="AL5404">
        <v>794886.25</v>
      </c>
      <c r="AM5404">
        <v>664560.3125</v>
      </c>
      <c r="AN5404">
        <v>130325.9765625</v>
      </c>
      <c r="AO5404" s="5" t="s">
        <v>1363</v>
      </c>
    </row>
    <row r="5405" spans="1:41" ht="14.25" x14ac:dyDescent="0.45">
      <c r="A5405">
        <v>2026</v>
      </c>
      <c r="B5405" s="5" t="s">
        <v>4071</v>
      </c>
      <c r="C5405" s="5" t="s">
        <v>170</v>
      </c>
      <c r="D5405" s="5" t="s">
        <v>83</v>
      </c>
      <c r="E5405" s="5" t="s">
        <v>487</v>
      </c>
      <c r="F5405" s="5" t="s">
        <v>487</v>
      </c>
      <c r="G5405" s="5" t="s">
        <v>87</v>
      </c>
      <c r="H5405" s="5" t="s">
        <v>130</v>
      </c>
      <c r="I5405">
        <v>16968.509249173319</v>
      </c>
      <c r="J5405">
        <v>54484.281278193201</v>
      </c>
      <c r="K5405">
        <v>1399.6682372222319</v>
      </c>
      <c r="L5405"/>
      <c r="M5405">
        <v>30421.54999803333</v>
      </c>
      <c r="N5405">
        <v>14010.88435226724</v>
      </c>
      <c r="O5405">
        <v>9905.8264529577227</v>
      </c>
      <c r="P5405"/>
      <c r="Q5405">
        <v>3550.4589999966411</v>
      </c>
      <c r="R5405">
        <v>8129.3901342657937</v>
      </c>
      <c r="S5405">
        <v>13358</v>
      </c>
      <c r="T5405">
        <v>12548.47197053427</v>
      </c>
      <c r="U5405">
        <v>1793.5981614770899</v>
      </c>
      <c r="V5405">
        <v>11199</v>
      </c>
      <c r="W5405">
        <v>2784.412209075364</v>
      </c>
      <c r="X5405"/>
      <c r="Y5405">
        <v>65346.217384791897</v>
      </c>
      <c r="Z5405">
        <v>18767</v>
      </c>
      <c r="AA5405">
        <v>188615</v>
      </c>
      <c r="AB5405"/>
      <c r="AC5405">
        <v>12124.112209999999</v>
      </c>
      <c r="AD5405">
        <v>15587</v>
      </c>
      <c r="AE5405">
        <v>30594.606730325511</v>
      </c>
      <c r="AF5405">
        <v>32560.448091815539</v>
      </c>
      <c r="AG5405">
        <v>153812</v>
      </c>
      <c r="AH5405">
        <v>34991</v>
      </c>
      <c r="AI5405">
        <v>3066.8184297734319</v>
      </c>
      <c r="AJ5405">
        <v>40958.258383695538</v>
      </c>
      <c r="AK5405">
        <v>2713.4459604631479</v>
      </c>
      <c r="AL5405">
        <v>779689.9375</v>
      </c>
      <c r="AM5405">
        <v>652913.75</v>
      </c>
      <c r="AN5405">
        <v>126776.1953125</v>
      </c>
      <c r="AO5405" s="5" t="s">
        <v>4862</v>
      </c>
    </row>
    <row r="5406" spans="1:41" ht="14.25" x14ac:dyDescent="0.45">
      <c r="A5406">
        <v>2026</v>
      </c>
      <c r="B5406" s="5" t="s">
        <v>4071</v>
      </c>
      <c r="C5406" s="5" t="s">
        <v>170</v>
      </c>
      <c r="D5406" s="5" t="s">
        <v>83</v>
      </c>
      <c r="E5406" s="5" t="s">
        <v>210</v>
      </c>
      <c r="F5406" s="5" t="s">
        <v>210</v>
      </c>
      <c r="G5406" s="5" t="s">
        <v>87</v>
      </c>
      <c r="H5406" s="5" t="s">
        <v>130</v>
      </c>
      <c r="I5406">
        <v>11172.31029135511</v>
      </c>
      <c r="J5406">
        <v>53214.769857544467</v>
      </c>
      <c r="K5406">
        <v>1399.6682372222319</v>
      </c>
      <c r="L5406">
        <v>1894.1670000000011</v>
      </c>
      <c r="M5406">
        <v>26009.62202420229</v>
      </c>
      <c r="N5406">
        <v>14010.88435226724</v>
      </c>
      <c r="O5406">
        <v>9902.1670342032448</v>
      </c>
      <c r="P5406">
        <v>12148.842071120411</v>
      </c>
      <c r="Q5406">
        <v>3550.4589999966411</v>
      </c>
      <c r="R5406">
        <v>9129.3901342657937</v>
      </c>
      <c r="S5406">
        <v>17616</v>
      </c>
      <c r="T5406">
        <v>12548.47197053427</v>
      </c>
      <c r="U5406">
        <v>1793.5981614770899</v>
      </c>
      <c r="V5406">
        <v>13627</v>
      </c>
      <c r="W5406">
        <v>2784.412209075364</v>
      </c>
      <c r="X5406">
        <v>16422.181622533131</v>
      </c>
      <c r="Y5406">
        <v>65346.217384791897</v>
      </c>
      <c r="Z5406">
        <v>17911.654289724909</v>
      </c>
      <c r="AA5406">
        <v>193272</v>
      </c>
      <c r="AB5406">
        <v>1008.038</v>
      </c>
      <c r="AC5406">
        <v>12492.94616</v>
      </c>
      <c r="AD5406">
        <v>18841.76487792343</v>
      </c>
      <c r="AE5406">
        <v>20567.55281412974</v>
      </c>
      <c r="AF5406">
        <v>32560.448091815539</v>
      </c>
      <c r="AG5406">
        <v>154828</v>
      </c>
      <c r="AH5406">
        <v>32915</v>
      </c>
      <c r="AI5406">
        <v>3066.8184297734319</v>
      </c>
      <c r="AJ5406">
        <v>40958.258383695538</v>
      </c>
      <c r="AK5406">
        <v>2713.4459604631479</v>
      </c>
      <c r="AL5406">
        <v>803706</v>
      </c>
      <c r="AM5406">
        <v>658478.5</v>
      </c>
      <c r="AN5406">
        <v>145227.59375</v>
      </c>
      <c r="AO5406" s="5" t="s">
        <v>4863</v>
      </c>
    </row>
    <row r="5407" spans="1:41" ht="14.25" x14ac:dyDescent="0.45">
      <c r="A5407">
        <v>2026</v>
      </c>
      <c r="B5407" s="5" t="s">
        <v>5028</v>
      </c>
      <c r="C5407" s="5" t="s">
        <v>170</v>
      </c>
      <c r="D5407" s="5" t="s">
        <v>83</v>
      </c>
      <c r="E5407" s="5" t="s">
        <v>210</v>
      </c>
      <c r="F5407" s="5" t="s">
        <v>210</v>
      </c>
      <c r="G5407" s="5" t="s">
        <v>87</v>
      </c>
      <c r="H5407" s="5" t="s">
        <v>130</v>
      </c>
      <c r="I5407">
        <v>11478.302398660249</v>
      </c>
      <c r="J5407">
        <v>57095.563092728124</v>
      </c>
      <c r="K5407">
        <v>1820.450966722349</v>
      </c>
      <c r="L5407">
        <v>2775.5944846240618</v>
      </c>
      <c r="M5407">
        <v>29106.744622993148</v>
      </c>
      <c r="N5407">
        <v>14808.69385649077</v>
      </c>
      <c r="O5407">
        <v>10313.231779444621</v>
      </c>
      <c r="P5407">
        <v>13887.362640945121</v>
      </c>
      <c r="Q5407">
        <v>4470.1523553428424</v>
      </c>
      <c r="R5407">
        <v>7338.9647334231204</v>
      </c>
      <c r="S5407">
        <v>15150.14974401092</v>
      </c>
      <c r="T5407">
        <v>12975.903634</v>
      </c>
      <c r="U5407">
        <v>1702.1251749746359</v>
      </c>
      <c r="V5407">
        <v>13008</v>
      </c>
      <c r="W5407">
        <v>3856.3909566197831</v>
      </c>
      <c r="X5407">
        <v>18095.97029373746</v>
      </c>
      <c r="Y5407">
        <v>82377.845812996486</v>
      </c>
      <c r="Z5407">
        <v>18561.567454624608</v>
      </c>
      <c r="AA5407">
        <v>193272</v>
      </c>
      <c r="AB5407">
        <v>2213</v>
      </c>
      <c r="AC5407">
        <v>14383.836278588889</v>
      </c>
      <c r="AD5407">
        <v>19605.035811144859</v>
      </c>
      <c r="AE5407">
        <v>17613.87648417299</v>
      </c>
      <c r="AF5407">
        <v>47763.183893377012</v>
      </c>
      <c r="AG5407">
        <v>206488</v>
      </c>
      <c r="AH5407">
        <v>30411.48265096511</v>
      </c>
      <c r="AI5407">
        <v>3414.4681470874871</v>
      </c>
      <c r="AJ5407">
        <v>44416.964501232091</v>
      </c>
      <c r="AK5407">
        <v>2500</v>
      </c>
      <c r="AL5407">
        <v>900904.875</v>
      </c>
      <c r="AM5407">
        <v>751442.0625</v>
      </c>
      <c r="AN5407">
        <v>149462.828125</v>
      </c>
      <c r="AO5407" s="5" t="s">
        <v>6231</v>
      </c>
    </row>
    <row r="5408" spans="1:41" ht="14.25" x14ac:dyDescent="0.45">
      <c r="A5408">
        <v>2026</v>
      </c>
      <c r="B5408" s="5" t="s">
        <v>589</v>
      </c>
      <c r="C5408" s="5" t="s">
        <v>170</v>
      </c>
      <c r="D5408" s="5" t="s">
        <v>83</v>
      </c>
      <c r="E5408" s="5" t="s">
        <v>210</v>
      </c>
      <c r="F5408" s="5" t="s">
        <v>210</v>
      </c>
      <c r="G5408" s="5" t="s">
        <v>87</v>
      </c>
      <c r="H5408" s="5" t="s">
        <v>130</v>
      </c>
      <c r="I5408">
        <v>8036.3562678934904</v>
      </c>
      <c r="J5408">
        <v>13910.233718726749</v>
      </c>
      <c r="K5408">
        <v>1383.5312370475749</v>
      </c>
      <c r="L5408">
        <v>1763.5227958723481</v>
      </c>
      <c r="M5408">
        <v>12324.42796669464</v>
      </c>
      <c r="N5408">
        <v>13953.109399999999</v>
      </c>
      <c r="O5408">
        <v>12526.1798516504</v>
      </c>
      <c r="P5408">
        <v>10056.319</v>
      </c>
      <c r="Q5408">
        <v>3375.8071131719048</v>
      </c>
      <c r="R5408">
        <v>8820.1677010314124</v>
      </c>
      <c r="S5408">
        <v>20137.41682078064</v>
      </c>
      <c r="T5408">
        <v>11803.138091346071</v>
      </c>
      <c r="U5408">
        <v>1775.881983558578</v>
      </c>
      <c r="V5408">
        <v>8823</v>
      </c>
      <c r="W5408">
        <v>1596.068537479086</v>
      </c>
      <c r="X5408">
        <v>15025.24243199505</v>
      </c>
      <c r="Y5408">
        <v>64976.487739999982</v>
      </c>
      <c r="Z5408">
        <v>15636.95819370575</v>
      </c>
      <c r="AA5408">
        <v>264886.03704086982</v>
      </c>
      <c r="AB5408">
        <v>1009</v>
      </c>
      <c r="AC5408">
        <v>13185.33898515</v>
      </c>
      <c r="AD5408">
        <v>18000.257714512321</v>
      </c>
      <c r="AE5408">
        <v>19455.51190654184</v>
      </c>
      <c r="AF5408">
        <v>36938.018599789051</v>
      </c>
      <c r="AG5408">
        <v>156062</v>
      </c>
      <c r="AH5408">
        <v>33241.132926920953</v>
      </c>
      <c r="AI5408">
        <v>3562.9629374256169</v>
      </c>
      <c r="AJ5408">
        <v>37317.79548014405</v>
      </c>
      <c r="AK5408">
        <v>2480.8926632030548</v>
      </c>
      <c r="AL5408">
        <v>812062.75</v>
      </c>
      <c r="AM5408">
        <v>678972.5625</v>
      </c>
      <c r="AN5408">
        <v>133090.25</v>
      </c>
      <c r="AO5408" s="5" t="s">
        <v>1364</v>
      </c>
    </row>
    <row r="5409" spans="1:41" ht="14.25" x14ac:dyDescent="0.45">
      <c r="A5409">
        <v>2026</v>
      </c>
      <c r="B5409" s="5" t="s">
        <v>589</v>
      </c>
      <c r="C5409" s="5" t="s">
        <v>170</v>
      </c>
      <c r="D5409" s="5" t="s">
        <v>83</v>
      </c>
      <c r="E5409" s="5" t="s">
        <v>24</v>
      </c>
      <c r="F5409" s="5" t="s">
        <v>24</v>
      </c>
      <c r="G5409" s="5" t="s">
        <v>86</v>
      </c>
      <c r="H5409" s="5" t="s">
        <v>130</v>
      </c>
      <c r="I5409">
        <v>2441.6813304277689</v>
      </c>
      <c r="J5409">
        <v>5838.803181457708</v>
      </c>
      <c r="K5409">
        <v>106.1600578446856</v>
      </c>
      <c r="L5409">
        <v>318.4801735340568</v>
      </c>
      <c r="M5409">
        <v>4246.4023137874237</v>
      </c>
      <c r="N5409">
        <v>2951.2496080822598</v>
      </c>
      <c r="O5409">
        <v>118.89926478604788</v>
      </c>
      <c r="P5409">
        <v>100.85205495245133</v>
      </c>
      <c r="Q5409">
        <v>286.42957027063466</v>
      </c>
      <c r="R5409">
        <v>279.57251233397955</v>
      </c>
      <c r="S5409">
        <v>7181.8890675366783</v>
      </c>
      <c r="T5409">
        <v>424.64023137874239</v>
      </c>
      <c r="U5409">
        <v>0</v>
      </c>
      <c r="V5409">
        <v>331.21938047541909</v>
      </c>
      <c r="W5409">
        <v>249.47613593501117</v>
      </c>
      <c r="X5409">
        <v>828.20900042126709</v>
      </c>
      <c r="Y5409">
        <v>12610.222471080979</v>
      </c>
      <c r="Z5409">
        <v>2636.6769739573501</v>
      </c>
      <c r="AA5409">
        <v>24823.28163397871</v>
      </c>
      <c r="AB5409">
        <v>122.08406652138844</v>
      </c>
      <c r="AC5409">
        <v>998.34810169373122</v>
      </c>
      <c r="AD5409">
        <v>3667.4171170151558</v>
      </c>
      <c r="AE5409">
        <v>1558.8925070121875</v>
      </c>
      <c r="AF5409">
        <v>7979.1320996780059</v>
      </c>
      <c r="AG5409">
        <v>35494.615340370634</v>
      </c>
      <c r="AH5409">
        <v>9147.1967272980219</v>
      </c>
      <c r="AI5409">
        <v>2456.5437385260248</v>
      </c>
      <c r="AJ5409">
        <v>9818.7437500549713</v>
      </c>
      <c r="AK5409">
        <v>104.0368566877919</v>
      </c>
      <c r="AL5409">
        <v>137121.15625</v>
      </c>
      <c r="AM5409">
        <v>108468.203125</v>
      </c>
      <c r="AN5409">
        <v>28652.955078125</v>
      </c>
      <c r="AO5409" s="5" t="s">
        <v>1365</v>
      </c>
    </row>
    <row r="5410" spans="1:41" ht="14.25" x14ac:dyDescent="0.45">
      <c r="A5410">
        <v>2026</v>
      </c>
      <c r="B5410" s="5" t="s">
        <v>4071</v>
      </c>
      <c r="C5410" s="5" t="s">
        <v>170</v>
      </c>
      <c r="D5410" s="5" t="s">
        <v>83</v>
      </c>
      <c r="E5410" s="5" t="s">
        <v>24</v>
      </c>
      <c r="F5410" s="5" t="s">
        <v>24</v>
      </c>
      <c r="G5410" s="5" t="s">
        <v>86</v>
      </c>
      <c r="H5410" s="5" t="s">
        <v>130</v>
      </c>
      <c r="I5410">
        <v>2365.3008915698529</v>
      </c>
      <c r="J5410">
        <v>5656.1543059279093</v>
      </c>
      <c r="K5410">
        <v>102.83916919868925</v>
      </c>
      <c r="L5410">
        <v>308.51750759606773</v>
      </c>
      <c r="M5410">
        <v>5141.9584599344626</v>
      </c>
      <c r="N5410">
        <v>2983.2234087921729</v>
      </c>
      <c r="O5410">
        <v>115.17986950253196</v>
      </c>
      <c r="P5410">
        <v>97.326989729639507</v>
      </c>
      <c r="Q5410">
        <v>270.7359086933597</v>
      </c>
      <c r="R5410">
        <v>592.5387250890077</v>
      </c>
      <c r="S5410">
        <v>5262.2823446803131</v>
      </c>
      <c r="T5410">
        <v>514.19584599344626</v>
      </c>
      <c r="U5410">
        <v>0</v>
      </c>
      <c r="V5410">
        <v>534.76367983318414</v>
      </c>
      <c r="W5410">
        <v>241.67204761691974</v>
      </c>
      <c r="X5410">
        <v>2793.2224832070078</v>
      </c>
      <c r="Y5410">
        <v>12987.044482256471</v>
      </c>
      <c r="Z5410">
        <v>4174.2418777747971</v>
      </c>
      <c r="AA5410">
        <v>28936.885429127182</v>
      </c>
      <c r="AB5410">
        <v>118.34731591385159</v>
      </c>
      <c r="AC5410">
        <v>906.83738800116441</v>
      </c>
      <c r="AD5410">
        <v>2109.5823819458979</v>
      </c>
      <c r="AE5410">
        <v>1506.5938287607976</v>
      </c>
      <c r="AF5410">
        <v>9592.8377028537325</v>
      </c>
      <c r="AG5410">
        <v>36013.248661688987</v>
      </c>
      <c r="AH5410">
        <v>9010.768005189153</v>
      </c>
      <c r="AI5410">
        <v>2429.0611764730402</v>
      </c>
      <c r="AJ5410">
        <v>9511.594759186768</v>
      </c>
      <c r="AK5410">
        <v>100.78238581471547</v>
      </c>
      <c r="AL5410">
        <v>144377.734375</v>
      </c>
      <c r="AM5410">
        <v>116437.84375</v>
      </c>
      <c r="AN5410">
        <v>27939.892578125</v>
      </c>
      <c r="AO5410" s="5" t="s">
        <v>4864</v>
      </c>
    </row>
    <row r="5411" spans="1:41" ht="14.25" x14ac:dyDescent="0.45">
      <c r="A5411">
        <v>2026</v>
      </c>
      <c r="B5411" s="5" t="s">
        <v>5028</v>
      </c>
      <c r="C5411" s="5" t="s">
        <v>170</v>
      </c>
      <c r="D5411" s="5" t="s">
        <v>83</v>
      </c>
      <c r="E5411" s="5" t="s">
        <v>24</v>
      </c>
      <c r="F5411" s="5" t="s">
        <v>24</v>
      </c>
      <c r="G5411" s="5" t="s">
        <v>86</v>
      </c>
      <c r="H5411" s="5" t="s">
        <v>130</v>
      </c>
      <c r="I5411">
        <v>2000</v>
      </c>
      <c r="J5411">
        <v>7249.9999999999991</v>
      </c>
      <c r="K5411">
        <v>100</v>
      </c>
      <c r="L5411">
        <v>400</v>
      </c>
      <c r="M5411">
        <v>8000</v>
      </c>
      <c r="N5411">
        <v>3041.4147499999999</v>
      </c>
      <c r="O5411">
        <v>111.68300000000001</v>
      </c>
      <c r="P5411">
        <v>94.64</v>
      </c>
      <c r="Q5411">
        <v>726.67866826120155</v>
      </c>
      <c r="R5411">
        <v>453.98700000000002</v>
      </c>
      <c r="S5411">
        <v>4264.3999999999996</v>
      </c>
      <c r="T5411">
        <v>200</v>
      </c>
      <c r="U5411">
        <v>0</v>
      </c>
      <c r="V5411">
        <v>520</v>
      </c>
      <c r="W5411">
        <v>1249</v>
      </c>
      <c r="X5411">
        <v>3795</v>
      </c>
      <c r="Y5411">
        <v>14038.5</v>
      </c>
      <c r="Z5411">
        <v>3694.7136128301731</v>
      </c>
      <c r="AA5411">
        <v>28425</v>
      </c>
      <c r="AB5411">
        <v>145</v>
      </c>
      <c r="AC5411">
        <v>1081.75368</v>
      </c>
      <c r="AD5411">
        <v>2085</v>
      </c>
      <c r="AE5411">
        <v>1488</v>
      </c>
      <c r="AF5411">
        <v>9570</v>
      </c>
      <c r="AG5411">
        <v>52402</v>
      </c>
      <c r="AH5411">
        <v>9900</v>
      </c>
      <c r="AI5411">
        <v>2362</v>
      </c>
      <c r="AJ5411">
        <v>9078</v>
      </c>
      <c r="AK5411">
        <v>98</v>
      </c>
      <c r="AL5411">
        <v>166574.765625</v>
      </c>
      <c r="AM5411">
        <v>134264.6875</v>
      </c>
      <c r="AN5411">
        <v>32310.08203125</v>
      </c>
      <c r="AO5411" s="5" t="s">
        <v>6232</v>
      </c>
    </row>
    <row r="5412" spans="1:41" ht="14.25" x14ac:dyDescent="0.45">
      <c r="A5412">
        <v>2026</v>
      </c>
      <c r="B5412" s="5" t="s">
        <v>5028</v>
      </c>
      <c r="C5412" s="5" t="s">
        <v>170</v>
      </c>
      <c r="D5412" s="5" t="s">
        <v>83</v>
      </c>
      <c r="E5412" s="5" t="s">
        <v>24</v>
      </c>
      <c r="F5412" s="5" t="s">
        <v>24</v>
      </c>
      <c r="G5412" s="5" t="s">
        <v>87</v>
      </c>
      <c r="H5412" s="5" t="s">
        <v>130</v>
      </c>
      <c r="I5412">
        <v>2343.318762004531</v>
      </c>
      <c r="J5412">
        <v>8077.4258971984418</v>
      </c>
      <c r="K5412">
        <v>113</v>
      </c>
      <c r="L5412">
        <v>469.4451559617865</v>
      </c>
      <c r="M5412">
        <v>9189.4853411942386</v>
      </c>
      <c r="N5412">
        <v>3528.0119939462429</v>
      </c>
      <c r="O5412">
        <v>128.2886614200745</v>
      </c>
      <c r="P5412">
        <v>109.45986688000001</v>
      </c>
      <c r="Q5412">
        <v>845.42196772824855</v>
      </c>
      <c r="R5412">
        <v>520.65183736264737</v>
      </c>
      <c r="S5412">
        <v>4817.3585089924618</v>
      </c>
      <c r="T5412">
        <v>233.94759999999999</v>
      </c>
      <c r="U5412">
        <v>0</v>
      </c>
      <c r="V5412">
        <v>603</v>
      </c>
      <c r="W5412">
        <v>1434.708398893951</v>
      </c>
      <c r="X5412">
        <v>4481.8950000000004</v>
      </c>
      <c r="Y5412">
        <v>16702.27360428411</v>
      </c>
      <c r="Z5412">
        <v>4285.832420672421</v>
      </c>
      <c r="AA5412">
        <v>34681</v>
      </c>
      <c r="AB5412">
        <v>245</v>
      </c>
      <c r="AC5412">
        <v>1242.5953099999999</v>
      </c>
      <c r="AD5412">
        <v>2425.6989460931131</v>
      </c>
      <c r="AE5412">
        <v>1709.2442734621279</v>
      </c>
      <c r="AF5412">
        <v>11231.475356385739</v>
      </c>
      <c r="AG5412">
        <v>63797</v>
      </c>
      <c r="AH5412">
        <v>11828.828303967621</v>
      </c>
      <c r="AI5412">
        <v>2713.1955469876011</v>
      </c>
      <c r="AJ5412">
        <v>10849.05033795334</v>
      </c>
      <c r="AK5412">
        <v>113</v>
      </c>
      <c r="AL5412">
        <v>198719.609375</v>
      </c>
      <c r="AM5412">
        <v>160995.203125</v>
      </c>
      <c r="AN5412">
        <v>37724.40625</v>
      </c>
      <c r="AO5412" s="5" t="s">
        <v>6233</v>
      </c>
    </row>
    <row r="5413" spans="1:41" ht="14.25" x14ac:dyDescent="0.45">
      <c r="A5413">
        <v>2026</v>
      </c>
      <c r="B5413" s="5" t="s">
        <v>589</v>
      </c>
      <c r="C5413" s="5" t="s">
        <v>170</v>
      </c>
      <c r="D5413" s="5" t="s">
        <v>83</v>
      </c>
      <c r="E5413" s="5" t="s">
        <v>24</v>
      </c>
      <c r="F5413" s="5" t="s">
        <v>24</v>
      </c>
      <c r="G5413" s="5" t="s">
        <v>87</v>
      </c>
      <c r="H5413" s="5" t="s">
        <v>130</v>
      </c>
      <c r="I5413">
        <v>2669.243897557842</v>
      </c>
      <c r="J5413">
        <v>6711.0423190985885</v>
      </c>
      <c r="K5413">
        <v>116.2631291636618</v>
      </c>
      <c r="L5413">
        <v>363.9056871454938</v>
      </c>
      <c r="M5413">
        <v>4780.3702744892444</v>
      </c>
      <c r="N5413">
        <v>3439</v>
      </c>
      <c r="O5413">
        <v>133.8931230563891</v>
      </c>
      <c r="P5413">
        <v>95</v>
      </c>
      <c r="Q5413">
        <v>319.18424736156402</v>
      </c>
      <c r="R5413">
        <v>312.35120100100772</v>
      </c>
      <c r="S5413">
        <v>7911.9869320784692</v>
      </c>
      <c r="T5413">
        <v>433.14268225123209</v>
      </c>
      <c r="U5413">
        <v>0</v>
      </c>
      <c r="V5413">
        <v>377</v>
      </c>
      <c r="W5413">
        <v>283.33455336098092</v>
      </c>
      <c r="X5413">
        <v>951</v>
      </c>
      <c r="Y5413">
        <v>14267.55640999999</v>
      </c>
      <c r="Z5413">
        <v>2976.9613952080899</v>
      </c>
      <c r="AA5413">
        <v>29884.81140463983</v>
      </c>
      <c r="AB5413">
        <v>115</v>
      </c>
      <c r="AC5413">
        <v>1137.5020999999999</v>
      </c>
      <c r="AD5413">
        <v>4140.7268638953392</v>
      </c>
      <c r="AE5413">
        <v>1754.9169510974721</v>
      </c>
      <c r="AF5413">
        <v>9117.2129094795564</v>
      </c>
      <c r="AG5413">
        <v>41426</v>
      </c>
      <c r="AH5413">
        <v>10763.661706911789</v>
      </c>
      <c r="AI5413">
        <v>2765.444203792028</v>
      </c>
      <c r="AJ5413">
        <v>11274.479390531509</v>
      </c>
      <c r="AK5413">
        <v>117.1190717249865</v>
      </c>
      <c r="AL5413">
        <v>158638.09375</v>
      </c>
      <c r="AM5413">
        <v>126126.1640625</v>
      </c>
      <c r="AN5413">
        <v>32511.943359375</v>
      </c>
      <c r="AO5413" s="5" t="s">
        <v>1366</v>
      </c>
    </row>
    <row r="5414" spans="1:41" ht="14.25" x14ac:dyDescent="0.45">
      <c r="A5414">
        <v>2026</v>
      </c>
      <c r="B5414" s="5" t="s">
        <v>4071</v>
      </c>
      <c r="C5414" s="5" t="s">
        <v>170</v>
      </c>
      <c r="D5414" s="5" t="s">
        <v>83</v>
      </c>
      <c r="E5414" s="5" t="s">
        <v>24</v>
      </c>
      <c r="F5414" s="5" t="s">
        <v>24</v>
      </c>
      <c r="G5414" s="5" t="s">
        <v>87</v>
      </c>
      <c r="H5414" s="5" t="s">
        <v>130</v>
      </c>
      <c r="I5414">
        <v>2748.7129078313151</v>
      </c>
      <c r="J5414">
        <v>6611.762422506612</v>
      </c>
      <c r="K5414">
        <v>117.2801298660026</v>
      </c>
      <c r="L5414">
        <v>357.3900000000001</v>
      </c>
      <c r="M5414">
        <v>5858.2969050113279</v>
      </c>
      <c r="N5414">
        <v>3422.2173211240611</v>
      </c>
      <c r="O5414">
        <v>130.96867121289131</v>
      </c>
      <c r="P5414">
        <v>108.3034658931296</v>
      </c>
      <c r="Q5414">
        <v>263.26147012164932</v>
      </c>
      <c r="R5414">
        <v>672.26532549209992</v>
      </c>
      <c r="S5414">
        <v>6001</v>
      </c>
      <c r="T5414">
        <v>597.54628431115543</v>
      </c>
      <c r="U5414">
        <v>0</v>
      </c>
      <c r="V5414">
        <v>616</v>
      </c>
      <c r="W5414">
        <v>277.50690828695491</v>
      </c>
      <c r="X5414">
        <v>3246</v>
      </c>
      <c r="Y5414">
        <v>14845.94734894945</v>
      </c>
      <c r="Z5414">
        <v>4765</v>
      </c>
      <c r="AA5414">
        <v>34681</v>
      </c>
      <c r="AB5414">
        <v>115.08</v>
      </c>
      <c r="AC5414">
        <v>1033.1715899999999</v>
      </c>
      <c r="AD5414">
        <v>2408.1883166960802</v>
      </c>
      <c r="AE5414">
        <v>1716.4809931683189</v>
      </c>
      <c r="AF5414">
        <v>11147.82348010892</v>
      </c>
      <c r="AG5414">
        <v>41879</v>
      </c>
      <c r="AH5414">
        <v>10705</v>
      </c>
      <c r="AI5414">
        <v>2767.459457927353</v>
      </c>
      <c r="AJ5414">
        <v>11053.411167187751</v>
      </c>
      <c r="AK5414">
        <v>114.8226193382221</v>
      </c>
      <c r="AL5414">
        <v>168260.890625</v>
      </c>
      <c r="AM5414">
        <v>135921.75</v>
      </c>
      <c r="AN5414">
        <v>32339.1484375</v>
      </c>
      <c r="AO5414" s="5" t="s">
        <v>4865</v>
      </c>
    </row>
    <row r="5415" spans="1:41" ht="14.25" x14ac:dyDescent="0.45">
      <c r="A5415">
        <v>2026</v>
      </c>
      <c r="B5415" s="5" t="s">
        <v>4071</v>
      </c>
      <c r="C5415" s="5" t="s">
        <v>170</v>
      </c>
      <c r="D5415" s="5" t="s">
        <v>83</v>
      </c>
      <c r="E5415" s="5" t="s">
        <v>213</v>
      </c>
      <c r="F5415" s="5" t="s">
        <v>213</v>
      </c>
      <c r="G5415" s="5" t="s">
        <v>87</v>
      </c>
      <c r="H5415" s="5" t="s">
        <v>130</v>
      </c>
      <c r="I5415">
        <v>0</v>
      </c>
      <c r="J5415"/>
      <c r="K5415"/>
      <c r="L5415"/>
      <c r="M5415">
        <v>274.709550178028</v>
      </c>
      <c r="N5415">
        <v>0</v>
      </c>
      <c r="O5415"/>
      <c r="P5415">
        <v>66</v>
      </c>
      <c r="Q5415">
        <v>0</v>
      </c>
      <c r="R5415">
        <v>118.02984963326131</v>
      </c>
      <c r="S5415">
        <v>0</v>
      </c>
      <c r="T5415"/>
      <c r="U5415"/>
      <c r="V5415">
        <v>0</v>
      </c>
      <c r="W5415">
        <v>233.7104137569695</v>
      </c>
      <c r="X5415">
        <v>359.20649345415671</v>
      </c>
      <c r="Y5415"/>
      <c r="Z5415"/>
      <c r="AA5415">
        <v>0</v>
      </c>
      <c r="AB5415"/>
      <c r="AC5415">
        <v>198</v>
      </c>
      <c r="AD5415"/>
      <c r="AE5415">
        <v>1091.7398399723099</v>
      </c>
      <c r="AF5415">
        <v>267.47892619066141</v>
      </c>
      <c r="AG5415">
        <v>3609</v>
      </c>
      <c r="AH5415">
        <v>98</v>
      </c>
      <c r="AI5415"/>
      <c r="AJ5415">
        <v>224.88913527497979</v>
      </c>
      <c r="AK5415"/>
      <c r="AL5415">
        <v>6540.76416015625</v>
      </c>
      <c r="AM5415">
        <v>5575.1376953125</v>
      </c>
      <c r="AN5415">
        <v>965.62646484375</v>
      </c>
      <c r="AO5415" s="5" t="s">
        <v>4866</v>
      </c>
    </row>
    <row r="5416" spans="1:41" ht="14.25" x14ac:dyDescent="0.45">
      <c r="A5416">
        <v>2026</v>
      </c>
      <c r="B5416" s="5" t="s">
        <v>589</v>
      </c>
      <c r="C5416" s="5" t="s">
        <v>170</v>
      </c>
      <c r="D5416" s="5" t="s">
        <v>83</v>
      </c>
      <c r="E5416" s="5" t="s">
        <v>213</v>
      </c>
      <c r="F5416" s="5" t="s">
        <v>213</v>
      </c>
      <c r="G5416" s="5" t="s">
        <v>87</v>
      </c>
      <c r="H5416" s="5" t="s">
        <v>130</v>
      </c>
      <c r="I5416">
        <v>0</v>
      </c>
      <c r="J5416"/>
      <c r="K5416"/>
      <c r="L5416">
        <v>0</v>
      </c>
      <c r="M5416">
        <v>151.21506270778099</v>
      </c>
      <c r="N5416">
        <v>0</v>
      </c>
      <c r="O5416">
        <v>0</v>
      </c>
      <c r="P5416">
        <v>618.13300000000004</v>
      </c>
      <c r="Q5416">
        <v>10</v>
      </c>
      <c r="R5416">
        <v>110.05593187505301</v>
      </c>
      <c r="S5416">
        <v>0</v>
      </c>
      <c r="T5416">
        <v>0</v>
      </c>
      <c r="U5416"/>
      <c r="V5416">
        <v>0</v>
      </c>
      <c r="W5416">
        <v>305.74089097655741</v>
      </c>
      <c r="X5416"/>
      <c r="Y5416">
        <v>0</v>
      </c>
      <c r="Z5416"/>
      <c r="AA5416">
        <v>5418.6776079813199</v>
      </c>
      <c r="AB5416"/>
      <c r="AC5416">
        <v>192.56674515</v>
      </c>
      <c r="AD5416"/>
      <c r="AE5416">
        <v>2384.4274423550528</v>
      </c>
      <c r="AF5416">
        <v>285.10248481293269</v>
      </c>
      <c r="AG5416">
        <v>3755</v>
      </c>
      <c r="AH5416">
        <v>251.7</v>
      </c>
      <c r="AI5416"/>
      <c r="AJ5416">
        <v>308.90162464314437</v>
      </c>
      <c r="AK5416"/>
      <c r="AL5416">
        <v>13791.5205078125</v>
      </c>
      <c r="AM5416">
        <v>13082.865234375</v>
      </c>
      <c r="AN5416">
        <v>708.65594482421875</v>
      </c>
      <c r="AO5416" s="5" t="s">
        <v>1367</v>
      </c>
    </row>
    <row r="5417" spans="1:41" ht="14.25" x14ac:dyDescent="0.45">
      <c r="A5417">
        <v>2026</v>
      </c>
      <c r="B5417" s="5" t="s">
        <v>5028</v>
      </c>
      <c r="C5417" s="5" t="s">
        <v>170</v>
      </c>
      <c r="D5417" s="5" t="s">
        <v>83</v>
      </c>
      <c r="E5417" s="5" t="s">
        <v>213</v>
      </c>
      <c r="F5417" s="5" t="s">
        <v>213</v>
      </c>
      <c r="G5417" s="5" t="s">
        <v>87</v>
      </c>
      <c r="H5417" s="5" t="s">
        <v>130</v>
      </c>
      <c r="I5417">
        <v>0</v>
      </c>
      <c r="J5417"/>
      <c r="K5417"/>
      <c r="L5417">
        <v>0</v>
      </c>
      <c r="M5417">
        <v>2227.5</v>
      </c>
      <c r="N5417">
        <v>0</v>
      </c>
      <c r="O5417"/>
      <c r="P5417">
        <v>109</v>
      </c>
      <c r="Q5417">
        <v>0</v>
      </c>
      <c r="R5417">
        <v>98.46353199427368</v>
      </c>
      <c r="S5417">
        <v>0</v>
      </c>
      <c r="T5417"/>
      <c r="U5417"/>
      <c r="V5417">
        <v>0</v>
      </c>
      <c r="W5417">
        <v>286.27590156582062</v>
      </c>
      <c r="X5417">
        <v>117.59950086066659</v>
      </c>
      <c r="Y5417">
        <v>0</v>
      </c>
      <c r="Z5417">
        <v>0</v>
      </c>
      <c r="AA5417">
        <v>0</v>
      </c>
      <c r="AB5417"/>
      <c r="AC5417">
        <v>142.58654858887991</v>
      </c>
      <c r="AD5417"/>
      <c r="AE5417">
        <v>320</v>
      </c>
      <c r="AF5417">
        <v>368.24365202901419</v>
      </c>
      <c r="AG5417">
        <v>5027</v>
      </c>
      <c r="AH5417">
        <v>0</v>
      </c>
      <c r="AI5417"/>
      <c r="AJ5417">
        <v>224.88913527497979</v>
      </c>
      <c r="AK5417"/>
      <c r="AL5417">
        <v>8921.55859375</v>
      </c>
      <c r="AM5417">
        <v>6290.18310546875</v>
      </c>
      <c r="AN5417">
        <v>2631.37548828125</v>
      </c>
      <c r="AO5417" s="5" t="s">
        <v>6234</v>
      </c>
    </row>
    <row r="5418" spans="1:41" ht="14.25" x14ac:dyDescent="0.45">
      <c r="A5418">
        <v>2026</v>
      </c>
      <c r="B5418" s="5" t="s">
        <v>5028</v>
      </c>
      <c r="C5418" s="5" t="s">
        <v>170</v>
      </c>
      <c r="D5418" s="5" t="s">
        <v>83</v>
      </c>
      <c r="E5418" s="5" t="s">
        <v>216</v>
      </c>
      <c r="F5418" s="5" t="s">
        <v>217</v>
      </c>
      <c r="G5418" s="5" t="s">
        <v>86</v>
      </c>
      <c r="H5418" s="5" t="s">
        <v>130</v>
      </c>
      <c r="I5418">
        <v>0</v>
      </c>
      <c r="J5418">
        <v>0</v>
      </c>
      <c r="K5418"/>
      <c r="L5418"/>
      <c r="M5418"/>
      <c r="N5418">
        <v>0</v>
      </c>
      <c r="O5418"/>
      <c r="P5418"/>
      <c r="Q5418">
        <v>0</v>
      </c>
      <c r="R5418"/>
      <c r="S5418">
        <v>0</v>
      </c>
      <c r="T5418"/>
      <c r="U5418"/>
      <c r="V5418">
        <v>0</v>
      </c>
      <c r="W5418"/>
      <c r="X5418">
        <v>0</v>
      </c>
      <c r="Y5418"/>
      <c r="Z5418"/>
      <c r="AA5418"/>
      <c r="AB5418"/>
      <c r="AC5418">
        <v>0</v>
      </c>
      <c r="AD5418"/>
      <c r="AE5418"/>
      <c r="AF5418">
        <v>0</v>
      </c>
      <c r="AG5418"/>
      <c r="AH5418">
        <v>342</v>
      </c>
      <c r="AI5418"/>
      <c r="AJ5418"/>
      <c r="AK5418"/>
      <c r="AL5418">
        <v>342</v>
      </c>
      <c r="AM5418">
        <v>0</v>
      </c>
      <c r="AN5418">
        <v>342</v>
      </c>
      <c r="AO5418" s="5" t="s">
        <v>6235</v>
      </c>
    </row>
    <row r="5419" spans="1:41" ht="14.25" x14ac:dyDescent="0.45">
      <c r="A5419">
        <v>2026</v>
      </c>
      <c r="B5419" s="5" t="s">
        <v>589</v>
      </c>
      <c r="C5419" s="5" t="s">
        <v>170</v>
      </c>
      <c r="D5419" s="5" t="s">
        <v>83</v>
      </c>
      <c r="E5419" s="5" t="s">
        <v>216</v>
      </c>
      <c r="F5419" s="5" t="s">
        <v>217</v>
      </c>
      <c r="G5419" s="5" t="s">
        <v>86</v>
      </c>
      <c r="H5419" s="5" t="s">
        <v>130</v>
      </c>
      <c r="I5419">
        <v>0</v>
      </c>
      <c r="J5419"/>
      <c r="K5419"/>
      <c r="L5419"/>
      <c r="M5419"/>
      <c r="N5419">
        <v>0</v>
      </c>
      <c r="O5419">
        <v>0</v>
      </c>
      <c r="P5419"/>
      <c r="Q5419">
        <v>0</v>
      </c>
      <c r="R5419"/>
      <c r="S5419">
        <v>0</v>
      </c>
      <c r="T5419"/>
      <c r="U5419"/>
      <c r="V5419">
        <v>0</v>
      </c>
      <c r="W5419"/>
      <c r="X5419">
        <v>0</v>
      </c>
      <c r="Y5419">
        <v>0</v>
      </c>
      <c r="Z5419"/>
      <c r="AA5419"/>
      <c r="AB5419">
        <v>0</v>
      </c>
      <c r="AC5419">
        <v>0</v>
      </c>
      <c r="AD5419"/>
      <c r="AE5419"/>
      <c r="AF5419">
        <v>0</v>
      </c>
      <c r="AG5419"/>
      <c r="AH5419">
        <v>362.80143764920723</v>
      </c>
      <c r="AI5419"/>
      <c r="AJ5419"/>
      <c r="AK5419"/>
      <c r="AL5419">
        <v>362.80145263671875</v>
      </c>
      <c r="AM5419">
        <v>0</v>
      </c>
      <c r="AN5419">
        <v>362.80145263671875</v>
      </c>
      <c r="AO5419" s="5" t="s">
        <v>1368</v>
      </c>
    </row>
    <row r="5420" spans="1:41" ht="14.25" x14ac:dyDescent="0.45">
      <c r="A5420">
        <v>2026</v>
      </c>
      <c r="B5420" s="5" t="s">
        <v>4071</v>
      </c>
      <c r="C5420" s="5" t="s">
        <v>170</v>
      </c>
      <c r="D5420" s="5" t="s">
        <v>83</v>
      </c>
      <c r="E5420" s="5" t="s">
        <v>216</v>
      </c>
      <c r="F5420" s="5" t="s">
        <v>217</v>
      </c>
      <c r="G5420" s="5" t="s">
        <v>86</v>
      </c>
      <c r="H5420" s="5" t="s">
        <v>130</v>
      </c>
      <c r="I5420">
        <v>0</v>
      </c>
      <c r="J5420"/>
      <c r="K5420"/>
      <c r="L5420"/>
      <c r="M5420">
        <v>0</v>
      </c>
      <c r="N5420">
        <v>0</v>
      </c>
      <c r="O5420"/>
      <c r="P5420"/>
      <c r="Q5420">
        <v>0</v>
      </c>
      <c r="R5420"/>
      <c r="S5420">
        <v>0</v>
      </c>
      <c r="T5420"/>
      <c r="U5420"/>
      <c r="V5420">
        <v>0</v>
      </c>
      <c r="W5420"/>
      <c r="X5420">
        <v>0</v>
      </c>
      <c r="Y5420">
        <v>0</v>
      </c>
      <c r="Z5420"/>
      <c r="AA5420"/>
      <c r="AB5420"/>
      <c r="AC5420">
        <v>0</v>
      </c>
      <c r="AD5420"/>
      <c r="AE5420"/>
      <c r="AF5420">
        <v>0</v>
      </c>
      <c r="AG5420"/>
      <c r="AH5420">
        <v>351.70995865951721</v>
      </c>
      <c r="AI5420"/>
      <c r="AJ5420"/>
      <c r="AK5420"/>
      <c r="AL5420">
        <v>351.7099609375</v>
      </c>
      <c r="AM5420">
        <v>0</v>
      </c>
      <c r="AN5420">
        <v>351.7099609375</v>
      </c>
      <c r="AO5420" s="5" t="s">
        <v>4867</v>
      </c>
    </row>
    <row r="5421" spans="1:41" ht="14.25" x14ac:dyDescent="0.45">
      <c r="A5421">
        <v>2026</v>
      </c>
      <c r="B5421" s="5" t="s">
        <v>5028</v>
      </c>
      <c r="C5421" s="5" t="s">
        <v>170</v>
      </c>
      <c r="D5421" s="5" t="s">
        <v>83</v>
      </c>
      <c r="E5421" s="5" t="s">
        <v>216</v>
      </c>
      <c r="F5421" s="5" t="s">
        <v>218</v>
      </c>
      <c r="G5421" s="5" t="s">
        <v>86</v>
      </c>
      <c r="H5421" s="5" t="s">
        <v>130</v>
      </c>
      <c r="I5421">
        <v>1000</v>
      </c>
      <c r="J5421">
        <v>0</v>
      </c>
      <c r="K5421"/>
      <c r="L5421"/>
      <c r="M5421">
        <v>300</v>
      </c>
      <c r="N5421">
        <v>0</v>
      </c>
      <c r="O5421"/>
      <c r="P5421"/>
      <c r="Q5421">
        <v>0</v>
      </c>
      <c r="R5421">
        <v>372.58353021599999</v>
      </c>
      <c r="S5421">
        <v>450</v>
      </c>
      <c r="T5421"/>
      <c r="U5421">
        <v>0</v>
      </c>
      <c r="V5421">
        <v>500</v>
      </c>
      <c r="W5421"/>
      <c r="X5421">
        <v>250</v>
      </c>
      <c r="Y5421">
        <v>1645.9590265262791</v>
      </c>
      <c r="Z5421">
        <v>26.76694898314927</v>
      </c>
      <c r="AA5421"/>
      <c r="AB5421"/>
      <c r="AC5421">
        <v>0</v>
      </c>
      <c r="AD5421"/>
      <c r="AE5421"/>
      <c r="AF5421">
        <v>1566</v>
      </c>
      <c r="AG5421">
        <v>4792</v>
      </c>
      <c r="AH5421">
        <v>500</v>
      </c>
      <c r="AI5421">
        <v>0</v>
      </c>
      <c r="AJ5421"/>
      <c r="AK5421"/>
      <c r="AL5421">
        <v>11403.3095703125</v>
      </c>
      <c r="AM5421">
        <v>9903.3095703125</v>
      </c>
      <c r="AN5421">
        <v>1500</v>
      </c>
      <c r="AO5421" s="5" t="s">
        <v>6236</v>
      </c>
    </row>
    <row r="5422" spans="1:41" ht="14.25" x14ac:dyDescent="0.45">
      <c r="A5422">
        <v>2026</v>
      </c>
      <c r="B5422" s="5" t="s">
        <v>4071</v>
      </c>
      <c r="C5422" s="5" t="s">
        <v>170</v>
      </c>
      <c r="D5422" s="5" t="s">
        <v>83</v>
      </c>
      <c r="E5422" s="5" t="s">
        <v>216</v>
      </c>
      <c r="F5422" s="5" t="s">
        <v>218</v>
      </c>
      <c r="G5422" s="5" t="s">
        <v>86</v>
      </c>
      <c r="H5422" s="5" t="s">
        <v>130</v>
      </c>
      <c r="I5422">
        <v>1028.3916919868925</v>
      </c>
      <c r="J5422"/>
      <c r="K5422">
        <v>83.299727050938287</v>
      </c>
      <c r="L5422">
        <v>51.419584599344624</v>
      </c>
      <c r="M5422">
        <v>308.51750759606773</v>
      </c>
      <c r="N5422">
        <v>0</v>
      </c>
      <c r="O5422">
        <v>172.76980425379793</v>
      </c>
      <c r="P5422"/>
      <c r="Q5422">
        <v>0</v>
      </c>
      <c r="R5422">
        <v>514.63336764549592</v>
      </c>
      <c r="S5422">
        <v>0</v>
      </c>
      <c r="T5422"/>
      <c r="U5422">
        <v>0</v>
      </c>
      <c r="V5422">
        <v>925.55252278820331</v>
      </c>
      <c r="W5422"/>
      <c r="X5422">
        <v>0</v>
      </c>
      <c r="Y5422">
        <v>1491.167953380994</v>
      </c>
      <c r="Z5422">
        <v>186.65309209562099</v>
      </c>
      <c r="AA5422"/>
      <c r="AB5422"/>
      <c r="AC5422">
        <v>0</v>
      </c>
      <c r="AD5422"/>
      <c r="AE5422"/>
      <c r="AF5422">
        <v>2073.2376510455751</v>
      </c>
      <c r="AG5422">
        <v>7070.1928824098859</v>
      </c>
      <c r="AH5422">
        <v>514.19584599344626</v>
      </c>
      <c r="AI5422">
        <v>0</v>
      </c>
      <c r="AJ5422"/>
      <c r="AK5422"/>
      <c r="AL5422">
        <v>14420.0322265625</v>
      </c>
      <c r="AM5422">
        <v>13341.2490234375</v>
      </c>
      <c r="AN5422">
        <v>1078.7828369140625</v>
      </c>
      <c r="AO5422" s="5" t="s">
        <v>4868</v>
      </c>
    </row>
    <row r="5423" spans="1:41" ht="14.25" x14ac:dyDescent="0.45">
      <c r="A5423">
        <v>2026</v>
      </c>
      <c r="B5423" s="5" t="s">
        <v>589</v>
      </c>
      <c r="C5423" s="5" t="s">
        <v>170</v>
      </c>
      <c r="D5423" s="5" t="s">
        <v>83</v>
      </c>
      <c r="E5423" s="5" t="s">
        <v>216</v>
      </c>
      <c r="F5423" s="5" t="s">
        <v>218</v>
      </c>
      <c r="G5423" s="5" t="s">
        <v>86</v>
      </c>
      <c r="H5423" s="5" t="s">
        <v>130</v>
      </c>
      <c r="I5423">
        <v>1061.6005784468559</v>
      </c>
      <c r="J5423"/>
      <c r="K5423">
        <v>84.928046275748486</v>
      </c>
      <c r="L5423">
        <v>53.080028922342798</v>
      </c>
      <c r="M5423">
        <v>159.2400867670284</v>
      </c>
      <c r="N5423">
        <v>0</v>
      </c>
      <c r="O5423">
        <v>175.16409544373124</v>
      </c>
      <c r="P5423"/>
      <c r="Q5423">
        <v>0</v>
      </c>
      <c r="R5423">
        <v>668.46784775068875</v>
      </c>
      <c r="S5423">
        <v>477.7202603010852</v>
      </c>
      <c r="T5423"/>
      <c r="U5423">
        <v>0</v>
      </c>
      <c r="V5423">
        <v>573.26431236130225</v>
      </c>
      <c r="W5423"/>
      <c r="X5423">
        <v>0</v>
      </c>
      <c r="Y5423">
        <v>1539.3208387479413</v>
      </c>
      <c r="Z5423">
        <v>63.360611388045292</v>
      </c>
      <c r="AA5423"/>
      <c r="AB5423">
        <v>0</v>
      </c>
      <c r="AC5423">
        <v>0</v>
      </c>
      <c r="AD5423"/>
      <c r="AE5423"/>
      <c r="AF5423">
        <v>1648.2578720399154</v>
      </c>
      <c r="AG5423">
        <v>5006.5083279553728</v>
      </c>
      <c r="AH5423">
        <v>530.80028922342797</v>
      </c>
      <c r="AI5423">
        <v>207.01211279713692</v>
      </c>
      <c r="AJ5423"/>
      <c r="AK5423"/>
      <c r="AL5423">
        <v>12248.724609375</v>
      </c>
      <c r="AM5423">
        <v>10613.8603515625</v>
      </c>
      <c r="AN5423">
        <v>1634.8648681640625</v>
      </c>
      <c r="AO5423" s="5" t="s">
        <v>1369</v>
      </c>
    </row>
    <row r="5424" spans="1:41" ht="14.25" x14ac:dyDescent="0.45">
      <c r="A5424">
        <v>2026</v>
      </c>
      <c r="B5424" s="5" t="s">
        <v>5028</v>
      </c>
      <c r="C5424" s="5" t="s">
        <v>170</v>
      </c>
      <c r="D5424" s="5" t="s">
        <v>83</v>
      </c>
      <c r="E5424" s="5" t="s">
        <v>216</v>
      </c>
      <c r="F5424" s="5" t="s">
        <v>219</v>
      </c>
      <c r="G5424" s="5" t="s">
        <v>86</v>
      </c>
      <c r="H5424" s="5" t="s">
        <v>130</v>
      </c>
      <c r="I5424">
        <v>0</v>
      </c>
      <c r="J5424">
        <v>0</v>
      </c>
      <c r="K5424"/>
      <c r="L5424"/>
      <c r="M5424"/>
      <c r="N5424">
        <v>0</v>
      </c>
      <c r="O5424"/>
      <c r="P5424"/>
      <c r="Q5424">
        <v>0</v>
      </c>
      <c r="R5424"/>
      <c r="S5424">
        <v>0</v>
      </c>
      <c r="T5424"/>
      <c r="U5424"/>
      <c r="V5424">
        <v>0</v>
      </c>
      <c r="W5424"/>
      <c r="X5424">
        <v>130</v>
      </c>
      <c r="Y5424"/>
      <c r="Z5424"/>
      <c r="AA5424"/>
      <c r="AB5424"/>
      <c r="AC5424">
        <v>0</v>
      </c>
      <c r="AD5424"/>
      <c r="AE5424"/>
      <c r="AF5424">
        <v>0</v>
      </c>
      <c r="AG5424">
        <v>0</v>
      </c>
      <c r="AH5424"/>
      <c r="AI5424">
        <v>0</v>
      </c>
      <c r="AJ5424"/>
      <c r="AK5424"/>
      <c r="AL5424">
        <v>130</v>
      </c>
      <c r="AM5424">
        <v>0</v>
      </c>
      <c r="AN5424">
        <v>130</v>
      </c>
      <c r="AO5424" s="5" t="s">
        <v>6237</v>
      </c>
    </row>
    <row r="5425" spans="1:41" ht="14.25" x14ac:dyDescent="0.45">
      <c r="A5425">
        <v>2026</v>
      </c>
      <c r="B5425" s="5" t="s">
        <v>589</v>
      </c>
      <c r="C5425" s="5" t="s">
        <v>170</v>
      </c>
      <c r="D5425" s="5" t="s">
        <v>83</v>
      </c>
      <c r="E5425" s="5" t="s">
        <v>216</v>
      </c>
      <c r="F5425" s="5" t="s">
        <v>219</v>
      </c>
      <c r="G5425" s="5" t="s">
        <v>86</v>
      </c>
      <c r="H5425" s="5" t="s">
        <v>130</v>
      </c>
      <c r="I5425">
        <v>0</v>
      </c>
      <c r="J5425"/>
      <c r="K5425"/>
      <c r="L5425"/>
      <c r="M5425"/>
      <c r="N5425">
        <v>0</v>
      </c>
      <c r="O5425">
        <v>0</v>
      </c>
      <c r="P5425"/>
      <c r="Q5425">
        <v>0</v>
      </c>
      <c r="R5425"/>
      <c r="S5425">
        <v>0</v>
      </c>
      <c r="T5425"/>
      <c r="U5425"/>
      <c r="V5425">
        <v>0</v>
      </c>
      <c r="W5425"/>
      <c r="X5425">
        <v>106.1600578446856</v>
      </c>
      <c r="Y5425">
        <v>0</v>
      </c>
      <c r="Z5425"/>
      <c r="AA5425"/>
      <c r="AB5425">
        <v>0</v>
      </c>
      <c r="AC5425">
        <v>0</v>
      </c>
      <c r="AD5425"/>
      <c r="AE5425"/>
      <c r="AF5425">
        <v>0</v>
      </c>
      <c r="AG5425">
        <v>0</v>
      </c>
      <c r="AH5425"/>
      <c r="AI5425">
        <v>0</v>
      </c>
      <c r="AJ5425"/>
      <c r="AK5425"/>
      <c r="AL5425">
        <v>106.16005706787109</v>
      </c>
      <c r="AM5425">
        <v>0</v>
      </c>
      <c r="AN5425">
        <v>106.16005706787109</v>
      </c>
      <c r="AO5425" s="5" t="s">
        <v>1370</v>
      </c>
    </row>
    <row r="5426" spans="1:41" ht="14.25" x14ac:dyDescent="0.45">
      <c r="A5426">
        <v>2026</v>
      </c>
      <c r="B5426" s="5" t="s">
        <v>4071</v>
      </c>
      <c r="C5426" s="5" t="s">
        <v>170</v>
      </c>
      <c r="D5426" s="5" t="s">
        <v>83</v>
      </c>
      <c r="E5426" s="5" t="s">
        <v>216</v>
      </c>
      <c r="F5426" s="5" t="s">
        <v>219</v>
      </c>
      <c r="G5426" s="5" t="s">
        <v>86</v>
      </c>
      <c r="H5426" s="5" t="s">
        <v>130</v>
      </c>
      <c r="I5426">
        <v>0</v>
      </c>
      <c r="J5426"/>
      <c r="K5426"/>
      <c r="L5426"/>
      <c r="M5426">
        <v>0</v>
      </c>
      <c r="N5426">
        <v>0</v>
      </c>
      <c r="O5426"/>
      <c r="P5426"/>
      <c r="Q5426">
        <v>0</v>
      </c>
      <c r="R5426"/>
      <c r="S5426">
        <v>0</v>
      </c>
      <c r="T5426"/>
      <c r="U5426"/>
      <c r="V5426">
        <v>0</v>
      </c>
      <c r="W5426"/>
      <c r="X5426">
        <v>77.129376899016933</v>
      </c>
      <c r="Y5426">
        <v>0</v>
      </c>
      <c r="Z5426"/>
      <c r="AA5426"/>
      <c r="AB5426"/>
      <c r="AC5426">
        <v>0</v>
      </c>
      <c r="AD5426"/>
      <c r="AE5426"/>
      <c r="AF5426">
        <v>0</v>
      </c>
      <c r="AG5426">
        <v>5470.0154096782817</v>
      </c>
      <c r="AH5426"/>
      <c r="AI5426">
        <v>0</v>
      </c>
      <c r="AJ5426"/>
      <c r="AK5426"/>
      <c r="AL5426">
        <v>5547.14501953125</v>
      </c>
      <c r="AM5426">
        <v>5470.015625</v>
      </c>
      <c r="AN5426">
        <v>77.129379272460938</v>
      </c>
      <c r="AO5426" s="5" t="s">
        <v>4869</v>
      </c>
    </row>
    <row r="5427" spans="1:41" ht="14.25" x14ac:dyDescent="0.45">
      <c r="A5427">
        <v>2026</v>
      </c>
      <c r="B5427" s="5" t="s">
        <v>4071</v>
      </c>
      <c r="C5427" s="5" t="s">
        <v>170</v>
      </c>
      <c r="D5427" s="5" t="s">
        <v>83</v>
      </c>
      <c r="E5427" s="5" t="s">
        <v>88</v>
      </c>
      <c r="F5427" s="5" t="s">
        <v>89</v>
      </c>
      <c r="G5427" s="5" t="s">
        <v>86</v>
      </c>
      <c r="H5427" s="5" t="s">
        <v>130</v>
      </c>
      <c r="I5427">
        <v>10808.396682782241</v>
      </c>
      <c r="J5427">
        <v>45523.557931260773</v>
      </c>
      <c r="K5427">
        <v>1327.0520652152659</v>
      </c>
      <c r="L5427">
        <v>1804.8274194369963</v>
      </c>
      <c r="M5427">
        <v>24284.955610424473</v>
      </c>
      <c r="N5427">
        <v>11915.36778395385</v>
      </c>
      <c r="O5427">
        <v>8266.2124201906427</v>
      </c>
      <c r="P5427">
        <v>9252.8719773167068</v>
      </c>
      <c r="Q5427">
        <v>3732.4833109446445</v>
      </c>
      <c r="R5427">
        <v>8002.4787343444632</v>
      </c>
      <c r="S5427">
        <v>15678.561958019007</v>
      </c>
      <c r="T5427">
        <v>9306.9448124813771</v>
      </c>
      <c r="U5427">
        <v>1594.0071225796835</v>
      </c>
      <c r="V5427">
        <v>11528.270867173065</v>
      </c>
      <c r="W5427">
        <v>2941.2002390825128</v>
      </c>
      <c r="X5427">
        <v>15411.191723617232</v>
      </c>
      <c r="Y5427">
        <v>57359.060816414923</v>
      </c>
      <c r="Z5427">
        <v>16439.869588102465</v>
      </c>
      <c r="AA5427">
        <v>171338.28301855217</v>
      </c>
      <c r="AB5427">
        <v>1036.6579044070832</v>
      </c>
      <c r="AC5427">
        <v>10641.599355834909</v>
      </c>
      <c r="AD5427">
        <v>17771.209137470985</v>
      </c>
      <c r="AE5427">
        <v>17698.621019094418</v>
      </c>
      <c r="AF5427">
        <v>28545.389052688079</v>
      </c>
      <c r="AG5427">
        <v>149055.09183658019</v>
      </c>
      <c r="AH5427">
        <v>29002.702497414342</v>
      </c>
      <c r="AI5427">
        <v>4585.5985545695539</v>
      </c>
      <c r="AJ5427">
        <v>39598.222099955296</v>
      </c>
      <c r="AK5427">
        <v>2381.6523194724446</v>
      </c>
      <c r="AL5427">
        <v>726832.3125</v>
      </c>
      <c r="AM5427">
        <v>594838.4375</v>
      </c>
      <c r="AN5427">
        <v>131993.9375</v>
      </c>
      <c r="AO5427" s="5" t="s">
        <v>4870</v>
      </c>
    </row>
    <row r="5428" spans="1:41" ht="14.25" x14ac:dyDescent="0.45">
      <c r="A5428">
        <v>2026</v>
      </c>
      <c r="B5428" s="5" t="s">
        <v>589</v>
      </c>
      <c r="C5428" s="5" t="s">
        <v>170</v>
      </c>
      <c r="D5428" s="5" t="s">
        <v>83</v>
      </c>
      <c r="E5428" s="5" t="s">
        <v>88</v>
      </c>
      <c r="F5428" s="5" t="s">
        <v>89</v>
      </c>
      <c r="G5428" s="5" t="s">
        <v>86</v>
      </c>
      <c r="H5428" s="5" t="s">
        <v>130</v>
      </c>
      <c r="I5428">
        <v>9830.4213564178863</v>
      </c>
      <c r="J5428">
        <v>15313.588344095899</v>
      </c>
      <c r="K5428">
        <v>1366.2799444611037</v>
      </c>
      <c r="L5428">
        <v>865.20447143418767</v>
      </c>
      <c r="M5428">
        <v>12901.631829864642</v>
      </c>
      <c r="N5428">
        <v>11634.080739199095</v>
      </c>
      <c r="O5428">
        <v>10804.9706874321</v>
      </c>
      <c r="P5428">
        <v>10019.583717089017</v>
      </c>
      <c r="Q5428">
        <v>3097.3631673612995</v>
      </c>
      <c r="R5428">
        <v>7577.420562534473</v>
      </c>
      <c r="S5428">
        <v>19350.439313339913</v>
      </c>
      <c r="T5428">
        <v>10032.12546632279</v>
      </c>
      <c r="U5428">
        <v>1645.4808965926268</v>
      </c>
      <c r="V5428">
        <v>6872.8021448649461</v>
      </c>
      <c r="W5428">
        <v>3738.9572372898269</v>
      </c>
      <c r="X5428">
        <v>14557.71717579174</v>
      </c>
      <c r="Y5428">
        <v>57458.617568068155</v>
      </c>
      <c r="Z5428">
        <v>14670.249097081367</v>
      </c>
      <c r="AA5428">
        <v>213414.72668919704</v>
      </c>
      <c r="AB5428">
        <v>1071.1549836528777</v>
      </c>
      <c r="AC5428">
        <v>11267.298917722348</v>
      </c>
      <c r="AD5428">
        <v>18143.171300299993</v>
      </c>
      <c r="AE5428">
        <v>15709.242639310618</v>
      </c>
      <c r="AF5428">
        <v>27667.426263121786</v>
      </c>
      <c r="AG5428">
        <v>148342.75682927141</v>
      </c>
      <c r="AH5428">
        <v>28955.335960358298</v>
      </c>
      <c r="AI5428">
        <v>4655.1185364894636</v>
      </c>
      <c r="AJ5428">
        <v>38695.341084387903</v>
      </c>
      <c r="AK5428">
        <v>2203.7766407978283</v>
      </c>
      <c r="AL5428">
        <v>721862.25</v>
      </c>
      <c r="AM5428">
        <v>594081.625</v>
      </c>
      <c r="AN5428">
        <v>127780.671875</v>
      </c>
      <c r="AO5428" s="5" t="s">
        <v>1371</v>
      </c>
    </row>
    <row r="5429" spans="1:41" ht="14.25" x14ac:dyDescent="0.45">
      <c r="A5429">
        <v>2026</v>
      </c>
      <c r="B5429" s="5" t="s">
        <v>5028</v>
      </c>
      <c r="C5429" s="5" t="s">
        <v>170</v>
      </c>
      <c r="D5429" s="5" t="s">
        <v>83</v>
      </c>
      <c r="E5429" s="5" t="s">
        <v>88</v>
      </c>
      <c r="F5429" s="5" t="s">
        <v>89</v>
      </c>
      <c r="G5429" s="5" t="s">
        <v>86</v>
      </c>
      <c r="H5429" s="5" t="s">
        <v>130</v>
      </c>
      <c r="I5429">
        <v>11295</v>
      </c>
      <c r="J5429">
        <v>51720.526278183439</v>
      </c>
      <c r="K5429">
        <v>1681.3039200000001</v>
      </c>
      <c r="L5429">
        <v>2175</v>
      </c>
      <c r="M5429">
        <v>28350</v>
      </c>
      <c r="N5429">
        <v>11878.96075</v>
      </c>
      <c r="O5429">
        <v>8488.2888999999996</v>
      </c>
      <c r="P5429">
        <v>10319.808999999999</v>
      </c>
      <c r="Q5429">
        <v>4057.967042231267</v>
      </c>
      <c r="R5429">
        <v>6604.3194159071654</v>
      </c>
      <c r="S5429">
        <v>12009.4</v>
      </c>
      <c r="T5429">
        <v>9593</v>
      </c>
      <c r="U5429">
        <v>1550</v>
      </c>
      <c r="V5429">
        <v>10780</v>
      </c>
      <c r="W5429">
        <v>3763</v>
      </c>
      <c r="X5429">
        <v>17433.601999999999</v>
      </c>
      <c r="Y5429">
        <v>68463</v>
      </c>
      <c r="Z5429">
        <v>16550.80787908475</v>
      </c>
      <c r="AA5429">
        <v>169376</v>
      </c>
      <c r="AB5429">
        <v>1842</v>
      </c>
      <c r="AC5429">
        <v>12247.25389</v>
      </c>
      <c r="AD5429">
        <v>18103</v>
      </c>
      <c r="AE5429">
        <v>15686.3602009886</v>
      </c>
      <c r="AF5429">
        <v>39558.793198799998</v>
      </c>
      <c r="AG5429">
        <v>206113</v>
      </c>
      <c r="AH5429">
        <v>28419</v>
      </c>
      <c r="AI5429">
        <v>4514</v>
      </c>
      <c r="AJ5429">
        <v>41245</v>
      </c>
      <c r="AK5429">
        <v>2176</v>
      </c>
      <c r="AL5429">
        <v>815994.4375</v>
      </c>
      <c r="AM5429">
        <v>679621.8125</v>
      </c>
      <c r="AN5429">
        <v>136372.59375</v>
      </c>
      <c r="AO5429" s="5" t="s">
        <v>6238</v>
      </c>
    </row>
    <row r="5430" spans="1:41" ht="14.25" x14ac:dyDescent="0.45">
      <c r="A5430">
        <v>2026</v>
      </c>
      <c r="B5430" s="5" t="s">
        <v>589</v>
      </c>
      <c r="C5430" s="5" t="s">
        <v>170</v>
      </c>
      <c r="D5430" s="5" t="s">
        <v>83</v>
      </c>
      <c r="E5430" s="5" t="s">
        <v>88</v>
      </c>
      <c r="F5430" s="5" t="s">
        <v>89</v>
      </c>
      <c r="G5430" s="5" t="s">
        <v>87</v>
      </c>
      <c r="H5430" s="5" t="s">
        <v>130</v>
      </c>
      <c r="I5430">
        <v>10746.608039732881</v>
      </c>
      <c r="J5430">
        <v>17601.233718726751</v>
      </c>
      <c r="K5430">
        <v>1496.306472336327</v>
      </c>
      <c r="L5430">
        <v>1934.765236656875</v>
      </c>
      <c r="M5430">
        <v>14523.95998646694</v>
      </c>
      <c r="N5430">
        <v>13557</v>
      </c>
      <c r="O5430">
        <v>12167.53755774936</v>
      </c>
      <c r="P5430">
        <v>9438.1859999999997</v>
      </c>
      <c r="Q5430">
        <v>3451.5623873803738</v>
      </c>
      <c r="R5430">
        <v>8465.8409134656158</v>
      </c>
      <c r="S5430">
        <v>21317.57000663822</v>
      </c>
      <c r="T5430">
        <v>10232.99586818536</v>
      </c>
      <c r="U5430">
        <v>1729.0308257008769</v>
      </c>
      <c r="V5430">
        <v>7825</v>
      </c>
      <c r="W5430">
        <v>4246.4012635632971</v>
      </c>
      <c r="X5430">
        <v>16649.05721156859</v>
      </c>
      <c r="Y5430">
        <v>65190.857739999992</v>
      </c>
      <c r="Z5430">
        <v>16563.563019458448</v>
      </c>
      <c r="AA5430">
        <v>268845.34484928532</v>
      </c>
      <c r="AB5430">
        <v>1009</v>
      </c>
      <c r="AC5430">
        <v>12837.783009999999</v>
      </c>
      <c r="AD5430">
        <v>20484.69383284952</v>
      </c>
      <c r="AE5430">
        <v>17684.61652912022</v>
      </c>
      <c r="AF5430">
        <v>31613.690906105821</v>
      </c>
      <c r="AG5430">
        <v>173132</v>
      </c>
      <c r="AH5430">
        <v>34072.235481409269</v>
      </c>
      <c r="AI5430">
        <v>5240.4809134088337</v>
      </c>
      <c r="AJ5430">
        <v>44432.346608808897</v>
      </c>
      <c r="AK5430">
        <v>2480.8926632030548</v>
      </c>
      <c r="AL5430">
        <v>848970.625</v>
      </c>
      <c r="AM5430">
        <v>705049.5</v>
      </c>
      <c r="AN5430">
        <v>143921.140625</v>
      </c>
      <c r="AO5430" s="5" t="s">
        <v>1372</v>
      </c>
    </row>
    <row r="5431" spans="1:41" ht="14.25" x14ac:dyDescent="0.45">
      <c r="A5431">
        <v>2026</v>
      </c>
      <c r="B5431" s="5" t="s">
        <v>4071</v>
      </c>
      <c r="C5431" s="5" t="s">
        <v>170</v>
      </c>
      <c r="D5431" s="5" t="s">
        <v>83</v>
      </c>
      <c r="E5431" s="5" t="s">
        <v>88</v>
      </c>
      <c r="F5431" s="5" t="s">
        <v>89</v>
      </c>
      <c r="G5431" s="5" t="s">
        <v>87</v>
      </c>
      <c r="H5431" s="5" t="s">
        <v>130</v>
      </c>
      <c r="I5431">
        <v>12560.422896220491</v>
      </c>
      <c r="J5431">
        <v>53214.769857544467</v>
      </c>
      <c r="K5431">
        <v>1511.740873972773</v>
      </c>
      <c r="L5431">
        <v>2090.7315000000008</v>
      </c>
      <c r="M5431">
        <v>27668.150452678001</v>
      </c>
      <c r="N5431">
        <v>13668.764430324711</v>
      </c>
      <c r="O5431">
        <v>9399.3408857966078</v>
      </c>
      <c r="P5431">
        <v>10296.40500946917</v>
      </c>
      <c r="Q5431">
        <v>3629.4374410331361</v>
      </c>
      <c r="R5431">
        <v>9079.2192025585628</v>
      </c>
      <c r="S5431">
        <v>17880</v>
      </c>
      <c r="T5431">
        <v>10815.58774603191</v>
      </c>
      <c r="U5431">
        <v>1703.4786460107171</v>
      </c>
      <c r="V5431">
        <v>13269</v>
      </c>
      <c r="W5431">
        <v>3377.3181178752811</v>
      </c>
      <c r="X5431">
        <v>17909.32467270784</v>
      </c>
      <c r="Y5431">
        <v>65506.415185357902</v>
      </c>
      <c r="Z5431">
        <v>18767</v>
      </c>
      <c r="AA5431">
        <v>210408</v>
      </c>
      <c r="AB5431">
        <v>1008.038</v>
      </c>
      <c r="AC5431">
        <v>12124.112209999999</v>
      </c>
      <c r="AD5431">
        <v>20286.677867941082</v>
      </c>
      <c r="AE5431">
        <v>20164.257947048991</v>
      </c>
      <c r="AF5431">
        <v>33172.557296130901</v>
      </c>
      <c r="AG5431">
        <v>173333</v>
      </c>
      <c r="AH5431">
        <v>34456</v>
      </c>
      <c r="AI5431">
        <v>5224.4291798891054</v>
      </c>
      <c r="AJ5431">
        <v>46017.03935480208</v>
      </c>
      <c r="AK5431">
        <v>2713.4459604631479</v>
      </c>
      <c r="AL5431">
        <v>851254.6875</v>
      </c>
      <c r="AM5431">
        <v>699004.6875</v>
      </c>
      <c r="AN5431">
        <v>152250.0625</v>
      </c>
      <c r="AO5431" s="5" t="s">
        <v>4871</v>
      </c>
    </row>
    <row r="5432" spans="1:41" ht="14.25" x14ac:dyDescent="0.45">
      <c r="A5432">
        <v>2026</v>
      </c>
      <c r="B5432" s="5" t="s">
        <v>5028</v>
      </c>
      <c r="C5432" s="5" t="s">
        <v>170</v>
      </c>
      <c r="D5432" s="5" t="s">
        <v>83</v>
      </c>
      <c r="E5432" s="5" t="s">
        <v>88</v>
      </c>
      <c r="F5432" s="5" t="s">
        <v>89</v>
      </c>
      <c r="G5432" s="5" t="s">
        <v>87</v>
      </c>
      <c r="H5432" s="5" t="s">
        <v>130</v>
      </c>
      <c r="I5432">
        <v>13233.89270842059</v>
      </c>
      <c r="J5432">
        <v>56875.38986782221</v>
      </c>
      <c r="K5432">
        <v>1904</v>
      </c>
      <c r="L5432">
        <v>2552.6080355422141</v>
      </c>
      <c r="M5432">
        <v>31531.421576972731</v>
      </c>
      <c r="N5432">
        <v>13779.48075040297</v>
      </c>
      <c r="O5432">
        <v>9750.3758022964739</v>
      </c>
      <c r="P5432">
        <v>11935.808530928</v>
      </c>
      <c r="Q5432">
        <v>4721.0612223261114</v>
      </c>
      <c r="R5432">
        <v>7574.1178457133601</v>
      </c>
      <c r="S5432">
        <v>13566.64132771177</v>
      </c>
      <c r="T5432">
        <v>11221.296634</v>
      </c>
      <c r="U5432">
        <v>1678.3040847396221</v>
      </c>
      <c r="V5432">
        <v>12493</v>
      </c>
      <c r="W5432">
        <v>4322.5041673642399</v>
      </c>
      <c r="X5432">
        <v>20589.083962000001</v>
      </c>
      <c r="Y5432">
        <v>81555.019121725287</v>
      </c>
      <c r="Z5432">
        <v>19198.778695641879</v>
      </c>
      <c r="AA5432">
        <v>210408</v>
      </c>
      <c r="AB5432">
        <v>2152</v>
      </c>
      <c r="AC5432">
        <v>14068.249120000009</v>
      </c>
      <c r="AD5432">
        <v>21060.455178800719</v>
      </c>
      <c r="AE5432">
        <v>18018.697140459681</v>
      </c>
      <c r="AF5432">
        <v>46426.709607176803</v>
      </c>
      <c r="AG5432">
        <v>250932</v>
      </c>
      <c r="AH5432">
        <v>33955.35181758814</v>
      </c>
      <c r="AI5432">
        <v>5185.167103768852</v>
      </c>
      <c r="AJ5432">
        <v>49291.592992827209</v>
      </c>
      <c r="AK5432">
        <v>2500</v>
      </c>
      <c r="AL5432">
        <v>972480.9375</v>
      </c>
      <c r="AM5432">
        <v>814742.6875</v>
      </c>
      <c r="AN5432">
        <v>157738.3125</v>
      </c>
      <c r="AO5432" s="5" t="s">
        <v>6239</v>
      </c>
    </row>
    <row r="5433" spans="1:41" ht="14.25" x14ac:dyDescent="0.45">
      <c r="A5433">
        <v>2026</v>
      </c>
      <c r="B5433" s="5" t="s">
        <v>5028</v>
      </c>
      <c r="C5433" s="5" t="s">
        <v>170</v>
      </c>
      <c r="D5433" s="5" t="s">
        <v>83</v>
      </c>
      <c r="E5433" s="5" t="s">
        <v>90</v>
      </c>
      <c r="F5433" s="5" t="s">
        <v>91</v>
      </c>
      <c r="G5433" s="5" t="s">
        <v>86</v>
      </c>
      <c r="H5433" s="5" t="s">
        <v>130</v>
      </c>
      <c r="I5433">
        <v>208.6013172451093</v>
      </c>
      <c r="J5433">
        <v>3763.75</v>
      </c>
      <c r="K5433"/>
      <c r="L5433">
        <v>190</v>
      </c>
      <c r="M5433">
        <v>2350</v>
      </c>
      <c r="N5433">
        <v>1047.26</v>
      </c>
      <c r="O5433">
        <v>290</v>
      </c>
      <c r="P5433">
        <v>637.69600000000003</v>
      </c>
      <c r="Q5433">
        <v>0</v>
      </c>
      <c r="R5433">
        <v>100</v>
      </c>
      <c r="S5433">
        <v>4500</v>
      </c>
      <c r="T5433">
        <v>1500</v>
      </c>
      <c r="U5433">
        <v>22</v>
      </c>
      <c r="V5433">
        <v>550</v>
      </c>
      <c r="W5433">
        <v>594</v>
      </c>
      <c r="X5433">
        <v>221</v>
      </c>
      <c r="Y5433">
        <v>2000</v>
      </c>
      <c r="Z5433">
        <v>0</v>
      </c>
      <c r="AA5433">
        <v>5434</v>
      </c>
      <c r="AB5433"/>
      <c r="AC5433">
        <v>150.60740000000001</v>
      </c>
      <c r="AD5433">
        <v>0</v>
      </c>
      <c r="AE5433">
        <v>400</v>
      </c>
      <c r="AF5433">
        <v>6825</v>
      </c>
      <c r="AG5433">
        <v>12822</v>
      </c>
      <c r="AH5433">
        <v>1707</v>
      </c>
      <c r="AI5433">
        <v>105</v>
      </c>
      <c r="AJ5433">
        <v>1430</v>
      </c>
      <c r="AK5433"/>
      <c r="AL5433">
        <v>46847.9140625</v>
      </c>
      <c r="AM5433">
        <v>35580.9140625</v>
      </c>
      <c r="AN5433">
        <v>11267</v>
      </c>
      <c r="AO5433" s="5" t="s">
        <v>6240</v>
      </c>
    </row>
    <row r="5434" spans="1:41" ht="14.25" x14ac:dyDescent="0.45">
      <c r="A5434">
        <v>2026</v>
      </c>
      <c r="B5434" s="5" t="s">
        <v>589</v>
      </c>
      <c r="C5434" s="5" t="s">
        <v>170</v>
      </c>
      <c r="D5434" s="5" t="s">
        <v>83</v>
      </c>
      <c r="E5434" s="5" t="s">
        <v>90</v>
      </c>
      <c r="F5434" s="5" t="s">
        <v>91</v>
      </c>
      <c r="G5434" s="5" t="s">
        <v>86</v>
      </c>
      <c r="H5434" s="5" t="s">
        <v>130</v>
      </c>
      <c r="I5434">
        <v>447.99544410457327</v>
      </c>
      <c r="J5434"/>
      <c r="K5434"/>
      <c r="L5434">
        <v>143.31607809032556</v>
      </c>
      <c r="M5434">
        <v>1096.6333975356022</v>
      </c>
      <c r="N5434">
        <v>891.74448589535905</v>
      </c>
      <c r="O5434">
        <v>159.2400867670284</v>
      </c>
      <c r="P5434"/>
      <c r="Q5434">
        <v>0</v>
      </c>
      <c r="R5434">
        <v>318.4801735340568</v>
      </c>
      <c r="S5434">
        <v>3237.881764262911</v>
      </c>
      <c r="T5434">
        <v>1539.3208387479413</v>
      </c>
      <c r="U5434">
        <v>44.58722429476795</v>
      </c>
      <c r="V5434">
        <v>521.2458840174063</v>
      </c>
      <c r="W5434">
        <v>1061.6005784468559</v>
      </c>
      <c r="X5434">
        <v>137.96915277176331</v>
      </c>
      <c r="Y5434">
        <v>1839.7538024484015</v>
      </c>
      <c r="Z5434"/>
      <c r="AA5434">
        <v>9577.7502931573854</v>
      </c>
      <c r="AB5434">
        <v>0</v>
      </c>
      <c r="AC5434">
        <v>136.02893323969283</v>
      </c>
      <c r="AD5434">
        <v>0</v>
      </c>
      <c r="AE5434">
        <v>270.70814750394828</v>
      </c>
      <c r="AF5434">
        <v>7500.9371094198104</v>
      </c>
      <c r="AG5434">
        <v>12173.373833050098</v>
      </c>
      <c r="AH5434">
        <v>1720.6197116144012</v>
      </c>
      <c r="AI5434">
        <v>61.921038539648222</v>
      </c>
      <c r="AJ5434">
        <v>1308.3835978592965</v>
      </c>
      <c r="AK5434"/>
      <c r="AL5434">
        <v>44189.49609375</v>
      </c>
      <c r="AM5434">
        <v>35174.3046875</v>
      </c>
      <c r="AN5434">
        <v>9015.1865234375</v>
      </c>
      <c r="AO5434" s="5" t="s">
        <v>1373</v>
      </c>
    </row>
    <row r="5435" spans="1:41" ht="14.25" x14ac:dyDescent="0.45">
      <c r="A5435">
        <v>2026</v>
      </c>
      <c r="B5435" s="5" t="s">
        <v>4071</v>
      </c>
      <c r="C5435" s="5" t="s">
        <v>170</v>
      </c>
      <c r="D5435" s="5" t="s">
        <v>83</v>
      </c>
      <c r="E5435" s="5" t="s">
        <v>90</v>
      </c>
      <c r="F5435" s="5" t="s">
        <v>91</v>
      </c>
      <c r="G5435" s="5" t="s">
        <v>86</v>
      </c>
      <c r="H5435" s="5" t="s">
        <v>130</v>
      </c>
      <c r="I5435">
        <v>526.53654629728896</v>
      </c>
      <c r="J5435"/>
      <c r="K5435"/>
      <c r="L5435">
        <v>138.83287841823048</v>
      </c>
      <c r="M5435">
        <v>2416.7204761691974</v>
      </c>
      <c r="N5435">
        <v>1069.5273596663683</v>
      </c>
      <c r="O5435">
        <v>287.9496737563299</v>
      </c>
      <c r="P5435">
        <v>1016.7667523006727</v>
      </c>
      <c r="Q5435">
        <v>0</v>
      </c>
      <c r="R5435">
        <v>308.51750759606773</v>
      </c>
      <c r="S5435">
        <v>3033.755491361333</v>
      </c>
      <c r="T5435">
        <v>1491.167953380994</v>
      </c>
      <c r="U5435">
        <v>84.328118742925184</v>
      </c>
      <c r="V5435">
        <v>433.98129401846865</v>
      </c>
      <c r="W5435">
        <v>617.03501519213546</v>
      </c>
      <c r="X5435">
        <v>44.220842755436379</v>
      </c>
      <c r="Y5435">
        <v>1739.0103511498353</v>
      </c>
      <c r="Z5435">
        <v>0</v>
      </c>
      <c r="AA5435">
        <v>5509.0942939737834</v>
      </c>
      <c r="AB5435"/>
      <c r="AC5435">
        <v>149.94470206973347</v>
      </c>
      <c r="AD5435">
        <v>0</v>
      </c>
      <c r="AE5435">
        <v>359.93709219541239</v>
      </c>
      <c r="AF5435">
        <v>5923.5361458445004</v>
      </c>
      <c r="AG5435">
        <v>12951.564968882923</v>
      </c>
      <c r="AH5435">
        <v>1943.6602978552269</v>
      </c>
      <c r="AI5435">
        <v>107.98112765862372</v>
      </c>
      <c r="AJ5435">
        <v>1451.5910439498828</v>
      </c>
      <c r="AK5435"/>
      <c r="AL5435">
        <v>41605.66015625</v>
      </c>
      <c r="AM5435">
        <v>31663.169921875</v>
      </c>
      <c r="AN5435">
        <v>9942.4912109375</v>
      </c>
      <c r="AO5435" s="5" t="s">
        <v>4872</v>
      </c>
    </row>
    <row r="5436" spans="1:41" ht="14.25" x14ac:dyDescent="0.45">
      <c r="A5436">
        <v>2026</v>
      </c>
      <c r="B5436" s="5" t="s">
        <v>4071</v>
      </c>
      <c r="C5436" s="5" t="s">
        <v>170</v>
      </c>
      <c r="D5436" s="5" t="s">
        <v>83</v>
      </c>
      <c r="E5436" s="5" t="s">
        <v>90</v>
      </c>
      <c r="F5436" s="5" t="s">
        <v>91</v>
      </c>
      <c r="G5436" s="5" t="s">
        <v>87</v>
      </c>
      <c r="H5436" s="5" t="s">
        <v>130</v>
      </c>
      <c r="I5436">
        <v>611.88739513462315</v>
      </c>
      <c r="J5436"/>
      <c r="K5436"/>
      <c r="L5436">
        <v>160.82550000000001</v>
      </c>
      <c r="M5436">
        <v>2753.3995453553239</v>
      </c>
      <c r="N5436">
        <v>1226.912823518044</v>
      </c>
      <c r="O5436">
        <v>327.42167803222821</v>
      </c>
      <c r="P5436">
        <v>1131.4370616512431</v>
      </c>
      <c r="Q5436">
        <v>0</v>
      </c>
      <c r="R5436">
        <v>350.0288063584818</v>
      </c>
      <c r="S5436">
        <v>3460</v>
      </c>
      <c r="T5436">
        <v>1732.8842245023509</v>
      </c>
      <c r="U5436">
        <v>90.1195154663734</v>
      </c>
      <c r="V5436">
        <v>499</v>
      </c>
      <c r="W5436">
        <v>708.5282764773317</v>
      </c>
      <c r="X5436">
        <v>51</v>
      </c>
      <c r="Y5436">
        <v>2019</v>
      </c>
      <c r="Z5436">
        <v>0</v>
      </c>
      <c r="AA5436">
        <v>6468</v>
      </c>
      <c r="AB5436"/>
      <c r="AC5436">
        <v>170.83394999999999</v>
      </c>
      <c r="AD5436">
        <v>0</v>
      </c>
      <c r="AE5436">
        <v>410.08078335079301</v>
      </c>
      <c r="AF5436">
        <v>6883.7331952645118</v>
      </c>
      <c r="AG5436">
        <v>15061</v>
      </c>
      <c r="AH5436">
        <v>2309</v>
      </c>
      <c r="AI5436">
        <v>123.0242350052379</v>
      </c>
      <c r="AJ5436">
        <v>1686.8919525706531</v>
      </c>
      <c r="AK5436"/>
      <c r="AL5436">
        <v>48235.0078125</v>
      </c>
      <c r="AM5436">
        <v>36769.75</v>
      </c>
      <c r="AN5436">
        <v>11465.2578125</v>
      </c>
      <c r="AO5436" s="5" t="s">
        <v>4873</v>
      </c>
    </row>
    <row r="5437" spans="1:41" ht="14.25" x14ac:dyDescent="0.45">
      <c r="A5437">
        <v>2026</v>
      </c>
      <c r="B5437" s="5" t="s">
        <v>5028</v>
      </c>
      <c r="C5437" s="5" t="s">
        <v>170</v>
      </c>
      <c r="D5437" s="5" t="s">
        <v>83</v>
      </c>
      <c r="E5437" s="5" t="s">
        <v>90</v>
      </c>
      <c r="F5437" s="5" t="s">
        <v>91</v>
      </c>
      <c r="G5437" s="5" t="s">
        <v>87</v>
      </c>
      <c r="H5437" s="5" t="s">
        <v>130</v>
      </c>
      <c r="I5437">
        <v>244.40969023966201</v>
      </c>
      <c r="J5437">
        <v>4619.0909390245879</v>
      </c>
      <c r="K5437"/>
      <c r="L5437">
        <v>222.9864490818486</v>
      </c>
      <c r="M5437">
        <v>2699.4113189758082</v>
      </c>
      <c r="N5437">
        <v>1214.811574376741</v>
      </c>
      <c r="O5437">
        <v>333.11884361829118</v>
      </c>
      <c r="P5437">
        <v>737.55411001712139</v>
      </c>
      <c r="Q5437">
        <v>0</v>
      </c>
      <c r="R5437">
        <v>114.6843053573444</v>
      </c>
      <c r="S5437">
        <v>5083.5084162991461</v>
      </c>
      <c r="T5437">
        <v>1754.607</v>
      </c>
      <c r="U5437">
        <v>23.82109023501399</v>
      </c>
      <c r="V5437">
        <v>637</v>
      </c>
      <c r="W5437">
        <v>682.31928658367224</v>
      </c>
      <c r="X5437">
        <v>261.00099999999998</v>
      </c>
      <c r="Y5437">
        <v>2806</v>
      </c>
      <c r="Z5437">
        <v>0</v>
      </c>
      <c r="AA5437">
        <v>6468</v>
      </c>
      <c r="AB5437">
        <v>61</v>
      </c>
      <c r="AC5437">
        <v>173.00060999999999</v>
      </c>
      <c r="AD5437">
        <v>0</v>
      </c>
      <c r="AE5437">
        <v>459.47426705971191</v>
      </c>
      <c r="AF5437">
        <v>8009.9079735979803</v>
      </c>
      <c r="AG5437">
        <v>15610</v>
      </c>
      <c r="AH5437">
        <v>2039.576759078052</v>
      </c>
      <c r="AI5437">
        <v>120.61199510317439</v>
      </c>
      <c r="AJ5437">
        <v>1708.982373129905</v>
      </c>
      <c r="AK5437"/>
      <c r="AL5437">
        <v>56084.87890625</v>
      </c>
      <c r="AM5437">
        <v>43049.72265625</v>
      </c>
      <c r="AN5437">
        <v>13035.1552734375</v>
      </c>
      <c r="AO5437" s="5" t="s">
        <v>6241</v>
      </c>
    </row>
    <row r="5438" spans="1:41" ht="14.25" x14ac:dyDescent="0.45">
      <c r="A5438">
        <v>2026</v>
      </c>
      <c r="B5438" s="5" t="s">
        <v>589</v>
      </c>
      <c r="C5438" s="5" t="s">
        <v>170</v>
      </c>
      <c r="D5438" s="5" t="s">
        <v>83</v>
      </c>
      <c r="E5438" s="5" t="s">
        <v>90</v>
      </c>
      <c r="F5438" s="5" t="s">
        <v>91</v>
      </c>
      <c r="G5438" s="5" t="s">
        <v>87</v>
      </c>
      <c r="H5438" s="5" t="s">
        <v>130</v>
      </c>
      <c r="I5438">
        <v>489.74822816061271</v>
      </c>
      <c r="J5438"/>
      <c r="K5438"/>
      <c r="L5438">
        <v>163.75755921547221</v>
      </c>
      <c r="M5438">
        <v>1234.5306233868471</v>
      </c>
      <c r="N5438">
        <v>1039.1094000000001</v>
      </c>
      <c r="O5438">
        <v>179.3211469505211</v>
      </c>
      <c r="P5438">
        <v>0</v>
      </c>
      <c r="Q5438">
        <v>0</v>
      </c>
      <c r="R5438">
        <v>355.82062008848419</v>
      </c>
      <c r="S5438">
        <v>3567.0389733895031</v>
      </c>
      <c r="T5438">
        <v>1570.142223160716</v>
      </c>
      <c r="U5438">
        <v>46.851157857701182</v>
      </c>
      <c r="V5438">
        <v>594</v>
      </c>
      <c r="W5438"/>
      <c r="X5438">
        <v>158.4245814996068</v>
      </c>
      <c r="Y5438">
        <v>2067</v>
      </c>
      <c r="Z5438"/>
      <c r="AA5438">
        <v>11542.15217920849</v>
      </c>
      <c r="AB5438">
        <v>0</v>
      </c>
      <c r="AC5438">
        <v>154.98922999999999</v>
      </c>
      <c r="AD5438">
        <v>0</v>
      </c>
      <c r="AE5438">
        <v>304.7486049986893</v>
      </c>
      <c r="AF5438">
        <v>8570.8119370471759</v>
      </c>
      <c r="AG5438">
        <v>14208</v>
      </c>
      <c r="AH5438">
        <v>2024.6824304971719</v>
      </c>
      <c r="AI5438">
        <v>69.70735934260216</v>
      </c>
      <c r="AJ5438">
        <v>1502.3657083312221</v>
      </c>
      <c r="AK5438"/>
      <c r="AL5438">
        <v>49843.203125</v>
      </c>
      <c r="AM5438">
        <v>41039.35546875</v>
      </c>
      <c r="AN5438">
        <v>8803.8466796875</v>
      </c>
      <c r="AO5438" s="5" t="s">
        <v>1374</v>
      </c>
    </row>
    <row r="5439" spans="1:41" ht="14.25" x14ac:dyDescent="0.45">
      <c r="A5439">
        <v>2026</v>
      </c>
      <c r="B5439" s="5" t="s">
        <v>4071</v>
      </c>
      <c r="C5439" s="5" t="s">
        <v>170</v>
      </c>
      <c r="D5439" s="5" t="s">
        <v>83</v>
      </c>
      <c r="E5439" s="5" t="s">
        <v>92</v>
      </c>
      <c r="F5439" s="5" t="s">
        <v>224</v>
      </c>
      <c r="G5439" s="5" t="s">
        <v>86</v>
      </c>
      <c r="H5439" s="5" t="s">
        <v>130</v>
      </c>
      <c r="I5439">
        <v>0</v>
      </c>
      <c r="J5439">
        <v>0</v>
      </c>
      <c r="K5439">
        <v>42.164059371462592</v>
      </c>
      <c r="L5439">
        <v>0</v>
      </c>
      <c r="M5439">
        <v>0</v>
      </c>
      <c r="N5439">
        <v>0</v>
      </c>
      <c r="O5439">
        <v>0</v>
      </c>
      <c r="P5439">
        <v>0</v>
      </c>
      <c r="Q5439">
        <v>0</v>
      </c>
      <c r="R5439">
        <v>102.02346947643909</v>
      </c>
      <c r="S5439">
        <v>0</v>
      </c>
      <c r="T5439">
        <v>51.419584599344624</v>
      </c>
      <c r="U5439">
        <v>0</v>
      </c>
      <c r="V5439">
        <v>431.92451063449488</v>
      </c>
      <c r="W5439">
        <v>51.419584599344624</v>
      </c>
      <c r="X5439">
        <v>0</v>
      </c>
      <c r="Y5439">
        <v>0</v>
      </c>
      <c r="Z5439">
        <v>0</v>
      </c>
      <c r="AA5439">
        <v>0</v>
      </c>
      <c r="AB5439">
        <v>0</v>
      </c>
      <c r="AC5439">
        <v>0</v>
      </c>
      <c r="AD5439">
        <v>0</v>
      </c>
      <c r="AE5439">
        <v>0</v>
      </c>
      <c r="AF5439">
        <v>63.34892822639258</v>
      </c>
      <c r="AG5439">
        <v>0</v>
      </c>
      <c r="AH5439">
        <v>0</v>
      </c>
      <c r="AI5439">
        <v>0</v>
      </c>
      <c r="AJ5439">
        <v>0</v>
      </c>
      <c r="AK5439"/>
      <c r="AL5439">
        <v>742.30010986328125</v>
      </c>
      <c r="AM5439">
        <v>597.29693603515625</v>
      </c>
      <c r="AN5439">
        <v>145.00321960449219</v>
      </c>
      <c r="AO5439" s="5" t="s">
        <v>4874</v>
      </c>
    </row>
    <row r="5440" spans="1:41" ht="14.25" x14ac:dyDescent="0.45">
      <c r="A5440">
        <v>2026</v>
      </c>
      <c r="B5440" s="5" t="s">
        <v>589</v>
      </c>
      <c r="C5440" s="5" t="s">
        <v>170</v>
      </c>
      <c r="D5440" s="5" t="s">
        <v>83</v>
      </c>
      <c r="E5440" s="5" t="s">
        <v>92</v>
      </c>
      <c r="F5440" s="5" t="s">
        <v>224</v>
      </c>
      <c r="G5440" s="5" t="s">
        <v>86</v>
      </c>
      <c r="H5440" s="5" t="s">
        <v>130</v>
      </c>
      <c r="I5440">
        <v>0</v>
      </c>
      <c r="J5440"/>
      <c r="K5440">
        <v>42.464023137874243</v>
      </c>
      <c r="L5440">
        <v>0</v>
      </c>
      <c r="M5440">
        <v>0</v>
      </c>
      <c r="N5440">
        <v>0</v>
      </c>
      <c r="O5440">
        <v>0</v>
      </c>
      <c r="P5440">
        <v>0</v>
      </c>
      <c r="Q5440">
        <v>0</v>
      </c>
      <c r="R5440">
        <v>105.31801749787313</v>
      </c>
      <c r="S5440">
        <v>0</v>
      </c>
      <c r="T5440">
        <v>53.080028922342798</v>
      </c>
      <c r="U5440">
        <v>0</v>
      </c>
      <c r="V5440">
        <v>0</v>
      </c>
      <c r="W5440">
        <v>53.080028922342798</v>
      </c>
      <c r="X5440">
        <v>0</v>
      </c>
      <c r="Y5440">
        <v>0</v>
      </c>
      <c r="Z5440">
        <v>0</v>
      </c>
      <c r="AA5440">
        <v>0</v>
      </c>
      <c r="AB5440">
        <v>0</v>
      </c>
      <c r="AC5440"/>
      <c r="AD5440">
        <v>0</v>
      </c>
      <c r="AE5440"/>
      <c r="AF5440">
        <v>64.098917245996702</v>
      </c>
      <c r="AG5440">
        <v>0</v>
      </c>
      <c r="AH5440">
        <v>0</v>
      </c>
      <c r="AI5440">
        <v>0</v>
      </c>
      <c r="AJ5440">
        <v>0</v>
      </c>
      <c r="AK5440"/>
      <c r="AL5440">
        <v>318.041015625</v>
      </c>
      <c r="AM5440">
        <v>169.41693115234375</v>
      </c>
      <c r="AN5440">
        <v>148.62408447265625</v>
      </c>
      <c r="AO5440" s="5" t="s">
        <v>1375</v>
      </c>
    </row>
    <row r="5441" spans="1:41" ht="14.25" x14ac:dyDescent="0.45">
      <c r="A5441">
        <v>2026</v>
      </c>
      <c r="B5441" s="5" t="s">
        <v>5028</v>
      </c>
      <c r="C5441" s="5" t="s">
        <v>170</v>
      </c>
      <c r="D5441" s="5" t="s">
        <v>83</v>
      </c>
      <c r="E5441" s="5" t="s">
        <v>92</v>
      </c>
      <c r="F5441" s="5" t="s">
        <v>224</v>
      </c>
      <c r="G5441" s="5" t="s">
        <v>86</v>
      </c>
      <c r="H5441" s="5" t="s">
        <v>130</v>
      </c>
      <c r="I5441">
        <v>0</v>
      </c>
      <c r="J5441">
        <v>0</v>
      </c>
      <c r="K5441">
        <v>40.599999999999987</v>
      </c>
      <c r="L5441"/>
      <c r="M5441">
        <v>0</v>
      </c>
      <c r="N5441">
        <v>0</v>
      </c>
      <c r="O5441">
        <v>0</v>
      </c>
      <c r="P5441">
        <v>0</v>
      </c>
      <c r="Q5441">
        <v>0</v>
      </c>
      <c r="R5441">
        <v>21.566700000000001</v>
      </c>
      <c r="S5441">
        <v>0</v>
      </c>
      <c r="T5441">
        <v>0</v>
      </c>
      <c r="U5441">
        <v>0</v>
      </c>
      <c r="V5441">
        <v>420</v>
      </c>
      <c r="W5441">
        <v>10</v>
      </c>
      <c r="X5441">
        <v>0</v>
      </c>
      <c r="Y5441"/>
      <c r="Z5441">
        <v>0</v>
      </c>
      <c r="AA5441">
        <v>0</v>
      </c>
      <c r="AB5441">
        <v>0</v>
      </c>
      <c r="AC5441">
        <v>0</v>
      </c>
      <c r="AD5441">
        <v>0</v>
      </c>
      <c r="AE5441"/>
      <c r="AF5441">
        <v>60.9</v>
      </c>
      <c r="AG5441">
        <v>0</v>
      </c>
      <c r="AH5441"/>
      <c r="AI5441">
        <v>0</v>
      </c>
      <c r="AJ5441">
        <v>0</v>
      </c>
      <c r="AK5441"/>
      <c r="AL5441">
        <v>553.06671142578125</v>
      </c>
      <c r="AM5441">
        <v>502.46670532226563</v>
      </c>
      <c r="AN5441">
        <v>50.599998474121094</v>
      </c>
      <c r="AO5441" s="5" t="s">
        <v>6242</v>
      </c>
    </row>
    <row r="5442" spans="1:41" ht="14.25" x14ac:dyDescent="0.45">
      <c r="A5442">
        <v>2026</v>
      </c>
      <c r="B5442" s="5" t="s">
        <v>5028</v>
      </c>
      <c r="C5442" s="5" t="s">
        <v>170</v>
      </c>
      <c r="D5442" s="5" t="s">
        <v>83</v>
      </c>
      <c r="E5442" s="5" t="s">
        <v>92</v>
      </c>
      <c r="F5442" s="5" t="s">
        <v>224</v>
      </c>
      <c r="G5442" s="5" t="s">
        <v>87</v>
      </c>
      <c r="H5442" s="5" t="s">
        <v>130</v>
      </c>
      <c r="I5442">
        <v>0</v>
      </c>
      <c r="J5442">
        <v>0</v>
      </c>
      <c r="K5442">
        <v>46</v>
      </c>
      <c r="L5442">
        <v>0</v>
      </c>
      <c r="M5442">
        <v>0</v>
      </c>
      <c r="N5442">
        <v>0</v>
      </c>
      <c r="O5442">
        <v>0</v>
      </c>
      <c r="P5442">
        <v>0</v>
      </c>
      <c r="Q5442">
        <v>0</v>
      </c>
      <c r="R5442">
        <v>24.733620083502409</v>
      </c>
      <c r="S5442">
        <v>0</v>
      </c>
      <c r="T5442">
        <v>0</v>
      </c>
      <c r="U5442">
        <v>0</v>
      </c>
      <c r="V5442">
        <v>487</v>
      </c>
      <c r="W5442">
        <v>11.486856676492801</v>
      </c>
      <c r="X5442">
        <v>0</v>
      </c>
      <c r="Y5442"/>
      <c r="Z5442">
        <v>0</v>
      </c>
      <c r="AA5442">
        <v>0</v>
      </c>
      <c r="AB5442">
        <v>0</v>
      </c>
      <c r="AC5442">
        <v>0</v>
      </c>
      <c r="AD5442">
        <v>0</v>
      </c>
      <c r="AE5442">
        <v>0</v>
      </c>
      <c r="AF5442">
        <v>71.473024995181973</v>
      </c>
      <c r="AG5442">
        <v>0</v>
      </c>
      <c r="AH5442">
        <v>0</v>
      </c>
      <c r="AI5442">
        <v>0</v>
      </c>
      <c r="AJ5442">
        <v>0</v>
      </c>
      <c r="AK5442"/>
      <c r="AL5442">
        <v>640.69354248046875</v>
      </c>
      <c r="AM5442">
        <v>583.2066650390625</v>
      </c>
      <c r="AN5442">
        <v>57.486858367919922</v>
      </c>
      <c r="AO5442" s="5" t="s">
        <v>6243</v>
      </c>
    </row>
    <row r="5443" spans="1:41" ht="14.25" x14ac:dyDescent="0.45">
      <c r="A5443">
        <v>2026</v>
      </c>
      <c r="B5443" s="5" t="s">
        <v>4071</v>
      </c>
      <c r="C5443" s="5" t="s">
        <v>170</v>
      </c>
      <c r="D5443" s="5" t="s">
        <v>83</v>
      </c>
      <c r="E5443" s="5" t="s">
        <v>92</v>
      </c>
      <c r="F5443" s="5" t="s">
        <v>224</v>
      </c>
      <c r="G5443" s="5" t="s">
        <v>87</v>
      </c>
      <c r="H5443" s="5" t="s">
        <v>130</v>
      </c>
      <c r="I5443">
        <v>0</v>
      </c>
      <c r="J5443"/>
      <c r="K5443">
        <v>48.084853245061048</v>
      </c>
      <c r="L5443">
        <v>0</v>
      </c>
      <c r="M5443">
        <v>0</v>
      </c>
      <c r="N5443">
        <v>0</v>
      </c>
      <c r="O5443">
        <v>0</v>
      </c>
      <c r="P5443">
        <v>0</v>
      </c>
      <c r="Q5443">
        <v>0</v>
      </c>
      <c r="R5443">
        <v>115.75081595740249</v>
      </c>
      <c r="S5443">
        <v>0</v>
      </c>
      <c r="T5443">
        <v>59.754628431115542</v>
      </c>
      <c r="U5443">
        <v>0</v>
      </c>
      <c r="V5443">
        <v>497</v>
      </c>
      <c r="W5443">
        <v>59.044023039777642</v>
      </c>
      <c r="X5443">
        <v>0</v>
      </c>
      <c r="Y5443">
        <v>0</v>
      </c>
      <c r="Z5443">
        <v>0</v>
      </c>
      <c r="AA5443">
        <v>0</v>
      </c>
      <c r="AB5443">
        <v>0</v>
      </c>
      <c r="AC5443">
        <v>0</v>
      </c>
      <c r="AD5443">
        <v>0</v>
      </c>
      <c r="AE5443">
        <v>0</v>
      </c>
      <c r="AF5443">
        <v>73.617702227134359</v>
      </c>
      <c r="AG5443">
        <v>0</v>
      </c>
      <c r="AH5443">
        <v>0</v>
      </c>
      <c r="AI5443">
        <v>0</v>
      </c>
      <c r="AJ5443">
        <v>0</v>
      </c>
      <c r="AK5443">
        <v>0</v>
      </c>
      <c r="AL5443">
        <v>853.251953125</v>
      </c>
      <c r="AM5443">
        <v>686.36846923828125</v>
      </c>
      <c r="AN5443">
        <v>166.88351440429688</v>
      </c>
      <c r="AO5443" s="5" t="s">
        <v>4875</v>
      </c>
    </row>
    <row r="5444" spans="1:41" ht="14.25" x14ac:dyDescent="0.45">
      <c r="A5444">
        <v>2026</v>
      </c>
      <c r="B5444" s="5" t="s">
        <v>589</v>
      </c>
      <c r="C5444" s="5" t="s">
        <v>170</v>
      </c>
      <c r="D5444" s="5" t="s">
        <v>83</v>
      </c>
      <c r="E5444" s="5" t="s">
        <v>92</v>
      </c>
      <c r="F5444" s="5" t="s">
        <v>224</v>
      </c>
      <c r="G5444" s="5" t="s">
        <v>87</v>
      </c>
      <c r="H5444" s="5" t="s">
        <v>130</v>
      </c>
      <c r="I5444">
        <v>0</v>
      </c>
      <c r="J5444"/>
      <c r="K5444">
        <v>46.505251665464712</v>
      </c>
      <c r="L5444">
        <v>0</v>
      </c>
      <c r="M5444">
        <v>0</v>
      </c>
      <c r="N5444">
        <v>0</v>
      </c>
      <c r="O5444">
        <v>0</v>
      </c>
      <c r="P5444">
        <v>0</v>
      </c>
      <c r="Q5444">
        <v>0</v>
      </c>
      <c r="R5444">
        <v>117.6661073646888</v>
      </c>
      <c r="S5444">
        <v>0</v>
      </c>
      <c r="T5444">
        <v>54.142835281404011</v>
      </c>
      <c r="U5444">
        <v>0</v>
      </c>
      <c r="V5444">
        <v>0</v>
      </c>
      <c r="W5444">
        <v>60.283947523612959</v>
      </c>
      <c r="X5444">
        <v>0</v>
      </c>
      <c r="Y5444">
        <v>0</v>
      </c>
      <c r="Z5444"/>
      <c r="AA5444">
        <v>0</v>
      </c>
      <c r="AB5444">
        <v>0</v>
      </c>
      <c r="AC5444"/>
      <c r="AD5444">
        <v>0</v>
      </c>
      <c r="AE5444"/>
      <c r="AF5444">
        <v>73.241483973231396</v>
      </c>
      <c r="AG5444">
        <v>0</v>
      </c>
      <c r="AH5444">
        <v>0</v>
      </c>
      <c r="AI5444">
        <v>0</v>
      </c>
      <c r="AJ5444">
        <v>0</v>
      </c>
      <c r="AK5444"/>
      <c r="AL5444">
        <v>351.83963012695313</v>
      </c>
      <c r="AM5444">
        <v>190.9075927734375</v>
      </c>
      <c r="AN5444">
        <v>160.93203735351563</v>
      </c>
      <c r="AO5444" s="5" t="s">
        <v>1376</v>
      </c>
    </row>
    <row r="5445" spans="1:41" ht="14.25" x14ac:dyDescent="0.45">
      <c r="A5445">
        <v>2026</v>
      </c>
      <c r="B5445" s="5" t="s">
        <v>4071</v>
      </c>
      <c r="C5445" s="5" t="s">
        <v>170</v>
      </c>
      <c r="D5445" s="5" t="s">
        <v>83</v>
      </c>
      <c r="E5445" s="5" t="s">
        <v>92</v>
      </c>
      <c r="F5445" s="5" t="s">
        <v>227</v>
      </c>
      <c r="G5445" s="5" t="s">
        <v>86</v>
      </c>
      <c r="H5445" s="5" t="s">
        <v>130</v>
      </c>
      <c r="I5445">
        <v>359.93709219541239</v>
      </c>
      <c r="J5445">
        <v>2807.5093191242167</v>
      </c>
      <c r="K5445">
        <v>135.69628375767044</v>
      </c>
      <c r="L5445">
        <v>313.6594660560022</v>
      </c>
      <c r="M5445">
        <v>0</v>
      </c>
      <c r="N5445">
        <v>57.71231336261242</v>
      </c>
      <c r="O5445">
        <v>339.3692583556745</v>
      </c>
      <c r="P5445">
        <v>41.135667679475702</v>
      </c>
      <c r="Q5445">
        <v>0</v>
      </c>
      <c r="R5445">
        <v>206.07160579414565</v>
      </c>
      <c r="S5445">
        <v>102.83916919868925</v>
      </c>
      <c r="T5445">
        <v>514.19584599344626</v>
      </c>
      <c r="U5445">
        <v>102.83916919868925</v>
      </c>
      <c r="V5445">
        <v>0</v>
      </c>
      <c r="W5445">
        <v>0</v>
      </c>
      <c r="X5445">
        <v>1706.3956205174056</v>
      </c>
      <c r="Y5445">
        <v>0</v>
      </c>
      <c r="Z5445">
        <v>1233.0416386922841</v>
      </c>
      <c r="AA5445">
        <v>1079.8112765862372</v>
      </c>
      <c r="AB5445">
        <v>132.25837033135829</v>
      </c>
      <c r="AC5445">
        <v>62.143673731217774</v>
      </c>
      <c r="AD5445">
        <v>137.73578633560177</v>
      </c>
      <c r="AE5445">
        <v>0</v>
      </c>
      <c r="AF5445">
        <v>180.99693778969308</v>
      </c>
      <c r="AG5445">
        <v>1660.8525825588315</v>
      </c>
      <c r="AH5445">
        <v>1047.9311341346436</v>
      </c>
      <c r="AI5445">
        <v>0</v>
      </c>
      <c r="AJ5445">
        <v>0</v>
      </c>
      <c r="AK5445">
        <v>60.675109827226656</v>
      </c>
      <c r="AL5445">
        <v>12282.806640625</v>
      </c>
      <c r="AM5445">
        <v>8105.71044921875</v>
      </c>
      <c r="AN5445">
        <v>4177.0966796875</v>
      </c>
      <c r="AO5445" s="5" t="s">
        <v>4876</v>
      </c>
    </row>
    <row r="5446" spans="1:41" ht="14.25" x14ac:dyDescent="0.45">
      <c r="A5446">
        <v>2026</v>
      </c>
      <c r="B5446" s="5" t="s">
        <v>589</v>
      </c>
      <c r="C5446" s="5" t="s">
        <v>170</v>
      </c>
      <c r="D5446" s="5" t="s">
        <v>83</v>
      </c>
      <c r="E5446" s="5" t="s">
        <v>92</v>
      </c>
      <c r="F5446" s="5" t="s">
        <v>227</v>
      </c>
      <c r="G5446" s="5" t="s">
        <v>86</v>
      </c>
      <c r="H5446" s="5" t="s">
        <v>130</v>
      </c>
      <c r="I5446">
        <v>265.40014461171398</v>
      </c>
      <c r="J5446">
        <v>265.40014461171398</v>
      </c>
      <c r="K5446">
        <v>58.388031814577083</v>
      </c>
      <c r="L5446">
        <v>111.46806073691988</v>
      </c>
      <c r="M5446">
        <v>265.40014461171398</v>
      </c>
      <c r="N5446">
        <v>57.326431236130226</v>
      </c>
      <c r="O5446">
        <v>64.757635285258218</v>
      </c>
      <c r="P5446">
        <v>0</v>
      </c>
      <c r="Q5446">
        <v>0</v>
      </c>
      <c r="R5446">
        <v>210.32036713351755</v>
      </c>
      <c r="S5446">
        <v>477.7202603010852</v>
      </c>
      <c r="T5446">
        <v>530.80028922342797</v>
      </c>
      <c r="U5446">
        <v>106.1600578446856</v>
      </c>
      <c r="V5446">
        <v>0</v>
      </c>
      <c r="W5446">
        <v>0</v>
      </c>
      <c r="X5446">
        <v>2240.7799769547014</v>
      </c>
      <c r="Y5446">
        <v>3073.3507345249441</v>
      </c>
      <c r="Z5446">
        <v>1140.4910049848152</v>
      </c>
      <c r="AA5446">
        <v>1263.7272053819804</v>
      </c>
      <c r="AB5446">
        <v>136.94647461964442</v>
      </c>
      <c r="AC5446">
        <v>61.09564408990579</v>
      </c>
      <c r="AD5446">
        <v>142.18355864408431</v>
      </c>
      <c r="AE5446"/>
      <c r="AF5446">
        <v>457.84940889997637</v>
      </c>
      <c r="AG5446">
        <v>1692.1913220442884</v>
      </c>
      <c r="AH5446">
        <v>1061.6005784468559</v>
      </c>
      <c r="AI5446">
        <v>0</v>
      </c>
      <c r="AJ5446">
        <v>0</v>
      </c>
      <c r="AK5446">
        <v>79.620043383514201</v>
      </c>
      <c r="AL5446">
        <v>13762.9775390625</v>
      </c>
      <c r="AM5446">
        <v>8704.7802734375</v>
      </c>
      <c r="AN5446">
        <v>5058.19677734375</v>
      </c>
      <c r="AO5446" s="5" t="s">
        <v>1377</v>
      </c>
    </row>
    <row r="5447" spans="1:41" ht="14.25" x14ac:dyDescent="0.45">
      <c r="A5447">
        <v>2026</v>
      </c>
      <c r="B5447" s="5" t="s">
        <v>5028</v>
      </c>
      <c r="C5447" s="5" t="s">
        <v>170</v>
      </c>
      <c r="D5447" s="5" t="s">
        <v>83</v>
      </c>
      <c r="E5447" s="5" t="s">
        <v>92</v>
      </c>
      <c r="F5447" s="5" t="s">
        <v>227</v>
      </c>
      <c r="G5447" s="5" t="s">
        <v>86</v>
      </c>
      <c r="H5447" s="5" t="s">
        <v>130</v>
      </c>
      <c r="I5447">
        <v>250</v>
      </c>
      <c r="J5447">
        <v>0</v>
      </c>
      <c r="K5447">
        <v>131.94999999999999</v>
      </c>
      <c r="L5447">
        <v>65</v>
      </c>
      <c r="M5447">
        <v>200</v>
      </c>
      <c r="N5447">
        <v>137.49199999999999</v>
      </c>
      <c r="O5447">
        <v>330</v>
      </c>
      <c r="P5447">
        <v>90</v>
      </c>
      <c r="Q5447">
        <v>227.505696</v>
      </c>
      <c r="R5447">
        <v>162.11882490299999</v>
      </c>
      <c r="S5447">
        <v>100</v>
      </c>
      <c r="T5447">
        <v>450</v>
      </c>
      <c r="U5447">
        <v>100</v>
      </c>
      <c r="V5447">
        <v>0</v>
      </c>
      <c r="W5447">
        <v>0</v>
      </c>
      <c r="X5447">
        <v>315</v>
      </c>
      <c r="Y5447"/>
      <c r="Z5447">
        <v>1217.013711848</v>
      </c>
      <c r="AA5447">
        <v>1063</v>
      </c>
      <c r="AB5447">
        <v>0</v>
      </c>
      <c r="AC5447">
        <v>338.95400000000012</v>
      </c>
      <c r="AD5447">
        <v>135</v>
      </c>
      <c r="AE5447"/>
      <c r="AF5447">
        <v>365.4</v>
      </c>
      <c r="AG5447">
        <v>999</v>
      </c>
      <c r="AH5447">
        <v>820</v>
      </c>
      <c r="AI5447">
        <v>0</v>
      </c>
      <c r="AJ5447">
        <v>0</v>
      </c>
      <c r="AK5447">
        <v>59</v>
      </c>
      <c r="AL5447">
        <v>7556.43408203125</v>
      </c>
      <c r="AM5447">
        <v>5015.484375</v>
      </c>
      <c r="AN5447">
        <v>2540.949951171875</v>
      </c>
      <c r="AO5447" s="5" t="s">
        <v>6244</v>
      </c>
    </row>
    <row r="5448" spans="1:41" ht="14.25" x14ac:dyDescent="0.45">
      <c r="A5448">
        <v>2026</v>
      </c>
      <c r="B5448" s="5" t="s">
        <v>5028</v>
      </c>
      <c r="C5448" s="5" t="s">
        <v>170</v>
      </c>
      <c r="D5448" s="5" t="s">
        <v>83</v>
      </c>
      <c r="E5448" s="5" t="s">
        <v>92</v>
      </c>
      <c r="F5448" s="5" t="s">
        <v>227</v>
      </c>
      <c r="G5448" s="5" t="s">
        <v>87</v>
      </c>
      <c r="H5448" s="5" t="s">
        <v>130</v>
      </c>
      <c r="I5448">
        <v>292.91484525056637</v>
      </c>
      <c r="J5448">
        <v>0</v>
      </c>
      <c r="K5448">
        <v>149</v>
      </c>
      <c r="L5448">
        <v>76.284837843790299</v>
      </c>
      <c r="M5448">
        <v>229.73713352985601</v>
      </c>
      <c r="N5448">
        <v>159.48940376239611</v>
      </c>
      <c r="O5448">
        <v>379.0662703242624</v>
      </c>
      <c r="P5448">
        <v>104.09327999999999</v>
      </c>
      <c r="Q5448">
        <v>264.6813806189362</v>
      </c>
      <c r="R5448">
        <v>185.92484819349511</v>
      </c>
      <c r="S5448">
        <v>112.9668536955366</v>
      </c>
      <c r="T5448">
        <v>526.38209999999992</v>
      </c>
      <c r="U5448">
        <v>108.2776828864272</v>
      </c>
      <c r="V5448">
        <v>0</v>
      </c>
      <c r="W5448">
        <v>0</v>
      </c>
      <c r="X5448">
        <v>372.01499999999999</v>
      </c>
      <c r="Y5448"/>
      <c r="Z5448">
        <v>1411.7242550351871</v>
      </c>
      <c r="AA5448">
        <v>1363</v>
      </c>
      <c r="AB5448">
        <v>0</v>
      </c>
      <c r="AC5448">
        <v>389.35174000000012</v>
      </c>
      <c r="AD5448">
        <v>156.70511473492451</v>
      </c>
      <c r="AE5448">
        <v>0</v>
      </c>
      <c r="AF5448">
        <v>428.83814997109192</v>
      </c>
      <c r="AG5448">
        <v>1216</v>
      </c>
      <c r="AH5448">
        <v>979.76153628822681</v>
      </c>
      <c r="AI5448">
        <v>0</v>
      </c>
      <c r="AJ5448">
        <v>0</v>
      </c>
      <c r="AK5448">
        <v>68</v>
      </c>
      <c r="AL5448">
        <v>8974.2138671875</v>
      </c>
      <c r="AM5448">
        <v>6000.58056640625</v>
      </c>
      <c r="AN5448">
        <v>2973.634033203125</v>
      </c>
      <c r="AO5448" s="5" t="s">
        <v>6245</v>
      </c>
    </row>
    <row r="5449" spans="1:41" ht="14.25" x14ac:dyDescent="0.45">
      <c r="A5449">
        <v>2026</v>
      </c>
      <c r="B5449" s="5" t="s">
        <v>589</v>
      </c>
      <c r="C5449" s="5" t="s">
        <v>170</v>
      </c>
      <c r="D5449" s="5" t="s">
        <v>83</v>
      </c>
      <c r="E5449" s="5" t="s">
        <v>92</v>
      </c>
      <c r="F5449" s="5" t="s">
        <v>227</v>
      </c>
      <c r="G5449" s="5" t="s">
        <v>87</v>
      </c>
      <c r="H5449" s="5" t="s">
        <v>130</v>
      </c>
      <c r="I5449">
        <v>290.13520625628712</v>
      </c>
      <c r="J5449">
        <v>305.0473781408449</v>
      </c>
      <c r="K5449">
        <v>63.944721040013967</v>
      </c>
      <c r="L5449">
        <v>127.3669905009228</v>
      </c>
      <c r="M5449">
        <v>298.77314215557772</v>
      </c>
      <c r="N5449">
        <v>67</v>
      </c>
      <c r="O5449">
        <v>72.923933093211915</v>
      </c>
      <c r="P5449">
        <v>0</v>
      </c>
      <c r="Q5449">
        <v>0</v>
      </c>
      <c r="R5449">
        <v>234.9795361521405</v>
      </c>
      <c r="S5449">
        <v>526.28443869681189</v>
      </c>
      <c r="T5449">
        <v>541.42835281404007</v>
      </c>
      <c r="U5449">
        <v>111.5503758516695</v>
      </c>
      <c r="V5449">
        <v>0</v>
      </c>
      <c r="W5449"/>
      <c r="X5449">
        <v>2506</v>
      </c>
      <c r="Y5449">
        <v>3479.0490300000001</v>
      </c>
      <c r="Z5449">
        <v>1287.6805641936751</v>
      </c>
      <c r="AA5449">
        <v>1634.8183687247431</v>
      </c>
      <c r="AB5449">
        <v>129</v>
      </c>
      <c r="AC5449">
        <v>69.611419999999995</v>
      </c>
      <c r="AD5449">
        <v>160.53349321796421</v>
      </c>
      <c r="AE5449"/>
      <c r="AF5449">
        <v>523.15345695165274</v>
      </c>
      <c r="AG5449">
        <v>1975</v>
      </c>
      <c r="AH5449">
        <v>1249.203426462125</v>
      </c>
      <c r="AI5449">
        <v>0</v>
      </c>
      <c r="AJ5449">
        <v>0</v>
      </c>
      <c r="AK5449">
        <v>89.631942646673323</v>
      </c>
      <c r="AL5449">
        <v>15743.115234375</v>
      </c>
      <c r="AM5449">
        <v>10105.392578125</v>
      </c>
      <c r="AN5449">
        <v>5637.7236328125</v>
      </c>
      <c r="AO5449" s="5" t="s">
        <v>1378</v>
      </c>
    </row>
    <row r="5450" spans="1:41" ht="14.25" x14ac:dyDescent="0.45">
      <c r="A5450">
        <v>2026</v>
      </c>
      <c r="B5450" s="5" t="s">
        <v>4071</v>
      </c>
      <c r="C5450" s="5" t="s">
        <v>170</v>
      </c>
      <c r="D5450" s="5" t="s">
        <v>83</v>
      </c>
      <c r="E5450" s="5" t="s">
        <v>92</v>
      </c>
      <c r="F5450" s="5" t="s">
        <v>227</v>
      </c>
      <c r="G5450" s="5" t="s">
        <v>87</v>
      </c>
      <c r="H5450" s="5" t="s">
        <v>130</v>
      </c>
      <c r="I5450">
        <v>418.28239901780881</v>
      </c>
      <c r="J5450">
        <v>3281.838438807828</v>
      </c>
      <c r="K5450">
        <v>155.98257272178341</v>
      </c>
      <c r="L5450">
        <v>363.34650000000011</v>
      </c>
      <c r="M5450">
        <v>0</v>
      </c>
      <c r="N5450">
        <v>66.204923791354915</v>
      </c>
      <c r="O5450">
        <v>385.88983482369753</v>
      </c>
      <c r="P5450">
        <v>45.774922186445302</v>
      </c>
      <c r="Q5450">
        <v>0</v>
      </c>
      <c r="R5450">
        <v>233.79871943909009</v>
      </c>
      <c r="S5450">
        <v>117</v>
      </c>
      <c r="T5450">
        <v>597.54628431115543</v>
      </c>
      <c r="U5450">
        <v>109.9018481297236</v>
      </c>
      <c r="V5450">
        <v>0</v>
      </c>
      <c r="W5450"/>
      <c r="X5450">
        <v>1983</v>
      </c>
      <c r="Y5450">
        <v>0</v>
      </c>
      <c r="Z5450">
        <v>1407</v>
      </c>
      <c r="AA5450">
        <v>1363</v>
      </c>
      <c r="AB5450">
        <v>128.607</v>
      </c>
      <c r="AC5450">
        <v>70.801100000000005</v>
      </c>
      <c r="AD5450">
        <v>157.23193096559069</v>
      </c>
      <c r="AE5450">
        <v>0</v>
      </c>
      <c r="AF5450">
        <v>210.33629207752671</v>
      </c>
      <c r="AG5450">
        <v>1931</v>
      </c>
      <c r="AH5450">
        <v>1245</v>
      </c>
      <c r="AI5450">
        <v>0</v>
      </c>
      <c r="AJ5450">
        <v>0</v>
      </c>
      <c r="AK5450">
        <v>69.127903479133678</v>
      </c>
      <c r="AL5450">
        <v>14340.669921875</v>
      </c>
      <c r="AM5450">
        <v>9501.28515625</v>
      </c>
      <c r="AN5450">
        <v>4839.3857421875</v>
      </c>
      <c r="AO5450" s="5" t="s">
        <v>4877</v>
      </c>
    </row>
    <row r="5451" spans="1:41" ht="14.25" x14ac:dyDescent="0.45">
      <c r="A5451">
        <v>2026</v>
      </c>
      <c r="B5451" s="5" t="s">
        <v>5028</v>
      </c>
      <c r="C5451" s="5" t="s">
        <v>170</v>
      </c>
      <c r="D5451" s="5" t="s">
        <v>83</v>
      </c>
      <c r="E5451" s="5" t="s">
        <v>92</v>
      </c>
      <c r="F5451" s="5" t="s">
        <v>230</v>
      </c>
      <c r="G5451" s="5" t="s">
        <v>86</v>
      </c>
      <c r="H5451" s="5" t="s">
        <v>130</v>
      </c>
      <c r="I5451">
        <v>520</v>
      </c>
      <c r="J5451">
        <v>110.176</v>
      </c>
      <c r="K5451">
        <v>21.753920000000001</v>
      </c>
      <c r="L5451">
        <v>650</v>
      </c>
      <c r="M5451">
        <v>350</v>
      </c>
      <c r="N5451">
        <v>2658.2750000000001</v>
      </c>
      <c r="O5451">
        <v>212.19800000000001</v>
      </c>
      <c r="P5451">
        <v>1203.537</v>
      </c>
      <c r="Q5451">
        <v>42.196612023332527</v>
      </c>
      <c r="R5451">
        <v>359.70479099999989</v>
      </c>
      <c r="S5451">
        <v>600</v>
      </c>
      <c r="T5451">
        <v>3780</v>
      </c>
      <c r="U5451">
        <v>0</v>
      </c>
      <c r="V5451">
        <v>0</v>
      </c>
      <c r="W5451">
        <v>169</v>
      </c>
      <c r="X5451">
        <v>146</v>
      </c>
      <c r="Y5451"/>
      <c r="Z5451">
        <v>154.6891590642214</v>
      </c>
      <c r="AA5451">
        <v>2242</v>
      </c>
      <c r="AB5451">
        <v>252</v>
      </c>
      <c r="AC5451">
        <v>656.75094999999999</v>
      </c>
      <c r="AD5451">
        <v>246</v>
      </c>
      <c r="AE5451">
        <v>5586.2488577999993</v>
      </c>
      <c r="AF5451">
        <v>3313.308</v>
      </c>
      <c r="AG5451">
        <v>0</v>
      </c>
      <c r="AH5451">
        <v>1200</v>
      </c>
      <c r="AI5451">
        <v>117</v>
      </c>
      <c r="AJ5451">
        <v>969</v>
      </c>
      <c r="AK5451">
        <v>430</v>
      </c>
      <c r="AL5451">
        <v>25989.83984375</v>
      </c>
      <c r="AM5451">
        <v>18465.88671875</v>
      </c>
      <c r="AN5451">
        <v>7523.9521484375</v>
      </c>
      <c r="AO5451" s="5" t="s">
        <v>6246</v>
      </c>
    </row>
    <row r="5452" spans="1:41" ht="14.25" x14ac:dyDescent="0.45">
      <c r="A5452">
        <v>2026</v>
      </c>
      <c r="B5452" s="5" t="s">
        <v>589</v>
      </c>
      <c r="C5452" s="5" t="s">
        <v>170</v>
      </c>
      <c r="D5452" s="5" t="s">
        <v>83</v>
      </c>
      <c r="E5452" s="5" t="s">
        <v>92</v>
      </c>
      <c r="F5452" s="5" t="s">
        <v>230</v>
      </c>
      <c r="G5452" s="5" t="s">
        <v>86</v>
      </c>
      <c r="H5452" s="5" t="s">
        <v>130</v>
      </c>
      <c r="I5452">
        <v>488.33626608555375</v>
      </c>
      <c r="J5452">
        <v>69.004037599045645</v>
      </c>
      <c r="K5452">
        <v>21.232011568937121</v>
      </c>
      <c r="L5452">
        <v>53.080028922342798</v>
      </c>
      <c r="M5452">
        <v>371.56020245639962</v>
      </c>
      <c r="N5452">
        <v>461.79625162438236</v>
      </c>
      <c r="O5452">
        <v>118.89926478604788</v>
      </c>
      <c r="P5452">
        <v>1167.5419465723817</v>
      </c>
      <c r="Q5452">
        <v>43.612246217331453</v>
      </c>
      <c r="R5452">
        <v>273.65427276471138</v>
      </c>
      <c r="S5452">
        <v>1061.6005784468559</v>
      </c>
      <c r="T5452">
        <v>1114.6806073691989</v>
      </c>
      <c r="U5452">
        <v>0</v>
      </c>
      <c r="V5452">
        <v>0</v>
      </c>
      <c r="W5452">
        <v>862.01966969884711</v>
      </c>
      <c r="X5452">
        <v>78.379400670782388</v>
      </c>
      <c r="Y5452">
        <v>0</v>
      </c>
      <c r="Z5452">
        <v>443.52427971631704</v>
      </c>
      <c r="AA5452">
        <v>5641.8593489665645</v>
      </c>
      <c r="AB5452">
        <v>0</v>
      </c>
      <c r="AC5452">
        <v>601.42592170605121</v>
      </c>
      <c r="AD5452">
        <v>258.61070022242467</v>
      </c>
      <c r="AE5452">
        <v>6134.2262397083623</v>
      </c>
      <c r="AF5452">
        <v>274.70964533998591</v>
      </c>
      <c r="AG5452">
        <v>0</v>
      </c>
      <c r="AH5452">
        <v>1679.4521151029262</v>
      </c>
      <c r="AI5452">
        <v>124.20726767828215</v>
      </c>
      <c r="AJ5452">
        <v>1167.7606362915417</v>
      </c>
      <c r="AK5452">
        <v>195.33450643422151</v>
      </c>
      <c r="AL5452">
        <v>22706.50390625</v>
      </c>
      <c r="AM5452">
        <v>16820.53125</v>
      </c>
      <c r="AN5452">
        <v>5885.97607421875</v>
      </c>
      <c r="AO5452" s="5" t="s">
        <v>1379</v>
      </c>
    </row>
    <row r="5453" spans="1:41" ht="14.25" x14ac:dyDescent="0.45">
      <c r="A5453">
        <v>2026</v>
      </c>
      <c r="B5453" s="5" t="s">
        <v>4071</v>
      </c>
      <c r="C5453" s="5" t="s">
        <v>170</v>
      </c>
      <c r="D5453" s="5" t="s">
        <v>83</v>
      </c>
      <c r="E5453" s="5" t="s">
        <v>92</v>
      </c>
      <c r="F5453" s="5" t="s">
        <v>230</v>
      </c>
      <c r="G5453" s="5" t="s">
        <v>86</v>
      </c>
      <c r="H5453" s="5" t="s">
        <v>130</v>
      </c>
      <c r="I5453">
        <v>534.76367983318414</v>
      </c>
      <c r="J5453">
        <v>3182.8722866994322</v>
      </c>
      <c r="K5453">
        <v>12.196725466964544</v>
      </c>
      <c r="L5453">
        <v>267.38183991659207</v>
      </c>
      <c r="M5453">
        <v>359.93709219541239</v>
      </c>
      <c r="N5453">
        <v>2767.3855888696557</v>
      </c>
      <c r="O5453">
        <v>219.04743039320812</v>
      </c>
      <c r="P5453">
        <v>1131.0190124970325</v>
      </c>
      <c r="Q5453">
        <v>50.34129985937841</v>
      </c>
      <c r="R5453">
        <v>635.14013059846923</v>
      </c>
      <c r="S5453">
        <v>617.03501519213546</v>
      </c>
      <c r="T5453">
        <v>1079.8112765862372</v>
      </c>
      <c r="U5453">
        <v>0</v>
      </c>
      <c r="V5453">
        <v>0</v>
      </c>
      <c r="W5453">
        <v>154.25875379803387</v>
      </c>
      <c r="X5453">
        <v>77.446094728475273</v>
      </c>
      <c r="Y5453">
        <v>0</v>
      </c>
      <c r="Z5453">
        <v>296.17680729222502</v>
      </c>
      <c r="AA5453">
        <v>2257.3197639112291</v>
      </c>
      <c r="AB5453">
        <v>0</v>
      </c>
      <c r="AC5453">
        <v>611.74278813816795</v>
      </c>
      <c r="AD5453">
        <v>250.52086534914039</v>
      </c>
      <c r="AE5453">
        <v>7279.9847875752121</v>
      </c>
      <c r="AF5453">
        <v>1269.150527781328</v>
      </c>
      <c r="AG5453">
        <v>0</v>
      </c>
      <c r="AH5453">
        <v>1657.7674074828708</v>
      </c>
      <c r="AI5453">
        <v>120.32182796246643</v>
      </c>
      <c r="AJ5453">
        <v>996.51154953529885</v>
      </c>
      <c r="AK5453">
        <v>442.20842755436377</v>
      </c>
      <c r="AL5453">
        <v>26270.341796875</v>
      </c>
      <c r="AM5453">
        <v>21279.7890625</v>
      </c>
      <c r="AN5453">
        <v>4990.55078125</v>
      </c>
      <c r="AO5453" s="5" t="s">
        <v>4878</v>
      </c>
    </row>
    <row r="5454" spans="1:41" ht="14.25" x14ac:dyDescent="0.45">
      <c r="A5454">
        <v>2026</v>
      </c>
      <c r="B5454" s="5" t="s">
        <v>589</v>
      </c>
      <c r="C5454" s="5" t="s">
        <v>170</v>
      </c>
      <c r="D5454" s="5" t="s">
        <v>83</v>
      </c>
      <c r="E5454" s="5" t="s">
        <v>92</v>
      </c>
      <c r="F5454" s="5" t="s">
        <v>230</v>
      </c>
      <c r="G5454" s="5" t="s">
        <v>87</v>
      </c>
      <c r="H5454" s="5" t="s">
        <v>130</v>
      </c>
      <c r="I5454">
        <v>533.8487795115683</v>
      </c>
      <c r="J5454">
        <v>79.312318316619667</v>
      </c>
      <c r="K5454">
        <v>23.25262583273236</v>
      </c>
      <c r="L5454">
        <v>60.650947857582302</v>
      </c>
      <c r="M5454">
        <v>418.28239901780881</v>
      </c>
      <c r="N5454">
        <v>538</v>
      </c>
      <c r="O5454">
        <v>133.8931230563891</v>
      </c>
      <c r="P5454">
        <v>1099.7940000000001</v>
      </c>
      <c r="Q5454">
        <v>48.599528224245283</v>
      </c>
      <c r="R5454">
        <v>305.73907299943841</v>
      </c>
      <c r="S5454">
        <v>1169.520974881804</v>
      </c>
      <c r="T5454">
        <v>1136.999540909484</v>
      </c>
      <c r="U5454">
        <v>0</v>
      </c>
      <c r="V5454">
        <v>0</v>
      </c>
      <c r="W5454">
        <v>979.01130778347442</v>
      </c>
      <c r="X5454">
        <v>90</v>
      </c>
      <c r="Y5454">
        <v>0</v>
      </c>
      <c r="Z5454">
        <v>500.76466385309601</v>
      </c>
      <c r="AA5454">
        <v>6899.964095011027</v>
      </c>
      <c r="AB5454">
        <v>0</v>
      </c>
      <c r="AC5454">
        <v>685.25522999999998</v>
      </c>
      <c r="AD5454">
        <v>291.98649609109981</v>
      </c>
      <c r="AE5454">
        <v>6905.5804434929823</v>
      </c>
      <c r="AF5454">
        <v>313.89207417099158</v>
      </c>
      <c r="AG5454">
        <v>0</v>
      </c>
      <c r="AH5454">
        <v>1976.2398206630819</v>
      </c>
      <c r="AI5454">
        <v>139.8258305288104</v>
      </c>
      <c r="AJ5454">
        <v>1340.893861994233</v>
      </c>
      <c r="AK5454">
        <v>219.89703262650519</v>
      </c>
      <c r="AL5454">
        <v>25891.205078125</v>
      </c>
      <c r="AM5454">
        <v>19312.294921875</v>
      </c>
      <c r="AN5454">
        <v>6578.90869140625</v>
      </c>
      <c r="AO5454" s="5" t="s">
        <v>1380</v>
      </c>
    </row>
    <row r="5455" spans="1:41" ht="14.25" x14ac:dyDescent="0.45">
      <c r="A5455">
        <v>2026</v>
      </c>
      <c r="B5455" s="5" t="s">
        <v>5028</v>
      </c>
      <c r="C5455" s="5" t="s">
        <v>170</v>
      </c>
      <c r="D5455" s="5" t="s">
        <v>83</v>
      </c>
      <c r="E5455" s="5" t="s">
        <v>92</v>
      </c>
      <c r="F5455" s="5" t="s">
        <v>230</v>
      </c>
      <c r="G5455" s="5" t="s">
        <v>87</v>
      </c>
      <c r="H5455" s="5" t="s">
        <v>130</v>
      </c>
      <c r="I5455">
        <v>609.26287812117812</v>
      </c>
      <c r="J5455">
        <v>118.8016394694416</v>
      </c>
      <c r="K5455">
        <v>25</v>
      </c>
      <c r="L5455">
        <v>762.84837843790308</v>
      </c>
      <c r="M5455">
        <v>402.03998367724802</v>
      </c>
      <c r="N5455">
        <v>3083.5735518174388</v>
      </c>
      <c r="O5455">
        <v>243.7488013038419</v>
      </c>
      <c r="P5455">
        <v>1392.0012659040001</v>
      </c>
      <c r="Q5455">
        <v>49.091770993624948</v>
      </c>
      <c r="R5455">
        <v>412.52494089543762</v>
      </c>
      <c r="S5455">
        <v>677.80112217321948</v>
      </c>
      <c r="T5455">
        <v>4421.6096399999997</v>
      </c>
      <c r="U5455">
        <v>0</v>
      </c>
      <c r="V5455">
        <v>0</v>
      </c>
      <c r="W5455">
        <v>194.1278778327283</v>
      </c>
      <c r="X5455">
        <v>172.42599999999999</v>
      </c>
      <c r="Y5455"/>
      <c r="Z5455">
        <v>179.43794364515111</v>
      </c>
      <c r="AA5455">
        <v>2687</v>
      </c>
      <c r="AB5455">
        <v>275</v>
      </c>
      <c r="AC5455">
        <v>754.40062000000012</v>
      </c>
      <c r="AD5455">
        <v>286.03950427286122</v>
      </c>
      <c r="AE5455">
        <v>6416.8439988770187</v>
      </c>
      <c r="AF5455">
        <v>3888.5409770235869</v>
      </c>
      <c r="AG5455">
        <v>0</v>
      </c>
      <c r="AH5455">
        <v>1433.7973701778931</v>
      </c>
      <c r="AI5455">
        <v>134.39622311496581</v>
      </c>
      <c r="AJ5455">
        <v>1158.044698995019</v>
      </c>
      <c r="AK5455">
        <v>494</v>
      </c>
      <c r="AL5455">
        <v>30272.359375</v>
      </c>
      <c r="AM5455">
        <v>21512.373046875</v>
      </c>
      <c r="AN5455">
        <v>8759.986328125</v>
      </c>
      <c r="AO5455" s="5" t="s">
        <v>6247</v>
      </c>
    </row>
    <row r="5456" spans="1:41" ht="14.25" x14ac:dyDescent="0.45">
      <c r="A5456">
        <v>2026</v>
      </c>
      <c r="B5456" s="5" t="s">
        <v>4071</v>
      </c>
      <c r="C5456" s="5" t="s">
        <v>170</v>
      </c>
      <c r="D5456" s="5" t="s">
        <v>83</v>
      </c>
      <c r="E5456" s="5" t="s">
        <v>92</v>
      </c>
      <c r="F5456" s="5" t="s">
        <v>230</v>
      </c>
      <c r="G5456" s="5" t="s">
        <v>87</v>
      </c>
      <c r="H5456" s="5" t="s">
        <v>130</v>
      </c>
      <c r="I5456">
        <v>621.44813568360166</v>
      </c>
      <c r="J5456">
        <v>3720.619035937812</v>
      </c>
      <c r="K5456">
        <v>23.456025973200511</v>
      </c>
      <c r="L5456">
        <v>309.73800000000011</v>
      </c>
      <c r="M5456">
        <v>410.08078335079301</v>
      </c>
      <c r="N5456">
        <v>3174.618055271038</v>
      </c>
      <c r="O5456">
        <v>249.0743479316593</v>
      </c>
      <c r="P5456">
        <v>1258.574619277985</v>
      </c>
      <c r="Q5456">
        <v>48.951484392213509</v>
      </c>
      <c r="R5456">
        <v>720.59878713536568</v>
      </c>
      <c r="S5456">
        <v>704</v>
      </c>
      <c r="T5456">
        <v>1254.847197053426</v>
      </c>
      <c r="U5456">
        <v>0</v>
      </c>
      <c r="V5456">
        <v>0</v>
      </c>
      <c r="W5456">
        <v>177.1320691193329</v>
      </c>
      <c r="X5456">
        <v>90</v>
      </c>
      <c r="Y5456">
        <v>0</v>
      </c>
      <c r="Z5456">
        <v>338</v>
      </c>
      <c r="AA5456">
        <v>2687</v>
      </c>
      <c r="AB5456">
        <v>0</v>
      </c>
      <c r="AC5456">
        <v>696.9665</v>
      </c>
      <c r="AD5456">
        <v>285.98144646330468</v>
      </c>
      <c r="AE5456">
        <v>8294.176758115038</v>
      </c>
      <c r="AF5456">
        <v>1474.8780800476179</v>
      </c>
      <c r="AG5456">
        <v>0</v>
      </c>
      <c r="AH5456">
        <v>1970</v>
      </c>
      <c r="AI5456">
        <v>137.0841475772651</v>
      </c>
      <c r="AJ5456">
        <v>1158.044698995019</v>
      </c>
      <c r="AK5456">
        <v>503.81353383097422</v>
      </c>
      <c r="AL5456">
        <v>30309.0859375</v>
      </c>
      <c r="AM5456">
        <v>24503.615234375</v>
      </c>
      <c r="AN5456">
        <v>5805.46923828125</v>
      </c>
      <c r="AO5456" s="5" t="s">
        <v>4879</v>
      </c>
    </row>
    <row r="5457" spans="1:41" ht="14.25" x14ac:dyDescent="0.45">
      <c r="A5457">
        <v>2026</v>
      </c>
      <c r="B5457" s="5" t="s">
        <v>4071</v>
      </c>
      <c r="C5457" s="5" t="s">
        <v>170</v>
      </c>
      <c r="D5457" s="5" t="s">
        <v>83</v>
      </c>
      <c r="E5457" s="5" t="s">
        <v>92</v>
      </c>
      <c r="F5457" s="5" t="s">
        <v>93</v>
      </c>
      <c r="G5457" s="5" t="s">
        <v>86</v>
      </c>
      <c r="H5457" s="5" t="s">
        <v>130</v>
      </c>
      <c r="I5457">
        <v>894.70077202859648</v>
      </c>
      <c r="J5457">
        <v>5990.3816058236489</v>
      </c>
      <c r="K5457">
        <v>190.05706859609759</v>
      </c>
      <c r="L5457">
        <v>581.04130597259427</v>
      </c>
      <c r="M5457">
        <v>359.93709219541239</v>
      </c>
      <c r="N5457">
        <v>2825.0979022322686</v>
      </c>
      <c r="O5457">
        <v>558.41668874888262</v>
      </c>
      <c r="P5457">
        <v>1172.1546801765082</v>
      </c>
      <c r="Q5457">
        <v>50.34129985937841</v>
      </c>
      <c r="R5457">
        <v>943.23520586905397</v>
      </c>
      <c r="S5457">
        <v>719.87418439082478</v>
      </c>
      <c r="T5457">
        <v>1645.426707179028</v>
      </c>
      <c r="U5457">
        <v>102.83916919868925</v>
      </c>
      <c r="V5457">
        <v>431.92451063449488</v>
      </c>
      <c r="W5457">
        <v>205.6783383973785</v>
      </c>
      <c r="X5457">
        <v>1783.8417152458808</v>
      </c>
      <c r="Y5457">
        <v>0</v>
      </c>
      <c r="Z5457">
        <v>1529.2184459845091</v>
      </c>
      <c r="AA5457">
        <v>3337.1310404974661</v>
      </c>
      <c r="AB5457">
        <v>132.25837033135829</v>
      </c>
      <c r="AC5457">
        <v>673.8864618693857</v>
      </c>
      <c r="AD5457">
        <v>388.25665168474222</v>
      </c>
      <c r="AE5457">
        <v>7279.9847875752121</v>
      </c>
      <c r="AF5457">
        <v>1513.4963937974135</v>
      </c>
      <c r="AG5457">
        <v>1660.8525825588315</v>
      </c>
      <c r="AH5457">
        <v>2705.6985416175144</v>
      </c>
      <c r="AI5457">
        <v>120.32182796246643</v>
      </c>
      <c r="AJ5457">
        <v>996.51154953529885</v>
      </c>
      <c r="AK5457">
        <v>502.88353738159043</v>
      </c>
      <c r="AL5457">
        <v>39295.4453125</v>
      </c>
      <c r="AM5457">
        <v>29982.798828125</v>
      </c>
      <c r="AN5457">
        <v>9312.6513671875</v>
      </c>
      <c r="AO5457" s="5" t="s">
        <v>4880</v>
      </c>
    </row>
    <row r="5458" spans="1:41" ht="14.25" x14ac:dyDescent="0.45">
      <c r="A5458">
        <v>2026</v>
      </c>
      <c r="B5458" s="5" t="s">
        <v>589</v>
      </c>
      <c r="C5458" s="5" t="s">
        <v>170</v>
      </c>
      <c r="D5458" s="5" t="s">
        <v>83</v>
      </c>
      <c r="E5458" s="5" t="s">
        <v>92</v>
      </c>
      <c r="F5458" s="5" t="s">
        <v>93</v>
      </c>
      <c r="G5458" s="5" t="s">
        <v>86</v>
      </c>
      <c r="H5458" s="5" t="s">
        <v>130</v>
      </c>
      <c r="I5458">
        <v>753.73641069726773</v>
      </c>
      <c r="J5458">
        <v>334.40418221075964</v>
      </c>
      <c r="K5458">
        <v>122.08406652138844</v>
      </c>
      <c r="L5458">
        <v>164.54808965926267</v>
      </c>
      <c r="M5458">
        <v>636.96034706811361</v>
      </c>
      <c r="N5458">
        <v>519.12268286051255</v>
      </c>
      <c r="O5458">
        <v>183.6569000713061</v>
      </c>
      <c r="P5458">
        <v>1167.5419465723817</v>
      </c>
      <c r="Q5458">
        <v>43.612246217331453</v>
      </c>
      <c r="R5458">
        <v>589.29265739610207</v>
      </c>
      <c r="S5458">
        <v>1539.3208387479413</v>
      </c>
      <c r="T5458">
        <v>1698.5609255149695</v>
      </c>
      <c r="U5458">
        <v>106.1600578446856</v>
      </c>
      <c r="V5458">
        <v>0</v>
      </c>
      <c r="W5458">
        <v>915.09969862118987</v>
      </c>
      <c r="X5458">
        <v>2319.1593776254836</v>
      </c>
      <c r="Y5458">
        <v>3073.3507345249441</v>
      </c>
      <c r="Z5458">
        <v>1584.0152847011325</v>
      </c>
      <c r="AA5458">
        <v>6905.5865543485452</v>
      </c>
      <c r="AB5458">
        <v>136.94647461964442</v>
      </c>
      <c r="AC5458">
        <v>662.52156579595703</v>
      </c>
      <c r="AD5458">
        <v>400.79425886650904</v>
      </c>
      <c r="AE5458">
        <v>6134.2262397083623</v>
      </c>
      <c r="AF5458">
        <v>796.65797148595891</v>
      </c>
      <c r="AG5458">
        <v>1692.1913220442884</v>
      </c>
      <c r="AH5458">
        <v>2741.0526935497824</v>
      </c>
      <c r="AI5458">
        <v>124.20726767828215</v>
      </c>
      <c r="AJ5458">
        <v>1167.7606362915417</v>
      </c>
      <c r="AK5458">
        <v>274.95454981773571</v>
      </c>
      <c r="AL5458">
        <v>36787.52734375</v>
      </c>
      <c r="AM5458">
        <v>25694.728515625</v>
      </c>
      <c r="AN5458">
        <v>11092.7958984375</v>
      </c>
      <c r="AO5458" s="5" t="s">
        <v>1381</v>
      </c>
    </row>
    <row r="5459" spans="1:41" ht="14.25" x14ac:dyDescent="0.45">
      <c r="A5459">
        <v>2026</v>
      </c>
      <c r="B5459" s="5" t="s">
        <v>5028</v>
      </c>
      <c r="C5459" s="5" t="s">
        <v>170</v>
      </c>
      <c r="D5459" s="5" t="s">
        <v>83</v>
      </c>
      <c r="E5459" s="5" t="s">
        <v>92</v>
      </c>
      <c r="F5459" s="5" t="s">
        <v>93</v>
      </c>
      <c r="G5459" s="5" t="s">
        <v>86</v>
      </c>
      <c r="H5459" s="5" t="s">
        <v>130</v>
      </c>
      <c r="I5459">
        <v>770</v>
      </c>
      <c r="J5459">
        <v>110.176</v>
      </c>
      <c r="K5459">
        <v>194.30392000000001</v>
      </c>
      <c r="L5459">
        <v>715</v>
      </c>
      <c r="M5459">
        <v>550</v>
      </c>
      <c r="N5459">
        <v>2795.7669999999998</v>
      </c>
      <c r="O5459">
        <v>542.19799999999998</v>
      </c>
      <c r="P5459">
        <v>1293.537</v>
      </c>
      <c r="Q5459">
        <v>269.70230802333248</v>
      </c>
      <c r="R5459">
        <v>543.39031590299999</v>
      </c>
      <c r="S5459">
        <v>700</v>
      </c>
      <c r="T5459">
        <v>4230</v>
      </c>
      <c r="U5459">
        <v>100</v>
      </c>
      <c r="V5459">
        <v>420</v>
      </c>
      <c r="W5459">
        <v>179</v>
      </c>
      <c r="X5459">
        <v>461</v>
      </c>
      <c r="Y5459">
        <v>0</v>
      </c>
      <c r="Z5459">
        <v>1371.702870912221</v>
      </c>
      <c r="AA5459">
        <v>3305</v>
      </c>
      <c r="AB5459">
        <v>252</v>
      </c>
      <c r="AC5459">
        <v>995.70495000000005</v>
      </c>
      <c r="AD5459">
        <v>381</v>
      </c>
      <c r="AE5459">
        <v>5586.2488577999993</v>
      </c>
      <c r="AF5459">
        <v>3739.6080000000002</v>
      </c>
      <c r="AG5459">
        <v>999</v>
      </c>
      <c r="AH5459">
        <v>2020</v>
      </c>
      <c r="AI5459">
        <v>117</v>
      </c>
      <c r="AJ5459">
        <v>969</v>
      </c>
      <c r="AK5459">
        <v>489</v>
      </c>
      <c r="AL5459">
        <v>34099.3359375</v>
      </c>
      <c r="AM5459">
        <v>23983.8359375</v>
      </c>
      <c r="AN5459">
        <v>10115.501953125</v>
      </c>
      <c r="AO5459" s="5" t="s">
        <v>6248</v>
      </c>
    </row>
    <row r="5460" spans="1:41" ht="14.25" x14ac:dyDescent="0.45">
      <c r="A5460">
        <v>2026</v>
      </c>
      <c r="B5460" s="5" t="s">
        <v>5028</v>
      </c>
      <c r="C5460" s="5" t="s">
        <v>170</v>
      </c>
      <c r="D5460" s="5" t="s">
        <v>83</v>
      </c>
      <c r="E5460" s="5" t="s">
        <v>92</v>
      </c>
      <c r="F5460" s="5" t="s">
        <v>93</v>
      </c>
      <c r="G5460" s="5" t="s">
        <v>87</v>
      </c>
      <c r="H5460" s="5" t="s">
        <v>130</v>
      </c>
      <c r="I5460">
        <v>902.17772337174449</v>
      </c>
      <c r="J5460">
        <v>118.8016394694416</v>
      </c>
      <c r="K5460">
        <v>220</v>
      </c>
      <c r="L5460">
        <v>839.13321628169342</v>
      </c>
      <c r="M5460">
        <v>631.77711720710386</v>
      </c>
      <c r="N5460">
        <v>3243.0629555798359</v>
      </c>
      <c r="O5460">
        <v>622.81507162810431</v>
      </c>
      <c r="P5460">
        <v>1496.0945459039999</v>
      </c>
      <c r="Q5460">
        <v>313.77315161256109</v>
      </c>
      <c r="R5460">
        <v>623.18340917243506</v>
      </c>
      <c r="S5460">
        <v>790.76797586875603</v>
      </c>
      <c r="T5460">
        <v>4947.9917400000004</v>
      </c>
      <c r="U5460">
        <v>108.2776828864272</v>
      </c>
      <c r="V5460">
        <v>487</v>
      </c>
      <c r="W5460">
        <v>205.61473450922111</v>
      </c>
      <c r="X5460">
        <v>544.44100000000003</v>
      </c>
      <c r="Y5460">
        <v>0</v>
      </c>
      <c r="Z5460">
        <v>1591.162198680338</v>
      </c>
      <c r="AA5460">
        <v>4050</v>
      </c>
      <c r="AB5460">
        <v>275</v>
      </c>
      <c r="AC5460">
        <v>1143.75236</v>
      </c>
      <c r="AD5460">
        <v>442.74461900778567</v>
      </c>
      <c r="AE5460">
        <v>6416.8439988770187</v>
      </c>
      <c r="AF5460">
        <v>4388.8521519898604</v>
      </c>
      <c r="AG5460">
        <v>1216</v>
      </c>
      <c r="AH5460">
        <v>2413.5589064661199</v>
      </c>
      <c r="AI5460">
        <v>134.39622311496581</v>
      </c>
      <c r="AJ5460">
        <v>1158.044698995019</v>
      </c>
      <c r="AK5460">
        <v>562</v>
      </c>
      <c r="AL5460">
        <v>39887.26171875</v>
      </c>
      <c r="AM5460">
        <v>28096.16015625</v>
      </c>
      <c r="AN5460">
        <v>11791.107421875</v>
      </c>
      <c r="AO5460" s="5" t="s">
        <v>6249</v>
      </c>
    </row>
    <row r="5461" spans="1:41" ht="14.25" x14ac:dyDescent="0.45">
      <c r="A5461">
        <v>2026</v>
      </c>
      <c r="B5461" s="5" t="s">
        <v>589</v>
      </c>
      <c r="C5461" s="5" t="s">
        <v>170</v>
      </c>
      <c r="D5461" s="5" t="s">
        <v>83</v>
      </c>
      <c r="E5461" s="5" t="s">
        <v>92</v>
      </c>
      <c r="F5461" s="5" t="s">
        <v>93</v>
      </c>
      <c r="G5461" s="5" t="s">
        <v>87</v>
      </c>
      <c r="H5461" s="5" t="s">
        <v>130</v>
      </c>
      <c r="I5461">
        <v>823.98398576785542</v>
      </c>
      <c r="J5461">
        <v>384.35969645746462</v>
      </c>
      <c r="K5461">
        <v>133.70259853821111</v>
      </c>
      <c r="L5461">
        <v>188.01793835850521</v>
      </c>
      <c r="M5461">
        <v>717.05554117338647</v>
      </c>
      <c r="N5461">
        <v>605</v>
      </c>
      <c r="O5461">
        <v>206.817056149601</v>
      </c>
      <c r="P5461">
        <v>1099.7940000000001</v>
      </c>
      <c r="Q5461">
        <v>48.599528224245283</v>
      </c>
      <c r="R5461">
        <v>658.38471651626764</v>
      </c>
      <c r="S5461">
        <v>1695.805413578616</v>
      </c>
      <c r="T5461">
        <v>1732.5707290049279</v>
      </c>
      <c r="U5461">
        <v>111.5503758516695</v>
      </c>
      <c r="V5461">
        <v>0</v>
      </c>
      <c r="W5461">
        <v>1039.2952553070879</v>
      </c>
      <c r="X5461">
        <v>2596</v>
      </c>
      <c r="Y5461">
        <v>3479.0490300000001</v>
      </c>
      <c r="Z5461">
        <v>1788.445228046771</v>
      </c>
      <c r="AA5461">
        <v>8534.7824637357699</v>
      </c>
      <c r="AB5461">
        <v>129</v>
      </c>
      <c r="AC5461">
        <v>754.86664999999994</v>
      </c>
      <c r="AD5461">
        <v>452.51998930906399</v>
      </c>
      <c r="AE5461">
        <v>6905.5804434929823</v>
      </c>
      <c r="AF5461">
        <v>910.28701509587574</v>
      </c>
      <c r="AG5461">
        <v>1975</v>
      </c>
      <c r="AH5461">
        <v>3225.443247125208</v>
      </c>
      <c r="AI5461">
        <v>139.8258305288104</v>
      </c>
      <c r="AJ5461">
        <v>1340.893861994233</v>
      </c>
      <c r="AK5461">
        <v>309.5289752731785</v>
      </c>
      <c r="AL5461">
        <v>41986.15234375</v>
      </c>
      <c r="AM5461">
        <v>29608.595703125</v>
      </c>
      <c r="AN5461">
        <v>12377.564453125</v>
      </c>
      <c r="AO5461" s="5" t="s">
        <v>1382</v>
      </c>
    </row>
    <row r="5462" spans="1:41" ht="14.25" x14ac:dyDescent="0.45">
      <c r="A5462">
        <v>2026</v>
      </c>
      <c r="B5462" s="5" t="s">
        <v>4071</v>
      </c>
      <c r="C5462" s="5" t="s">
        <v>170</v>
      </c>
      <c r="D5462" s="5" t="s">
        <v>83</v>
      </c>
      <c r="E5462" s="5" t="s">
        <v>92</v>
      </c>
      <c r="F5462" s="5" t="s">
        <v>93</v>
      </c>
      <c r="G5462" s="5" t="s">
        <v>87</v>
      </c>
      <c r="H5462" s="5" t="s">
        <v>130</v>
      </c>
      <c r="I5462">
        <v>1039.730534701411</v>
      </c>
      <c r="J5462">
        <v>7002.457474745639</v>
      </c>
      <c r="K5462">
        <v>227.52345194004499</v>
      </c>
      <c r="L5462">
        <v>673.08450000000016</v>
      </c>
      <c r="M5462">
        <v>410.08078335079301</v>
      </c>
      <c r="N5462">
        <v>3240.8229790623932</v>
      </c>
      <c r="O5462">
        <v>634.96418275535677</v>
      </c>
      <c r="P5462">
        <v>1304.349541464431</v>
      </c>
      <c r="Q5462">
        <v>48.951484392213509</v>
      </c>
      <c r="R5462">
        <v>1070.148322531858</v>
      </c>
      <c r="S5462">
        <v>821</v>
      </c>
      <c r="T5462">
        <v>1912.1481097956971</v>
      </c>
      <c r="U5462">
        <v>109.9018481297236</v>
      </c>
      <c r="V5462">
        <v>497</v>
      </c>
      <c r="W5462">
        <v>236.1760921591106</v>
      </c>
      <c r="X5462">
        <v>2073</v>
      </c>
      <c r="Y5462">
        <v>0</v>
      </c>
      <c r="Z5462">
        <v>1745</v>
      </c>
      <c r="AA5462">
        <v>4050</v>
      </c>
      <c r="AB5462">
        <v>128.607</v>
      </c>
      <c r="AC5462">
        <v>767.76760000000002</v>
      </c>
      <c r="AD5462">
        <v>443.21337742889551</v>
      </c>
      <c r="AE5462">
        <v>8294.176758115038</v>
      </c>
      <c r="AF5462">
        <v>1758.8320743522791</v>
      </c>
      <c r="AG5462">
        <v>1931</v>
      </c>
      <c r="AH5462">
        <v>3215</v>
      </c>
      <c r="AI5462">
        <v>137.0841475772651</v>
      </c>
      <c r="AJ5462">
        <v>1158.044698995019</v>
      </c>
      <c r="AK5462">
        <v>572.94143731010786</v>
      </c>
      <c r="AL5462">
        <v>45503.0078125</v>
      </c>
      <c r="AM5462">
        <v>34691.265625</v>
      </c>
      <c r="AN5462">
        <v>10811.73828125</v>
      </c>
      <c r="AO5462" s="5" t="s">
        <v>4881</v>
      </c>
    </row>
    <row r="5463" spans="1:41" ht="14.25" x14ac:dyDescent="0.45">
      <c r="A5463">
        <v>2026</v>
      </c>
      <c r="B5463" s="5" t="s">
        <v>5028</v>
      </c>
      <c r="C5463" s="5" t="s">
        <v>170</v>
      </c>
      <c r="D5463" s="5" t="s">
        <v>83</v>
      </c>
      <c r="E5463" s="5" t="s">
        <v>25</v>
      </c>
      <c r="F5463" s="5" t="s">
        <v>25</v>
      </c>
      <c r="G5463" s="5" t="s">
        <v>86</v>
      </c>
      <c r="H5463" s="5" t="s">
        <v>130</v>
      </c>
      <c r="I5463">
        <v>1100</v>
      </c>
      <c r="J5463">
        <v>4490.9880500000008</v>
      </c>
      <c r="K5463"/>
      <c r="L5463">
        <v>0</v>
      </c>
      <c r="M5463">
        <v>8895</v>
      </c>
      <c r="N5463">
        <v>4170.3469999999998</v>
      </c>
      <c r="O5463">
        <v>1446.28</v>
      </c>
      <c r="P5463">
        <v>1061.056</v>
      </c>
      <c r="Q5463">
        <v>0</v>
      </c>
      <c r="R5463">
        <v>563</v>
      </c>
      <c r="S5463">
        <v>1745</v>
      </c>
      <c r="T5463">
        <v>200</v>
      </c>
      <c r="U5463">
        <v>150</v>
      </c>
      <c r="V5463">
        <v>6867</v>
      </c>
      <c r="W5463">
        <v>580</v>
      </c>
      <c r="X5463">
        <v>1772</v>
      </c>
      <c r="Y5463">
        <v>14171</v>
      </c>
      <c r="Z5463">
        <v>1365.726797072</v>
      </c>
      <c r="AA5463">
        <v>57886</v>
      </c>
      <c r="AB5463">
        <v>217</v>
      </c>
      <c r="AC5463">
        <v>134.946</v>
      </c>
      <c r="AD5463">
        <v>4132</v>
      </c>
      <c r="AE5463">
        <v>2549</v>
      </c>
      <c r="AF5463">
        <v>0</v>
      </c>
      <c r="AG5463">
        <v>41317</v>
      </c>
      <c r="AH5463">
        <v>2749</v>
      </c>
      <c r="AI5463">
        <v>1341</v>
      </c>
      <c r="AJ5463">
        <v>4630</v>
      </c>
      <c r="AK5463">
        <v>227</v>
      </c>
      <c r="AL5463">
        <v>163760.34375</v>
      </c>
      <c r="AM5463">
        <v>140456.0625</v>
      </c>
      <c r="AN5463">
        <v>23304.28125</v>
      </c>
      <c r="AO5463" s="5" t="s">
        <v>6250</v>
      </c>
    </row>
    <row r="5464" spans="1:41" ht="14.25" x14ac:dyDescent="0.45">
      <c r="A5464">
        <v>2026</v>
      </c>
      <c r="B5464" s="5" t="s">
        <v>4071</v>
      </c>
      <c r="C5464" s="5" t="s">
        <v>170</v>
      </c>
      <c r="D5464" s="5" t="s">
        <v>83</v>
      </c>
      <c r="E5464" s="5" t="s">
        <v>25</v>
      </c>
      <c r="F5464" s="5" t="s">
        <v>25</v>
      </c>
      <c r="G5464" s="5" t="s">
        <v>86</v>
      </c>
      <c r="H5464" s="5" t="s">
        <v>130</v>
      </c>
      <c r="I5464">
        <v>699.30635055108689</v>
      </c>
      <c r="J5464">
        <v>3252.2887259085473</v>
      </c>
      <c r="K5464"/>
      <c r="L5464">
        <v>0</v>
      </c>
      <c r="M5464">
        <v>11687.671579431033</v>
      </c>
      <c r="N5464">
        <v>4336.1467238027535</v>
      </c>
      <c r="O5464">
        <v>1135.3444279535292</v>
      </c>
      <c r="P5464">
        <v>525.56574454005329</v>
      </c>
      <c r="Q5464">
        <v>0</v>
      </c>
      <c r="R5464">
        <v>1971.9428394328636</v>
      </c>
      <c r="S5464">
        <v>1794.5435025171275</v>
      </c>
      <c r="T5464">
        <v>154.25875379803387</v>
      </c>
      <c r="U5464">
        <v>154.25875379803387</v>
      </c>
      <c r="V5464">
        <v>7061.9657488739913</v>
      </c>
      <c r="W5464">
        <v>1244.3539473041399</v>
      </c>
      <c r="X5464">
        <v>1374.2379253486117</v>
      </c>
      <c r="Y5464">
        <v>14450.960055799813</v>
      </c>
      <c r="Z5464">
        <v>1383.1868257223705</v>
      </c>
      <c r="AA5464">
        <v>58510.345315594248</v>
      </c>
      <c r="AB5464">
        <v>139.68232995581167</v>
      </c>
      <c r="AC5464">
        <v>930.11434492685407</v>
      </c>
      <c r="AD5464">
        <v>3739.5385337337038</v>
      </c>
      <c r="AE5464"/>
      <c r="AF5464">
        <v>1266.9785645278516</v>
      </c>
      <c r="AG5464">
        <v>34137.4622155049</v>
      </c>
      <c r="AH5464">
        <v>4146.4753020911503</v>
      </c>
      <c r="AI5464">
        <v>1379.073258954423</v>
      </c>
      <c r="AJ5464">
        <v>3599.3709219541238</v>
      </c>
      <c r="AK5464">
        <v>233.44491408102459</v>
      </c>
      <c r="AL5464">
        <v>159308.515625</v>
      </c>
      <c r="AM5464">
        <v>132279.890625</v>
      </c>
      <c r="AN5464">
        <v>27028.625</v>
      </c>
      <c r="AO5464" s="5" t="s">
        <v>4882</v>
      </c>
    </row>
    <row r="5465" spans="1:41" ht="14.25" x14ac:dyDescent="0.45">
      <c r="A5465">
        <v>2026</v>
      </c>
      <c r="B5465" s="5" t="s">
        <v>589</v>
      </c>
      <c r="C5465" s="5" t="s">
        <v>170</v>
      </c>
      <c r="D5465" s="5" t="s">
        <v>83</v>
      </c>
      <c r="E5465" s="5" t="s">
        <v>25</v>
      </c>
      <c r="F5465" s="5" t="s">
        <v>25</v>
      </c>
      <c r="G5465" s="5" t="s">
        <v>86</v>
      </c>
      <c r="H5465" s="5" t="s">
        <v>130</v>
      </c>
      <c r="I5465">
        <v>562.64830657683365</v>
      </c>
      <c r="J5465">
        <v>212.32011568937119</v>
      </c>
      <c r="K5465">
        <v>0</v>
      </c>
      <c r="L5465">
        <v>265.40014461171398</v>
      </c>
      <c r="M5465">
        <v>4219.8622993262525</v>
      </c>
      <c r="N5465">
        <v>6529.9051580266114</v>
      </c>
      <c r="O5465">
        <v>1172.0070386053289</v>
      </c>
      <c r="P5465">
        <v>542.53734521873639</v>
      </c>
      <c r="Q5465">
        <v>928.60856598192629</v>
      </c>
      <c r="R5465">
        <v>2025.8884812099457</v>
      </c>
      <c r="S5465">
        <v>4671.0425451661667</v>
      </c>
      <c r="T5465">
        <v>159.2400867670284</v>
      </c>
      <c r="U5465">
        <v>159.2400867670284</v>
      </c>
      <c r="V5465">
        <v>4373.7943832010469</v>
      </c>
      <c r="W5465">
        <v>1284.5366999206958</v>
      </c>
      <c r="X5465">
        <v>1861.0753248162439</v>
      </c>
      <c r="Y5465">
        <v>18504.759682907148</v>
      </c>
      <c r="Z5465">
        <v>1406.6055728146055</v>
      </c>
      <c r="AA5465">
        <v>73842.990438354813</v>
      </c>
      <c r="AB5465">
        <v>144.37767866877243</v>
      </c>
      <c r="AC5465">
        <v>1360.3004792030019</v>
      </c>
      <c r="AD5465">
        <v>3806.6807159543005</v>
      </c>
      <c r="AE5465">
        <v>892.44514227713398</v>
      </c>
      <c r="AF5465">
        <v>3188.4632835794355</v>
      </c>
      <c r="AG5465">
        <v>33428.740614713046</v>
      </c>
      <c r="AH5465">
        <v>3754.615285786912</v>
      </c>
      <c r="AI5465">
        <v>1188.9926478604787</v>
      </c>
      <c r="AJ5465">
        <v>971.36452927887331</v>
      </c>
      <c r="AK5465">
        <v>240.98333130743632</v>
      </c>
      <c r="AL5465">
        <v>171699.40625</v>
      </c>
      <c r="AM5465">
        <v>149196</v>
      </c>
      <c r="AN5465">
        <v>22503.4140625</v>
      </c>
      <c r="AO5465" s="5" t="s">
        <v>1383</v>
      </c>
    </row>
    <row r="5466" spans="1:41" ht="14.25" x14ac:dyDescent="0.45">
      <c r="A5466">
        <v>2026</v>
      </c>
      <c r="B5466" s="5" t="s">
        <v>589</v>
      </c>
      <c r="C5466" s="5" t="s">
        <v>170</v>
      </c>
      <c r="D5466" s="5" t="s">
        <v>83</v>
      </c>
      <c r="E5466" s="5" t="s">
        <v>25</v>
      </c>
      <c r="F5466" s="5" t="s">
        <v>25</v>
      </c>
      <c r="G5466" s="5" t="s">
        <v>87</v>
      </c>
      <c r="H5466" s="5" t="s">
        <v>130</v>
      </c>
      <c r="I5466">
        <v>615.08663726332873</v>
      </c>
      <c r="J5466">
        <v>244.03790251267591</v>
      </c>
      <c r="K5466">
        <v>0</v>
      </c>
      <c r="L5466">
        <v>303.2547392879116</v>
      </c>
      <c r="M5466">
        <v>4750.4929602736856</v>
      </c>
      <c r="N5466">
        <v>7609</v>
      </c>
      <c r="O5466">
        <v>1319.8036415558349</v>
      </c>
      <c r="P5466">
        <v>511.05599999999998</v>
      </c>
      <c r="Q5466">
        <v>1034.799675</v>
      </c>
      <c r="R5466">
        <v>2263.4152940046538</v>
      </c>
      <c r="S5466">
        <v>5145.8922894799389</v>
      </c>
      <c r="T5466">
        <v>162.428505844212</v>
      </c>
      <c r="U5466">
        <v>167.32556377750419</v>
      </c>
      <c r="V5466">
        <v>4980</v>
      </c>
      <c r="W5466">
        <v>1458.8715300714341</v>
      </c>
      <c r="X5466">
        <v>2137</v>
      </c>
      <c r="Y5466">
        <v>21185</v>
      </c>
      <c r="Z5466">
        <v>1588.139362505533</v>
      </c>
      <c r="AA5466">
        <v>94519.271831049133</v>
      </c>
      <c r="AB5466">
        <v>136</v>
      </c>
      <c r="AC5466">
        <v>1549.90497</v>
      </c>
      <c r="AD5466">
        <v>4297.9635530667611</v>
      </c>
      <c r="AE5466">
        <v>1004.666518738032</v>
      </c>
      <c r="AF5466">
        <v>3643.2406742113099</v>
      </c>
      <c r="AG5466">
        <v>39015</v>
      </c>
      <c r="AH5466">
        <v>4418.119559537221</v>
      </c>
      <c r="AI5466">
        <v>1338.5036768569889</v>
      </c>
      <c r="AJ5466">
        <v>1115.379894295203</v>
      </c>
      <c r="AK5466">
        <v>271.28601307726461</v>
      </c>
      <c r="AL5466">
        <v>206784.9375</v>
      </c>
      <c r="AM5466">
        <v>181348.578125</v>
      </c>
      <c r="AN5466">
        <v>25436.361328125</v>
      </c>
      <c r="AO5466" s="5" t="s">
        <v>1384</v>
      </c>
    </row>
    <row r="5467" spans="1:41" ht="14.25" x14ac:dyDescent="0.45">
      <c r="A5467">
        <v>2026</v>
      </c>
      <c r="B5467" s="5" t="s">
        <v>5028</v>
      </c>
      <c r="C5467" s="5" t="s">
        <v>170</v>
      </c>
      <c r="D5467" s="5" t="s">
        <v>83</v>
      </c>
      <c r="E5467" s="5" t="s">
        <v>25</v>
      </c>
      <c r="F5467" s="5" t="s">
        <v>25</v>
      </c>
      <c r="G5467" s="5" t="s">
        <v>87</v>
      </c>
      <c r="H5467" s="5" t="s">
        <v>130</v>
      </c>
      <c r="I5467">
        <v>1288.8253191024919</v>
      </c>
      <c r="J5467">
        <v>4806.5158759861961</v>
      </c>
      <c r="K5467">
        <v>0</v>
      </c>
      <c r="L5467">
        <v>0</v>
      </c>
      <c r="M5467">
        <v>10217.55901374034</v>
      </c>
      <c r="N5467">
        <v>4837.5625964586816</v>
      </c>
      <c r="O5467">
        <v>1661.321107407801</v>
      </c>
      <c r="P5467">
        <v>1227.208881152</v>
      </c>
      <c r="Q5467">
        <v>0</v>
      </c>
      <c r="R5467">
        <v>645.67263916184925</v>
      </c>
      <c r="S5467">
        <v>1971.2715969871131</v>
      </c>
      <c r="T5467">
        <v>233.94759999999999</v>
      </c>
      <c r="U5467">
        <v>162.41652432964091</v>
      </c>
      <c r="V5467">
        <v>7958</v>
      </c>
      <c r="W5467">
        <v>666.23768723658225</v>
      </c>
      <c r="X5467">
        <v>2092.732</v>
      </c>
      <c r="Y5467">
        <v>16899.307852072048</v>
      </c>
      <c r="Z5467">
        <v>1584.230010235797</v>
      </c>
      <c r="AA5467">
        <v>72303</v>
      </c>
      <c r="AB5467">
        <v>290</v>
      </c>
      <c r="AC5467">
        <v>155.01058</v>
      </c>
      <c r="AD5467">
        <v>4806.9714807475211</v>
      </c>
      <c r="AE5467">
        <v>2927.9997668380138</v>
      </c>
      <c r="AF5467">
        <v>0</v>
      </c>
      <c r="AG5467">
        <v>50301</v>
      </c>
      <c r="AH5467">
        <v>3284.4247273204769</v>
      </c>
      <c r="AI5467">
        <v>1540.387480317685</v>
      </c>
      <c r="AJ5467">
        <v>5533.278592721299</v>
      </c>
      <c r="AK5467">
        <v>261</v>
      </c>
      <c r="AL5467">
        <v>197655.875</v>
      </c>
      <c r="AM5467">
        <v>170630.03125</v>
      </c>
      <c r="AN5467">
        <v>27025.849609375</v>
      </c>
      <c r="AO5467" s="5" t="s">
        <v>6251</v>
      </c>
    </row>
    <row r="5468" spans="1:41" ht="14.25" x14ac:dyDescent="0.45">
      <c r="A5468">
        <v>2026</v>
      </c>
      <c r="B5468" s="5" t="s">
        <v>4071</v>
      </c>
      <c r="C5468" s="5" t="s">
        <v>170</v>
      </c>
      <c r="D5468" s="5" t="s">
        <v>83</v>
      </c>
      <c r="E5468" s="5" t="s">
        <v>25</v>
      </c>
      <c r="F5468" s="5" t="s">
        <v>25</v>
      </c>
      <c r="G5468" s="5" t="s">
        <v>87</v>
      </c>
      <c r="H5468" s="5" t="s">
        <v>130</v>
      </c>
      <c r="I5468">
        <v>812.6629466631714</v>
      </c>
      <c r="J5468">
        <v>3801.7633929413018</v>
      </c>
      <c r="K5468"/>
      <c r="L5468">
        <v>0</v>
      </c>
      <c r="M5468">
        <v>13315.908865090751</v>
      </c>
      <c r="N5468">
        <v>4974.2290106060618</v>
      </c>
      <c r="O5468">
        <v>1290.9769019556429</v>
      </c>
      <c r="P5468">
        <v>584.83871582289976</v>
      </c>
      <c r="Q5468">
        <v>0</v>
      </c>
      <c r="R5468">
        <v>2237.2694621841219</v>
      </c>
      <c r="S5468">
        <v>2047</v>
      </c>
      <c r="T5468">
        <v>179.26388529334659</v>
      </c>
      <c r="U5468">
        <v>164.85277219458541</v>
      </c>
      <c r="V5468">
        <v>8128</v>
      </c>
      <c r="W5468">
        <v>1428.865357562619</v>
      </c>
      <c r="X5468">
        <v>1597</v>
      </c>
      <c r="Y5468">
        <v>16498.969554716259</v>
      </c>
      <c r="Z5468">
        <v>1579</v>
      </c>
      <c r="AA5468">
        <v>72303</v>
      </c>
      <c r="AB5468">
        <v>135.82599999999999</v>
      </c>
      <c r="AC5468">
        <v>1059.6913500000001</v>
      </c>
      <c r="AD5468">
        <v>4268.8605497669787</v>
      </c>
      <c r="AE5468">
        <v>0</v>
      </c>
      <c r="AF5468">
        <v>1472.354044542687</v>
      </c>
      <c r="AG5468">
        <v>39698</v>
      </c>
      <c r="AH5468">
        <v>4926</v>
      </c>
      <c r="AI5468">
        <v>1571.195229924039</v>
      </c>
      <c r="AJ5468">
        <v>4182.823990178088</v>
      </c>
      <c r="AK5468">
        <v>265.96667948751428</v>
      </c>
      <c r="AL5468">
        <v>188524.3125</v>
      </c>
      <c r="AM5468">
        <v>157497.453125</v>
      </c>
      <c r="AN5468">
        <v>31026.865234375</v>
      </c>
      <c r="AO5468" s="5" t="s">
        <v>4883</v>
      </c>
    </row>
    <row r="5469" spans="1:41" ht="14.25" x14ac:dyDescent="0.45">
      <c r="A5469">
        <v>2026</v>
      </c>
      <c r="B5469" s="5" t="s">
        <v>589</v>
      </c>
      <c r="C5469" s="5" t="s">
        <v>170</v>
      </c>
      <c r="D5469" s="5" t="s">
        <v>83</v>
      </c>
      <c r="E5469" s="5" t="s">
        <v>260</v>
      </c>
      <c r="F5469" s="5" t="s">
        <v>260</v>
      </c>
      <c r="G5469" s="5" t="s">
        <v>87</v>
      </c>
      <c r="H5469" s="5" t="s">
        <v>130</v>
      </c>
      <c r="I5469">
        <v>3200</v>
      </c>
      <c r="J5469">
        <v>3691</v>
      </c>
      <c r="K5469">
        <v>133.70259853821111</v>
      </c>
      <c r="L5469">
        <v>335</v>
      </c>
      <c r="M5469">
        <v>3585.277705866933</v>
      </c>
      <c r="N5469">
        <v>643</v>
      </c>
      <c r="O5469">
        <v>59.773715650173699</v>
      </c>
      <c r="P5469">
        <v>0</v>
      </c>
      <c r="Q5469">
        <v>95.755274208469189</v>
      </c>
      <c r="R5469">
        <v>314.18960753813161</v>
      </c>
      <c r="S5469">
        <v>4747.1921592470817</v>
      </c>
      <c r="T5469">
        <v>0</v>
      </c>
      <c r="U5469"/>
      <c r="V5469">
        <v>125</v>
      </c>
      <c r="W5469">
        <v>2956.0736170607688</v>
      </c>
      <c r="X5469">
        <v>2168.811442313719</v>
      </c>
      <c r="Y5469">
        <v>2281.37</v>
      </c>
      <c r="Z5469">
        <v>926.6048257527026</v>
      </c>
      <c r="AA5469">
        <v>20920.137595605342</v>
      </c>
      <c r="AB5469"/>
      <c r="AC5469">
        <v>0</v>
      </c>
      <c r="AD5469">
        <v>2484.436118337203</v>
      </c>
      <c r="AE5469">
        <v>1038.2</v>
      </c>
      <c r="AF5469">
        <v>3531.5867281768701</v>
      </c>
      <c r="AG5469">
        <v>35033</v>
      </c>
      <c r="AH5469">
        <v>3107.4849849854941</v>
      </c>
      <c r="AI5469">
        <v>1747.2253353258191</v>
      </c>
      <c r="AJ5469">
        <v>8925.81846163921</v>
      </c>
      <c r="AK5469"/>
      <c r="AL5469">
        <v>102050.640625</v>
      </c>
      <c r="AM5469">
        <v>81060.6640625</v>
      </c>
      <c r="AN5469">
        <v>20989.9765625</v>
      </c>
      <c r="AO5469" s="5" t="s">
        <v>1385</v>
      </c>
    </row>
    <row r="5470" spans="1:41" ht="14.25" x14ac:dyDescent="0.45">
      <c r="A5470">
        <v>2026</v>
      </c>
      <c r="B5470" s="5" t="s">
        <v>5028</v>
      </c>
      <c r="C5470" s="5" t="s">
        <v>170</v>
      </c>
      <c r="D5470" s="5" t="s">
        <v>83</v>
      </c>
      <c r="E5470" s="5" t="s">
        <v>260</v>
      </c>
      <c r="F5470" s="5" t="s">
        <v>260</v>
      </c>
      <c r="G5470" s="5" t="s">
        <v>87</v>
      </c>
      <c r="H5470" s="5" t="s">
        <v>130</v>
      </c>
      <c r="I5470">
        <v>2000</v>
      </c>
      <c r="J5470">
        <v>4398.9177141186847</v>
      </c>
      <c r="K5470">
        <v>113</v>
      </c>
      <c r="L5470">
        <v>0</v>
      </c>
      <c r="M5470">
        <v>7351.5882729553914</v>
      </c>
      <c r="N5470">
        <v>185.59846828894311</v>
      </c>
      <c r="O5470">
        <v>0</v>
      </c>
      <c r="P5470">
        <v>95</v>
      </c>
      <c r="Q5470">
        <v>250.90886698326861</v>
      </c>
      <c r="R5470">
        <v>448.3009496418594</v>
      </c>
      <c r="S5470">
        <v>3500</v>
      </c>
      <c r="T5470"/>
      <c r="U5470"/>
      <c r="V5470">
        <v>445</v>
      </c>
      <c r="W5470">
        <v>1434.708398893951</v>
      </c>
      <c r="X5470">
        <v>2871.7141691232</v>
      </c>
      <c r="Y5470">
        <v>1983.1733087287989</v>
      </c>
      <c r="Z5470">
        <v>637.21124101727571</v>
      </c>
      <c r="AA5470">
        <v>23604</v>
      </c>
      <c r="AB5470"/>
      <c r="AC5470">
        <v>0</v>
      </c>
      <c r="AD5470">
        <v>1455.419367655868</v>
      </c>
      <c r="AE5470">
        <v>1213.01206503764</v>
      </c>
      <c r="AF5470">
        <v>7041.6773394267966</v>
      </c>
      <c r="AG5470">
        <v>65081</v>
      </c>
      <c r="AH5470">
        <v>5583.4459257010776</v>
      </c>
      <c r="AI5470">
        <v>1891.3109517845401</v>
      </c>
      <c r="AJ5470">
        <v>6808.5</v>
      </c>
      <c r="AK5470"/>
      <c r="AL5470">
        <v>138393.484375</v>
      </c>
      <c r="AM5470">
        <v>114192.296875</v>
      </c>
      <c r="AN5470">
        <v>24201.185546875</v>
      </c>
      <c r="AO5470" s="5" t="s">
        <v>6252</v>
      </c>
    </row>
    <row r="5471" spans="1:41" ht="14.25" x14ac:dyDescent="0.45">
      <c r="A5471">
        <v>2026</v>
      </c>
      <c r="B5471" s="5" t="s">
        <v>4071</v>
      </c>
      <c r="C5471" s="5" t="s">
        <v>170</v>
      </c>
      <c r="D5471" s="5" t="s">
        <v>83</v>
      </c>
      <c r="E5471" s="5" t="s">
        <v>260</v>
      </c>
      <c r="F5471" s="5" t="s">
        <v>260</v>
      </c>
      <c r="G5471" s="5" t="s">
        <v>87</v>
      </c>
      <c r="H5471" s="5" t="s">
        <v>130</v>
      </c>
      <c r="I5471">
        <v>2000</v>
      </c>
      <c r="J5471"/>
      <c r="K5471">
        <v>133</v>
      </c>
      <c r="L5471">
        <v>357.3900000000001</v>
      </c>
      <c r="M5471">
        <v>4686.637524009062</v>
      </c>
      <c r="N5471">
        <v>884.79290157551247</v>
      </c>
      <c r="O5471">
        <v>58.468156791469319</v>
      </c>
      <c r="P5471">
        <v>136.7340067340067</v>
      </c>
      <c r="Q5471">
        <v>78.978441036494772</v>
      </c>
      <c r="R5471">
        <v>417.88772428451267</v>
      </c>
      <c r="S5471">
        <v>3724</v>
      </c>
      <c r="T5471"/>
      <c r="U5471"/>
      <c r="V5471">
        <v>488</v>
      </c>
      <c r="W5471">
        <v>1535.144599034219</v>
      </c>
      <c r="X5471">
        <v>2226</v>
      </c>
      <c r="Y5471">
        <v>2179.1978005659962</v>
      </c>
      <c r="Z5471">
        <v>855.34571027508798</v>
      </c>
      <c r="AA5471">
        <v>23604</v>
      </c>
      <c r="AB5471"/>
      <c r="AC5471">
        <v>0</v>
      </c>
      <c r="AD5471">
        <v>1444.9129900176481</v>
      </c>
      <c r="AE5471">
        <v>1218.525756242356</v>
      </c>
      <c r="AF5471">
        <v>7763.3213257705338</v>
      </c>
      <c r="AG5471">
        <v>37175</v>
      </c>
      <c r="AH5471">
        <v>3948</v>
      </c>
      <c r="AI5471">
        <v>2280.6349851209102</v>
      </c>
      <c r="AJ5471">
        <v>6970.5620589521732</v>
      </c>
      <c r="AK5471"/>
      <c r="AL5471">
        <v>104166.5390625</v>
      </c>
      <c r="AM5471">
        <v>84129.734375</v>
      </c>
      <c r="AN5471">
        <v>20036.798828125</v>
      </c>
      <c r="AO5471" s="5" t="s">
        <v>4884</v>
      </c>
    </row>
    <row r="5472" spans="1:41" ht="14.25" x14ac:dyDescent="0.45">
      <c r="A5472">
        <v>2026</v>
      </c>
      <c r="B5472" s="5" t="s">
        <v>589</v>
      </c>
      <c r="C5472" s="5" t="s">
        <v>170</v>
      </c>
      <c r="D5472" s="5" t="s">
        <v>83</v>
      </c>
      <c r="E5472" s="5" t="s">
        <v>263</v>
      </c>
      <c r="F5472" s="5" t="s">
        <v>263</v>
      </c>
      <c r="G5472" s="5" t="s">
        <v>87</v>
      </c>
      <c r="H5472" s="5" t="s">
        <v>130</v>
      </c>
      <c r="I5472">
        <v>0</v>
      </c>
      <c r="J5472"/>
      <c r="K5472">
        <v>20.92736324945912</v>
      </c>
      <c r="L5472">
        <v>0</v>
      </c>
      <c r="M5472">
        <v>0</v>
      </c>
      <c r="N5472">
        <v>0</v>
      </c>
      <c r="O5472">
        <v>239.0948626006948</v>
      </c>
      <c r="P5472">
        <v>0</v>
      </c>
      <c r="Q5472">
        <v>10</v>
      </c>
      <c r="R5472">
        <v>202.6398431403918</v>
      </c>
      <c r="S5472">
        <v>0</v>
      </c>
      <c r="T5472">
        <v>0</v>
      </c>
      <c r="U5472"/>
      <c r="V5472">
        <v>529</v>
      </c>
      <c r="W5472">
        <v>0</v>
      </c>
      <c r="X5472">
        <v>386.57208124056859</v>
      </c>
      <c r="Y5472">
        <v>0</v>
      </c>
      <c r="Z5472"/>
      <c r="AA5472">
        <v>0</v>
      </c>
      <c r="AB5472"/>
      <c r="AC5472">
        <v>0</v>
      </c>
      <c r="AD5472"/>
      <c r="AE5472">
        <v>119.9193300678761</v>
      </c>
      <c r="AF5472">
        <v>0</v>
      </c>
      <c r="AG5472"/>
      <c r="AH5472"/>
      <c r="AI5472"/>
      <c r="AJ5472">
        <v>0</v>
      </c>
      <c r="AK5472"/>
      <c r="AL5472">
        <v>1508.1534423828125</v>
      </c>
      <c r="AM5472">
        <v>861.55914306640625</v>
      </c>
      <c r="AN5472">
        <v>646.59429931640625</v>
      </c>
      <c r="AO5472" s="5" t="s">
        <v>1386</v>
      </c>
    </row>
    <row r="5473" spans="1:41" ht="14.25" x14ac:dyDescent="0.45">
      <c r="A5473">
        <v>2026</v>
      </c>
      <c r="B5473" s="5" t="s">
        <v>5028</v>
      </c>
      <c r="C5473" s="5" t="s">
        <v>170</v>
      </c>
      <c r="D5473" s="5" t="s">
        <v>83</v>
      </c>
      <c r="E5473" s="5" t="s">
        <v>263</v>
      </c>
      <c r="F5473" s="5" t="s">
        <v>263</v>
      </c>
      <c r="G5473" s="5" t="s">
        <v>87</v>
      </c>
      <c r="H5473" s="5" t="s">
        <v>130</v>
      </c>
      <c r="I5473"/>
      <c r="J5473"/>
      <c r="K5473">
        <v>29.450966722349118</v>
      </c>
      <c r="L5473">
        <v>0</v>
      </c>
      <c r="M5473"/>
      <c r="N5473">
        <v>0</v>
      </c>
      <c r="O5473">
        <v>229.73713352985601</v>
      </c>
      <c r="P5473">
        <v>1200</v>
      </c>
      <c r="Q5473">
        <v>0</v>
      </c>
      <c r="R5473">
        <v>0</v>
      </c>
      <c r="S5473">
        <v>0</v>
      </c>
      <c r="T5473"/>
      <c r="U5473"/>
      <c r="V5473">
        <v>323</v>
      </c>
      <c r="W5473"/>
      <c r="X5473">
        <v>0</v>
      </c>
      <c r="Y5473">
        <v>0</v>
      </c>
      <c r="Z5473">
        <v>0</v>
      </c>
      <c r="AA5473">
        <v>0</v>
      </c>
      <c r="AB5473"/>
      <c r="AC5473">
        <v>0</v>
      </c>
      <c r="AD5473"/>
      <c r="AE5473">
        <v>28.717141691231991</v>
      </c>
      <c r="AF5473">
        <v>0</v>
      </c>
      <c r="AG5473"/>
      <c r="AH5473"/>
      <c r="AI5473"/>
      <c r="AJ5473"/>
      <c r="AK5473"/>
      <c r="AL5473">
        <v>1810.9052734375</v>
      </c>
      <c r="AM5473">
        <v>1551.7171630859375</v>
      </c>
      <c r="AN5473">
        <v>259.1881103515625</v>
      </c>
      <c r="AO5473" s="5" t="s">
        <v>6253</v>
      </c>
    </row>
    <row r="5474" spans="1:41" ht="14.25" x14ac:dyDescent="0.45">
      <c r="A5474">
        <v>2026</v>
      </c>
      <c r="B5474" s="5" t="s">
        <v>4071</v>
      </c>
      <c r="C5474" s="5" t="s">
        <v>170</v>
      </c>
      <c r="D5474" s="5" t="s">
        <v>83</v>
      </c>
      <c r="E5474" s="5" t="s">
        <v>263</v>
      </c>
      <c r="F5474" s="5" t="s">
        <v>263</v>
      </c>
      <c r="G5474" s="5" t="s">
        <v>87</v>
      </c>
      <c r="H5474" s="5" t="s">
        <v>130</v>
      </c>
      <c r="I5474"/>
      <c r="J5474"/>
      <c r="K5474">
        <v>20.92736324945912</v>
      </c>
      <c r="L5474"/>
      <c r="M5474"/>
      <c r="N5474">
        <v>0</v>
      </c>
      <c r="O5474">
        <v>233.8726271658773</v>
      </c>
      <c r="P5474">
        <v>791.7340067340067</v>
      </c>
      <c r="Q5474">
        <v>0</v>
      </c>
      <c r="R5474">
        <v>0</v>
      </c>
      <c r="S5474">
        <v>0</v>
      </c>
      <c r="T5474"/>
      <c r="U5474"/>
      <c r="V5474">
        <v>347</v>
      </c>
      <c r="W5474"/>
      <c r="X5474">
        <v>328.65045637113548</v>
      </c>
      <c r="Y5474"/>
      <c r="Z5474"/>
      <c r="AA5474">
        <v>0</v>
      </c>
      <c r="AB5474"/>
      <c r="AC5474">
        <v>0</v>
      </c>
      <c r="AD5474"/>
      <c r="AE5474">
        <v>120</v>
      </c>
      <c r="AF5474">
        <v>0</v>
      </c>
      <c r="AG5474"/>
      <c r="AH5474"/>
      <c r="AI5474"/>
      <c r="AJ5474"/>
      <c r="AK5474"/>
      <c r="AL5474">
        <v>1842.1844482421875</v>
      </c>
      <c r="AM5474">
        <v>1258.7340087890625</v>
      </c>
      <c r="AN5474">
        <v>583.450439453125</v>
      </c>
      <c r="AO5474" s="5" t="s">
        <v>4885</v>
      </c>
    </row>
    <row r="5475" spans="1:41" ht="14.25" x14ac:dyDescent="0.45">
      <c r="A5475">
        <v>2026</v>
      </c>
      <c r="B5475" s="5" t="s">
        <v>589</v>
      </c>
      <c r="C5475" s="5" t="s">
        <v>277</v>
      </c>
      <c r="D5475" s="5" t="s">
        <v>107</v>
      </c>
      <c r="E5475" s="5" t="s">
        <v>108</v>
      </c>
      <c r="F5475" s="5" t="s">
        <v>108</v>
      </c>
      <c r="G5475" s="5" t="s">
        <v>86</v>
      </c>
      <c r="H5475" s="5" t="s">
        <v>130</v>
      </c>
      <c r="I5475">
        <v>344.42086427578681</v>
      </c>
      <c r="J5475">
        <v>298.72433570700719</v>
      </c>
      <c r="K5475">
        <v>428.24978579504779</v>
      </c>
      <c r="L5475">
        <v>486.45881935817084</v>
      </c>
      <c r="M5475">
        <v>522.74798443784607</v>
      </c>
      <c r="N5475">
        <v>1131.7493863079369</v>
      </c>
      <c r="O5475">
        <v>2177.878925740768</v>
      </c>
      <c r="P5475">
        <v>1186.1109947055975</v>
      </c>
      <c r="Q5475">
        <v>108.47240553004991</v>
      </c>
      <c r="R5475">
        <v>636.30339526867658</v>
      </c>
      <c r="S5475">
        <v>152.36166528563012</v>
      </c>
      <c r="T5475">
        <v>627.29758132541531</v>
      </c>
      <c r="U5475">
        <v>343.96817376010273</v>
      </c>
      <c r="V5475">
        <v>2694.243111792659</v>
      </c>
      <c r="W5475">
        <v>805.03189603428302</v>
      </c>
      <c r="X5475">
        <v>1397.0696133113422</v>
      </c>
      <c r="Y5475">
        <v>3011.0283903619934</v>
      </c>
      <c r="Z5475">
        <v>519.20366946367994</v>
      </c>
      <c r="AA5475">
        <v>11114.241122138519</v>
      </c>
      <c r="AB5475">
        <v>187.1437784287489</v>
      </c>
      <c r="AC5475">
        <v>198.64423408638152</v>
      </c>
      <c r="AD5475">
        <v>1252.7767032419542</v>
      </c>
      <c r="AE5475">
        <v>927.35492439273901</v>
      </c>
      <c r="AF5475">
        <v>2438.487497872462</v>
      </c>
      <c r="AG5475">
        <v>16509.913475196132</v>
      </c>
      <c r="AH5475">
        <v>2654.7333893512578</v>
      </c>
      <c r="AI5475">
        <v>380.56053267075197</v>
      </c>
      <c r="AJ5475">
        <v>1351.8262877562699</v>
      </c>
      <c r="AK5475">
        <v>327.24023825809167</v>
      </c>
      <c r="AL5475">
        <v>54214.24609375</v>
      </c>
      <c r="AM5475">
        <v>43301.15625</v>
      </c>
      <c r="AN5475">
        <v>10913.091796875</v>
      </c>
      <c r="AO5475" s="5" t="s">
        <v>1387</v>
      </c>
    </row>
    <row r="5476" spans="1:41" ht="14.25" x14ac:dyDescent="0.45">
      <c r="A5476">
        <v>2026</v>
      </c>
      <c r="B5476" s="5" t="s">
        <v>5028</v>
      </c>
      <c r="C5476" s="5" t="s">
        <v>277</v>
      </c>
      <c r="D5476" s="5" t="s">
        <v>107</v>
      </c>
      <c r="E5476" s="5" t="s">
        <v>108</v>
      </c>
      <c r="F5476" s="5" t="s">
        <v>108</v>
      </c>
      <c r="G5476" s="5" t="s">
        <v>86</v>
      </c>
      <c r="H5476" s="5" t="s">
        <v>130</v>
      </c>
      <c r="I5476">
        <v>278.30387600915901</v>
      </c>
      <c r="J5476">
        <v>21.5</v>
      </c>
      <c r="K5476">
        <v>59</v>
      </c>
      <c r="L5476">
        <v>465</v>
      </c>
      <c r="M5476">
        <v>280</v>
      </c>
      <c r="N5476">
        <v>1047.856</v>
      </c>
      <c r="O5476">
        <v>2112.567</v>
      </c>
      <c r="P5476">
        <v>340.91300000000001</v>
      </c>
      <c r="Q5476">
        <v>211.3245292290467</v>
      </c>
      <c r="R5476">
        <v>780.53254042309823</v>
      </c>
      <c r="S5476">
        <v>500</v>
      </c>
      <c r="T5476">
        <v>700</v>
      </c>
      <c r="U5476">
        <v>330</v>
      </c>
      <c r="V5476">
        <v>2233</v>
      </c>
      <c r="W5476">
        <v>460</v>
      </c>
      <c r="X5476">
        <v>2305.85</v>
      </c>
      <c r="Y5476">
        <v>2730</v>
      </c>
      <c r="Z5476">
        <v>225.616617048362</v>
      </c>
      <c r="AA5476">
        <v>9906</v>
      </c>
      <c r="AB5476">
        <v>560</v>
      </c>
      <c r="AC5476">
        <v>189.8</v>
      </c>
      <c r="AD5476">
        <v>1321.6556865174191</v>
      </c>
      <c r="AE5476">
        <v>1120</v>
      </c>
      <c r="AF5476">
        <v>1660.5</v>
      </c>
      <c r="AG5476">
        <v>17984</v>
      </c>
      <c r="AH5476">
        <v>897.52485233486664</v>
      </c>
      <c r="AI5476">
        <v>443</v>
      </c>
      <c r="AJ5476">
        <v>1703</v>
      </c>
      <c r="AK5476">
        <v>325</v>
      </c>
      <c r="AL5476">
        <v>51191.9453125</v>
      </c>
      <c r="AM5476">
        <v>41227.34765625</v>
      </c>
      <c r="AN5476">
        <v>9964.5966796875</v>
      </c>
      <c r="AO5476" s="5" t="s">
        <v>6254</v>
      </c>
    </row>
    <row r="5477" spans="1:41" ht="14.25" x14ac:dyDescent="0.45">
      <c r="A5477">
        <v>2026</v>
      </c>
      <c r="B5477" s="5" t="s">
        <v>4071</v>
      </c>
      <c r="C5477" s="5" t="s">
        <v>277</v>
      </c>
      <c r="D5477" s="5" t="s">
        <v>107</v>
      </c>
      <c r="E5477" s="5" t="s">
        <v>108</v>
      </c>
      <c r="F5477" s="5" t="s">
        <v>108</v>
      </c>
      <c r="G5477" s="5" t="s">
        <v>86</v>
      </c>
      <c r="H5477" s="5" t="s">
        <v>130</v>
      </c>
      <c r="I5477">
        <v>269.17035933509067</v>
      </c>
      <c r="J5477">
        <v>446.42737548851386</v>
      </c>
      <c r="K5477">
        <v>420.93320415384198</v>
      </c>
      <c r="L5477">
        <v>478.31504516626484</v>
      </c>
      <c r="M5477">
        <v>586.33195461338198</v>
      </c>
      <c r="N5477">
        <v>887.78234085745191</v>
      </c>
      <c r="O5477">
        <v>2170.1225603608837</v>
      </c>
      <c r="P5477">
        <v>470.90365126169161</v>
      </c>
      <c r="Q5477">
        <v>108.32383816714494</v>
      </c>
      <c r="R5477">
        <v>718.96917766267256</v>
      </c>
      <c r="S5477">
        <v>0</v>
      </c>
      <c r="T5477">
        <v>617.18070344034174</v>
      </c>
      <c r="U5477">
        <v>361.88568736191621</v>
      </c>
      <c r="V5477">
        <v>2598.3307614838386</v>
      </c>
      <c r="W5477">
        <v>671.6983322442386</v>
      </c>
      <c r="X5477">
        <v>1521.3504339804424</v>
      </c>
      <c r="Y5477">
        <v>2679.5928874368169</v>
      </c>
      <c r="Z5477">
        <v>355.90753898393041</v>
      </c>
      <c r="AA5477">
        <v>9228.908785444577</v>
      </c>
      <c r="AB5477">
        <v>184.16672190659796</v>
      </c>
      <c r="AC5477">
        <v>195.44055608944154</v>
      </c>
      <c r="AD5477">
        <v>1251.062119423681</v>
      </c>
      <c r="AE5477">
        <v>1118.6400249856194</v>
      </c>
      <c r="AF5477">
        <v>1379.1398907426246</v>
      </c>
      <c r="AG5477">
        <v>17194.65439784792</v>
      </c>
      <c r="AH5477">
        <v>1668.4451683003906</v>
      </c>
      <c r="AI5477">
        <v>407.33926427062556</v>
      </c>
      <c r="AJ5477">
        <v>847.80460924119507</v>
      </c>
      <c r="AK5477">
        <v>303.44717919150133</v>
      </c>
      <c r="AL5477">
        <v>49142.27734375</v>
      </c>
      <c r="AM5477">
        <v>39340.19921875</v>
      </c>
      <c r="AN5477">
        <v>9802.0771484375</v>
      </c>
      <c r="AO5477" s="5" t="s">
        <v>4886</v>
      </c>
    </row>
    <row r="5478" spans="1:41" ht="14.25" x14ac:dyDescent="0.45">
      <c r="A5478">
        <v>2026</v>
      </c>
      <c r="B5478" s="5" t="s">
        <v>589</v>
      </c>
      <c r="C5478" s="5" t="s">
        <v>277</v>
      </c>
      <c r="D5478" s="5" t="s">
        <v>107</v>
      </c>
      <c r="E5478" s="5" t="s">
        <v>108</v>
      </c>
      <c r="F5478" s="5" t="s">
        <v>108</v>
      </c>
      <c r="G5478" s="5" t="s">
        <v>87</v>
      </c>
      <c r="H5478" s="5" t="s">
        <v>130</v>
      </c>
      <c r="I5478">
        <v>382.32043535504221</v>
      </c>
      <c r="J5478">
        <v>340.58420000000001</v>
      </c>
      <c r="K5478">
        <v>476.2300538924415</v>
      </c>
      <c r="L5478">
        <v>564.4055905730894</v>
      </c>
      <c r="M5478">
        <v>597.5</v>
      </c>
      <c r="N5478">
        <v>1339.0903874999999</v>
      </c>
      <c r="O5478">
        <v>2490.2997142634149</v>
      </c>
      <c r="P5478">
        <v>1591</v>
      </c>
      <c r="Q5478">
        <v>122.7387379408503</v>
      </c>
      <c r="R5478">
        <v>711.78742128418151</v>
      </c>
      <c r="S5478">
        <v>168.27457190841341</v>
      </c>
      <c r="T5478">
        <v>618.58839023027463</v>
      </c>
      <c r="U5478">
        <v>363.36706589306198</v>
      </c>
      <c r="V5478">
        <v>63</v>
      </c>
      <c r="W5478">
        <v>928.37279186363958</v>
      </c>
      <c r="X5478">
        <v>1628.9111710322099</v>
      </c>
      <c r="Y5478">
        <v>3440.5344000000009</v>
      </c>
      <c r="Z5478">
        <v>595.24096668033121</v>
      </c>
      <c r="AA5478">
        <v>12934.859454917671</v>
      </c>
      <c r="AB5478">
        <v>179</v>
      </c>
      <c r="AC5478">
        <v>229.81872000000001</v>
      </c>
      <c r="AD5478">
        <v>1436.2456579758509</v>
      </c>
      <c r="AE5478">
        <v>1122.1919219363499</v>
      </c>
      <c r="AF5478">
        <v>2829.2137413762471</v>
      </c>
      <c r="AG5478">
        <v>19553.726081078861</v>
      </c>
      <c r="AH5478">
        <v>3110.4887861829861</v>
      </c>
      <c r="AI5478">
        <v>435.01369497852141</v>
      </c>
      <c r="AJ5478">
        <v>1576.159785053221</v>
      </c>
      <c r="AK5478">
        <v>374.06397397878328</v>
      </c>
      <c r="AL5478">
        <v>60203.02734375</v>
      </c>
      <c r="AM5478">
        <v>47760.0390625</v>
      </c>
      <c r="AN5478">
        <v>12442.990234375</v>
      </c>
      <c r="AO5478" s="5" t="s">
        <v>1388</v>
      </c>
    </row>
    <row r="5479" spans="1:41" ht="14.25" x14ac:dyDescent="0.45">
      <c r="A5479">
        <v>2026</v>
      </c>
      <c r="B5479" s="5" t="s">
        <v>4071</v>
      </c>
      <c r="C5479" s="5" t="s">
        <v>277</v>
      </c>
      <c r="D5479" s="5" t="s">
        <v>107</v>
      </c>
      <c r="E5479" s="5" t="s">
        <v>108</v>
      </c>
      <c r="F5479" s="5" t="s">
        <v>108</v>
      </c>
      <c r="G5479" s="5" t="s">
        <v>87</v>
      </c>
      <c r="H5479" s="5" t="s">
        <v>130</v>
      </c>
      <c r="I5479">
        <v>312.7286653729854</v>
      </c>
      <c r="J5479">
        <v>521.72816206688526</v>
      </c>
      <c r="K5479">
        <v>479.92849328783763</v>
      </c>
      <c r="L5479">
        <v>552.93150000000014</v>
      </c>
      <c r="M5479">
        <v>667.82371599999999</v>
      </c>
      <c r="N5479">
        <v>1018.182854980584</v>
      </c>
      <c r="O5479">
        <v>2467.0194400168862</v>
      </c>
      <c r="P5479">
        <v>523.88817100874871</v>
      </c>
      <c r="Q5479">
        <v>123.6276078012242</v>
      </c>
      <c r="R5479">
        <v>806.95286777290983</v>
      </c>
      <c r="S5479">
        <v>0</v>
      </c>
      <c r="T5479">
        <v>717.05554117338647</v>
      </c>
      <c r="U5479">
        <v>386.64759573074781</v>
      </c>
      <c r="V5479">
        <v>3069</v>
      </c>
      <c r="W5479">
        <v>771.11494089949599</v>
      </c>
      <c r="X5479">
        <v>2276.5341772874031</v>
      </c>
      <c r="Y5479">
        <v>3049.2352057372118</v>
      </c>
      <c r="Z5479">
        <v>407</v>
      </c>
      <c r="AA5479">
        <v>10685</v>
      </c>
      <c r="AB5479">
        <v>179.04</v>
      </c>
      <c r="AC5479">
        <v>222.61539999999999</v>
      </c>
      <c r="AD5479">
        <v>1427.809609150185</v>
      </c>
      <c r="AE5479">
        <v>1274.1795768399641</v>
      </c>
      <c r="AF5479">
        <v>1602.3182435836629</v>
      </c>
      <c r="AG5479">
        <v>19991</v>
      </c>
      <c r="AH5479">
        <v>1855</v>
      </c>
      <c r="AI5479">
        <v>463.9771148768973</v>
      </c>
      <c r="AJ5479">
        <v>985</v>
      </c>
      <c r="AK5479">
        <v>345.63951739566841</v>
      </c>
      <c r="AL5479">
        <v>57182.9765625</v>
      </c>
      <c r="AM5479">
        <v>45532.03515625</v>
      </c>
      <c r="AN5479">
        <v>11650.943359375</v>
      </c>
      <c r="AO5479" s="5" t="s">
        <v>4887</v>
      </c>
    </row>
    <row r="5480" spans="1:41" ht="14.25" x14ac:dyDescent="0.45">
      <c r="A5480">
        <v>2026</v>
      </c>
      <c r="B5480" s="5" t="s">
        <v>5028</v>
      </c>
      <c r="C5480" s="5" t="s">
        <v>277</v>
      </c>
      <c r="D5480" s="5" t="s">
        <v>107</v>
      </c>
      <c r="E5480" s="5" t="s">
        <v>108</v>
      </c>
      <c r="F5480" s="5" t="s">
        <v>108</v>
      </c>
      <c r="G5480" s="5" t="s">
        <v>87</v>
      </c>
      <c r="H5480" s="5" t="s">
        <v>130</v>
      </c>
      <c r="I5480">
        <v>326.07734709542251</v>
      </c>
      <c r="J5480">
        <v>26.386039239861471</v>
      </c>
      <c r="K5480">
        <v>67</v>
      </c>
      <c r="L5480">
        <v>545.72999380557678</v>
      </c>
      <c r="M5480">
        <v>321.6319869417984</v>
      </c>
      <c r="N5480">
        <v>1215.5029286711169</v>
      </c>
      <c r="O5480">
        <v>2426.6754348488371</v>
      </c>
      <c r="P5480">
        <v>394.29724849600001</v>
      </c>
      <c r="Q5480">
        <v>245.8561220154717</v>
      </c>
      <c r="R5480">
        <v>890.44211512957679</v>
      </c>
      <c r="S5480">
        <v>564.83426847768294</v>
      </c>
      <c r="T5480">
        <v>818.81639515642985</v>
      </c>
      <c r="U5480">
        <v>386.64759573074781</v>
      </c>
      <c r="V5480">
        <v>2648</v>
      </c>
      <c r="W5480">
        <v>528.39540711866869</v>
      </c>
      <c r="X5480">
        <v>2723.20885</v>
      </c>
      <c r="Y5480">
        <v>3177.266200940353</v>
      </c>
      <c r="Z5480">
        <v>261.7131159044315</v>
      </c>
      <c r="AA5480">
        <v>12105</v>
      </c>
      <c r="AB5480">
        <v>689</v>
      </c>
      <c r="AC5480">
        <v>218.02053971983341</v>
      </c>
      <c r="AD5480">
        <v>1537.6215099700109</v>
      </c>
      <c r="AE5480">
        <v>1286.5279477671929</v>
      </c>
      <c r="AF5480">
        <v>1948.784203686366</v>
      </c>
      <c r="AG5480">
        <v>22880</v>
      </c>
      <c r="AH5480">
        <v>1055.7243909099079</v>
      </c>
      <c r="AI5480">
        <v>508.86775076863108</v>
      </c>
      <c r="AJ5480">
        <v>2035.2426443637951</v>
      </c>
      <c r="AK5480">
        <v>373</v>
      </c>
      <c r="AL5480">
        <v>62206.26953125</v>
      </c>
      <c r="AM5480">
        <v>50591.4921875</v>
      </c>
      <c r="AN5480">
        <v>11614.7763671875</v>
      </c>
      <c r="AO5480" s="5" t="s">
        <v>6255</v>
      </c>
    </row>
    <row r="5481" spans="1:41" ht="14.25" x14ac:dyDescent="0.45">
      <c r="A5481">
        <v>2026</v>
      </c>
      <c r="B5481" s="5" t="s">
        <v>4071</v>
      </c>
      <c r="C5481" s="5" t="s">
        <v>277</v>
      </c>
      <c r="D5481" s="5" t="s">
        <v>107</v>
      </c>
      <c r="E5481" s="5" t="s">
        <v>30</v>
      </c>
      <c r="F5481" s="5" t="s">
        <v>30</v>
      </c>
      <c r="G5481" s="5" t="s">
        <v>86</v>
      </c>
      <c r="H5481" s="5" t="s">
        <v>130</v>
      </c>
      <c r="I5481">
        <v>8590.0255394871056</v>
      </c>
      <c r="J5481">
        <v>3729.9833579358601</v>
      </c>
      <c r="K5481">
        <v>1701.6752060081244</v>
      </c>
      <c r="L5481">
        <v>1971.8923474918918</v>
      </c>
      <c r="M5481">
        <v>6109.4382135503847</v>
      </c>
      <c r="N5481">
        <v>5444.5403298708243</v>
      </c>
      <c r="O5481">
        <v>3772.3174946849767</v>
      </c>
      <c r="P5481">
        <v>4081.2896343882958</v>
      </c>
      <c r="Q5481">
        <v>2399.8577908714938</v>
      </c>
      <c r="R5481">
        <v>3600.2207700686604</v>
      </c>
      <c r="S5481">
        <v>4508.5050386316962</v>
      </c>
      <c r="T5481">
        <v>3908.8111217888309</v>
      </c>
      <c r="U5481">
        <v>1182.9296815939883</v>
      </c>
      <c r="V5481">
        <v>3337.9189711065151</v>
      </c>
      <c r="W5481">
        <v>2242.4232224999082</v>
      </c>
      <c r="X5481">
        <v>5995.91053392292</v>
      </c>
      <c r="Y5481">
        <v>16400.54855942135</v>
      </c>
      <c r="Z5481">
        <v>1676.6742443462617</v>
      </c>
      <c r="AA5481">
        <v>33741.269057083482</v>
      </c>
      <c r="AB5481">
        <v>623.35251047474515</v>
      </c>
      <c r="AC5481">
        <v>6019.7577791231524</v>
      </c>
      <c r="AD5481">
        <v>4029.4390902762457</v>
      </c>
      <c r="AE5481">
        <v>4779.0359136397128</v>
      </c>
      <c r="AF5481">
        <v>20747.352253751673</v>
      </c>
      <c r="AG5481">
        <v>39589.056222180719</v>
      </c>
      <c r="AH5481">
        <v>11396.24168902591</v>
      </c>
      <c r="AI5481">
        <v>2260.9386436031186</v>
      </c>
      <c r="AJ5481">
        <v>11455.260451158441</v>
      </c>
      <c r="AK5481">
        <v>1591.0670495609827</v>
      </c>
      <c r="AL5481">
        <v>216887.734375</v>
      </c>
      <c r="AM5481">
        <v>168747.625</v>
      </c>
      <c r="AN5481">
        <v>48140.1171875</v>
      </c>
      <c r="AO5481" s="5" t="s">
        <v>4888</v>
      </c>
    </row>
    <row r="5482" spans="1:41" ht="14.25" x14ac:dyDescent="0.45">
      <c r="A5482">
        <v>2026</v>
      </c>
      <c r="B5482" s="5" t="s">
        <v>589</v>
      </c>
      <c r="C5482" s="5" t="s">
        <v>277</v>
      </c>
      <c r="D5482" s="5" t="s">
        <v>107</v>
      </c>
      <c r="E5482" s="5" t="s">
        <v>30</v>
      </c>
      <c r="F5482" s="5" t="s">
        <v>30</v>
      </c>
      <c r="G5482" s="5" t="s">
        <v>86</v>
      </c>
      <c r="H5482" s="5" t="s">
        <v>130</v>
      </c>
      <c r="I5482">
        <v>7273.0137852885227</v>
      </c>
      <c r="J5482">
        <v>2711.2593836857218</v>
      </c>
      <c r="K5482">
        <v>1711.1361260338447</v>
      </c>
      <c r="L5482">
        <v>2861.7338242778374</v>
      </c>
      <c r="M5482">
        <v>6294.3975157834157</v>
      </c>
      <c r="N5482">
        <v>4364.6320212653518</v>
      </c>
      <c r="O5482">
        <v>3653.9457128272911</v>
      </c>
      <c r="P5482">
        <v>289.60238337856674</v>
      </c>
      <c r="Q5482">
        <v>2573.4970313206563</v>
      </c>
      <c r="R5482">
        <v>3659.2358910649227</v>
      </c>
      <c r="S5482">
        <v>4582.9242663276154</v>
      </c>
      <c r="T5482">
        <v>3972.8846817276303</v>
      </c>
      <c r="U5482">
        <v>1202.3203642070459</v>
      </c>
      <c r="V5482">
        <v>3222.2185760748835</v>
      </c>
      <c r="W5482">
        <v>977.5387308987722</v>
      </c>
      <c r="X5482">
        <v>5974.7019633102063</v>
      </c>
      <c r="Y5482">
        <v>16744.663437513085</v>
      </c>
      <c r="Z5482">
        <v>1454.6184059201591</v>
      </c>
      <c r="AA5482">
        <v>31935.244971608441</v>
      </c>
      <c r="AB5482">
        <v>633.57055713866953</v>
      </c>
      <c r="AC5482">
        <v>5827.0801464964215</v>
      </c>
      <c r="AD5482">
        <v>3197.6870586611844</v>
      </c>
      <c r="AE5482">
        <v>4221.712722320045</v>
      </c>
      <c r="AF5482">
        <v>23104.558586401901</v>
      </c>
      <c r="AG5482">
        <v>29847.582980074982</v>
      </c>
      <c r="AH5482">
        <v>15253.864454649574</v>
      </c>
      <c r="AI5482">
        <v>2055.445074809611</v>
      </c>
      <c r="AJ5482">
        <v>11861.324468884108</v>
      </c>
      <c r="AK5482">
        <v>1770.0709225934488</v>
      </c>
      <c r="AL5482">
        <v>203232.453125</v>
      </c>
      <c r="AM5482">
        <v>153154.296875</v>
      </c>
      <c r="AN5482">
        <v>50078.1640625</v>
      </c>
      <c r="AO5482" s="5" t="s">
        <v>1389</v>
      </c>
    </row>
    <row r="5483" spans="1:41" ht="14.25" x14ac:dyDescent="0.45">
      <c r="A5483">
        <v>2026</v>
      </c>
      <c r="B5483" s="5" t="s">
        <v>5028</v>
      </c>
      <c r="C5483" s="5" t="s">
        <v>277</v>
      </c>
      <c r="D5483" s="5" t="s">
        <v>107</v>
      </c>
      <c r="E5483" s="5" t="s">
        <v>30</v>
      </c>
      <c r="F5483" s="5" t="s">
        <v>30</v>
      </c>
      <c r="G5483" s="5" t="s">
        <v>86</v>
      </c>
      <c r="H5483" s="5" t="s">
        <v>130</v>
      </c>
      <c r="I5483">
        <v>6696.11946735128</v>
      </c>
      <c r="J5483">
        <v>11062.172626394949</v>
      </c>
      <c r="K5483">
        <v>1702</v>
      </c>
      <c r="L5483">
        <v>1650</v>
      </c>
      <c r="M5483">
        <v>6411.9633968182816</v>
      </c>
      <c r="N5483">
        <v>4815.3999999999996</v>
      </c>
      <c r="O5483">
        <v>3671.7607225500001</v>
      </c>
      <c r="P5483">
        <v>4625</v>
      </c>
      <c r="Q5483">
        <v>2308.120431741756</v>
      </c>
      <c r="R5483">
        <v>3500</v>
      </c>
      <c r="S5483">
        <v>6500</v>
      </c>
      <c r="T5483">
        <v>4000</v>
      </c>
      <c r="U5483">
        <v>1150</v>
      </c>
      <c r="V5483">
        <v>2682</v>
      </c>
      <c r="W5483">
        <v>2175.6106545277362</v>
      </c>
      <c r="X5483">
        <v>10836</v>
      </c>
      <c r="Y5483">
        <v>15204</v>
      </c>
      <c r="Z5483">
        <v>1879.364</v>
      </c>
      <c r="AA5483">
        <v>29526</v>
      </c>
      <c r="AB5483">
        <v>176</v>
      </c>
      <c r="AC5483">
        <v>5472.399357056679</v>
      </c>
      <c r="AD5483">
        <v>4161.9430000000002</v>
      </c>
      <c r="AE5483">
        <v>4446</v>
      </c>
      <c r="AF5483">
        <v>20230</v>
      </c>
      <c r="AG5483">
        <v>39834</v>
      </c>
      <c r="AH5483">
        <v>7413</v>
      </c>
      <c r="AI5483">
        <v>2624</v>
      </c>
      <c r="AJ5483">
        <v>11923</v>
      </c>
      <c r="AK5483">
        <v>1466</v>
      </c>
      <c r="AL5483">
        <v>218141.859375</v>
      </c>
      <c r="AM5483">
        <v>167003.5625</v>
      </c>
      <c r="AN5483">
        <v>51138.27734375</v>
      </c>
      <c r="AO5483" s="5" t="s">
        <v>6256</v>
      </c>
    </row>
    <row r="5484" spans="1:41" ht="14.25" x14ac:dyDescent="0.45">
      <c r="A5484">
        <v>2026</v>
      </c>
      <c r="B5484" s="5" t="s">
        <v>589</v>
      </c>
      <c r="C5484" s="5" t="s">
        <v>277</v>
      </c>
      <c r="D5484" s="5" t="s">
        <v>107</v>
      </c>
      <c r="E5484" s="5" t="s">
        <v>30</v>
      </c>
      <c r="F5484" s="5" t="s">
        <v>30</v>
      </c>
      <c r="G5484" s="5" t="s">
        <v>87</v>
      </c>
      <c r="H5484" s="5" t="s">
        <v>130</v>
      </c>
      <c r="I5484">
        <v>8610.2896701057616</v>
      </c>
      <c r="J5484">
        <v>3091.1847406057659</v>
      </c>
      <c r="K5484">
        <v>2319.0413432316882</v>
      </c>
      <c r="L5484">
        <v>3320.2781096364329</v>
      </c>
      <c r="M5484">
        <v>7195.0422756358748</v>
      </c>
      <c r="N5484">
        <v>5164.2500145000004</v>
      </c>
      <c r="O5484">
        <v>4178.1110313525915</v>
      </c>
      <c r="P5484">
        <v>365</v>
      </c>
      <c r="Q5484">
        <v>2911.9643486777659</v>
      </c>
      <c r="R5484">
        <v>4093.3273311732751</v>
      </c>
      <c r="S5484">
        <v>5061.572525866146</v>
      </c>
      <c r="T5484">
        <v>4142.3329702920164</v>
      </c>
      <c r="U5484">
        <v>1270.1280418754441</v>
      </c>
      <c r="V5484">
        <v>76</v>
      </c>
      <c r="W5484">
        <v>1127.309818691562</v>
      </c>
      <c r="X5484">
        <v>6966.1945824994527</v>
      </c>
      <c r="Y5484">
        <v>19490</v>
      </c>
      <c r="Z5484">
        <v>1667.647046842543</v>
      </c>
      <c r="AA5484">
        <v>37166.541631286847</v>
      </c>
      <c r="AB5484">
        <v>606</v>
      </c>
      <c r="AC5484">
        <v>6741.5603300000002</v>
      </c>
      <c r="AD5484">
        <v>3665.9878346098949</v>
      </c>
      <c r="AE5484">
        <v>4825.7837920968914</v>
      </c>
      <c r="AF5484">
        <v>26806.672044910221</v>
      </c>
      <c r="AG5484">
        <v>35350.364655240832</v>
      </c>
      <c r="AH5484">
        <v>17785.21984505617</v>
      </c>
      <c r="AI5484">
        <v>2349.5519899114629</v>
      </c>
      <c r="AJ5484">
        <v>13829.69305645993</v>
      </c>
      <c r="AK5484">
        <v>1963.6483321865089</v>
      </c>
      <c r="AL5484">
        <v>232140.671875</v>
      </c>
      <c r="AM5484">
        <v>174780.6875</v>
      </c>
      <c r="AN5484">
        <v>57360.01171875</v>
      </c>
      <c r="AO5484" s="5" t="s">
        <v>1390</v>
      </c>
    </row>
    <row r="5485" spans="1:41" ht="14.25" x14ac:dyDescent="0.45">
      <c r="A5485">
        <v>2026</v>
      </c>
      <c r="B5485" s="5" t="s">
        <v>4071</v>
      </c>
      <c r="C5485" s="5" t="s">
        <v>277</v>
      </c>
      <c r="D5485" s="5" t="s">
        <v>107</v>
      </c>
      <c r="E5485" s="5" t="s">
        <v>30</v>
      </c>
      <c r="F5485" s="5" t="s">
        <v>30</v>
      </c>
      <c r="G5485" s="5" t="s">
        <v>87</v>
      </c>
      <c r="H5485" s="5" t="s">
        <v>130</v>
      </c>
      <c r="I5485">
        <v>9947.0007412613668</v>
      </c>
      <c r="J5485">
        <v>3626.1503353658331</v>
      </c>
      <c r="K5485">
        <v>1940.171052379774</v>
      </c>
      <c r="L5485">
        <v>2279.5047</v>
      </c>
      <c r="M5485">
        <v>6958.9154900582134</v>
      </c>
      <c r="N5485">
        <v>6244.2530809642612</v>
      </c>
      <c r="O5485">
        <v>4288.4124442059237</v>
      </c>
      <c r="P5485">
        <v>4914.7534719371006</v>
      </c>
      <c r="Q5485">
        <v>2738.9047763501439</v>
      </c>
      <c r="R5485">
        <v>4040.7969705560472</v>
      </c>
      <c r="S5485">
        <v>5141</v>
      </c>
      <c r="T5485">
        <v>4541.3517607647809</v>
      </c>
      <c r="U5485">
        <v>1251.3576767245761</v>
      </c>
      <c r="V5485">
        <v>3942</v>
      </c>
      <c r="W5485">
        <v>2574.3194045343048</v>
      </c>
      <c r="X5485">
        <v>6166.4433222149246</v>
      </c>
      <c r="Y5485">
        <v>18936</v>
      </c>
      <c r="Z5485">
        <v>1914</v>
      </c>
      <c r="AA5485">
        <v>39087</v>
      </c>
      <c r="AB5485">
        <v>606</v>
      </c>
      <c r="AC5485">
        <v>6856.7691999999988</v>
      </c>
      <c r="AD5485">
        <v>4598.7099787116304</v>
      </c>
      <c r="AE5485">
        <v>5443.5294841365258</v>
      </c>
      <c r="AF5485">
        <v>24104.778090598291</v>
      </c>
      <c r="AG5485">
        <v>46027</v>
      </c>
      <c r="AH5485">
        <v>12668</v>
      </c>
      <c r="AI5485">
        <v>2575.3073194429799</v>
      </c>
      <c r="AJ5485">
        <v>13309</v>
      </c>
      <c r="AK5485">
        <v>1706.3248556926119</v>
      </c>
      <c r="AL5485">
        <v>248427.765625</v>
      </c>
      <c r="AM5485">
        <v>194662.796875</v>
      </c>
      <c r="AN5485">
        <v>53764.95703125</v>
      </c>
      <c r="AO5485" s="5" t="s">
        <v>4889</v>
      </c>
    </row>
    <row r="5486" spans="1:41" ht="14.25" x14ac:dyDescent="0.45">
      <c r="A5486">
        <v>2026</v>
      </c>
      <c r="B5486" s="5" t="s">
        <v>5028</v>
      </c>
      <c r="C5486" s="5" t="s">
        <v>277</v>
      </c>
      <c r="D5486" s="5" t="s">
        <v>107</v>
      </c>
      <c r="E5486" s="5" t="s">
        <v>30</v>
      </c>
      <c r="F5486" s="5" t="s">
        <v>30</v>
      </c>
      <c r="G5486" s="5" t="s">
        <v>87</v>
      </c>
      <c r="H5486" s="5" t="s">
        <v>130</v>
      </c>
      <c r="I5486">
        <v>7845.5711902340208</v>
      </c>
      <c r="J5486">
        <v>13342.442932036191</v>
      </c>
      <c r="K5486">
        <v>1927.9055908245471</v>
      </c>
      <c r="L5486">
        <v>1936.4612683423691</v>
      </c>
      <c r="M5486">
        <v>7365.3304554169517</v>
      </c>
      <c r="N5486">
        <v>5585.8179012411038</v>
      </c>
      <c r="O5486">
        <v>4217.6989170307497</v>
      </c>
      <c r="P5486">
        <v>5349.2381304401888</v>
      </c>
      <c r="Q5486">
        <v>2685.280031442303</v>
      </c>
      <c r="R5486">
        <v>3992.8475003286239</v>
      </c>
      <c r="S5486">
        <v>7342.8454902098783</v>
      </c>
      <c r="T5486">
        <v>4678.9508294653133</v>
      </c>
      <c r="U5486">
        <v>1232.8647061325869</v>
      </c>
      <c r="V5486">
        <v>3179</v>
      </c>
      <c r="W5486">
        <v>2499.0927772410791</v>
      </c>
      <c r="X5486">
        <v>12797.316000000001</v>
      </c>
      <c r="Y5486">
        <v>18768</v>
      </c>
      <c r="Z5486">
        <v>2180.0442484836331</v>
      </c>
      <c r="AA5486">
        <v>36242</v>
      </c>
      <c r="AB5486">
        <v>217</v>
      </c>
      <c r="AC5486">
        <v>6286.0667091041414</v>
      </c>
      <c r="AD5486">
        <v>4842.0274246554118</v>
      </c>
      <c r="AE5486">
        <v>5107.0564783686978</v>
      </c>
      <c r="AF5486">
        <v>23742.18876276735</v>
      </c>
      <c r="AG5486">
        <v>50680</v>
      </c>
      <c r="AH5486">
        <v>8857.2832542739325</v>
      </c>
      <c r="AI5486">
        <v>3014.1511919117111</v>
      </c>
      <c r="AJ5486">
        <v>14249.088695683809</v>
      </c>
      <c r="AK5486">
        <v>1569</v>
      </c>
      <c r="AL5486">
        <v>261732.59375</v>
      </c>
      <c r="AM5486">
        <v>202403.984375</v>
      </c>
      <c r="AN5486">
        <v>59328.60546875</v>
      </c>
      <c r="AO5486" s="5" t="s">
        <v>6257</v>
      </c>
    </row>
    <row r="5487" spans="1:41" ht="14.25" x14ac:dyDescent="0.45">
      <c r="A5487">
        <v>2026</v>
      </c>
      <c r="B5487" s="5" t="s">
        <v>589</v>
      </c>
      <c r="C5487" s="5" t="s">
        <v>277</v>
      </c>
      <c r="D5487" s="5" t="s">
        <v>107</v>
      </c>
      <c r="E5487" s="5" t="s">
        <v>216</v>
      </c>
      <c r="F5487" s="5" t="s">
        <v>283</v>
      </c>
      <c r="G5487" s="5" t="s">
        <v>86</v>
      </c>
      <c r="H5487" s="5" t="s">
        <v>130</v>
      </c>
      <c r="I5487">
        <v>0</v>
      </c>
      <c r="J5487"/>
      <c r="K5487"/>
      <c r="L5487">
        <v>0</v>
      </c>
      <c r="M5487">
        <v>0</v>
      </c>
      <c r="N5487">
        <v>0</v>
      </c>
      <c r="O5487"/>
      <c r="P5487"/>
      <c r="Q5487">
        <v>0</v>
      </c>
      <c r="R5487"/>
      <c r="S5487"/>
      <c r="T5487"/>
      <c r="U5487"/>
      <c r="V5487">
        <v>0</v>
      </c>
      <c r="W5487"/>
      <c r="X5487">
        <v>0</v>
      </c>
      <c r="Y5487"/>
      <c r="Z5487"/>
      <c r="AA5487"/>
      <c r="AB5487"/>
      <c r="AC5487">
        <v>1703.4809478795469</v>
      </c>
      <c r="AD5487"/>
      <c r="AE5487"/>
      <c r="AF5487">
        <v>0</v>
      </c>
      <c r="AG5487"/>
      <c r="AH5487">
        <v>1.04988705194497E-3</v>
      </c>
      <c r="AI5487"/>
      <c r="AJ5487">
        <v>0</v>
      </c>
      <c r="AK5487"/>
      <c r="AL5487">
        <v>1703.4820556640625</v>
      </c>
      <c r="AM5487">
        <v>1703.48095703125</v>
      </c>
      <c r="AN5487">
        <v>1.0498870396986604E-3</v>
      </c>
      <c r="AO5487" s="5" t="s">
        <v>1391</v>
      </c>
    </row>
    <row r="5488" spans="1:41" ht="14.25" x14ac:dyDescent="0.45">
      <c r="A5488">
        <v>2026</v>
      </c>
      <c r="B5488" s="5" t="s">
        <v>4071</v>
      </c>
      <c r="C5488" s="5" t="s">
        <v>277</v>
      </c>
      <c r="D5488" s="5" t="s">
        <v>107</v>
      </c>
      <c r="E5488" s="5" t="s">
        <v>216</v>
      </c>
      <c r="F5488" s="5" t="s">
        <v>283</v>
      </c>
      <c r="G5488" s="5" t="s">
        <v>86</v>
      </c>
      <c r="H5488" s="5" t="s">
        <v>130</v>
      </c>
      <c r="I5488"/>
      <c r="J5488"/>
      <c r="K5488"/>
      <c r="L5488"/>
      <c r="M5488"/>
      <c r="N5488">
        <v>0</v>
      </c>
      <c r="O5488"/>
      <c r="P5488"/>
      <c r="Q5488">
        <v>0</v>
      </c>
      <c r="R5488"/>
      <c r="S5488"/>
      <c r="T5488"/>
      <c r="U5488"/>
      <c r="V5488">
        <v>0</v>
      </c>
      <c r="W5488"/>
      <c r="X5488">
        <v>0</v>
      </c>
      <c r="Y5488">
        <v>0</v>
      </c>
      <c r="Z5488"/>
      <c r="AA5488"/>
      <c r="AB5488"/>
      <c r="AC5488">
        <v>1759.8080736458735</v>
      </c>
      <c r="AD5488"/>
      <c r="AE5488"/>
      <c r="AF5488">
        <v>0</v>
      </c>
      <c r="AG5488"/>
      <c r="AH5488">
        <v>0</v>
      </c>
      <c r="AI5488"/>
      <c r="AJ5488"/>
      <c r="AK5488"/>
      <c r="AL5488">
        <v>1759.80810546875</v>
      </c>
      <c r="AM5488">
        <v>1759.80810546875</v>
      </c>
      <c r="AN5488">
        <v>0</v>
      </c>
      <c r="AO5488" s="5" t="s">
        <v>4890</v>
      </c>
    </row>
    <row r="5489" spans="1:41" ht="14.25" x14ac:dyDescent="0.45">
      <c r="A5489">
        <v>2026</v>
      </c>
      <c r="B5489" s="5" t="s">
        <v>5028</v>
      </c>
      <c r="C5489" s="5" t="s">
        <v>277</v>
      </c>
      <c r="D5489" s="5" t="s">
        <v>107</v>
      </c>
      <c r="E5489" s="5" t="s">
        <v>216</v>
      </c>
      <c r="F5489" s="5" t="s">
        <v>283</v>
      </c>
      <c r="G5489" s="5" t="s">
        <v>86</v>
      </c>
      <c r="H5489" s="5" t="s">
        <v>130</v>
      </c>
      <c r="I5489"/>
      <c r="J5489"/>
      <c r="K5489"/>
      <c r="L5489"/>
      <c r="M5489"/>
      <c r="N5489">
        <v>0</v>
      </c>
      <c r="O5489"/>
      <c r="P5489"/>
      <c r="Q5489">
        <v>0</v>
      </c>
      <c r="R5489"/>
      <c r="S5489"/>
      <c r="T5489"/>
      <c r="U5489"/>
      <c r="V5489">
        <v>0</v>
      </c>
      <c r="W5489"/>
      <c r="X5489">
        <v>0</v>
      </c>
      <c r="Y5489"/>
      <c r="Z5489"/>
      <c r="AA5489"/>
      <c r="AB5489"/>
      <c r="AC5489">
        <v>1819.2818369497591</v>
      </c>
      <c r="AD5489"/>
      <c r="AE5489"/>
      <c r="AF5489">
        <v>0</v>
      </c>
      <c r="AG5489"/>
      <c r="AH5489">
        <v>0</v>
      </c>
      <c r="AI5489"/>
      <c r="AJ5489"/>
      <c r="AK5489"/>
      <c r="AL5489">
        <v>1819.2818603515625</v>
      </c>
      <c r="AM5489">
        <v>1819.2818603515625</v>
      </c>
      <c r="AN5489">
        <v>0</v>
      </c>
      <c r="AO5489" s="5" t="s">
        <v>6258</v>
      </c>
    </row>
    <row r="5490" spans="1:41" ht="14.25" x14ac:dyDescent="0.45">
      <c r="A5490">
        <v>2026</v>
      </c>
      <c r="B5490" s="5" t="s">
        <v>4071</v>
      </c>
      <c r="C5490" s="5" t="s">
        <v>277</v>
      </c>
      <c r="D5490" s="5" t="s">
        <v>107</v>
      </c>
      <c r="E5490" s="5" t="s">
        <v>216</v>
      </c>
      <c r="F5490" s="5" t="s">
        <v>217</v>
      </c>
      <c r="G5490" s="5" t="s">
        <v>86</v>
      </c>
      <c r="H5490" s="5" t="s">
        <v>130</v>
      </c>
      <c r="I5490"/>
      <c r="J5490"/>
      <c r="K5490"/>
      <c r="L5490"/>
      <c r="M5490"/>
      <c r="N5490">
        <v>0</v>
      </c>
      <c r="O5490"/>
      <c r="P5490"/>
      <c r="Q5490">
        <v>128.57931321673786</v>
      </c>
      <c r="R5490"/>
      <c r="S5490"/>
      <c r="T5490"/>
      <c r="U5490"/>
      <c r="V5490">
        <v>61.718070344034174</v>
      </c>
      <c r="W5490"/>
      <c r="X5490">
        <v>0</v>
      </c>
      <c r="Y5490">
        <v>0</v>
      </c>
      <c r="Z5490"/>
      <c r="AA5490"/>
      <c r="AB5490"/>
      <c r="AC5490">
        <v>675.66737319291167</v>
      </c>
      <c r="AD5490">
        <v>128.57931321673786</v>
      </c>
      <c r="AE5490"/>
      <c r="AF5490">
        <v>0</v>
      </c>
      <c r="AG5490"/>
      <c r="AH5490">
        <v>807.47808700111375</v>
      </c>
      <c r="AI5490"/>
      <c r="AJ5490"/>
      <c r="AK5490"/>
      <c r="AL5490">
        <v>1802.0220947265625</v>
      </c>
      <c r="AM5490">
        <v>865.9647216796875</v>
      </c>
      <c r="AN5490">
        <v>936.057373046875</v>
      </c>
      <c r="AO5490" s="5" t="s">
        <v>4891</v>
      </c>
    </row>
    <row r="5491" spans="1:41" ht="14.25" x14ac:dyDescent="0.45">
      <c r="A5491">
        <v>2026</v>
      </c>
      <c r="B5491" s="5" t="s">
        <v>589</v>
      </c>
      <c r="C5491" s="5" t="s">
        <v>277</v>
      </c>
      <c r="D5491" s="5" t="s">
        <v>107</v>
      </c>
      <c r="E5491" s="5" t="s">
        <v>216</v>
      </c>
      <c r="F5491" s="5" t="s">
        <v>217</v>
      </c>
      <c r="G5491" s="5" t="s">
        <v>86</v>
      </c>
      <c r="H5491" s="5" t="s">
        <v>130</v>
      </c>
      <c r="I5491">
        <v>0</v>
      </c>
      <c r="J5491"/>
      <c r="K5491"/>
      <c r="L5491"/>
      <c r="M5491">
        <v>0</v>
      </c>
      <c r="N5491">
        <v>0</v>
      </c>
      <c r="O5491">
        <v>0</v>
      </c>
      <c r="P5491">
        <v>20.909919377513845</v>
      </c>
      <c r="Q5491">
        <v>130.68699610946152</v>
      </c>
      <c r="R5491"/>
      <c r="S5491"/>
      <c r="T5491"/>
      <c r="U5491"/>
      <c r="V5491">
        <v>63.775254101417225</v>
      </c>
      <c r="W5491"/>
      <c r="X5491">
        <v>0</v>
      </c>
      <c r="Y5491"/>
      <c r="Z5491"/>
      <c r="AA5491"/>
      <c r="AB5491"/>
      <c r="AC5491">
        <v>658.66246039168607</v>
      </c>
      <c r="AD5491">
        <v>130.68699610946152</v>
      </c>
      <c r="AE5491"/>
      <c r="AF5491"/>
      <c r="AG5491"/>
      <c r="AH5491">
        <v>810.8067724760615</v>
      </c>
      <c r="AI5491"/>
      <c r="AJ5491">
        <v>0</v>
      </c>
      <c r="AK5491"/>
      <c r="AL5491">
        <v>1815.5284423828125</v>
      </c>
      <c r="AM5491">
        <v>874.03460693359375</v>
      </c>
      <c r="AN5491">
        <v>941.4937744140625</v>
      </c>
      <c r="AO5491" s="5" t="s">
        <v>1392</v>
      </c>
    </row>
    <row r="5492" spans="1:41" ht="14.25" x14ac:dyDescent="0.45">
      <c r="A5492">
        <v>2026</v>
      </c>
      <c r="B5492" s="5" t="s">
        <v>5028</v>
      </c>
      <c r="C5492" s="5" t="s">
        <v>277</v>
      </c>
      <c r="D5492" s="5" t="s">
        <v>107</v>
      </c>
      <c r="E5492" s="5" t="s">
        <v>216</v>
      </c>
      <c r="F5492" s="5" t="s">
        <v>217</v>
      </c>
      <c r="G5492" s="5" t="s">
        <v>86</v>
      </c>
      <c r="H5492" s="5" t="s">
        <v>130</v>
      </c>
      <c r="I5492"/>
      <c r="J5492"/>
      <c r="K5492"/>
      <c r="L5492"/>
      <c r="M5492"/>
      <c r="N5492">
        <v>0</v>
      </c>
      <c r="O5492"/>
      <c r="P5492"/>
      <c r="Q5492">
        <v>125</v>
      </c>
      <c r="R5492"/>
      <c r="S5492"/>
      <c r="T5492"/>
      <c r="U5492"/>
      <c r="V5492">
        <v>34</v>
      </c>
      <c r="W5492"/>
      <c r="X5492">
        <v>0</v>
      </c>
      <c r="Y5492"/>
      <c r="Z5492"/>
      <c r="AA5492"/>
      <c r="AB5492"/>
      <c r="AC5492">
        <v>0</v>
      </c>
      <c r="AD5492">
        <v>125</v>
      </c>
      <c r="AE5492"/>
      <c r="AF5492">
        <v>0</v>
      </c>
      <c r="AG5492"/>
      <c r="AH5492">
        <v>198</v>
      </c>
      <c r="AI5492"/>
      <c r="AJ5492"/>
      <c r="AK5492"/>
      <c r="AL5492">
        <v>482</v>
      </c>
      <c r="AM5492">
        <v>159</v>
      </c>
      <c r="AN5492">
        <v>323</v>
      </c>
      <c r="AO5492" s="5" t="s">
        <v>6259</v>
      </c>
    </row>
    <row r="5493" spans="1:41" ht="14.25" x14ac:dyDescent="0.45">
      <c r="A5493">
        <v>2026</v>
      </c>
      <c r="B5493" s="5" t="s">
        <v>589</v>
      </c>
      <c r="C5493" s="5" t="s">
        <v>277</v>
      </c>
      <c r="D5493" s="5" t="s">
        <v>107</v>
      </c>
      <c r="E5493" s="5" t="s">
        <v>216</v>
      </c>
      <c r="F5493" s="5" t="s">
        <v>284</v>
      </c>
      <c r="G5493" s="5" t="s">
        <v>86</v>
      </c>
      <c r="H5493" s="5" t="s">
        <v>130</v>
      </c>
      <c r="I5493">
        <v>40.643926744336703</v>
      </c>
      <c r="J5493"/>
      <c r="K5493">
        <v>85.348017923198256</v>
      </c>
      <c r="L5493"/>
      <c r="M5493">
        <v>248.82804059241474</v>
      </c>
      <c r="N5493">
        <v>21.955415346389536</v>
      </c>
      <c r="O5493">
        <v>134.64315285568713</v>
      </c>
      <c r="P5493">
        <v>428.65334723903379</v>
      </c>
      <c r="Q5493">
        <v>92.00364526106091</v>
      </c>
      <c r="R5493"/>
      <c r="S5493">
        <v>821.76880655583136</v>
      </c>
      <c r="T5493">
        <v>261.37399221892304</v>
      </c>
      <c r="U5493"/>
      <c r="V5493">
        <v>299.01184709844796</v>
      </c>
      <c r="W5493">
        <v>87.821661385558144</v>
      </c>
      <c r="X5493">
        <v>104.54959688756922</v>
      </c>
      <c r="Y5493">
        <v>1683.2485098898644</v>
      </c>
      <c r="Z5493">
        <v>176.10679862393303</v>
      </c>
      <c r="AA5493"/>
      <c r="AB5493"/>
      <c r="AC5493">
        <v>163.16010090274054</v>
      </c>
      <c r="AD5493">
        <v>316.78527856933476</v>
      </c>
      <c r="AE5493">
        <v>305.28482291170212</v>
      </c>
      <c r="AF5493"/>
      <c r="AG5493">
        <v>2609.7119855196156</v>
      </c>
      <c r="AH5493">
        <v>485.70189763193792</v>
      </c>
      <c r="AI5493"/>
      <c r="AJ5493">
        <v>1796.6131325511581</v>
      </c>
      <c r="AK5493">
        <v>209.09919377513845</v>
      </c>
      <c r="AL5493">
        <v>10372.3134765625</v>
      </c>
      <c r="AM5493">
        <v>7616.3935546875</v>
      </c>
      <c r="AN5493">
        <v>2755.919677734375</v>
      </c>
      <c r="AO5493" s="5" t="s">
        <v>1393</v>
      </c>
    </row>
    <row r="5494" spans="1:41" ht="14.25" x14ac:dyDescent="0.45">
      <c r="A5494">
        <v>2026</v>
      </c>
      <c r="B5494" s="5" t="s">
        <v>5028</v>
      </c>
      <c r="C5494" s="5" t="s">
        <v>277</v>
      </c>
      <c r="D5494" s="5" t="s">
        <v>107</v>
      </c>
      <c r="E5494" s="5" t="s">
        <v>216</v>
      </c>
      <c r="F5494" s="5" t="s">
        <v>284</v>
      </c>
      <c r="G5494" s="5" t="s">
        <v>86</v>
      </c>
      <c r="H5494" s="5" t="s">
        <v>130</v>
      </c>
      <c r="I5494">
        <v>213.8</v>
      </c>
      <c r="J5494"/>
      <c r="K5494">
        <v>166</v>
      </c>
      <c r="L5494"/>
      <c r="M5494">
        <v>335</v>
      </c>
      <c r="N5494">
        <v>175</v>
      </c>
      <c r="O5494">
        <v>255.042</v>
      </c>
      <c r="P5494"/>
      <c r="Q5494">
        <v>106.075</v>
      </c>
      <c r="R5494"/>
      <c r="S5494">
        <v>700</v>
      </c>
      <c r="T5494">
        <v>300</v>
      </c>
      <c r="U5494"/>
      <c r="V5494">
        <v>295</v>
      </c>
      <c r="W5494">
        <v>105.67908142373381</v>
      </c>
      <c r="X5494">
        <v>0</v>
      </c>
      <c r="Y5494">
        <v>1893</v>
      </c>
      <c r="Z5494">
        <v>612.43100000000004</v>
      </c>
      <c r="AA5494"/>
      <c r="AB5494"/>
      <c r="AC5494">
        <v>221.6963338563111</v>
      </c>
      <c r="AD5494">
        <v>1185</v>
      </c>
      <c r="AE5494">
        <v>251</v>
      </c>
      <c r="AF5494">
        <v>1500</v>
      </c>
      <c r="AG5494">
        <v>3394</v>
      </c>
      <c r="AH5494">
        <v>384</v>
      </c>
      <c r="AI5494"/>
      <c r="AJ5494">
        <v>1007.636598039216</v>
      </c>
      <c r="AK5494">
        <v>160</v>
      </c>
      <c r="AL5494">
        <v>13260.3603515625</v>
      </c>
      <c r="AM5494">
        <v>9669.638671875</v>
      </c>
      <c r="AN5494">
        <v>3590.72119140625</v>
      </c>
      <c r="AO5494" s="5" t="s">
        <v>6260</v>
      </c>
    </row>
    <row r="5495" spans="1:41" ht="14.25" x14ac:dyDescent="0.45">
      <c r="A5495">
        <v>2026</v>
      </c>
      <c r="B5495" s="5" t="s">
        <v>4071</v>
      </c>
      <c r="C5495" s="5" t="s">
        <v>277</v>
      </c>
      <c r="D5495" s="5" t="s">
        <v>107</v>
      </c>
      <c r="E5495" s="5" t="s">
        <v>216</v>
      </c>
      <c r="F5495" s="5" t="s">
        <v>284</v>
      </c>
      <c r="G5495" s="5" t="s">
        <v>86</v>
      </c>
      <c r="H5495" s="5" t="s">
        <v>130</v>
      </c>
      <c r="I5495">
        <v>50.618789267161773</v>
      </c>
      <c r="J5495"/>
      <c r="K5495">
        <v>105.949354090592</v>
      </c>
      <c r="L5495"/>
      <c r="M5495">
        <v>244.81501236466889</v>
      </c>
      <c r="N5495">
        <v>0</v>
      </c>
      <c r="O5495">
        <v>182.35529654200056</v>
      </c>
      <c r="P5495"/>
      <c r="Q5495">
        <v>109.11240519572375</v>
      </c>
      <c r="R5495"/>
      <c r="S5495">
        <v>1103.7248246524778</v>
      </c>
      <c r="T5495">
        <v>257.15862643347572</v>
      </c>
      <c r="U5495"/>
      <c r="V5495">
        <v>303.44717919150133</v>
      </c>
      <c r="W5495">
        <v>86.405298481647847</v>
      </c>
      <c r="X5495">
        <v>102.8634505733903</v>
      </c>
      <c r="Y5495">
        <v>1584.0971388302105</v>
      </c>
      <c r="Z5495">
        <v>144.00883080274642</v>
      </c>
      <c r="AA5495"/>
      <c r="AB5495"/>
      <c r="AC5495">
        <v>157.50451551797522</v>
      </c>
      <c r="AD5495">
        <v>311.67625523737257</v>
      </c>
      <c r="AE5495">
        <v>252.84707628358487</v>
      </c>
      <c r="AF5495">
        <v>1542.9517586008544</v>
      </c>
      <c r="AG5495">
        <v>3043.7295024666187</v>
      </c>
      <c r="AH5495">
        <v>484.4868522006683</v>
      </c>
      <c r="AI5495"/>
      <c r="AJ5495">
        <v>1036.4897739834603</v>
      </c>
      <c r="AK5495">
        <v>164.58152091742446</v>
      </c>
      <c r="AL5495">
        <v>11268.82421875</v>
      </c>
      <c r="AM5495">
        <v>8224.8076171875</v>
      </c>
      <c r="AN5495">
        <v>3044.016357421875</v>
      </c>
      <c r="AO5495" s="5" t="s">
        <v>4892</v>
      </c>
    </row>
    <row r="5496" spans="1:41" ht="14.25" x14ac:dyDescent="0.45">
      <c r="A5496">
        <v>2026</v>
      </c>
      <c r="B5496" s="5" t="s">
        <v>5028</v>
      </c>
      <c r="C5496" s="5" t="s">
        <v>277</v>
      </c>
      <c r="D5496" s="5" t="s">
        <v>107</v>
      </c>
      <c r="E5496" s="5" t="s">
        <v>216</v>
      </c>
      <c r="F5496" s="5" t="s">
        <v>285</v>
      </c>
      <c r="G5496" s="5" t="s">
        <v>86</v>
      </c>
      <c r="H5496" s="5" t="s">
        <v>130</v>
      </c>
      <c r="I5496"/>
      <c r="J5496"/>
      <c r="K5496"/>
      <c r="L5496"/>
      <c r="M5496"/>
      <c r="N5496">
        <v>350</v>
      </c>
      <c r="O5496"/>
      <c r="P5496"/>
      <c r="Q5496">
        <v>0</v>
      </c>
      <c r="R5496"/>
      <c r="S5496"/>
      <c r="T5496"/>
      <c r="U5496"/>
      <c r="V5496">
        <v>0</v>
      </c>
      <c r="W5496"/>
      <c r="X5496">
        <v>0</v>
      </c>
      <c r="Y5496"/>
      <c r="Z5496"/>
      <c r="AA5496"/>
      <c r="AB5496"/>
      <c r="AC5496">
        <v>0</v>
      </c>
      <c r="AD5496"/>
      <c r="AE5496"/>
      <c r="AF5496">
        <v>0</v>
      </c>
      <c r="AG5496">
        <v>0</v>
      </c>
      <c r="AH5496">
        <v>455</v>
      </c>
      <c r="AI5496"/>
      <c r="AJ5496"/>
      <c r="AK5496"/>
      <c r="AL5496">
        <v>805</v>
      </c>
      <c r="AM5496">
        <v>350</v>
      </c>
      <c r="AN5496">
        <v>455</v>
      </c>
      <c r="AO5496" s="5" t="s">
        <v>6261</v>
      </c>
    </row>
    <row r="5497" spans="1:41" ht="14.25" x14ac:dyDescent="0.45">
      <c r="A5497">
        <v>2026</v>
      </c>
      <c r="B5497" s="5" t="s">
        <v>4071</v>
      </c>
      <c r="C5497" s="5" t="s">
        <v>277</v>
      </c>
      <c r="D5497" s="5" t="s">
        <v>107</v>
      </c>
      <c r="E5497" s="5" t="s">
        <v>216</v>
      </c>
      <c r="F5497" s="5" t="s">
        <v>285</v>
      </c>
      <c r="G5497" s="5" t="s">
        <v>86</v>
      </c>
      <c r="H5497" s="5" t="s">
        <v>130</v>
      </c>
      <c r="I5497"/>
      <c r="J5497"/>
      <c r="K5497"/>
      <c r="L5497"/>
      <c r="M5497"/>
      <c r="N5497">
        <v>0</v>
      </c>
      <c r="O5497"/>
      <c r="P5497"/>
      <c r="Q5497">
        <v>0</v>
      </c>
      <c r="R5497"/>
      <c r="S5497"/>
      <c r="T5497"/>
      <c r="U5497"/>
      <c r="V5497">
        <v>0</v>
      </c>
      <c r="W5497"/>
      <c r="X5497">
        <v>51.431725286695148</v>
      </c>
      <c r="Y5497">
        <v>0</v>
      </c>
      <c r="Z5497"/>
      <c r="AA5497"/>
      <c r="AB5497"/>
      <c r="AC5497">
        <v>0</v>
      </c>
      <c r="AD5497"/>
      <c r="AE5497"/>
      <c r="AF5497">
        <v>0</v>
      </c>
      <c r="AG5497">
        <v>0</v>
      </c>
      <c r="AH5497">
        <v>1131.4979563072932</v>
      </c>
      <c r="AI5497"/>
      <c r="AJ5497"/>
      <c r="AK5497"/>
      <c r="AL5497">
        <v>1182.9296875</v>
      </c>
      <c r="AM5497">
        <v>0</v>
      </c>
      <c r="AN5497">
        <v>1182.9296875</v>
      </c>
      <c r="AO5497" s="5" t="s">
        <v>4893</v>
      </c>
    </row>
    <row r="5498" spans="1:41" ht="14.25" x14ac:dyDescent="0.45">
      <c r="A5498">
        <v>2026</v>
      </c>
      <c r="B5498" s="5" t="s">
        <v>589</v>
      </c>
      <c r="C5498" s="5" t="s">
        <v>277</v>
      </c>
      <c r="D5498" s="5" t="s">
        <v>107</v>
      </c>
      <c r="E5498" s="5" t="s">
        <v>216</v>
      </c>
      <c r="F5498" s="5" t="s">
        <v>285</v>
      </c>
      <c r="G5498" s="5" t="s">
        <v>86</v>
      </c>
      <c r="H5498" s="5" t="s">
        <v>130</v>
      </c>
      <c r="I5498">
        <v>0</v>
      </c>
      <c r="J5498"/>
      <c r="K5498"/>
      <c r="L5498"/>
      <c r="M5498">
        <v>0</v>
      </c>
      <c r="N5498">
        <v>0</v>
      </c>
      <c r="O5498">
        <v>0</v>
      </c>
      <c r="P5498">
        <v>20.909919377513845</v>
      </c>
      <c r="Q5498">
        <v>0</v>
      </c>
      <c r="R5498"/>
      <c r="S5498"/>
      <c r="T5498"/>
      <c r="U5498"/>
      <c r="V5498">
        <v>0</v>
      </c>
      <c r="W5498"/>
      <c r="X5498">
        <v>47.047318599406147</v>
      </c>
      <c r="Y5498"/>
      <c r="Z5498"/>
      <c r="AA5498"/>
      <c r="AB5498"/>
      <c r="AC5498">
        <v>0</v>
      </c>
      <c r="AD5498"/>
      <c r="AE5498"/>
      <c r="AF5498"/>
      <c r="AG5498"/>
      <c r="AH5498">
        <v>10.498870519449701</v>
      </c>
      <c r="AI5498"/>
      <c r="AJ5498">
        <v>0</v>
      </c>
      <c r="AK5498"/>
      <c r="AL5498">
        <v>78.456108093261719</v>
      </c>
      <c r="AM5498">
        <v>20.909919738769531</v>
      </c>
      <c r="AN5498">
        <v>57.546188354492188</v>
      </c>
      <c r="AO5498" s="5" t="s">
        <v>1394</v>
      </c>
    </row>
    <row r="5499" spans="1:41" ht="14.25" x14ac:dyDescent="0.45">
      <c r="A5499">
        <v>2026</v>
      </c>
      <c r="B5499" s="5" t="s">
        <v>5028</v>
      </c>
      <c r="C5499" s="5" t="s">
        <v>277</v>
      </c>
      <c r="D5499" s="5" t="s">
        <v>107</v>
      </c>
      <c r="E5499" s="5" t="s">
        <v>286</v>
      </c>
      <c r="F5499" s="5" t="s">
        <v>286</v>
      </c>
      <c r="G5499" s="5" t="s">
        <v>86</v>
      </c>
      <c r="H5499" s="5" t="s">
        <v>130</v>
      </c>
      <c r="I5499">
        <v>4966.4269002035762</v>
      </c>
      <c r="J5499">
        <v>15139.62157663355</v>
      </c>
      <c r="K5499">
        <v>761</v>
      </c>
      <c r="L5499">
        <v>1320</v>
      </c>
      <c r="M5499">
        <v>4660</v>
      </c>
      <c r="N5499">
        <v>3519.098</v>
      </c>
      <c r="O5499">
        <v>6144.7232999999997</v>
      </c>
      <c r="P5499">
        <v>4139.4649599999993</v>
      </c>
      <c r="Q5499">
        <v>1698.422629188045</v>
      </c>
      <c r="R5499">
        <v>2995.1133541685849</v>
      </c>
      <c r="S5499">
        <v>5929</v>
      </c>
      <c r="T5499">
        <v>5900</v>
      </c>
      <c r="U5499">
        <v>724.2</v>
      </c>
      <c r="V5499">
        <v>6638</v>
      </c>
      <c r="W5499">
        <v>2186</v>
      </c>
      <c r="X5499">
        <v>9122.65</v>
      </c>
      <c r="Y5499">
        <v>27460</v>
      </c>
      <c r="Z5499">
        <v>4979.6552049492584</v>
      </c>
      <c r="AA5499">
        <v>36151</v>
      </c>
      <c r="AB5499">
        <v>1667</v>
      </c>
      <c r="AC5499">
        <v>3537.8550000000009</v>
      </c>
      <c r="AD5499">
        <v>10063.263928295761</v>
      </c>
      <c r="AE5499">
        <v>5747</v>
      </c>
      <c r="AF5499">
        <v>9515.07</v>
      </c>
      <c r="AG5499">
        <v>53143</v>
      </c>
      <c r="AH5499">
        <v>8111.1753569425009</v>
      </c>
      <c r="AI5499">
        <v>2662</v>
      </c>
      <c r="AJ5499">
        <v>15441.23054945313</v>
      </c>
      <c r="AK5499">
        <v>4712</v>
      </c>
      <c r="AL5499">
        <v>259033.96875</v>
      </c>
      <c r="AM5499">
        <v>197115.15625</v>
      </c>
      <c r="AN5499">
        <v>61918.8125</v>
      </c>
      <c r="AO5499" s="5" t="s">
        <v>6262</v>
      </c>
    </row>
    <row r="5500" spans="1:41" ht="14.25" x14ac:dyDescent="0.45">
      <c r="A5500">
        <v>2026</v>
      </c>
      <c r="B5500" s="5" t="s">
        <v>4071</v>
      </c>
      <c r="C5500" s="5" t="s">
        <v>277</v>
      </c>
      <c r="D5500" s="5" t="s">
        <v>107</v>
      </c>
      <c r="E5500" s="5" t="s">
        <v>286</v>
      </c>
      <c r="F5500" s="5" t="s">
        <v>286</v>
      </c>
      <c r="G5500" s="5" t="s">
        <v>86</v>
      </c>
      <c r="H5500" s="5" t="s">
        <v>130</v>
      </c>
      <c r="I5500">
        <v>4884.7932721697744</v>
      </c>
      <c r="J5500">
        <v>18696.658435768721</v>
      </c>
      <c r="K5500">
        <v>1090.7570653663008</v>
      </c>
      <c r="L5500">
        <v>1309.4517257992584</v>
      </c>
      <c r="M5500">
        <v>4392.4513512318135</v>
      </c>
      <c r="N5500">
        <v>3268.8439619042106</v>
      </c>
      <c r="O5500">
        <v>6213.472440807147</v>
      </c>
      <c r="P5500">
        <v>4934.4571233496117</v>
      </c>
      <c r="Q5500">
        <v>1586.3370357032684</v>
      </c>
      <c r="R5500">
        <v>3028.8384232046378</v>
      </c>
      <c r="S5500">
        <v>5584.4567316293587</v>
      </c>
      <c r="T5500">
        <v>5451.7628803896851</v>
      </c>
      <c r="U5500">
        <v>794.17459026515075</v>
      </c>
      <c r="V5500">
        <v>6943.2829137038443</v>
      </c>
      <c r="W5500">
        <v>2148.8174824781231</v>
      </c>
      <c r="X5500">
        <v>6400.1638946763442</v>
      </c>
      <c r="Y5500">
        <v>26471.909005061993</v>
      </c>
      <c r="Z5500">
        <v>4217.4014735090022</v>
      </c>
      <c r="AA5500">
        <v>38030.674945993858</v>
      </c>
      <c r="AB5500">
        <v>672.48009446859635</v>
      </c>
      <c r="AC5500">
        <v>3706.067260708679</v>
      </c>
      <c r="AD5500">
        <v>9164.2939478442713</v>
      </c>
      <c r="AE5500">
        <v>6271.9446035366136</v>
      </c>
      <c r="AF5500">
        <v>7449.5474278687643</v>
      </c>
      <c r="AG5500">
        <v>48082.49133602556</v>
      </c>
      <c r="AH5500">
        <v>6255.1264293678632</v>
      </c>
      <c r="AI5500">
        <v>2617.8748170927829</v>
      </c>
      <c r="AJ5500">
        <v>15301.797302629406</v>
      </c>
      <c r="AK5500">
        <v>4704.2038231274573</v>
      </c>
      <c r="AL5500">
        <v>249674.515625</v>
      </c>
      <c r="AM5500">
        <v>194978.65625</v>
      </c>
      <c r="AN5500">
        <v>54695.859375</v>
      </c>
      <c r="AO5500" s="5" t="s">
        <v>4894</v>
      </c>
    </row>
    <row r="5501" spans="1:41" ht="14.25" x14ac:dyDescent="0.45">
      <c r="A5501">
        <v>2026</v>
      </c>
      <c r="B5501" s="5" t="s">
        <v>589</v>
      </c>
      <c r="C5501" s="5" t="s">
        <v>277</v>
      </c>
      <c r="D5501" s="5" t="s">
        <v>107</v>
      </c>
      <c r="E5501" s="5" t="s">
        <v>286</v>
      </c>
      <c r="F5501" s="5" t="s">
        <v>286</v>
      </c>
      <c r="G5501" s="5" t="s">
        <v>86</v>
      </c>
      <c r="H5501" s="5" t="s">
        <v>130</v>
      </c>
      <c r="I5501">
        <v>5112.6852626428308</v>
      </c>
      <c r="J5501">
        <v>13590.272599928432</v>
      </c>
      <c r="K5501">
        <v>1043.2899974732677</v>
      </c>
      <c r="L5501">
        <v>1330.8013638221801</v>
      </c>
      <c r="M5501">
        <v>4098.3441979927138</v>
      </c>
      <c r="N5501">
        <v>3208.5225788826119</v>
      </c>
      <c r="O5501">
        <v>6289.8229352966155</v>
      </c>
      <c r="P5501">
        <v>4666.0234171889606</v>
      </c>
      <c r="Q5501">
        <v>1672.8970856174856</v>
      </c>
      <c r="R5501">
        <v>2930.6448101223264</v>
      </c>
      <c r="S5501">
        <v>5042.2569279477002</v>
      </c>
      <c r="T5501">
        <v>6272.9758132541529</v>
      </c>
      <c r="U5501">
        <v>742.46635993285531</v>
      </c>
      <c r="V5501">
        <v>6851.1350840424111</v>
      </c>
      <c r="W5501">
        <v>2012.5797400857075</v>
      </c>
      <c r="X5501">
        <v>6020.8267854664864</v>
      </c>
      <c r="Y5501">
        <v>28066.339284467958</v>
      </c>
      <c r="Z5501">
        <v>4235.1389254396508</v>
      </c>
      <c r="AA5501">
        <v>38590.800636039341</v>
      </c>
      <c r="AB5501">
        <v>682.70886767582704</v>
      </c>
      <c r="AC5501">
        <v>3681.7502599211525</v>
      </c>
      <c r="AD5501">
        <v>9233.1726436055797</v>
      </c>
      <c r="AE5501">
        <v>6035.6482283193709</v>
      </c>
      <c r="AF5501">
        <v>7013.9992405714802</v>
      </c>
      <c r="AG5501">
        <v>44783.887164495245</v>
      </c>
      <c r="AH5501">
        <v>8017.4589843244667</v>
      </c>
      <c r="AI5501">
        <v>2853.1584990617639</v>
      </c>
      <c r="AJ5501">
        <v>15575.551316755773</v>
      </c>
      <c r="AK5501">
        <v>4730.6654292684152</v>
      </c>
      <c r="AL5501">
        <v>244385.8125</v>
      </c>
      <c r="AM5501">
        <v>188088.5625</v>
      </c>
      <c r="AN5501">
        <v>56297.26171875</v>
      </c>
      <c r="AO5501" s="5" t="s">
        <v>1395</v>
      </c>
    </row>
    <row r="5502" spans="1:41" ht="14.25" x14ac:dyDescent="0.45">
      <c r="A5502">
        <v>2026</v>
      </c>
      <c r="B5502" s="5" t="s">
        <v>5028</v>
      </c>
      <c r="C5502" s="5" t="s">
        <v>277</v>
      </c>
      <c r="D5502" s="5" t="s">
        <v>107</v>
      </c>
      <c r="E5502" s="5" t="s">
        <v>286</v>
      </c>
      <c r="F5502" s="5" t="s">
        <v>286</v>
      </c>
      <c r="G5502" s="5" t="s">
        <v>87</v>
      </c>
      <c r="H5502" s="5" t="s">
        <v>130</v>
      </c>
      <c r="I5502">
        <v>5818.9606676855228</v>
      </c>
      <c r="J5502">
        <v>18580.21623245145</v>
      </c>
      <c r="K5502">
        <v>862</v>
      </c>
      <c r="L5502">
        <v>1549.1690146738961</v>
      </c>
      <c r="M5502">
        <v>5352.8752112456441</v>
      </c>
      <c r="N5502">
        <v>4082.11999099177</v>
      </c>
      <c r="O5502">
        <v>7058.3555863805877</v>
      </c>
      <c r="P5502">
        <v>4787.6720570163207</v>
      </c>
      <c r="Q5502">
        <v>1975.9542476155641</v>
      </c>
      <c r="R5502">
        <v>3416.8659626836902</v>
      </c>
      <c r="S5502">
        <v>6697.8047556083638</v>
      </c>
      <c r="T5502">
        <v>6901.4524734613378</v>
      </c>
      <c r="U5502">
        <v>848.51572372184091</v>
      </c>
      <c r="V5502">
        <v>7870</v>
      </c>
      <c r="W5502">
        <v>2511.0268694813249</v>
      </c>
      <c r="X5502">
        <v>10773.84965</v>
      </c>
      <c r="Y5502">
        <v>31958.875413121648</v>
      </c>
      <c r="Z5502">
        <v>5776.3523665352832</v>
      </c>
      <c r="AA5502">
        <v>44007</v>
      </c>
      <c r="AB5502">
        <v>2051</v>
      </c>
      <c r="AC5502">
        <v>4085.856204897068</v>
      </c>
      <c r="AD5502">
        <v>11707.65671763251</v>
      </c>
      <c r="AE5502">
        <v>6601.4965319804114</v>
      </c>
      <c r="AF5502">
        <v>11167.00880034329</v>
      </c>
      <c r="AG5502">
        <v>67610</v>
      </c>
      <c r="AH5502">
        <v>9540.867465669533</v>
      </c>
      <c r="AI5502">
        <v>3057.801247282383</v>
      </c>
      <c r="AJ5502">
        <v>18453.69988003523</v>
      </c>
      <c r="AK5502">
        <v>5413</v>
      </c>
      <c r="AL5502">
        <v>310517.46875</v>
      </c>
      <c r="AM5502">
        <v>238589.78125</v>
      </c>
      <c r="AN5502">
        <v>71927.6953125</v>
      </c>
      <c r="AO5502" s="5" t="s">
        <v>6263</v>
      </c>
    </row>
    <row r="5503" spans="1:41" ht="14.25" x14ac:dyDescent="0.45">
      <c r="A5503">
        <v>2026</v>
      </c>
      <c r="B5503" s="5" t="s">
        <v>4071</v>
      </c>
      <c r="C5503" s="5" t="s">
        <v>277</v>
      </c>
      <c r="D5503" s="5" t="s">
        <v>107</v>
      </c>
      <c r="E5503" s="5" t="s">
        <v>286</v>
      </c>
      <c r="F5503" s="5" t="s">
        <v>286</v>
      </c>
      <c r="G5503" s="5" t="s">
        <v>87</v>
      </c>
      <c r="H5503" s="5" t="s">
        <v>130</v>
      </c>
      <c r="I5503">
        <v>5675.2715432788837</v>
      </c>
      <c r="J5503">
        <v>21850.30259806932</v>
      </c>
      <c r="K5503">
        <v>1243.630556483706</v>
      </c>
      <c r="L5503">
        <v>1513.7243000000001</v>
      </c>
      <c r="M5503">
        <v>5003.2222906550969</v>
      </c>
      <c r="N5503">
        <v>3748.9829707618428</v>
      </c>
      <c r="O5503">
        <v>7063.5445119428114</v>
      </c>
      <c r="P5503">
        <v>5489.6659016052517</v>
      </c>
      <c r="Q5503">
        <v>1810.4514777981949</v>
      </c>
      <c r="R5503">
        <v>3399.4918385395699</v>
      </c>
      <c r="S5503">
        <v>6368</v>
      </c>
      <c r="T5503">
        <v>6333.9906136982472</v>
      </c>
      <c r="U5503">
        <v>848.51572372184091</v>
      </c>
      <c r="V5503">
        <v>8200</v>
      </c>
      <c r="W5503">
        <v>2466.8592826019099</v>
      </c>
      <c r="X5503">
        <v>8127.8011260127178</v>
      </c>
      <c r="Y5503">
        <v>29999.99903857493</v>
      </c>
      <c r="Z5503">
        <v>4814</v>
      </c>
      <c r="AA5503">
        <v>44007</v>
      </c>
      <c r="AB5503">
        <v>653.76</v>
      </c>
      <c r="AC5503">
        <v>4221.3738300000005</v>
      </c>
      <c r="AD5503">
        <v>10459.00659660022</v>
      </c>
      <c r="AE5503">
        <v>7144.017326754165</v>
      </c>
      <c r="AF5503">
        <v>8655.0652549745391</v>
      </c>
      <c r="AG5503">
        <v>55902</v>
      </c>
      <c r="AH5503">
        <v>6859</v>
      </c>
      <c r="AI5503">
        <v>2981.8731246507659</v>
      </c>
      <c r="AJ5503">
        <v>17778</v>
      </c>
      <c r="AK5503">
        <v>5358.2924826943699</v>
      </c>
      <c r="AL5503">
        <v>287976.84375</v>
      </c>
      <c r="AM5503">
        <v>225057.859375</v>
      </c>
      <c r="AN5503">
        <v>62918.98828125</v>
      </c>
      <c r="AO5503" s="5" t="s">
        <v>4895</v>
      </c>
    </row>
    <row r="5504" spans="1:41" ht="14.25" x14ac:dyDescent="0.45">
      <c r="A5504">
        <v>2026</v>
      </c>
      <c r="B5504" s="5" t="s">
        <v>589</v>
      </c>
      <c r="C5504" s="5" t="s">
        <v>277</v>
      </c>
      <c r="D5504" s="5" t="s">
        <v>107</v>
      </c>
      <c r="E5504" s="5" t="s">
        <v>286</v>
      </c>
      <c r="F5504" s="5" t="s">
        <v>286</v>
      </c>
      <c r="G5504" s="5" t="s">
        <v>87</v>
      </c>
      <c r="H5504" s="5" t="s">
        <v>130</v>
      </c>
      <c r="I5504">
        <v>5675.2777145398159</v>
      </c>
      <c r="J5504">
        <v>15494.66035391361</v>
      </c>
      <c r="K5504">
        <v>1160.1781675144159</v>
      </c>
      <c r="L5504">
        <v>1544.039700368759</v>
      </c>
      <c r="M5504">
        <v>4684.7018254845416</v>
      </c>
      <c r="N5504">
        <v>3796.3367115000001</v>
      </c>
      <c r="O5504">
        <v>7192.1097511005819</v>
      </c>
      <c r="P5504">
        <v>6192</v>
      </c>
      <c r="Q5504">
        <v>1892.9171524340809</v>
      </c>
      <c r="R5504">
        <v>3278.304229723678</v>
      </c>
      <c r="S5504">
        <v>5568.8786573183716</v>
      </c>
      <c r="T5504">
        <v>6600.1171993319495</v>
      </c>
      <c r="U5504">
        <v>784.33949218006615</v>
      </c>
      <c r="V5504">
        <v>161</v>
      </c>
      <c r="W5504">
        <v>2320.9319796590989</v>
      </c>
      <c r="X5504">
        <v>7019.9737480874564</v>
      </c>
      <c r="Y5504">
        <v>31921.14605000001</v>
      </c>
      <c r="Z5504">
        <v>4855.3743670730064</v>
      </c>
      <c r="AA5504">
        <v>44912.340572279267</v>
      </c>
      <c r="AB5504">
        <v>653</v>
      </c>
      <c r="AC5504">
        <v>4259.5503799999997</v>
      </c>
      <c r="AD5504">
        <v>10585.369351459551</v>
      </c>
      <c r="AE5504">
        <v>6856.2460661861987</v>
      </c>
      <c r="AF5504">
        <v>8137.8736002300702</v>
      </c>
      <c r="AG5504">
        <v>53040.366551653322</v>
      </c>
      <c r="AH5504">
        <v>9393.868463197161</v>
      </c>
      <c r="AI5504">
        <v>3261.4076197702871</v>
      </c>
      <c r="AJ5504">
        <v>18160.290148115091</v>
      </c>
      <c r="AK5504">
        <v>5407.5608777687794</v>
      </c>
      <c r="AL5504">
        <v>274810.15625</v>
      </c>
      <c r="AM5504">
        <v>210962.0625</v>
      </c>
      <c r="AN5504">
        <v>63848.09765625</v>
      </c>
      <c r="AO5504" s="5" t="s">
        <v>1396</v>
      </c>
    </row>
    <row r="5505" spans="1:41" ht="14.25" x14ac:dyDescent="0.45">
      <c r="A5505">
        <v>2026</v>
      </c>
      <c r="B5505" s="5" t="s">
        <v>589</v>
      </c>
      <c r="C5505" s="5" t="s">
        <v>277</v>
      </c>
      <c r="D5505" s="5" t="s">
        <v>107</v>
      </c>
      <c r="E5505" s="5" t="s">
        <v>110</v>
      </c>
      <c r="F5505" s="5" t="s">
        <v>110</v>
      </c>
      <c r="G5505" s="5" t="s">
        <v>86</v>
      </c>
      <c r="H5505" s="5" t="s">
        <v>130</v>
      </c>
      <c r="I5505">
        <v>13382.963268630743</v>
      </c>
      <c r="J5505">
        <v>5964.7706441085884</v>
      </c>
      <c r="K5505">
        <v>1868.8753303379647</v>
      </c>
      <c r="L5505">
        <v>3205.4906405728725</v>
      </c>
      <c r="M5505">
        <v>8744.1143020562959</v>
      </c>
      <c r="N5505">
        <v>9041.9718868214241</v>
      </c>
      <c r="O5505">
        <v>5180.5845614860318</v>
      </c>
      <c r="P5505">
        <v>2338.7744823749235</v>
      </c>
      <c r="Q5505">
        <v>3339.5189230157725</v>
      </c>
      <c r="R5505">
        <v>5718.862949750036</v>
      </c>
      <c r="S5505">
        <v>7705.775865754702</v>
      </c>
      <c r="T5505">
        <v>6482.0750070292916</v>
      </c>
      <c r="U5505">
        <v>1463.6943564259691</v>
      </c>
      <c r="V5505">
        <v>5545.310618916671</v>
      </c>
      <c r="W5505">
        <v>3000.5734306732365</v>
      </c>
      <c r="X5505">
        <v>8970.7654113726057</v>
      </c>
      <c r="Y5505">
        <v>34589.188634283404</v>
      </c>
      <c r="Z5505">
        <v>2438.5994829791439</v>
      </c>
      <c r="AA5505">
        <v>47932.880393312909</v>
      </c>
      <c r="AB5505">
        <v>1453.2393967372122</v>
      </c>
      <c r="AC5505">
        <v>8047.5630329688729</v>
      </c>
      <c r="AD5505">
        <v>5068.8812423879253</v>
      </c>
      <c r="AE5505">
        <v>10290.816821643439</v>
      </c>
      <c r="AF5505">
        <v>30309.071307924296</v>
      </c>
      <c r="AG5505">
        <v>74104.700004838334</v>
      </c>
      <c r="AH5505">
        <v>19286.536584155263</v>
      </c>
      <c r="AI5505">
        <v>3268.220398705414</v>
      </c>
      <c r="AJ5505">
        <v>16430.865248122598</v>
      </c>
      <c r="AK5505">
        <v>4120.8738360902871</v>
      </c>
      <c r="AL5505">
        <v>349295.5625</v>
      </c>
      <c r="AM5505">
        <v>274145.0625</v>
      </c>
      <c r="AN5505">
        <v>75150.515625</v>
      </c>
      <c r="AO5505" s="5" t="s">
        <v>1397</v>
      </c>
    </row>
    <row r="5506" spans="1:41" ht="14.25" x14ac:dyDescent="0.45">
      <c r="A5506">
        <v>2026</v>
      </c>
      <c r="B5506" s="5" t="s">
        <v>5028</v>
      </c>
      <c r="C5506" s="5" t="s">
        <v>277</v>
      </c>
      <c r="D5506" s="5" t="s">
        <v>107</v>
      </c>
      <c r="E5506" s="5" t="s">
        <v>110</v>
      </c>
      <c r="F5506" s="5" t="s">
        <v>110</v>
      </c>
      <c r="G5506" s="5" t="s">
        <v>86</v>
      </c>
      <c r="H5506" s="5" t="s">
        <v>130</v>
      </c>
      <c r="I5506">
        <v>10860.28235098088</v>
      </c>
      <c r="J5506">
        <v>24831.007075515739</v>
      </c>
      <c r="K5506">
        <v>1806.8707999999999</v>
      </c>
      <c r="L5506">
        <v>1888</v>
      </c>
      <c r="M5506">
        <v>10128.963396818281</v>
      </c>
      <c r="N5506">
        <v>8915.7999999999993</v>
      </c>
      <c r="O5506">
        <v>5807.6150434772717</v>
      </c>
      <c r="P5506">
        <v>7736</v>
      </c>
      <c r="Q5506">
        <v>3601.404109175644</v>
      </c>
      <c r="R5506">
        <v>5885</v>
      </c>
      <c r="S5506">
        <v>10500</v>
      </c>
      <c r="T5506">
        <v>8000</v>
      </c>
      <c r="U5506">
        <v>1400</v>
      </c>
      <c r="V5506">
        <v>4852</v>
      </c>
      <c r="W5506">
        <v>3803.2982455867659</v>
      </c>
      <c r="X5506">
        <v>13981.35</v>
      </c>
      <c r="Y5506">
        <v>33161</v>
      </c>
      <c r="Z5506">
        <v>3513.4839999999999</v>
      </c>
      <c r="AA5506">
        <v>47151</v>
      </c>
      <c r="AB5506">
        <v>740</v>
      </c>
      <c r="AC5506">
        <v>8054.1065549313771</v>
      </c>
      <c r="AD5506">
        <v>7036.2020000000002</v>
      </c>
      <c r="AE5506">
        <v>9796</v>
      </c>
      <c r="AF5506">
        <v>28900</v>
      </c>
      <c r="AG5506">
        <v>75735</v>
      </c>
      <c r="AH5506">
        <v>15590</v>
      </c>
      <c r="AI5506">
        <v>3991</v>
      </c>
      <c r="AJ5506">
        <v>16621</v>
      </c>
      <c r="AK5506">
        <v>3898</v>
      </c>
      <c r="AL5506">
        <v>378184.375</v>
      </c>
      <c r="AM5506">
        <v>292901.0625</v>
      </c>
      <c r="AN5506">
        <v>85283.296875</v>
      </c>
      <c r="AO5506" s="5" t="s">
        <v>6264</v>
      </c>
    </row>
    <row r="5507" spans="1:41" ht="14.25" x14ac:dyDescent="0.45">
      <c r="A5507">
        <v>2026</v>
      </c>
      <c r="B5507" s="5" t="s">
        <v>4071</v>
      </c>
      <c r="C5507" s="5" t="s">
        <v>277</v>
      </c>
      <c r="D5507" s="5" t="s">
        <v>107</v>
      </c>
      <c r="E5507" s="5" t="s">
        <v>110</v>
      </c>
      <c r="F5507" s="5" t="s">
        <v>110</v>
      </c>
      <c r="G5507" s="5" t="s">
        <v>86</v>
      </c>
      <c r="H5507" s="5" t="s">
        <v>130</v>
      </c>
      <c r="I5507">
        <v>7213.9381076861855</v>
      </c>
      <c r="J5507">
        <v>8205.9633874588926</v>
      </c>
      <c r="K5507">
        <v>1900.3518462526047</v>
      </c>
      <c r="L5507">
        <v>2216.7073598565607</v>
      </c>
      <c r="M5507">
        <v>9194.0682248782978</v>
      </c>
      <c r="N5507">
        <v>9037.960034123982</v>
      </c>
      <c r="O5507">
        <v>5626.0255445773892</v>
      </c>
      <c r="P5507">
        <v>6589.0549599999131</v>
      </c>
      <c r="Q5507">
        <v>3542.0340019828104</v>
      </c>
      <c r="R5507">
        <v>6053.514066244019</v>
      </c>
      <c r="S5507">
        <v>7581.0363072588643</v>
      </c>
      <c r="T5507">
        <v>6994.7146389905402</v>
      </c>
      <c r="U5507">
        <v>1440.0883080274641</v>
      </c>
      <c r="V5507">
        <v>5494.9655296305091</v>
      </c>
      <c r="W5507">
        <v>3785.3749811007629</v>
      </c>
      <c r="X5507">
        <v>9050.9550159526116</v>
      </c>
      <c r="Y5507">
        <v>33826.645721059394</v>
      </c>
      <c r="Z5507">
        <v>2495.4673109104483</v>
      </c>
      <c r="AA5507">
        <v>49418.687558973899</v>
      </c>
      <c r="AB5507">
        <v>1429.801962970125</v>
      </c>
      <c r="AC5507">
        <v>8452.7575051569638</v>
      </c>
      <c r="AD5507">
        <v>6241.1853459116519</v>
      </c>
      <c r="AE5507">
        <v>9834.8002753008586</v>
      </c>
      <c r="AF5507">
        <v>29639.07464821668</v>
      </c>
      <c r="AG5507">
        <v>74934.995108209099</v>
      </c>
      <c r="AH5507">
        <v>15374.999957204647</v>
      </c>
      <c r="AI5507">
        <v>3391.4079654046777</v>
      </c>
      <c r="AJ5507">
        <v>16262.355621322986</v>
      </c>
      <c r="AK5507">
        <v>3915.7100567387079</v>
      </c>
      <c r="AL5507">
        <v>349144.625</v>
      </c>
      <c r="AM5507">
        <v>274659</v>
      </c>
      <c r="AN5507">
        <v>74485.625</v>
      </c>
      <c r="AO5507" s="5" t="s">
        <v>4896</v>
      </c>
    </row>
    <row r="5508" spans="1:41" ht="14.25" x14ac:dyDescent="0.45">
      <c r="A5508">
        <v>2026</v>
      </c>
      <c r="B5508" s="5" t="s">
        <v>589</v>
      </c>
      <c r="C5508" s="5" t="s">
        <v>277</v>
      </c>
      <c r="D5508" s="5" t="s">
        <v>107</v>
      </c>
      <c r="E5508" s="5" t="s">
        <v>110</v>
      </c>
      <c r="F5508" s="5" t="s">
        <v>110</v>
      </c>
      <c r="G5508" s="5" t="s">
        <v>87</v>
      </c>
      <c r="H5508" s="5" t="s">
        <v>130</v>
      </c>
      <c r="I5508">
        <v>16340.702563455259</v>
      </c>
      <c r="J5508">
        <v>6800.6064293326854</v>
      </c>
      <c r="K5508">
        <v>2494.453339357362</v>
      </c>
      <c r="L5508">
        <v>3719.1161226269469</v>
      </c>
      <c r="M5508">
        <v>9995.2810270605969</v>
      </c>
      <c r="N5508">
        <v>10698.497197500001</v>
      </c>
      <c r="O5508">
        <v>5923.749066444545</v>
      </c>
      <c r="P5508">
        <v>2940</v>
      </c>
      <c r="Q5508">
        <v>3778.7337335945149</v>
      </c>
      <c r="R5508">
        <v>6397.2858575765194</v>
      </c>
      <c r="S5508">
        <v>8510.5799585557052</v>
      </c>
      <c r="T5508">
        <v>6738.1949650083479</v>
      </c>
      <c r="U5508">
        <v>1546.242833587497</v>
      </c>
      <c r="V5508">
        <v>131</v>
      </c>
      <c r="W5508">
        <v>3460.2985878553841</v>
      </c>
      <c r="X5508">
        <v>10459.45016058247</v>
      </c>
      <c r="Y5508">
        <v>40146</v>
      </c>
      <c r="Z5508">
        <v>2795.7320006888008</v>
      </c>
      <c r="AA5508">
        <v>55784.741786993429</v>
      </c>
      <c r="AB5508">
        <v>1390</v>
      </c>
      <c r="AC5508">
        <v>9310.5175100000015</v>
      </c>
      <c r="AD5508">
        <v>5811.2181175904607</v>
      </c>
      <c r="AE5508">
        <v>11763.29615294941</v>
      </c>
      <c r="AF5508">
        <v>35165.585678642223</v>
      </c>
      <c r="AG5508">
        <v>87766.844289771048</v>
      </c>
      <c r="AH5508">
        <v>22487.10772399481</v>
      </c>
      <c r="AI5508">
        <v>3735.8593695133441</v>
      </c>
      <c r="AJ5508">
        <v>19157.542113420281</v>
      </c>
      <c r="AK5508">
        <v>4467.9871569488114</v>
      </c>
      <c r="AL5508">
        <v>399716.59375</v>
      </c>
      <c r="AM5508">
        <v>314242.4375</v>
      </c>
      <c r="AN5508">
        <v>85474.171875</v>
      </c>
      <c r="AO5508" s="5" t="s">
        <v>1398</v>
      </c>
    </row>
    <row r="5509" spans="1:41" ht="14.25" x14ac:dyDescent="0.45">
      <c r="A5509">
        <v>2026</v>
      </c>
      <c r="B5509" s="5" t="s">
        <v>4071</v>
      </c>
      <c r="C5509" s="5" t="s">
        <v>277</v>
      </c>
      <c r="D5509" s="5" t="s">
        <v>107</v>
      </c>
      <c r="E5509" s="5" t="s">
        <v>110</v>
      </c>
      <c r="F5509" s="5" t="s">
        <v>110</v>
      </c>
      <c r="G5509" s="5" t="s">
        <v>87</v>
      </c>
      <c r="H5509" s="5" t="s">
        <v>130</v>
      </c>
      <c r="I5509">
        <v>8348.2289186629241</v>
      </c>
      <c r="J5509">
        <v>7977.5307378048328</v>
      </c>
      <c r="K5509">
        <v>2166.6929320107629</v>
      </c>
      <c r="L5509">
        <v>2562.5104999999999</v>
      </c>
      <c r="M5509">
        <v>10472.443054559741</v>
      </c>
      <c r="N5509">
        <v>10365.486591969009</v>
      </c>
      <c r="O5509">
        <v>6395.728352870492</v>
      </c>
      <c r="P5509">
        <v>7753.9018438375588</v>
      </c>
      <c r="Q5509">
        <v>4042.4452994368339</v>
      </c>
      <c r="R5509">
        <v>6794.311477634953</v>
      </c>
      <c r="S5509">
        <v>8644</v>
      </c>
      <c r="T5509">
        <v>8126.6294666317144</v>
      </c>
      <c r="U5509">
        <v>1523.391954273397</v>
      </c>
      <c r="V5509">
        <v>6489</v>
      </c>
      <c r="W5509">
        <v>4345.6400957276337</v>
      </c>
      <c r="X5509">
        <v>9723.6012029378035</v>
      </c>
      <c r="Y5509">
        <v>38985</v>
      </c>
      <c r="Z5509">
        <v>2848</v>
      </c>
      <c r="AA5509">
        <v>57172</v>
      </c>
      <c r="AB5509">
        <v>1390</v>
      </c>
      <c r="AC5509">
        <v>9628.0630299999975</v>
      </c>
      <c r="AD5509">
        <v>7122.9272080310893</v>
      </c>
      <c r="AE5509">
        <v>11202.264690331909</v>
      </c>
      <c r="AF5509">
        <v>34435.39727228327</v>
      </c>
      <c r="AG5509">
        <v>87120</v>
      </c>
      <c r="AH5509">
        <v>17090</v>
      </c>
      <c r="AI5509">
        <v>3862.9609791644698</v>
      </c>
      <c r="AJ5509">
        <v>18894</v>
      </c>
      <c r="AK5509">
        <v>4192.5839105977957</v>
      </c>
      <c r="AL5509">
        <v>399674.75</v>
      </c>
      <c r="AM5509">
        <v>316141.53125</v>
      </c>
      <c r="AN5509">
        <v>83533.203125</v>
      </c>
      <c r="AO5509" s="5" t="s">
        <v>4897</v>
      </c>
    </row>
    <row r="5510" spans="1:41" ht="14.25" x14ac:dyDescent="0.45">
      <c r="A5510">
        <v>2026</v>
      </c>
      <c r="B5510" s="5" t="s">
        <v>5028</v>
      </c>
      <c r="C5510" s="5" t="s">
        <v>277</v>
      </c>
      <c r="D5510" s="5" t="s">
        <v>107</v>
      </c>
      <c r="E5510" s="5" t="s">
        <v>110</v>
      </c>
      <c r="F5510" s="5" t="s">
        <v>110</v>
      </c>
      <c r="G5510" s="5" t="s">
        <v>87</v>
      </c>
      <c r="H5510" s="5" t="s">
        <v>130</v>
      </c>
      <c r="I5510">
        <v>12724.55169686009</v>
      </c>
      <c r="J5510">
        <v>29949.47792258644</v>
      </c>
      <c r="K5510">
        <v>2046.6958385532439</v>
      </c>
      <c r="L5510">
        <v>2215.781136139633</v>
      </c>
      <c r="M5510">
        <v>11634.99508206933</v>
      </c>
      <c r="N5510">
        <v>10342.24264731599</v>
      </c>
      <c r="O5510">
        <v>6671.1241636666919</v>
      </c>
      <c r="P5510">
        <v>8947.3959301806062</v>
      </c>
      <c r="Q5510">
        <v>4189.8933896728422</v>
      </c>
      <c r="R5510">
        <v>6713.687868409701</v>
      </c>
      <c r="S5510">
        <v>11861.519638031339</v>
      </c>
      <c r="T5510">
        <v>9357.9016589306266</v>
      </c>
      <c r="U5510">
        <v>1500.8787726831499</v>
      </c>
      <c r="V5510">
        <v>5752</v>
      </c>
      <c r="W5510">
        <v>4368.7941845011683</v>
      </c>
      <c r="X5510">
        <v>16511.97435</v>
      </c>
      <c r="Y5510">
        <v>41024</v>
      </c>
      <c r="Z5510">
        <v>4075.6078047356809</v>
      </c>
      <c r="AA5510">
        <v>57172</v>
      </c>
      <c r="AB5510">
        <v>911</v>
      </c>
      <c r="AC5510">
        <v>9251.6367653697889</v>
      </c>
      <c r="AD5510">
        <v>8185.9561866693648</v>
      </c>
      <c r="AE5510">
        <v>11252.52480029234</v>
      </c>
      <c r="AF5510">
        <v>33917.412518239064</v>
      </c>
      <c r="AG5510">
        <v>96356</v>
      </c>
      <c r="AH5510">
        <v>18627.417500894458</v>
      </c>
      <c r="AI5510">
        <v>4584.4044995882759</v>
      </c>
      <c r="AJ5510">
        <v>19863.633583071431</v>
      </c>
      <c r="AK5510">
        <v>4215</v>
      </c>
      <c r="AL5510">
        <v>454225.5</v>
      </c>
      <c r="AM5510">
        <v>355248.71875</v>
      </c>
      <c r="AN5510">
        <v>98976.7734375</v>
      </c>
      <c r="AO5510" s="5" t="s">
        <v>6265</v>
      </c>
    </row>
    <row r="5511" spans="1:41" ht="14.25" x14ac:dyDescent="0.45">
      <c r="A5511">
        <v>2026</v>
      </c>
      <c r="B5511" s="5" t="s">
        <v>4071</v>
      </c>
      <c r="C5511" s="5" t="s">
        <v>277</v>
      </c>
      <c r="D5511" s="5" t="s">
        <v>107</v>
      </c>
      <c r="E5511" s="5" t="s">
        <v>4072</v>
      </c>
      <c r="F5511" s="5" t="s">
        <v>4072</v>
      </c>
      <c r="G5511" s="5" t="s">
        <v>86</v>
      </c>
      <c r="H5511" s="5" t="s">
        <v>130</v>
      </c>
      <c r="I5511"/>
      <c r="J5511"/>
      <c r="K5511"/>
      <c r="L5511"/>
      <c r="M5511"/>
      <c r="N5511"/>
      <c r="O5511">
        <v>1692.4946430444493</v>
      </c>
      <c r="P5511"/>
      <c r="Q5511"/>
      <c r="R5511"/>
      <c r="S5511"/>
      <c r="T5511"/>
      <c r="U5511"/>
      <c r="V5511"/>
      <c r="W5511"/>
      <c r="X5511"/>
      <c r="Y5511"/>
      <c r="Z5511"/>
      <c r="AA5511"/>
      <c r="AB5511"/>
      <c r="AC5511"/>
      <c r="AD5511"/>
      <c r="AE5511"/>
      <c r="AF5511"/>
      <c r="AG5511"/>
      <c r="AH5511"/>
      <c r="AI5511"/>
      <c r="AJ5511"/>
      <c r="AK5511"/>
      <c r="AL5511">
        <v>1692.49462890625</v>
      </c>
      <c r="AM5511">
        <v>0</v>
      </c>
      <c r="AN5511">
        <v>1692.49462890625</v>
      </c>
      <c r="AO5511" s="5" t="s">
        <v>4898</v>
      </c>
    </row>
    <row r="5512" spans="1:41" ht="14.25" x14ac:dyDescent="0.45">
      <c r="A5512">
        <v>2026</v>
      </c>
      <c r="B5512" s="5" t="s">
        <v>5028</v>
      </c>
      <c r="C5512" s="5" t="s">
        <v>277</v>
      </c>
      <c r="D5512" s="5" t="s">
        <v>107</v>
      </c>
      <c r="E5512" s="5" t="s">
        <v>4072</v>
      </c>
      <c r="F5512" s="5" t="s">
        <v>4072</v>
      </c>
      <c r="G5512" s="5" t="s">
        <v>86</v>
      </c>
      <c r="H5512" s="5" t="s">
        <v>130</v>
      </c>
      <c r="I5512"/>
      <c r="J5512"/>
      <c r="K5512"/>
      <c r="L5512"/>
      <c r="M5512"/>
      <c r="N5512"/>
      <c r="O5512">
        <v>1660.74</v>
      </c>
      <c r="P5512"/>
      <c r="Q5512"/>
      <c r="R5512"/>
      <c r="S5512"/>
      <c r="T5512"/>
      <c r="U5512"/>
      <c r="V5512"/>
      <c r="W5512"/>
      <c r="X5512"/>
      <c r="Y5512"/>
      <c r="Z5512"/>
      <c r="AA5512"/>
      <c r="AB5512"/>
      <c r="AC5512"/>
      <c r="AD5512"/>
      <c r="AE5512"/>
      <c r="AF5512"/>
      <c r="AG5512"/>
      <c r="AH5512"/>
      <c r="AI5512"/>
      <c r="AJ5512"/>
      <c r="AK5512"/>
      <c r="AL5512">
        <v>1660.739990234375</v>
      </c>
      <c r="AM5512">
        <v>0</v>
      </c>
      <c r="AN5512">
        <v>1660.739990234375</v>
      </c>
      <c r="AO5512" s="5" t="s">
        <v>6266</v>
      </c>
    </row>
    <row r="5513" spans="1:41" ht="14.25" x14ac:dyDescent="0.45">
      <c r="A5513">
        <v>2026</v>
      </c>
      <c r="B5513" s="5" t="s">
        <v>5028</v>
      </c>
      <c r="C5513" s="5" t="s">
        <v>277</v>
      </c>
      <c r="D5513" s="5" t="s">
        <v>107</v>
      </c>
      <c r="E5513" s="5" t="s">
        <v>4072</v>
      </c>
      <c r="F5513" s="5" t="s">
        <v>4072</v>
      </c>
      <c r="G5513" s="5" t="s">
        <v>87</v>
      </c>
      <c r="H5513" s="5" t="s">
        <v>130</v>
      </c>
      <c r="I5513"/>
      <c r="J5513"/>
      <c r="K5513"/>
      <c r="L5513"/>
      <c r="M5513"/>
      <c r="N5513"/>
      <c r="O5513">
        <v>1907.668235691865</v>
      </c>
      <c r="P5513"/>
      <c r="Q5513"/>
      <c r="R5513"/>
      <c r="S5513"/>
      <c r="T5513"/>
      <c r="U5513"/>
      <c r="V5513"/>
      <c r="W5513"/>
      <c r="X5513"/>
      <c r="Y5513"/>
      <c r="Z5513"/>
      <c r="AA5513"/>
      <c r="AB5513"/>
      <c r="AC5513"/>
      <c r="AD5513"/>
      <c r="AE5513"/>
      <c r="AF5513"/>
      <c r="AG5513"/>
      <c r="AH5513"/>
      <c r="AI5513"/>
      <c r="AJ5513"/>
      <c r="AK5513"/>
      <c r="AL5513">
        <v>1907.668212890625</v>
      </c>
      <c r="AM5513">
        <v>0</v>
      </c>
      <c r="AN5513">
        <v>1907.668212890625</v>
      </c>
      <c r="AO5513" s="5" t="s">
        <v>6267</v>
      </c>
    </row>
    <row r="5514" spans="1:41" ht="14.25" x14ac:dyDescent="0.45">
      <c r="A5514">
        <v>2026</v>
      </c>
      <c r="B5514" s="5" t="s">
        <v>4071</v>
      </c>
      <c r="C5514" s="5" t="s">
        <v>277</v>
      </c>
      <c r="D5514" s="5" t="s">
        <v>107</v>
      </c>
      <c r="E5514" s="5" t="s">
        <v>4072</v>
      </c>
      <c r="F5514" s="5" t="s">
        <v>4072</v>
      </c>
      <c r="G5514" s="5" t="s">
        <v>87</v>
      </c>
      <c r="H5514" s="5" t="s">
        <v>130</v>
      </c>
      <c r="I5514"/>
      <c r="J5514"/>
      <c r="K5514"/>
      <c r="L5514"/>
      <c r="M5514"/>
      <c r="N5514"/>
      <c r="O5514">
        <v>1924.0467164309559</v>
      </c>
      <c r="P5514"/>
      <c r="Q5514"/>
      <c r="R5514"/>
      <c r="S5514"/>
      <c r="T5514"/>
      <c r="U5514"/>
      <c r="V5514"/>
      <c r="W5514"/>
      <c r="X5514"/>
      <c r="Y5514"/>
      <c r="Z5514"/>
      <c r="AA5514"/>
      <c r="AB5514"/>
      <c r="AC5514"/>
      <c r="AD5514"/>
      <c r="AE5514"/>
      <c r="AF5514"/>
      <c r="AG5514"/>
      <c r="AH5514"/>
      <c r="AI5514"/>
      <c r="AJ5514"/>
      <c r="AK5514"/>
      <c r="AL5514">
        <v>1924.0467529296875</v>
      </c>
      <c r="AM5514">
        <v>0</v>
      </c>
      <c r="AN5514">
        <v>1924.0467529296875</v>
      </c>
      <c r="AO5514" s="5" t="s">
        <v>4899</v>
      </c>
    </row>
    <row r="5515" spans="1:41" ht="14.25" x14ac:dyDescent="0.45">
      <c r="A5515">
        <v>2026</v>
      </c>
      <c r="B5515" s="5" t="s">
        <v>5028</v>
      </c>
      <c r="C5515" s="5" t="s">
        <v>277</v>
      </c>
      <c r="D5515" s="5" t="s">
        <v>107</v>
      </c>
      <c r="E5515" s="5" t="s">
        <v>291</v>
      </c>
      <c r="F5515" s="5" t="s">
        <v>291</v>
      </c>
      <c r="G5515" s="5" t="s">
        <v>86</v>
      </c>
      <c r="H5515" s="5" t="s">
        <v>130</v>
      </c>
      <c r="I5515">
        <v>2866.6778305841199</v>
      </c>
      <c r="J5515">
        <v>7320.318433748932</v>
      </c>
      <c r="K5515">
        <v>293</v>
      </c>
      <c r="L5515">
        <v>188</v>
      </c>
      <c r="M5515">
        <v>1380</v>
      </c>
      <c r="N5515">
        <v>1094.0920000000001</v>
      </c>
      <c r="O5515"/>
      <c r="P5515">
        <v>832.34295999999995</v>
      </c>
      <c r="Q5515">
        <v>993.4281001299795</v>
      </c>
      <c r="R5515">
        <v>741.76983962871293</v>
      </c>
      <c r="S5515">
        <v>2668</v>
      </c>
      <c r="T5515">
        <v>2600</v>
      </c>
      <c r="U5515">
        <v>234</v>
      </c>
      <c r="V5515">
        <v>1928</v>
      </c>
      <c r="W5515">
        <v>768</v>
      </c>
      <c r="X5515">
        <v>2740.05</v>
      </c>
      <c r="Y5515">
        <v>12495</v>
      </c>
      <c r="Z5515">
        <v>1756.149086319962</v>
      </c>
      <c r="AA5515">
        <v>11444</v>
      </c>
      <c r="AB5515">
        <v>310</v>
      </c>
      <c r="AC5515">
        <v>1199.0925</v>
      </c>
      <c r="AD5515">
        <v>4079.06539038551</v>
      </c>
      <c r="AE5515">
        <v>1891</v>
      </c>
      <c r="AF5515">
        <v>3078</v>
      </c>
      <c r="AG5515">
        <v>16236</v>
      </c>
      <c r="AH5515">
        <v>3933.3775683972231</v>
      </c>
      <c r="AI5515">
        <v>813</v>
      </c>
      <c r="AJ5515">
        <v>8187.2305494531247</v>
      </c>
      <c r="AK5515">
        <v>3200</v>
      </c>
      <c r="AL5515">
        <v>95269.59375</v>
      </c>
      <c r="AM5515">
        <v>72485.1015625</v>
      </c>
      <c r="AN5515">
        <v>22784.4921875</v>
      </c>
      <c r="AO5515" s="5" t="s">
        <v>6268</v>
      </c>
    </row>
    <row r="5516" spans="1:41" ht="14.25" x14ac:dyDescent="0.45">
      <c r="A5516">
        <v>2026</v>
      </c>
      <c r="B5516" s="5" t="s">
        <v>589</v>
      </c>
      <c r="C5516" s="5" t="s">
        <v>277</v>
      </c>
      <c r="D5516" s="5" t="s">
        <v>107</v>
      </c>
      <c r="E5516" s="5" t="s">
        <v>291</v>
      </c>
      <c r="F5516" s="5" t="s">
        <v>291</v>
      </c>
      <c r="G5516" s="5" t="s">
        <v>86</v>
      </c>
      <c r="H5516" s="5" t="s">
        <v>130</v>
      </c>
      <c r="I5516">
        <v>2945.8179288890433</v>
      </c>
      <c r="J5516">
        <v>5659.2351125232353</v>
      </c>
      <c r="K5516">
        <v>215.32815839008683</v>
      </c>
      <c r="L5516">
        <v>196.13504376107986</v>
      </c>
      <c r="M5516">
        <v>1066.4058882532061</v>
      </c>
      <c r="N5516">
        <v>706.12797737864253</v>
      </c>
      <c r="O5516">
        <v>1794.1819051633886</v>
      </c>
      <c r="P5516">
        <v>798.90947164054694</v>
      </c>
      <c r="Q5516">
        <v>831.57423409190096</v>
      </c>
      <c r="R5516">
        <v>785.33191493576737</v>
      </c>
      <c r="S5516">
        <v>2314.2023856657465</v>
      </c>
      <c r="T5516">
        <v>2509.1903253016612</v>
      </c>
      <c r="U5516">
        <v>240.46407284140921</v>
      </c>
      <c r="V5516">
        <v>1912.2121270736411</v>
      </c>
      <c r="W5516">
        <v>608.47865388565288</v>
      </c>
      <c r="X5516">
        <v>1529.2941034926794</v>
      </c>
      <c r="Y5516">
        <v>12749.823340439067</v>
      </c>
      <c r="Z5516">
        <v>1517.1032527840953</v>
      </c>
      <c r="AA5516">
        <v>11966.012384360991</v>
      </c>
      <c r="AB5516">
        <v>254.05552043679322</v>
      </c>
      <c r="AC5516">
        <v>1064.9551266819151</v>
      </c>
      <c r="AD5516">
        <v>3601.6182942368337</v>
      </c>
      <c r="AE5516">
        <v>1920.5760948246466</v>
      </c>
      <c r="AF5516">
        <v>1310.9187928579354</v>
      </c>
      <c r="AG5516">
        <v>14271.677136604165</v>
      </c>
      <c r="AH5516">
        <v>2559.3849788283715</v>
      </c>
      <c r="AI5516">
        <v>760.07556937262825</v>
      </c>
      <c r="AJ5516">
        <v>8441.086825148046</v>
      </c>
      <c r="AK5516">
        <v>3257.310648270196</v>
      </c>
      <c r="AL5516">
        <v>87787.484375</v>
      </c>
      <c r="AM5516">
        <v>67317.9609375</v>
      </c>
      <c r="AN5516">
        <v>20469.52734375</v>
      </c>
      <c r="AO5516" s="5" t="s">
        <v>1399</v>
      </c>
    </row>
    <row r="5517" spans="1:41" ht="14.25" x14ac:dyDescent="0.45">
      <c r="A5517">
        <v>2026</v>
      </c>
      <c r="B5517" s="5" t="s">
        <v>4071</v>
      </c>
      <c r="C5517" s="5" t="s">
        <v>277</v>
      </c>
      <c r="D5517" s="5" t="s">
        <v>107</v>
      </c>
      <c r="E5517" s="5" t="s">
        <v>291</v>
      </c>
      <c r="F5517" s="5" t="s">
        <v>291</v>
      </c>
      <c r="G5517" s="5" t="s">
        <v>86</v>
      </c>
      <c r="H5517" s="5" t="s">
        <v>130</v>
      </c>
      <c r="I5517">
        <v>2794.7807826653388</v>
      </c>
      <c r="J5517">
        <v>10674.153285656232</v>
      </c>
      <c r="K5517">
        <v>221.95845468492882</v>
      </c>
      <c r="L5517">
        <v>193.38328707797373</v>
      </c>
      <c r="M5517">
        <v>1028.8062311368922</v>
      </c>
      <c r="N5517">
        <v>851.05375701583148</v>
      </c>
      <c r="O5517"/>
      <c r="P5517">
        <v>807.04210232312721</v>
      </c>
      <c r="Q5517">
        <v>1033.6957358017689</v>
      </c>
      <c r="R5517">
        <v>796.85613081643271</v>
      </c>
      <c r="S5517">
        <v>2744.396861298053</v>
      </c>
      <c r="T5517">
        <v>2468.722813761367</v>
      </c>
      <c r="U5517">
        <v>256.60985103844985</v>
      </c>
      <c r="V5517">
        <v>2060.3549149850073</v>
      </c>
      <c r="W5517">
        <v>705.64327093345742</v>
      </c>
      <c r="X5517">
        <v>1511.0640889231033</v>
      </c>
      <c r="Y5517">
        <v>13279.671469024686</v>
      </c>
      <c r="Z5517">
        <v>1481.2336882568202</v>
      </c>
      <c r="AA5517">
        <v>13306.415966173769</v>
      </c>
      <c r="AB5517">
        <v>250.36963869563198</v>
      </c>
      <c r="AC5517">
        <v>1165.7720580383468</v>
      </c>
      <c r="AD5517">
        <v>4866.0643698084605</v>
      </c>
      <c r="AE5517">
        <v>2122.9473246589155</v>
      </c>
      <c r="AF5517">
        <v>2565.3880314442436</v>
      </c>
      <c r="AG5517">
        <v>14889.484470498244</v>
      </c>
      <c r="AH5517">
        <v>1506.9495509001677</v>
      </c>
      <c r="AI5517">
        <v>764.27543776028983</v>
      </c>
      <c r="AJ5517">
        <v>8950.5788137047584</v>
      </c>
      <c r="AK5517">
        <v>3273.126312224842</v>
      </c>
      <c r="AL5517">
        <v>96570.796875</v>
      </c>
      <c r="AM5517">
        <v>77229.421875</v>
      </c>
      <c r="AN5517">
        <v>19341.376953125</v>
      </c>
      <c r="AO5517" s="5" t="s">
        <v>4900</v>
      </c>
    </row>
    <row r="5518" spans="1:41" ht="14.25" x14ac:dyDescent="0.45">
      <c r="A5518">
        <v>2026</v>
      </c>
      <c r="B5518" s="5" t="s">
        <v>5028</v>
      </c>
      <c r="C5518" s="5" t="s">
        <v>277</v>
      </c>
      <c r="D5518" s="5" t="s">
        <v>107</v>
      </c>
      <c r="E5518" s="5" t="s">
        <v>291</v>
      </c>
      <c r="F5518" s="5" t="s">
        <v>291</v>
      </c>
      <c r="G5518" s="5" t="s">
        <v>87</v>
      </c>
      <c r="H5518" s="5" t="s">
        <v>130</v>
      </c>
      <c r="I5518">
        <v>3358.7699725151069</v>
      </c>
      <c r="J5518">
        <v>8983.9167181944467</v>
      </c>
      <c r="K5518">
        <v>332</v>
      </c>
      <c r="L5518">
        <v>220.63922330203971</v>
      </c>
      <c r="M5518">
        <v>1585.1862213560059</v>
      </c>
      <c r="N5518">
        <v>1269.136246044915</v>
      </c>
      <c r="O5518"/>
      <c r="P5518">
        <v>962.68120879232004</v>
      </c>
      <c r="Q5518">
        <v>1155.7597269478899</v>
      </c>
      <c r="R5518">
        <v>846.22109999447741</v>
      </c>
      <c r="S5518">
        <v>3013.955656596916</v>
      </c>
      <c r="T5518">
        <v>3041.3180391524538</v>
      </c>
      <c r="U5518">
        <v>274.16829515453031</v>
      </c>
      <c r="V5518">
        <v>2285</v>
      </c>
      <c r="W5518">
        <v>882.1905927546469</v>
      </c>
      <c r="X5518">
        <v>3235.9990499999999</v>
      </c>
      <c r="Y5518">
        <v>14542.10299661162</v>
      </c>
      <c r="Z5518">
        <v>2037.116128175074</v>
      </c>
      <c r="AA5518">
        <v>13985</v>
      </c>
      <c r="AB5518">
        <v>381</v>
      </c>
      <c r="AC5518">
        <v>1392.2847832767691</v>
      </c>
      <c r="AD5518">
        <v>4745.6071568518282</v>
      </c>
      <c r="AE5518">
        <v>2172.164597524788</v>
      </c>
      <c r="AF5518">
        <v>3612.3804751259458</v>
      </c>
      <c r="AG5518">
        <v>20656</v>
      </c>
      <c r="AH5518">
        <v>4626.6826225615569</v>
      </c>
      <c r="AI5518">
        <v>933.88144779886466</v>
      </c>
      <c r="AJ5518">
        <v>9784.4983872489884</v>
      </c>
      <c r="AK5518">
        <v>3676</v>
      </c>
      <c r="AL5518">
        <v>113991.6640625</v>
      </c>
      <c r="AM5518">
        <v>87537.84375</v>
      </c>
      <c r="AN5518">
        <v>26453.8203125</v>
      </c>
      <c r="AO5518" s="5" t="s">
        <v>6269</v>
      </c>
    </row>
    <row r="5519" spans="1:41" ht="14.25" x14ac:dyDescent="0.45">
      <c r="A5519">
        <v>2026</v>
      </c>
      <c r="B5519" s="5" t="s">
        <v>4071</v>
      </c>
      <c r="C5519" s="5" t="s">
        <v>277</v>
      </c>
      <c r="D5519" s="5" t="s">
        <v>107</v>
      </c>
      <c r="E5519" s="5" t="s">
        <v>291</v>
      </c>
      <c r="F5519" s="5" t="s">
        <v>291</v>
      </c>
      <c r="G5519" s="5" t="s">
        <v>87</v>
      </c>
      <c r="H5519" s="5" t="s">
        <v>130</v>
      </c>
      <c r="I5519">
        <v>3247.0442374561189</v>
      </c>
      <c r="J5519">
        <v>12474.60769907225</v>
      </c>
      <c r="K5519">
        <v>253.06672336189089</v>
      </c>
      <c r="L5519">
        <v>223.55080000000001</v>
      </c>
      <c r="M5519">
        <v>1171.862270575909</v>
      </c>
      <c r="N5519">
        <v>976.05945081472066</v>
      </c>
      <c r="O5519"/>
      <c r="P5519">
        <v>897.84780767851657</v>
      </c>
      <c r="Q5519">
        <v>1179.7341487689191</v>
      </c>
      <c r="R5519">
        <v>894.37121916016451</v>
      </c>
      <c r="S5519">
        <v>3130</v>
      </c>
      <c r="T5519">
        <v>2868.2221646935459</v>
      </c>
      <c r="U5519">
        <v>274.16829515453031</v>
      </c>
      <c r="V5519">
        <v>2433</v>
      </c>
      <c r="W5519">
        <v>810.08399610574918</v>
      </c>
      <c r="X5519">
        <v>1962.5294631787949</v>
      </c>
      <c r="Y5519">
        <v>15022.035709426251</v>
      </c>
      <c r="Z5519">
        <v>1691</v>
      </c>
      <c r="AA5519">
        <v>15405</v>
      </c>
      <c r="AB5519">
        <v>243.4</v>
      </c>
      <c r="AC5519">
        <v>1327.86572</v>
      </c>
      <c r="AD5519">
        <v>5553.5319614316722</v>
      </c>
      <c r="AE5519">
        <v>2418.1292134815262</v>
      </c>
      <c r="AF5519">
        <v>2980.5301639421632</v>
      </c>
      <c r="AG5519">
        <v>17311</v>
      </c>
      <c r="AH5519">
        <v>1675</v>
      </c>
      <c r="AI5519">
        <v>870.54292008468349</v>
      </c>
      <c r="AJ5519">
        <v>10399</v>
      </c>
      <c r="AK5519">
        <v>3728.2330386024032</v>
      </c>
      <c r="AL5519">
        <v>111421.4140625</v>
      </c>
      <c r="AM5519">
        <v>89154.9453125</v>
      </c>
      <c r="AN5519">
        <v>22266.47265625</v>
      </c>
      <c r="AO5519" s="5" t="s">
        <v>4901</v>
      </c>
    </row>
    <row r="5520" spans="1:41" ht="14.25" x14ac:dyDescent="0.45">
      <c r="A5520">
        <v>2026</v>
      </c>
      <c r="B5520" s="5" t="s">
        <v>589</v>
      </c>
      <c r="C5520" s="5" t="s">
        <v>277</v>
      </c>
      <c r="D5520" s="5" t="s">
        <v>107</v>
      </c>
      <c r="E5520" s="5" t="s">
        <v>291</v>
      </c>
      <c r="F5520" s="5" t="s">
        <v>291</v>
      </c>
      <c r="G5520" s="5" t="s">
        <v>87</v>
      </c>
      <c r="H5520" s="5" t="s">
        <v>130</v>
      </c>
      <c r="I5520">
        <v>3269.9714502421448</v>
      </c>
      <c r="J5520">
        <v>6452.2565891688882</v>
      </c>
      <c r="K5520">
        <v>239.45310395029051</v>
      </c>
      <c r="L5520">
        <v>227.5623563616488</v>
      </c>
      <c r="M5520">
        <v>1219</v>
      </c>
      <c r="N5520">
        <v>835.49343900000008</v>
      </c>
      <c r="O5520">
        <v>2051.5606413911401</v>
      </c>
      <c r="P5520">
        <v>1062</v>
      </c>
      <c r="Q5520">
        <v>940.94319654682988</v>
      </c>
      <c r="R5520">
        <v>878.49504299480759</v>
      </c>
      <c r="S5520">
        <v>2555.9015453610991</v>
      </c>
      <c r="T5520">
        <v>2684.2317647492282</v>
      </c>
      <c r="U5520">
        <v>254.02560837508889</v>
      </c>
      <c r="V5520">
        <v>45</v>
      </c>
      <c r="W5520">
        <v>701.7051491748548</v>
      </c>
      <c r="X5520">
        <v>1783.0781123844879</v>
      </c>
      <c r="Y5520">
        <v>14471.3935</v>
      </c>
      <c r="Z5520">
        <v>1739.282789880687</v>
      </c>
      <c r="AA5520">
        <v>13926.15894567999</v>
      </c>
      <c r="AB5520">
        <v>243</v>
      </c>
      <c r="AC5520">
        <v>1232.08521</v>
      </c>
      <c r="AD5520">
        <v>4129.074737259858</v>
      </c>
      <c r="AE5520">
        <v>2109.3383836183789</v>
      </c>
      <c r="AF5520">
        <v>1520.971284789427</v>
      </c>
      <c r="AG5520">
        <v>16902.842396237251</v>
      </c>
      <c r="AH5520">
        <v>2998.7712921018629</v>
      </c>
      <c r="AI5520">
        <v>868.83229738842022</v>
      </c>
      <c r="AJ5520">
        <v>9841.8722260708673</v>
      </c>
      <c r="AK5520">
        <v>3723.3885785597699</v>
      </c>
      <c r="AL5520">
        <v>98907.703125</v>
      </c>
      <c r="AM5520">
        <v>75709.6953125</v>
      </c>
      <c r="AN5520">
        <v>23197.99609375</v>
      </c>
      <c r="AO5520" s="5" t="s">
        <v>1400</v>
      </c>
    </row>
    <row r="5521" spans="1:41" ht="14.25" x14ac:dyDescent="0.45">
      <c r="A5521">
        <v>2026</v>
      </c>
      <c r="B5521" s="5" t="s">
        <v>4071</v>
      </c>
      <c r="C5521" s="5" t="s">
        <v>277</v>
      </c>
      <c r="D5521" s="5" t="s">
        <v>107</v>
      </c>
      <c r="E5521" s="5" t="s">
        <v>112</v>
      </c>
      <c r="F5521" s="5" t="s">
        <v>112</v>
      </c>
      <c r="G5521" s="5" t="s">
        <v>86</v>
      </c>
      <c r="H5521" s="5" t="s">
        <v>130</v>
      </c>
      <c r="I5521">
        <v>1251.8102123525689</v>
      </c>
      <c r="J5521">
        <v>3279.9240433559844</v>
      </c>
      <c r="K5521">
        <v>325.50110299443622</v>
      </c>
      <c r="L5521">
        <v>265.38770247934696</v>
      </c>
      <c r="M5521">
        <v>1748.678659747635</v>
      </c>
      <c r="N5521">
        <v>888.83172896721226</v>
      </c>
      <c r="O5521">
        <v>1306.791214081903</v>
      </c>
      <c r="P5521">
        <v>2019.8701238352337</v>
      </c>
      <c r="Q5521">
        <v>442.83300649500285</v>
      </c>
      <c r="R5521">
        <v>879.90766533115561</v>
      </c>
      <c r="S5521">
        <v>1726.0487006214892</v>
      </c>
      <c r="T5521">
        <v>822.90760458712236</v>
      </c>
      <c r="U5521">
        <v>137.07791187951366</v>
      </c>
      <c r="V5521">
        <v>1181.9010470882545</v>
      </c>
      <c r="W5521">
        <v>335.33484886925237</v>
      </c>
      <c r="X5521">
        <v>1333.1103194311381</v>
      </c>
      <c r="Y5521">
        <v>6907.2807060031582</v>
      </c>
      <c r="Z5521">
        <v>1241.5618484208208</v>
      </c>
      <c r="AA5521">
        <v>7707.5583514641348</v>
      </c>
      <c r="AB5521">
        <v>89.511774688964223</v>
      </c>
      <c r="AC5521">
        <v>1198.3591991799969</v>
      </c>
      <c r="AD5521">
        <v>1667.5598842993757</v>
      </c>
      <c r="AE5521">
        <v>1234.3614068806835</v>
      </c>
      <c r="AF5521">
        <v>2433.9037673713483</v>
      </c>
      <c r="AG5521">
        <v>10700.884763149792</v>
      </c>
      <c r="AH5521">
        <v>2336.0289625216933</v>
      </c>
      <c r="AI5521">
        <v>709.75780895639298</v>
      </c>
      <c r="AJ5521">
        <v>4009.2120506045553</v>
      </c>
      <c r="AK5521">
        <v>510.44962827077222</v>
      </c>
      <c r="AL5521">
        <v>58692.33984375</v>
      </c>
      <c r="AM5521">
        <v>45780.6640625</v>
      </c>
      <c r="AN5521">
        <v>12911.6806640625</v>
      </c>
      <c r="AO5521" s="5" t="s">
        <v>4902</v>
      </c>
    </row>
    <row r="5522" spans="1:41" ht="14.25" x14ac:dyDescent="0.45">
      <c r="A5522">
        <v>2026</v>
      </c>
      <c r="B5522" s="5" t="s">
        <v>589</v>
      </c>
      <c r="C5522" s="5" t="s">
        <v>277</v>
      </c>
      <c r="D5522" s="5" t="s">
        <v>107</v>
      </c>
      <c r="E5522" s="5" t="s">
        <v>112</v>
      </c>
      <c r="F5522" s="5" t="s">
        <v>112</v>
      </c>
      <c r="G5522" s="5" t="s">
        <v>86</v>
      </c>
      <c r="H5522" s="5" t="s">
        <v>130</v>
      </c>
      <c r="I5522">
        <v>1321.7778804492507</v>
      </c>
      <c r="J5522">
        <v>3317.4449626600035</v>
      </c>
      <c r="K5522">
        <v>277.17992573590203</v>
      </c>
      <c r="L5522">
        <v>269.73795996992857</v>
      </c>
      <c r="M5522">
        <v>1359.1447595384</v>
      </c>
      <c r="N5522">
        <v>1115.5441987903637</v>
      </c>
      <c r="O5522">
        <v>1189.6928638949655</v>
      </c>
      <c r="P5522">
        <v>1504.6945263413982</v>
      </c>
      <c r="Q5522">
        <v>731.36395480911972</v>
      </c>
      <c r="R5522">
        <v>869.15768663788481</v>
      </c>
      <c r="S5522">
        <v>1246.5088329402111</v>
      </c>
      <c r="T5522">
        <v>836.39677510055378</v>
      </c>
      <c r="U5522">
        <v>125.45951626508307</v>
      </c>
      <c r="V5522">
        <v>1144.8180859188831</v>
      </c>
      <c r="W5522">
        <v>285.42039950306395</v>
      </c>
      <c r="X5522">
        <v>1146.9705776195096</v>
      </c>
      <c r="Y5522">
        <v>8761.2562191782999</v>
      </c>
      <c r="Z5522">
        <v>1069.6963568061292</v>
      </c>
      <c r="AA5522">
        <v>7732.8274178816418</v>
      </c>
      <c r="AB5522">
        <v>90.958149292185226</v>
      </c>
      <c r="AC5522">
        <v>1308.6002569231046</v>
      </c>
      <c r="AD5522">
        <v>2997.2784597128348</v>
      </c>
      <c r="AE5522">
        <v>1254.5951626508306</v>
      </c>
      <c r="AF5522">
        <v>2313.5072881814485</v>
      </c>
      <c r="AG5522">
        <v>9276.0715769671242</v>
      </c>
      <c r="AH5522">
        <v>2056.4905707784865</v>
      </c>
      <c r="AI5522">
        <v>663.8899402360646</v>
      </c>
      <c r="AJ5522">
        <v>4226.9402021644237</v>
      </c>
      <c r="AK5522">
        <v>518.8169614147123</v>
      </c>
      <c r="AL5522">
        <v>59012.23828125</v>
      </c>
      <c r="AM5522">
        <v>46343.49609375</v>
      </c>
      <c r="AN5522">
        <v>12668.748046875</v>
      </c>
      <c r="AO5522" s="5" t="s">
        <v>1401</v>
      </c>
    </row>
    <row r="5523" spans="1:41" ht="14.25" x14ac:dyDescent="0.45">
      <c r="A5523">
        <v>2026</v>
      </c>
      <c r="B5523" s="5" t="s">
        <v>5028</v>
      </c>
      <c r="C5523" s="5" t="s">
        <v>277</v>
      </c>
      <c r="D5523" s="5" t="s">
        <v>107</v>
      </c>
      <c r="E5523" s="5" t="s">
        <v>112</v>
      </c>
      <c r="F5523" s="5" t="s">
        <v>112</v>
      </c>
      <c r="G5523" s="5" t="s">
        <v>86</v>
      </c>
      <c r="H5523" s="5" t="s">
        <v>130</v>
      </c>
      <c r="I5523">
        <v>1300.8160671843291</v>
      </c>
      <c r="J5523">
        <v>3513.5399526636138</v>
      </c>
      <c r="K5523">
        <v>236</v>
      </c>
      <c r="L5523">
        <v>305</v>
      </c>
      <c r="M5523">
        <v>1900</v>
      </c>
      <c r="N5523">
        <v>1100.759</v>
      </c>
      <c r="O5523">
        <v>1356.4163000000001</v>
      </c>
      <c r="P5523">
        <v>1608.6310000000001</v>
      </c>
      <c r="Q5523">
        <v>491.97722830973282</v>
      </c>
      <c r="R5523">
        <v>843.83556661677369</v>
      </c>
      <c r="S5523">
        <v>1678</v>
      </c>
      <c r="T5523">
        <v>900</v>
      </c>
      <c r="U5523">
        <v>125</v>
      </c>
      <c r="V5523">
        <v>1399</v>
      </c>
      <c r="W5523">
        <v>388</v>
      </c>
      <c r="X5523">
        <v>1776.75</v>
      </c>
      <c r="Y5523">
        <v>8675</v>
      </c>
      <c r="Z5523">
        <v>1805.614815764935</v>
      </c>
      <c r="AA5523">
        <v>7362</v>
      </c>
      <c r="AB5523">
        <v>495</v>
      </c>
      <c r="AC5523">
        <v>1164.9000000000001</v>
      </c>
      <c r="AD5523">
        <v>3177.232068602621</v>
      </c>
      <c r="AE5523">
        <v>986</v>
      </c>
      <c r="AF5523">
        <v>3423.06</v>
      </c>
      <c r="AG5523">
        <v>13423</v>
      </c>
      <c r="AH5523">
        <v>2551.25</v>
      </c>
      <c r="AI5523">
        <v>690</v>
      </c>
      <c r="AJ5523">
        <v>3898</v>
      </c>
      <c r="AK5523">
        <v>507</v>
      </c>
      <c r="AL5523">
        <v>67081.78125</v>
      </c>
      <c r="AM5523">
        <v>51426.1328125</v>
      </c>
      <c r="AN5523">
        <v>15655.6484375</v>
      </c>
      <c r="AO5523" s="5" t="s">
        <v>6270</v>
      </c>
    </row>
    <row r="5524" spans="1:41" ht="14.25" x14ac:dyDescent="0.45">
      <c r="A5524">
        <v>2026</v>
      </c>
      <c r="B5524" s="5" t="s">
        <v>589</v>
      </c>
      <c r="C5524" s="5" t="s">
        <v>277</v>
      </c>
      <c r="D5524" s="5" t="s">
        <v>107</v>
      </c>
      <c r="E5524" s="5" t="s">
        <v>112</v>
      </c>
      <c r="F5524" s="5" t="s">
        <v>112</v>
      </c>
      <c r="G5524" s="5" t="s">
        <v>87</v>
      </c>
      <c r="H5524" s="5" t="s">
        <v>130</v>
      </c>
      <c r="I5524">
        <v>1467.224396404109</v>
      </c>
      <c r="J5524">
        <v>3782.314339999999</v>
      </c>
      <c r="K5524">
        <v>308.2346222918718</v>
      </c>
      <c r="L5524">
        <v>312.95889094512472</v>
      </c>
      <c r="M5524">
        <v>1553.6</v>
      </c>
      <c r="N5524">
        <v>1319.9163450000001</v>
      </c>
      <c r="O5524">
        <v>1360.356521201539</v>
      </c>
      <c r="P5524">
        <v>1954</v>
      </c>
      <c r="Q5524">
        <v>827.55322286858063</v>
      </c>
      <c r="R5524">
        <v>972.26498092168742</v>
      </c>
      <c r="S5524">
        <v>1376.696295947173</v>
      </c>
      <c r="T5524">
        <v>856.08214719368368</v>
      </c>
      <c r="U5524">
        <v>132.53510002178561</v>
      </c>
      <c r="V5524">
        <v>27</v>
      </c>
      <c r="W5524">
        <v>329.15035347892677</v>
      </c>
      <c r="X5524">
        <v>1337.3085842883661</v>
      </c>
      <c r="Y5524">
        <v>9959.4224500000018</v>
      </c>
      <c r="Z5524">
        <v>1226.3532230760741</v>
      </c>
      <c r="AA5524">
        <v>8999.538046749456</v>
      </c>
      <c r="AB5524">
        <v>87</v>
      </c>
      <c r="AC5524">
        <v>1513.9670900000001</v>
      </c>
      <c r="AD5524">
        <v>3436.2294272929939</v>
      </c>
      <c r="AE5524">
        <v>1434.1110823467741</v>
      </c>
      <c r="AF5524">
        <v>2684.207573837391</v>
      </c>
      <c r="AG5524">
        <v>10986.23339225838</v>
      </c>
      <c r="AH5524">
        <v>2409.541720820675</v>
      </c>
      <c r="AI5524">
        <v>758.88378107516758</v>
      </c>
      <c r="AJ5524">
        <v>4928.3944400388027</v>
      </c>
      <c r="AK5524">
        <v>593.05278405683862</v>
      </c>
      <c r="AL5524">
        <v>66934.1328125</v>
      </c>
      <c r="AM5524">
        <v>52527.9921875</v>
      </c>
      <c r="AN5524">
        <v>14406.13671875</v>
      </c>
      <c r="AO5524" s="5" t="s">
        <v>1402</v>
      </c>
    </row>
    <row r="5525" spans="1:41" ht="14.25" x14ac:dyDescent="0.45">
      <c r="A5525">
        <v>2026</v>
      </c>
      <c r="B5525" s="5" t="s">
        <v>5028</v>
      </c>
      <c r="C5525" s="5" t="s">
        <v>277</v>
      </c>
      <c r="D5525" s="5" t="s">
        <v>107</v>
      </c>
      <c r="E5525" s="5" t="s">
        <v>112</v>
      </c>
      <c r="F5525" s="5" t="s">
        <v>112</v>
      </c>
      <c r="G5525" s="5" t="s">
        <v>87</v>
      </c>
      <c r="H5525" s="5" t="s">
        <v>130</v>
      </c>
      <c r="I5525">
        <v>1524.1133480749929</v>
      </c>
      <c r="J5525">
        <v>4312.0187470606124</v>
      </c>
      <c r="K5525">
        <v>267</v>
      </c>
      <c r="L5525">
        <v>357.95193142086219</v>
      </c>
      <c r="M5525">
        <v>2182.5027685336322</v>
      </c>
      <c r="N5525">
        <v>1276.86990222043</v>
      </c>
      <c r="O5525">
        <v>1558.095963175866</v>
      </c>
      <c r="P5525">
        <v>1860.5297455519999</v>
      </c>
      <c r="Q5525">
        <v>572.36901893699223</v>
      </c>
      <c r="R5525">
        <v>962.65906652976378</v>
      </c>
      <c r="S5525">
        <v>1895.583805011104</v>
      </c>
      <c r="T5525">
        <v>1052.763936629696</v>
      </c>
      <c r="U5525">
        <v>146.45742262528319</v>
      </c>
      <c r="V5525">
        <v>1659</v>
      </c>
      <c r="W5525">
        <v>445.69003904792061</v>
      </c>
      <c r="X5525">
        <v>2098.34175</v>
      </c>
      <c r="Y5525">
        <v>10096.2579828416</v>
      </c>
      <c r="Z5525">
        <v>2094.495900786213</v>
      </c>
      <c r="AA5525">
        <v>8912</v>
      </c>
      <c r="AB5525">
        <v>609</v>
      </c>
      <c r="AC5525">
        <v>1338.103934244647</v>
      </c>
      <c r="AD5525">
        <v>3696.4092998555079</v>
      </c>
      <c r="AE5525">
        <v>1132.6040683021899</v>
      </c>
      <c r="AF5525">
        <v>4017.347338916381</v>
      </c>
      <c r="AG5525">
        <v>17077</v>
      </c>
      <c r="AH5525">
        <v>3000.938464603083</v>
      </c>
      <c r="AI5525">
        <v>792.59311067800331</v>
      </c>
      <c r="AJ5525">
        <v>4658.4708324897674</v>
      </c>
      <c r="AK5525">
        <v>583</v>
      </c>
      <c r="AL5525">
        <v>80180.171875</v>
      </c>
      <c r="AM5525">
        <v>61998.2578125</v>
      </c>
      <c r="AN5525">
        <v>18181.919921875</v>
      </c>
      <c r="AO5525" s="5" t="s">
        <v>6271</v>
      </c>
    </row>
    <row r="5526" spans="1:41" ht="14.25" x14ac:dyDescent="0.45">
      <c r="A5526">
        <v>2026</v>
      </c>
      <c r="B5526" s="5" t="s">
        <v>4071</v>
      </c>
      <c r="C5526" s="5" t="s">
        <v>277</v>
      </c>
      <c r="D5526" s="5" t="s">
        <v>107</v>
      </c>
      <c r="E5526" s="5" t="s">
        <v>112</v>
      </c>
      <c r="F5526" s="5" t="s">
        <v>112</v>
      </c>
      <c r="G5526" s="5" t="s">
        <v>87</v>
      </c>
      <c r="H5526" s="5" t="s">
        <v>130</v>
      </c>
      <c r="I5526">
        <v>1454.3835286185499</v>
      </c>
      <c r="J5526">
        <v>3833.1626526857849</v>
      </c>
      <c r="K5526">
        <v>371.12124294797849</v>
      </c>
      <c r="L5526">
        <v>306.78780000000012</v>
      </c>
      <c r="M5526">
        <v>1991.876923076923</v>
      </c>
      <c r="N5526">
        <v>1019.386380813894</v>
      </c>
      <c r="O5526">
        <v>1485.5747726281429</v>
      </c>
      <c r="P5526">
        <v>2247.1392226755061</v>
      </c>
      <c r="Q5526">
        <v>505.39554519778812</v>
      </c>
      <c r="R5526">
        <v>987.58616638150488</v>
      </c>
      <c r="S5526">
        <v>1968</v>
      </c>
      <c r="T5526">
        <v>956.07405489784867</v>
      </c>
      <c r="U5526">
        <v>146.45742262528319</v>
      </c>
      <c r="V5526">
        <v>1396</v>
      </c>
      <c r="W5526">
        <v>384.96703021935019</v>
      </c>
      <c r="X5526">
        <v>1369.669816391649</v>
      </c>
      <c r="Y5526">
        <v>7826.0143437151382</v>
      </c>
      <c r="Z5526">
        <v>1417</v>
      </c>
      <c r="AA5526">
        <v>8912</v>
      </c>
      <c r="AB5526">
        <v>87.02</v>
      </c>
      <c r="AC5526">
        <v>1364.9838999999999</v>
      </c>
      <c r="AD5526">
        <v>1903.149323818421</v>
      </c>
      <c r="AE5526">
        <v>1405.991257202719</v>
      </c>
      <c r="AF5526">
        <v>2827.7685503579692</v>
      </c>
      <c r="AG5526">
        <v>12440</v>
      </c>
      <c r="AH5526">
        <v>2596</v>
      </c>
      <c r="AI5526">
        <v>808.44497289156334</v>
      </c>
      <c r="AJ5526">
        <v>4658</v>
      </c>
      <c r="AK5526">
        <v>581.42429809493956</v>
      </c>
      <c r="AL5526">
        <v>67251.375</v>
      </c>
      <c r="AM5526">
        <v>52748.05859375</v>
      </c>
      <c r="AN5526">
        <v>14503.322265625</v>
      </c>
      <c r="AO5526" s="5" t="s">
        <v>4903</v>
      </c>
    </row>
    <row r="5527" spans="1:41" ht="14.25" x14ac:dyDescent="0.45">
      <c r="A5527">
        <v>2026</v>
      </c>
      <c r="B5527" s="5" t="s">
        <v>5028</v>
      </c>
      <c r="C5527" s="5" t="s">
        <v>277</v>
      </c>
      <c r="D5527" s="5" t="s">
        <v>107</v>
      </c>
      <c r="E5527" s="5" t="s">
        <v>113</v>
      </c>
      <c r="F5527" s="5" t="s">
        <v>113</v>
      </c>
      <c r="G5527" s="5" t="s">
        <v>86</v>
      </c>
      <c r="H5527" s="5" t="s">
        <v>130</v>
      </c>
      <c r="I5527">
        <v>4164.1628836296049</v>
      </c>
      <c r="J5527">
        <v>13768.83444912079</v>
      </c>
      <c r="K5527">
        <v>104.8708</v>
      </c>
      <c r="L5527">
        <v>238</v>
      </c>
      <c r="M5527">
        <v>3717</v>
      </c>
      <c r="N5527">
        <v>4100.3999999999996</v>
      </c>
      <c r="O5527">
        <v>2135.8543209272711</v>
      </c>
      <c r="P5527">
        <v>3111</v>
      </c>
      <c r="Q5527">
        <v>1293.283677433888</v>
      </c>
      <c r="R5527">
        <v>2385</v>
      </c>
      <c r="S5527">
        <v>4000</v>
      </c>
      <c r="T5527">
        <v>4000</v>
      </c>
      <c r="U5527">
        <v>250</v>
      </c>
      <c r="V5527">
        <v>2170</v>
      </c>
      <c r="W5527">
        <v>1627.68759105903</v>
      </c>
      <c r="X5527">
        <v>3145.35</v>
      </c>
      <c r="Y5527">
        <v>17957</v>
      </c>
      <c r="Z5527">
        <v>1634.12</v>
      </c>
      <c r="AA5527">
        <v>17625</v>
      </c>
      <c r="AB5527">
        <v>564</v>
      </c>
      <c r="AC5527">
        <v>2581.707197874699</v>
      </c>
      <c r="AD5527">
        <v>2874.259</v>
      </c>
      <c r="AE5527">
        <v>5350</v>
      </c>
      <c r="AF5527">
        <v>8670</v>
      </c>
      <c r="AG5527">
        <v>35901</v>
      </c>
      <c r="AH5527">
        <v>8177</v>
      </c>
      <c r="AI5527">
        <v>1367</v>
      </c>
      <c r="AJ5527">
        <v>4698</v>
      </c>
      <c r="AK5527">
        <v>2432</v>
      </c>
      <c r="AL5527">
        <v>160042.53125</v>
      </c>
      <c r="AM5527">
        <v>125897.5078125</v>
      </c>
      <c r="AN5527">
        <v>34145.0234375</v>
      </c>
      <c r="AO5527" s="5" t="s">
        <v>6272</v>
      </c>
    </row>
    <row r="5528" spans="1:41" ht="14.25" x14ac:dyDescent="0.45">
      <c r="A5528">
        <v>2026</v>
      </c>
      <c r="B5528" s="5" t="s">
        <v>4071</v>
      </c>
      <c r="C5528" s="5" t="s">
        <v>277</v>
      </c>
      <c r="D5528" s="5" t="s">
        <v>107</v>
      </c>
      <c r="E5528" s="5" t="s">
        <v>113</v>
      </c>
      <c r="F5528" s="5" t="s">
        <v>113</v>
      </c>
      <c r="G5528" s="5" t="s">
        <v>86</v>
      </c>
      <c r="H5528" s="5" t="s">
        <v>130</v>
      </c>
      <c r="I5528">
        <v>-1376.0874318009201</v>
      </c>
      <c r="J5528">
        <v>4475.9800295230325</v>
      </c>
      <c r="K5528">
        <v>198.67664024448041</v>
      </c>
      <c r="L5528">
        <v>244.81501236466889</v>
      </c>
      <c r="M5528">
        <v>3084.6300113279131</v>
      </c>
      <c r="N5528">
        <v>3593.4197042531578</v>
      </c>
      <c r="O5528">
        <v>1853.7080498924131</v>
      </c>
      <c r="P5528">
        <v>2507.7653256116159</v>
      </c>
      <c r="Q5528">
        <v>1142.1762111113169</v>
      </c>
      <c r="R5528">
        <v>2453.2932961753586</v>
      </c>
      <c r="S5528">
        <v>3072.5312686271682</v>
      </c>
      <c r="T5528">
        <v>3085.9035172017088</v>
      </c>
      <c r="U5528">
        <v>257.15862643347572</v>
      </c>
      <c r="V5528">
        <v>2157.0465585239945</v>
      </c>
      <c r="W5528">
        <v>1542.9517586008544</v>
      </c>
      <c r="X5528">
        <v>3055.0444820296916</v>
      </c>
      <c r="Y5528">
        <v>17426.097161638048</v>
      </c>
      <c r="Z5528">
        <v>818.79306656418669</v>
      </c>
      <c r="AA5528">
        <v>15677.418501890414</v>
      </c>
      <c r="AB5528">
        <v>806.44945249537989</v>
      </c>
      <c r="AC5528">
        <v>2432.9997260338114</v>
      </c>
      <c r="AD5528">
        <v>2211.7462556354062</v>
      </c>
      <c r="AE5528">
        <v>5055.7643616611449</v>
      </c>
      <c r="AF5528">
        <v>8891.722394465005</v>
      </c>
      <c r="AG5528">
        <v>35345.938886028373</v>
      </c>
      <c r="AH5528">
        <v>3978.7582681787367</v>
      </c>
      <c r="AI5528">
        <v>1130.4693218015593</v>
      </c>
      <c r="AJ5528">
        <v>4807.0951701645427</v>
      </c>
      <c r="AK5528">
        <v>2324.6430071777249</v>
      </c>
      <c r="AL5528">
        <v>132256.90625</v>
      </c>
      <c r="AM5528">
        <v>105911.390625</v>
      </c>
      <c r="AN5528">
        <v>26345.51171875</v>
      </c>
      <c r="AO5528" s="5" t="s">
        <v>4904</v>
      </c>
    </row>
    <row r="5529" spans="1:41" ht="14.25" x14ac:dyDescent="0.45">
      <c r="A5529">
        <v>2026</v>
      </c>
      <c r="B5529" s="5" t="s">
        <v>589</v>
      </c>
      <c r="C5529" s="5" t="s">
        <v>277</v>
      </c>
      <c r="D5529" s="5" t="s">
        <v>107</v>
      </c>
      <c r="E5529" s="5" t="s">
        <v>113</v>
      </c>
      <c r="F5529" s="5" t="s">
        <v>113</v>
      </c>
      <c r="G5529" s="5" t="s">
        <v>86</v>
      </c>
      <c r="H5529" s="5" t="s">
        <v>130</v>
      </c>
      <c r="I5529">
        <v>6109.9494833422186</v>
      </c>
      <c r="J5529">
        <v>3253.5112604228661</v>
      </c>
      <c r="K5529">
        <v>157.73920430412005</v>
      </c>
      <c r="L5529">
        <v>343.75681629503481</v>
      </c>
      <c r="M5529">
        <v>2449.7167862728797</v>
      </c>
      <c r="N5529">
        <v>4677.3398655560723</v>
      </c>
      <c r="O5529">
        <v>1526.6388486587414</v>
      </c>
      <c r="P5529">
        <v>2049.1720989963569</v>
      </c>
      <c r="Q5529">
        <v>766.02189169511712</v>
      </c>
      <c r="R5529">
        <v>2059.6270586851138</v>
      </c>
      <c r="S5529">
        <v>3122.8515994270861</v>
      </c>
      <c r="T5529">
        <v>2509.1903253016612</v>
      </c>
      <c r="U5529">
        <v>261.37399221892304</v>
      </c>
      <c r="V5529">
        <v>2323.092042841788</v>
      </c>
      <c r="W5529">
        <v>2023.0346997744643</v>
      </c>
      <c r="X5529">
        <v>2996.0634480624008</v>
      </c>
      <c r="Y5529">
        <v>17844.525196770315</v>
      </c>
      <c r="Z5529">
        <v>983.98107705898428</v>
      </c>
      <c r="AA5529">
        <v>15997.635421704461</v>
      </c>
      <c r="AB5529">
        <v>819.66883959854272</v>
      </c>
      <c r="AC5529">
        <v>2220.4828864724523</v>
      </c>
      <c r="AD5529">
        <v>1871.1941837267411</v>
      </c>
      <c r="AE5529">
        <v>6069.1040993233937</v>
      </c>
      <c r="AF5529">
        <v>7204.5127215223947</v>
      </c>
      <c r="AG5529">
        <v>44257.117024763342</v>
      </c>
      <c r="AH5529">
        <v>4032.6721295056964</v>
      </c>
      <c r="AI5529">
        <v>1212.775323895803</v>
      </c>
      <c r="AJ5529">
        <v>4569.5407792384885</v>
      </c>
      <c r="AK5529">
        <v>2350.8029134968383</v>
      </c>
      <c r="AL5529">
        <v>146063.09375</v>
      </c>
      <c r="AM5529">
        <v>120990.7421875</v>
      </c>
      <c r="AN5529">
        <v>25072.34765625</v>
      </c>
      <c r="AO5529" s="5" t="s">
        <v>1403</v>
      </c>
    </row>
    <row r="5530" spans="1:41" ht="14.25" x14ac:dyDescent="0.45">
      <c r="A5530">
        <v>2026</v>
      </c>
      <c r="B5530" s="5" t="s">
        <v>4071</v>
      </c>
      <c r="C5530" s="5" t="s">
        <v>277</v>
      </c>
      <c r="D5530" s="5" t="s">
        <v>107</v>
      </c>
      <c r="E5530" s="5" t="s">
        <v>113</v>
      </c>
      <c r="F5530" s="5" t="s">
        <v>113</v>
      </c>
      <c r="G5530" s="5" t="s">
        <v>87</v>
      </c>
      <c r="H5530" s="5" t="s">
        <v>130</v>
      </c>
      <c r="I5530">
        <v>-1598.771822598444</v>
      </c>
      <c r="J5530">
        <v>4351.3804024390001</v>
      </c>
      <c r="K5530">
        <v>226.5218796309893</v>
      </c>
      <c r="L5530">
        <v>283.00580000000008</v>
      </c>
      <c r="M5530">
        <v>3513.527564501529</v>
      </c>
      <c r="N5530">
        <v>4121.2335110047434</v>
      </c>
      <c r="O5530">
        <v>2107.3159086645678</v>
      </c>
      <c r="P5530">
        <v>2839.1483719004582</v>
      </c>
      <c r="Q5530">
        <v>1303.54052308669</v>
      </c>
      <c r="R5530">
        <v>2753.5145070789058</v>
      </c>
      <c r="S5530">
        <v>3503</v>
      </c>
      <c r="T5530">
        <v>3585.277705866933</v>
      </c>
      <c r="U5530">
        <v>272.03427754882091</v>
      </c>
      <c r="V5530">
        <v>2547</v>
      </c>
      <c r="W5530">
        <v>1771.3206911933289</v>
      </c>
      <c r="X5530">
        <v>3557.1578807228789</v>
      </c>
      <c r="Y5530">
        <v>20049</v>
      </c>
      <c r="Z5530">
        <v>934</v>
      </c>
      <c r="AA5530">
        <v>18085</v>
      </c>
      <c r="AB5530">
        <v>784</v>
      </c>
      <c r="AC5530">
        <v>2771.2938300000001</v>
      </c>
      <c r="AD5530">
        <v>2524.217229319459</v>
      </c>
      <c r="AE5530">
        <v>5758.7352061953807</v>
      </c>
      <c r="AF5530">
        <v>10330.619181684981</v>
      </c>
      <c r="AG5530">
        <v>41093</v>
      </c>
      <c r="AH5530">
        <v>4422</v>
      </c>
      <c r="AI5530">
        <v>1287.6536597214899</v>
      </c>
      <c r="AJ5530">
        <v>5585</v>
      </c>
      <c r="AK5530">
        <v>2486.2590549051829</v>
      </c>
      <c r="AL5530">
        <v>151246.984375</v>
      </c>
      <c r="AM5530">
        <v>121478.734375</v>
      </c>
      <c r="AN5530">
        <v>29768.251953125</v>
      </c>
      <c r="AO5530" s="5" t="s">
        <v>4905</v>
      </c>
    </row>
    <row r="5531" spans="1:41" ht="14.25" x14ac:dyDescent="0.45">
      <c r="A5531">
        <v>2026</v>
      </c>
      <c r="B5531" s="5" t="s">
        <v>589</v>
      </c>
      <c r="C5531" s="5" t="s">
        <v>277</v>
      </c>
      <c r="D5531" s="5" t="s">
        <v>107</v>
      </c>
      <c r="E5531" s="5" t="s">
        <v>113</v>
      </c>
      <c r="F5531" s="5" t="s">
        <v>113</v>
      </c>
      <c r="G5531" s="5" t="s">
        <v>87</v>
      </c>
      <c r="H5531" s="5" t="s">
        <v>130</v>
      </c>
      <c r="I5531">
        <v>7730.412893349494</v>
      </c>
      <c r="J5531">
        <v>3709.421688726919</v>
      </c>
      <c r="K5531">
        <v>175.4119961256747</v>
      </c>
      <c r="L5531">
        <v>398.83801299051379</v>
      </c>
      <c r="M5531">
        <v>2800.2387514247221</v>
      </c>
      <c r="N5531">
        <v>5534.2471830000004</v>
      </c>
      <c r="O5531">
        <v>1745.6380350919551</v>
      </c>
      <c r="P5531">
        <v>2575</v>
      </c>
      <c r="Q5531">
        <v>866.76938491674832</v>
      </c>
      <c r="R5531">
        <v>2303.9585264032439</v>
      </c>
      <c r="S5531">
        <v>3449.0074326895601</v>
      </c>
      <c r="T5531">
        <v>2595.861994716332</v>
      </c>
      <c r="U5531">
        <v>276.1147917120532</v>
      </c>
      <c r="V5531">
        <v>55</v>
      </c>
      <c r="W5531">
        <v>2332.988769163821</v>
      </c>
      <c r="X5531">
        <v>3493.2555780830148</v>
      </c>
      <c r="Y5531">
        <v>20656</v>
      </c>
      <c r="Z5531">
        <v>1128.084953846258</v>
      </c>
      <c r="AA5531">
        <v>18618.200155706581</v>
      </c>
      <c r="AB5531">
        <v>784</v>
      </c>
      <c r="AC5531">
        <v>2568.9571799999999</v>
      </c>
      <c r="AD5531">
        <v>2145.2302829805658</v>
      </c>
      <c r="AE5531">
        <v>6937.5123608525146</v>
      </c>
      <c r="AF5531">
        <v>8358.9136337319924</v>
      </c>
      <c r="AG5531">
        <v>52416.479634530231</v>
      </c>
      <c r="AH5531">
        <v>4701.8878789386326</v>
      </c>
      <c r="AI5531">
        <v>1386.3073796018809</v>
      </c>
      <c r="AJ5531">
        <v>5327.8490569603582</v>
      </c>
      <c r="AK5531">
        <v>2504.3388247623029</v>
      </c>
      <c r="AL5531">
        <v>167575.9375</v>
      </c>
      <c r="AM5531">
        <v>139461.765625</v>
      </c>
      <c r="AN5531">
        <v>28114.166015625</v>
      </c>
      <c r="AO5531" s="5" t="s">
        <v>1404</v>
      </c>
    </row>
    <row r="5532" spans="1:41" ht="14.25" x14ac:dyDescent="0.45">
      <c r="A5532">
        <v>2026</v>
      </c>
      <c r="B5532" s="5" t="s">
        <v>5028</v>
      </c>
      <c r="C5532" s="5" t="s">
        <v>277</v>
      </c>
      <c r="D5532" s="5" t="s">
        <v>107</v>
      </c>
      <c r="E5532" s="5" t="s">
        <v>113</v>
      </c>
      <c r="F5532" s="5" t="s">
        <v>113</v>
      </c>
      <c r="G5532" s="5" t="s">
        <v>87</v>
      </c>
      <c r="H5532" s="5" t="s">
        <v>130</v>
      </c>
      <c r="I5532">
        <v>4878.9805066260724</v>
      </c>
      <c r="J5532">
        <v>16607.034990550252</v>
      </c>
      <c r="K5532">
        <v>118.7902477286973</v>
      </c>
      <c r="L5532">
        <v>279.31986779726299</v>
      </c>
      <c r="M5532">
        <v>4269.664626652373</v>
      </c>
      <c r="N5532">
        <v>4756.4247460748893</v>
      </c>
      <c r="O5532">
        <v>2453.4252466359421</v>
      </c>
      <c r="P5532">
        <v>3598.157799740417</v>
      </c>
      <c r="Q5532">
        <v>1504.6133582305399</v>
      </c>
      <c r="R5532">
        <v>2720.840368081077</v>
      </c>
      <c r="S5532">
        <v>4518.6741478214644</v>
      </c>
      <c r="T5532">
        <v>4678.9508294653133</v>
      </c>
      <c r="U5532">
        <v>268.01406655056252</v>
      </c>
      <c r="V5532">
        <v>2573</v>
      </c>
      <c r="W5532">
        <v>1869.7014072600889</v>
      </c>
      <c r="X5532">
        <v>3714.6583500000002</v>
      </c>
      <c r="Y5532">
        <v>22256</v>
      </c>
      <c r="Z5532">
        <v>1895.5635562520481</v>
      </c>
      <c r="AA5532">
        <v>20930</v>
      </c>
      <c r="AB5532">
        <v>694</v>
      </c>
      <c r="AC5532">
        <v>2965.5700562656489</v>
      </c>
      <c r="AD5532">
        <v>3343.928762013953</v>
      </c>
      <c r="AE5532">
        <v>6145.4683219236467</v>
      </c>
      <c r="AF5532">
        <v>10175.223755471719</v>
      </c>
      <c r="AG5532">
        <v>45676</v>
      </c>
      <c r="AH5532">
        <v>9770.1342466205242</v>
      </c>
      <c r="AI5532">
        <v>1570.253307676566</v>
      </c>
      <c r="AJ5532">
        <v>5614.5448873876167</v>
      </c>
      <c r="AK5532">
        <v>2646</v>
      </c>
      <c r="AL5532">
        <v>192492.9375</v>
      </c>
      <c r="AM5532">
        <v>152844.765625</v>
      </c>
      <c r="AN5532">
        <v>39648.18359375</v>
      </c>
      <c r="AO5532" s="5" t="s">
        <v>6273</v>
      </c>
    </row>
    <row r="5533" spans="1:41" ht="14.25" x14ac:dyDescent="0.45">
      <c r="A5533">
        <v>2026</v>
      </c>
      <c r="B5533" s="5" t="s">
        <v>4071</v>
      </c>
      <c r="C5533" s="5" t="s">
        <v>277</v>
      </c>
      <c r="D5533" s="5" t="s">
        <v>107</v>
      </c>
      <c r="E5533" s="5" t="s">
        <v>114</v>
      </c>
      <c r="F5533" s="5" t="s">
        <v>115</v>
      </c>
      <c r="G5533" s="5" t="s">
        <v>86</v>
      </c>
      <c r="H5533" s="5" t="s">
        <v>130</v>
      </c>
      <c r="I5533">
        <v>12098.731379855957</v>
      </c>
      <c r="J5533">
        <v>26902.621823227611</v>
      </c>
      <c r="K5533">
        <v>2991.1089116189055</v>
      </c>
      <c r="L5533">
        <v>3526.1590856558191</v>
      </c>
      <c r="M5533">
        <v>13586.519576110109</v>
      </c>
      <c r="N5533">
        <v>12306.803996028197</v>
      </c>
      <c r="O5533">
        <v>11839.497985384542</v>
      </c>
      <c r="P5533">
        <v>11523.512083349522</v>
      </c>
      <c r="Q5533">
        <v>5128.371037686079</v>
      </c>
      <c r="R5533">
        <v>9082.3524894486563</v>
      </c>
      <c r="S5533">
        <v>13165.493038888224</v>
      </c>
      <c r="T5533">
        <v>12446.477519380225</v>
      </c>
      <c r="U5533">
        <v>2234.2628982926144</v>
      </c>
      <c r="V5533">
        <v>12438.248443334354</v>
      </c>
      <c r="W5533">
        <v>5934.1924635788855</v>
      </c>
      <c r="X5533">
        <v>15451.118910628955</v>
      </c>
      <c r="Y5533">
        <v>60298.554726121387</v>
      </c>
      <c r="Z5533">
        <v>6712.8687844194501</v>
      </c>
      <c r="AA5533">
        <v>87449.36250496775</v>
      </c>
      <c r="AB5533">
        <v>2102.2820574387215</v>
      </c>
      <c r="AC5533">
        <v>12158.824765865642</v>
      </c>
      <c r="AD5533">
        <v>15405.479293755923</v>
      </c>
      <c r="AE5533">
        <v>16106.744878837471</v>
      </c>
      <c r="AF5533">
        <v>37088.622076085448</v>
      </c>
      <c r="AG5533">
        <v>123017.48644423464</v>
      </c>
      <c r="AH5533">
        <v>21630.126386572509</v>
      </c>
      <c r="AI5533">
        <v>6009.2827824974611</v>
      </c>
      <c r="AJ5533">
        <v>31564.152923952392</v>
      </c>
      <c r="AK5533">
        <v>8619.9138798661661</v>
      </c>
      <c r="AL5533">
        <v>598819.1875</v>
      </c>
      <c r="AM5533">
        <v>469637.71875</v>
      </c>
      <c r="AN5533">
        <v>129181.484375</v>
      </c>
      <c r="AO5533" s="5" t="s">
        <v>4906</v>
      </c>
    </row>
    <row r="5534" spans="1:41" ht="14.25" x14ac:dyDescent="0.45">
      <c r="A5534">
        <v>2026</v>
      </c>
      <c r="B5534" s="5" t="s">
        <v>589</v>
      </c>
      <c r="C5534" s="5" t="s">
        <v>277</v>
      </c>
      <c r="D5534" s="5" t="s">
        <v>107</v>
      </c>
      <c r="E5534" s="5" t="s">
        <v>114</v>
      </c>
      <c r="F5534" s="5" t="s">
        <v>115</v>
      </c>
      <c r="G5534" s="5" t="s">
        <v>86</v>
      </c>
      <c r="H5534" s="5" t="s">
        <v>130</v>
      </c>
      <c r="I5534">
        <v>18495.648531273575</v>
      </c>
      <c r="J5534">
        <v>19555.043244037017</v>
      </c>
      <c r="K5534">
        <v>2912.1653278112326</v>
      </c>
      <c r="L5534">
        <v>4536.2920043950526</v>
      </c>
      <c r="M5534">
        <v>12842.458500049011</v>
      </c>
      <c r="N5534">
        <v>12250.494465704036</v>
      </c>
      <c r="O5534">
        <v>11470.407496782647</v>
      </c>
      <c r="P5534">
        <v>7004.7978995638841</v>
      </c>
      <c r="Q5534">
        <v>5012.4160086332595</v>
      </c>
      <c r="R5534">
        <v>8649.5077598723619</v>
      </c>
      <c r="S5534">
        <v>12748.032793702403</v>
      </c>
      <c r="T5534">
        <v>12755.050820283444</v>
      </c>
      <c r="U5534">
        <v>2206.1607163588242</v>
      </c>
      <c r="V5534">
        <v>12396.445702959083</v>
      </c>
      <c r="W5534">
        <v>5013.1531707589438</v>
      </c>
      <c r="X5534">
        <v>14991.592196839094</v>
      </c>
      <c r="Y5534">
        <v>62655.527918751359</v>
      </c>
      <c r="Z5534">
        <v>6673.7384084187952</v>
      </c>
      <c r="AA5534">
        <v>86523.681029352229</v>
      </c>
      <c r="AB5534">
        <v>2135.9482644130394</v>
      </c>
      <c r="AC5534">
        <v>11729.313292890025</v>
      </c>
      <c r="AD5534">
        <v>14302.053885993506</v>
      </c>
      <c r="AE5534">
        <v>16326.46504996281</v>
      </c>
      <c r="AF5534">
        <v>37323.070548495765</v>
      </c>
      <c r="AG5534">
        <v>118888.58716933361</v>
      </c>
      <c r="AH5534">
        <v>27303.995568479728</v>
      </c>
      <c r="AI5534">
        <v>6121.3788977671775</v>
      </c>
      <c r="AJ5534">
        <v>32006.416564878371</v>
      </c>
      <c r="AK5534">
        <v>8851.5392653587023</v>
      </c>
      <c r="AL5534">
        <v>593681.4375</v>
      </c>
      <c r="AM5534">
        <v>462233.59375</v>
      </c>
      <c r="AN5534">
        <v>131447.765625</v>
      </c>
      <c r="AO5534" s="5" t="s">
        <v>1405</v>
      </c>
    </row>
    <row r="5535" spans="1:41" ht="14.25" x14ac:dyDescent="0.45">
      <c r="A5535">
        <v>2026</v>
      </c>
      <c r="B5535" s="5" t="s">
        <v>5028</v>
      </c>
      <c r="C5535" s="5" t="s">
        <v>277</v>
      </c>
      <c r="D5535" s="5" t="s">
        <v>107</v>
      </c>
      <c r="E5535" s="5" t="s">
        <v>114</v>
      </c>
      <c r="F5535" s="5" t="s">
        <v>115</v>
      </c>
      <c r="G5535" s="5" t="s">
        <v>86</v>
      </c>
      <c r="H5535" s="5" t="s">
        <v>130</v>
      </c>
      <c r="I5535">
        <v>15826.70925118446</v>
      </c>
      <c r="J5535">
        <v>39970.628652149288</v>
      </c>
      <c r="K5535">
        <v>2567.8708000000001</v>
      </c>
      <c r="L5535">
        <v>3208</v>
      </c>
      <c r="M5535">
        <v>14788.963396818281</v>
      </c>
      <c r="N5535">
        <v>12434.897999999999</v>
      </c>
      <c r="O5535">
        <v>11952.33834347727</v>
      </c>
      <c r="P5535">
        <v>11875.464959999999</v>
      </c>
      <c r="Q5535">
        <v>5299.8267383636894</v>
      </c>
      <c r="R5535">
        <v>8880.1133541685849</v>
      </c>
      <c r="S5535">
        <v>16429</v>
      </c>
      <c r="T5535">
        <v>13900</v>
      </c>
      <c r="U5535">
        <v>2124.1999999999998</v>
      </c>
      <c r="V5535">
        <v>11490</v>
      </c>
      <c r="W5535">
        <v>5989.2982455867659</v>
      </c>
      <c r="X5535">
        <v>23104</v>
      </c>
      <c r="Y5535">
        <v>60621</v>
      </c>
      <c r="Z5535">
        <v>8493.139204949257</v>
      </c>
      <c r="AA5535">
        <v>83302</v>
      </c>
      <c r="AB5535">
        <v>2407</v>
      </c>
      <c r="AC5535">
        <v>11591.96155493138</v>
      </c>
      <c r="AD5535">
        <v>17099.465928295758</v>
      </c>
      <c r="AE5535">
        <v>15543</v>
      </c>
      <c r="AF5535">
        <v>38415.07</v>
      </c>
      <c r="AG5535">
        <v>128878</v>
      </c>
      <c r="AH5535">
        <v>23701.175356942498</v>
      </c>
      <c r="AI5535">
        <v>6653</v>
      </c>
      <c r="AJ5535">
        <v>32062.230549453128</v>
      </c>
      <c r="AK5535">
        <v>8610</v>
      </c>
      <c r="AL5535">
        <v>637218.375</v>
      </c>
      <c r="AM5535">
        <v>490016.25</v>
      </c>
      <c r="AN5535">
        <v>147202.109375</v>
      </c>
      <c r="AO5535" s="5" t="s">
        <v>6274</v>
      </c>
    </row>
    <row r="5536" spans="1:41" ht="14.25" x14ac:dyDescent="0.45">
      <c r="A5536">
        <v>2026</v>
      </c>
      <c r="B5536" s="5" t="s">
        <v>4071</v>
      </c>
      <c r="C5536" s="5" t="s">
        <v>277</v>
      </c>
      <c r="D5536" s="5" t="s">
        <v>107</v>
      </c>
      <c r="E5536" s="5" t="s">
        <v>114</v>
      </c>
      <c r="F5536" s="5" t="s">
        <v>115</v>
      </c>
      <c r="G5536" s="5" t="s">
        <v>87</v>
      </c>
      <c r="H5536" s="5" t="s">
        <v>130</v>
      </c>
      <c r="I5536">
        <v>14023.50046194181</v>
      </c>
      <c r="J5536">
        <v>29827.833335874158</v>
      </c>
      <c r="K5536">
        <v>3410.32348849447</v>
      </c>
      <c r="L5536">
        <v>4076.2348000000011</v>
      </c>
      <c r="M5536">
        <v>15475.66534521484</v>
      </c>
      <c r="N5536">
        <v>14114.46956273085</v>
      </c>
      <c r="O5536">
        <v>13459.2728648133</v>
      </c>
      <c r="P5536">
        <v>13243.56774544281</v>
      </c>
      <c r="Q5536">
        <v>5852.8967772350297</v>
      </c>
      <c r="R5536">
        <v>10193.803316174521</v>
      </c>
      <c r="S5536">
        <v>15012</v>
      </c>
      <c r="T5536">
        <v>14460.62008032996</v>
      </c>
      <c r="U5536">
        <v>2371.9076779952379</v>
      </c>
      <c r="V5536">
        <v>14689</v>
      </c>
      <c r="W5536">
        <v>6812.4993783295431</v>
      </c>
      <c r="X5536">
        <v>17851.40232895052</v>
      </c>
      <c r="Y5536">
        <v>68984.999038574926</v>
      </c>
      <c r="Z5536">
        <v>7662</v>
      </c>
      <c r="AA5536">
        <v>101179</v>
      </c>
      <c r="AB5536">
        <v>2043.76</v>
      </c>
      <c r="AC5536">
        <v>13849.43686</v>
      </c>
      <c r="AD5536">
        <v>17581.93380463131</v>
      </c>
      <c r="AE5536">
        <v>18346.282017086069</v>
      </c>
      <c r="AF5536">
        <v>43090.462527257812</v>
      </c>
      <c r="AG5536">
        <v>143022</v>
      </c>
      <c r="AH5536">
        <v>23949</v>
      </c>
      <c r="AI5536">
        <v>6844.8341038152357</v>
      </c>
      <c r="AJ5536">
        <v>36672</v>
      </c>
      <c r="AK5536">
        <v>9550.8763932921647</v>
      </c>
      <c r="AL5536">
        <v>687651.5625</v>
      </c>
      <c r="AM5536">
        <v>541199.375</v>
      </c>
      <c r="AN5536">
        <v>146452.1875</v>
      </c>
      <c r="AO5536" s="5" t="s">
        <v>4907</v>
      </c>
    </row>
    <row r="5537" spans="1:41" ht="14.25" x14ac:dyDescent="0.45">
      <c r="A5537">
        <v>2026</v>
      </c>
      <c r="B5537" s="5" t="s">
        <v>5028</v>
      </c>
      <c r="C5537" s="5" t="s">
        <v>277</v>
      </c>
      <c r="D5537" s="5" t="s">
        <v>107</v>
      </c>
      <c r="E5537" s="5" t="s">
        <v>114</v>
      </c>
      <c r="F5537" s="5" t="s">
        <v>115</v>
      </c>
      <c r="G5537" s="5" t="s">
        <v>87</v>
      </c>
      <c r="H5537" s="5" t="s">
        <v>130</v>
      </c>
      <c r="I5537">
        <v>18543.512364545619</v>
      </c>
      <c r="J5537">
        <v>48529.694155037898</v>
      </c>
      <c r="K5537">
        <v>2908.6958385532439</v>
      </c>
      <c r="L5537">
        <v>3764.9501508135281</v>
      </c>
      <c r="M5537">
        <v>16987.870293314969</v>
      </c>
      <c r="N5537">
        <v>14424.362638307761</v>
      </c>
      <c r="O5537">
        <v>13729.47975004728</v>
      </c>
      <c r="P5537">
        <v>13735.06798719693</v>
      </c>
      <c r="Q5537">
        <v>6165.8476372884061</v>
      </c>
      <c r="R5537">
        <v>10130.55383109339</v>
      </c>
      <c r="S5537">
        <v>18559.324393639708</v>
      </c>
      <c r="T5537">
        <v>16259.35413239196</v>
      </c>
      <c r="U5537">
        <v>2349.3944964049911</v>
      </c>
      <c r="V5537">
        <v>13622</v>
      </c>
      <c r="W5537">
        <v>6879.821053982494</v>
      </c>
      <c r="X5537">
        <v>27285.824000000001</v>
      </c>
      <c r="Y5537">
        <v>72982.875413121656</v>
      </c>
      <c r="Z5537">
        <v>9851.9601712709646</v>
      </c>
      <c r="AA5537">
        <v>101179</v>
      </c>
      <c r="AB5537">
        <v>2962</v>
      </c>
      <c r="AC5537">
        <v>13337.49297026686</v>
      </c>
      <c r="AD5537">
        <v>19893.61290430187</v>
      </c>
      <c r="AE5537">
        <v>17854.02133227275</v>
      </c>
      <c r="AF5537">
        <v>45084.421318582346</v>
      </c>
      <c r="AG5537">
        <v>163966</v>
      </c>
      <c r="AH5537">
        <v>28168.284966563991</v>
      </c>
      <c r="AI5537">
        <v>7642.2057468706589</v>
      </c>
      <c r="AJ5537">
        <v>38317.333463106646</v>
      </c>
      <c r="AK5537">
        <v>9628</v>
      </c>
      <c r="AL5537">
        <v>764742.9375</v>
      </c>
      <c r="AM5537">
        <v>593838.4375</v>
      </c>
      <c r="AN5537">
        <v>170904.46875</v>
      </c>
      <c r="AO5537" s="5" t="s">
        <v>6275</v>
      </c>
    </row>
    <row r="5538" spans="1:41" ht="14.25" x14ac:dyDescent="0.45">
      <c r="A5538">
        <v>2026</v>
      </c>
      <c r="B5538" s="5" t="s">
        <v>589</v>
      </c>
      <c r="C5538" s="5" t="s">
        <v>277</v>
      </c>
      <c r="D5538" s="5" t="s">
        <v>107</v>
      </c>
      <c r="E5538" s="5" t="s">
        <v>114</v>
      </c>
      <c r="F5538" s="5" t="s">
        <v>115</v>
      </c>
      <c r="G5538" s="5" t="s">
        <v>87</v>
      </c>
      <c r="H5538" s="5" t="s">
        <v>130</v>
      </c>
      <c r="I5538">
        <v>22015.98027799507</v>
      </c>
      <c r="J5538">
        <v>22295.266783246301</v>
      </c>
      <c r="K5538">
        <v>3654.6315068717781</v>
      </c>
      <c r="L5538">
        <v>5263.1558229957054</v>
      </c>
      <c r="M5538">
        <v>14679.982852545139</v>
      </c>
      <c r="N5538">
        <v>14494.833909000001</v>
      </c>
      <c r="O5538">
        <v>13115.85881754513</v>
      </c>
      <c r="P5538">
        <v>9132</v>
      </c>
      <c r="Q5538">
        <v>5671.6508860285958</v>
      </c>
      <c r="R5538">
        <v>9675.5900873001974</v>
      </c>
      <c r="S5538">
        <v>14079.45861587408</v>
      </c>
      <c r="T5538">
        <v>13338.312164340299</v>
      </c>
      <c r="U5538">
        <v>2330.5823257675638</v>
      </c>
      <c r="V5538">
        <v>292</v>
      </c>
      <c r="W5538">
        <v>5781.2305675144826</v>
      </c>
      <c r="X5538">
        <v>17479.42390866992</v>
      </c>
      <c r="Y5538">
        <v>72067.14605000001</v>
      </c>
      <c r="Z5538">
        <v>7651.1063677618067</v>
      </c>
      <c r="AA5538">
        <v>100697.0823592727</v>
      </c>
      <c r="AB5538">
        <v>2043</v>
      </c>
      <c r="AC5538">
        <v>13570.06789</v>
      </c>
      <c r="AD5538">
        <v>16396.58746905001</v>
      </c>
      <c r="AE5538">
        <v>18619.542219135608</v>
      </c>
      <c r="AF5538">
        <v>43303.459278872288</v>
      </c>
      <c r="AG5538">
        <v>140807.21084142441</v>
      </c>
      <c r="AH5538">
        <v>31880.976187191969</v>
      </c>
      <c r="AI5538">
        <v>6997.2669892836311</v>
      </c>
      <c r="AJ5538">
        <v>37317.832261535368</v>
      </c>
      <c r="AK5538">
        <v>9875.5480347175908</v>
      </c>
      <c r="AL5538">
        <v>674526.75</v>
      </c>
      <c r="AM5538">
        <v>525204.5</v>
      </c>
      <c r="AN5538">
        <v>149322.265625</v>
      </c>
      <c r="AO5538" s="5" t="s">
        <v>1406</v>
      </c>
    </row>
    <row r="5539" spans="1:41" ht="14.25" x14ac:dyDescent="0.45">
      <c r="A5539">
        <v>2026</v>
      </c>
      <c r="B5539" s="5" t="s">
        <v>5028</v>
      </c>
      <c r="C5539" s="5" t="s">
        <v>277</v>
      </c>
      <c r="D5539" s="5" t="s">
        <v>107</v>
      </c>
      <c r="E5539" s="5" t="s">
        <v>29</v>
      </c>
      <c r="F5539" s="5" t="s">
        <v>29</v>
      </c>
      <c r="G5539" s="5" t="s">
        <v>86</v>
      </c>
      <c r="H5539" s="5" t="s">
        <v>130</v>
      </c>
      <c r="I5539">
        <v>520.62912642596802</v>
      </c>
      <c r="J5539">
        <v>4284.2631902210042</v>
      </c>
      <c r="K5539">
        <v>173</v>
      </c>
      <c r="L5539">
        <v>362</v>
      </c>
      <c r="M5539">
        <v>1100</v>
      </c>
      <c r="N5539">
        <v>276.39100000000002</v>
      </c>
      <c r="O5539">
        <v>1015</v>
      </c>
      <c r="P5539">
        <v>1357.578</v>
      </c>
      <c r="Q5539">
        <v>1.6927715192863431</v>
      </c>
      <c r="R5539">
        <v>628.97540750000007</v>
      </c>
      <c r="S5539">
        <v>1083</v>
      </c>
      <c r="T5539">
        <v>1700</v>
      </c>
      <c r="U5539">
        <v>35.200000000000003</v>
      </c>
      <c r="V5539">
        <v>1078</v>
      </c>
      <c r="W5539">
        <v>570</v>
      </c>
      <c r="X5539">
        <v>2300</v>
      </c>
      <c r="Y5539">
        <v>3560</v>
      </c>
      <c r="Z5539">
        <v>1192.2746858160001</v>
      </c>
      <c r="AA5539">
        <v>7439</v>
      </c>
      <c r="AB5539">
        <v>302</v>
      </c>
      <c r="AC5539">
        <v>984.0625</v>
      </c>
      <c r="AD5539">
        <v>1485.3107827902049</v>
      </c>
      <c r="AE5539">
        <v>1750</v>
      </c>
      <c r="AF5539">
        <v>1353.51</v>
      </c>
      <c r="AG5539">
        <v>5500</v>
      </c>
      <c r="AH5539">
        <v>729.02293621041167</v>
      </c>
      <c r="AI5539">
        <v>716</v>
      </c>
      <c r="AJ5539">
        <v>1653</v>
      </c>
      <c r="AK5539">
        <v>680</v>
      </c>
      <c r="AL5539">
        <v>43829.9140625</v>
      </c>
      <c r="AM5539">
        <v>31976.576171875</v>
      </c>
      <c r="AN5539">
        <v>11853.3330078125</v>
      </c>
      <c r="AO5539" s="5" t="s">
        <v>6276</v>
      </c>
    </row>
    <row r="5540" spans="1:41" ht="14.25" x14ac:dyDescent="0.45">
      <c r="A5540">
        <v>2026</v>
      </c>
      <c r="B5540" s="5" t="s">
        <v>589</v>
      </c>
      <c r="C5540" s="5" t="s">
        <v>277</v>
      </c>
      <c r="D5540" s="5" t="s">
        <v>107</v>
      </c>
      <c r="E5540" s="5" t="s">
        <v>29</v>
      </c>
      <c r="F5540" s="5" t="s">
        <v>29</v>
      </c>
      <c r="G5540" s="5" t="s">
        <v>86</v>
      </c>
      <c r="H5540" s="5" t="s">
        <v>130</v>
      </c>
      <c r="I5540">
        <v>500.6685890287502</v>
      </c>
      <c r="J5540">
        <v>4314.8681890381858</v>
      </c>
      <c r="K5540">
        <v>122.53212755223113</v>
      </c>
      <c r="L5540">
        <v>378.4695407330006</v>
      </c>
      <c r="M5540">
        <v>1150.0455657632615</v>
      </c>
      <c r="N5540">
        <v>255.1010164056689</v>
      </c>
      <c r="O5540">
        <v>1128.0692404974943</v>
      </c>
      <c r="P5540">
        <v>1176.3084245014188</v>
      </c>
      <c r="Q5540">
        <v>1.486491186415225</v>
      </c>
      <c r="R5540">
        <v>639.85181327999703</v>
      </c>
      <c r="S5540">
        <v>1329.1840440561136</v>
      </c>
      <c r="T5540">
        <v>2300.091131526523</v>
      </c>
      <c r="U5540">
        <v>32.574597066260374</v>
      </c>
      <c r="V5540">
        <v>1099.8617592572282</v>
      </c>
      <c r="W5540">
        <v>313.64879066270765</v>
      </c>
      <c r="X5540">
        <v>1947.4924910429563</v>
      </c>
      <c r="Y5540">
        <v>3544.2313344885965</v>
      </c>
      <c r="Z5540">
        <v>1129.1356463857476</v>
      </c>
      <c r="AA5540">
        <v>7777.7197116581938</v>
      </c>
      <c r="AB5540">
        <v>150.55141951809969</v>
      </c>
      <c r="AC5540">
        <v>1109.5506422297512</v>
      </c>
      <c r="AD5540">
        <v>1381.4991864139586</v>
      </c>
      <c r="AE5540">
        <v>1933.1220464511548</v>
      </c>
      <c r="AF5540">
        <v>951.08566165963396</v>
      </c>
      <c r="AG5540">
        <v>4726.2249757278178</v>
      </c>
      <c r="AH5540">
        <v>746.85004536635074</v>
      </c>
      <c r="AI5540">
        <v>1048.6324567823192</v>
      </c>
      <c r="AJ5540">
        <v>1555.69800168703</v>
      </c>
      <c r="AK5540">
        <v>627.29758132541531</v>
      </c>
      <c r="AL5540">
        <v>43371.8515625</v>
      </c>
      <c r="AM5540">
        <v>31125.95703125</v>
      </c>
      <c r="AN5540">
        <v>12245.89453125</v>
      </c>
      <c r="AO5540" s="5" t="s">
        <v>1407</v>
      </c>
    </row>
    <row r="5541" spans="1:41" ht="14.25" x14ac:dyDescent="0.45">
      <c r="A5541">
        <v>2026</v>
      </c>
      <c r="B5541" s="5" t="s">
        <v>4071</v>
      </c>
      <c r="C5541" s="5" t="s">
        <v>277</v>
      </c>
      <c r="D5541" s="5" t="s">
        <v>107</v>
      </c>
      <c r="E5541" s="5" t="s">
        <v>29</v>
      </c>
      <c r="F5541" s="5" t="s">
        <v>29</v>
      </c>
      <c r="G5541" s="5" t="s">
        <v>86</v>
      </c>
      <c r="H5541" s="5" t="s">
        <v>130</v>
      </c>
      <c r="I5541">
        <v>569.03191781677583</v>
      </c>
      <c r="J5541">
        <v>4296.1537312679902</v>
      </c>
      <c r="K5541">
        <v>122.36430353309362</v>
      </c>
      <c r="L5541">
        <v>372.36569107567283</v>
      </c>
      <c r="M5541">
        <v>1028.6345057339029</v>
      </c>
      <c r="N5541">
        <v>641.17613506371515</v>
      </c>
      <c r="O5541">
        <v>1044.0640233199115</v>
      </c>
      <c r="P5541">
        <v>1636.6412459295584</v>
      </c>
      <c r="Q5541">
        <v>1.484455239351379</v>
      </c>
      <c r="R5541">
        <v>633.10544939437705</v>
      </c>
      <c r="S5541">
        <v>1114.0111697098168</v>
      </c>
      <c r="T5541">
        <v>1542.9517586008544</v>
      </c>
      <c r="U5541">
        <v>38.601139985271068</v>
      </c>
      <c r="V5541">
        <v>1102.6961901467439</v>
      </c>
      <c r="W5541">
        <v>436.14103043117484</v>
      </c>
      <c r="X5541">
        <v>2034.6390523416599</v>
      </c>
      <c r="Y5541">
        <v>3605.3639425973297</v>
      </c>
      <c r="Z5541">
        <v>1138.6983978474304</v>
      </c>
      <c r="AA5541">
        <v>7787.7918429113788</v>
      </c>
      <c r="AB5541">
        <v>148.43195917740221</v>
      </c>
      <c r="AC5541">
        <v>1146.4954474008935</v>
      </c>
      <c r="AD5541">
        <v>1379.6075743127551</v>
      </c>
      <c r="AE5541">
        <v>1795.9958470113945</v>
      </c>
      <c r="AF5541">
        <v>1071.1157383105465</v>
      </c>
      <c r="AG5541">
        <v>5297.4677045296003</v>
      </c>
      <c r="AH5541">
        <v>743.70274764561179</v>
      </c>
      <c r="AI5541">
        <v>736.50230610547453</v>
      </c>
      <c r="AJ5541">
        <v>1494.2018290788981</v>
      </c>
      <c r="AK5541">
        <v>617.18070344034174</v>
      </c>
      <c r="AL5541">
        <v>43576.62109375</v>
      </c>
      <c r="AM5541">
        <v>32628.384765625</v>
      </c>
      <c r="AN5541">
        <v>10948.2314453125</v>
      </c>
      <c r="AO5541" s="5" t="s">
        <v>4908</v>
      </c>
    </row>
    <row r="5542" spans="1:41" ht="14.25" x14ac:dyDescent="0.45">
      <c r="A5542">
        <v>2026</v>
      </c>
      <c r="B5542" s="5" t="s">
        <v>589</v>
      </c>
      <c r="C5542" s="5" t="s">
        <v>277</v>
      </c>
      <c r="D5542" s="5" t="s">
        <v>107</v>
      </c>
      <c r="E5542" s="5" t="s">
        <v>29</v>
      </c>
      <c r="F5542" s="5" t="s">
        <v>29</v>
      </c>
      <c r="G5542" s="5" t="s">
        <v>87</v>
      </c>
      <c r="H5542" s="5" t="s">
        <v>130</v>
      </c>
      <c r="I5542">
        <v>555.76143253852013</v>
      </c>
      <c r="J5542">
        <v>4919.5052247447256</v>
      </c>
      <c r="K5542">
        <v>136.26038737981159</v>
      </c>
      <c r="L5542">
        <v>439.11286248889593</v>
      </c>
      <c r="M5542">
        <v>1314.6018254845419</v>
      </c>
      <c r="N5542">
        <v>301.83654000000001</v>
      </c>
      <c r="O5542">
        <v>1289.892874244488</v>
      </c>
      <c r="P5542">
        <v>1585</v>
      </c>
      <c r="Q5542">
        <v>1.68199507781966</v>
      </c>
      <c r="R5542">
        <v>715.7567845230019</v>
      </c>
      <c r="S5542">
        <v>1468.006244101686</v>
      </c>
      <c r="T5542">
        <v>2441.2148971587621</v>
      </c>
      <c r="U5542">
        <v>34.411717890129722</v>
      </c>
      <c r="V5542">
        <v>26</v>
      </c>
      <c r="W5542">
        <v>361.70368514167768</v>
      </c>
      <c r="X5542">
        <v>2270.6758803823909</v>
      </c>
      <c r="Y5542">
        <v>4049.795700000001</v>
      </c>
      <c r="Z5542">
        <v>1294.497387435913</v>
      </c>
      <c r="AA5542">
        <v>9051.7841249321518</v>
      </c>
      <c r="AB5542">
        <v>144</v>
      </c>
      <c r="AC5542">
        <v>1283.6793600000001</v>
      </c>
      <c r="AD5542">
        <v>1583.819528930853</v>
      </c>
      <c r="AE5542">
        <v>2190.6046782846961</v>
      </c>
      <c r="AF5542">
        <v>1103.4810002270069</v>
      </c>
      <c r="AG5542">
        <v>5597.564682078837</v>
      </c>
      <c r="AH5542">
        <v>875.06666409163643</v>
      </c>
      <c r="AI5542">
        <v>1198.677846328178</v>
      </c>
      <c r="AJ5542">
        <v>1813.863696952199</v>
      </c>
      <c r="AK5542">
        <v>717.05554117338659</v>
      </c>
      <c r="AL5542">
        <v>48765.3125</v>
      </c>
      <c r="AM5542">
        <v>34964.3359375</v>
      </c>
      <c r="AN5542">
        <v>13800.974609375</v>
      </c>
      <c r="AO5542" s="5" t="s">
        <v>1408</v>
      </c>
    </row>
    <row r="5543" spans="1:41" ht="14.25" x14ac:dyDescent="0.45">
      <c r="A5543">
        <v>2026</v>
      </c>
      <c r="B5543" s="5" t="s">
        <v>5028</v>
      </c>
      <c r="C5543" s="5" t="s">
        <v>277</v>
      </c>
      <c r="D5543" s="5" t="s">
        <v>107</v>
      </c>
      <c r="E5543" s="5" t="s">
        <v>29</v>
      </c>
      <c r="F5543" s="5" t="s">
        <v>29</v>
      </c>
      <c r="G5543" s="5" t="s">
        <v>87</v>
      </c>
      <c r="H5543" s="5" t="s">
        <v>130</v>
      </c>
      <c r="I5543">
        <v>610</v>
      </c>
      <c r="J5543">
        <v>5257.8947279565364</v>
      </c>
      <c r="K5543">
        <v>196</v>
      </c>
      <c r="L5543">
        <v>424.84786614541679</v>
      </c>
      <c r="M5543">
        <v>1263.5542344142079</v>
      </c>
      <c r="N5543">
        <v>320.610914055308</v>
      </c>
      <c r="O5543">
        <v>1165.915952664019</v>
      </c>
      <c r="P5543">
        <v>1570.1638541760001</v>
      </c>
      <c r="Q5543">
        <v>1.969379715209959</v>
      </c>
      <c r="R5543">
        <v>717.54368102987235</v>
      </c>
      <c r="S5543">
        <v>1223.431025522661</v>
      </c>
      <c r="T5543">
        <v>1988.5541025227581</v>
      </c>
      <c r="U5543">
        <v>41.242410211279761</v>
      </c>
      <c r="V5543">
        <v>1278</v>
      </c>
      <c r="W5543">
        <v>654.75083056008953</v>
      </c>
      <c r="X5543">
        <v>2716.3</v>
      </c>
      <c r="Y5543">
        <v>4143.2482327280804</v>
      </c>
      <c r="Z5543">
        <v>1383.0272216695651</v>
      </c>
      <c r="AA5543">
        <v>9005</v>
      </c>
      <c r="AB5543">
        <v>372</v>
      </c>
      <c r="AC5543">
        <v>1137.446947655819</v>
      </c>
      <c r="AD5543">
        <v>1728.0187509551599</v>
      </c>
      <c r="AE5543">
        <v>2010.1999183862399</v>
      </c>
      <c r="AF5543">
        <v>1588.4967826145939</v>
      </c>
      <c r="AG5543">
        <v>6997</v>
      </c>
      <c r="AH5543">
        <v>857.52198759498458</v>
      </c>
      <c r="AI5543">
        <v>822.45893803688466</v>
      </c>
      <c r="AJ5543">
        <v>1975.4880159326799</v>
      </c>
      <c r="AK5543">
        <v>781</v>
      </c>
      <c r="AL5543">
        <v>52231.68359375</v>
      </c>
      <c r="AM5543">
        <v>38462.17578125</v>
      </c>
      <c r="AN5543">
        <v>13769.505859375</v>
      </c>
      <c r="AO5543" s="5" t="s">
        <v>6277</v>
      </c>
    </row>
    <row r="5544" spans="1:41" ht="14.25" x14ac:dyDescent="0.45">
      <c r="A5544">
        <v>2026</v>
      </c>
      <c r="B5544" s="5" t="s">
        <v>4071</v>
      </c>
      <c r="C5544" s="5" t="s">
        <v>277</v>
      </c>
      <c r="D5544" s="5" t="s">
        <v>107</v>
      </c>
      <c r="E5544" s="5" t="s">
        <v>29</v>
      </c>
      <c r="F5544" s="5" t="s">
        <v>29</v>
      </c>
      <c r="G5544" s="5" t="s">
        <v>87</v>
      </c>
      <c r="H5544" s="5" t="s">
        <v>130</v>
      </c>
      <c r="I5544">
        <v>661.115111831229</v>
      </c>
      <c r="J5544">
        <v>5020.8040842444034</v>
      </c>
      <c r="K5544">
        <v>139.51409688599929</v>
      </c>
      <c r="L5544">
        <v>430.45420000000013</v>
      </c>
      <c r="M5544">
        <v>1171.6593810022659</v>
      </c>
      <c r="N5544">
        <v>735.35428415264403</v>
      </c>
      <c r="O5544">
        <v>1186.903582866827</v>
      </c>
      <c r="P5544">
        <v>1820.7907002424799</v>
      </c>
      <c r="Q5544">
        <v>1.694176030264287</v>
      </c>
      <c r="R5544">
        <v>710.58158522499014</v>
      </c>
      <c r="S5544">
        <v>1270</v>
      </c>
      <c r="T5544">
        <v>1792.6388529334661</v>
      </c>
      <c r="U5544">
        <v>41.242410211279761</v>
      </c>
      <c r="V5544">
        <v>1302</v>
      </c>
      <c r="W5544">
        <v>500.69331537731438</v>
      </c>
      <c r="X5544">
        <v>2519.067669154872</v>
      </c>
      <c r="Y5544">
        <v>4102.7137796963252</v>
      </c>
      <c r="Z5544">
        <v>1299</v>
      </c>
      <c r="AA5544">
        <v>9005</v>
      </c>
      <c r="AB5544">
        <v>144.30000000000001</v>
      </c>
      <c r="AC5544">
        <v>1305.9088099999999</v>
      </c>
      <c r="AD5544">
        <v>1574.515702199946</v>
      </c>
      <c r="AE5544">
        <v>2045.7172792299559</v>
      </c>
      <c r="AF5544">
        <v>1244.4482970907441</v>
      </c>
      <c r="AG5544">
        <v>6159</v>
      </c>
      <c r="AH5544">
        <v>733</v>
      </c>
      <c r="AI5544">
        <v>838.90811679762237</v>
      </c>
      <c r="AJ5544">
        <v>1736</v>
      </c>
      <c r="AK5544">
        <v>702.99562860135939</v>
      </c>
      <c r="AL5544">
        <v>50196.0234375</v>
      </c>
      <c r="AM5544">
        <v>37621.82421875</v>
      </c>
      <c r="AN5544">
        <v>12574.1962890625</v>
      </c>
      <c r="AO5544" s="5" t="s">
        <v>4909</v>
      </c>
    </row>
    <row r="5545" spans="1:41" ht="14.25" x14ac:dyDescent="0.45">
      <c r="A5545">
        <v>2027</v>
      </c>
      <c r="B5545" s="5" t="s">
        <v>4071</v>
      </c>
      <c r="C5545" s="5" t="s">
        <v>170</v>
      </c>
      <c r="D5545" s="5" t="s">
        <v>83</v>
      </c>
      <c r="E5545" s="5" t="s">
        <v>84</v>
      </c>
      <c r="F5545" s="5" t="s">
        <v>85</v>
      </c>
      <c r="G5545" s="5" t="s">
        <v>86</v>
      </c>
      <c r="H5545" s="5" t="s">
        <v>130</v>
      </c>
      <c r="I5545">
        <v>11144.680766061954</v>
      </c>
      <c r="J5545">
        <v>48303.557772624343</v>
      </c>
      <c r="K5545">
        <v>1389.6811192572677</v>
      </c>
      <c r="L5545">
        <v>1902.5246301757511</v>
      </c>
      <c r="M5545">
        <v>17148.431463881432</v>
      </c>
      <c r="N5545">
        <v>11000.470427486325</v>
      </c>
      <c r="O5545">
        <v>8731.0454649687181</v>
      </c>
      <c r="P5545">
        <v>9348.9535847073494</v>
      </c>
      <c r="Q5545">
        <v>3807.132977163536</v>
      </c>
      <c r="R5545">
        <v>8474.7648118236848</v>
      </c>
      <c r="S5545">
        <v>19137.83936713872</v>
      </c>
      <c r="T5545">
        <v>10798.112765862372</v>
      </c>
      <c r="U5545">
        <v>1637.1995736431329</v>
      </c>
      <c r="V5545">
        <v>9082.755423628234</v>
      </c>
      <c r="W5545">
        <v>3558.235254274648</v>
      </c>
      <c r="X5545">
        <v>15444.1415443076</v>
      </c>
      <c r="Y5545">
        <v>52260.294807543913</v>
      </c>
      <c r="Z5545">
        <v>16439.869588102465</v>
      </c>
      <c r="AA5545">
        <v>168400.16795454564</v>
      </c>
      <c r="AB5545">
        <v>1036.6579044070832</v>
      </c>
      <c r="AC5545">
        <v>10607.930254047686</v>
      </c>
      <c r="AD5545">
        <v>14972.452834077727</v>
      </c>
      <c r="AE5545">
        <v>17055.876211602612</v>
      </c>
      <c r="AF5545">
        <v>32805.424202962939</v>
      </c>
      <c r="AG5545">
        <v>162134.1773752695</v>
      </c>
      <c r="AH5545">
        <v>30745.826415332125</v>
      </c>
      <c r="AI5545">
        <v>3799.9073018915678</v>
      </c>
      <c r="AJ5545">
        <v>40676.506959713937</v>
      </c>
      <c r="AK5545">
        <v>2124.5543964757212</v>
      </c>
      <c r="AL5545">
        <v>733969.1875</v>
      </c>
      <c r="AM5545">
        <v>605082.3125</v>
      </c>
      <c r="AN5545">
        <v>128886.8828125</v>
      </c>
      <c r="AO5545" s="5" t="s">
        <v>4910</v>
      </c>
    </row>
    <row r="5546" spans="1:41" ht="14.25" x14ac:dyDescent="0.45">
      <c r="A5546">
        <v>2027</v>
      </c>
      <c r="B5546" s="5" t="s">
        <v>5028</v>
      </c>
      <c r="C5546" s="5" t="s">
        <v>170</v>
      </c>
      <c r="D5546" s="5" t="s">
        <v>83</v>
      </c>
      <c r="E5546" s="5" t="s">
        <v>84</v>
      </c>
      <c r="F5546" s="5" t="s">
        <v>85</v>
      </c>
      <c r="G5546" s="5" t="s">
        <v>86</v>
      </c>
      <c r="H5546" s="5" t="s">
        <v>130</v>
      </c>
      <c r="I5546">
        <v>11602.77334359001</v>
      </c>
      <c r="J5546">
        <v>49230.577211467382</v>
      </c>
      <c r="K5546">
        <v>1317.3039200000001</v>
      </c>
      <c r="L5546">
        <v>2365</v>
      </c>
      <c r="M5546">
        <v>25355</v>
      </c>
      <c r="N5546">
        <v>11340.82425</v>
      </c>
      <c r="O5546">
        <v>8956.3269</v>
      </c>
      <c r="P5546">
        <v>10723.182000000001</v>
      </c>
      <c r="Q5546">
        <v>4057.967042231267</v>
      </c>
      <c r="R5546">
        <v>7774.5169091898588</v>
      </c>
      <c r="S5546">
        <v>16514.400000000001</v>
      </c>
      <c r="T5546">
        <v>10683</v>
      </c>
      <c r="U5546">
        <v>1632</v>
      </c>
      <c r="V5546">
        <v>9329</v>
      </c>
      <c r="W5546">
        <v>4327</v>
      </c>
      <c r="X5546">
        <v>19677.11404</v>
      </c>
      <c r="Y5546">
        <v>72618</v>
      </c>
      <c r="Z5546">
        <v>16550.807878762291</v>
      </c>
      <c r="AA5546">
        <v>166822</v>
      </c>
      <c r="AB5546">
        <v>1842</v>
      </c>
      <c r="AC5546">
        <v>10593.34844</v>
      </c>
      <c r="AD5546">
        <v>15299</v>
      </c>
      <c r="AE5546">
        <v>16058.70442533071</v>
      </c>
      <c r="AF5546">
        <v>46286.7890721</v>
      </c>
      <c r="AG5546">
        <v>226481</v>
      </c>
      <c r="AH5546">
        <v>31098</v>
      </c>
      <c r="AI5546">
        <v>3750</v>
      </c>
      <c r="AJ5546">
        <v>44680</v>
      </c>
      <c r="AK5546">
        <v>1921</v>
      </c>
      <c r="AL5546">
        <v>848886.6875</v>
      </c>
      <c r="AM5546">
        <v>708146.5</v>
      </c>
      <c r="AN5546">
        <v>140740.15625</v>
      </c>
      <c r="AO5546" s="5" t="s">
        <v>6278</v>
      </c>
    </row>
    <row r="5547" spans="1:41" ht="14.25" x14ac:dyDescent="0.45">
      <c r="A5547">
        <v>2027</v>
      </c>
      <c r="B5547" s="5" t="s">
        <v>4071</v>
      </c>
      <c r="C5547" s="5" t="s">
        <v>170</v>
      </c>
      <c r="D5547" s="5" t="s">
        <v>83</v>
      </c>
      <c r="E5547" s="5" t="s">
        <v>84</v>
      </c>
      <c r="F5547" s="5" t="s">
        <v>85</v>
      </c>
      <c r="G5547" s="5" t="s">
        <v>87</v>
      </c>
      <c r="H5547" s="5" t="s">
        <v>130</v>
      </c>
      <c r="I5547">
        <v>13210.242529483179</v>
      </c>
      <c r="J5547">
        <v>57650.204561058788</v>
      </c>
      <c r="K5547">
        <v>1588.8101625927229</v>
      </c>
      <c r="L5547">
        <v>2240.9050000000002</v>
      </c>
      <c r="M5547">
        <v>19928.16858177703</v>
      </c>
      <c r="N5547">
        <v>12884.24002485456</v>
      </c>
      <c r="O5547">
        <v>10126.45088365532</v>
      </c>
      <c r="P5547">
        <v>10580.17912446618</v>
      </c>
      <c r="Q5547">
        <v>3702.0261898537979</v>
      </c>
      <c r="R5547">
        <v>9807.3528178441138</v>
      </c>
      <c r="S5547">
        <v>22283</v>
      </c>
      <c r="T5547">
        <v>12799.44140994495</v>
      </c>
      <c r="U5547">
        <v>1775.881983558578</v>
      </c>
      <c r="V5547">
        <v>10677</v>
      </c>
      <c r="W5547">
        <v>4171.6491686340169</v>
      </c>
      <c r="X5547">
        <v>18306.151166161992</v>
      </c>
      <c r="Y5547">
        <v>60845.764111816439</v>
      </c>
      <c r="Z5547">
        <v>19142</v>
      </c>
      <c r="AA5547">
        <v>211385</v>
      </c>
      <c r="AB5547">
        <v>1008.038</v>
      </c>
      <c r="AC5547">
        <v>12327.465630000001</v>
      </c>
      <c r="AD5547">
        <v>17433.600138967449</v>
      </c>
      <c r="AE5547">
        <v>19820.610250601028</v>
      </c>
      <c r="AF5547">
        <v>38885.601041477952</v>
      </c>
      <c r="AG5547">
        <v>192314</v>
      </c>
      <c r="AH5547">
        <v>37347</v>
      </c>
      <c r="AI5547">
        <v>4415.8670410594405</v>
      </c>
      <c r="AJ5547">
        <v>48215.514959062093</v>
      </c>
      <c r="AK5547">
        <v>2468.9417375168332</v>
      </c>
      <c r="AL5547">
        <v>877341.125</v>
      </c>
      <c r="AM5547">
        <v>725464</v>
      </c>
      <c r="AN5547">
        <v>151877.109375</v>
      </c>
      <c r="AO5547" s="5" t="s">
        <v>4911</v>
      </c>
    </row>
    <row r="5548" spans="1:41" ht="14.25" x14ac:dyDescent="0.45">
      <c r="A5548">
        <v>2027</v>
      </c>
      <c r="B5548" s="5" t="s">
        <v>5028</v>
      </c>
      <c r="C5548" s="5" t="s">
        <v>170</v>
      </c>
      <c r="D5548" s="5" t="s">
        <v>83</v>
      </c>
      <c r="E5548" s="5" t="s">
        <v>84</v>
      </c>
      <c r="F5548" s="5" t="s">
        <v>85</v>
      </c>
      <c r="G5548" s="5" t="s">
        <v>87</v>
      </c>
      <c r="H5548" s="5" t="s">
        <v>130</v>
      </c>
      <c r="I5548">
        <v>13866.38819833347</v>
      </c>
      <c r="J5548">
        <v>56207.798643056063</v>
      </c>
      <c r="K5548">
        <v>1519</v>
      </c>
      <c r="L5548">
        <v>2831.1063743165441</v>
      </c>
      <c r="M5548">
        <v>28652.930162410408</v>
      </c>
      <c r="N5548">
        <v>13444.663008454079</v>
      </c>
      <c r="O5548">
        <v>10493.764431707939</v>
      </c>
      <c r="P5548">
        <v>12662.79156459841</v>
      </c>
      <c r="Q5548">
        <v>4824.9245692172844</v>
      </c>
      <c r="R5548">
        <v>9094.473726437549</v>
      </c>
      <c r="S5548">
        <v>19010.258250342911</v>
      </c>
      <c r="T5548">
        <v>12746.239839</v>
      </c>
      <c r="U5548">
        <v>1793.598161477089</v>
      </c>
      <c r="V5548">
        <v>11043</v>
      </c>
      <c r="W5548">
        <v>5069.7701415968022</v>
      </c>
      <c r="X5548">
        <v>23710.9224182</v>
      </c>
      <c r="Y5548">
        <v>88994.213669930701</v>
      </c>
      <c r="Z5548">
        <v>19621.151826563731</v>
      </c>
      <c r="AA5548">
        <v>211385</v>
      </c>
      <c r="AB5548">
        <v>2280</v>
      </c>
      <c r="AC5548">
        <v>12411.80264</v>
      </c>
      <c r="AD5548">
        <v>18189.67247262274</v>
      </c>
      <c r="AE5548">
        <v>18815.331686681318</v>
      </c>
      <c r="AF5548">
        <v>55409.227733051848</v>
      </c>
      <c r="AG5548">
        <v>282595</v>
      </c>
      <c r="AH5548">
        <v>37993.083646618492</v>
      </c>
      <c r="AI5548">
        <v>4393.7226787584968</v>
      </c>
      <c r="AJ5548">
        <v>54464.670685365752</v>
      </c>
      <c r="AK5548">
        <v>2251</v>
      </c>
      <c r="AL5548">
        <v>1035775.5625</v>
      </c>
      <c r="AM5548">
        <v>869465.1875</v>
      </c>
      <c r="AN5548">
        <v>166310.359375</v>
      </c>
      <c r="AO5548" s="5" t="s">
        <v>6279</v>
      </c>
    </row>
    <row r="5549" spans="1:41" ht="14.25" x14ac:dyDescent="0.45">
      <c r="A5549">
        <v>2027</v>
      </c>
      <c r="B5549" s="5" t="s">
        <v>5028</v>
      </c>
      <c r="C5549" s="5" t="s">
        <v>170</v>
      </c>
      <c r="D5549" s="5" t="s">
        <v>83</v>
      </c>
      <c r="E5549" s="5" t="s">
        <v>27</v>
      </c>
      <c r="F5549" s="5" t="s">
        <v>27</v>
      </c>
      <c r="G5549" s="5" t="s">
        <v>86</v>
      </c>
      <c r="H5549" s="5" t="s">
        <v>130</v>
      </c>
      <c r="I5549">
        <v>1000</v>
      </c>
      <c r="J5549">
        <v>1292.6174496644301</v>
      </c>
      <c r="K5549"/>
      <c r="L5549">
        <v>110</v>
      </c>
      <c r="M5549">
        <v>300</v>
      </c>
      <c r="N5549">
        <v>0</v>
      </c>
      <c r="O5549">
        <v>50</v>
      </c>
      <c r="P5549">
        <v>0</v>
      </c>
      <c r="Q5549">
        <v>5.7108123717063117</v>
      </c>
      <c r="R5549">
        <v>51.878</v>
      </c>
      <c r="S5549">
        <v>0</v>
      </c>
      <c r="T5549">
        <v>0</v>
      </c>
      <c r="U5549">
        <v>0</v>
      </c>
      <c r="V5549">
        <v>500</v>
      </c>
      <c r="W5549">
        <v>0</v>
      </c>
      <c r="X5549">
        <v>505</v>
      </c>
      <c r="Y5549">
        <v>1388</v>
      </c>
      <c r="Z5549">
        <v>53.533897966298532</v>
      </c>
      <c r="AA5549">
        <v>2271</v>
      </c>
      <c r="AB5549">
        <v>0</v>
      </c>
      <c r="AC5549">
        <v>11.642469999999999</v>
      </c>
      <c r="AD5549">
        <v>54</v>
      </c>
      <c r="AE5549"/>
      <c r="AF5549">
        <v>870</v>
      </c>
      <c r="AG5549">
        <v>16770</v>
      </c>
      <c r="AH5549">
        <v>1500</v>
      </c>
      <c r="AI5549">
        <v>97</v>
      </c>
      <c r="AJ5549">
        <v>1819</v>
      </c>
      <c r="AK5549"/>
      <c r="AL5549">
        <v>28649.3828125</v>
      </c>
      <c r="AM5549">
        <v>26143.3828125</v>
      </c>
      <c r="AN5549">
        <v>2506</v>
      </c>
      <c r="AO5549" s="5" t="s">
        <v>6280</v>
      </c>
    </row>
    <row r="5550" spans="1:41" ht="14.25" x14ac:dyDescent="0.45">
      <c r="A5550">
        <v>2027</v>
      </c>
      <c r="B5550" s="5" t="s">
        <v>4071</v>
      </c>
      <c r="C5550" s="5" t="s">
        <v>170</v>
      </c>
      <c r="D5550" s="5" t="s">
        <v>83</v>
      </c>
      <c r="E5550" s="5" t="s">
        <v>27</v>
      </c>
      <c r="F5550" s="5" t="s">
        <v>27</v>
      </c>
      <c r="G5550" s="5" t="s">
        <v>86</v>
      </c>
      <c r="H5550" s="5" t="s">
        <v>130</v>
      </c>
      <c r="I5550">
        <v>1028.3916919868925</v>
      </c>
      <c r="J5550">
        <v>82.271335358951404</v>
      </c>
      <c r="K5550"/>
      <c r="L5550">
        <v>113.12308611855818</v>
      </c>
      <c r="M5550">
        <v>308.51750759606773</v>
      </c>
      <c r="N5550">
        <v>0</v>
      </c>
      <c r="O5550">
        <v>51.419584599344624</v>
      </c>
      <c r="P5550">
        <v>0</v>
      </c>
      <c r="Q5550">
        <v>6.9927189756972368</v>
      </c>
      <c r="R5550">
        <v>60.72961458690196</v>
      </c>
      <c r="S5550">
        <v>0</v>
      </c>
      <c r="T5550">
        <v>205.6783383973785</v>
      </c>
      <c r="U5550">
        <v>0</v>
      </c>
      <c r="V5550">
        <v>0</v>
      </c>
      <c r="W5550"/>
      <c r="X5550">
        <v>103.76764326364335</v>
      </c>
      <c r="Y5550">
        <v>1491.167953380994</v>
      </c>
      <c r="Z5550">
        <v>373.30618419124198</v>
      </c>
      <c r="AA5550">
        <v>2303.5973900506392</v>
      </c>
      <c r="AB5550"/>
      <c r="AC5550">
        <v>11.738247882842948</v>
      </c>
      <c r="AD5550">
        <v>55.32705298189687</v>
      </c>
      <c r="AE5550">
        <v>0</v>
      </c>
      <c r="AF5550">
        <v>904.98468894846542</v>
      </c>
      <c r="AG5550">
        <v>12625.564802523078</v>
      </c>
      <c r="AH5550">
        <v>1028.3916919868925</v>
      </c>
      <c r="AI5550">
        <v>99.753994122728571</v>
      </c>
      <c r="AJ5550">
        <v>959.48944862377073</v>
      </c>
      <c r="AK5550"/>
      <c r="AL5550">
        <v>21814.21484375</v>
      </c>
      <c r="AM5550">
        <v>19961.357421875</v>
      </c>
      <c r="AN5550">
        <v>1852.8558349609375</v>
      </c>
      <c r="AO5550" s="5" t="s">
        <v>4912</v>
      </c>
    </row>
    <row r="5551" spans="1:41" ht="14.25" x14ac:dyDescent="0.45">
      <c r="A5551">
        <v>2027</v>
      </c>
      <c r="B5551" s="5" t="s">
        <v>5028</v>
      </c>
      <c r="C5551" s="5" t="s">
        <v>170</v>
      </c>
      <c r="D5551" s="5" t="s">
        <v>83</v>
      </c>
      <c r="E5551" s="5" t="s">
        <v>27</v>
      </c>
      <c r="F5551" s="5" t="s">
        <v>27</v>
      </c>
      <c r="G5551" s="5" t="s">
        <v>87</v>
      </c>
      <c r="H5551" s="5" t="s">
        <v>130</v>
      </c>
      <c r="I5551">
        <v>1195.0925686223111</v>
      </c>
      <c r="J5551">
        <v>1483.703542818203</v>
      </c>
      <c r="K5551">
        <v>0</v>
      </c>
      <c r="L5551">
        <v>131.67936624728111</v>
      </c>
      <c r="M5551">
        <v>351.49781430067958</v>
      </c>
      <c r="N5551">
        <v>0</v>
      </c>
      <c r="O5551">
        <v>58.582969050113277</v>
      </c>
      <c r="P5551">
        <v>0</v>
      </c>
      <c r="Q5551">
        <v>6.7901583811989674</v>
      </c>
      <c r="R5551">
        <v>60.685842411948812</v>
      </c>
      <c r="S5551">
        <v>0</v>
      </c>
      <c r="T5551">
        <v>0</v>
      </c>
      <c r="U5551">
        <v>0</v>
      </c>
      <c r="V5551">
        <v>592</v>
      </c>
      <c r="W5551">
        <v>0</v>
      </c>
      <c r="X5551">
        <v>608.52500000000009</v>
      </c>
      <c r="Y5551">
        <v>1682.7734275075979</v>
      </c>
      <c r="Z5551">
        <v>63.464982951821057</v>
      </c>
      <c r="AA5551">
        <v>2788</v>
      </c>
      <c r="AB5551">
        <v>0</v>
      </c>
      <c r="AC5551">
        <v>13.641019999999999</v>
      </c>
      <c r="AD5551">
        <v>64.670405292896262</v>
      </c>
      <c r="AE5551">
        <v>0</v>
      </c>
      <c r="AF5551">
        <v>1041.464078501223</v>
      </c>
      <c r="AG5551">
        <v>20925</v>
      </c>
      <c r="AH5551">
        <v>1832.5722637586191</v>
      </c>
      <c r="AI5551">
        <v>113.6509599572198</v>
      </c>
      <c r="AJ5551">
        <v>2217.3508499704631</v>
      </c>
      <c r="AK5551"/>
      <c r="AL5551">
        <v>35231.14453125</v>
      </c>
      <c r="AM5551">
        <v>32201.646484375</v>
      </c>
      <c r="AN5551">
        <v>3029.499267578125</v>
      </c>
      <c r="AO5551" s="5" t="s">
        <v>6281</v>
      </c>
    </row>
    <row r="5552" spans="1:41" ht="14.25" x14ac:dyDescent="0.45">
      <c r="A5552">
        <v>2027</v>
      </c>
      <c r="B5552" s="5" t="s">
        <v>4071</v>
      </c>
      <c r="C5552" s="5" t="s">
        <v>170</v>
      </c>
      <c r="D5552" s="5" t="s">
        <v>83</v>
      </c>
      <c r="E5552" s="5" t="s">
        <v>27</v>
      </c>
      <c r="F5552" s="5" t="s">
        <v>27</v>
      </c>
      <c r="G5552" s="5" t="s">
        <v>87</v>
      </c>
      <c r="H5552" s="5" t="s">
        <v>130</v>
      </c>
      <c r="I5552">
        <v>1218.994419994757</v>
      </c>
      <c r="J5552">
        <v>98.190682667334542</v>
      </c>
      <c r="K5552"/>
      <c r="L5552">
        <v>133.24299999999999</v>
      </c>
      <c r="M5552">
        <v>358.52777058669318</v>
      </c>
      <c r="N5552">
        <v>0</v>
      </c>
      <c r="O5552">
        <v>59.637519927298698</v>
      </c>
      <c r="P5552">
        <v>0</v>
      </c>
      <c r="Q5552">
        <v>6.7996649819166013</v>
      </c>
      <c r="R5552">
        <v>70.278853746417241</v>
      </c>
      <c r="S5552">
        <v>0</v>
      </c>
      <c r="T5552">
        <v>243.7988839989514</v>
      </c>
      <c r="U5552">
        <v>0</v>
      </c>
      <c r="V5552">
        <v>0</v>
      </c>
      <c r="W5552">
        <v>0</v>
      </c>
      <c r="X5552">
        <v>123</v>
      </c>
      <c r="Y5552">
        <v>1734.4423014941931</v>
      </c>
      <c r="Z5552">
        <v>435</v>
      </c>
      <c r="AA5552">
        <v>2788</v>
      </c>
      <c r="AB5552"/>
      <c r="AC5552">
        <v>13.64101</v>
      </c>
      <c r="AD5552">
        <v>64.421623446928749</v>
      </c>
      <c r="AE5552">
        <v>0</v>
      </c>
      <c r="AF5552">
        <v>1072.715089595386</v>
      </c>
      <c r="AG5552">
        <v>14976</v>
      </c>
      <c r="AH5552">
        <v>1249</v>
      </c>
      <c r="AI5552">
        <v>115.9239791563642</v>
      </c>
      <c r="AJ5552">
        <v>1137.3217938551079</v>
      </c>
      <c r="AK5552"/>
      <c r="AL5552">
        <v>25898.9375</v>
      </c>
      <c r="AM5552">
        <v>23684.626953125</v>
      </c>
      <c r="AN5552">
        <v>2214.309814453125</v>
      </c>
      <c r="AO5552" s="5" t="s">
        <v>4913</v>
      </c>
    </row>
    <row r="5553" spans="1:41" ht="14.25" x14ac:dyDescent="0.45">
      <c r="A5553">
        <v>2027</v>
      </c>
      <c r="B5553" s="5" t="s">
        <v>4071</v>
      </c>
      <c r="C5553" s="5" t="s">
        <v>170</v>
      </c>
      <c r="D5553" s="5" t="s">
        <v>83</v>
      </c>
      <c r="E5553" s="5" t="s">
        <v>108</v>
      </c>
      <c r="F5553" s="5" t="s">
        <v>108</v>
      </c>
      <c r="G5553" s="5" t="s">
        <v>86</v>
      </c>
      <c r="H5553" s="5" t="s">
        <v>130</v>
      </c>
      <c r="I5553">
        <v>5820.6969766458114</v>
      </c>
      <c r="J5553">
        <v>34397.131117731587</v>
      </c>
      <c r="K5553">
        <v>1023.7176517468122</v>
      </c>
      <c r="L5553">
        <v>802.14551974977621</v>
      </c>
      <c r="M5553">
        <v>6735.9655825141463</v>
      </c>
      <c r="N5553">
        <v>1809.2937245552955</v>
      </c>
      <c r="O5553">
        <v>6371.9149235507857</v>
      </c>
      <c r="P5553">
        <v>6827.1458751007794</v>
      </c>
      <c r="Q5553">
        <v>3472.641505464047</v>
      </c>
      <c r="R5553">
        <v>4262.2124725409794</v>
      </c>
      <c r="S5553">
        <v>8035.8347995108379</v>
      </c>
      <c r="T5553">
        <v>6787.3851671134908</v>
      </c>
      <c r="U5553">
        <v>1336.9091995829604</v>
      </c>
      <c r="V5553">
        <v>2574.064405043192</v>
      </c>
      <c r="W5553">
        <v>1249.4959057640745</v>
      </c>
      <c r="X5553">
        <v>8452.5504391448267</v>
      </c>
      <c r="Y5553">
        <v>27411.780549910622</v>
      </c>
      <c r="Z5553">
        <v>8979.916254429545</v>
      </c>
      <c r="AA5553">
        <v>78902.324176002337</v>
      </c>
      <c r="AB5553">
        <v>646.36988820606155</v>
      </c>
      <c r="AC5553">
        <v>7480.6309791775248</v>
      </c>
      <c r="AD5553">
        <v>8679.7482137314873</v>
      </c>
      <c r="AE5553">
        <v>7012.60294765862</v>
      </c>
      <c r="AF5553">
        <v>13276.125386873988</v>
      </c>
      <c r="AG5553">
        <v>64653.957283523945</v>
      </c>
      <c r="AH5553">
        <v>12084.630772537974</v>
      </c>
      <c r="AI5553">
        <v>557.38829705689579</v>
      </c>
      <c r="AJ5553">
        <v>28715.781215349998</v>
      </c>
      <c r="AK5553">
        <v>1359.4309776374732</v>
      </c>
      <c r="AL5553">
        <v>359719.78125</v>
      </c>
      <c r="AM5553">
        <v>297735.34375</v>
      </c>
      <c r="AN5553">
        <v>61984.4296875</v>
      </c>
      <c r="AO5553" s="5" t="s">
        <v>4914</v>
      </c>
    </row>
    <row r="5554" spans="1:41" ht="14.25" x14ac:dyDescent="0.45">
      <c r="A5554">
        <v>2027</v>
      </c>
      <c r="B5554" s="5" t="s">
        <v>5028</v>
      </c>
      <c r="C5554" s="5" t="s">
        <v>170</v>
      </c>
      <c r="D5554" s="5" t="s">
        <v>83</v>
      </c>
      <c r="E5554" s="5" t="s">
        <v>108</v>
      </c>
      <c r="F5554" s="5" t="s">
        <v>108</v>
      </c>
      <c r="G5554" s="5" t="s">
        <v>86</v>
      </c>
      <c r="H5554" s="5" t="s">
        <v>130</v>
      </c>
      <c r="I5554">
        <v>6470</v>
      </c>
      <c r="J5554">
        <v>35449.783761802937</v>
      </c>
      <c r="K5554">
        <v>1023</v>
      </c>
      <c r="L5554">
        <v>860</v>
      </c>
      <c r="M5554">
        <v>10180</v>
      </c>
      <c r="N5554">
        <v>1805.1210000000001</v>
      </c>
      <c r="O5554">
        <v>6310.4644000000008</v>
      </c>
      <c r="P5554">
        <v>7696.2529999999997</v>
      </c>
      <c r="Q5554">
        <v>3055.8752535750259</v>
      </c>
      <c r="R5554">
        <v>6652.2513842868593</v>
      </c>
      <c r="S5554">
        <v>5300</v>
      </c>
      <c r="T5554">
        <v>6343</v>
      </c>
      <c r="U5554">
        <v>1100</v>
      </c>
      <c r="V5554">
        <v>2373</v>
      </c>
      <c r="W5554">
        <v>1755</v>
      </c>
      <c r="X5554">
        <v>13621.11404</v>
      </c>
      <c r="Y5554">
        <v>41615.5</v>
      </c>
      <c r="Z5554">
        <v>10065.130700304049</v>
      </c>
      <c r="AA5554">
        <v>78353</v>
      </c>
      <c r="AB5554">
        <v>1228</v>
      </c>
      <c r="AC5554">
        <v>8742.7030599999998</v>
      </c>
      <c r="AD5554">
        <v>8647</v>
      </c>
      <c r="AE5554">
        <v>7218.3778029227124</v>
      </c>
      <c r="AF5554">
        <v>24689.909072099999</v>
      </c>
      <c r="AG5554">
        <v>96289</v>
      </c>
      <c r="AH5554">
        <v>11875</v>
      </c>
      <c r="AI5554">
        <v>597</v>
      </c>
      <c r="AJ5554">
        <v>24651</v>
      </c>
      <c r="AK5554">
        <v>1177</v>
      </c>
      <c r="AL5554">
        <v>425143.5</v>
      </c>
      <c r="AM5554">
        <v>357086.875</v>
      </c>
      <c r="AN5554">
        <v>68056.578125</v>
      </c>
      <c r="AO5554" s="5" t="s">
        <v>6282</v>
      </c>
    </row>
    <row r="5555" spans="1:41" ht="14.25" x14ac:dyDescent="0.45">
      <c r="A5555">
        <v>2027</v>
      </c>
      <c r="B5555" s="5" t="s">
        <v>5028</v>
      </c>
      <c r="C5555" s="5" t="s">
        <v>170</v>
      </c>
      <c r="D5555" s="5" t="s">
        <v>83</v>
      </c>
      <c r="E5555" s="5" t="s">
        <v>108</v>
      </c>
      <c r="F5555" s="5" t="s">
        <v>108</v>
      </c>
      <c r="G5555" s="5" t="s">
        <v>87</v>
      </c>
      <c r="H5555" s="5" t="s">
        <v>130</v>
      </c>
      <c r="I5555">
        <v>7732.2489189863509</v>
      </c>
      <c r="J5555">
        <v>40063.44144208949</v>
      </c>
      <c r="K5555">
        <v>1180</v>
      </c>
      <c r="L5555">
        <v>1029.4932270241979</v>
      </c>
      <c r="M5555">
        <v>10872.999055701021</v>
      </c>
      <c r="N5555">
        <v>2139.989386969261</v>
      </c>
      <c r="O5555">
        <v>7393.7148127408354</v>
      </c>
      <c r="P5555">
        <v>9088.3512426399993</v>
      </c>
      <c r="Q5555">
        <v>3633.4369988697781</v>
      </c>
      <c r="R5555">
        <v>7781.670056507588</v>
      </c>
      <c r="S5555">
        <v>6101.0008675348436</v>
      </c>
      <c r="T5555">
        <v>7568.0426189999998</v>
      </c>
      <c r="U5555">
        <v>1208.9203294269601</v>
      </c>
      <c r="V5555">
        <v>2809</v>
      </c>
      <c r="W5555">
        <v>2056.2622136589762</v>
      </c>
      <c r="X5555">
        <v>16413.4424182</v>
      </c>
      <c r="Y5555">
        <v>50714.6225250383</v>
      </c>
      <c r="Z5555">
        <v>11932.31527255467</v>
      </c>
      <c r="AA5555">
        <v>99784</v>
      </c>
      <c r="AB5555">
        <v>1382</v>
      </c>
      <c r="AC5555">
        <v>10243.47546</v>
      </c>
      <c r="AD5555">
        <v>10280.72789047275</v>
      </c>
      <c r="AE5555">
        <v>8457.4800684129186</v>
      </c>
      <c r="AF5555">
        <v>29555.923448337489</v>
      </c>
      <c r="AG5555">
        <v>120146</v>
      </c>
      <c r="AH5555">
        <v>14507.466697431921</v>
      </c>
      <c r="AI5555">
        <v>699.48065045835267</v>
      </c>
      <c r="AJ5555">
        <v>30049.431447290761</v>
      </c>
      <c r="AK5555">
        <v>1379</v>
      </c>
      <c r="AL5555">
        <v>516203.90625</v>
      </c>
      <c r="AM5555">
        <v>436369.8125</v>
      </c>
      <c r="AN5555">
        <v>79834.1328125</v>
      </c>
      <c r="AO5555" s="5" t="s">
        <v>6283</v>
      </c>
    </row>
    <row r="5556" spans="1:41" ht="14.25" x14ac:dyDescent="0.45">
      <c r="A5556">
        <v>2027</v>
      </c>
      <c r="B5556" s="5" t="s">
        <v>4071</v>
      </c>
      <c r="C5556" s="5" t="s">
        <v>170</v>
      </c>
      <c r="D5556" s="5" t="s">
        <v>83</v>
      </c>
      <c r="E5556" s="5" t="s">
        <v>108</v>
      </c>
      <c r="F5556" s="5" t="s">
        <v>108</v>
      </c>
      <c r="G5556" s="5" t="s">
        <v>87</v>
      </c>
      <c r="H5556" s="5" t="s">
        <v>130</v>
      </c>
      <c r="I5556">
        <v>6899.5084171703256</v>
      </c>
      <c r="J5556">
        <v>41052.910731445903</v>
      </c>
      <c r="K5556">
        <v>1165.0995125317249</v>
      </c>
      <c r="L5556">
        <v>944.81400000000019</v>
      </c>
      <c r="M5556">
        <v>7827.8563244761363</v>
      </c>
      <c r="N5556">
        <v>2119.1252479881719</v>
      </c>
      <c r="O5556">
        <v>7390.2814693908549</v>
      </c>
      <c r="P5556">
        <v>7726.2578761308259</v>
      </c>
      <c r="Q5556">
        <v>3376.7693112677421</v>
      </c>
      <c r="R5556">
        <v>4932.4108020680214</v>
      </c>
      <c r="S5556">
        <v>9357</v>
      </c>
      <c r="T5556">
        <v>8045.3631719653968</v>
      </c>
      <c r="U5556">
        <v>1450.1548860717039</v>
      </c>
      <c r="V5556">
        <v>3026</v>
      </c>
      <c r="W5556">
        <v>1464.8999248237949</v>
      </c>
      <c r="X5556">
        <v>10019.15116616199</v>
      </c>
      <c r="Y5556">
        <v>31884</v>
      </c>
      <c r="Z5556">
        <v>10456</v>
      </c>
      <c r="AA5556">
        <v>99784</v>
      </c>
      <c r="AB5556">
        <v>628.52499999999998</v>
      </c>
      <c r="AC5556">
        <v>8693.2341200000028</v>
      </c>
      <c r="AD5556">
        <v>10106.511026750721</v>
      </c>
      <c r="AE5556">
        <v>8149.3362254355379</v>
      </c>
      <c r="AF5556">
        <v>15736.730364364321</v>
      </c>
      <c r="AG5556">
        <v>76689</v>
      </c>
      <c r="AH5556">
        <v>14679</v>
      </c>
      <c r="AI5556">
        <v>647.74017219329289</v>
      </c>
      <c r="AJ5556">
        <v>34037.981189513601</v>
      </c>
      <c r="AK5556">
        <v>1579.792866461833</v>
      </c>
      <c r="AL5556">
        <v>429869.40625</v>
      </c>
      <c r="AM5556">
        <v>356958.21875</v>
      </c>
      <c r="AN5556">
        <v>72911.21875</v>
      </c>
      <c r="AO5556" s="5" t="s">
        <v>4915</v>
      </c>
    </row>
    <row r="5557" spans="1:41" ht="14.25" x14ac:dyDescent="0.45">
      <c r="A5557">
        <v>2027</v>
      </c>
      <c r="B5557" s="5" t="s">
        <v>5028</v>
      </c>
      <c r="C5557" s="5" t="s">
        <v>170</v>
      </c>
      <c r="D5557" s="5" t="s">
        <v>83</v>
      </c>
      <c r="E5557" s="5" t="s">
        <v>487</v>
      </c>
      <c r="F5557" s="5" t="s">
        <v>487</v>
      </c>
      <c r="G5557" s="5" t="s">
        <v>87</v>
      </c>
      <c r="H5557" s="5" t="s">
        <v>130</v>
      </c>
      <c r="I5557">
        <v>9930.1818410172837</v>
      </c>
      <c r="J5557">
        <v>45279.042088138973</v>
      </c>
      <c r="K5557">
        <v>1550.104325146385</v>
      </c>
      <c r="L5557">
        <v>2831.1063743165441</v>
      </c>
      <c r="M5557">
        <v>28652.930162410408</v>
      </c>
      <c r="N5557">
        <v>13254.98137386278</v>
      </c>
      <c r="O5557">
        <v>10603.63694936926</v>
      </c>
      <c r="P5557"/>
      <c r="Q5557">
        <v>4568.9975248943501</v>
      </c>
      <c r="R5557">
        <v>7745.1408529976652</v>
      </c>
      <c r="S5557">
        <v>15419.53592551381</v>
      </c>
      <c r="T5557">
        <v>12746.239839</v>
      </c>
      <c r="U5557">
        <v>1793.598161477089</v>
      </c>
      <c r="V5557">
        <v>9329</v>
      </c>
      <c r="W5557">
        <v>3896.3584268243089</v>
      </c>
      <c r="X5557">
        <v>19233.98258939619</v>
      </c>
      <c r="Y5557">
        <v>86966</v>
      </c>
      <c r="Z5557">
        <v>19621.151826563731</v>
      </c>
      <c r="AA5557">
        <v>190418</v>
      </c>
      <c r="AB5557"/>
      <c r="AC5557">
        <v>12235.341969999999</v>
      </c>
      <c r="AD5557">
        <v>18191</v>
      </c>
      <c r="AE5557">
        <v>17927.350864867989</v>
      </c>
      <c r="AF5557">
        <v>48601.846503777982</v>
      </c>
      <c r="AG5557">
        <v>228218</v>
      </c>
      <c r="AH5557">
        <v>28891</v>
      </c>
      <c r="AI5557">
        <v>2464.5855079382659</v>
      </c>
      <c r="AJ5557">
        <v>47830.221563276937</v>
      </c>
      <c r="AK5557">
        <v>2251</v>
      </c>
      <c r="AL5557">
        <v>890450.375</v>
      </c>
      <c r="AM5557">
        <v>746550</v>
      </c>
      <c r="AN5557">
        <v>143900.359375</v>
      </c>
      <c r="AO5557" s="5" t="s">
        <v>6284</v>
      </c>
    </row>
    <row r="5558" spans="1:41" ht="14.25" x14ac:dyDescent="0.45">
      <c r="A5558">
        <v>2027</v>
      </c>
      <c r="B5558" s="5" t="s">
        <v>4071</v>
      </c>
      <c r="C5558" s="5" t="s">
        <v>170</v>
      </c>
      <c r="D5558" s="5" t="s">
        <v>83</v>
      </c>
      <c r="E5558" s="5" t="s">
        <v>487</v>
      </c>
      <c r="F5558" s="5" t="s">
        <v>487</v>
      </c>
      <c r="G5558" s="5" t="s">
        <v>87</v>
      </c>
      <c r="H5558" s="5" t="s">
        <v>130</v>
      </c>
      <c r="I5558">
        <v>17061.41574545802</v>
      </c>
      <c r="J5558">
        <v>67139.082590979568</v>
      </c>
      <c r="K5558">
        <v>1473.8101625927229</v>
      </c>
      <c r="L5558"/>
      <c r="M5558">
        <v>19928.16858177703</v>
      </c>
      <c r="N5558">
        <v>11980.866472345961</v>
      </c>
      <c r="O5558">
        <v>10184.404520667031</v>
      </c>
      <c r="P5558"/>
      <c r="Q5558">
        <v>3621.4681799965738</v>
      </c>
      <c r="R5558">
        <v>8492.6556132881906</v>
      </c>
      <c r="S5558">
        <v>14295</v>
      </c>
      <c r="T5558">
        <v>12799.44140994495</v>
      </c>
      <c r="U5558">
        <v>1775.881983558578</v>
      </c>
      <c r="V5558">
        <v>9351</v>
      </c>
      <c r="W5558">
        <v>1500</v>
      </c>
      <c r="X5558"/>
      <c r="Y5558">
        <v>58625.677965903873</v>
      </c>
      <c r="Z5558">
        <v>19142</v>
      </c>
      <c r="AA5558">
        <v>190418</v>
      </c>
      <c r="AB5558"/>
      <c r="AC5558">
        <v>12153.215029999999</v>
      </c>
      <c r="AD5558">
        <v>12076</v>
      </c>
      <c r="AE5558">
        <v>18512.879004740509</v>
      </c>
      <c r="AF5558">
        <v>31226.272929069801</v>
      </c>
      <c r="AG5558">
        <v>159427</v>
      </c>
      <c r="AH5558">
        <v>35084</v>
      </c>
      <c r="AI5558">
        <v>2089.6193562361109</v>
      </c>
      <c r="AJ5558">
        <v>41368.215538335273</v>
      </c>
      <c r="AK5558">
        <v>2468.9417375168332</v>
      </c>
      <c r="AL5558">
        <v>762195</v>
      </c>
      <c r="AM5558">
        <v>650295.625</v>
      </c>
      <c r="AN5558">
        <v>111899.390625</v>
      </c>
      <c r="AO5558" s="5" t="s">
        <v>4916</v>
      </c>
    </row>
    <row r="5559" spans="1:41" ht="14.25" x14ac:dyDescent="0.45">
      <c r="A5559">
        <v>2027</v>
      </c>
      <c r="B5559" s="5" t="s">
        <v>4071</v>
      </c>
      <c r="C5559" s="5" t="s">
        <v>170</v>
      </c>
      <c r="D5559" s="5" t="s">
        <v>83</v>
      </c>
      <c r="E5559" s="5" t="s">
        <v>210</v>
      </c>
      <c r="F5559" s="5" t="s">
        <v>210</v>
      </c>
      <c r="G5559" s="5" t="s">
        <v>87</v>
      </c>
      <c r="H5559" s="5" t="s">
        <v>130</v>
      </c>
      <c r="I5559">
        <v>11210.242529483179</v>
      </c>
      <c r="J5559">
        <v>57650.204561058788</v>
      </c>
      <c r="K5559">
        <v>1473.8101625927229</v>
      </c>
      <c r="L5559">
        <v>1877.5150000000001</v>
      </c>
      <c r="M5559">
        <v>15317.77516864103</v>
      </c>
      <c r="N5559">
        <v>11980.866472345961</v>
      </c>
      <c r="O5559">
        <v>10305.36344343722</v>
      </c>
      <c r="P5559">
        <v>11289.17912446618</v>
      </c>
      <c r="Q5559">
        <v>3621.4681799965738</v>
      </c>
      <c r="R5559">
        <v>9492.6556132881906</v>
      </c>
      <c r="S5559">
        <v>18798</v>
      </c>
      <c r="T5559">
        <v>12799.44140994495</v>
      </c>
      <c r="U5559">
        <v>1775.881983558578</v>
      </c>
      <c r="V5559">
        <v>10710</v>
      </c>
      <c r="W5559">
        <v>2842.8848654659459</v>
      </c>
      <c r="X5559">
        <v>16736.497654983788</v>
      </c>
      <c r="Y5559">
        <v>58625.677965903873</v>
      </c>
      <c r="Z5559">
        <v>18269.547375519411</v>
      </c>
      <c r="AA5559">
        <v>189308</v>
      </c>
      <c r="AB5559">
        <v>1008.038</v>
      </c>
      <c r="AC5559">
        <v>12525.465630000001</v>
      </c>
      <c r="AD5559">
        <v>15959.78888914944</v>
      </c>
      <c r="AE5559">
        <v>19002.992402230771</v>
      </c>
      <c r="AF5559">
        <v>31226.272929069801</v>
      </c>
      <c r="AG5559">
        <v>157719</v>
      </c>
      <c r="AH5559">
        <v>33408</v>
      </c>
      <c r="AI5559">
        <v>2089.6193562361109</v>
      </c>
      <c r="AJ5559">
        <v>41368.215538335273</v>
      </c>
      <c r="AK5559">
        <v>2468.9417375168332</v>
      </c>
      <c r="AL5559">
        <v>780861.3125</v>
      </c>
      <c r="AM5559">
        <v>647653.1875</v>
      </c>
      <c r="AN5559">
        <v>133208.15625</v>
      </c>
      <c r="AO5559" s="5" t="s">
        <v>4917</v>
      </c>
    </row>
    <row r="5560" spans="1:41" ht="14.25" x14ac:dyDescent="0.45">
      <c r="A5560">
        <v>2027</v>
      </c>
      <c r="B5560" s="5" t="s">
        <v>5028</v>
      </c>
      <c r="C5560" s="5" t="s">
        <v>170</v>
      </c>
      <c r="D5560" s="5" t="s">
        <v>83</v>
      </c>
      <c r="E5560" s="5" t="s">
        <v>210</v>
      </c>
      <c r="F5560" s="5" t="s">
        <v>210</v>
      </c>
      <c r="G5560" s="5" t="s">
        <v>87</v>
      </c>
      <c r="H5560" s="5" t="s">
        <v>130</v>
      </c>
      <c r="I5560">
        <v>11866.38819833347</v>
      </c>
      <c r="J5560">
        <v>51712.009186343843</v>
      </c>
      <c r="K5560">
        <v>1434.010535090074</v>
      </c>
      <c r="L5560">
        <v>2831.1063743165441</v>
      </c>
      <c r="M5560">
        <v>23336.810123995911</v>
      </c>
      <c r="N5560">
        <v>13254.98137386278</v>
      </c>
      <c r="O5560">
        <v>10728.096307908399</v>
      </c>
      <c r="P5560">
        <v>13876.79156459841</v>
      </c>
      <c r="Q5560">
        <v>4568.9975248943501</v>
      </c>
      <c r="R5560">
        <v>8745.1408529976652</v>
      </c>
      <c r="S5560">
        <v>15510.258250342909</v>
      </c>
      <c r="T5560">
        <v>12746.239839</v>
      </c>
      <c r="U5560">
        <v>1793.598161477089</v>
      </c>
      <c r="V5560">
        <v>10982</v>
      </c>
      <c r="W5560">
        <v>3896.3584268243089</v>
      </c>
      <c r="X5560">
        <v>20906.50281456107</v>
      </c>
      <c r="Y5560">
        <v>86965.81258914381</v>
      </c>
      <c r="Z5560">
        <v>18969.921938244071</v>
      </c>
      <c r="AA5560">
        <v>189308</v>
      </c>
      <c r="AB5560">
        <v>2280</v>
      </c>
      <c r="AC5560">
        <v>12553.650806230609</v>
      </c>
      <c r="AD5560">
        <v>16702.23387887844</v>
      </c>
      <c r="AE5560">
        <v>17927.350864867989</v>
      </c>
      <c r="AF5560">
        <v>48601.846503777982</v>
      </c>
      <c r="AG5560">
        <v>222286</v>
      </c>
      <c r="AH5560">
        <v>32284.010187589141</v>
      </c>
      <c r="AI5560">
        <v>2464.5855079382659</v>
      </c>
      <c r="AJ5560">
        <v>47830.221563276937</v>
      </c>
      <c r="AK5560">
        <v>2251</v>
      </c>
      <c r="AL5560">
        <v>908614</v>
      </c>
      <c r="AM5560">
        <v>764073.875</v>
      </c>
      <c r="AN5560">
        <v>144540.09375</v>
      </c>
      <c r="AO5560" s="5" t="s">
        <v>6285</v>
      </c>
    </row>
    <row r="5561" spans="1:41" ht="14.25" x14ac:dyDescent="0.45">
      <c r="A5561">
        <v>2027</v>
      </c>
      <c r="B5561" s="5" t="s">
        <v>4071</v>
      </c>
      <c r="C5561" s="5" t="s">
        <v>170</v>
      </c>
      <c r="D5561" s="5" t="s">
        <v>83</v>
      </c>
      <c r="E5561" s="5" t="s">
        <v>24</v>
      </c>
      <c r="F5561" s="5" t="s">
        <v>24</v>
      </c>
      <c r="G5561" s="5" t="s">
        <v>86</v>
      </c>
      <c r="H5561" s="5" t="s">
        <v>130</v>
      </c>
      <c r="I5561">
        <v>2313.8813069705084</v>
      </c>
      <c r="J5561">
        <v>5656.1543059279093</v>
      </c>
      <c r="K5561">
        <v>102.83916919868925</v>
      </c>
      <c r="L5561">
        <v>308.51750759606773</v>
      </c>
      <c r="M5561">
        <v>5141.9584599344626</v>
      </c>
      <c r="N5561">
        <v>3047.9010190846129</v>
      </c>
      <c r="O5561">
        <v>115.17986950253196</v>
      </c>
      <c r="P5561">
        <v>97.326989729639507</v>
      </c>
      <c r="Q5561">
        <v>276.15062686722689</v>
      </c>
      <c r="R5561">
        <v>607.2961458690196</v>
      </c>
      <c r="S5561">
        <v>5262.2823446803131</v>
      </c>
      <c r="T5561">
        <v>514.19584599344626</v>
      </c>
      <c r="U5561">
        <v>0</v>
      </c>
      <c r="V5561">
        <v>534.76367983318414</v>
      </c>
      <c r="W5561">
        <v>241.67204761691974</v>
      </c>
      <c r="X5561">
        <v>2793.2899743570979</v>
      </c>
      <c r="Y5561">
        <v>12987.044482256471</v>
      </c>
      <c r="Z5561">
        <v>4174.2418777747971</v>
      </c>
      <c r="AA5561">
        <v>26443.035576058966</v>
      </c>
      <c r="AB5561">
        <v>118.34731591385159</v>
      </c>
      <c r="AC5561">
        <v>590.36495186615355</v>
      </c>
      <c r="AD5561">
        <v>2109.5823819458979</v>
      </c>
      <c r="AE5561">
        <v>1506.5938287607976</v>
      </c>
      <c r="AF5561">
        <v>9592.8377028537325</v>
      </c>
      <c r="AG5561">
        <v>36347.475961584729</v>
      </c>
      <c r="AH5561">
        <v>9010.768005189153</v>
      </c>
      <c r="AI5561">
        <v>2429.0611764730402</v>
      </c>
      <c r="AJ5561">
        <v>7390.0226986178095</v>
      </c>
      <c r="AK5561">
        <v>100.78238581471547</v>
      </c>
      <c r="AL5561">
        <v>139813.5625</v>
      </c>
      <c r="AM5561">
        <v>111873.609375</v>
      </c>
      <c r="AN5561">
        <v>27939.958984375</v>
      </c>
      <c r="AO5561" s="5" t="s">
        <v>4918</v>
      </c>
    </row>
    <row r="5562" spans="1:41" ht="14.25" x14ac:dyDescent="0.45">
      <c r="A5562">
        <v>2027</v>
      </c>
      <c r="B5562" s="5" t="s">
        <v>5028</v>
      </c>
      <c r="C5562" s="5" t="s">
        <v>170</v>
      </c>
      <c r="D5562" s="5" t="s">
        <v>83</v>
      </c>
      <c r="E5562" s="5" t="s">
        <v>24</v>
      </c>
      <c r="F5562" s="5" t="s">
        <v>24</v>
      </c>
      <c r="G5562" s="5" t="s">
        <v>86</v>
      </c>
      <c r="H5562" s="5" t="s">
        <v>130</v>
      </c>
      <c r="I5562">
        <v>2000</v>
      </c>
      <c r="J5562">
        <v>7249.9999999999991</v>
      </c>
      <c r="K5562">
        <v>100</v>
      </c>
      <c r="L5562">
        <v>400</v>
      </c>
      <c r="M5562">
        <v>8000</v>
      </c>
      <c r="N5562">
        <v>2951.19625</v>
      </c>
      <c r="O5562">
        <v>111.68300000000001</v>
      </c>
      <c r="P5562">
        <v>94.64</v>
      </c>
      <c r="Q5562">
        <v>726.67866826120155</v>
      </c>
      <c r="R5562">
        <v>466.90199999999999</v>
      </c>
      <c r="S5562">
        <v>4264.3999999999996</v>
      </c>
      <c r="T5562">
        <v>200</v>
      </c>
      <c r="U5562">
        <v>0</v>
      </c>
      <c r="V5562">
        <v>520</v>
      </c>
      <c r="W5562">
        <v>1249</v>
      </c>
      <c r="X5562">
        <v>3795</v>
      </c>
      <c r="Y5562">
        <v>14038.5</v>
      </c>
      <c r="Z5562">
        <v>3694.71361250772</v>
      </c>
      <c r="AA5562">
        <v>25978</v>
      </c>
      <c r="AB5562">
        <v>145</v>
      </c>
      <c r="AC5562">
        <v>1081.75368</v>
      </c>
      <c r="AD5562">
        <v>2085</v>
      </c>
      <c r="AE5562">
        <v>1488</v>
      </c>
      <c r="AF5562">
        <v>9570</v>
      </c>
      <c r="AG5562">
        <v>51508</v>
      </c>
      <c r="AH5562">
        <v>9900</v>
      </c>
      <c r="AI5562">
        <v>2362</v>
      </c>
      <c r="AJ5562">
        <v>9149</v>
      </c>
      <c r="AK5562">
        <v>98</v>
      </c>
      <c r="AL5562">
        <v>163227.46875</v>
      </c>
      <c r="AM5562">
        <v>130917.390625</v>
      </c>
      <c r="AN5562">
        <v>32310.08203125</v>
      </c>
      <c r="AO5562" s="5" t="s">
        <v>6286</v>
      </c>
    </row>
    <row r="5563" spans="1:41" ht="14.25" x14ac:dyDescent="0.45">
      <c r="A5563">
        <v>2027</v>
      </c>
      <c r="B5563" s="5" t="s">
        <v>5028</v>
      </c>
      <c r="C5563" s="5" t="s">
        <v>170</v>
      </c>
      <c r="D5563" s="5" t="s">
        <v>83</v>
      </c>
      <c r="E5563" s="5" t="s">
        <v>24</v>
      </c>
      <c r="F5563" s="5" t="s">
        <v>24</v>
      </c>
      <c r="G5563" s="5" t="s">
        <v>87</v>
      </c>
      <c r="H5563" s="5" t="s">
        <v>130</v>
      </c>
      <c r="I5563">
        <v>2390.1851372446222</v>
      </c>
      <c r="J5563">
        <v>8255.3047240335927</v>
      </c>
      <c r="K5563">
        <v>115</v>
      </c>
      <c r="L5563">
        <v>478.83405908102219</v>
      </c>
      <c r="M5563">
        <v>9373.2750480181239</v>
      </c>
      <c r="N5563">
        <v>3498.6733043732161</v>
      </c>
      <c r="O5563">
        <v>130.854434648476</v>
      </c>
      <c r="P5563">
        <v>111.7584832</v>
      </c>
      <c r="Q5563">
        <v>864.02125101827016</v>
      </c>
      <c r="R5563">
        <v>546.17258170753928</v>
      </c>
      <c r="S5563">
        <v>4908.8883206633172</v>
      </c>
      <c r="T5563">
        <v>238.6266</v>
      </c>
      <c r="U5563">
        <v>0</v>
      </c>
      <c r="V5563">
        <v>616</v>
      </c>
      <c r="W5563">
        <v>1463.40256687183</v>
      </c>
      <c r="X5563">
        <v>4572.9750000000004</v>
      </c>
      <c r="Y5563">
        <v>17080.137957775489</v>
      </c>
      <c r="Z5563">
        <v>4380.1207335449444</v>
      </c>
      <c r="AA5563">
        <v>32334</v>
      </c>
      <c r="AB5563">
        <v>253</v>
      </c>
      <c r="AC5563">
        <v>1267.4475199999999</v>
      </c>
      <c r="AD5563">
        <v>2479.064322907162</v>
      </c>
      <c r="AE5563">
        <v>1743.4291589313709</v>
      </c>
      <c r="AF5563">
        <v>11456.10486351345</v>
      </c>
      <c r="AG5563">
        <v>64270</v>
      </c>
      <c r="AH5563">
        <v>12094.97694080689</v>
      </c>
      <c r="AI5563">
        <v>2767.459457927353</v>
      </c>
      <c r="AJ5563">
        <v>11152.579948532029</v>
      </c>
      <c r="AK5563">
        <v>115</v>
      </c>
      <c r="AL5563">
        <v>198957.296875</v>
      </c>
      <c r="AM5563">
        <v>160444.765625</v>
      </c>
      <c r="AN5563">
        <v>38512.52734375</v>
      </c>
      <c r="AO5563" s="5" t="s">
        <v>6287</v>
      </c>
    </row>
    <row r="5564" spans="1:41" ht="14.25" x14ac:dyDescent="0.45">
      <c r="A5564">
        <v>2027</v>
      </c>
      <c r="B5564" s="5" t="s">
        <v>4071</v>
      </c>
      <c r="C5564" s="5" t="s">
        <v>170</v>
      </c>
      <c r="D5564" s="5" t="s">
        <v>83</v>
      </c>
      <c r="E5564" s="5" t="s">
        <v>24</v>
      </c>
      <c r="F5564" s="5" t="s">
        <v>24</v>
      </c>
      <c r="G5564" s="5" t="s">
        <v>87</v>
      </c>
      <c r="H5564" s="5" t="s">
        <v>130</v>
      </c>
      <c r="I5564">
        <v>2742.7374449882041</v>
      </c>
      <c r="J5564">
        <v>6750.6094333792498</v>
      </c>
      <c r="K5564">
        <v>119.7430125931886</v>
      </c>
      <c r="L5564">
        <v>363.3900000000001</v>
      </c>
      <c r="M5564">
        <v>5975.4628431115543</v>
      </c>
      <c r="N5564">
        <v>3569.8371774868142</v>
      </c>
      <c r="O5564">
        <v>133.5880446371491</v>
      </c>
      <c r="P5564">
        <v>110.1446248133128</v>
      </c>
      <c r="Q5564">
        <v>268.52669952408229</v>
      </c>
      <c r="R5564">
        <v>702.78853746417235</v>
      </c>
      <c r="S5564">
        <v>6127</v>
      </c>
      <c r="T5564">
        <v>609.4972099973786</v>
      </c>
      <c r="U5564">
        <v>0</v>
      </c>
      <c r="V5564">
        <v>629</v>
      </c>
      <c r="W5564">
        <v>283.33455336098092</v>
      </c>
      <c r="X5564">
        <v>3311</v>
      </c>
      <c r="Y5564">
        <v>15125.69061299918</v>
      </c>
      <c r="Z5564">
        <v>4860</v>
      </c>
      <c r="AA5564">
        <v>32334</v>
      </c>
      <c r="AB5564">
        <v>115.08</v>
      </c>
      <c r="AC5564">
        <v>686.06254000000001</v>
      </c>
      <c r="AD5564">
        <v>2456.3520830300022</v>
      </c>
      <c r="AE5564">
        <v>1750.8106130316851</v>
      </c>
      <c r="AF5564">
        <v>11370.779949711099</v>
      </c>
      <c r="AG5564">
        <v>43113</v>
      </c>
      <c r="AH5564">
        <v>10945</v>
      </c>
      <c r="AI5564">
        <v>2822.8086470858998</v>
      </c>
      <c r="AJ5564">
        <v>8759.6939020823247</v>
      </c>
      <c r="AK5564">
        <v>117.1190717249865</v>
      </c>
      <c r="AL5564">
        <v>166153.0625</v>
      </c>
      <c r="AM5564">
        <v>133137.0625</v>
      </c>
      <c r="AN5564">
        <v>33015.984375</v>
      </c>
      <c r="AO5564" s="5" t="s">
        <v>4919</v>
      </c>
    </row>
    <row r="5565" spans="1:41" ht="14.25" x14ac:dyDescent="0.45">
      <c r="A5565">
        <v>2027</v>
      </c>
      <c r="B5565" s="5" t="s">
        <v>5028</v>
      </c>
      <c r="C5565" s="5" t="s">
        <v>170</v>
      </c>
      <c r="D5565" s="5" t="s">
        <v>83</v>
      </c>
      <c r="E5565" s="5" t="s">
        <v>213</v>
      </c>
      <c r="F5565" s="5" t="s">
        <v>213</v>
      </c>
      <c r="G5565" s="5" t="s">
        <v>87</v>
      </c>
      <c r="H5565" s="5" t="s">
        <v>130</v>
      </c>
      <c r="I5565">
        <v>0</v>
      </c>
      <c r="J5565"/>
      <c r="K5565"/>
      <c r="L5565">
        <v>0</v>
      </c>
      <c r="M5565">
        <v>2182.5</v>
      </c>
      <c r="N5565">
        <v>0</v>
      </c>
      <c r="O5565"/>
      <c r="P5565">
        <v>109</v>
      </c>
      <c r="Q5565">
        <v>0</v>
      </c>
      <c r="R5565">
        <v>116.7074445546497</v>
      </c>
      <c r="S5565">
        <v>0</v>
      </c>
      <c r="T5565"/>
      <c r="U5565"/>
      <c r="V5565">
        <v>0</v>
      </c>
      <c r="W5565">
        <v>289.99085209933708</v>
      </c>
      <c r="X5565">
        <v>124.7288488667333</v>
      </c>
      <c r="Y5565">
        <v>0</v>
      </c>
      <c r="Z5565">
        <v>0</v>
      </c>
      <c r="AA5565">
        <v>0</v>
      </c>
      <c r="AB5565"/>
      <c r="AC5565">
        <v>141.8481662306078</v>
      </c>
      <c r="AD5565"/>
      <c r="AE5565">
        <v>320</v>
      </c>
      <c r="AF5565">
        <v>375.1296569414701</v>
      </c>
      <c r="AG5565">
        <v>5501</v>
      </c>
      <c r="AH5565">
        <v>0</v>
      </c>
      <c r="AI5565"/>
      <c r="AJ5565">
        <v>227.3008779111984</v>
      </c>
      <c r="AK5565"/>
      <c r="AL5565">
        <v>9388.2060546875</v>
      </c>
      <c r="AM5565">
        <v>6790.986328125</v>
      </c>
      <c r="AN5565">
        <v>2597.2197265625</v>
      </c>
      <c r="AO5565" s="5" t="s">
        <v>6288</v>
      </c>
    </row>
    <row r="5566" spans="1:41" ht="14.25" x14ac:dyDescent="0.45">
      <c r="A5566">
        <v>2027</v>
      </c>
      <c r="B5566" s="5" t="s">
        <v>4071</v>
      </c>
      <c r="C5566" s="5" t="s">
        <v>170</v>
      </c>
      <c r="D5566" s="5" t="s">
        <v>83</v>
      </c>
      <c r="E5566" s="5" t="s">
        <v>213</v>
      </c>
      <c r="F5566" s="5" t="s">
        <v>213</v>
      </c>
      <c r="G5566" s="5" t="s">
        <v>87</v>
      </c>
      <c r="H5566" s="5" t="s">
        <v>130</v>
      </c>
      <c r="I5566">
        <v>0</v>
      </c>
      <c r="J5566"/>
      <c r="K5566"/>
      <c r="L5566"/>
      <c r="M5566">
        <v>169.97686135324719</v>
      </c>
      <c r="N5566">
        <v>0</v>
      </c>
      <c r="O5566"/>
      <c r="P5566">
        <v>54</v>
      </c>
      <c r="Q5566">
        <v>0</v>
      </c>
      <c r="R5566">
        <v>122.85420465966</v>
      </c>
      <c r="S5566">
        <v>0</v>
      </c>
      <c r="T5566"/>
      <c r="U5566"/>
      <c r="V5566">
        <v>0</v>
      </c>
      <c r="W5566">
        <v>238.6183324458658</v>
      </c>
      <c r="X5566">
        <v>366.12302332323992</v>
      </c>
      <c r="Y5566"/>
      <c r="Z5566"/>
      <c r="AA5566">
        <v>0</v>
      </c>
      <c r="AB5566"/>
      <c r="AC5566">
        <v>198</v>
      </c>
      <c r="AD5566"/>
      <c r="AE5566">
        <v>305.27842299695152</v>
      </c>
      <c r="AF5566">
        <v>259.25963987780221</v>
      </c>
      <c r="AG5566">
        <v>3648</v>
      </c>
      <c r="AH5566">
        <v>98</v>
      </c>
      <c r="AI5566"/>
      <c r="AJ5566">
        <v>227.3008779111984</v>
      </c>
      <c r="AK5566"/>
      <c r="AL5566">
        <v>5687.4111328125</v>
      </c>
      <c r="AM5566">
        <v>4814.69287109375</v>
      </c>
      <c r="AN5566">
        <v>872.71826171875</v>
      </c>
      <c r="AO5566" s="5" t="s">
        <v>4920</v>
      </c>
    </row>
    <row r="5567" spans="1:41" ht="14.25" x14ac:dyDescent="0.45">
      <c r="A5567">
        <v>2027</v>
      </c>
      <c r="B5567" s="5" t="s">
        <v>5028</v>
      </c>
      <c r="C5567" s="5" t="s">
        <v>170</v>
      </c>
      <c r="D5567" s="5" t="s">
        <v>83</v>
      </c>
      <c r="E5567" s="5" t="s">
        <v>216</v>
      </c>
      <c r="F5567" s="5" t="s">
        <v>217</v>
      </c>
      <c r="G5567" s="5" t="s">
        <v>86</v>
      </c>
      <c r="H5567" s="5" t="s">
        <v>130</v>
      </c>
      <c r="I5567">
        <v>0</v>
      </c>
      <c r="J5567">
        <v>0</v>
      </c>
      <c r="K5567"/>
      <c r="L5567"/>
      <c r="M5567"/>
      <c r="N5567">
        <v>0</v>
      </c>
      <c r="O5567"/>
      <c r="P5567"/>
      <c r="Q5567">
        <v>0</v>
      </c>
      <c r="R5567"/>
      <c r="S5567">
        <v>0</v>
      </c>
      <c r="T5567"/>
      <c r="U5567"/>
      <c r="V5567">
        <v>0</v>
      </c>
      <c r="W5567"/>
      <c r="X5567">
        <v>0</v>
      </c>
      <c r="Y5567"/>
      <c r="Z5567"/>
      <c r="AA5567"/>
      <c r="AB5567"/>
      <c r="AC5567">
        <v>0</v>
      </c>
      <c r="AD5567"/>
      <c r="AE5567"/>
      <c r="AF5567">
        <v>0</v>
      </c>
      <c r="AG5567"/>
      <c r="AH5567">
        <v>342</v>
      </c>
      <c r="AI5567"/>
      <c r="AJ5567"/>
      <c r="AK5567"/>
      <c r="AL5567">
        <v>342</v>
      </c>
      <c r="AM5567">
        <v>0</v>
      </c>
      <c r="AN5567">
        <v>342</v>
      </c>
      <c r="AO5567" s="5" t="s">
        <v>6289</v>
      </c>
    </row>
    <row r="5568" spans="1:41" ht="14.25" x14ac:dyDescent="0.45">
      <c r="A5568">
        <v>2027</v>
      </c>
      <c r="B5568" s="5" t="s">
        <v>4071</v>
      </c>
      <c r="C5568" s="5" t="s">
        <v>170</v>
      </c>
      <c r="D5568" s="5" t="s">
        <v>83</v>
      </c>
      <c r="E5568" s="5" t="s">
        <v>216</v>
      </c>
      <c r="F5568" s="5" t="s">
        <v>217</v>
      </c>
      <c r="G5568" s="5" t="s">
        <v>86</v>
      </c>
      <c r="H5568" s="5" t="s">
        <v>130</v>
      </c>
      <c r="I5568">
        <v>0</v>
      </c>
      <c r="J5568"/>
      <c r="K5568"/>
      <c r="L5568"/>
      <c r="M5568">
        <v>0</v>
      </c>
      <c r="N5568">
        <v>0</v>
      </c>
      <c r="O5568"/>
      <c r="P5568"/>
      <c r="Q5568">
        <v>0</v>
      </c>
      <c r="R5568"/>
      <c r="S5568">
        <v>0</v>
      </c>
      <c r="T5568"/>
      <c r="U5568"/>
      <c r="V5568">
        <v>0</v>
      </c>
      <c r="W5568"/>
      <c r="X5568">
        <v>0</v>
      </c>
      <c r="Y5568">
        <v>0</v>
      </c>
      <c r="Z5568"/>
      <c r="AA5568"/>
      <c r="AB5568"/>
      <c r="AC5568">
        <v>0</v>
      </c>
      <c r="AD5568"/>
      <c r="AE5568"/>
      <c r="AF5568">
        <v>0</v>
      </c>
      <c r="AG5568"/>
      <c r="AH5568">
        <v>351.70995865951721</v>
      </c>
      <c r="AI5568"/>
      <c r="AJ5568"/>
      <c r="AK5568"/>
      <c r="AL5568">
        <v>351.7099609375</v>
      </c>
      <c r="AM5568">
        <v>0</v>
      </c>
      <c r="AN5568">
        <v>351.7099609375</v>
      </c>
      <c r="AO5568" s="5" t="s">
        <v>4921</v>
      </c>
    </row>
    <row r="5569" spans="1:41" ht="14.25" x14ac:dyDescent="0.45">
      <c r="A5569">
        <v>2027</v>
      </c>
      <c r="B5569" s="5" t="s">
        <v>4071</v>
      </c>
      <c r="C5569" s="5" t="s">
        <v>170</v>
      </c>
      <c r="D5569" s="5" t="s">
        <v>83</v>
      </c>
      <c r="E5569" s="5" t="s">
        <v>216</v>
      </c>
      <c r="F5569" s="5" t="s">
        <v>218</v>
      </c>
      <c r="G5569" s="5" t="s">
        <v>86</v>
      </c>
      <c r="H5569" s="5" t="s">
        <v>130</v>
      </c>
      <c r="I5569">
        <v>1028.3916919868925</v>
      </c>
      <c r="J5569"/>
      <c r="K5569">
        <v>83.299727050938287</v>
      </c>
      <c r="L5569">
        <v>51.419584599344624</v>
      </c>
      <c r="M5569">
        <v>308.51750759606773</v>
      </c>
      <c r="N5569">
        <v>0</v>
      </c>
      <c r="O5569">
        <v>172.76980425379793</v>
      </c>
      <c r="P5569"/>
      <c r="Q5569">
        <v>0</v>
      </c>
      <c r="R5569">
        <v>514.63336764549592</v>
      </c>
      <c r="S5569">
        <v>0</v>
      </c>
      <c r="T5569"/>
      <c r="U5569">
        <v>0</v>
      </c>
      <c r="V5569">
        <v>0</v>
      </c>
      <c r="W5569"/>
      <c r="X5569">
        <v>0</v>
      </c>
      <c r="Y5569">
        <v>1491.167953380994</v>
      </c>
      <c r="Z5569">
        <v>186.65309209562099</v>
      </c>
      <c r="AA5569"/>
      <c r="AB5569"/>
      <c r="AC5569">
        <v>0</v>
      </c>
      <c r="AD5569"/>
      <c r="AE5569"/>
      <c r="AF5569">
        <v>2073.2376510455751</v>
      </c>
      <c r="AG5569">
        <v>7070.1928824098859</v>
      </c>
      <c r="AH5569">
        <v>514.19584599344626</v>
      </c>
      <c r="AI5569">
        <v>0</v>
      </c>
      <c r="AJ5569"/>
      <c r="AK5569"/>
      <c r="AL5569">
        <v>13494.4794921875</v>
      </c>
      <c r="AM5569">
        <v>12415.6962890625</v>
      </c>
      <c r="AN5569">
        <v>1078.7828369140625</v>
      </c>
      <c r="AO5569" s="5" t="s">
        <v>4922</v>
      </c>
    </row>
    <row r="5570" spans="1:41" ht="14.25" x14ac:dyDescent="0.45">
      <c r="A5570">
        <v>2027</v>
      </c>
      <c r="B5570" s="5" t="s">
        <v>5028</v>
      </c>
      <c r="C5570" s="5" t="s">
        <v>170</v>
      </c>
      <c r="D5570" s="5" t="s">
        <v>83</v>
      </c>
      <c r="E5570" s="5" t="s">
        <v>216</v>
      </c>
      <c r="F5570" s="5" t="s">
        <v>218</v>
      </c>
      <c r="G5570" s="5" t="s">
        <v>86</v>
      </c>
      <c r="H5570" s="5" t="s">
        <v>130</v>
      </c>
      <c r="I5570">
        <v>1000</v>
      </c>
      <c r="J5570">
        <v>0</v>
      </c>
      <c r="K5570"/>
      <c r="L5570"/>
      <c r="M5570">
        <v>300</v>
      </c>
      <c r="N5570">
        <v>0</v>
      </c>
      <c r="O5570"/>
      <c r="P5570"/>
      <c r="Q5570">
        <v>0</v>
      </c>
      <c r="R5570">
        <v>372.58353021599999</v>
      </c>
      <c r="S5570">
        <v>450</v>
      </c>
      <c r="T5570"/>
      <c r="U5570">
        <v>0</v>
      </c>
      <c r="V5570">
        <v>500</v>
      </c>
      <c r="W5570"/>
      <c r="X5570">
        <v>250</v>
      </c>
      <c r="Y5570">
        <v>1682.7734275075979</v>
      </c>
      <c r="Z5570">
        <v>26.76694898314927</v>
      </c>
      <c r="AA5570"/>
      <c r="AB5570"/>
      <c r="AC5570">
        <v>0</v>
      </c>
      <c r="AD5570"/>
      <c r="AE5570"/>
      <c r="AF5570">
        <v>1566</v>
      </c>
      <c r="AG5570">
        <v>4792</v>
      </c>
      <c r="AH5570">
        <v>500</v>
      </c>
      <c r="AI5570">
        <v>0</v>
      </c>
      <c r="AJ5570"/>
      <c r="AK5570"/>
      <c r="AL5570">
        <v>11440.1240234375</v>
      </c>
      <c r="AM5570">
        <v>9940.1240234375</v>
      </c>
      <c r="AN5570">
        <v>1500</v>
      </c>
      <c r="AO5570" s="5" t="s">
        <v>6290</v>
      </c>
    </row>
    <row r="5571" spans="1:41" ht="14.25" x14ac:dyDescent="0.45">
      <c r="A5571">
        <v>2027</v>
      </c>
      <c r="B5571" s="5" t="s">
        <v>4071</v>
      </c>
      <c r="C5571" s="5" t="s">
        <v>170</v>
      </c>
      <c r="D5571" s="5" t="s">
        <v>83</v>
      </c>
      <c r="E5571" s="5" t="s">
        <v>216</v>
      </c>
      <c r="F5571" s="5" t="s">
        <v>219</v>
      </c>
      <c r="G5571" s="5" t="s">
        <v>86</v>
      </c>
      <c r="H5571" s="5" t="s">
        <v>130</v>
      </c>
      <c r="I5571">
        <v>0</v>
      </c>
      <c r="J5571"/>
      <c r="K5571"/>
      <c r="L5571"/>
      <c r="M5571">
        <v>0</v>
      </c>
      <c r="N5571">
        <v>0</v>
      </c>
      <c r="O5571"/>
      <c r="P5571"/>
      <c r="Q5571">
        <v>0</v>
      </c>
      <c r="R5571"/>
      <c r="S5571">
        <v>0</v>
      </c>
      <c r="T5571"/>
      <c r="U5571"/>
      <c r="V5571">
        <v>0</v>
      </c>
      <c r="W5571"/>
      <c r="X5571">
        <v>77.129376899016933</v>
      </c>
      <c r="Y5571">
        <v>0</v>
      </c>
      <c r="Z5571"/>
      <c r="AA5571"/>
      <c r="AB5571"/>
      <c r="AC5571">
        <v>0</v>
      </c>
      <c r="AD5571"/>
      <c r="AE5571"/>
      <c r="AF5571">
        <v>0</v>
      </c>
      <c r="AG5571">
        <v>5470.0154096782817</v>
      </c>
      <c r="AH5571"/>
      <c r="AI5571">
        <v>0</v>
      </c>
      <c r="AJ5571"/>
      <c r="AK5571"/>
      <c r="AL5571">
        <v>5547.14501953125</v>
      </c>
      <c r="AM5571">
        <v>5470.015625</v>
      </c>
      <c r="AN5571">
        <v>77.129379272460938</v>
      </c>
      <c r="AO5571" s="5" t="s">
        <v>4923</v>
      </c>
    </row>
    <row r="5572" spans="1:41" ht="14.25" x14ac:dyDescent="0.45">
      <c r="A5572">
        <v>2027</v>
      </c>
      <c r="B5572" s="5" t="s">
        <v>5028</v>
      </c>
      <c r="C5572" s="5" t="s">
        <v>170</v>
      </c>
      <c r="D5572" s="5" t="s">
        <v>83</v>
      </c>
      <c r="E5572" s="5" t="s">
        <v>216</v>
      </c>
      <c r="F5572" s="5" t="s">
        <v>219</v>
      </c>
      <c r="G5572" s="5" t="s">
        <v>86</v>
      </c>
      <c r="H5572" s="5" t="s">
        <v>130</v>
      </c>
      <c r="I5572">
        <v>0</v>
      </c>
      <c r="J5572">
        <v>0</v>
      </c>
      <c r="K5572"/>
      <c r="L5572"/>
      <c r="M5572"/>
      <c r="N5572">
        <v>0</v>
      </c>
      <c r="O5572"/>
      <c r="P5572"/>
      <c r="Q5572">
        <v>0</v>
      </c>
      <c r="R5572"/>
      <c r="S5572">
        <v>0</v>
      </c>
      <c r="T5572"/>
      <c r="U5572"/>
      <c r="V5572">
        <v>0</v>
      </c>
      <c r="W5572"/>
      <c r="X5572">
        <v>135</v>
      </c>
      <c r="Y5572"/>
      <c r="Z5572"/>
      <c r="AA5572"/>
      <c r="AB5572"/>
      <c r="AC5572">
        <v>0</v>
      </c>
      <c r="AD5572"/>
      <c r="AE5572"/>
      <c r="AF5572">
        <v>0</v>
      </c>
      <c r="AG5572">
        <v>0</v>
      </c>
      <c r="AH5572"/>
      <c r="AI5572">
        <v>0</v>
      </c>
      <c r="AJ5572"/>
      <c r="AK5572"/>
      <c r="AL5572">
        <v>135</v>
      </c>
      <c r="AM5572">
        <v>0</v>
      </c>
      <c r="AN5572">
        <v>135</v>
      </c>
      <c r="AO5572" s="5" t="s">
        <v>6291</v>
      </c>
    </row>
    <row r="5573" spans="1:41" ht="14.25" x14ac:dyDescent="0.45">
      <c r="A5573">
        <v>2027</v>
      </c>
      <c r="B5573" s="5" t="s">
        <v>5028</v>
      </c>
      <c r="C5573" s="5" t="s">
        <v>170</v>
      </c>
      <c r="D5573" s="5" t="s">
        <v>83</v>
      </c>
      <c r="E5573" s="5" t="s">
        <v>88</v>
      </c>
      <c r="F5573" s="5" t="s">
        <v>89</v>
      </c>
      <c r="G5573" s="5" t="s">
        <v>86</v>
      </c>
      <c r="H5573" s="5" t="s">
        <v>130</v>
      </c>
      <c r="I5573">
        <v>11390</v>
      </c>
      <c r="J5573">
        <v>45202.577211467382</v>
      </c>
      <c r="K5573">
        <v>1317.3039200000001</v>
      </c>
      <c r="L5573">
        <v>2175</v>
      </c>
      <c r="M5573">
        <v>23005</v>
      </c>
      <c r="N5573">
        <v>10323.73725</v>
      </c>
      <c r="O5573">
        <v>8706.3269</v>
      </c>
      <c r="P5573">
        <v>9845.4860000000008</v>
      </c>
      <c r="Q5573">
        <v>4057.967042231267</v>
      </c>
      <c r="R5573">
        <v>7674.5169091898588</v>
      </c>
      <c r="S5573">
        <v>12014.4</v>
      </c>
      <c r="T5573">
        <v>9183</v>
      </c>
      <c r="U5573">
        <v>1550</v>
      </c>
      <c r="V5573">
        <v>8780</v>
      </c>
      <c r="W5573">
        <v>3733</v>
      </c>
      <c r="X5573">
        <v>19501.11404</v>
      </c>
      <c r="Y5573">
        <v>70958</v>
      </c>
      <c r="Z5573">
        <v>16550.807878762291</v>
      </c>
      <c r="AA5573">
        <v>161806</v>
      </c>
      <c r="AB5573">
        <v>1842</v>
      </c>
      <c r="AC5573">
        <v>10442.741040000001</v>
      </c>
      <c r="AD5573">
        <v>15299</v>
      </c>
      <c r="AE5573">
        <v>15658.70442533071</v>
      </c>
      <c r="AF5573">
        <v>39761.7890721</v>
      </c>
      <c r="AG5573">
        <v>214937</v>
      </c>
      <c r="AH5573">
        <v>29361</v>
      </c>
      <c r="AI5573">
        <v>3645</v>
      </c>
      <c r="AJ5573">
        <v>43268</v>
      </c>
      <c r="AK5573">
        <v>1921</v>
      </c>
      <c r="AL5573">
        <v>803910.5</v>
      </c>
      <c r="AM5573">
        <v>674382.375</v>
      </c>
      <c r="AN5573">
        <v>129528.1484375</v>
      </c>
      <c r="AO5573" s="5" t="s">
        <v>6292</v>
      </c>
    </row>
    <row r="5574" spans="1:41" ht="14.25" x14ac:dyDescent="0.45">
      <c r="A5574">
        <v>2027</v>
      </c>
      <c r="B5574" s="5" t="s">
        <v>4071</v>
      </c>
      <c r="C5574" s="5" t="s">
        <v>170</v>
      </c>
      <c r="D5574" s="5" t="s">
        <v>83</v>
      </c>
      <c r="E5574" s="5" t="s">
        <v>88</v>
      </c>
      <c r="F5574" s="5" t="s">
        <v>89</v>
      </c>
      <c r="G5574" s="5" t="s">
        <v>86</v>
      </c>
      <c r="H5574" s="5" t="s">
        <v>130</v>
      </c>
      <c r="I5574">
        <v>10756.977098182895</v>
      </c>
      <c r="J5574">
        <v>48303.557772624343</v>
      </c>
      <c r="K5574">
        <v>1389.6811192572677</v>
      </c>
      <c r="L5574">
        <v>1763.6917517575207</v>
      </c>
      <c r="M5574">
        <v>14731.710987712235</v>
      </c>
      <c r="N5574">
        <v>9930.9430678199569</v>
      </c>
      <c r="O5574">
        <v>8484.2314588918634</v>
      </c>
      <c r="P5574">
        <v>8879.2912125437033</v>
      </c>
      <c r="Q5574">
        <v>3807.132977163536</v>
      </c>
      <c r="R5574">
        <v>8166.2473042276179</v>
      </c>
      <c r="S5574">
        <v>16001.244706578698</v>
      </c>
      <c r="T5574">
        <v>9306.9448124813771</v>
      </c>
      <c r="U5574">
        <v>1594.0071225796835</v>
      </c>
      <c r="V5574">
        <v>8648.7741296097665</v>
      </c>
      <c r="W5574">
        <v>2941.2002390825128</v>
      </c>
      <c r="X5574">
        <v>15399.920701552164</v>
      </c>
      <c r="Y5574">
        <v>50574.760824377394</v>
      </c>
      <c r="Z5574">
        <v>16439.869588102465</v>
      </c>
      <c r="AA5574">
        <v>163314.77103767046</v>
      </c>
      <c r="AB5574">
        <v>1036.6579044070832</v>
      </c>
      <c r="AC5574">
        <v>10457.985551977952</v>
      </c>
      <c r="AD5574">
        <v>14972.452834077727</v>
      </c>
      <c r="AE5574">
        <v>16695.939119407201</v>
      </c>
      <c r="AF5574">
        <v>26753.339095620075</v>
      </c>
      <c r="AG5574">
        <v>148230.32169960672</v>
      </c>
      <c r="AH5574">
        <v>28766.172408257356</v>
      </c>
      <c r="AI5574">
        <v>3691.926174232944</v>
      </c>
      <c r="AJ5574">
        <v>39224.915915764053</v>
      </c>
      <c r="AK5574">
        <v>2124.5543964757212</v>
      </c>
      <c r="AL5574">
        <v>692389.3125</v>
      </c>
      <c r="AM5574">
        <v>573542.5625</v>
      </c>
      <c r="AN5574">
        <v>118846.703125</v>
      </c>
      <c r="AO5574" s="5" t="s">
        <v>4924</v>
      </c>
    </row>
    <row r="5575" spans="1:41" ht="14.25" x14ac:dyDescent="0.45">
      <c r="A5575">
        <v>2027</v>
      </c>
      <c r="B5575" s="5" t="s">
        <v>5028</v>
      </c>
      <c r="C5575" s="5" t="s">
        <v>170</v>
      </c>
      <c r="D5575" s="5" t="s">
        <v>83</v>
      </c>
      <c r="E5575" s="5" t="s">
        <v>88</v>
      </c>
      <c r="F5575" s="5" t="s">
        <v>89</v>
      </c>
      <c r="G5575" s="5" t="s">
        <v>87</v>
      </c>
      <c r="H5575" s="5" t="s">
        <v>130</v>
      </c>
      <c r="I5575">
        <v>13612.104356608121</v>
      </c>
      <c r="J5575">
        <v>51143.182557877262</v>
      </c>
      <c r="K5575">
        <v>1519</v>
      </c>
      <c r="L5575">
        <v>2603.660196253059</v>
      </c>
      <c r="M5575">
        <v>25899.530617055079</v>
      </c>
      <c r="N5575">
        <v>12238.89597919432</v>
      </c>
      <c r="O5575">
        <v>10200.84958645738</v>
      </c>
      <c r="P5575">
        <v>11626.33750768</v>
      </c>
      <c r="Q5575">
        <v>4824.9245692172844</v>
      </c>
      <c r="R5575">
        <v>8977.4957349730576</v>
      </c>
      <c r="S5575">
        <v>13830.163174134081</v>
      </c>
      <c r="T5575">
        <v>10956.540338999999</v>
      </c>
      <c r="U5575">
        <v>1703.4786460107159</v>
      </c>
      <c r="V5575">
        <v>10393</v>
      </c>
      <c r="W5575">
        <v>4373.8044692814574</v>
      </c>
      <c r="X5575">
        <v>23498.842418200002</v>
      </c>
      <c r="Y5575">
        <v>86451.213669930701</v>
      </c>
      <c r="Z5575">
        <v>19621.151826563731</v>
      </c>
      <c r="AA5575">
        <v>205270</v>
      </c>
      <c r="AB5575">
        <v>2217</v>
      </c>
      <c r="AC5575">
        <v>12235.341969999999</v>
      </c>
      <c r="AD5575">
        <v>18189.67247262274</v>
      </c>
      <c r="AE5575">
        <v>18346.66793428042</v>
      </c>
      <c r="AF5575">
        <v>47598.247144292684</v>
      </c>
      <c r="AG5575">
        <v>268191</v>
      </c>
      <c r="AH5575">
        <v>35870.964965186009</v>
      </c>
      <c r="AI5575">
        <v>4270.6984437532592</v>
      </c>
      <c r="AJ5575">
        <v>52743.45056433315</v>
      </c>
      <c r="AK5575">
        <v>2251</v>
      </c>
      <c r="AL5575">
        <v>980658.1875</v>
      </c>
      <c r="AM5575">
        <v>827580.125</v>
      </c>
      <c r="AN5575">
        <v>153078.0625</v>
      </c>
      <c r="AO5575" s="5" t="s">
        <v>6293</v>
      </c>
    </row>
    <row r="5576" spans="1:41" ht="14.25" x14ac:dyDescent="0.45">
      <c r="A5576">
        <v>2027</v>
      </c>
      <c r="B5576" s="5" t="s">
        <v>4071</v>
      </c>
      <c r="C5576" s="5" t="s">
        <v>170</v>
      </c>
      <c r="D5576" s="5" t="s">
        <v>83</v>
      </c>
      <c r="E5576" s="5" t="s">
        <v>88</v>
      </c>
      <c r="F5576" s="5" t="s">
        <v>89</v>
      </c>
      <c r="G5576" s="5" t="s">
        <v>87</v>
      </c>
      <c r="H5576" s="5" t="s">
        <v>130</v>
      </c>
      <c r="I5576">
        <v>12750.681633145159</v>
      </c>
      <c r="J5576">
        <v>57650.204561058788</v>
      </c>
      <c r="K5576">
        <v>1588.8101625927229</v>
      </c>
      <c r="L5576">
        <v>2077.3795</v>
      </c>
      <c r="M5576">
        <v>17119.701045514601</v>
      </c>
      <c r="N5576">
        <v>11631.562032042641</v>
      </c>
      <c r="O5576">
        <v>9840.1907880042854</v>
      </c>
      <c r="P5576">
        <v>10048.66380775295</v>
      </c>
      <c r="Q5576">
        <v>3702.0261898537979</v>
      </c>
      <c r="R5576">
        <v>9450.323435358463</v>
      </c>
      <c r="S5576">
        <v>18631</v>
      </c>
      <c r="T5576">
        <v>11031.89950095255</v>
      </c>
      <c r="U5576">
        <v>1729.0308257008769</v>
      </c>
      <c r="V5576">
        <v>10167</v>
      </c>
      <c r="W5576">
        <v>3448.2417983506612</v>
      </c>
      <c r="X5576">
        <v>18254.151166161992</v>
      </c>
      <c r="Y5576">
        <v>58845.764111816439</v>
      </c>
      <c r="Z5576">
        <v>19142</v>
      </c>
      <c r="AA5576">
        <v>205270</v>
      </c>
      <c r="AB5576">
        <v>1008.038</v>
      </c>
      <c r="AC5576">
        <v>12153.215029999999</v>
      </c>
      <c r="AD5576">
        <v>17433.600138967449</v>
      </c>
      <c r="AE5576">
        <v>19402.327851583221</v>
      </c>
      <c r="AF5576">
        <v>31711.818879808801</v>
      </c>
      <c r="AG5576">
        <v>175822</v>
      </c>
      <c r="AH5576">
        <v>34942</v>
      </c>
      <c r="AI5576">
        <v>4290.3823213540973</v>
      </c>
      <c r="AJ5576">
        <v>46494.885167440028</v>
      </c>
      <c r="AK5576">
        <v>2468.9417375168332</v>
      </c>
      <c r="AL5576">
        <v>828105.8125</v>
      </c>
      <c r="AM5576">
        <v>688048.875</v>
      </c>
      <c r="AN5576">
        <v>140056.9375</v>
      </c>
      <c r="AO5576" s="5" t="s">
        <v>4925</v>
      </c>
    </row>
    <row r="5577" spans="1:41" ht="14.25" x14ac:dyDescent="0.45">
      <c r="A5577">
        <v>2027</v>
      </c>
      <c r="B5577" s="5" t="s">
        <v>4071</v>
      </c>
      <c r="C5577" s="5" t="s">
        <v>170</v>
      </c>
      <c r="D5577" s="5" t="s">
        <v>83</v>
      </c>
      <c r="E5577" s="5" t="s">
        <v>90</v>
      </c>
      <c r="F5577" s="5" t="s">
        <v>91</v>
      </c>
      <c r="G5577" s="5" t="s">
        <v>86</v>
      </c>
      <c r="H5577" s="5" t="s">
        <v>130</v>
      </c>
      <c r="I5577">
        <v>387.70366787905846</v>
      </c>
      <c r="J5577"/>
      <c r="K5577"/>
      <c r="L5577">
        <v>138.83287841823048</v>
      </c>
      <c r="M5577">
        <v>2416.7204761691974</v>
      </c>
      <c r="N5577">
        <v>1069.5273596663683</v>
      </c>
      <c r="O5577">
        <v>246.81400607685421</v>
      </c>
      <c r="P5577">
        <v>469.6623721636459</v>
      </c>
      <c r="Q5577">
        <v>0</v>
      </c>
      <c r="R5577">
        <v>308.51750759606773</v>
      </c>
      <c r="S5577">
        <v>3136.594660560022</v>
      </c>
      <c r="T5577">
        <v>1491.167953380994</v>
      </c>
      <c r="U5577">
        <v>43.192451063449482</v>
      </c>
      <c r="V5577">
        <v>433.98129401846865</v>
      </c>
      <c r="W5577">
        <v>617.03501519213546</v>
      </c>
      <c r="X5577">
        <v>44.220842755436379</v>
      </c>
      <c r="Y5577">
        <v>1685.5339831665169</v>
      </c>
      <c r="Z5577">
        <v>0</v>
      </c>
      <c r="AA5577">
        <v>5085.3969168751837</v>
      </c>
      <c r="AB5577"/>
      <c r="AC5577">
        <v>149.94470206973347</v>
      </c>
      <c r="AD5577">
        <v>0</v>
      </c>
      <c r="AE5577">
        <v>359.93709219541239</v>
      </c>
      <c r="AF5577">
        <v>6052.0851073428621</v>
      </c>
      <c r="AG5577">
        <v>13903.855675662786</v>
      </c>
      <c r="AH5577">
        <v>1979.6540070747681</v>
      </c>
      <c r="AI5577">
        <v>107.98112765862372</v>
      </c>
      <c r="AJ5577">
        <v>1451.5910439498828</v>
      </c>
      <c r="AK5577"/>
      <c r="AL5577">
        <v>41579.94921875</v>
      </c>
      <c r="AM5577">
        <v>31539.763671875</v>
      </c>
      <c r="AN5577">
        <v>10040.1884765625</v>
      </c>
      <c r="AO5577" s="5" t="s">
        <v>4926</v>
      </c>
    </row>
    <row r="5578" spans="1:41" ht="14.25" x14ac:dyDescent="0.45">
      <c r="A5578">
        <v>2027</v>
      </c>
      <c r="B5578" s="5" t="s">
        <v>5028</v>
      </c>
      <c r="C5578" s="5" t="s">
        <v>170</v>
      </c>
      <c r="D5578" s="5" t="s">
        <v>83</v>
      </c>
      <c r="E5578" s="5" t="s">
        <v>90</v>
      </c>
      <c r="F5578" s="5" t="s">
        <v>91</v>
      </c>
      <c r="G5578" s="5" t="s">
        <v>86</v>
      </c>
      <c r="H5578" s="5" t="s">
        <v>130</v>
      </c>
      <c r="I5578">
        <v>212.77334359001151</v>
      </c>
      <c r="J5578">
        <v>4028</v>
      </c>
      <c r="K5578"/>
      <c r="L5578">
        <v>190</v>
      </c>
      <c r="M5578">
        <v>2350</v>
      </c>
      <c r="N5578">
        <v>1017.087</v>
      </c>
      <c r="O5578">
        <v>250</v>
      </c>
      <c r="P5578">
        <v>877.69600000000003</v>
      </c>
      <c r="Q5578">
        <v>0</v>
      </c>
      <c r="R5578">
        <v>100</v>
      </c>
      <c r="S5578">
        <v>4500</v>
      </c>
      <c r="T5578">
        <v>1500</v>
      </c>
      <c r="U5578">
        <v>82</v>
      </c>
      <c r="V5578">
        <v>549</v>
      </c>
      <c r="W5578">
        <v>594</v>
      </c>
      <c r="X5578">
        <v>176</v>
      </c>
      <c r="Y5578">
        <v>1660</v>
      </c>
      <c r="Z5578">
        <v>0</v>
      </c>
      <c r="AA5578">
        <v>5016</v>
      </c>
      <c r="AB5578"/>
      <c r="AC5578">
        <v>150.60740000000001</v>
      </c>
      <c r="AD5578">
        <v>0</v>
      </c>
      <c r="AE5578">
        <v>400</v>
      </c>
      <c r="AF5578">
        <v>6525</v>
      </c>
      <c r="AG5578">
        <v>11544</v>
      </c>
      <c r="AH5578">
        <v>1737</v>
      </c>
      <c r="AI5578">
        <v>105</v>
      </c>
      <c r="AJ5578">
        <v>1412</v>
      </c>
      <c r="AK5578"/>
      <c r="AL5578">
        <v>44976.1640625</v>
      </c>
      <c r="AM5578">
        <v>33764.1640625</v>
      </c>
      <c r="AN5578">
        <v>11212</v>
      </c>
      <c r="AO5578" s="5" t="s">
        <v>6294</v>
      </c>
    </row>
    <row r="5579" spans="1:41" ht="14.25" x14ac:dyDescent="0.45">
      <c r="A5579">
        <v>2027</v>
      </c>
      <c r="B5579" s="5" t="s">
        <v>5028</v>
      </c>
      <c r="C5579" s="5" t="s">
        <v>170</v>
      </c>
      <c r="D5579" s="5" t="s">
        <v>83</v>
      </c>
      <c r="E5579" s="5" t="s">
        <v>90</v>
      </c>
      <c r="F5579" s="5" t="s">
        <v>91</v>
      </c>
      <c r="G5579" s="5" t="s">
        <v>87</v>
      </c>
      <c r="H5579" s="5" t="s">
        <v>130</v>
      </c>
      <c r="I5579">
        <v>254.2838417253443</v>
      </c>
      <c r="J5579">
        <v>5064.6160851788036</v>
      </c>
      <c r="K5579"/>
      <c r="L5579">
        <v>227.4461780634856</v>
      </c>
      <c r="M5579">
        <v>2753.3995453553239</v>
      </c>
      <c r="N5579">
        <v>1205.7670292597591</v>
      </c>
      <c r="O5579">
        <v>292.91484525056637</v>
      </c>
      <c r="P5579">
        <v>1036.4540569184139</v>
      </c>
      <c r="Q5579">
        <v>0</v>
      </c>
      <c r="R5579">
        <v>116.9779914644913</v>
      </c>
      <c r="S5579">
        <v>5180.0950762088296</v>
      </c>
      <c r="T5579">
        <v>1789.6994999999999</v>
      </c>
      <c r="U5579">
        <v>90.1195154663734</v>
      </c>
      <c r="V5579">
        <v>650</v>
      </c>
      <c r="W5579">
        <v>695.96567231534573</v>
      </c>
      <c r="X5579">
        <v>212.08</v>
      </c>
      <c r="Y5579">
        <v>2543</v>
      </c>
      <c r="Z5579">
        <v>0</v>
      </c>
      <c r="AA5579">
        <v>6115</v>
      </c>
      <c r="AB5579">
        <v>63</v>
      </c>
      <c r="AC5579">
        <v>176.46066999999999</v>
      </c>
      <c r="AD5579">
        <v>0</v>
      </c>
      <c r="AE5579">
        <v>468.66375240090622</v>
      </c>
      <c r="AF5579">
        <v>7810.9805887591729</v>
      </c>
      <c r="AG5579">
        <v>14404</v>
      </c>
      <c r="AH5579">
        <v>2122.118681432481</v>
      </c>
      <c r="AI5579">
        <v>123.0242350052379</v>
      </c>
      <c r="AJ5579">
        <v>1721.220121032597</v>
      </c>
      <c r="AK5579"/>
      <c r="AL5579">
        <v>55117.28515625</v>
      </c>
      <c r="AM5579">
        <v>41884.98828125</v>
      </c>
      <c r="AN5579">
        <v>13232.2978515625</v>
      </c>
      <c r="AO5579" s="5" t="s">
        <v>6295</v>
      </c>
    </row>
    <row r="5580" spans="1:41" ht="14.25" x14ac:dyDescent="0.45">
      <c r="A5580">
        <v>2027</v>
      </c>
      <c r="B5580" s="5" t="s">
        <v>4071</v>
      </c>
      <c r="C5580" s="5" t="s">
        <v>170</v>
      </c>
      <c r="D5580" s="5" t="s">
        <v>83</v>
      </c>
      <c r="E5580" s="5" t="s">
        <v>90</v>
      </c>
      <c r="F5580" s="5" t="s">
        <v>91</v>
      </c>
      <c r="G5580" s="5" t="s">
        <v>87</v>
      </c>
      <c r="H5580" s="5" t="s">
        <v>130</v>
      </c>
      <c r="I5580">
        <v>459.56089633802338</v>
      </c>
      <c r="J5580"/>
      <c r="K5580"/>
      <c r="L5580">
        <v>163.52549999999999</v>
      </c>
      <c r="M5580">
        <v>2808.4675362624298</v>
      </c>
      <c r="N5580">
        <v>1252.6779928119181</v>
      </c>
      <c r="O5580">
        <v>286.26009565103368</v>
      </c>
      <c r="P5580">
        <v>531.51531671323642</v>
      </c>
      <c r="Q5580">
        <v>0</v>
      </c>
      <c r="R5580">
        <v>357.02938248565141</v>
      </c>
      <c r="S5580">
        <v>3652</v>
      </c>
      <c r="T5580">
        <v>1767.541908992398</v>
      </c>
      <c r="U5580">
        <v>46.851157857701182</v>
      </c>
      <c r="V5580">
        <v>510</v>
      </c>
      <c r="W5580">
        <v>723.40737028335548</v>
      </c>
      <c r="X5580">
        <v>52</v>
      </c>
      <c r="Y5580">
        <v>2000</v>
      </c>
      <c r="Z5580">
        <v>0</v>
      </c>
      <c r="AA5580">
        <v>6115</v>
      </c>
      <c r="AB5580"/>
      <c r="AC5580">
        <v>174.25059999999999</v>
      </c>
      <c r="AD5580">
        <v>0</v>
      </c>
      <c r="AE5580">
        <v>418.28239901780881</v>
      </c>
      <c r="AF5580">
        <v>7173.7821616691472</v>
      </c>
      <c r="AG5580">
        <v>16492</v>
      </c>
      <c r="AH5580">
        <v>2405</v>
      </c>
      <c r="AI5580">
        <v>125.4847197053427</v>
      </c>
      <c r="AJ5580">
        <v>1720.629791622066</v>
      </c>
      <c r="AK5580"/>
      <c r="AL5580">
        <v>49235.265625</v>
      </c>
      <c r="AM5580">
        <v>37415.10546875</v>
      </c>
      <c r="AN5580">
        <v>11820.1611328125</v>
      </c>
      <c r="AO5580" s="5" t="s">
        <v>4927</v>
      </c>
    </row>
    <row r="5581" spans="1:41" ht="14.25" x14ac:dyDescent="0.45">
      <c r="A5581">
        <v>2027</v>
      </c>
      <c r="B5581" s="5" t="s">
        <v>5028</v>
      </c>
      <c r="C5581" s="5" t="s">
        <v>170</v>
      </c>
      <c r="D5581" s="5" t="s">
        <v>83</v>
      </c>
      <c r="E5581" s="5" t="s">
        <v>92</v>
      </c>
      <c r="F5581" s="5" t="s">
        <v>224</v>
      </c>
      <c r="G5581" s="5" t="s">
        <v>86</v>
      </c>
      <c r="H5581" s="5" t="s">
        <v>130</v>
      </c>
      <c r="I5581">
        <v>0</v>
      </c>
      <c r="J5581">
        <v>0</v>
      </c>
      <c r="K5581">
        <v>40.599999999999987</v>
      </c>
      <c r="L5581"/>
      <c r="M5581">
        <v>0</v>
      </c>
      <c r="N5581">
        <v>0</v>
      </c>
      <c r="O5581">
        <v>0</v>
      </c>
      <c r="P5581">
        <v>0</v>
      </c>
      <c r="Q5581">
        <v>0</v>
      </c>
      <c r="R5581">
        <v>21.566700000000001</v>
      </c>
      <c r="S5581">
        <v>0</v>
      </c>
      <c r="T5581">
        <v>0</v>
      </c>
      <c r="U5581">
        <v>0</v>
      </c>
      <c r="V5581">
        <v>420</v>
      </c>
      <c r="W5581">
        <v>10</v>
      </c>
      <c r="X5581">
        <v>0</v>
      </c>
      <c r="Y5581"/>
      <c r="Z5581">
        <v>0</v>
      </c>
      <c r="AA5581">
        <v>0</v>
      </c>
      <c r="AB5581">
        <v>0</v>
      </c>
      <c r="AC5581">
        <v>0</v>
      </c>
      <c r="AD5581">
        <v>0</v>
      </c>
      <c r="AE5581"/>
      <c r="AF5581">
        <v>60.9</v>
      </c>
      <c r="AG5581">
        <v>0</v>
      </c>
      <c r="AH5581"/>
      <c r="AI5581">
        <v>0</v>
      </c>
      <c r="AJ5581">
        <v>0</v>
      </c>
      <c r="AK5581"/>
      <c r="AL5581">
        <v>553.06671142578125</v>
      </c>
      <c r="AM5581">
        <v>502.46670532226563</v>
      </c>
      <c r="AN5581">
        <v>50.599998474121094</v>
      </c>
      <c r="AO5581" s="5" t="s">
        <v>6296</v>
      </c>
    </row>
    <row r="5582" spans="1:41" ht="14.25" x14ac:dyDescent="0.45">
      <c r="A5582">
        <v>2027</v>
      </c>
      <c r="B5582" s="5" t="s">
        <v>4071</v>
      </c>
      <c r="C5582" s="5" t="s">
        <v>170</v>
      </c>
      <c r="D5582" s="5" t="s">
        <v>83</v>
      </c>
      <c r="E5582" s="5" t="s">
        <v>92</v>
      </c>
      <c r="F5582" s="5" t="s">
        <v>224</v>
      </c>
      <c r="G5582" s="5" t="s">
        <v>86</v>
      </c>
      <c r="H5582" s="5" t="s">
        <v>130</v>
      </c>
      <c r="I5582">
        <v>0</v>
      </c>
      <c r="J5582">
        <v>0</v>
      </c>
      <c r="K5582">
        <v>42.164059371462592</v>
      </c>
      <c r="L5582">
        <v>0</v>
      </c>
      <c r="M5582">
        <v>0</v>
      </c>
      <c r="N5582">
        <v>0</v>
      </c>
      <c r="O5582">
        <v>0</v>
      </c>
      <c r="P5582">
        <v>0</v>
      </c>
      <c r="Q5582">
        <v>0</v>
      </c>
      <c r="R5582">
        <v>102.02346947643909</v>
      </c>
      <c r="S5582">
        <v>0</v>
      </c>
      <c r="T5582">
        <v>51.419584599344624</v>
      </c>
      <c r="U5582">
        <v>0</v>
      </c>
      <c r="V5582">
        <v>431.92451063449488</v>
      </c>
      <c r="W5582">
        <v>51.419584599344624</v>
      </c>
      <c r="X5582">
        <v>0</v>
      </c>
      <c r="Y5582">
        <v>0</v>
      </c>
      <c r="Z5582">
        <v>0</v>
      </c>
      <c r="AA5582">
        <v>0</v>
      </c>
      <c r="AB5582">
        <v>0</v>
      </c>
      <c r="AC5582">
        <v>0</v>
      </c>
      <c r="AD5582">
        <v>0</v>
      </c>
      <c r="AE5582">
        <v>0</v>
      </c>
      <c r="AF5582">
        <v>63.34892822639258</v>
      </c>
      <c r="AG5582">
        <v>0</v>
      </c>
      <c r="AH5582">
        <v>0</v>
      </c>
      <c r="AI5582">
        <v>0</v>
      </c>
      <c r="AJ5582">
        <v>0</v>
      </c>
      <c r="AK5582"/>
      <c r="AL5582">
        <v>742.30010986328125</v>
      </c>
      <c r="AM5582">
        <v>597.29693603515625</v>
      </c>
      <c r="AN5582">
        <v>145.00321960449219</v>
      </c>
      <c r="AO5582" s="5" t="s">
        <v>4928</v>
      </c>
    </row>
    <row r="5583" spans="1:41" ht="14.25" x14ac:dyDescent="0.45">
      <c r="A5583">
        <v>2027</v>
      </c>
      <c r="B5583" s="5" t="s">
        <v>4071</v>
      </c>
      <c r="C5583" s="5" t="s">
        <v>170</v>
      </c>
      <c r="D5583" s="5" t="s">
        <v>83</v>
      </c>
      <c r="E5583" s="5" t="s">
        <v>92</v>
      </c>
      <c r="F5583" s="5" t="s">
        <v>224</v>
      </c>
      <c r="G5583" s="5" t="s">
        <v>87</v>
      </c>
      <c r="H5583" s="5" t="s">
        <v>130</v>
      </c>
      <c r="I5583">
        <v>0</v>
      </c>
      <c r="J5583"/>
      <c r="K5583">
        <v>49.094635163207343</v>
      </c>
      <c r="L5583">
        <v>0</v>
      </c>
      <c r="M5583">
        <v>0</v>
      </c>
      <c r="N5583">
        <v>0</v>
      </c>
      <c r="O5583">
        <v>0</v>
      </c>
      <c r="P5583">
        <v>0</v>
      </c>
      <c r="Q5583">
        <v>0</v>
      </c>
      <c r="R5583">
        <v>118.06583227655059</v>
      </c>
      <c r="S5583">
        <v>0</v>
      </c>
      <c r="T5583">
        <v>60.949720999737863</v>
      </c>
      <c r="U5583">
        <v>0</v>
      </c>
      <c r="V5583">
        <v>508</v>
      </c>
      <c r="W5583">
        <v>60.283947523612959</v>
      </c>
      <c r="X5583">
        <v>0</v>
      </c>
      <c r="Y5583">
        <v>0</v>
      </c>
      <c r="Z5583">
        <v>0</v>
      </c>
      <c r="AA5583">
        <v>0</v>
      </c>
      <c r="AB5583">
        <v>0</v>
      </c>
      <c r="AC5583">
        <v>0</v>
      </c>
      <c r="AD5583">
        <v>0</v>
      </c>
      <c r="AE5583">
        <v>0</v>
      </c>
      <c r="AF5583">
        <v>75.090056271677057</v>
      </c>
      <c r="AG5583">
        <v>0</v>
      </c>
      <c r="AH5583">
        <v>0</v>
      </c>
      <c r="AI5583">
        <v>0</v>
      </c>
      <c r="AJ5583">
        <v>0</v>
      </c>
      <c r="AK5583">
        <v>0</v>
      </c>
      <c r="AL5583">
        <v>871.484130859375</v>
      </c>
      <c r="AM5583">
        <v>701.1558837890625</v>
      </c>
      <c r="AN5583">
        <v>170.32830810546875</v>
      </c>
      <c r="AO5583" s="5" t="s">
        <v>4929</v>
      </c>
    </row>
    <row r="5584" spans="1:41" ht="14.25" x14ac:dyDescent="0.45">
      <c r="A5584">
        <v>2027</v>
      </c>
      <c r="B5584" s="5" t="s">
        <v>5028</v>
      </c>
      <c r="C5584" s="5" t="s">
        <v>170</v>
      </c>
      <c r="D5584" s="5" t="s">
        <v>83</v>
      </c>
      <c r="E5584" s="5" t="s">
        <v>92</v>
      </c>
      <c r="F5584" s="5" t="s">
        <v>224</v>
      </c>
      <c r="G5584" s="5" t="s">
        <v>87</v>
      </c>
      <c r="H5584" s="5" t="s">
        <v>130</v>
      </c>
      <c r="I5584">
        <v>0</v>
      </c>
      <c r="J5584">
        <v>0</v>
      </c>
      <c r="K5584">
        <v>47</v>
      </c>
      <c r="L5584">
        <v>0</v>
      </c>
      <c r="M5584">
        <v>0</v>
      </c>
      <c r="N5584">
        <v>0</v>
      </c>
      <c r="O5584">
        <v>0</v>
      </c>
      <c r="P5584">
        <v>0</v>
      </c>
      <c r="Q5584">
        <v>0</v>
      </c>
      <c r="R5584">
        <v>25.228292485172449</v>
      </c>
      <c r="S5584">
        <v>0</v>
      </c>
      <c r="T5584">
        <v>0</v>
      </c>
      <c r="U5584">
        <v>0</v>
      </c>
      <c r="V5584">
        <v>497</v>
      </c>
      <c r="W5584">
        <v>11.71659381002266</v>
      </c>
      <c r="X5584">
        <v>0</v>
      </c>
      <c r="Y5584"/>
      <c r="Z5584">
        <v>0</v>
      </c>
      <c r="AA5584">
        <v>0</v>
      </c>
      <c r="AB5584">
        <v>0</v>
      </c>
      <c r="AC5584">
        <v>0</v>
      </c>
      <c r="AD5584">
        <v>0</v>
      </c>
      <c r="AE5584">
        <v>0</v>
      </c>
      <c r="AF5584">
        <v>72.902485495085614</v>
      </c>
      <c r="AG5584">
        <v>0</v>
      </c>
      <c r="AH5584">
        <v>0</v>
      </c>
      <c r="AI5584">
        <v>0</v>
      </c>
      <c r="AJ5584">
        <v>0</v>
      </c>
      <c r="AK5584"/>
      <c r="AL5584">
        <v>653.84735107421875</v>
      </c>
      <c r="AM5584">
        <v>595.1307373046875</v>
      </c>
      <c r="AN5584">
        <v>58.716594696044922</v>
      </c>
      <c r="AO5584" s="5" t="s">
        <v>6297</v>
      </c>
    </row>
    <row r="5585" spans="1:41" ht="14.25" x14ac:dyDescent="0.45">
      <c r="A5585">
        <v>2027</v>
      </c>
      <c r="B5585" s="5" t="s">
        <v>5028</v>
      </c>
      <c r="C5585" s="5" t="s">
        <v>170</v>
      </c>
      <c r="D5585" s="5" t="s">
        <v>83</v>
      </c>
      <c r="E5585" s="5" t="s">
        <v>92</v>
      </c>
      <c r="F5585" s="5" t="s">
        <v>227</v>
      </c>
      <c r="G5585" s="5" t="s">
        <v>86</v>
      </c>
      <c r="H5585" s="5" t="s">
        <v>130</v>
      </c>
      <c r="I5585">
        <v>250</v>
      </c>
      <c r="J5585">
        <v>0</v>
      </c>
      <c r="K5585">
        <v>131.94999999999999</v>
      </c>
      <c r="L5585">
        <v>105</v>
      </c>
      <c r="M5585">
        <v>200</v>
      </c>
      <c r="N5585">
        <v>137.59299999999999</v>
      </c>
      <c r="O5585">
        <v>330</v>
      </c>
      <c r="P5585">
        <v>90</v>
      </c>
      <c r="Q5585">
        <v>227.505696</v>
      </c>
      <c r="R5585">
        <v>162.11882490299999</v>
      </c>
      <c r="S5585">
        <v>100</v>
      </c>
      <c r="T5585">
        <v>800</v>
      </c>
      <c r="U5585">
        <v>300</v>
      </c>
      <c r="V5585">
        <v>0</v>
      </c>
      <c r="W5585">
        <v>0</v>
      </c>
      <c r="X5585">
        <v>150</v>
      </c>
      <c r="Y5585"/>
      <c r="Z5585">
        <v>1217.013711848</v>
      </c>
      <c r="AA5585">
        <v>569</v>
      </c>
      <c r="AB5585">
        <v>0</v>
      </c>
      <c r="AC5585">
        <v>92.5</v>
      </c>
      <c r="AD5585">
        <v>135</v>
      </c>
      <c r="AE5585"/>
      <c r="AF5585">
        <v>713.4</v>
      </c>
      <c r="AG5585">
        <v>999</v>
      </c>
      <c r="AH5585">
        <v>820</v>
      </c>
      <c r="AI5585">
        <v>0</v>
      </c>
      <c r="AJ5585">
        <v>0</v>
      </c>
      <c r="AK5585">
        <v>59</v>
      </c>
      <c r="AL5585">
        <v>7589.0810546875</v>
      </c>
      <c r="AM5585">
        <v>4863.130859375</v>
      </c>
      <c r="AN5585">
        <v>2725.949951171875</v>
      </c>
      <c r="AO5585" s="5" t="s">
        <v>6298</v>
      </c>
    </row>
    <row r="5586" spans="1:41" ht="14.25" x14ac:dyDescent="0.45">
      <c r="A5586">
        <v>2027</v>
      </c>
      <c r="B5586" s="5" t="s">
        <v>4071</v>
      </c>
      <c r="C5586" s="5" t="s">
        <v>170</v>
      </c>
      <c r="D5586" s="5" t="s">
        <v>83</v>
      </c>
      <c r="E5586" s="5" t="s">
        <v>92</v>
      </c>
      <c r="F5586" s="5" t="s">
        <v>227</v>
      </c>
      <c r="G5586" s="5" t="s">
        <v>86</v>
      </c>
      <c r="H5586" s="5" t="s">
        <v>130</v>
      </c>
      <c r="I5586">
        <v>359.93709219541239</v>
      </c>
      <c r="J5586">
        <v>3108.3138890303826</v>
      </c>
      <c r="K5586">
        <v>198.32533779967221</v>
      </c>
      <c r="L5586">
        <v>272.52379837652654</v>
      </c>
      <c r="M5586">
        <v>0</v>
      </c>
      <c r="N5586">
        <v>58.963866051760469</v>
      </c>
      <c r="O5586">
        <v>339.3692583556745</v>
      </c>
      <c r="P5586">
        <v>41.135667679475702</v>
      </c>
      <c r="Q5586">
        <v>0</v>
      </c>
      <c r="R5586">
        <v>588.19150049326242</v>
      </c>
      <c r="S5586">
        <v>102.83916919868925</v>
      </c>
      <c r="T5586">
        <v>514.19584599344626</v>
      </c>
      <c r="U5586">
        <v>102.83916919868925</v>
      </c>
      <c r="V5586">
        <v>0</v>
      </c>
      <c r="W5586">
        <v>0</v>
      </c>
      <c r="X5586">
        <v>2124.2839490882434</v>
      </c>
      <c r="Y5586">
        <v>0</v>
      </c>
      <c r="Z5586">
        <v>1233.0416386922841</v>
      </c>
      <c r="AA5586">
        <v>580.01291428060733</v>
      </c>
      <c r="AB5586">
        <v>132.25837033135829</v>
      </c>
      <c r="AC5586">
        <v>154.19025262743062</v>
      </c>
      <c r="AD5586">
        <v>137.73578633560177</v>
      </c>
      <c r="AE5586">
        <v>0</v>
      </c>
      <c r="AF5586">
        <v>180.99693778969308</v>
      </c>
      <c r="AG5586">
        <v>1660.8525825588315</v>
      </c>
      <c r="AH5586">
        <v>533.7352881411972</v>
      </c>
      <c r="AI5586">
        <v>0</v>
      </c>
      <c r="AJ5586">
        <v>0</v>
      </c>
      <c r="AK5586">
        <v>60.675109827226656</v>
      </c>
      <c r="AL5586">
        <v>12484.41796875</v>
      </c>
      <c r="AM5586">
        <v>8341</v>
      </c>
      <c r="AN5586">
        <v>4143.41845703125</v>
      </c>
      <c r="AO5586" s="5" t="s">
        <v>4930</v>
      </c>
    </row>
    <row r="5587" spans="1:41" ht="14.25" x14ac:dyDescent="0.45">
      <c r="A5587">
        <v>2027</v>
      </c>
      <c r="B5587" s="5" t="s">
        <v>5028</v>
      </c>
      <c r="C5587" s="5" t="s">
        <v>170</v>
      </c>
      <c r="D5587" s="5" t="s">
        <v>83</v>
      </c>
      <c r="E5587" s="5" t="s">
        <v>92</v>
      </c>
      <c r="F5587" s="5" t="s">
        <v>227</v>
      </c>
      <c r="G5587" s="5" t="s">
        <v>87</v>
      </c>
      <c r="H5587" s="5" t="s">
        <v>130</v>
      </c>
      <c r="I5587">
        <v>298.77314215557772</v>
      </c>
      <c r="J5587">
        <v>0</v>
      </c>
      <c r="K5587">
        <v>152</v>
      </c>
      <c r="L5587">
        <v>125.69394050876831</v>
      </c>
      <c r="M5587">
        <v>234.33187620045311</v>
      </c>
      <c r="N5587">
        <v>163.1179071770045</v>
      </c>
      <c r="O5587">
        <v>386.6475957307477</v>
      </c>
      <c r="P5587">
        <v>106.2792</v>
      </c>
      <c r="Q5587">
        <v>270.50437099255271</v>
      </c>
      <c r="R5587">
        <v>189.64334515736499</v>
      </c>
      <c r="S5587">
        <v>115.1132239157518</v>
      </c>
      <c r="T5587">
        <v>954.50639999999999</v>
      </c>
      <c r="U5587">
        <v>329.70554438917088</v>
      </c>
      <c r="V5587">
        <v>0</v>
      </c>
      <c r="W5587">
        <v>0</v>
      </c>
      <c r="X5587">
        <v>180.75</v>
      </c>
      <c r="Y5587"/>
      <c r="Z5587">
        <v>1442.782188645961</v>
      </c>
      <c r="AA5587">
        <v>760</v>
      </c>
      <c r="AB5587">
        <v>0</v>
      </c>
      <c r="AC5587">
        <v>108.37855</v>
      </c>
      <c r="AD5587">
        <v>160.15262725909281</v>
      </c>
      <c r="AE5587">
        <v>0</v>
      </c>
      <c r="AF5587">
        <v>854.00054437100289</v>
      </c>
      <c r="AG5587">
        <v>1247</v>
      </c>
      <c r="AH5587">
        <v>1001.806170854712</v>
      </c>
      <c r="AI5587">
        <v>0</v>
      </c>
      <c r="AJ5587">
        <v>0</v>
      </c>
      <c r="AK5587">
        <v>69</v>
      </c>
      <c r="AL5587">
        <v>9150.1865234375</v>
      </c>
      <c r="AM5587">
        <v>5895.87890625</v>
      </c>
      <c r="AN5587">
        <v>3254.307861328125</v>
      </c>
      <c r="AO5587" s="5" t="s">
        <v>6299</v>
      </c>
    </row>
    <row r="5588" spans="1:41" ht="14.25" x14ac:dyDescent="0.45">
      <c r="A5588">
        <v>2027</v>
      </c>
      <c r="B5588" s="5" t="s">
        <v>4071</v>
      </c>
      <c r="C5588" s="5" t="s">
        <v>170</v>
      </c>
      <c r="D5588" s="5" t="s">
        <v>83</v>
      </c>
      <c r="E5588" s="5" t="s">
        <v>92</v>
      </c>
      <c r="F5588" s="5" t="s">
        <v>227</v>
      </c>
      <c r="G5588" s="5" t="s">
        <v>87</v>
      </c>
      <c r="H5588" s="5" t="s">
        <v>130</v>
      </c>
      <c r="I5588">
        <v>426.648046998165</v>
      </c>
      <c r="J5588">
        <v>3709.7667295252331</v>
      </c>
      <c r="K5588">
        <v>230.9243997859642</v>
      </c>
      <c r="L5588">
        <v>320.99450000000007</v>
      </c>
      <c r="M5588">
        <v>0</v>
      </c>
      <c r="N5588">
        <v>69.061101342177068</v>
      </c>
      <c r="O5588">
        <v>393.60763152017142</v>
      </c>
      <c r="P5588">
        <v>46.553095863614857</v>
      </c>
      <c r="Q5588">
        <v>0</v>
      </c>
      <c r="R5588">
        <v>680.67984161004813</v>
      </c>
      <c r="S5588">
        <v>120</v>
      </c>
      <c r="T5588">
        <v>609.4972099973786</v>
      </c>
      <c r="U5588">
        <v>111.5503758516695</v>
      </c>
      <c r="V5588">
        <v>0</v>
      </c>
      <c r="W5588"/>
      <c r="X5588">
        <v>2518</v>
      </c>
      <c r="Y5588">
        <v>0</v>
      </c>
      <c r="Z5588">
        <v>1436</v>
      </c>
      <c r="AA5588">
        <v>760</v>
      </c>
      <c r="AB5588">
        <v>128.607</v>
      </c>
      <c r="AC5588">
        <v>179.18434999999999</v>
      </c>
      <c r="AD5588">
        <v>160.37656958490251</v>
      </c>
      <c r="AE5588">
        <v>0</v>
      </c>
      <c r="AF5588">
        <v>214.5430179190773</v>
      </c>
      <c r="AG5588">
        <v>1970</v>
      </c>
      <c r="AH5588">
        <v>649</v>
      </c>
      <c r="AI5588">
        <v>0</v>
      </c>
      <c r="AJ5588">
        <v>0</v>
      </c>
      <c r="AK5588">
        <v>70.51046154871635</v>
      </c>
      <c r="AL5588">
        <v>14805.5048828125</v>
      </c>
      <c r="AM5588">
        <v>9924.98046875</v>
      </c>
      <c r="AN5588">
        <v>4880.52294921875</v>
      </c>
      <c r="AO5588" s="5" t="s">
        <v>4931</v>
      </c>
    </row>
    <row r="5589" spans="1:41" ht="14.25" x14ac:dyDescent="0.45">
      <c r="A5589">
        <v>2027</v>
      </c>
      <c r="B5589" s="5" t="s">
        <v>4071</v>
      </c>
      <c r="C5589" s="5" t="s">
        <v>170</v>
      </c>
      <c r="D5589" s="5" t="s">
        <v>83</v>
      </c>
      <c r="E5589" s="5" t="s">
        <v>92</v>
      </c>
      <c r="F5589" s="5" t="s">
        <v>230</v>
      </c>
      <c r="G5589" s="5" t="s">
        <v>86</v>
      </c>
      <c r="H5589" s="5" t="s">
        <v>130</v>
      </c>
      <c r="I5589">
        <v>534.76367983318414</v>
      </c>
      <c r="J5589">
        <v>1563.1553718200767</v>
      </c>
      <c r="K5589">
        <v>22.634901140631506</v>
      </c>
      <c r="L5589">
        <v>267.38183991659207</v>
      </c>
      <c r="M5589">
        <v>359.93709219541239</v>
      </c>
      <c r="N5589">
        <v>70.081808633830775</v>
      </c>
      <c r="O5589">
        <v>22.624617223711635</v>
      </c>
      <c r="P5589">
        <v>1131.0190124970325</v>
      </c>
      <c r="Q5589">
        <v>51.348125856565986</v>
      </c>
      <c r="R5589">
        <v>268.46006632974331</v>
      </c>
      <c r="S5589">
        <v>617.03501519213546</v>
      </c>
      <c r="T5589">
        <v>1079.8112765862372</v>
      </c>
      <c r="U5589">
        <v>0</v>
      </c>
      <c r="V5589">
        <v>0</v>
      </c>
      <c r="W5589">
        <v>154.25875379803387</v>
      </c>
      <c r="X5589">
        <v>46.400165686994988</v>
      </c>
      <c r="Y5589">
        <v>0</v>
      </c>
      <c r="Z5589">
        <v>296.17680729222502</v>
      </c>
      <c r="AA5589">
        <v>1730.78321761394</v>
      </c>
      <c r="AB5589">
        <v>0</v>
      </c>
      <c r="AC5589">
        <v>0</v>
      </c>
      <c r="AD5589">
        <v>250.52086534914039</v>
      </c>
      <c r="AE5589">
        <v>7054.7670070300828</v>
      </c>
      <c r="AF5589">
        <v>2192.0546375587242</v>
      </c>
      <c r="AG5589">
        <v>0</v>
      </c>
      <c r="AH5589">
        <v>1657.7674074828708</v>
      </c>
      <c r="AI5589">
        <v>120.32182796246643</v>
      </c>
      <c r="AJ5589">
        <v>1131.2308611855817</v>
      </c>
      <c r="AK5589">
        <v>370.22100911528128</v>
      </c>
      <c r="AL5589">
        <v>20992.75390625</v>
      </c>
      <c r="AM5589">
        <v>16291.2216796875</v>
      </c>
      <c r="AN5589">
        <v>4701.533203125</v>
      </c>
      <c r="AO5589" s="5" t="s">
        <v>4932</v>
      </c>
    </row>
    <row r="5590" spans="1:41" ht="14.25" x14ac:dyDescent="0.45">
      <c r="A5590">
        <v>2027</v>
      </c>
      <c r="B5590" s="5" t="s">
        <v>5028</v>
      </c>
      <c r="C5590" s="5" t="s">
        <v>170</v>
      </c>
      <c r="D5590" s="5" t="s">
        <v>83</v>
      </c>
      <c r="E5590" s="5" t="s">
        <v>92</v>
      </c>
      <c r="F5590" s="5" t="s">
        <v>230</v>
      </c>
      <c r="G5590" s="5" t="s">
        <v>86</v>
      </c>
      <c r="H5590" s="5" t="s">
        <v>130</v>
      </c>
      <c r="I5590">
        <v>520</v>
      </c>
      <c r="J5590">
        <v>110.176</v>
      </c>
      <c r="K5590">
        <v>21.753920000000001</v>
      </c>
      <c r="L5590">
        <v>700</v>
      </c>
      <c r="M5590">
        <v>350</v>
      </c>
      <c r="N5590">
        <v>66.763000000000005</v>
      </c>
      <c r="O5590">
        <v>22.335999999999999</v>
      </c>
      <c r="P5590">
        <v>1203.537</v>
      </c>
      <c r="Q5590">
        <v>42.196612023332527</v>
      </c>
      <c r="R5590">
        <v>0</v>
      </c>
      <c r="S5590">
        <v>600</v>
      </c>
      <c r="T5590">
        <v>1640</v>
      </c>
      <c r="U5590">
        <v>0</v>
      </c>
      <c r="V5590">
        <v>0</v>
      </c>
      <c r="W5590">
        <v>139</v>
      </c>
      <c r="X5590">
        <v>55</v>
      </c>
      <c r="Y5590"/>
      <c r="Z5590">
        <v>154.6891590642214</v>
      </c>
      <c r="AA5590">
        <v>1724</v>
      </c>
      <c r="AB5590">
        <v>252</v>
      </c>
      <c r="AC5590">
        <v>400</v>
      </c>
      <c r="AD5590">
        <v>246</v>
      </c>
      <c r="AE5590">
        <v>6188.3266224079989</v>
      </c>
      <c r="AF5590">
        <v>3292.08</v>
      </c>
      <c r="AG5590">
        <v>0</v>
      </c>
      <c r="AH5590">
        <v>1200</v>
      </c>
      <c r="AI5590">
        <v>117</v>
      </c>
      <c r="AJ5590">
        <v>969</v>
      </c>
      <c r="AK5590">
        <v>360</v>
      </c>
      <c r="AL5590">
        <v>20373.857421875</v>
      </c>
      <c r="AM5590">
        <v>15370.7685546875</v>
      </c>
      <c r="AN5590">
        <v>5003.08984375</v>
      </c>
      <c r="AO5590" s="5" t="s">
        <v>6300</v>
      </c>
    </row>
    <row r="5591" spans="1:41" ht="14.25" x14ac:dyDescent="0.45">
      <c r="A5591">
        <v>2027</v>
      </c>
      <c r="B5591" s="5" t="s">
        <v>4071</v>
      </c>
      <c r="C5591" s="5" t="s">
        <v>170</v>
      </c>
      <c r="D5591" s="5" t="s">
        <v>83</v>
      </c>
      <c r="E5591" s="5" t="s">
        <v>92</v>
      </c>
      <c r="F5591" s="5" t="s">
        <v>230</v>
      </c>
      <c r="G5591" s="5" t="s">
        <v>87</v>
      </c>
      <c r="H5591" s="5" t="s">
        <v>130</v>
      </c>
      <c r="I5591">
        <v>633.8770983972737</v>
      </c>
      <c r="J5591">
        <v>1865.622970679357</v>
      </c>
      <c r="K5591">
        <v>23.948602518637731</v>
      </c>
      <c r="L5591">
        <v>314.9380000000001</v>
      </c>
      <c r="M5591">
        <v>418.28239901780881</v>
      </c>
      <c r="N5591">
        <v>82.082929977070975</v>
      </c>
      <c r="O5591">
        <v>26.240508768011431</v>
      </c>
      <c r="P5591">
        <v>1279.970387805711</v>
      </c>
      <c r="Q5591">
        <v>49.930514080057783</v>
      </c>
      <c r="R5591">
        <v>310.67323358924648</v>
      </c>
      <c r="S5591">
        <v>718</v>
      </c>
      <c r="T5591">
        <v>1279.944140994495</v>
      </c>
      <c r="U5591">
        <v>0</v>
      </c>
      <c r="V5591">
        <v>0</v>
      </c>
      <c r="W5591">
        <v>180.8518425708389</v>
      </c>
      <c r="X5591">
        <v>55</v>
      </c>
      <c r="Y5591">
        <v>0</v>
      </c>
      <c r="Z5591">
        <v>345</v>
      </c>
      <c r="AA5591">
        <v>2115</v>
      </c>
      <c r="AB5591">
        <v>0</v>
      </c>
      <c r="AC5591">
        <v>0</v>
      </c>
      <c r="AD5591">
        <v>291.70107539257089</v>
      </c>
      <c r="AE5591">
        <v>8198.335020749053</v>
      </c>
      <c r="AF5591">
        <v>2598.3313481900168</v>
      </c>
      <c r="AG5591">
        <v>0</v>
      </c>
      <c r="AH5591">
        <v>2014</v>
      </c>
      <c r="AI5591">
        <v>139.8258305288104</v>
      </c>
      <c r="AJ5591">
        <v>1340.893861994233</v>
      </c>
      <c r="AK5591">
        <v>430.23332470403199</v>
      </c>
      <c r="AL5591">
        <v>24712.685546875</v>
      </c>
      <c r="AM5591">
        <v>19134.65625</v>
      </c>
      <c r="AN5591">
        <v>5578.02783203125</v>
      </c>
      <c r="AO5591" s="5" t="s">
        <v>4933</v>
      </c>
    </row>
    <row r="5592" spans="1:41" ht="14.25" x14ac:dyDescent="0.45">
      <c r="A5592">
        <v>2027</v>
      </c>
      <c r="B5592" s="5" t="s">
        <v>5028</v>
      </c>
      <c r="C5592" s="5" t="s">
        <v>170</v>
      </c>
      <c r="D5592" s="5" t="s">
        <v>83</v>
      </c>
      <c r="E5592" s="5" t="s">
        <v>92</v>
      </c>
      <c r="F5592" s="5" t="s">
        <v>230</v>
      </c>
      <c r="G5592" s="5" t="s">
        <v>87</v>
      </c>
      <c r="H5592" s="5" t="s">
        <v>130</v>
      </c>
      <c r="I5592">
        <v>621.44813568360166</v>
      </c>
      <c r="J5592">
        <v>121.9492277558608</v>
      </c>
      <c r="K5592">
        <v>25</v>
      </c>
      <c r="L5592">
        <v>837.95960339178885</v>
      </c>
      <c r="M5592">
        <v>410.08078335079301</v>
      </c>
      <c r="N5592">
        <v>79.148218563868454</v>
      </c>
      <c r="O5592">
        <v>26.17018393406661</v>
      </c>
      <c r="P5592">
        <v>1421.2327725600001</v>
      </c>
      <c r="Q5592">
        <v>50.171789955484698</v>
      </c>
      <c r="R5592">
        <v>0</v>
      </c>
      <c r="S5592">
        <v>690.67934349451059</v>
      </c>
      <c r="T5592">
        <v>1956.73812</v>
      </c>
      <c r="U5592">
        <v>0</v>
      </c>
      <c r="V5592">
        <v>0</v>
      </c>
      <c r="W5592">
        <v>162.8606539593149</v>
      </c>
      <c r="X5592">
        <v>66.275000000000006</v>
      </c>
      <c r="Y5592"/>
      <c r="Z5592">
        <v>183.3855784053444</v>
      </c>
      <c r="AA5592">
        <v>2115</v>
      </c>
      <c r="AB5592">
        <v>283</v>
      </c>
      <c r="AC5592">
        <v>468.66399999999999</v>
      </c>
      <c r="AD5592">
        <v>292.3323733668642</v>
      </c>
      <c r="AE5592">
        <v>7250.6109398503968</v>
      </c>
      <c r="AF5592">
        <v>3940.9000730486282</v>
      </c>
      <c r="AG5592">
        <v>0</v>
      </c>
      <c r="AH5592">
        <v>1466.057811006895</v>
      </c>
      <c r="AI5592">
        <v>137.0841475772651</v>
      </c>
      <c r="AJ5592">
        <v>1181.2055929749199</v>
      </c>
      <c r="AK5592">
        <v>422</v>
      </c>
      <c r="AL5592">
        <v>24209.955078125</v>
      </c>
      <c r="AM5592">
        <v>18271.67578125</v>
      </c>
      <c r="AN5592">
        <v>5938.27783203125</v>
      </c>
      <c r="AO5592" s="5" t="s">
        <v>6301</v>
      </c>
    </row>
    <row r="5593" spans="1:41" ht="14.25" x14ac:dyDescent="0.45">
      <c r="A5593">
        <v>2027</v>
      </c>
      <c r="B5593" s="5" t="s">
        <v>4071</v>
      </c>
      <c r="C5593" s="5" t="s">
        <v>170</v>
      </c>
      <c r="D5593" s="5" t="s">
        <v>83</v>
      </c>
      <c r="E5593" s="5" t="s">
        <v>92</v>
      </c>
      <c r="F5593" s="5" t="s">
        <v>93</v>
      </c>
      <c r="G5593" s="5" t="s">
        <v>86</v>
      </c>
      <c r="H5593" s="5" t="s">
        <v>130</v>
      </c>
      <c r="I5593">
        <v>894.70077202859648</v>
      </c>
      <c r="J5593">
        <v>4671.4692608504592</v>
      </c>
      <c r="K5593">
        <v>263.12429831176632</v>
      </c>
      <c r="L5593">
        <v>539.90563829311861</v>
      </c>
      <c r="M5593">
        <v>359.93709219541239</v>
      </c>
      <c r="N5593">
        <v>129.04567468559125</v>
      </c>
      <c r="O5593">
        <v>361.99387557938616</v>
      </c>
      <c r="P5593">
        <v>1172.1546801765082</v>
      </c>
      <c r="Q5593">
        <v>51.348125856565986</v>
      </c>
      <c r="R5593">
        <v>958.67503629944486</v>
      </c>
      <c r="S5593">
        <v>719.87418439082478</v>
      </c>
      <c r="T5593">
        <v>1645.426707179028</v>
      </c>
      <c r="U5593">
        <v>102.83916919868925</v>
      </c>
      <c r="V5593">
        <v>431.92451063449488</v>
      </c>
      <c r="W5593">
        <v>205.6783383973785</v>
      </c>
      <c r="X5593">
        <v>2170.6841147752389</v>
      </c>
      <c r="Y5593">
        <v>0</v>
      </c>
      <c r="Z5593">
        <v>1529.2184459845091</v>
      </c>
      <c r="AA5593">
        <v>2310.7961318945477</v>
      </c>
      <c r="AB5593">
        <v>132.25837033135829</v>
      </c>
      <c r="AC5593">
        <v>154.19025262743062</v>
      </c>
      <c r="AD5593">
        <v>388.25665168474222</v>
      </c>
      <c r="AE5593">
        <v>7054.7670070300828</v>
      </c>
      <c r="AF5593">
        <v>2436.4005035748096</v>
      </c>
      <c r="AG5593">
        <v>1660.8525825588315</v>
      </c>
      <c r="AH5593">
        <v>2191.5026956240681</v>
      </c>
      <c r="AI5593">
        <v>120.32182796246643</v>
      </c>
      <c r="AJ5593">
        <v>1131.2308611855817</v>
      </c>
      <c r="AK5593">
        <v>430.89611894250794</v>
      </c>
      <c r="AL5593">
        <v>34219.47265625</v>
      </c>
      <c r="AM5593">
        <v>25229.51953125</v>
      </c>
      <c r="AN5593">
        <v>8989.955078125</v>
      </c>
      <c r="AO5593" s="5" t="s">
        <v>4934</v>
      </c>
    </row>
    <row r="5594" spans="1:41" ht="14.25" x14ac:dyDescent="0.45">
      <c r="A5594">
        <v>2027</v>
      </c>
      <c r="B5594" s="5" t="s">
        <v>5028</v>
      </c>
      <c r="C5594" s="5" t="s">
        <v>170</v>
      </c>
      <c r="D5594" s="5" t="s">
        <v>83</v>
      </c>
      <c r="E5594" s="5" t="s">
        <v>92</v>
      </c>
      <c r="F5594" s="5" t="s">
        <v>93</v>
      </c>
      <c r="G5594" s="5" t="s">
        <v>86</v>
      </c>
      <c r="H5594" s="5" t="s">
        <v>130</v>
      </c>
      <c r="I5594">
        <v>770</v>
      </c>
      <c r="J5594">
        <v>110.176</v>
      </c>
      <c r="K5594">
        <v>194.30392000000001</v>
      </c>
      <c r="L5594">
        <v>805</v>
      </c>
      <c r="M5594">
        <v>550</v>
      </c>
      <c r="N5594">
        <v>204.35599999999999</v>
      </c>
      <c r="O5594">
        <v>352.33600000000001</v>
      </c>
      <c r="P5594">
        <v>1293.537</v>
      </c>
      <c r="Q5594">
        <v>269.70230802333248</v>
      </c>
      <c r="R5594">
        <v>183.68552490299999</v>
      </c>
      <c r="S5594">
        <v>700</v>
      </c>
      <c r="T5594">
        <v>2440</v>
      </c>
      <c r="U5594">
        <v>300</v>
      </c>
      <c r="V5594">
        <v>420</v>
      </c>
      <c r="W5594">
        <v>149</v>
      </c>
      <c r="X5594">
        <v>205</v>
      </c>
      <c r="Y5594">
        <v>0</v>
      </c>
      <c r="Z5594">
        <v>1371.702870912221</v>
      </c>
      <c r="AA5594">
        <v>2293</v>
      </c>
      <c r="AB5594">
        <v>252</v>
      </c>
      <c r="AC5594">
        <v>492.5</v>
      </c>
      <c r="AD5594">
        <v>381</v>
      </c>
      <c r="AE5594">
        <v>6188.3266224079989</v>
      </c>
      <c r="AF5594">
        <v>4066.38</v>
      </c>
      <c r="AG5594">
        <v>999</v>
      </c>
      <c r="AH5594">
        <v>2020</v>
      </c>
      <c r="AI5594">
        <v>117</v>
      </c>
      <c r="AJ5594">
        <v>969</v>
      </c>
      <c r="AK5594">
        <v>419</v>
      </c>
      <c r="AL5594">
        <v>28516.0078125</v>
      </c>
      <c r="AM5594">
        <v>20736.3671875</v>
      </c>
      <c r="AN5594">
        <v>7779.64013671875</v>
      </c>
      <c r="AO5594" s="5" t="s">
        <v>6302</v>
      </c>
    </row>
    <row r="5595" spans="1:41" ht="14.25" x14ac:dyDescent="0.45">
      <c r="A5595">
        <v>2027</v>
      </c>
      <c r="B5595" s="5" t="s">
        <v>4071</v>
      </c>
      <c r="C5595" s="5" t="s">
        <v>170</v>
      </c>
      <c r="D5595" s="5" t="s">
        <v>83</v>
      </c>
      <c r="E5595" s="5" t="s">
        <v>92</v>
      </c>
      <c r="F5595" s="5" t="s">
        <v>93</v>
      </c>
      <c r="G5595" s="5" t="s">
        <v>87</v>
      </c>
      <c r="H5595" s="5" t="s">
        <v>130</v>
      </c>
      <c r="I5595">
        <v>1060.525145395439</v>
      </c>
      <c r="J5595">
        <v>5575.3897002045896</v>
      </c>
      <c r="K5595">
        <v>303.96763746780931</v>
      </c>
      <c r="L5595">
        <v>635.93250000000012</v>
      </c>
      <c r="M5595">
        <v>418.28239901780881</v>
      </c>
      <c r="N5595">
        <v>151.144031319248</v>
      </c>
      <c r="O5595">
        <v>419.84814028818278</v>
      </c>
      <c r="P5595">
        <v>1326.523483669326</v>
      </c>
      <c r="Q5595">
        <v>49.930514080057783</v>
      </c>
      <c r="R5595">
        <v>1109.4189074758449</v>
      </c>
      <c r="S5595">
        <v>838</v>
      </c>
      <c r="T5595">
        <v>1950.3910719916109</v>
      </c>
      <c r="U5595">
        <v>111.5503758516695</v>
      </c>
      <c r="V5595">
        <v>508</v>
      </c>
      <c r="W5595">
        <v>241.13579009445181</v>
      </c>
      <c r="X5595">
        <v>2573</v>
      </c>
      <c r="Y5595">
        <v>0</v>
      </c>
      <c r="Z5595">
        <v>1781</v>
      </c>
      <c r="AA5595">
        <v>2875</v>
      </c>
      <c r="AB5595">
        <v>128.607</v>
      </c>
      <c r="AC5595">
        <v>179.18434999999999</v>
      </c>
      <c r="AD5595">
        <v>452.07764497747343</v>
      </c>
      <c r="AE5595">
        <v>8198.335020749053</v>
      </c>
      <c r="AF5595">
        <v>2887.9644223807709</v>
      </c>
      <c r="AG5595">
        <v>1970</v>
      </c>
      <c r="AH5595">
        <v>2663</v>
      </c>
      <c r="AI5595">
        <v>139.8258305288104</v>
      </c>
      <c r="AJ5595">
        <v>1340.893861994233</v>
      </c>
      <c r="AK5595">
        <v>500.74378625274841</v>
      </c>
      <c r="AL5595">
        <v>40389.66796875</v>
      </c>
      <c r="AM5595">
        <v>29760.794921875</v>
      </c>
      <c r="AN5595">
        <v>10628.8798828125</v>
      </c>
      <c r="AO5595" s="5" t="s">
        <v>4935</v>
      </c>
    </row>
    <row r="5596" spans="1:41" ht="14.25" x14ac:dyDescent="0.45">
      <c r="A5596">
        <v>2027</v>
      </c>
      <c r="B5596" s="5" t="s">
        <v>5028</v>
      </c>
      <c r="C5596" s="5" t="s">
        <v>170</v>
      </c>
      <c r="D5596" s="5" t="s">
        <v>83</v>
      </c>
      <c r="E5596" s="5" t="s">
        <v>92</v>
      </c>
      <c r="F5596" s="5" t="s">
        <v>93</v>
      </c>
      <c r="G5596" s="5" t="s">
        <v>87</v>
      </c>
      <c r="H5596" s="5" t="s">
        <v>130</v>
      </c>
      <c r="I5596">
        <v>920.22127783917938</v>
      </c>
      <c r="J5596">
        <v>121.9492277558608</v>
      </c>
      <c r="K5596">
        <v>224</v>
      </c>
      <c r="L5596">
        <v>963.65354390055722</v>
      </c>
      <c r="M5596">
        <v>644.41265955124607</v>
      </c>
      <c r="N5596">
        <v>242.26612574087301</v>
      </c>
      <c r="O5596">
        <v>412.81777966481428</v>
      </c>
      <c r="P5596">
        <v>1527.51197256</v>
      </c>
      <c r="Q5596">
        <v>320.67616094803742</v>
      </c>
      <c r="R5596">
        <v>214.87163764253739</v>
      </c>
      <c r="S5596">
        <v>805.79256741026234</v>
      </c>
      <c r="T5596">
        <v>2911.2445200000002</v>
      </c>
      <c r="U5596">
        <v>329.70554438917088</v>
      </c>
      <c r="V5596">
        <v>497</v>
      </c>
      <c r="W5596">
        <v>174.57724776933759</v>
      </c>
      <c r="X5596">
        <v>247.02500000000001</v>
      </c>
      <c r="Y5596">
        <v>0</v>
      </c>
      <c r="Z5596">
        <v>1626.1677670513061</v>
      </c>
      <c r="AA5596">
        <v>2875</v>
      </c>
      <c r="AB5596">
        <v>283</v>
      </c>
      <c r="AC5596">
        <v>577.04255000000001</v>
      </c>
      <c r="AD5596">
        <v>452.48500062595701</v>
      </c>
      <c r="AE5596">
        <v>7250.6109398503968</v>
      </c>
      <c r="AF5596">
        <v>4867.8031029147169</v>
      </c>
      <c r="AG5596">
        <v>1247</v>
      </c>
      <c r="AH5596">
        <v>2467.863981861607</v>
      </c>
      <c r="AI5596">
        <v>137.0841475772651</v>
      </c>
      <c r="AJ5596">
        <v>1181.2055929749199</v>
      </c>
      <c r="AK5596">
        <v>491</v>
      </c>
      <c r="AL5596">
        <v>34013.98828125</v>
      </c>
      <c r="AM5596">
        <v>24762.685546875</v>
      </c>
      <c r="AN5596">
        <v>9251.302734375</v>
      </c>
      <c r="AO5596" s="5" t="s">
        <v>6303</v>
      </c>
    </row>
    <row r="5597" spans="1:41" ht="14.25" x14ac:dyDescent="0.45">
      <c r="A5597">
        <v>2027</v>
      </c>
      <c r="B5597" s="5" t="s">
        <v>4071</v>
      </c>
      <c r="C5597" s="5" t="s">
        <v>170</v>
      </c>
      <c r="D5597" s="5" t="s">
        <v>83</v>
      </c>
      <c r="E5597" s="5" t="s">
        <v>25</v>
      </c>
      <c r="F5597" s="5" t="s">
        <v>25</v>
      </c>
      <c r="G5597" s="5" t="s">
        <v>86</v>
      </c>
      <c r="H5597" s="5" t="s">
        <v>130</v>
      </c>
      <c r="I5597">
        <v>699.30635055108689</v>
      </c>
      <c r="J5597">
        <v>3496.5317527554344</v>
      </c>
      <c r="K5597"/>
      <c r="L5597">
        <v>0</v>
      </c>
      <c r="M5597">
        <v>2185.3323454721467</v>
      </c>
      <c r="N5597">
        <v>4944.7026494944566</v>
      </c>
      <c r="O5597">
        <v>1583.7232056598145</v>
      </c>
      <c r="P5597">
        <v>782.66366753677653</v>
      </c>
      <c r="Q5597">
        <v>0</v>
      </c>
      <c r="R5597">
        <v>2277.3340349312716</v>
      </c>
      <c r="S5597">
        <v>1983.2533779967223</v>
      </c>
      <c r="T5597">
        <v>154.25875379803387</v>
      </c>
      <c r="U5597">
        <v>154.25875379803387</v>
      </c>
      <c r="V5597">
        <v>5108.0215340988952</v>
      </c>
      <c r="W5597">
        <v>1244.3539473041399</v>
      </c>
      <c r="X5597">
        <v>1879.6285300113607</v>
      </c>
      <c r="Y5597">
        <v>8684.7678388293079</v>
      </c>
      <c r="Z5597">
        <v>1383.1868257223705</v>
      </c>
      <c r="AA5597">
        <v>53355.017763663956</v>
      </c>
      <c r="AB5597">
        <v>139.68232995581167</v>
      </c>
      <c r="AC5597">
        <v>2221.0611204239981</v>
      </c>
      <c r="AD5597">
        <v>3739.5385337337038</v>
      </c>
      <c r="AE5597">
        <v>1121.9753359576998</v>
      </c>
      <c r="AF5597">
        <v>542.99081336907921</v>
      </c>
      <c r="AG5597">
        <v>32942.471069416126</v>
      </c>
      <c r="AH5597">
        <v>4450.8792429192708</v>
      </c>
      <c r="AI5597">
        <v>485.40087861781325</v>
      </c>
      <c r="AJ5597">
        <v>1028.3916919868925</v>
      </c>
      <c r="AK5597">
        <v>233.44491408102459</v>
      </c>
      <c r="AL5597">
        <v>136822.171875</v>
      </c>
      <c r="AM5597">
        <v>118742.6875</v>
      </c>
      <c r="AN5597">
        <v>18079.49609375</v>
      </c>
      <c r="AO5597" s="5" t="s">
        <v>4936</v>
      </c>
    </row>
    <row r="5598" spans="1:41" ht="14.25" x14ac:dyDescent="0.45">
      <c r="A5598">
        <v>2027</v>
      </c>
      <c r="B5598" s="5" t="s">
        <v>5028</v>
      </c>
      <c r="C5598" s="5" t="s">
        <v>170</v>
      </c>
      <c r="D5598" s="5" t="s">
        <v>83</v>
      </c>
      <c r="E5598" s="5" t="s">
        <v>25</v>
      </c>
      <c r="F5598" s="5" t="s">
        <v>25</v>
      </c>
      <c r="G5598" s="5" t="s">
        <v>86</v>
      </c>
      <c r="H5598" s="5" t="s">
        <v>130</v>
      </c>
      <c r="I5598">
        <v>1150</v>
      </c>
      <c r="J5598">
        <v>1100</v>
      </c>
      <c r="K5598"/>
      <c r="L5598">
        <v>0</v>
      </c>
      <c r="M5598">
        <v>3975</v>
      </c>
      <c r="N5598">
        <v>5363.0640000000003</v>
      </c>
      <c r="O5598">
        <v>1881.8434999999999</v>
      </c>
      <c r="P5598">
        <v>761.05600000000004</v>
      </c>
      <c r="Q5598">
        <v>0</v>
      </c>
      <c r="R5598">
        <v>319.8</v>
      </c>
      <c r="S5598">
        <v>1750</v>
      </c>
      <c r="T5598">
        <v>200</v>
      </c>
      <c r="U5598">
        <v>150</v>
      </c>
      <c r="V5598">
        <v>4967</v>
      </c>
      <c r="W5598">
        <v>580</v>
      </c>
      <c r="X5598">
        <v>1375</v>
      </c>
      <c r="Y5598">
        <v>13916</v>
      </c>
      <c r="Z5598">
        <v>1365.726797072</v>
      </c>
      <c r="AA5598">
        <v>52911</v>
      </c>
      <c r="AB5598">
        <v>217</v>
      </c>
      <c r="AC5598">
        <v>114.14183</v>
      </c>
      <c r="AD5598">
        <v>4132</v>
      </c>
      <c r="AE5598">
        <v>764</v>
      </c>
      <c r="AF5598">
        <v>565.5</v>
      </c>
      <c r="AG5598">
        <v>49371</v>
      </c>
      <c r="AH5598">
        <v>4066</v>
      </c>
      <c r="AI5598">
        <v>472</v>
      </c>
      <c r="AJ5598">
        <v>6680</v>
      </c>
      <c r="AK5598">
        <v>227</v>
      </c>
      <c r="AL5598">
        <v>158374.125</v>
      </c>
      <c r="AM5598">
        <v>139498.28125</v>
      </c>
      <c r="AN5598">
        <v>18875.84375</v>
      </c>
      <c r="AO5598" s="5" t="s">
        <v>6304</v>
      </c>
    </row>
    <row r="5599" spans="1:41" ht="14.25" x14ac:dyDescent="0.45">
      <c r="A5599">
        <v>2027</v>
      </c>
      <c r="B5599" s="5" t="s">
        <v>5028</v>
      </c>
      <c r="C5599" s="5" t="s">
        <v>170</v>
      </c>
      <c r="D5599" s="5" t="s">
        <v>83</v>
      </c>
      <c r="E5599" s="5" t="s">
        <v>25</v>
      </c>
      <c r="F5599" s="5" t="s">
        <v>25</v>
      </c>
      <c r="G5599" s="5" t="s">
        <v>87</v>
      </c>
      <c r="H5599" s="5" t="s">
        <v>130</v>
      </c>
      <c r="I5599">
        <v>1374.356453915658</v>
      </c>
      <c r="J5599">
        <v>1218.7836211801109</v>
      </c>
      <c r="K5599">
        <v>0</v>
      </c>
      <c r="L5599">
        <v>0</v>
      </c>
      <c r="M5599">
        <v>4657.3460394840058</v>
      </c>
      <c r="N5599">
        <v>6357.9671621109692</v>
      </c>
      <c r="O5599">
        <v>2204.8795903531368</v>
      </c>
      <c r="P5599">
        <v>898.71580927999992</v>
      </c>
      <c r="Q5599">
        <v>0</v>
      </c>
      <c r="R5599">
        <v>374.09561670344328</v>
      </c>
      <c r="S5599">
        <v>2014.481418525656</v>
      </c>
      <c r="T5599">
        <v>238.6266</v>
      </c>
      <c r="U5599">
        <v>164.85277219458541</v>
      </c>
      <c r="V5599">
        <v>5879</v>
      </c>
      <c r="W5599">
        <v>679.56244098131401</v>
      </c>
      <c r="X5599">
        <v>1656.875</v>
      </c>
      <c r="Y5599">
        <v>16973.67975960932</v>
      </c>
      <c r="Z5599">
        <v>1619.0830704609839</v>
      </c>
      <c r="AA5599">
        <v>67489</v>
      </c>
      <c r="AB5599">
        <v>299</v>
      </c>
      <c r="AC5599">
        <v>133.73542</v>
      </c>
      <c r="AD5599">
        <v>4912.7248533239672</v>
      </c>
      <c r="AE5599">
        <v>895.14776708573083</v>
      </c>
      <c r="AF5599">
        <v>676.95165102579494</v>
      </c>
      <c r="AG5599">
        <v>61603</v>
      </c>
      <c r="AH5599">
        <v>4968.085081326979</v>
      </c>
      <c r="AI5599">
        <v>553.02322783306931</v>
      </c>
      <c r="AJ5599">
        <v>8142.8827255649776</v>
      </c>
      <c r="AK5599">
        <v>266</v>
      </c>
      <c r="AL5599">
        <v>196251.84375</v>
      </c>
      <c r="AM5599">
        <v>173801.25</v>
      </c>
      <c r="AN5599">
        <v>22450.60546875</v>
      </c>
      <c r="AO5599" s="5" t="s">
        <v>6305</v>
      </c>
    </row>
    <row r="5600" spans="1:41" ht="14.25" x14ac:dyDescent="0.45">
      <c r="A5600">
        <v>2027</v>
      </c>
      <c r="B5600" s="5" t="s">
        <v>4071</v>
      </c>
      <c r="C5600" s="5" t="s">
        <v>170</v>
      </c>
      <c r="D5600" s="5" t="s">
        <v>83</v>
      </c>
      <c r="E5600" s="5" t="s">
        <v>25</v>
      </c>
      <c r="F5600" s="5" t="s">
        <v>25</v>
      </c>
      <c r="G5600" s="5" t="s">
        <v>87</v>
      </c>
      <c r="H5600" s="5" t="s">
        <v>130</v>
      </c>
      <c r="I5600">
        <v>828.91620559643479</v>
      </c>
      <c r="J5600">
        <v>4173.104013361718</v>
      </c>
      <c r="K5600"/>
      <c r="L5600">
        <v>0</v>
      </c>
      <c r="M5600">
        <v>2539.5717083224099</v>
      </c>
      <c r="N5600">
        <v>5791.4555752484011</v>
      </c>
      <c r="O5600">
        <v>1836.8356137608</v>
      </c>
      <c r="P5600">
        <v>885.73782313948186</v>
      </c>
      <c r="Q5600">
        <v>0</v>
      </c>
      <c r="R5600">
        <v>2635.4263346040079</v>
      </c>
      <c r="S5600">
        <v>2309</v>
      </c>
      <c r="T5600">
        <v>182.8491629992136</v>
      </c>
      <c r="U5600">
        <v>167.32556377750419</v>
      </c>
      <c r="V5600">
        <v>6004</v>
      </c>
      <c r="W5600">
        <v>1458.8715300714341</v>
      </c>
      <c r="X5600">
        <v>2228</v>
      </c>
      <c r="Y5600">
        <v>10101.63119732308</v>
      </c>
      <c r="Z5600">
        <v>1610</v>
      </c>
      <c r="AA5600">
        <v>67489</v>
      </c>
      <c r="AB5600">
        <v>135.82599999999999</v>
      </c>
      <c r="AC5600">
        <v>2581.09301</v>
      </c>
      <c r="AD5600">
        <v>4354.2377607623184</v>
      </c>
      <c r="AE5600">
        <v>1303.8459923669409</v>
      </c>
      <c r="AF5600">
        <v>643.62905375723187</v>
      </c>
      <c r="AG5600">
        <v>39074</v>
      </c>
      <c r="AH5600">
        <v>5406</v>
      </c>
      <c r="AI5600">
        <v>564.08369238973069</v>
      </c>
      <c r="AJ5600">
        <v>1218.994419994757</v>
      </c>
      <c r="AK5600">
        <v>271.28601307726461</v>
      </c>
      <c r="AL5600">
        <v>165794.71875</v>
      </c>
      <c r="AM5600">
        <v>144508.15625</v>
      </c>
      <c r="AN5600">
        <v>21286.560546875</v>
      </c>
      <c r="AO5600" s="5" t="s">
        <v>4937</v>
      </c>
    </row>
    <row r="5601" spans="1:41" ht="14.25" x14ac:dyDescent="0.45">
      <c r="A5601">
        <v>2027</v>
      </c>
      <c r="B5601" s="5" t="s">
        <v>5028</v>
      </c>
      <c r="C5601" s="5" t="s">
        <v>170</v>
      </c>
      <c r="D5601" s="5" t="s">
        <v>83</v>
      </c>
      <c r="E5601" s="5" t="s">
        <v>260</v>
      </c>
      <c r="F5601" s="5" t="s">
        <v>260</v>
      </c>
      <c r="G5601" s="5" t="s">
        <v>87</v>
      </c>
      <c r="H5601" s="5" t="s">
        <v>130</v>
      </c>
      <c r="I5601">
        <v>2000</v>
      </c>
      <c r="J5601">
        <v>4495.7894567122239</v>
      </c>
      <c r="K5601">
        <v>115</v>
      </c>
      <c r="L5601">
        <v>0</v>
      </c>
      <c r="M5601">
        <v>7498.6200384145004</v>
      </c>
      <c r="N5601">
        <v>189.68163459129991</v>
      </c>
      <c r="O5601">
        <v>0</v>
      </c>
      <c r="P5601">
        <v>95</v>
      </c>
      <c r="Q5601">
        <v>255.92704432293399</v>
      </c>
      <c r="R5601">
        <v>466.04031799453338</v>
      </c>
      <c r="S5601">
        <v>3500</v>
      </c>
      <c r="T5601"/>
      <c r="U5601"/>
      <c r="V5601">
        <v>444</v>
      </c>
      <c r="W5601">
        <v>1463.40256687183</v>
      </c>
      <c r="X5601">
        <v>2929.148452505664</v>
      </c>
      <c r="Y5601">
        <v>2028.401080786887</v>
      </c>
      <c r="Z5601">
        <v>651.22988831965574</v>
      </c>
      <c r="AA5601">
        <v>22077</v>
      </c>
      <c r="AB5601"/>
      <c r="AC5601">
        <v>0</v>
      </c>
      <c r="AD5601">
        <v>1487.4385937442969</v>
      </c>
      <c r="AE5601">
        <v>1237.2723063383919</v>
      </c>
      <c r="AF5601">
        <v>7182.510886215332</v>
      </c>
      <c r="AG5601">
        <v>65810</v>
      </c>
      <c r="AH5601">
        <v>5709.0734590293514</v>
      </c>
      <c r="AI5601">
        <v>1929.1371708202309</v>
      </c>
      <c r="AJ5601">
        <v>6861.75</v>
      </c>
      <c r="AK5601"/>
      <c r="AL5601">
        <v>138426.421875</v>
      </c>
      <c r="AM5601">
        <v>113794.609375</v>
      </c>
      <c r="AN5601">
        <v>24631.8203125</v>
      </c>
      <c r="AO5601" s="5" t="s">
        <v>6306</v>
      </c>
    </row>
    <row r="5602" spans="1:41" ht="14.25" x14ac:dyDescent="0.45">
      <c r="A5602">
        <v>2027</v>
      </c>
      <c r="B5602" s="5" t="s">
        <v>4071</v>
      </c>
      <c r="C5602" s="5" t="s">
        <v>170</v>
      </c>
      <c r="D5602" s="5" t="s">
        <v>83</v>
      </c>
      <c r="E5602" s="5" t="s">
        <v>260</v>
      </c>
      <c r="F5602" s="5" t="s">
        <v>260</v>
      </c>
      <c r="G5602" s="5" t="s">
        <v>87</v>
      </c>
      <c r="H5602" s="5" t="s">
        <v>130</v>
      </c>
      <c r="I5602">
        <v>2000</v>
      </c>
      <c r="J5602"/>
      <c r="K5602">
        <v>136</v>
      </c>
      <c r="L5602">
        <v>363.3900000000001</v>
      </c>
      <c r="M5602">
        <v>4780.3702744892444</v>
      </c>
      <c r="N5602">
        <v>903.37355250859503</v>
      </c>
      <c r="O5602">
        <v>59.637519927298698</v>
      </c>
      <c r="P5602">
        <v>136.7340067340067</v>
      </c>
      <c r="Q5602">
        <v>80.558009857224675</v>
      </c>
      <c r="R5602">
        <v>437.551409215582</v>
      </c>
      <c r="S5602">
        <v>3485</v>
      </c>
      <c r="T5602"/>
      <c r="U5602"/>
      <c r="V5602">
        <v>386</v>
      </c>
      <c r="W5602">
        <v>1567.3826356139371</v>
      </c>
      <c r="X5602">
        <v>2271</v>
      </c>
      <c r="Y5602">
        <v>2220.0861459125672</v>
      </c>
      <c r="Z5602">
        <v>872.45262448058975</v>
      </c>
      <c r="AA5602">
        <v>22077</v>
      </c>
      <c r="AB5602"/>
      <c r="AC5602">
        <v>0</v>
      </c>
      <c r="AD5602">
        <v>1473.811249818001</v>
      </c>
      <c r="AE5602">
        <v>1242.8962713672031</v>
      </c>
      <c r="AF5602">
        <v>7918.5877522859437</v>
      </c>
      <c r="AG5602">
        <v>38243</v>
      </c>
      <c r="AH5602">
        <v>4037</v>
      </c>
      <c r="AI5602">
        <v>2326.2476848233291</v>
      </c>
      <c r="AJ5602">
        <v>7074.6002986380254</v>
      </c>
      <c r="AK5602"/>
      <c r="AL5602">
        <v>104092.6796875</v>
      </c>
      <c r="AM5602">
        <v>83956.2265625</v>
      </c>
      <c r="AN5602">
        <v>20136.451171875</v>
      </c>
      <c r="AO5602" s="5" t="s">
        <v>4938</v>
      </c>
    </row>
    <row r="5603" spans="1:41" ht="14.25" x14ac:dyDescent="0.45">
      <c r="A5603">
        <v>2027</v>
      </c>
      <c r="B5603" s="5" t="s">
        <v>4071</v>
      </c>
      <c r="C5603" s="5" t="s">
        <v>170</v>
      </c>
      <c r="D5603" s="5" t="s">
        <v>83</v>
      </c>
      <c r="E5603" s="5" t="s">
        <v>263</v>
      </c>
      <c r="F5603" s="5" t="s">
        <v>263</v>
      </c>
      <c r="G5603" s="5" t="s">
        <v>87</v>
      </c>
      <c r="H5603" s="5" t="s">
        <v>130</v>
      </c>
      <c r="I5603"/>
      <c r="J5603"/>
      <c r="K5603">
        <v>21</v>
      </c>
      <c r="L5603"/>
      <c r="M5603"/>
      <c r="N5603">
        <v>0</v>
      </c>
      <c r="O5603">
        <v>238.55007970919479</v>
      </c>
      <c r="P5603">
        <v>791.7340067340067</v>
      </c>
      <c r="Q5603">
        <v>0</v>
      </c>
      <c r="R5603">
        <v>0</v>
      </c>
      <c r="S5603">
        <v>0</v>
      </c>
      <c r="T5603"/>
      <c r="U5603"/>
      <c r="V5603">
        <v>419</v>
      </c>
      <c r="W5603"/>
      <c r="X5603">
        <v>335.22346549855831</v>
      </c>
      <c r="Y5603"/>
      <c r="Z5603"/>
      <c r="AA5603">
        <v>0</v>
      </c>
      <c r="AB5603"/>
      <c r="AC5603">
        <v>0</v>
      </c>
      <c r="AD5603"/>
      <c r="AE5603">
        <v>120</v>
      </c>
      <c r="AF5603">
        <v>0</v>
      </c>
      <c r="AG5603"/>
      <c r="AH5603"/>
      <c r="AI5603"/>
      <c r="AJ5603"/>
      <c r="AK5603"/>
      <c r="AL5603">
        <v>1925.507568359375</v>
      </c>
      <c r="AM5603">
        <v>1330.7340087890625</v>
      </c>
      <c r="AN5603">
        <v>594.7735595703125</v>
      </c>
      <c r="AO5603" s="5" t="s">
        <v>4939</v>
      </c>
    </row>
    <row r="5604" spans="1:41" ht="14.25" x14ac:dyDescent="0.45">
      <c r="A5604">
        <v>2027</v>
      </c>
      <c r="B5604" s="5" t="s">
        <v>5028</v>
      </c>
      <c r="C5604" s="5" t="s">
        <v>170</v>
      </c>
      <c r="D5604" s="5" t="s">
        <v>83</v>
      </c>
      <c r="E5604" s="5" t="s">
        <v>263</v>
      </c>
      <c r="F5604" s="5" t="s">
        <v>263</v>
      </c>
      <c r="G5604" s="5" t="s">
        <v>87</v>
      </c>
      <c r="H5604" s="5" t="s">
        <v>130</v>
      </c>
      <c r="I5604"/>
      <c r="J5604"/>
      <c r="K5604">
        <v>30.010535090073748</v>
      </c>
      <c r="L5604">
        <v>0</v>
      </c>
      <c r="M5604"/>
      <c r="N5604">
        <v>0</v>
      </c>
      <c r="O5604">
        <v>234.33187620045311</v>
      </c>
      <c r="P5604">
        <v>1200</v>
      </c>
      <c r="Q5604">
        <v>0</v>
      </c>
      <c r="R5604">
        <v>0</v>
      </c>
      <c r="S5604">
        <v>0</v>
      </c>
      <c r="T5604"/>
      <c r="U5604"/>
      <c r="V5604">
        <v>383</v>
      </c>
      <c r="W5604"/>
      <c r="X5604">
        <v>0</v>
      </c>
      <c r="Y5604">
        <v>0</v>
      </c>
      <c r="Z5604">
        <v>0</v>
      </c>
      <c r="AA5604">
        <v>0</v>
      </c>
      <c r="AB5604"/>
      <c r="AC5604">
        <v>0</v>
      </c>
      <c r="AD5604"/>
      <c r="AE5604">
        <v>29.291484525056639</v>
      </c>
      <c r="AF5604">
        <v>0</v>
      </c>
      <c r="AG5604"/>
      <c r="AH5604"/>
      <c r="AI5604"/>
      <c r="AJ5604"/>
      <c r="AK5604"/>
      <c r="AL5604">
        <v>1876.6339111328125</v>
      </c>
      <c r="AM5604">
        <v>1612.29150390625</v>
      </c>
      <c r="AN5604">
        <v>264.3424072265625</v>
      </c>
      <c r="AO5604" s="5" t="s">
        <v>6307</v>
      </c>
    </row>
    <row r="5605" spans="1:41" ht="14.25" x14ac:dyDescent="0.45">
      <c r="A5605">
        <v>2027</v>
      </c>
      <c r="B5605" s="5" t="s">
        <v>4071</v>
      </c>
      <c r="C5605" s="5" t="s">
        <v>277</v>
      </c>
      <c r="D5605" s="5" t="s">
        <v>107</v>
      </c>
      <c r="E5605" s="5" t="s">
        <v>108</v>
      </c>
      <c r="F5605" s="5" t="s">
        <v>108</v>
      </c>
      <c r="G5605" s="5" t="s">
        <v>86</v>
      </c>
      <c r="H5605" s="5" t="s">
        <v>130</v>
      </c>
      <c r="I5605">
        <v>269.17035933509067</v>
      </c>
      <c r="J5605">
        <v>472.14323813186144</v>
      </c>
      <c r="K5605">
        <v>475.18338798624802</v>
      </c>
      <c r="L5605">
        <v>478.31504516626484</v>
      </c>
      <c r="M5605">
        <v>586.33195461338198</v>
      </c>
      <c r="N5605">
        <v>890.00179670959551</v>
      </c>
      <c r="O5605">
        <v>2170.1225603608837</v>
      </c>
      <c r="P5605">
        <v>470.90365126169161</v>
      </c>
      <c r="Q5605">
        <v>108.32383816714494</v>
      </c>
      <c r="R5605">
        <v>639.77616673328873</v>
      </c>
      <c r="S5605">
        <v>0</v>
      </c>
      <c r="T5605">
        <v>617.18070344034174</v>
      </c>
      <c r="U5605">
        <v>363.66837547699959</v>
      </c>
      <c r="V5605">
        <v>2625.0752586329204</v>
      </c>
      <c r="W5605">
        <v>678.89877378437598</v>
      </c>
      <c r="X5605">
        <v>1521.3504339804424</v>
      </c>
      <c r="Y5605">
        <v>2741.3109577808514</v>
      </c>
      <c r="Z5605">
        <v>355.90753898393041</v>
      </c>
      <c r="AA5605">
        <v>9264.910993145264</v>
      </c>
      <c r="AB5605">
        <v>184.16672190659796</v>
      </c>
      <c r="AC5605">
        <v>195.44055608944154</v>
      </c>
      <c r="AD5605">
        <v>1251.062119423681</v>
      </c>
      <c r="AE5605">
        <v>1118.6400249856194</v>
      </c>
      <c r="AF5605">
        <v>1379.9627983472087</v>
      </c>
      <c r="AG5605">
        <v>17284.145599846772</v>
      </c>
      <c r="AH5605">
        <v>1668.4451683003906</v>
      </c>
      <c r="AI5605">
        <v>407.33926427062556</v>
      </c>
      <c r="AJ5605">
        <v>847.21392224361489</v>
      </c>
      <c r="AK5605">
        <v>303.44717919150133</v>
      </c>
      <c r="AL5605">
        <v>49368.4375</v>
      </c>
      <c r="AM5605">
        <v>39504.91015625</v>
      </c>
      <c r="AN5605">
        <v>9863.52734375</v>
      </c>
      <c r="AO5605" s="5" t="s">
        <v>4940</v>
      </c>
    </row>
    <row r="5606" spans="1:41" ht="14.25" x14ac:dyDescent="0.45">
      <c r="A5606">
        <v>2027</v>
      </c>
      <c r="B5606" s="5" t="s">
        <v>5028</v>
      </c>
      <c r="C5606" s="5" t="s">
        <v>277</v>
      </c>
      <c r="D5606" s="5" t="s">
        <v>107</v>
      </c>
      <c r="E5606" s="5" t="s">
        <v>108</v>
      </c>
      <c r="F5606" s="5" t="s">
        <v>108</v>
      </c>
      <c r="G5606" s="5" t="s">
        <v>86</v>
      </c>
      <c r="H5606" s="5" t="s">
        <v>130</v>
      </c>
      <c r="I5606">
        <v>278.30387600915901</v>
      </c>
      <c r="J5606">
        <v>40.76</v>
      </c>
      <c r="K5606">
        <v>59</v>
      </c>
      <c r="L5606">
        <v>465</v>
      </c>
      <c r="M5606">
        <v>290</v>
      </c>
      <c r="N5606">
        <v>1064.057</v>
      </c>
      <c r="O5606">
        <v>2112.567</v>
      </c>
      <c r="P5606">
        <v>340.91300000000001</v>
      </c>
      <c r="Q5606">
        <v>211.3245292290467</v>
      </c>
      <c r="R5606">
        <v>728.71348939895324</v>
      </c>
      <c r="S5606">
        <v>500</v>
      </c>
      <c r="T5606">
        <v>700</v>
      </c>
      <c r="U5606">
        <v>330</v>
      </c>
      <c r="V5606">
        <v>2256</v>
      </c>
      <c r="W5606">
        <v>460</v>
      </c>
      <c r="X5606">
        <v>2305.85</v>
      </c>
      <c r="Y5606">
        <v>2730</v>
      </c>
      <c r="Z5606">
        <v>225.616617048362</v>
      </c>
      <c r="AA5606">
        <v>9898</v>
      </c>
      <c r="AB5606">
        <v>560</v>
      </c>
      <c r="AC5606">
        <v>189.8</v>
      </c>
      <c r="AD5606">
        <v>1321.6556865174191</v>
      </c>
      <c r="AE5606">
        <v>1120</v>
      </c>
      <c r="AF5606">
        <v>1660.5</v>
      </c>
      <c r="AG5606">
        <v>16809</v>
      </c>
      <c r="AH5606">
        <v>897.52485233486664</v>
      </c>
      <c r="AI5606">
        <v>443</v>
      </c>
      <c r="AJ5606">
        <v>1567</v>
      </c>
      <c r="AK5606">
        <v>325</v>
      </c>
      <c r="AL5606">
        <v>49889.5859375</v>
      </c>
      <c r="AM5606">
        <v>39914.98828125</v>
      </c>
      <c r="AN5606">
        <v>9974.5966796875</v>
      </c>
      <c r="AO5606" s="5" t="s">
        <v>6308</v>
      </c>
    </row>
    <row r="5607" spans="1:41" ht="14.25" x14ac:dyDescent="0.45">
      <c r="A5607">
        <v>2027</v>
      </c>
      <c r="B5607" s="5" t="s">
        <v>5028</v>
      </c>
      <c r="C5607" s="5" t="s">
        <v>277</v>
      </c>
      <c r="D5607" s="5" t="s">
        <v>107</v>
      </c>
      <c r="E5607" s="5" t="s">
        <v>108</v>
      </c>
      <c r="F5607" s="5" t="s">
        <v>108</v>
      </c>
      <c r="G5607" s="5" t="s">
        <v>87</v>
      </c>
      <c r="H5607" s="5" t="s">
        <v>130</v>
      </c>
      <c r="I5607">
        <v>332.59889403733092</v>
      </c>
      <c r="J5607">
        <v>51.249690077430003</v>
      </c>
      <c r="K5607">
        <v>69</v>
      </c>
      <c r="L5607">
        <v>556.64459368168832</v>
      </c>
      <c r="M5607">
        <v>339.78122049065701</v>
      </c>
      <c r="N5607">
        <v>1261.450444114467</v>
      </c>
      <c r="O5607">
        <v>2475.2089435458129</v>
      </c>
      <c r="P5607">
        <v>402.57734343999999</v>
      </c>
      <c r="Q5607">
        <v>251.2649566998121</v>
      </c>
      <c r="R5607">
        <v>847.9527632269735</v>
      </c>
      <c r="S5607">
        <v>575.56611957875884</v>
      </c>
      <c r="T5607">
        <v>835.19295052891664</v>
      </c>
      <c r="U5607">
        <v>394.3805476453627</v>
      </c>
      <c r="V5607">
        <v>2740</v>
      </c>
      <c r="W5607">
        <v>538.96331526104211</v>
      </c>
      <c r="X5607">
        <v>2778.54925</v>
      </c>
      <c r="Y5607">
        <v>3240.9278464905742</v>
      </c>
      <c r="Z5607">
        <v>267.47080445432903</v>
      </c>
      <c r="AA5607">
        <v>12388</v>
      </c>
      <c r="AB5607">
        <v>710</v>
      </c>
      <c r="AC5607">
        <v>222.38095051423011</v>
      </c>
      <c r="AD5607">
        <v>1571.449183189352</v>
      </c>
      <c r="AE5607">
        <v>1312.258506722537</v>
      </c>
      <c r="AF5607">
        <v>1987.7598877600931</v>
      </c>
      <c r="AG5607">
        <v>21984</v>
      </c>
      <c r="AH5607">
        <v>1077.3667409235611</v>
      </c>
      <c r="AI5607">
        <v>519.04510578400368</v>
      </c>
      <c r="AJ5607">
        <v>1910.164256131784</v>
      </c>
      <c r="AK5607">
        <v>381</v>
      </c>
      <c r="AL5607">
        <v>62022.20703125</v>
      </c>
      <c r="AM5607">
        <v>50151.078125</v>
      </c>
      <c r="AN5607">
        <v>11871.123046875</v>
      </c>
      <c r="AO5607" s="5" t="s">
        <v>6309</v>
      </c>
    </row>
    <row r="5608" spans="1:41" ht="14.25" x14ac:dyDescent="0.45">
      <c r="A5608">
        <v>2027</v>
      </c>
      <c r="B5608" s="5" t="s">
        <v>4071</v>
      </c>
      <c r="C5608" s="5" t="s">
        <v>277</v>
      </c>
      <c r="D5608" s="5" t="s">
        <v>107</v>
      </c>
      <c r="E5608" s="5" t="s">
        <v>108</v>
      </c>
      <c r="F5608" s="5" t="s">
        <v>108</v>
      </c>
      <c r="G5608" s="5" t="s">
        <v>87</v>
      </c>
      <c r="H5608" s="5" t="s">
        <v>130</v>
      </c>
      <c r="I5608">
        <v>318.98323868044508</v>
      </c>
      <c r="J5608">
        <v>563.36904180383203</v>
      </c>
      <c r="K5608">
        <v>553.15945648852994</v>
      </c>
      <c r="L5608">
        <v>562.2315000000001</v>
      </c>
      <c r="M5608">
        <v>681.16195000000005</v>
      </c>
      <c r="N5608">
        <v>1042.1636066725109</v>
      </c>
      <c r="O5608">
        <v>2516.3598288172238</v>
      </c>
      <c r="P5608">
        <v>532.79426991589742</v>
      </c>
      <c r="Q5608">
        <v>126.10015995724871</v>
      </c>
      <c r="R5608">
        <v>732.43000268756896</v>
      </c>
      <c r="S5608">
        <v>0</v>
      </c>
      <c r="T5608">
        <v>731.3966519968543</v>
      </c>
      <c r="U5608">
        <v>394.3805476453627</v>
      </c>
      <c r="V5608">
        <v>3175</v>
      </c>
      <c r="W5608">
        <v>795.748107311691</v>
      </c>
      <c r="X5608">
        <v>2322.0648608331512</v>
      </c>
      <c r="Y5608">
        <v>3177.3759616398388</v>
      </c>
      <c r="Z5608">
        <v>415</v>
      </c>
      <c r="AA5608">
        <v>10940</v>
      </c>
      <c r="AB5608">
        <v>179.04</v>
      </c>
      <c r="AC5608">
        <v>227.06766999999999</v>
      </c>
      <c r="AD5608">
        <v>1456.365801333189</v>
      </c>
      <c r="AE5608">
        <v>1299.663168376763</v>
      </c>
      <c r="AF5608">
        <v>1635.3398039913291</v>
      </c>
      <c r="AG5608">
        <v>20496</v>
      </c>
      <c r="AH5608">
        <v>1883</v>
      </c>
      <c r="AI5608">
        <v>473.25665717443519</v>
      </c>
      <c r="AJ5608">
        <v>1004</v>
      </c>
      <c r="AK5608">
        <v>352.55230774358182</v>
      </c>
      <c r="AL5608">
        <v>58586.00390625</v>
      </c>
      <c r="AM5608">
        <v>46641.8984375</v>
      </c>
      <c r="AN5608">
        <v>11944.1064453125</v>
      </c>
      <c r="AO5608" s="5" t="s">
        <v>4941</v>
      </c>
    </row>
    <row r="5609" spans="1:41" ht="14.25" x14ac:dyDescent="0.45">
      <c r="A5609">
        <v>2027</v>
      </c>
      <c r="B5609" s="5" t="s">
        <v>4071</v>
      </c>
      <c r="C5609" s="5" t="s">
        <v>277</v>
      </c>
      <c r="D5609" s="5" t="s">
        <v>107</v>
      </c>
      <c r="E5609" s="5" t="s">
        <v>30</v>
      </c>
      <c r="F5609" s="5" t="s">
        <v>30</v>
      </c>
      <c r="G5609" s="5" t="s">
        <v>86</v>
      </c>
      <c r="H5609" s="5" t="s">
        <v>130</v>
      </c>
      <c r="I5609">
        <v>8560.0281753038944</v>
      </c>
      <c r="J5609">
        <v>3704.3610939233836</v>
      </c>
      <c r="K5609">
        <v>1701.6752060081244</v>
      </c>
      <c r="L5609">
        <v>1971.8923474918918</v>
      </c>
      <c r="M5609">
        <v>6152.2042810452367</v>
      </c>
      <c r="N5609">
        <v>5458.1516806955015</v>
      </c>
      <c r="O5609">
        <v>3772.3174946849767</v>
      </c>
      <c r="P5609">
        <v>4081.2896343882958</v>
      </c>
      <c r="Q5609">
        <v>2399.8577908714938</v>
      </c>
      <c r="R5609">
        <v>3600.2207700686604</v>
      </c>
      <c r="S5609">
        <v>4508.5050386316962</v>
      </c>
      <c r="T5609">
        <v>3908.8111217888309</v>
      </c>
      <c r="U5609">
        <v>1182.9296815939883</v>
      </c>
      <c r="V5609">
        <v>3372.8925443014678</v>
      </c>
      <c r="W5609">
        <v>2242.4232224999082</v>
      </c>
      <c r="X5609">
        <v>5995.91053392292</v>
      </c>
      <c r="Y5609">
        <v>16392.319483375475</v>
      </c>
      <c r="Z5609">
        <v>1676.6742443462617</v>
      </c>
      <c r="AA5609">
        <v>33779.32853379564</v>
      </c>
      <c r="AB5609">
        <v>623.35251047474515</v>
      </c>
      <c r="AC5609">
        <v>6019.7577791231524</v>
      </c>
      <c r="AD5609">
        <v>4029.4390902762457</v>
      </c>
      <c r="AE5609">
        <v>4779.0359136397128</v>
      </c>
      <c r="AF5609">
        <v>20747.352253751673</v>
      </c>
      <c r="AG5609">
        <v>39589.056222180719</v>
      </c>
      <c r="AH5609">
        <v>11396.24168902591</v>
      </c>
      <c r="AI5609">
        <v>2260.9386436031186</v>
      </c>
      <c r="AJ5609">
        <v>11376.631573394832</v>
      </c>
      <c r="AK5609">
        <v>1591.735105802918</v>
      </c>
      <c r="AL5609">
        <v>216875.328125</v>
      </c>
      <c r="AM5609">
        <v>168691.78125</v>
      </c>
      <c r="AN5609">
        <v>48183.55078125</v>
      </c>
      <c r="AO5609" s="5" t="s">
        <v>4942</v>
      </c>
    </row>
    <row r="5610" spans="1:41" ht="14.25" x14ac:dyDescent="0.45">
      <c r="A5610">
        <v>2027</v>
      </c>
      <c r="B5610" s="5" t="s">
        <v>5028</v>
      </c>
      <c r="C5610" s="5" t="s">
        <v>277</v>
      </c>
      <c r="D5610" s="5" t="s">
        <v>107</v>
      </c>
      <c r="E5610" s="5" t="s">
        <v>30</v>
      </c>
      <c r="F5610" s="5" t="s">
        <v>30</v>
      </c>
      <c r="G5610" s="5" t="s">
        <v>86</v>
      </c>
      <c r="H5610" s="5" t="s">
        <v>130</v>
      </c>
      <c r="I5610">
        <v>6575.8731962244419</v>
      </c>
      <c r="J5610">
        <v>11062.172626394949</v>
      </c>
      <c r="K5610">
        <v>1702</v>
      </c>
      <c r="L5610">
        <v>1650</v>
      </c>
      <c r="M5610">
        <v>6540.2026647546472</v>
      </c>
      <c r="N5610">
        <v>4815.3999999999996</v>
      </c>
      <c r="O5610">
        <v>3671.7607225500001</v>
      </c>
      <c r="P5610">
        <v>4625</v>
      </c>
      <c r="Q5610">
        <v>2308.120431741756</v>
      </c>
      <c r="R5610">
        <v>3500</v>
      </c>
      <c r="S5610">
        <v>6500</v>
      </c>
      <c r="T5610">
        <v>4000</v>
      </c>
      <c r="U5610">
        <v>1150</v>
      </c>
      <c r="V5610">
        <v>2709</v>
      </c>
      <c r="W5610">
        <v>2219.1228676182909</v>
      </c>
      <c r="X5610">
        <v>10836</v>
      </c>
      <c r="Y5610">
        <v>15181</v>
      </c>
      <c r="Z5610">
        <v>1879.364</v>
      </c>
      <c r="AA5610">
        <v>29434</v>
      </c>
      <c r="AB5610">
        <v>176</v>
      </c>
      <c r="AC5610">
        <v>5491.5893209024925</v>
      </c>
      <c r="AD5610">
        <v>4161.9430000000002</v>
      </c>
      <c r="AE5610">
        <v>4446</v>
      </c>
      <c r="AF5610">
        <v>20230</v>
      </c>
      <c r="AG5610">
        <v>39834</v>
      </c>
      <c r="AH5610">
        <v>7413</v>
      </c>
      <c r="AI5610">
        <v>2624</v>
      </c>
      <c r="AJ5610">
        <v>11923</v>
      </c>
      <c r="AK5610">
        <v>1466</v>
      </c>
      <c r="AL5610">
        <v>218124.5625</v>
      </c>
      <c r="AM5610">
        <v>166814.515625</v>
      </c>
      <c r="AN5610">
        <v>51310.02734375</v>
      </c>
      <c r="AO5610" s="5" t="s">
        <v>6310</v>
      </c>
    </row>
    <row r="5611" spans="1:41" ht="14.25" x14ac:dyDescent="0.45">
      <c r="A5611">
        <v>2027</v>
      </c>
      <c r="B5611" s="5" t="s">
        <v>4071</v>
      </c>
      <c r="C5611" s="5" t="s">
        <v>277</v>
      </c>
      <c r="D5611" s="5" t="s">
        <v>107</v>
      </c>
      <c r="E5611" s="5" t="s">
        <v>30</v>
      </c>
      <c r="F5611" s="5" t="s">
        <v>30</v>
      </c>
      <c r="G5611" s="5" t="s">
        <v>87</v>
      </c>
      <c r="H5611" s="5" t="s">
        <v>130</v>
      </c>
      <c r="I5611">
        <v>10105.175470310131</v>
      </c>
      <c r="J5611">
        <v>3601.2413284545828</v>
      </c>
      <c r="K5611">
        <v>1980.9146444797491</v>
      </c>
      <c r="L5611">
        <v>2317.844700000001</v>
      </c>
      <c r="M5611">
        <v>7147.7804564583921</v>
      </c>
      <c r="N5611">
        <v>6391.3208516536488</v>
      </c>
      <c r="O5611">
        <v>4374.180693090042</v>
      </c>
      <c r="P5611">
        <v>5025.4336561909458</v>
      </c>
      <c r="Q5611">
        <v>2793.6828718771471</v>
      </c>
      <c r="R5611">
        <v>4121.612909967168</v>
      </c>
      <c r="S5611">
        <v>5249</v>
      </c>
      <c r="T5611">
        <v>4632.1787959800768</v>
      </c>
      <c r="U5611">
        <v>1270.1280418754441</v>
      </c>
      <c r="V5611">
        <v>4081</v>
      </c>
      <c r="W5611">
        <v>2628.3801120295252</v>
      </c>
      <c r="X5611">
        <v>6289.7721886592244</v>
      </c>
      <c r="Y5611">
        <v>19320</v>
      </c>
      <c r="Z5611">
        <v>1952</v>
      </c>
      <c r="AA5611">
        <v>39914</v>
      </c>
      <c r="AB5611">
        <v>606</v>
      </c>
      <c r="AC5611">
        <v>6993.9034199999996</v>
      </c>
      <c r="AD5611">
        <v>4690.6841782858628</v>
      </c>
      <c r="AE5611">
        <v>5552.4000738192562</v>
      </c>
      <c r="AF5611">
        <v>24586.873652410261</v>
      </c>
      <c r="AG5611">
        <v>46947</v>
      </c>
      <c r="AH5611">
        <v>12858</v>
      </c>
      <c r="AI5611">
        <v>2626.8134658318399</v>
      </c>
      <c r="AJ5611">
        <v>13482</v>
      </c>
      <c r="AK5611">
        <v>1732.5317771827499</v>
      </c>
      <c r="AL5611">
        <v>253271.875</v>
      </c>
      <c r="AM5611">
        <v>198455.609375</v>
      </c>
      <c r="AN5611">
        <v>54816.234375</v>
      </c>
      <c r="AO5611" s="5" t="s">
        <v>4943</v>
      </c>
    </row>
    <row r="5612" spans="1:41" ht="14.25" x14ac:dyDescent="0.45">
      <c r="A5612">
        <v>2027</v>
      </c>
      <c r="B5612" s="5" t="s">
        <v>5028</v>
      </c>
      <c r="C5612" s="5" t="s">
        <v>277</v>
      </c>
      <c r="D5612" s="5" t="s">
        <v>107</v>
      </c>
      <c r="E5612" s="5" t="s">
        <v>30</v>
      </c>
      <c r="F5612" s="5" t="s">
        <v>30</v>
      </c>
      <c r="G5612" s="5" t="s">
        <v>87</v>
      </c>
      <c r="H5612" s="5" t="s">
        <v>130</v>
      </c>
      <c r="I5612">
        <v>7858.7771890104732</v>
      </c>
      <c r="J5612">
        <v>13653.518981899821</v>
      </c>
      <c r="K5612">
        <v>1964.535797050213</v>
      </c>
      <c r="L5612">
        <v>1975.190493709217</v>
      </c>
      <c r="M5612">
        <v>7662.8898058157974</v>
      </c>
      <c r="N5612">
        <v>5708.7058950684077</v>
      </c>
      <c r="O5612">
        <v>4302.0528953713647</v>
      </c>
      <c r="P5612">
        <v>5461.5721311794314</v>
      </c>
      <c r="Q5612">
        <v>2744.3561921340338</v>
      </c>
      <c r="R5612">
        <v>4072.7044503351972</v>
      </c>
      <c r="S5612">
        <v>7482.3595545238641</v>
      </c>
      <c r="T5612">
        <v>4772.5311458795231</v>
      </c>
      <c r="U5612">
        <v>1251.3576767245761</v>
      </c>
      <c r="V5612">
        <v>3290</v>
      </c>
      <c r="W5612">
        <v>2600.0561254416189</v>
      </c>
      <c r="X5612">
        <v>13057.38</v>
      </c>
      <c r="Y5612">
        <v>19281</v>
      </c>
      <c r="Z5612">
        <v>2228.0052219502732</v>
      </c>
      <c r="AA5612">
        <v>37011</v>
      </c>
      <c r="AB5612">
        <v>223</v>
      </c>
      <c r="AC5612">
        <v>6434.2721444472663</v>
      </c>
      <c r="AD5612">
        <v>4948.5520279978309</v>
      </c>
      <c r="AE5612">
        <v>5209.1976079360729</v>
      </c>
      <c r="AF5612">
        <v>24217.03253802269</v>
      </c>
      <c r="AG5612">
        <v>52099</v>
      </c>
      <c r="AH5612">
        <v>9056.5721274950956</v>
      </c>
      <c r="AI5612">
        <v>3074.434215749945</v>
      </c>
      <c r="AJ5612">
        <v>14534.070469597489</v>
      </c>
      <c r="AK5612">
        <v>1585</v>
      </c>
      <c r="AL5612">
        <v>267759.125</v>
      </c>
      <c r="AM5612">
        <v>207029.765625</v>
      </c>
      <c r="AN5612">
        <v>60729.359375</v>
      </c>
      <c r="AO5612" s="5" t="s">
        <v>6311</v>
      </c>
    </row>
    <row r="5613" spans="1:41" ht="14.25" x14ac:dyDescent="0.45">
      <c r="A5613">
        <v>2027</v>
      </c>
      <c r="B5613" s="5" t="s">
        <v>4071</v>
      </c>
      <c r="C5613" s="5" t="s">
        <v>277</v>
      </c>
      <c r="D5613" s="5" t="s">
        <v>107</v>
      </c>
      <c r="E5613" s="5" t="s">
        <v>216</v>
      </c>
      <c r="F5613" s="5" t="s">
        <v>283</v>
      </c>
      <c r="G5613" s="5" t="s">
        <v>86</v>
      </c>
      <c r="H5613" s="5" t="s">
        <v>130</v>
      </c>
      <c r="I5613"/>
      <c r="J5613"/>
      <c r="K5613"/>
      <c r="L5613"/>
      <c r="M5613"/>
      <c r="N5613">
        <v>0</v>
      </c>
      <c r="O5613"/>
      <c r="P5613"/>
      <c r="Q5613">
        <v>0</v>
      </c>
      <c r="R5613"/>
      <c r="S5613"/>
      <c r="T5613"/>
      <c r="U5613"/>
      <c r="V5613">
        <v>0</v>
      </c>
      <c r="W5613"/>
      <c r="X5613">
        <v>0</v>
      </c>
      <c r="Y5613">
        <v>0</v>
      </c>
      <c r="Z5613"/>
      <c r="AA5613"/>
      <c r="AB5613"/>
      <c r="AC5613">
        <v>1759.8080736458735</v>
      </c>
      <c r="AD5613"/>
      <c r="AE5613"/>
      <c r="AF5613">
        <v>0</v>
      </c>
      <c r="AG5613"/>
      <c r="AH5613">
        <v>0</v>
      </c>
      <c r="AI5613"/>
      <c r="AJ5613"/>
      <c r="AK5613"/>
      <c r="AL5613">
        <v>1759.80810546875</v>
      </c>
      <c r="AM5613">
        <v>1759.80810546875</v>
      </c>
      <c r="AN5613">
        <v>0</v>
      </c>
      <c r="AO5613" s="5" t="s">
        <v>4944</v>
      </c>
    </row>
    <row r="5614" spans="1:41" ht="14.25" x14ac:dyDescent="0.45">
      <c r="A5614">
        <v>2027</v>
      </c>
      <c r="B5614" s="5" t="s">
        <v>5028</v>
      </c>
      <c r="C5614" s="5" t="s">
        <v>277</v>
      </c>
      <c r="D5614" s="5" t="s">
        <v>107</v>
      </c>
      <c r="E5614" s="5" t="s">
        <v>216</v>
      </c>
      <c r="F5614" s="5" t="s">
        <v>283</v>
      </c>
      <c r="G5614" s="5" t="s">
        <v>86</v>
      </c>
      <c r="H5614" s="5" t="s">
        <v>130</v>
      </c>
      <c r="I5614"/>
      <c r="J5614"/>
      <c r="K5614"/>
      <c r="L5614"/>
      <c r="M5614"/>
      <c r="N5614">
        <v>0</v>
      </c>
      <c r="O5614"/>
      <c r="P5614"/>
      <c r="Q5614">
        <v>0</v>
      </c>
      <c r="R5614"/>
      <c r="S5614"/>
      <c r="T5614"/>
      <c r="U5614"/>
      <c r="V5614">
        <v>0</v>
      </c>
      <c r="W5614"/>
      <c r="X5614">
        <v>0</v>
      </c>
      <c r="Y5614"/>
      <c r="Z5614"/>
      <c r="AA5614"/>
      <c r="AB5614"/>
      <c r="AC5614">
        <v>1859.2858273648869</v>
      </c>
      <c r="AD5614"/>
      <c r="AE5614"/>
      <c r="AF5614">
        <v>0</v>
      </c>
      <c r="AG5614"/>
      <c r="AH5614">
        <v>0</v>
      </c>
      <c r="AI5614"/>
      <c r="AJ5614"/>
      <c r="AK5614"/>
      <c r="AL5614">
        <v>1859.2857666015625</v>
      </c>
      <c r="AM5614">
        <v>1859.2857666015625</v>
      </c>
      <c r="AN5614">
        <v>0</v>
      </c>
      <c r="AO5614" s="5" t="s">
        <v>6312</v>
      </c>
    </row>
    <row r="5615" spans="1:41" ht="14.25" x14ac:dyDescent="0.45">
      <c r="A5615">
        <v>2027</v>
      </c>
      <c r="B5615" s="5" t="s">
        <v>4071</v>
      </c>
      <c r="C5615" s="5" t="s">
        <v>277</v>
      </c>
      <c r="D5615" s="5" t="s">
        <v>107</v>
      </c>
      <c r="E5615" s="5" t="s">
        <v>216</v>
      </c>
      <c r="F5615" s="5" t="s">
        <v>217</v>
      </c>
      <c r="G5615" s="5" t="s">
        <v>86</v>
      </c>
      <c r="H5615" s="5" t="s">
        <v>130</v>
      </c>
      <c r="I5615"/>
      <c r="J5615"/>
      <c r="K5615"/>
      <c r="L5615"/>
      <c r="M5615"/>
      <c r="N5615">
        <v>0</v>
      </c>
      <c r="O5615"/>
      <c r="P5615"/>
      <c r="Q5615">
        <v>128.57931321673786</v>
      </c>
      <c r="R5615"/>
      <c r="S5615"/>
      <c r="T5615"/>
      <c r="U5615"/>
      <c r="V5615">
        <v>62.746704849768079</v>
      </c>
      <c r="W5615"/>
      <c r="X5615">
        <v>0</v>
      </c>
      <c r="Y5615">
        <v>0</v>
      </c>
      <c r="Z5615"/>
      <c r="AA5615"/>
      <c r="AB5615"/>
      <c r="AC5615">
        <v>690.58343255064653</v>
      </c>
      <c r="AD5615">
        <v>128.57931321673786</v>
      </c>
      <c r="AE5615"/>
      <c r="AF5615">
        <v>0</v>
      </c>
      <c r="AG5615"/>
      <c r="AH5615">
        <v>807.47808700111375</v>
      </c>
      <c r="AI5615"/>
      <c r="AJ5615"/>
      <c r="AK5615"/>
      <c r="AL5615">
        <v>1817.966796875</v>
      </c>
      <c r="AM5615">
        <v>881.909423828125</v>
      </c>
      <c r="AN5615">
        <v>936.057373046875</v>
      </c>
      <c r="AO5615" s="5" t="s">
        <v>4945</v>
      </c>
    </row>
    <row r="5616" spans="1:41" ht="14.25" x14ac:dyDescent="0.45">
      <c r="A5616">
        <v>2027</v>
      </c>
      <c r="B5616" s="5" t="s">
        <v>5028</v>
      </c>
      <c r="C5616" s="5" t="s">
        <v>277</v>
      </c>
      <c r="D5616" s="5" t="s">
        <v>107</v>
      </c>
      <c r="E5616" s="5" t="s">
        <v>216</v>
      </c>
      <c r="F5616" s="5" t="s">
        <v>217</v>
      </c>
      <c r="G5616" s="5" t="s">
        <v>86</v>
      </c>
      <c r="H5616" s="5" t="s">
        <v>130</v>
      </c>
      <c r="I5616"/>
      <c r="J5616"/>
      <c r="K5616"/>
      <c r="L5616"/>
      <c r="M5616"/>
      <c r="N5616">
        <v>0</v>
      </c>
      <c r="O5616"/>
      <c r="P5616"/>
      <c r="Q5616">
        <v>125</v>
      </c>
      <c r="R5616"/>
      <c r="S5616"/>
      <c r="T5616"/>
      <c r="U5616"/>
      <c r="V5616">
        <v>35</v>
      </c>
      <c r="W5616"/>
      <c r="X5616">
        <v>0</v>
      </c>
      <c r="Y5616"/>
      <c r="Z5616"/>
      <c r="AA5616"/>
      <c r="AB5616"/>
      <c r="AC5616">
        <v>0</v>
      </c>
      <c r="AD5616">
        <v>125</v>
      </c>
      <c r="AE5616"/>
      <c r="AF5616">
        <v>0</v>
      </c>
      <c r="AG5616"/>
      <c r="AH5616">
        <v>198</v>
      </c>
      <c r="AI5616"/>
      <c r="AJ5616"/>
      <c r="AK5616"/>
      <c r="AL5616">
        <v>483</v>
      </c>
      <c r="AM5616">
        <v>160</v>
      </c>
      <c r="AN5616">
        <v>323</v>
      </c>
      <c r="AO5616" s="5" t="s">
        <v>6313</v>
      </c>
    </row>
    <row r="5617" spans="1:41" ht="14.25" x14ac:dyDescent="0.45">
      <c r="A5617">
        <v>2027</v>
      </c>
      <c r="B5617" s="5" t="s">
        <v>5028</v>
      </c>
      <c r="C5617" s="5" t="s">
        <v>277</v>
      </c>
      <c r="D5617" s="5" t="s">
        <v>107</v>
      </c>
      <c r="E5617" s="5" t="s">
        <v>216</v>
      </c>
      <c r="F5617" s="5" t="s">
        <v>284</v>
      </c>
      <c r="G5617" s="5" t="s">
        <v>86</v>
      </c>
      <c r="H5617" s="5" t="s">
        <v>130</v>
      </c>
      <c r="I5617">
        <v>213.8</v>
      </c>
      <c r="J5617"/>
      <c r="K5617">
        <v>166</v>
      </c>
      <c r="L5617"/>
      <c r="M5617">
        <v>345</v>
      </c>
      <c r="N5617">
        <v>175</v>
      </c>
      <c r="O5617">
        <v>255.042</v>
      </c>
      <c r="P5617"/>
      <c r="Q5617">
        <v>106.075</v>
      </c>
      <c r="R5617"/>
      <c r="S5617">
        <v>700</v>
      </c>
      <c r="T5617">
        <v>300</v>
      </c>
      <c r="U5617"/>
      <c r="V5617">
        <v>298</v>
      </c>
      <c r="W5617">
        <v>107.7926630522084</v>
      </c>
      <c r="X5617">
        <v>0</v>
      </c>
      <c r="Y5617">
        <v>1930</v>
      </c>
      <c r="Z5617">
        <v>612.43100000000004</v>
      </c>
      <c r="AA5617"/>
      <c r="AB5617"/>
      <c r="AC5617">
        <v>226.13026053343731</v>
      </c>
      <c r="AD5617">
        <v>1185</v>
      </c>
      <c r="AE5617">
        <v>251</v>
      </c>
      <c r="AF5617">
        <v>1500</v>
      </c>
      <c r="AG5617">
        <v>3489</v>
      </c>
      <c r="AH5617">
        <v>384</v>
      </c>
      <c r="AI5617"/>
      <c r="AJ5617">
        <v>1007.636598039216</v>
      </c>
      <c r="AK5617">
        <v>160</v>
      </c>
      <c r="AL5617">
        <v>13411.908203125</v>
      </c>
      <c r="AM5617">
        <v>9809.0732421875</v>
      </c>
      <c r="AN5617">
        <v>3602.83447265625</v>
      </c>
      <c r="AO5617" s="5" t="s">
        <v>6314</v>
      </c>
    </row>
    <row r="5618" spans="1:41" ht="14.25" x14ac:dyDescent="0.45">
      <c r="A5618">
        <v>2027</v>
      </c>
      <c r="B5618" s="5" t="s">
        <v>4071</v>
      </c>
      <c r="C5618" s="5" t="s">
        <v>277</v>
      </c>
      <c r="D5618" s="5" t="s">
        <v>107</v>
      </c>
      <c r="E5618" s="5" t="s">
        <v>216</v>
      </c>
      <c r="F5618" s="5" t="s">
        <v>284</v>
      </c>
      <c r="G5618" s="5" t="s">
        <v>86</v>
      </c>
      <c r="H5618" s="5" t="s">
        <v>130</v>
      </c>
      <c r="I5618">
        <v>51.631165052505004</v>
      </c>
      <c r="J5618"/>
      <c r="K5618">
        <v>105.949354090592</v>
      </c>
      <c r="L5618"/>
      <c r="M5618">
        <v>244.81501236466889</v>
      </c>
      <c r="N5618">
        <v>0</v>
      </c>
      <c r="O5618">
        <v>182.35529654200056</v>
      </c>
      <c r="P5618"/>
      <c r="Q5618">
        <v>109.11240519572375</v>
      </c>
      <c r="R5618"/>
      <c r="S5618">
        <v>1399.9715623038419</v>
      </c>
      <c r="T5618">
        <v>257.15862643347572</v>
      </c>
      <c r="U5618"/>
      <c r="V5618">
        <v>306.53308270870309</v>
      </c>
      <c r="W5618">
        <v>86.405298481647847</v>
      </c>
      <c r="X5618">
        <v>102.8634505733903</v>
      </c>
      <c r="Y5618">
        <v>1615.9848085079614</v>
      </c>
      <c r="Z5618">
        <v>144.00883080274642</v>
      </c>
      <c r="AA5618"/>
      <c r="AB5618"/>
      <c r="AC5618">
        <v>157.50451551797522</v>
      </c>
      <c r="AD5618">
        <v>311.67625523737257</v>
      </c>
      <c r="AE5618">
        <v>255.37554704642065</v>
      </c>
      <c r="AF5618">
        <v>1542.9517586008544</v>
      </c>
      <c r="AG5618">
        <v>3104.4189383049188</v>
      </c>
      <c r="AH5618">
        <v>484.4868522006683</v>
      </c>
      <c r="AI5618"/>
      <c r="AJ5618">
        <v>1031.5428185290857</v>
      </c>
      <c r="AK5618">
        <v>164.58152091742446</v>
      </c>
      <c r="AL5618">
        <v>11659.3271484375</v>
      </c>
      <c r="AM5618">
        <v>8319.0634765625</v>
      </c>
      <c r="AN5618">
        <v>3340.263427734375</v>
      </c>
      <c r="AO5618" s="5" t="s">
        <v>4946</v>
      </c>
    </row>
    <row r="5619" spans="1:41" ht="14.25" x14ac:dyDescent="0.45">
      <c r="A5619">
        <v>2027</v>
      </c>
      <c r="B5619" s="5" t="s">
        <v>5028</v>
      </c>
      <c r="C5619" s="5" t="s">
        <v>277</v>
      </c>
      <c r="D5619" s="5" t="s">
        <v>107</v>
      </c>
      <c r="E5619" s="5" t="s">
        <v>216</v>
      </c>
      <c r="F5619" s="5" t="s">
        <v>285</v>
      </c>
      <c r="G5619" s="5" t="s">
        <v>86</v>
      </c>
      <c r="H5619" s="5" t="s">
        <v>130</v>
      </c>
      <c r="I5619"/>
      <c r="J5619"/>
      <c r="K5619"/>
      <c r="L5619"/>
      <c r="M5619"/>
      <c r="N5619">
        <v>350</v>
      </c>
      <c r="O5619"/>
      <c r="P5619"/>
      <c r="Q5619">
        <v>0</v>
      </c>
      <c r="R5619"/>
      <c r="S5619"/>
      <c r="T5619"/>
      <c r="U5619"/>
      <c r="V5619">
        <v>0</v>
      </c>
      <c r="W5619"/>
      <c r="X5619">
        <v>0</v>
      </c>
      <c r="Y5619"/>
      <c r="Z5619"/>
      <c r="AA5619"/>
      <c r="AB5619"/>
      <c r="AC5619">
        <v>0</v>
      </c>
      <c r="AD5619"/>
      <c r="AE5619"/>
      <c r="AF5619">
        <v>0</v>
      </c>
      <c r="AG5619">
        <v>0</v>
      </c>
      <c r="AH5619">
        <v>455</v>
      </c>
      <c r="AI5619"/>
      <c r="AJ5619"/>
      <c r="AK5619"/>
      <c r="AL5619">
        <v>805</v>
      </c>
      <c r="AM5619">
        <v>350</v>
      </c>
      <c r="AN5619">
        <v>455</v>
      </c>
      <c r="AO5619" s="5" t="s">
        <v>6315</v>
      </c>
    </row>
    <row r="5620" spans="1:41" ht="14.25" x14ac:dyDescent="0.45">
      <c r="A5620">
        <v>2027</v>
      </c>
      <c r="B5620" s="5" t="s">
        <v>4071</v>
      </c>
      <c r="C5620" s="5" t="s">
        <v>277</v>
      </c>
      <c r="D5620" s="5" t="s">
        <v>107</v>
      </c>
      <c r="E5620" s="5" t="s">
        <v>216</v>
      </c>
      <c r="F5620" s="5" t="s">
        <v>285</v>
      </c>
      <c r="G5620" s="5" t="s">
        <v>86</v>
      </c>
      <c r="H5620" s="5" t="s">
        <v>130</v>
      </c>
      <c r="I5620"/>
      <c r="J5620"/>
      <c r="K5620"/>
      <c r="L5620"/>
      <c r="M5620"/>
      <c r="N5620">
        <v>0</v>
      </c>
      <c r="O5620"/>
      <c r="P5620"/>
      <c r="Q5620">
        <v>0</v>
      </c>
      <c r="R5620"/>
      <c r="S5620"/>
      <c r="T5620"/>
      <c r="U5620"/>
      <c r="V5620">
        <v>0</v>
      </c>
      <c r="W5620"/>
      <c r="X5620">
        <v>51.431725286695148</v>
      </c>
      <c r="Y5620">
        <v>0</v>
      </c>
      <c r="Z5620"/>
      <c r="AA5620"/>
      <c r="AB5620"/>
      <c r="AC5620">
        <v>0</v>
      </c>
      <c r="AD5620"/>
      <c r="AE5620"/>
      <c r="AF5620">
        <v>0</v>
      </c>
      <c r="AG5620">
        <v>0</v>
      </c>
      <c r="AH5620">
        <v>1131.4979563072932</v>
      </c>
      <c r="AI5620"/>
      <c r="AJ5620"/>
      <c r="AK5620"/>
      <c r="AL5620">
        <v>1182.9296875</v>
      </c>
      <c r="AM5620">
        <v>0</v>
      </c>
      <c r="AN5620">
        <v>1182.9296875</v>
      </c>
      <c r="AO5620" s="5" t="s">
        <v>4947</v>
      </c>
    </row>
    <row r="5621" spans="1:41" ht="14.25" x14ac:dyDescent="0.45">
      <c r="A5621">
        <v>2027</v>
      </c>
      <c r="B5621" s="5" t="s">
        <v>4071</v>
      </c>
      <c r="C5621" s="5" t="s">
        <v>277</v>
      </c>
      <c r="D5621" s="5" t="s">
        <v>107</v>
      </c>
      <c r="E5621" s="5" t="s">
        <v>286</v>
      </c>
      <c r="F5621" s="5" t="s">
        <v>286</v>
      </c>
      <c r="G5621" s="5" t="s">
        <v>86</v>
      </c>
      <c r="H5621" s="5" t="s">
        <v>130</v>
      </c>
      <c r="I5621">
        <v>4884.7932721697744</v>
      </c>
      <c r="J5621">
        <v>18568.226034703679</v>
      </c>
      <c r="K5621">
        <v>1179.4458686753385</v>
      </c>
      <c r="L5621">
        <v>1309.4517257992584</v>
      </c>
      <c r="M5621">
        <v>4392.4513512318135</v>
      </c>
      <c r="N5621">
        <v>3277.0160718089719</v>
      </c>
      <c r="O5621">
        <v>6058.1486304413274</v>
      </c>
      <c r="P5621">
        <v>4934.4571233496117</v>
      </c>
      <c r="Q5621">
        <v>1586.3370357032684</v>
      </c>
      <c r="R5621">
        <v>3038.6648068851378</v>
      </c>
      <c r="S5621">
        <v>5641.0316294447239</v>
      </c>
      <c r="T5621">
        <v>5400.3311551029901</v>
      </c>
      <c r="U5621">
        <v>798.08678036497895</v>
      </c>
      <c r="V5621">
        <v>7014.2586945994835</v>
      </c>
      <c r="W5621">
        <v>2170.4188070985351</v>
      </c>
      <c r="X5621">
        <v>6400.1638946763442</v>
      </c>
      <c r="Y5621">
        <v>26543.913420463363</v>
      </c>
      <c r="Z5621">
        <v>4220.4873770262038</v>
      </c>
      <c r="AA5621">
        <v>37495.785003012228</v>
      </c>
      <c r="AB5621">
        <v>672.48009446859635</v>
      </c>
      <c r="AC5621">
        <v>3706.067260708679</v>
      </c>
      <c r="AD5621">
        <v>9164.2939478442713</v>
      </c>
      <c r="AE5621">
        <v>6370.5906526364943</v>
      </c>
      <c r="AF5621">
        <v>7379.8353979373087</v>
      </c>
      <c r="AG5621">
        <v>48432.227067975087</v>
      </c>
      <c r="AH5621">
        <v>6255.1264293678632</v>
      </c>
      <c r="AI5621">
        <v>2617.8748170927829</v>
      </c>
      <c r="AJ5621">
        <v>15221.160089074026</v>
      </c>
      <c r="AK5621">
        <v>4676.237308185564</v>
      </c>
      <c r="AL5621">
        <v>249409.359375</v>
      </c>
      <c r="AM5621">
        <v>194781.359375</v>
      </c>
      <c r="AN5621">
        <v>54628.00390625</v>
      </c>
      <c r="AO5621" s="5" t="s">
        <v>4948</v>
      </c>
    </row>
    <row r="5622" spans="1:41" ht="14.25" x14ac:dyDescent="0.45">
      <c r="A5622">
        <v>2027</v>
      </c>
      <c r="B5622" s="5" t="s">
        <v>5028</v>
      </c>
      <c r="C5622" s="5" t="s">
        <v>277</v>
      </c>
      <c r="D5622" s="5" t="s">
        <v>107</v>
      </c>
      <c r="E5622" s="5" t="s">
        <v>286</v>
      </c>
      <c r="F5622" s="5" t="s">
        <v>286</v>
      </c>
      <c r="G5622" s="5" t="s">
        <v>86</v>
      </c>
      <c r="H5622" s="5" t="s">
        <v>130</v>
      </c>
      <c r="I5622">
        <v>4956.2184859599311</v>
      </c>
      <c r="J5622">
        <v>15081.737271640761</v>
      </c>
      <c r="K5622">
        <v>760</v>
      </c>
      <c r="L5622">
        <v>1320</v>
      </c>
      <c r="M5622">
        <v>4670</v>
      </c>
      <c r="N5622">
        <v>3495.8249999999998</v>
      </c>
      <c r="O5622">
        <v>5993.7232999999997</v>
      </c>
      <c r="P5622">
        <v>4139.4649599999993</v>
      </c>
      <c r="Q5622">
        <v>1715.179375369293</v>
      </c>
      <c r="R5622">
        <v>3029.9733356444408</v>
      </c>
      <c r="S5622">
        <v>5984</v>
      </c>
      <c r="T5622">
        <v>5850</v>
      </c>
      <c r="U5622">
        <v>724.2</v>
      </c>
      <c r="V5622">
        <v>6705</v>
      </c>
      <c r="W5622">
        <v>2186</v>
      </c>
      <c r="X5622">
        <v>9122.65</v>
      </c>
      <c r="Y5622">
        <v>27460</v>
      </c>
      <c r="Z5622">
        <v>4982.4527041092579</v>
      </c>
      <c r="AA5622">
        <v>35511</v>
      </c>
      <c r="AB5622">
        <v>1667</v>
      </c>
      <c r="AC5622">
        <v>3537.8550000000009</v>
      </c>
      <c r="AD5622">
        <v>10063.263928295761</v>
      </c>
      <c r="AE5622">
        <v>5793</v>
      </c>
      <c r="AF5622">
        <v>9557.1899999999987</v>
      </c>
      <c r="AG5622">
        <v>52201</v>
      </c>
      <c r="AH5622">
        <v>8212.8394207320889</v>
      </c>
      <c r="AI5622">
        <v>2662</v>
      </c>
      <c r="AJ5622">
        <v>15437.692076925779</v>
      </c>
      <c r="AK5622">
        <v>4685</v>
      </c>
      <c r="AL5622">
        <v>257504.265625</v>
      </c>
      <c r="AM5622">
        <v>195647.78125</v>
      </c>
      <c r="AN5622">
        <v>61856.4765625</v>
      </c>
      <c r="AO5622" s="5" t="s">
        <v>6316</v>
      </c>
    </row>
    <row r="5623" spans="1:41" ht="14.25" x14ac:dyDescent="0.45">
      <c r="A5623">
        <v>2027</v>
      </c>
      <c r="B5623" s="5" t="s">
        <v>5028</v>
      </c>
      <c r="C5623" s="5" t="s">
        <v>277</v>
      </c>
      <c r="D5623" s="5" t="s">
        <v>107</v>
      </c>
      <c r="E5623" s="5" t="s">
        <v>286</v>
      </c>
      <c r="F5623" s="5" t="s">
        <v>286</v>
      </c>
      <c r="G5623" s="5" t="s">
        <v>87</v>
      </c>
      <c r="H5623" s="5" t="s">
        <v>130</v>
      </c>
      <c r="I5623">
        <v>5923.1398810392338</v>
      </c>
      <c r="J5623">
        <v>18963.060868518489</v>
      </c>
      <c r="K5623">
        <v>877</v>
      </c>
      <c r="L5623">
        <v>1580.1523949673731</v>
      </c>
      <c r="M5623">
        <v>5471.6493092805804</v>
      </c>
      <c r="N5623">
        <v>4144.3362515320678</v>
      </c>
      <c r="O5623">
        <v>7022.6021315768576</v>
      </c>
      <c r="P5623">
        <v>4888.2113819647993</v>
      </c>
      <c r="Q5623">
        <v>2039.3490195237571</v>
      </c>
      <c r="R5623">
        <v>3525.7673967074561</v>
      </c>
      <c r="S5623">
        <v>6888.3753191185851</v>
      </c>
      <c r="T5623">
        <v>6979.8268008488021</v>
      </c>
      <c r="U5623">
        <v>865.48603819627783</v>
      </c>
      <c r="V5623">
        <v>8144</v>
      </c>
      <c r="W5623">
        <v>2561.247406870953</v>
      </c>
      <c r="X5623">
        <v>10992.793250000001</v>
      </c>
      <c r="Y5623">
        <v>32599.222954077341</v>
      </c>
      <c r="Z5623">
        <v>5906.7485824330397</v>
      </c>
      <c r="AA5623">
        <v>44254</v>
      </c>
      <c r="AB5623">
        <v>2113</v>
      </c>
      <c r="AC5623">
        <v>4169.56691700802</v>
      </c>
      <c r="AD5623">
        <v>11965.22516542043</v>
      </c>
      <c r="AE5623">
        <v>6787.422794146124</v>
      </c>
      <c r="AF5623">
        <v>11440.77020277138</v>
      </c>
      <c r="AG5623">
        <v>68273</v>
      </c>
      <c r="AH5623">
        <v>9858.4902885133706</v>
      </c>
      <c r="AI5623">
        <v>3118.9572722280309</v>
      </c>
      <c r="AJ5623">
        <v>18818.460499369801</v>
      </c>
      <c r="AK5623">
        <v>5489</v>
      </c>
      <c r="AL5623">
        <v>315660.875</v>
      </c>
      <c r="AM5623">
        <v>242322.671875</v>
      </c>
      <c r="AN5623">
        <v>73338.171875</v>
      </c>
      <c r="AO5623" s="5" t="s">
        <v>6317</v>
      </c>
    </row>
    <row r="5624" spans="1:41" ht="14.25" x14ac:dyDescent="0.45">
      <c r="A5624">
        <v>2027</v>
      </c>
      <c r="B5624" s="5" t="s">
        <v>4071</v>
      </c>
      <c r="C5624" s="5" t="s">
        <v>277</v>
      </c>
      <c r="D5624" s="5" t="s">
        <v>107</v>
      </c>
      <c r="E5624" s="5" t="s">
        <v>286</v>
      </c>
      <c r="F5624" s="5" t="s">
        <v>286</v>
      </c>
      <c r="G5624" s="5" t="s">
        <v>87</v>
      </c>
      <c r="H5624" s="5" t="s">
        <v>130</v>
      </c>
      <c r="I5624">
        <v>5788.7769741444608</v>
      </c>
      <c r="J5624">
        <v>22155.911308945761</v>
      </c>
      <c r="K5624">
        <v>1372.9891493870441</v>
      </c>
      <c r="L5624">
        <v>1539.1842999999999</v>
      </c>
      <c r="M5624">
        <v>5103.1828427288492</v>
      </c>
      <c r="N5624">
        <v>3837.2808921806982</v>
      </c>
      <c r="O5624">
        <v>7024.7100920012253</v>
      </c>
      <c r="P5624">
        <v>5582.9902219325413</v>
      </c>
      <c r="Q5624">
        <v>1846.66050735416</v>
      </c>
      <c r="R5624">
        <v>3478.7311381690151</v>
      </c>
      <c r="S5624">
        <v>6567</v>
      </c>
      <c r="T5624">
        <v>6399.7207049724748</v>
      </c>
      <c r="U5624">
        <v>865.48603819627783</v>
      </c>
      <c r="V5624">
        <v>8485</v>
      </c>
      <c r="W5624">
        <v>2543.982585496467</v>
      </c>
      <c r="X5624">
        <v>8290.3571485329721</v>
      </c>
      <c r="Y5624">
        <v>30625.94830698648</v>
      </c>
      <c r="Z5624">
        <v>4914</v>
      </c>
      <c r="AA5624">
        <v>44254</v>
      </c>
      <c r="AB5624">
        <v>653.76</v>
      </c>
      <c r="AC5624">
        <v>4305.8006000000014</v>
      </c>
      <c r="AD5624">
        <v>10668.18672853223</v>
      </c>
      <c r="AE5624">
        <v>7401.5070506201264</v>
      </c>
      <c r="AF5624">
        <v>8745.5535668103821</v>
      </c>
      <c r="AG5624">
        <v>57433</v>
      </c>
      <c r="AH5624">
        <v>6951</v>
      </c>
      <c r="AI5624">
        <v>3041.5105871437809</v>
      </c>
      <c r="AJ5624">
        <v>18038</v>
      </c>
      <c r="AK5624">
        <v>5432.9661555925522</v>
      </c>
      <c r="AL5624">
        <v>293347.15625</v>
      </c>
      <c r="AM5624">
        <v>229297.8125</v>
      </c>
      <c r="AN5624">
        <v>64049.3671875</v>
      </c>
      <c r="AO5624" s="5" t="s">
        <v>4949</v>
      </c>
    </row>
    <row r="5625" spans="1:41" ht="14.25" x14ac:dyDescent="0.45">
      <c r="A5625">
        <v>2027</v>
      </c>
      <c r="B5625" s="5" t="s">
        <v>5028</v>
      </c>
      <c r="C5625" s="5" t="s">
        <v>277</v>
      </c>
      <c r="D5625" s="5" t="s">
        <v>107</v>
      </c>
      <c r="E5625" s="5" t="s">
        <v>110</v>
      </c>
      <c r="F5625" s="5" t="s">
        <v>110</v>
      </c>
      <c r="G5625" s="5" t="s">
        <v>86</v>
      </c>
      <c r="H5625" s="5" t="s">
        <v>130</v>
      </c>
      <c r="I5625">
        <v>10761.81752542054</v>
      </c>
      <c r="J5625">
        <v>24831.007075515739</v>
      </c>
      <c r="K5625">
        <v>1806.8707999999999</v>
      </c>
      <c r="L5625">
        <v>1888</v>
      </c>
      <c r="M5625">
        <v>10257.20266475465</v>
      </c>
      <c r="N5625">
        <v>8915.7999999999993</v>
      </c>
      <c r="O5625">
        <v>5787.7934071136351</v>
      </c>
      <c r="P5625">
        <v>7736</v>
      </c>
      <c r="Q5625">
        <v>3601.404109175644</v>
      </c>
      <c r="R5625">
        <v>5885</v>
      </c>
      <c r="S5625">
        <v>10500</v>
      </c>
      <c r="T5625">
        <v>8000</v>
      </c>
      <c r="U5625">
        <v>1400</v>
      </c>
      <c r="V5625">
        <v>4901</v>
      </c>
      <c r="W5625">
        <v>3879.3642104985011</v>
      </c>
      <c r="X5625">
        <v>13981.35</v>
      </c>
      <c r="Y5625">
        <v>33054</v>
      </c>
      <c r="Z5625">
        <v>3513.4839999999999</v>
      </c>
      <c r="AA5625">
        <v>46917</v>
      </c>
      <c r="AB5625">
        <v>740</v>
      </c>
      <c r="AC5625">
        <v>8082.9234868382446</v>
      </c>
      <c r="AD5625">
        <v>7036.2020000000002</v>
      </c>
      <c r="AE5625">
        <v>9796</v>
      </c>
      <c r="AF5625">
        <v>28900</v>
      </c>
      <c r="AG5625">
        <v>75810</v>
      </c>
      <c r="AH5625">
        <v>15590</v>
      </c>
      <c r="AI5625">
        <v>3991</v>
      </c>
      <c r="AJ5625">
        <v>16621</v>
      </c>
      <c r="AK5625">
        <v>3903</v>
      </c>
      <c r="AL5625">
        <v>378087.25</v>
      </c>
      <c r="AM5625">
        <v>292614.4375</v>
      </c>
      <c r="AN5625">
        <v>85472.78125</v>
      </c>
      <c r="AO5625" s="5" t="s">
        <v>6318</v>
      </c>
    </row>
    <row r="5626" spans="1:41" ht="14.25" x14ac:dyDescent="0.45">
      <c r="A5626">
        <v>2027</v>
      </c>
      <c r="B5626" s="5" t="s">
        <v>4071</v>
      </c>
      <c r="C5626" s="5" t="s">
        <v>277</v>
      </c>
      <c r="D5626" s="5" t="s">
        <v>107</v>
      </c>
      <c r="E5626" s="5" t="s">
        <v>110</v>
      </c>
      <c r="F5626" s="5" t="s">
        <v>110</v>
      </c>
      <c r="G5626" s="5" t="s">
        <v>86</v>
      </c>
      <c r="H5626" s="5" t="s">
        <v>130</v>
      </c>
      <c r="I5626">
        <v>7188.720581722403</v>
      </c>
      <c r="J5626">
        <v>8149.5944066314451</v>
      </c>
      <c r="K5626">
        <v>1900.3518462526047</v>
      </c>
      <c r="L5626">
        <v>2216.7073598565607</v>
      </c>
      <c r="M5626">
        <v>9258.4267024524452</v>
      </c>
      <c r="N5626">
        <v>9060.5549342092909</v>
      </c>
      <c r="O5626">
        <v>5606.1038865926121</v>
      </c>
      <c r="P5626">
        <v>6589.0549599999131</v>
      </c>
      <c r="Q5626">
        <v>3512.3393810712842</v>
      </c>
      <c r="R5626">
        <v>6053.514066244019</v>
      </c>
      <c r="S5626">
        <v>7581.0363072588643</v>
      </c>
      <c r="T5626">
        <v>6994.7146389905402</v>
      </c>
      <c r="U5626">
        <v>1440.0883080274641</v>
      </c>
      <c r="V5626">
        <v>5551.5404274458742</v>
      </c>
      <c r="W5626">
        <v>3785.3749811007629</v>
      </c>
      <c r="X5626">
        <v>9050.9550159526116</v>
      </c>
      <c r="Y5626">
        <v>33775.213995772705</v>
      </c>
      <c r="Z5626">
        <v>2467.6941792556331</v>
      </c>
      <c r="AA5626">
        <v>49333.310894997987</v>
      </c>
      <c r="AB5626">
        <v>1429.801962970125</v>
      </c>
      <c r="AC5626">
        <v>8452.7575051569638</v>
      </c>
      <c r="AD5626">
        <v>6179.4189297458479</v>
      </c>
      <c r="AE5626">
        <v>9834.8002753008586</v>
      </c>
      <c r="AF5626">
        <v>29639.07464821668</v>
      </c>
      <c r="AG5626">
        <v>74963.79687436964</v>
      </c>
      <c r="AH5626">
        <v>15374.999957204647</v>
      </c>
      <c r="AI5626">
        <v>3391.4079654046777</v>
      </c>
      <c r="AJ5626">
        <v>16153.60170668279</v>
      </c>
      <c r="AK5626">
        <v>3916.3781129806434</v>
      </c>
      <c r="AL5626">
        <v>348851.28125</v>
      </c>
      <c r="AM5626">
        <v>274382.34375</v>
      </c>
      <c r="AN5626">
        <v>74468.9609375</v>
      </c>
      <c r="AO5626" s="5" t="s">
        <v>4950</v>
      </c>
    </row>
    <row r="5627" spans="1:41" ht="14.25" x14ac:dyDescent="0.45">
      <c r="A5627">
        <v>2027</v>
      </c>
      <c r="B5627" s="5" t="s">
        <v>4071</v>
      </c>
      <c r="C5627" s="5" t="s">
        <v>277</v>
      </c>
      <c r="D5627" s="5" t="s">
        <v>107</v>
      </c>
      <c r="E5627" s="5" t="s">
        <v>110</v>
      </c>
      <c r="F5627" s="5" t="s">
        <v>110</v>
      </c>
      <c r="G5627" s="5" t="s">
        <v>87</v>
      </c>
      <c r="H5627" s="5" t="s">
        <v>130</v>
      </c>
      <c r="I5627">
        <v>8480.092610116144</v>
      </c>
      <c r="J5627">
        <v>7922.7309226000834</v>
      </c>
      <c r="K5627">
        <v>2212.1934835829888</v>
      </c>
      <c r="L5627">
        <v>2605.6105000000011</v>
      </c>
      <c r="M5627">
        <v>10756.665159060491</v>
      </c>
      <c r="N5627">
        <v>10609.619714926321</v>
      </c>
      <c r="O5627">
        <v>6500.5428145274063</v>
      </c>
      <c r="P5627">
        <v>7928.5196124931899</v>
      </c>
      <c r="Q5627">
        <v>4088.7265930683029</v>
      </c>
      <c r="R5627">
        <v>6930.1977071876527</v>
      </c>
      <c r="S5627">
        <v>8826</v>
      </c>
      <c r="T5627">
        <v>8289.1620559643488</v>
      </c>
      <c r="U5627">
        <v>1546.242833587497</v>
      </c>
      <c r="V5627">
        <v>6717</v>
      </c>
      <c r="W5627">
        <v>4436.898537737914</v>
      </c>
      <c r="X5627">
        <v>9918.0732269965592</v>
      </c>
      <c r="Y5627">
        <v>39719</v>
      </c>
      <c r="Z5627">
        <v>2873</v>
      </c>
      <c r="AA5627">
        <v>58216</v>
      </c>
      <c r="AB5627">
        <v>1390</v>
      </c>
      <c r="AC5627">
        <v>9820.6226399999996</v>
      </c>
      <c r="AD5627">
        <v>7193.4832504868173</v>
      </c>
      <c r="AE5627">
        <v>11426.30998413855</v>
      </c>
      <c r="AF5627">
        <v>35124.105217728938</v>
      </c>
      <c r="AG5627">
        <v>88896</v>
      </c>
      <c r="AH5627">
        <v>17347</v>
      </c>
      <c r="AI5627">
        <v>3940.2201987477588</v>
      </c>
      <c r="AJ5627">
        <v>19143</v>
      </c>
      <c r="AK5627">
        <v>4248.8093097430856</v>
      </c>
      <c r="AL5627">
        <v>407105.84375</v>
      </c>
      <c r="AM5627">
        <v>322046.8125</v>
      </c>
      <c r="AN5627">
        <v>85059.046875</v>
      </c>
      <c r="AO5627" s="5" t="s">
        <v>4951</v>
      </c>
    </row>
    <row r="5628" spans="1:41" ht="14.25" x14ac:dyDescent="0.45">
      <c r="A5628">
        <v>2027</v>
      </c>
      <c r="B5628" s="5" t="s">
        <v>5028</v>
      </c>
      <c r="C5628" s="5" t="s">
        <v>277</v>
      </c>
      <c r="D5628" s="5" t="s">
        <v>107</v>
      </c>
      <c r="E5628" s="5" t="s">
        <v>110</v>
      </c>
      <c r="F5628" s="5" t="s">
        <v>110</v>
      </c>
      <c r="G5628" s="5" t="s">
        <v>87</v>
      </c>
      <c r="H5628" s="5" t="s">
        <v>130</v>
      </c>
      <c r="I5628">
        <v>12861.36814949944</v>
      </c>
      <c r="J5628">
        <v>30647.74325038982</v>
      </c>
      <c r="K5628">
        <v>2085.5830594857548</v>
      </c>
      <c r="L5628">
        <v>2260.0967588624248</v>
      </c>
      <c r="M5628">
        <v>12017.947725001221</v>
      </c>
      <c r="N5628">
        <v>10569.77198555695</v>
      </c>
      <c r="O5628">
        <v>6781.3224407477564</v>
      </c>
      <c r="P5628">
        <v>9135.2912447143954</v>
      </c>
      <c r="Q5628">
        <v>4282.0710442456448</v>
      </c>
      <c r="R5628">
        <v>6847.9616257778962</v>
      </c>
      <c r="S5628">
        <v>12086.88851115394</v>
      </c>
      <c r="T5628">
        <v>9545.0622917590463</v>
      </c>
      <c r="U5628">
        <v>1523.391954273397</v>
      </c>
      <c r="V5628">
        <v>5953</v>
      </c>
      <c r="W5628">
        <v>4545.2934695550166</v>
      </c>
      <c r="X5628">
        <v>16847.526750000001</v>
      </c>
      <c r="Y5628">
        <v>42055</v>
      </c>
      <c r="Z5628">
        <v>4165.2711764398664</v>
      </c>
      <c r="AA5628">
        <v>58215</v>
      </c>
      <c r="AB5628">
        <v>938</v>
      </c>
      <c r="AC5628">
        <v>9470.4331292775714</v>
      </c>
      <c r="AD5628">
        <v>8366.0472227760911</v>
      </c>
      <c r="AE5628">
        <v>11477.57529629819</v>
      </c>
      <c r="AF5628">
        <v>34595.760768603846</v>
      </c>
      <c r="AG5628">
        <v>99151</v>
      </c>
      <c r="AH5628">
        <v>19046.534394664581</v>
      </c>
      <c r="AI5628">
        <v>4676.0925895800419</v>
      </c>
      <c r="AJ5628">
        <v>20260.906254732861</v>
      </c>
      <c r="AK5628">
        <v>4269</v>
      </c>
      <c r="AL5628">
        <v>464676.9375</v>
      </c>
      <c r="AM5628">
        <v>363471.65625</v>
      </c>
      <c r="AN5628">
        <v>101205.296875</v>
      </c>
      <c r="AO5628" s="5" t="s">
        <v>6319</v>
      </c>
    </row>
    <row r="5629" spans="1:41" ht="14.25" x14ac:dyDescent="0.45">
      <c r="A5629">
        <v>2027</v>
      </c>
      <c r="B5629" s="5" t="s">
        <v>4071</v>
      </c>
      <c r="C5629" s="5" t="s">
        <v>277</v>
      </c>
      <c r="D5629" s="5" t="s">
        <v>107</v>
      </c>
      <c r="E5629" s="5" t="s">
        <v>4072</v>
      </c>
      <c r="F5629" s="5" t="s">
        <v>4072</v>
      </c>
      <c r="G5629" s="5" t="s">
        <v>86</v>
      </c>
      <c r="H5629" s="5" t="s">
        <v>130</v>
      </c>
      <c r="I5629"/>
      <c r="J5629"/>
      <c r="K5629"/>
      <c r="L5629"/>
      <c r="M5629"/>
      <c r="N5629"/>
      <c r="O5629">
        <v>1537.1708326786299</v>
      </c>
      <c r="P5629"/>
      <c r="Q5629"/>
      <c r="R5629"/>
      <c r="S5629"/>
      <c r="T5629"/>
      <c r="U5629"/>
      <c r="V5629"/>
      <c r="W5629"/>
      <c r="X5629"/>
      <c r="Y5629"/>
      <c r="Z5629"/>
      <c r="AA5629"/>
      <c r="AB5629"/>
      <c r="AC5629"/>
      <c r="AD5629"/>
      <c r="AE5629"/>
      <c r="AF5629"/>
      <c r="AG5629"/>
      <c r="AH5629"/>
      <c r="AI5629"/>
      <c r="AJ5629"/>
      <c r="AK5629"/>
      <c r="AL5629">
        <v>1537.1707763671875</v>
      </c>
      <c r="AM5629">
        <v>0</v>
      </c>
      <c r="AN5629">
        <v>1537.1707763671875</v>
      </c>
      <c r="AO5629" s="5" t="s">
        <v>4952</v>
      </c>
    </row>
    <row r="5630" spans="1:41" ht="14.25" x14ac:dyDescent="0.45">
      <c r="A5630">
        <v>2027</v>
      </c>
      <c r="B5630" s="5" t="s">
        <v>5028</v>
      </c>
      <c r="C5630" s="5" t="s">
        <v>277</v>
      </c>
      <c r="D5630" s="5" t="s">
        <v>107</v>
      </c>
      <c r="E5630" s="5" t="s">
        <v>4072</v>
      </c>
      <c r="F5630" s="5" t="s">
        <v>4072</v>
      </c>
      <c r="G5630" s="5" t="s">
        <v>86</v>
      </c>
      <c r="H5630" s="5" t="s">
        <v>130</v>
      </c>
      <c r="I5630"/>
      <c r="J5630"/>
      <c r="K5630"/>
      <c r="L5630"/>
      <c r="M5630"/>
      <c r="N5630"/>
      <c r="O5630">
        <v>1509.74</v>
      </c>
      <c r="P5630"/>
      <c r="Q5630"/>
      <c r="R5630"/>
      <c r="S5630"/>
      <c r="T5630"/>
      <c r="U5630"/>
      <c r="V5630"/>
      <c r="W5630"/>
      <c r="X5630"/>
      <c r="Y5630"/>
      <c r="Z5630"/>
      <c r="AA5630"/>
      <c r="AB5630"/>
      <c r="AC5630"/>
      <c r="AD5630"/>
      <c r="AE5630"/>
      <c r="AF5630"/>
      <c r="AG5630"/>
      <c r="AH5630"/>
      <c r="AI5630"/>
      <c r="AJ5630"/>
      <c r="AK5630"/>
      <c r="AL5630">
        <v>1509.739990234375</v>
      </c>
      <c r="AM5630">
        <v>0</v>
      </c>
      <c r="AN5630">
        <v>1509.739990234375</v>
      </c>
      <c r="AO5630" s="5" t="s">
        <v>6320</v>
      </c>
    </row>
    <row r="5631" spans="1:41" ht="14.25" x14ac:dyDescent="0.45">
      <c r="A5631">
        <v>2027</v>
      </c>
      <c r="B5631" s="5" t="s">
        <v>5028</v>
      </c>
      <c r="C5631" s="5" t="s">
        <v>277</v>
      </c>
      <c r="D5631" s="5" t="s">
        <v>107</v>
      </c>
      <c r="E5631" s="5" t="s">
        <v>4072</v>
      </c>
      <c r="F5631" s="5" t="s">
        <v>4072</v>
      </c>
      <c r="G5631" s="5" t="s">
        <v>87</v>
      </c>
      <c r="H5631" s="5" t="s">
        <v>130</v>
      </c>
      <c r="I5631"/>
      <c r="J5631"/>
      <c r="K5631"/>
      <c r="L5631"/>
      <c r="M5631"/>
      <c r="N5631"/>
      <c r="O5631">
        <v>1768.901033874361</v>
      </c>
      <c r="P5631"/>
      <c r="Q5631"/>
      <c r="R5631"/>
      <c r="S5631"/>
      <c r="T5631"/>
      <c r="U5631"/>
      <c r="V5631"/>
      <c r="W5631"/>
      <c r="X5631"/>
      <c r="Y5631"/>
      <c r="Z5631"/>
      <c r="AA5631"/>
      <c r="AB5631"/>
      <c r="AC5631"/>
      <c r="AD5631"/>
      <c r="AE5631"/>
      <c r="AF5631"/>
      <c r="AG5631"/>
      <c r="AH5631"/>
      <c r="AI5631"/>
      <c r="AJ5631"/>
      <c r="AK5631"/>
      <c r="AL5631">
        <v>1768.9010009765625</v>
      </c>
      <c r="AM5631">
        <v>0</v>
      </c>
      <c r="AN5631">
        <v>1768.9010009765625</v>
      </c>
      <c r="AO5631" s="5" t="s">
        <v>6321</v>
      </c>
    </row>
    <row r="5632" spans="1:41" ht="14.25" x14ac:dyDescent="0.45">
      <c r="A5632">
        <v>2027</v>
      </c>
      <c r="B5632" s="5" t="s">
        <v>4071</v>
      </c>
      <c r="C5632" s="5" t="s">
        <v>277</v>
      </c>
      <c r="D5632" s="5" t="s">
        <v>107</v>
      </c>
      <c r="E5632" s="5" t="s">
        <v>4072</v>
      </c>
      <c r="F5632" s="5" t="s">
        <v>4072</v>
      </c>
      <c r="G5632" s="5" t="s">
        <v>87</v>
      </c>
      <c r="H5632" s="5" t="s">
        <v>130</v>
      </c>
      <c r="I5632"/>
      <c r="J5632"/>
      <c r="K5632"/>
      <c r="L5632"/>
      <c r="M5632"/>
      <c r="N5632"/>
      <c r="O5632">
        <v>1782.4223405791331</v>
      </c>
      <c r="P5632"/>
      <c r="Q5632"/>
      <c r="R5632"/>
      <c r="S5632"/>
      <c r="T5632"/>
      <c r="U5632"/>
      <c r="V5632"/>
      <c r="W5632"/>
      <c r="X5632"/>
      <c r="Y5632"/>
      <c r="Z5632"/>
      <c r="AA5632"/>
      <c r="AB5632"/>
      <c r="AC5632"/>
      <c r="AD5632"/>
      <c r="AE5632"/>
      <c r="AF5632"/>
      <c r="AG5632"/>
      <c r="AH5632"/>
      <c r="AI5632"/>
      <c r="AJ5632"/>
      <c r="AK5632"/>
      <c r="AL5632">
        <v>1782.42236328125</v>
      </c>
      <c r="AM5632">
        <v>0</v>
      </c>
      <c r="AN5632">
        <v>1782.42236328125</v>
      </c>
      <c r="AO5632" s="5" t="s">
        <v>4953</v>
      </c>
    </row>
    <row r="5633" spans="1:41" ht="14.25" x14ac:dyDescent="0.45">
      <c r="A5633">
        <v>2027</v>
      </c>
      <c r="B5633" s="5" t="s">
        <v>4071</v>
      </c>
      <c r="C5633" s="5" t="s">
        <v>277</v>
      </c>
      <c r="D5633" s="5" t="s">
        <v>107</v>
      </c>
      <c r="E5633" s="5" t="s">
        <v>291</v>
      </c>
      <c r="F5633" s="5" t="s">
        <v>291</v>
      </c>
      <c r="G5633" s="5" t="s">
        <v>86</v>
      </c>
      <c r="H5633" s="5" t="s">
        <v>130</v>
      </c>
      <c r="I5633">
        <v>2794.7807826653388</v>
      </c>
      <c r="J5633">
        <v>10520.326470230884</v>
      </c>
      <c r="K5633">
        <v>256.39707416156057</v>
      </c>
      <c r="L5633">
        <v>193.38328707797373</v>
      </c>
      <c r="M5633">
        <v>1028.8062311368922</v>
      </c>
      <c r="N5633">
        <v>853.18139140837104</v>
      </c>
      <c r="O5633"/>
      <c r="P5633">
        <v>807.04210232312721</v>
      </c>
      <c r="Q5633">
        <v>1033.6957358017689</v>
      </c>
      <c r="R5633">
        <v>885.87552542631659</v>
      </c>
      <c r="S5633">
        <v>2772.1699929528681</v>
      </c>
      <c r="T5633">
        <v>2468.722813761367</v>
      </c>
      <c r="U5633">
        <v>257.8739389745997</v>
      </c>
      <c r="V5633">
        <v>2080.9276050996855</v>
      </c>
      <c r="W5633">
        <v>712.84371247359468</v>
      </c>
      <c r="X5633">
        <v>1511.0640889231033</v>
      </c>
      <c r="Y5633">
        <v>13289.957814082025</v>
      </c>
      <c r="Z5633">
        <v>1484.319591774022</v>
      </c>
      <c r="AA5633">
        <v>12688.206628227692</v>
      </c>
      <c r="AB5633">
        <v>250.36963869563198</v>
      </c>
      <c r="AC5633">
        <v>1165.7720580383468</v>
      </c>
      <c r="AD5633">
        <v>4866.0643698084605</v>
      </c>
      <c r="AE5633">
        <v>2219.5361047473289</v>
      </c>
      <c r="AF5633">
        <v>2565.3880314442436</v>
      </c>
      <c r="AG5633">
        <v>15028.350128772321</v>
      </c>
      <c r="AH5633">
        <v>1506.9495509001677</v>
      </c>
      <c r="AI5633">
        <v>764.27543776028983</v>
      </c>
      <c r="AJ5633">
        <v>8899.9653763978149</v>
      </c>
      <c r="AK5633">
        <v>3245.1597972829486</v>
      </c>
      <c r="AL5633">
        <v>96151.40625</v>
      </c>
      <c r="AM5633">
        <v>76768.5859375</v>
      </c>
      <c r="AN5633">
        <v>19382.822265625</v>
      </c>
      <c r="AO5633" s="5" t="s">
        <v>4954</v>
      </c>
    </row>
    <row r="5634" spans="1:41" ht="14.25" x14ac:dyDescent="0.45">
      <c r="A5634">
        <v>2027</v>
      </c>
      <c r="B5634" s="5" t="s">
        <v>5028</v>
      </c>
      <c r="C5634" s="5" t="s">
        <v>277</v>
      </c>
      <c r="D5634" s="5" t="s">
        <v>107</v>
      </c>
      <c r="E5634" s="5" t="s">
        <v>291</v>
      </c>
      <c r="F5634" s="5" t="s">
        <v>291</v>
      </c>
      <c r="G5634" s="5" t="s">
        <v>86</v>
      </c>
      <c r="H5634" s="5" t="s">
        <v>130</v>
      </c>
      <c r="I5634">
        <v>2866.6778305841199</v>
      </c>
      <c r="J5634">
        <v>7362.3771744278893</v>
      </c>
      <c r="K5634">
        <v>292</v>
      </c>
      <c r="L5634">
        <v>188</v>
      </c>
      <c r="M5634">
        <v>1380</v>
      </c>
      <c r="N5634">
        <v>1054.6179999999999</v>
      </c>
      <c r="O5634"/>
      <c r="P5634">
        <v>832.34295999999995</v>
      </c>
      <c r="Q5634">
        <v>1010.184846311227</v>
      </c>
      <c r="R5634">
        <v>828.44887212871379</v>
      </c>
      <c r="S5634">
        <v>2695</v>
      </c>
      <c r="T5634">
        <v>2600</v>
      </c>
      <c r="U5634">
        <v>234</v>
      </c>
      <c r="V5634">
        <v>1947</v>
      </c>
      <c r="W5634">
        <v>768</v>
      </c>
      <c r="X5634">
        <v>2740.05</v>
      </c>
      <c r="Y5634">
        <v>12495</v>
      </c>
      <c r="Z5634">
        <v>1758.9465854799621</v>
      </c>
      <c r="AA5634">
        <v>10813</v>
      </c>
      <c r="AB5634">
        <v>310</v>
      </c>
      <c r="AC5634">
        <v>1199.0925</v>
      </c>
      <c r="AD5634">
        <v>4079.06539038551</v>
      </c>
      <c r="AE5634">
        <v>1939</v>
      </c>
      <c r="AF5634">
        <v>3078</v>
      </c>
      <c r="AG5634">
        <v>16378</v>
      </c>
      <c r="AH5634">
        <v>4035.4275683972228</v>
      </c>
      <c r="AI5634">
        <v>813</v>
      </c>
      <c r="AJ5634">
        <v>8319.6920769257813</v>
      </c>
      <c r="AK5634">
        <v>3173</v>
      </c>
      <c r="AL5634">
        <v>95189.9296875</v>
      </c>
      <c r="AM5634">
        <v>72304.3828125</v>
      </c>
      <c r="AN5634">
        <v>22885.54296875</v>
      </c>
      <c r="AO5634" s="5" t="s">
        <v>6322</v>
      </c>
    </row>
    <row r="5635" spans="1:41" ht="14.25" x14ac:dyDescent="0.45">
      <c r="A5635">
        <v>2027</v>
      </c>
      <c r="B5635" s="5" t="s">
        <v>5028</v>
      </c>
      <c r="C5635" s="5" t="s">
        <v>277</v>
      </c>
      <c r="D5635" s="5" t="s">
        <v>107</v>
      </c>
      <c r="E5635" s="5" t="s">
        <v>291</v>
      </c>
      <c r="F5635" s="5" t="s">
        <v>291</v>
      </c>
      <c r="G5635" s="5" t="s">
        <v>87</v>
      </c>
      <c r="H5635" s="5" t="s">
        <v>130</v>
      </c>
      <c r="I5635">
        <v>3425.9453719654098</v>
      </c>
      <c r="J5635">
        <v>9257.1037395135954</v>
      </c>
      <c r="K5635">
        <v>337</v>
      </c>
      <c r="L5635">
        <v>225.05200776808039</v>
      </c>
      <c r="M5635">
        <v>1616.889945783126</v>
      </c>
      <c r="N5635">
        <v>1250.260413183797</v>
      </c>
      <c r="O5635"/>
      <c r="P5635">
        <v>982.89715460479988</v>
      </c>
      <c r="Q5635">
        <v>1201.110219401394</v>
      </c>
      <c r="R5635">
        <v>964.00783096965358</v>
      </c>
      <c r="S5635">
        <v>3102.30138452951</v>
      </c>
      <c r="T5635">
        <v>3102.1452448216901</v>
      </c>
      <c r="U5635">
        <v>279.65166105762091</v>
      </c>
      <c r="V5635">
        <v>2365</v>
      </c>
      <c r="W5635">
        <v>899.83440460973998</v>
      </c>
      <c r="X5635">
        <v>3301.7602499999998</v>
      </c>
      <c r="Y5635">
        <v>14833.47745124531</v>
      </c>
      <c r="Z5635">
        <v>2085.249146828904</v>
      </c>
      <c r="AA5635">
        <v>13534</v>
      </c>
      <c r="AB5635">
        <v>392</v>
      </c>
      <c r="AC5635">
        <v>1421.5439806928439</v>
      </c>
      <c r="AD5635">
        <v>4850.0105143025694</v>
      </c>
      <c r="AE5635">
        <v>2271.8475397633929</v>
      </c>
      <c r="AF5635">
        <v>3684.6280846284649</v>
      </c>
      <c r="AG5635">
        <v>21421</v>
      </c>
      <c r="AH5635">
        <v>4844.0279244491658</v>
      </c>
      <c r="AI5635">
        <v>952.55907675484195</v>
      </c>
      <c r="AJ5635">
        <v>10141.65821784712</v>
      </c>
      <c r="AK5635">
        <v>3717</v>
      </c>
      <c r="AL5635">
        <v>116459.953125</v>
      </c>
      <c r="AM5635">
        <v>89344.4375</v>
      </c>
      <c r="AN5635">
        <v>27115.52734375</v>
      </c>
      <c r="AO5635" s="5" t="s">
        <v>6323</v>
      </c>
    </row>
    <row r="5636" spans="1:41" ht="14.25" x14ac:dyDescent="0.45">
      <c r="A5636">
        <v>2027</v>
      </c>
      <c r="B5636" s="5" t="s">
        <v>4071</v>
      </c>
      <c r="C5636" s="5" t="s">
        <v>277</v>
      </c>
      <c r="D5636" s="5" t="s">
        <v>107</v>
      </c>
      <c r="E5636" s="5" t="s">
        <v>291</v>
      </c>
      <c r="F5636" s="5" t="s">
        <v>291</v>
      </c>
      <c r="G5636" s="5" t="s">
        <v>87</v>
      </c>
      <c r="H5636" s="5" t="s">
        <v>130</v>
      </c>
      <c r="I5636">
        <v>3311.9851222052421</v>
      </c>
      <c r="J5636">
        <v>12553.025786090369</v>
      </c>
      <c r="K5636">
        <v>298.47101092802228</v>
      </c>
      <c r="L5636">
        <v>227.31080000000011</v>
      </c>
      <c r="M5636">
        <v>1195.2975548757699</v>
      </c>
      <c r="N5636">
        <v>999.04809103003083</v>
      </c>
      <c r="O5636"/>
      <c r="P5636">
        <v>913.11122040905138</v>
      </c>
      <c r="Q5636">
        <v>1203.328831744298</v>
      </c>
      <c r="R5636">
        <v>1014.170028842821</v>
      </c>
      <c r="S5636">
        <v>3227</v>
      </c>
      <c r="T5636">
        <v>2925.5866079874172</v>
      </c>
      <c r="U5636">
        <v>279.65166105762091</v>
      </c>
      <c r="V5636">
        <v>2518</v>
      </c>
      <c r="W5636">
        <v>835.53551267727562</v>
      </c>
      <c r="X5636">
        <v>2001.780052442371</v>
      </c>
      <c r="Y5636">
        <v>15302.11563404038</v>
      </c>
      <c r="Z5636">
        <v>1728</v>
      </c>
      <c r="AA5636">
        <v>14982</v>
      </c>
      <c r="AB5636">
        <v>243.4</v>
      </c>
      <c r="AC5636">
        <v>1354.42282</v>
      </c>
      <c r="AD5636">
        <v>5664.6026006603051</v>
      </c>
      <c r="AE5636">
        <v>2578.710989944791</v>
      </c>
      <c r="AF5636">
        <v>3040.1407672210071</v>
      </c>
      <c r="AG5636">
        <v>17822</v>
      </c>
      <c r="AH5636">
        <v>1700</v>
      </c>
      <c r="AI5636">
        <v>887.95377848637713</v>
      </c>
      <c r="AJ5636">
        <v>10547</v>
      </c>
      <c r="AK5636">
        <v>3770.3055226187448</v>
      </c>
      <c r="AL5636">
        <v>113123.953125</v>
      </c>
      <c r="AM5636">
        <v>90374.015625</v>
      </c>
      <c r="AN5636">
        <v>22749.931640625</v>
      </c>
      <c r="AO5636" s="5" t="s">
        <v>4955</v>
      </c>
    </row>
    <row r="5637" spans="1:41" ht="14.25" x14ac:dyDescent="0.45">
      <c r="A5637">
        <v>2027</v>
      </c>
      <c r="B5637" s="5" t="s">
        <v>4071</v>
      </c>
      <c r="C5637" s="5" t="s">
        <v>277</v>
      </c>
      <c r="D5637" s="5" t="s">
        <v>107</v>
      </c>
      <c r="E5637" s="5" t="s">
        <v>112</v>
      </c>
      <c r="F5637" s="5" t="s">
        <v>112</v>
      </c>
      <c r="G5637" s="5" t="s">
        <v>86</v>
      </c>
      <c r="H5637" s="5" t="s">
        <v>130</v>
      </c>
      <c r="I5637">
        <v>1251.8102123525689</v>
      </c>
      <c r="J5637">
        <v>3279.6025950729427</v>
      </c>
      <c r="K5637">
        <v>325.50110299443622</v>
      </c>
      <c r="L5637">
        <v>265.38770247934696</v>
      </c>
      <c r="M5637">
        <v>1748.678659747635</v>
      </c>
      <c r="N5637">
        <v>891.0538082896303</v>
      </c>
      <c r="O5637">
        <v>1306.791214081903</v>
      </c>
      <c r="P5637">
        <v>2019.8701238352337</v>
      </c>
      <c r="Q5637">
        <v>442.83300649500285</v>
      </c>
      <c r="R5637">
        <v>879.90766533115561</v>
      </c>
      <c r="S5637">
        <v>1743.5354872189655</v>
      </c>
      <c r="T5637">
        <v>822.90760458712236</v>
      </c>
      <c r="U5637">
        <v>137.75317252916648</v>
      </c>
      <c r="V5637">
        <v>1194.2446611570613</v>
      </c>
      <c r="W5637">
        <v>338.42075238645407</v>
      </c>
      <c r="X5637">
        <v>1333.1103194311381</v>
      </c>
      <c r="Y5637">
        <v>6907.2807060031582</v>
      </c>
      <c r="Z5637">
        <v>1241.5618484208208</v>
      </c>
      <c r="AA5637">
        <v>7754.8755387278943</v>
      </c>
      <c r="AB5637">
        <v>89.511774688964223</v>
      </c>
      <c r="AC5637">
        <v>1198.3591991799969</v>
      </c>
      <c r="AD5637">
        <v>1667.5598842993757</v>
      </c>
      <c r="AE5637">
        <v>1234.3614068806835</v>
      </c>
      <c r="AF5637">
        <v>2433.9037673713483</v>
      </c>
      <c r="AG5637">
        <v>10780.089620091303</v>
      </c>
      <c r="AH5637">
        <v>2336.0289625216933</v>
      </c>
      <c r="AI5637">
        <v>709.75780895639298</v>
      </c>
      <c r="AJ5637">
        <v>3987.1372336664149</v>
      </c>
      <c r="AK5637">
        <v>510.44962827077222</v>
      </c>
      <c r="AL5637">
        <v>58832.28125</v>
      </c>
      <c r="AM5637">
        <v>45900.03125</v>
      </c>
      <c r="AN5637">
        <v>12932.2529296875</v>
      </c>
      <c r="AO5637" s="5" t="s">
        <v>4956</v>
      </c>
    </row>
    <row r="5638" spans="1:41" ht="14.25" x14ac:dyDescent="0.45">
      <c r="A5638">
        <v>2027</v>
      </c>
      <c r="B5638" s="5" t="s">
        <v>5028</v>
      </c>
      <c r="C5638" s="5" t="s">
        <v>277</v>
      </c>
      <c r="D5638" s="5" t="s">
        <v>107</v>
      </c>
      <c r="E5638" s="5" t="s">
        <v>112</v>
      </c>
      <c r="F5638" s="5" t="s">
        <v>112</v>
      </c>
      <c r="G5638" s="5" t="s">
        <v>86</v>
      </c>
      <c r="H5638" s="5" t="s">
        <v>130</v>
      </c>
      <c r="I5638">
        <v>1300.81606718433</v>
      </c>
      <c r="J5638">
        <v>3482.8692224926649</v>
      </c>
      <c r="K5638">
        <v>236</v>
      </c>
      <c r="L5638">
        <v>305</v>
      </c>
      <c r="M5638">
        <v>1900</v>
      </c>
      <c r="N5638">
        <v>1100.759</v>
      </c>
      <c r="O5638">
        <v>1356.4163000000001</v>
      </c>
      <c r="P5638">
        <v>1608.6310000000001</v>
      </c>
      <c r="Q5638">
        <v>491.97722830973282</v>
      </c>
      <c r="R5638">
        <v>843.83556661677369</v>
      </c>
      <c r="S5638">
        <v>1695</v>
      </c>
      <c r="T5638">
        <v>900</v>
      </c>
      <c r="U5638">
        <v>125</v>
      </c>
      <c r="V5638">
        <v>1413</v>
      </c>
      <c r="W5638">
        <v>388</v>
      </c>
      <c r="X5638">
        <v>1776.75</v>
      </c>
      <c r="Y5638">
        <v>8675</v>
      </c>
      <c r="Z5638">
        <v>1805.614815764935</v>
      </c>
      <c r="AA5638">
        <v>7385</v>
      </c>
      <c r="AB5638">
        <v>495</v>
      </c>
      <c r="AC5638">
        <v>1164.9000000000001</v>
      </c>
      <c r="AD5638">
        <v>3177.232068602621</v>
      </c>
      <c r="AE5638">
        <v>979</v>
      </c>
      <c r="AF5638">
        <v>3491.91</v>
      </c>
      <c r="AG5638">
        <v>13514</v>
      </c>
      <c r="AH5638">
        <v>2551.25</v>
      </c>
      <c r="AI5638">
        <v>690</v>
      </c>
      <c r="AJ5638">
        <v>3898</v>
      </c>
      <c r="AK5638">
        <v>507</v>
      </c>
      <c r="AL5638">
        <v>67257.9609375</v>
      </c>
      <c r="AM5638">
        <v>51585.3125</v>
      </c>
      <c r="AN5638">
        <v>15672.6484375</v>
      </c>
      <c r="AO5638" s="5" t="s">
        <v>6324</v>
      </c>
    </row>
    <row r="5639" spans="1:41" ht="14.25" x14ac:dyDescent="0.45">
      <c r="A5639">
        <v>2027</v>
      </c>
      <c r="B5639" s="5" t="s">
        <v>5028</v>
      </c>
      <c r="C5639" s="5" t="s">
        <v>277</v>
      </c>
      <c r="D5639" s="5" t="s">
        <v>107</v>
      </c>
      <c r="E5639" s="5" t="s">
        <v>112</v>
      </c>
      <c r="F5639" s="5" t="s">
        <v>112</v>
      </c>
      <c r="G5639" s="5" t="s">
        <v>87</v>
      </c>
      <c r="H5639" s="5" t="s">
        <v>130</v>
      </c>
      <c r="I5639">
        <v>1554.595615036493</v>
      </c>
      <c r="J5639">
        <v>4379.1945101317151</v>
      </c>
      <c r="K5639">
        <v>272</v>
      </c>
      <c r="L5639">
        <v>365.11097004927939</v>
      </c>
      <c r="M5639">
        <v>2226.152823904305</v>
      </c>
      <c r="N5639">
        <v>1304.9610400692791</v>
      </c>
      <c r="O5639">
        <v>1589.257882439384</v>
      </c>
      <c r="P5639">
        <v>1899.60017528</v>
      </c>
      <c r="Q5639">
        <v>584.9611373536062</v>
      </c>
      <c r="R5639">
        <v>981.91224786035912</v>
      </c>
      <c r="S5639">
        <v>1951.169145371992</v>
      </c>
      <c r="T5639">
        <v>1073.819507822893</v>
      </c>
      <c r="U5639">
        <v>149.38657107778889</v>
      </c>
      <c r="V5639">
        <v>1716</v>
      </c>
      <c r="W5639">
        <v>454.60383982887902</v>
      </c>
      <c r="X5639">
        <v>2140.9837499999999</v>
      </c>
      <c r="Y5639">
        <v>10298.55277227316</v>
      </c>
      <c r="Z5639">
        <v>2140.5748106035098</v>
      </c>
      <c r="AA5639">
        <v>9147</v>
      </c>
      <c r="AB5639">
        <v>628</v>
      </c>
      <c r="AC5639">
        <v>1364.8660129295399</v>
      </c>
      <c r="AD5639">
        <v>3777.7303044523292</v>
      </c>
      <c r="AE5639">
        <v>1147.0545340012179</v>
      </c>
      <c r="AF5639">
        <v>4180.1135981140296</v>
      </c>
      <c r="AG5639">
        <v>17675</v>
      </c>
      <c r="AH5639">
        <v>3062.4577031274462</v>
      </c>
      <c r="AI5639">
        <v>808.44497289156334</v>
      </c>
      <c r="AJ5639">
        <v>4751.6402491395629</v>
      </c>
      <c r="AK5639">
        <v>594</v>
      </c>
      <c r="AL5639">
        <v>82219.15625</v>
      </c>
      <c r="AM5639">
        <v>63640.52734375</v>
      </c>
      <c r="AN5639">
        <v>18578.619140625</v>
      </c>
      <c r="AO5639" s="5" t="s">
        <v>6325</v>
      </c>
    </row>
    <row r="5640" spans="1:41" ht="14.25" x14ac:dyDescent="0.45">
      <c r="A5640">
        <v>2027</v>
      </c>
      <c r="B5640" s="5" t="s">
        <v>4071</v>
      </c>
      <c r="C5640" s="5" t="s">
        <v>277</v>
      </c>
      <c r="D5640" s="5" t="s">
        <v>107</v>
      </c>
      <c r="E5640" s="5" t="s">
        <v>112</v>
      </c>
      <c r="F5640" s="5" t="s">
        <v>112</v>
      </c>
      <c r="G5640" s="5" t="s">
        <v>87</v>
      </c>
      <c r="H5640" s="5" t="s">
        <v>130</v>
      </c>
      <c r="I5640">
        <v>1483.471199190921</v>
      </c>
      <c r="J5640">
        <v>3913.2755110380181</v>
      </c>
      <c r="K5640">
        <v>378.91478904988611</v>
      </c>
      <c r="L5640">
        <v>311.94780000000009</v>
      </c>
      <c r="M5640">
        <v>2031.6307692307689</v>
      </c>
      <c r="N5640">
        <v>1043.39547854801</v>
      </c>
      <c r="O5640">
        <v>1515.2862680807059</v>
      </c>
      <c r="P5640">
        <v>2285.34058946099</v>
      </c>
      <c r="Q5640">
        <v>515.50345610174384</v>
      </c>
      <c r="R5640">
        <v>1007.337889709135</v>
      </c>
      <c r="S5640">
        <v>2030</v>
      </c>
      <c r="T5640">
        <v>975.1955359958057</v>
      </c>
      <c r="U5640">
        <v>149.38657107778889</v>
      </c>
      <c r="V5640">
        <v>1445</v>
      </c>
      <c r="W5640">
        <v>396.66837470537331</v>
      </c>
      <c r="X5640">
        <v>1397.063212719482</v>
      </c>
      <c r="Y5640">
        <v>7967.5813846467399</v>
      </c>
      <c r="Z5640">
        <v>1446</v>
      </c>
      <c r="AA5640">
        <v>9147</v>
      </c>
      <c r="AB5640">
        <v>87.02</v>
      </c>
      <c r="AC5640">
        <v>1392.2833599999999</v>
      </c>
      <c r="AD5640">
        <v>1941.2123102947889</v>
      </c>
      <c r="AE5640">
        <v>1434.1110823467729</v>
      </c>
      <c r="AF5640">
        <v>2884.3239213651291</v>
      </c>
      <c r="AG5640">
        <v>12783</v>
      </c>
      <c r="AH5640">
        <v>2635</v>
      </c>
      <c r="AI5640">
        <v>824.61387234939457</v>
      </c>
      <c r="AJ5640">
        <v>4725</v>
      </c>
      <c r="AK5640">
        <v>593.05278405683862</v>
      </c>
      <c r="AL5640">
        <v>68739.6171875</v>
      </c>
      <c r="AM5640">
        <v>53933.95703125</v>
      </c>
      <c r="AN5640">
        <v>14805.6572265625</v>
      </c>
      <c r="AO5640" s="5" t="s">
        <v>4957</v>
      </c>
    </row>
    <row r="5641" spans="1:41" ht="14.25" x14ac:dyDescent="0.45">
      <c r="A5641">
        <v>2027</v>
      </c>
      <c r="B5641" s="5" t="s">
        <v>5028</v>
      </c>
      <c r="C5641" s="5" t="s">
        <v>277</v>
      </c>
      <c r="D5641" s="5" t="s">
        <v>107</v>
      </c>
      <c r="E5641" s="5" t="s">
        <v>113</v>
      </c>
      <c r="F5641" s="5" t="s">
        <v>113</v>
      </c>
      <c r="G5641" s="5" t="s">
        <v>86</v>
      </c>
      <c r="H5641" s="5" t="s">
        <v>130</v>
      </c>
      <c r="I5641">
        <v>4185.9443291960997</v>
      </c>
      <c r="J5641">
        <v>13768.83444912079</v>
      </c>
      <c r="K5641">
        <v>104.8708</v>
      </c>
      <c r="L5641">
        <v>238</v>
      </c>
      <c r="M5641">
        <v>3717</v>
      </c>
      <c r="N5641">
        <v>4100.3999999999996</v>
      </c>
      <c r="O5641">
        <v>2116.032684563635</v>
      </c>
      <c r="P5641">
        <v>3111</v>
      </c>
      <c r="Q5641">
        <v>1293.283677433888</v>
      </c>
      <c r="R5641">
        <v>2385</v>
      </c>
      <c r="S5641">
        <v>4000</v>
      </c>
      <c r="T5641">
        <v>4000</v>
      </c>
      <c r="U5641">
        <v>250</v>
      </c>
      <c r="V5641">
        <v>2192</v>
      </c>
      <c r="W5641">
        <v>1660.2413428802099</v>
      </c>
      <c r="X5641">
        <v>3145.35</v>
      </c>
      <c r="Y5641">
        <v>17873</v>
      </c>
      <c r="Z5641">
        <v>1634.12</v>
      </c>
      <c r="AA5641">
        <v>17483</v>
      </c>
      <c r="AB5641">
        <v>564</v>
      </c>
      <c r="AC5641">
        <v>2591.334165935752</v>
      </c>
      <c r="AD5641">
        <v>2874.259</v>
      </c>
      <c r="AE5641">
        <v>5350</v>
      </c>
      <c r="AF5641">
        <v>8670</v>
      </c>
      <c r="AG5641">
        <v>35976</v>
      </c>
      <c r="AH5641">
        <v>8177</v>
      </c>
      <c r="AI5641">
        <v>1367</v>
      </c>
      <c r="AJ5641">
        <v>4698</v>
      </c>
      <c r="AK5641">
        <v>2437</v>
      </c>
      <c r="AL5641">
        <v>159962.671875</v>
      </c>
      <c r="AM5641">
        <v>125799.9140625</v>
      </c>
      <c r="AN5641">
        <v>34162.75390625</v>
      </c>
      <c r="AO5641" s="5" t="s">
        <v>6326</v>
      </c>
    </row>
    <row r="5642" spans="1:41" ht="14.25" x14ac:dyDescent="0.45">
      <c r="A5642">
        <v>2027</v>
      </c>
      <c r="B5642" s="5" t="s">
        <v>4071</v>
      </c>
      <c r="C5642" s="5" t="s">
        <v>277</v>
      </c>
      <c r="D5642" s="5" t="s">
        <v>107</v>
      </c>
      <c r="E5642" s="5" t="s">
        <v>113</v>
      </c>
      <c r="F5642" s="5" t="s">
        <v>113</v>
      </c>
      <c r="G5642" s="5" t="s">
        <v>86</v>
      </c>
      <c r="H5642" s="5" t="s">
        <v>130</v>
      </c>
      <c r="I5642">
        <v>-1371.3075935814907</v>
      </c>
      <c r="J5642">
        <v>4445.233312708061</v>
      </c>
      <c r="K5642">
        <v>198.67664024448041</v>
      </c>
      <c r="L5642">
        <v>244.81501236466889</v>
      </c>
      <c r="M5642">
        <v>3106.222421407208</v>
      </c>
      <c r="N5642">
        <v>3602.4032535137903</v>
      </c>
      <c r="O5642">
        <v>1833.7863919076356</v>
      </c>
      <c r="P5642">
        <v>2507.7653256116159</v>
      </c>
      <c r="Q5642">
        <v>1112.4815901997904</v>
      </c>
      <c r="R5642">
        <v>2453.2932961753586</v>
      </c>
      <c r="S5642">
        <v>3072.5312686271682</v>
      </c>
      <c r="T5642">
        <v>3085.9035172017088</v>
      </c>
      <c r="U5642">
        <v>257.15862643347572</v>
      </c>
      <c r="V5642">
        <v>2178.6478831444065</v>
      </c>
      <c r="W5642">
        <v>1542.9517586008544</v>
      </c>
      <c r="X5642">
        <v>3055.0444820296916</v>
      </c>
      <c r="Y5642">
        <v>17382.894512397226</v>
      </c>
      <c r="Z5642">
        <v>791.01993490937139</v>
      </c>
      <c r="AA5642">
        <v>15553.982361202347</v>
      </c>
      <c r="AB5642">
        <v>806.44945249537989</v>
      </c>
      <c r="AC5642">
        <v>2432.9997260338114</v>
      </c>
      <c r="AD5642">
        <v>2149.9798394696027</v>
      </c>
      <c r="AE5642">
        <v>5055.7643616611449</v>
      </c>
      <c r="AF5642">
        <v>8891.722394465005</v>
      </c>
      <c r="AG5642">
        <v>35374.740652188921</v>
      </c>
      <c r="AH5642">
        <v>3978.7582681787367</v>
      </c>
      <c r="AI5642">
        <v>1130.4693218015593</v>
      </c>
      <c r="AJ5642">
        <v>4776.9701332879522</v>
      </c>
      <c r="AK5642">
        <v>2324.6430071777249</v>
      </c>
      <c r="AL5642">
        <v>131976</v>
      </c>
      <c r="AM5642">
        <v>105690.578125</v>
      </c>
      <c r="AN5642">
        <v>26285.416015625</v>
      </c>
      <c r="AO5642" s="5" t="s">
        <v>4958</v>
      </c>
    </row>
    <row r="5643" spans="1:41" ht="14.25" x14ac:dyDescent="0.45">
      <c r="A5643">
        <v>2027</v>
      </c>
      <c r="B5643" s="5" t="s">
        <v>4071</v>
      </c>
      <c r="C5643" s="5" t="s">
        <v>277</v>
      </c>
      <c r="D5643" s="5" t="s">
        <v>107</v>
      </c>
      <c r="E5643" s="5" t="s">
        <v>113</v>
      </c>
      <c r="F5643" s="5" t="s">
        <v>113</v>
      </c>
      <c r="G5643" s="5" t="s">
        <v>87</v>
      </c>
      <c r="H5643" s="5" t="s">
        <v>130</v>
      </c>
      <c r="I5643">
        <v>-1625.0828601939829</v>
      </c>
      <c r="J5643">
        <v>4321.4895941454997</v>
      </c>
      <c r="K5643">
        <v>231.2788391032401</v>
      </c>
      <c r="L5643">
        <v>287.76580000000013</v>
      </c>
      <c r="M5643">
        <v>3608.8847026020999</v>
      </c>
      <c r="N5643">
        <v>4218.2988632726674</v>
      </c>
      <c r="O5643">
        <v>2126.3621214373638</v>
      </c>
      <c r="P5643">
        <v>2903.0859563022441</v>
      </c>
      <c r="Q5643">
        <v>1295.043721191156</v>
      </c>
      <c r="R5643">
        <v>2808.5847972204851</v>
      </c>
      <c r="S5643">
        <v>3577</v>
      </c>
      <c r="T5643">
        <v>3656.9832599842712</v>
      </c>
      <c r="U5643">
        <v>276.1147917120532</v>
      </c>
      <c r="V5643">
        <v>2636</v>
      </c>
      <c r="W5643">
        <v>1808.518425708389</v>
      </c>
      <c r="X5643">
        <v>3628.3010383373371</v>
      </c>
      <c r="Y5643">
        <v>20399</v>
      </c>
      <c r="Z5643">
        <v>921</v>
      </c>
      <c r="AA5643">
        <v>18302</v>
      </c>
      <c r="AB5643">
        <v>784</v>
      </c>
      <c r="AC5643">
        <v>2826.71922</v>
      </c>
      <c r="AD5643">
        <v>2502.7990722009549</v>
      </c>
      <c r="AE5643">
        <v>5873.9099103192884</v>
      </c>
      <c r="AF5643">
        <v>10537.23156531868</v>
      </c>
      <c r="AG5643">
        <v>41949</v>
      </c>
      <c r="AH5643">
        <v>4489</v>
      </c>
      <c r="AI5643">
        <v>1313.40673291592</v>
      </c>
      <c r="AJ5643">
        <v>5661</v>
      </c>
      <c r="AK5643">
        <v>2516.2775325603361</v>
      </c>
      <c r="AL5643">
        <v>153833.96875</v>
      </c>
      <c r="AM5643">
        <v>123591.1640625</v>
      </c>
      <c r="AN5643">
        <v>30242.810546875</v>
      </c>
      <c r="AO5643" s="5" t="s">
        <v>4959</v>
      </c>
    </row>
    <row r="5644" spans="1:41" ht="14.25" x14ac:dyDescent="0.45">
      <c r="A5644">
        <v>2027</v>
      </c>
      <c r="B5644" s="5" t="s">
        <v>5028</v>
      </c>
      <c r="C5644" s="5" t="s">
        <v>277</v>
      </c>
      <c r="D5644" s="5" t="s">
        <v>107</v>
      </c>
      <c r="E5644" s="5" t="s">
        <v>113</v>
      </c>
      <c r="F5644" s="5" t="s">
        <v>113</v>
      </c>
      <c r="G5644" s="5" t="s">
        <v>87</v>
      </c>
      <c r="H5644" s="5" t="s">
        <v>130</v>
      </c>
      <c r="I5644">
        <v>5002.590960488963</v>
      </c>
      <c r="J5644">
        <v>16994.224268490008</v>
      </c>
      <c r="K5644">
        <v>121.04726243554261</v>
      </c>
      <c r="L5644">
        <v>284.90626515320821</v>
      </c>
      <c r="M5644">
        <v>4355.0579191854213</v>
      </c>
      <c r="N5644">
        <v>4861.0660904885372</v>
      </c>
      <c r="O5644">
        <v>2479.2695453763909</v>
      </c>
      <c r="P5644">
        <v>3673.719113534964</v>
      </c>
      <c r="Q5644">
        <v>1537.714852111611</v>
      </c>
      <c r="R5644">
        <v>2775.257175442699</v>
      </c>
      <c r="S5644">
        <v>4604.5289566300708</v>
      </c>
      <c r="T5644">
        <v>4772.5311458795231</v>
      </c>
      <c r="U5644">
        <v>272.03427754882091</v>
      </c>
      <c r="V5644">
        <v>2663</v>
      </c>
      <c r="W5644">
        <v>1945.2373441133971</v>
      </c>
      <c r="X5644">
        <v>3790.1467499999999</v>
      </c>
      <c r="Y5644">
        <v>22774</v>
      </c>
      <c r="Z5644">
        <v>1937.2659544895939</v>
      </c>
      <c r="AA5644">
        <v>21204</v>
      </c>
      <c r="AB5644">
        <v>715</v>
      </c>
      <c r="AC5644">
        <v>3036.1609848303051</v>
      </c>
      <c r="AD5644">
        <v>3417.4951947782602</v>
      </c>
      <c r="AE5644">
        <v>6268.3776883621204</v>
      </c>
      <c r="AF5644">
        <v>10378.72823058115</v>
      </c>
      <c r="AG5644">
        <v>47052</v>
      </c>
      <c r="AH5644">
        <v>9989.9622671694851</v>
      </c>
      <c r="AI5644">
        <v>1601.6583738300969</v>
      </c>
      <c r="AJ5644">
        <v>5726.8357851353694</v>
      </c>
      <c r="AK5644">
        <v>2684</v>
      </c>
      <c r="AL5644">
        <v>196917.8125</v>
      </c>
      <c r="AM5644">
        <v>156441.875</v>
      </c>
      <c r="AN5644">
        <v>40475.9375</v>
      </c>
      <c r="AO5644" s="5" t="s">
        <v>6327</v>
      </c>
    </row>
    <row r="5645" spans="1:41" ht="14.25" x14ac:dyDescent="0.45">
      <c r="A5645">
        <v>2027</v>
      </c>
      <c r="B5645" s="5" t="s">
        <v>5028</v>
      </c>
      <c r="C5645" s="5" t="s">
        <v>277</v>
      </c>
      <c r="D5645" s="5" t="s">
        <v>107</v>
      </c>
      <c r="E5645" s="5" t="s">
        <v>114</v>
      </c>
      <c r="F5645" s="5" t="s">
        <v>115</v>
      </c>
      <c r="G5645" s="5" t="s">
        <v>86</v>
      </c>
      <c r="H5645" s="5" t="s">
        <v>130</v>
      </c>
      <c r="I5645">
        <v>15718.036011380471</v>
      </c>
      <c r="J5645">
        <v>39912.744347156498</v>
      </c>
      <c r="K5645">
        <v>2566.8708000000001</v>
      </c>
      <c r="L5645">
        <v>3208</v>
      </c>
      <c r="M5645">
        <v>14927.20266475465</v>
      </c>
      <c r="N5645">
        <v>12411.625</v>
      </c>
      <c r="O5645">
        <v>11781.51670711364</v>
      </c>
      <c r="P5645">
        <v>11875.464959999999</v>
      </c>
      <c r="Q5645">
        <v>5316.5834845449363</v>
      </c>
      <c r="R5645">
        <v>8914.9733356444412</v>
      </c>
      <c r="S5645">
        <v>16484</v>
      </c>
      <c r="T5645">
        <v>13850</v>
      </c>
      <c r="U5645">
        <v>2124.1999999999998</v>
      </c>
      <c r="V5645">
        <v>11606</v>
      </c>
      <c r="W5645">
        <v>6065.3642104985011</v>
      </c>
      <c r="X5645">
        <v>23104</v>
      </c>
      <c r="Y5645">
        <v>60514</v>
      </c>
      <c r="Z5645">
        <v>8495.9367041092573</v>
      </c>
      <c r="AA5645">
        <v>82428</v>
      </c>
      <c r="AB5645">
        <v>2407</v>
      </c>
      <c r="AC5645">
        <v>11620.77848683824</v>
      </c>
      <c r="AD5645">
        <v>17099.465928295758</v>
      </c>
      <c r="AE5645">
        <v>15589</v>
      </c>
      <c r="AF5645">
        <v>38457.19</v>
      </c>
      <c r="AG5645">
        <v>128011</v>
      </c>
      <c r="AH5645">
        <v>23802.839420732089</v>
      </c>
      <c r="AI5645">
        <v>6653</v>
      </c>
      <c r="AJ5645">
        <v>32058.692076925781</v>
      </c>
      <c r="AK5645">
        <v>8588</v>
      </c>
      <c r="AL5645">
        <v>635591.5</v>
      </c>
      <c r="AM5645">
        <v>488262.21875</v>
      </c>
      <c r="AN5645">
        <v>147329.265625</v>
      </c>
      <c r="AO5645" s="5" t="s">
        <v>6328</v>
      </c>
    </row>
    <row r="5646" spans="1:41" ht="14.25" x14ac:dyDescent="0.45">
      <c r="A5646">
        <v>2027</v>
      </c>
      <c r="B5646" s="5" t="s">
        <v>4071</v>
      </c>
      <c r="C5646" s="5" t="s">
        <v>277</v>
      </c>
      <c r="D5646" s="5" t="s">
        <v>107</v>
      </c>
      <c r="E5646" s="5" t="s">
        <v>114</v>
      </c>
      <c r="F5646" s="5" t="s">
        <v>115</v>
      </c>
      <c r="G5646" s="5" t="s">
        <v>86</v>
      </c>
      <c r="H5646" s="5" t="s">
        <v>130</v>
      </c>
      <c r="I5646">
        <v>12073.513853892176</v>
      </c>
      <c r="J5646">
        <v>26717.82044133513</v>
      </c>
      <c r="K5646">
        <v>3079.7977149279432</v>
      </c>
      <c r="L5646">
        <v>3526.1590856558191</v>
      </c>
      <c r="M5646">
        <v>13650.878053684262</v>
      </c>
      <c r="N5646">
        <v>12337.571006018263</v>
      </c>
      <c r="O5646">
        <v>11664.252517033947</v>
      </c>
      <c r="P5646">
        <v>11523.512083349522</v>
      </c>
      <c r="Q5646">
        <v>5098.6764167745523</v>
      </c>
      <c r="R5646">
        <v>9092.1788731291563</v>
      </c>
      <c r="S5646">
        <v>13222.067936703588</v>
      </c>
      <c r="T5646">
        <v>12395.04579409353</v>
      </c>
      <c r="U5646">
        <v>2238.1750883924428</v>
      </c>
      <c r="V5646">
        <v>12565.799122045359</v>
      </c>
      <c r="W5646">
        <v>5955.7937881992975</v>
      </c>
      <c r="X5646">
        <v>15451.118910628955</v>
      </c>
      <c r="Y5646">
        <v>60319.127416236064</v>
      </c>
      <c r="Z5646">
        <v>6688.1815562818365</v>
      </c>
      <c r="AA5646">
        <v>86829.095898010215</v>
      </c>
      <c r="AB5646">
        <v>2102.2820574387215</v>
      </c>
      <c r="AC5646">
        <v>12158.824765865642</v>
      </c>
      <c r="AD5646">
        <v>15343.71287759012</v>
      </c>
      <c r="AE5646">
        <v>16205.390927937353</v>
      </c>
      <c r="AF5646">
        <v>37018.910046153978</v>
      </c>
      <c r="AG5646">
        <v>123396.02394234472</v>
      </c>
      <c r="AH5646">
        <v>21630.126386572509</v>
      </c>
      <c r="AI5646">
        <v>6009.2827824974611</v>
      </c>
      <c r="AJ5646">
        <v>31374.761795756815</v>
      </c>
      <c r="AK5646">
        <v>8592.6154211662069</v>
      </c>
      <c r="AL5646">
        <v>598260.75</v>
      </c>
      <c r="AM5646">
        <v>469163.71875</v>
      </c>
      <c r="AN5646">
        <v>129096.96875</v>
      </c>
      <c r="AO5646" s="5" t="s">
        <v>4960</v>
      </c>
    </row>
    <row r="5647" spans="1:41" ht="14.25" x14ac:dyDescent="0.45">
      <c r="A5647">
        <v>2027</v>
      </c>
      <c r="B5647" s="5" t="s">
        <v>5028</v>
      </c>
      <c r="C5647" s="5" t="s">
        <v>277</v>
      </c>
      <c r="D5647" s="5" t="s">
        <v>107</v>
      </c>
      <c r="E5647" s="5" t="s">
        <v>114</v>
      </c>
      <c r="F5647" s="5" t="s">
        <v>115</v>
      </c>
      <c r="G5647" s="5" t="s">
        <v>87</v>
      </c>
      <c r="H5647" s="5" t="s">
        <v>130</v>
      </c>
      <c r="I5647">
        <v>18784.508030538669</v>
      </c>
      <c r="J5647">
        <v>49610.804118908323</v>
      </c>
      <c r="K5647">
        <v>2962.5830594857548</v>
      </c>
      <c r="L5647">
        <v>3840.2491538297982</v>
      </c>
      <c r="M5647">
        <v>17489.5970342818</v>
      </c>
      <c r="N5647">
        <v>14714.108237089011</v>
      </c>
      <c r="O5647">
        <v>13803.924572324609</v>
      </c>
      <c r="P5647">
        <v>14023.50262667919</v>
      </c>
      <c r="Q5647">
        <v>6321.4200637694021</v>
      </c>
      <c r="R5647">
        <v>10373.72902248535</v>
      </c>
      <c r="S5647">
        <v>18975.263830272521</v>
      </c>
      <c r="T5647">
        <v>16524.889092607849</v>
      </c>
      <c r="U5647">
        <v>2388.8779924696751</v>
      </c>
      <c r="V5647">
        <v>14097</v>
      </c>
      <c r="W5647">
        <v>7106.5408764259691</v>
      </c>
      <c r="X5647">
        <v>27840.32</v>
      </c>
      <c r="Y5647">
        <v>74654.222954077341</v>
      </c>
      <c r="Z5647">
        <v>10072.01975887291</v>
      </c>
      <c r="AA5647">
        <v>102469</v>
      </c>
      <c r="AB5647">
        <v>3051</v>
      </c>
      <c r="AC5647">
        <v>13640.00004628559</v>
      </c>
      <c r="AD5647">
        <v>20331.27238819651</v>
      </c>
      <c r="AE5647">
        <v>18264.998090444318</v>
      </c>
      <c r="AF5647">
        <v>46036.530971375229</v>
      </c>
      <c r="AG5647">
        <v>167424</v>
      </c>
      <c r="AH5647">
        <v>28905.024683177951</v>
      </c>
      <c r="AI5647">
        <v>7795.0498618080728</v>
      </c>
      <c r="AJ5647">
        <v>39079.366754102659</v>
      </c>
      <c r="AK5647">
        <v>9758</v>
      </c>
      <c r="AL5647">
        <v>780337.8125</v>
      </c>
      <c r="AM5647">
        <v>605794.375</v>
      </c>
      <c r="AN5647">
        <v>174543.46875</v>
      </c>
      <c r="AO5647" s="5" t="s">
        <v>6329</v>
      </c>
    </row>
    <row r="5648" spans="1:41" ht="14.25" x14ac:dyDescent="0.45">
      <c r="A5648">
        <v>2027</v>
      </c>
      <c r="B5648" s="5" t="s">
        <v>4071</v>
      </c>
      <c r="C5648" s="5" t="s">
        <v>277</v>
      </c>
      <c r="D5648" s="5" t="s">
        <v>107</v>
      </c>
      <c r="E5648" s="5" t="s">
        <v>114</v>
      </c>
      <c r="F5648" s="5" t="s">
        <v>115</v>
      </c>
      <c r="G5648" s="5" t="s">
        <v>87</v>
      </c>
      <c r="H5648" s="5" t="s">
        <v>130</v>
      </c>
      <c r="I5648">
        <v>14268.86958426061</v>
      </c>
      <c r="J5648">
        <v>30078.64223154584</v>
      </c>
      <c r="K5648">
        <v>3585.182632970033</v>
      </c>
      <c r="L5648">
        <v>4144.7948000000024</v>
      </c>
      <c r="M5648">
        <v>15859.84800178934</v>
      </c>
      <c r="N5648">
        <v>14446.900607107011</v>
      </c>
      <c r="O5648">
        <v>13525.252906528631</v>
      </c>
      <c r="P5648">
        <v>13511.509834425729</v>
      </c>
      <c r="Q5648">
        <v>5935.387100422462</v>
      </c>
      <c r="R5648">
        <v>10408.92884535667</v>
      </c>
      <c r="S5648">
        <v>15393</v>
      </c>
      <c r="T5648">
        <v>14688.88276093682</v>
      </c>
      <c r="U5648">
        <v>2411.728871783776</v>
      </c>
      <c r="V5648">
        <v>15202</v>
      </c>
      <c r="W5648">
        <v>6980.8811232343814</v>
      </c>
      <c r="X5648">
        <v>18208.43037552953</v>
      </c>
      <c r="Y5648">
        <v>70344.94830698648</v>
      </c>
      <c r="Z5648">
        <v>7787</v>
      </c>
      <c r="AA5648">
        <v>102470</v>
      </c>
      <c r="AB5648">
        <v>2043.76</v>
      </c>
      <c r="AC5648">
        <v>14126.42324</v>
      </c>
      <c r="AD5648">
        <v>17861.66997901904</v>
      </c>
      <c r="AE5648">
        <v>18827.817034758671</v>
      </c>
      <c r="AF5648">
        <v>43869.658784539322</v>
      </c>
      <c r="AG5648">
        <v>146329</v>
      </c>
      <c r="AH5648">
        <v>24298</v>
      </c>
      <c r="AI5648">
        <v>6981.730785891541</v>
      </c>
      <c r="AJ5648">
        <v>37181</v>
      </c>
      <c r="AK5648">
        <v>9681.7754653356387</v>
      </c>
      <c r="AL5648">
        <v>700453</v>
      </c>
      <c r="AM5648">
        <v>551344.625</v>
      </c>
      <c r="AN5648">
        <v>149108.421875</v>
      </c>
      <c r="AO5648" s="5" t="s">
        <v>4961</v>
      </c>
    </row>
    <row r="5649" spans="1:41" ht="14.25" x14ac:dyDescent="0.45">
      <c r="A5649">
        <v>2027</v>
      </c>
      <c r="B5649" s="5" t="s">
        <v>4071</v>
      </c>
      <c r="C5649" s="5" t="s">
        <v>277</v>
      </c>
      <c r="D5649" s="5" t="s">
        <v>107</v>
      </c>
      <c r="E5649" s="5" t="s">
        <v>29</v>
      </c>
      <c r="F5649" s="5" t="s">
        <v>29</v>
      </c>
      <c r="G5649" s="5" t="s">
        <v>86</v>
      </c>
      <c r="H5649" s="5" t="s">
        <v>130</v>
      </c>
      <c r="I5649">
        <v>569.03191781677583</v>
      </c>
      <c r="J5649">
        <v>4296.1537312679902</v>
      </c>
      <c r="K5649">
        <v>122.36430353309362</v>
      </c>
      <c r="L5649">
        <v>372.36569107567283</v>
      </c>
      <c r="M5649">
        <v>1028.6345057339029</v>
      </c>
      <c r="N5649">
        <v>642.77907540137448</v>
      </c>
      <c r="O5649">
        <v>1044.0640233199115</v>
      </c>
      <c r="P5649">
        <v>1636.6412459295584</v>
      </c>
      <c r="Q5649">
        <v>1.484455239351379</v>
      </c>
      <c r="R5649">
        <v>633.10544939437705</v>
      </c>
      <c r="S5649">
        <v>1125.3261492728898</v>
      </c>
      <c r="T5649">
        <v>1491.5200333141593</v>
      </c>
      <c r="U5649">
        <v>38.791293384213297</v>
      </c>
      <c r="V5649">
        <v>1114.0111697098168</v>
      </c>
      <c r="W5649">
        <v>440.25556845411046</v>
      </c>
      <c r="X5649">
        <v>2034.6390523416599</v>
      </c>
      <c r="Y5649">
        <v>3605.3639425973297</v>
      </c>
      <c r="Z5649">
        <v>1138.6983978474304</v>
      </c>
      <c r="AA5649">
        <v>7787.7918429113788</v>
      </c>
      <c r="AB5649">
        <v>148.43195917740221</v>
      </c>
      <c r="AC5649">
        <v>1146.4954474008935</v>
      </c>
      <c r="AD5649">
        <v>1379.6075743127551</v>
      </c>
      <c r="AE5649">
        <v>1798.0531160228622</v>
      </c>
      <c r="AF5649">
        <v>1000.580800774508</v>
      </c>
      <c r="AG5649">
        <v>5339.6417192646904</v>
      </c>
      <c r="AH5649">
        <v>743.70274764561179</v>
      </c>
      <c r="AI5649">
        <v>736.50230610547453</v>
      </c>
      <c r="AJ5649">
        <v>1486.843556766185</v>
      </c>
      <c r="AK5649">
        <v>617.18070344034174</v>
      </c>
      <c r="AL5649">
        <v>43520.0625</v>
      </c>
      <c r="AM5649">
        <v>32607.833984375</v>
      </c>
      <c r="AN5649">
        <v>10912.2294921875</v>
      </c>
      <c r="AO5649" s="5" t="s">
        <v>4962</v>
      </c>
    </row>
    <row r="5650" spans="1:41" ht="14.25" x14ac:dyDescent="0.45">
      <c r="A5650">
        <v>2027</v>
      </c>
      <c r="B5650" s="5" t="s">
        <v>5028</v>
      </c>
      <c r="C5650" s="5" t="s">
        <v>277</v>
      </c>
      <c r="D5650" s="5" t="s">
        <v>107</v>
      </c>
      <c r="E5650" s="5" t="s">
        <v>29</v>
      </c>
      <c r="F5650" s="5" t="s">
        <v>29</v>
      </c>
      <c r="G5650" s="5" t="s">
        <v>86</v>
      </c>
      <c r="H5650" s="5" t="s">
        <v>130</v>
      </c>
      <c r="I5650">
        <v>510.42071218232172</v>
      </c>
      <c r="J5650">
        <v>4195.7308747202051</v>
      </c>
      <c r="K5650">
        <v>173</v>
      </c>
      <c r="L5650">
        <v>362</v>
      </c>
      <c r="M5650">
        <v>1100</v>
      </c>
      <c r="N5650">
        <v>276.39100000000002</v>
      </c>
      <c r="O5650">
        <v>1015</v>
      </c>
      <c r="P5650">
        <v>1357.578</v>
      </c>
      <c r="Q5650">
        <v>1.6927715192863431</v>
      </c>
      <c r="R5650">
        <v>628.97540750000007</v>
      </c>
      <c r="S5650">
        <v>1094</v>
      </c>
      <c r="T5650">
        <v>1650</v>
      </c>
      <c r="U5650">
        <v>35.200000000000003</v>
      </c>
      <c r="V5650">
        <v>1089</v>
      </c>
      <c r="W5650">
        <v>570</v>
      </c>
      <c r="X5650">
        <v>2300</v>
      </c>
      <c r="Y5650">
        <v>3560</v>
      </c>
      <c r="Z5650">
        <v>1192.2746858160001</v>
      </c>
      <c r="AA5650">
        <v>7415</v>
      </c>
      <c r="AB5650">
        <v>302</v>
      </c>
      <c r="AC5650">
        <v>984.0625</v>
      </c>
      <c r="AD5650">
        <v>1485.3107827902049</v>
      </c>
      <c r="AE5650">
        <v>1755</v>
      </c>
      <c r="AF5650">
        <v>1326.78</v>
      </c>
      <c r="AG5650">
        <v>5500</v>
      </c>
      <c r="AH5650">
        <v>728.63699999999994</v>
      </c>
      <c r="AI5650">
        <v>716</v>
      </c>
      <c r="AJ5650">
        <v>1653</v>
      </c>
      <c r="AK5650">
        <v>680</v>
      </c>
      <c r="AL5650">
        <v>43657.0546875</v>
      </c>
      <c r="AM5650">
        <v>31843.10546875</v>
      </c>
      <c r="AN5650">
        <v>11813.947265625</v>
      </c>
      <c r="AO5650" s="5" t="s">
        <v>6330</v>
      </c>
    </row>
    <row r="5651" spans="1:41" ht="14.25" x14ac:dyDescent="0.45">
      <c r="A5651">
        <v>2027</v>
      </c>
      <c r="B5651" s="5" t="s">
        <v>5028</v>
      </c>
      <c r="C5651" s="5" t="s">
        <v>277</v>
      </c>
      <c r="D5651" s="5" t="s">
        <v>107</v>
      </c>
      <c r="E5651" s="5" t="s">
        <v>29</v>
      </c>
      <c r="F5651" s="5" t="s">
        <v>29</v>
      </c>
      <c r="G5651" s="5" t="s">
        <v>87</v>
      </c>
      <c r="H5651" s="5" t="s">
        <v>130</v>
      </c>
      <c r="I5651">
        <v>610</v>
      </c>
      <c r="J5651">
        <v>5275.5129287957507</v>
      </c>
      <c r="K5651">
        <v>199</v>
      </c>
      <c r="L5651">
        <v>433.3448234683251</v>
      </c>
      <c r="M5651">
        <v>1288.8253191024919</v>
      </c>
      <c r="N5651">
        <v>327.66435416452481</v>
      </c>
      <c r="O5651">
        <v>1189.2342717173001</v>
      </c>
      <c r="P5651">
        <v>1603.1367086400001</v>
      </c>
      <c r="Q5651">
        <v>2.0127060689445782</v>
      </c>
      <c r="R5651">
        <v>731.8945546504699</v>
      </c>
      <c r="S5651">
        <v>1259.3386696383241</v>
      </c>
      <c r="T5651">
        <v>1968.669097675303</v>
      </c>
      <c r="U5651">
        <v>42.067258415505357</v>
      </c>
      <c r="V5651">
        <v>1323</v>
      </c>
      <c r="W5651">
        <v>667.84584717129133</v>
      </c>
      <c r="X5651">
        <v>2771.5</v>
      </c>
      <c r="Y5651">
        <v>4226.2648840682932</v>
      </c>
      <c r="Z5651">
        <v>1413.4538205462959</v>
      </c>
      <c r="AA5651">
        <v>9185</v>
      </c>
      <c r="AB5651">
        <v>383</v>
      </c>
      <c r="AC5651">
        <v>1160.775972871407</v>
      </c>
      <c r="AD5651">
        <v>1766.0351634761739</v>
      </c>
      <c r="AE5651">
        <v>2056.2622136589762</v>
      </c>
      <c r="AF5651">
        <v>1588.268632268796</v>
      </c>
      <c r="AG5651">
        <v>7193</v>
      </c>
      <c r="AH5651">
        <v>874.63792001319848</v>
      </c>
      <c r="AI5651">
        <v>838.90811679762237</v>
      </c>
      <c r="AJ5651">
        <v>2014.997776251334</v>
      </c>
      <c r="AK5651">
        <v>797</v>
      </c>
      <c r="AL5651">
        <v>53190.6484375</v>
      </c>
      <c r="AM5651">
        <v>39186.65234375</v>
      </c>
      <c r="AN5651">
        <v>14003.994140625</v>
      </c>
      <c r="AO5651" s="5" t="s">
        <v>6331</v>
      </c>
    </row>
    <row r="5652" spans="1:41" ht="14.25" x14ac:dyDescent="0.45">
      <c r="A5652">
        <v>2027</v>
      </c>
      <c r="B5652" s="5" t="s">
        <v>4071</v>
      </c>
      <c r="C5652" s="5" t="s">
        <v>277</v>
      </c>
      <c r="D5652" s="5" t="s">
        <v>107</v>
      </c>
      <c r="E5652" s="5" t="s">
        <v>29</v>
      </c>
      <c r="F5652" s="5" t="s">
        <v>29</v>
      </c>
      <c r="G5652" s="5" t="s">
        <v>87</v>
      </c>
      <c r="H5652" s="5" t="s">
        <v>130</v>
      </c>
      <c r="I5652">
        <v>674.33741406785362</v>
      </c>
      <c r="J5652">
        <v>5126.240970013534</v>
      </c>
      <c r="K5652">
        <v>142.44389292060529</v>
      </c>
      <c r="L5652">
        <v>437.69420000000008</v>
      </c>
      <c r="M5652">
        <v>1195.0925686223111</v>
      </c>
      <c r="N5652">
        <v>752.6737159301465</v>
      </c>
      <c r="O5652">
        <v>1210.6416545241641</v>
      </c>
      <c r="P5652">
        <v>1851.7441421466019</v>
      </c>
      <c r="Q5652">
        <v>1.7280595508695731</v>
      </c>
      <c r="R5652">
        <v>724.79321692948997</v>
      </c>
      <c r="S5652">
        <v>1310</v>
      </c>
      <c r="T5652">
        <v>1767.541908992398</v>
      </c>
      <c r="U5652">
        <v>42.067258415505357</v>
      </c>
      <c r="V5652">
        <v>1347</v>
      </c>
      <c r="W5652">
        <v>516.03059080212688</v>
      </c>
      <c r="X5652">
        <v>2569.4490225379691</v>
      </c>
      <c r="Y5652">
        <v>4178.8753266595268</v>
      </c>
      <c r="Z5652">
        <v>1325</v>
      </c>
      <c r="AA5652">
        <v>9185</v>
      </c>
      <c r="AB5652">
        <v>144.30000000000001</v>
      </c>
      <c r="AC5652">
        <v>1332.02675</v>
      </c>
      <c r="AD5652">
        <v>1606.0060162439449</v>
      </c>
      <c r="AE5652">
        <v>2089.0218099518002</v>
      </c>
      <c r="AF5652">
        <v>1185.7490742329189</v>
      </c>
      <c r="AG5652">
        <v>6332</v>
      </c>
      <c r="AH5652">
        <v>733</v>
      </c>
      <c r="AI5652">
        <v>855.68627913357489</v>
      </c>
      <c r="AJ5652">
        <v>1762</v>
      </c>
      <c r="AK5652">
        <v>717.05554117338659</v>
      </c>
      <c r="AL5652">
        <v>51115.20703125</v>
      </c>
      <c r="AM5652">
        <v>38347.953125</v>
      </c>
      <c r="AN5652">
        <v>12767.248046875</v>
      </c>
      <c r="AO5652" s="5" t="s">
        <v>4963</v>
      </c>
    </row>
    <row r="5653" spans="1:41" ht="14.25" x14ac:dyDescent="0.45">
      <c r="A5653">
        <v>2028</v>
      </c>
      <c r="B5653" s="5" t="s">
        <v>5028</v>
      </c>
      <c r="C5653" s="5" t="s">
        <v>170</v>
      </c>
      <c r="D5653" s="5" t="s">
        <v>83</v>
      </c>
      <c r="E5653" s="5" t="s">
        <v>84</v>
      </c>
      <c r="F5653" s="5" t="s">
        <v>85</v>
      </c>
      <c r="G5653" s="5" t="s">
        <v>86</v>
      </c>
      <c r="H5653" s="5" t="s">
        <v>130</v>
      </c>
      <c r="I5653">
        <v>11547.02881046181</v>
      </c>
      <c r="J5653">
        <v>46519.408344072122</v>
      </c>
      <c r="K5653">
        <v>1370.3039200000001</v>
      </c>
      <c r="L5653">
        <v>2730</v>
      </c>
      <c r="M5653">
        <v>21075</v>
      </c>
      <c r="N5653">
        <v>9427.5104062499995</v>
      </c>
      <c r="O5653">
        <v>8896.3269</v>
      </c>
      <c r="P5653">
        <v>10718.51</v>
      </c>
      <c r="Q5653">
        <v>4072.0513092280671</v>
      </c>
      <c r="R5653">
        <v>7823.6584827922688</v>
      </c>
      <c r="S5653">
        <v>16864.400000000001</v>
      </c>
      <c r="T5653">
        <v>10633</v>
      </c>
      <c r="U5653">
        <v>1622</v>
      </c>
      <c r="V5653">
        <v>4409</v>
      </c>
      <c r="W5653">
        <v>4327</v>
      </c>
      <c r="X5653">
        <v>18327.732160799998</v>
      </c>
      <c r="Y5653">
        <v>57102</v>
      </c>
      <c r="Z5653">
        <v>15880.063784583859</v>
      </c>
      <c r="AA5653">
        <v>170113</v>
      </c>
      <c r="AB5653">
        <v>1842</v>
      </c>
      <c r="AC5653">
        <v>10889.473679999999</v>
      </c>
      <c r="AD5653">
        <v>15299</v>
      </c>
      <c r="AE5653">
        <v>16075.74786793989</v>
      </c>
      <c r="AF5653">
        <v>45616.902976500001</v>
      </c>
      <c r="AG5653">
        <v>231484</v>
      </c>
      <c r="AH5653">
        <v>30230</v>
      </c>
      <c r="AI5653">
        <v>3694</v>
      </c>
      <c r="AJ5653">
        <v>44404</v>
      </c>
      <c r="AK5653">
        <v>1804</v>
      </c>
      <c r="AL5653">
        <v>824797.125</v>
      </c>
      <c r="AM5653">
        <v>690434.375</v>
      </c>
      <c r="AN5653">
        <v>134362.765625</v>
      </c>
      <c r="AO5653" s="5" t="s">
        <v>6332</v>
      </c>
    </row>
    <row r="5654" spans="1:41" ht="14.25" x14ac:dyDescent="0.45">
      <c r="A5654">
        <v>2028</v>
      </c>
      <c r="B5654" s="5" t="s">
        <v>5028</v>
      </c>
      <c r="C5654" s="5" t="s">
        <v>170</v>
      </c>
      <c r="D5654" s="5" t="s">
        <v>83</v>
      </c>
      <c r="E5654" s="5" t="s">
        <v>84</v>
      </c>
      <c r="F5654" s="5" t="s">
        <v>85</v>
      </c>
      <c r="G5654" s="5" t="s">
        <v>87</v>
      </c>
      <c r="H5654" s="5" t="s">
        <v>130</v>
      </c>
      <c r="I5654">
        <v>14075.76368747165</v>
      </c>
      <c r="J5654">
        <v>54393.930325468209</v>
      </c>
      <c r="K5654">
        <v>1613</v>
      </c>
      <c r="L5654">
        <v>3333.403302292536</v>
      </c>
      <c r="M5654">
        <v>24110.992571955121</v>
      </c>
      <c r="N5654">
        <v>11422.29091769773</v>
      </c>
      <c r="O5654">
        <v>10631.934166224761</v>
      </c>
      <c r="P5654">
        <v>12923.08237802395</v>
      </c>
      <c r="Q5654">
        <v>4948.1875256841322</v>
      </c>
      <c r="R5654">
        <v>9334.9977232559286</v>
      </c>
      <c r="S5654">
        <v>19782.004470194948</v>
      </c>
      <c r="T5654">
        <v>12940.318467999999</v>
      </c>
      <c r="U5654">
        <v>1809.347096314079</v>
      </c>
      <c r="V5654">
        <v>5330</v>
      </c>
      <c r="W5654">
        <v>5171.1655444287389</v>
      </c>
      <c r="X5654">
        <v>22524.782825623199</v>
      </c>
      <c r="Y5654">
        <v>71643.147035391579</v>
      </c>
      <c r="Z5654">
        <v>19240.149363172492</v>
      </c>
      <c r="AA5654">
        <v>220765</v>
      </c>
      <c r="AB5654">
        <v>2348</v>
      </c>
      <c r="AC5654">
        <v>13013.93375</v>
      </c>
      <c r="AD5654">
        <v>18589.845267020431</v>
      </c>
      <c r="AE5654">
        <v>19212.006812020922</v>
      </c>
      <c r="AF5654">
        <v>55699.463378103777</v>
      </c>
      <c r="AG5654">
        <v>296030</v>
      </c>
      <c r="AH5654">
        <v>37762.983609954208</v>
      </c>
      <c r="AI5654">
        <v>4414.6719484908172</v>
      </c>
      <c r="AJ5654">
        <v>55210.792789956133</v>
      </c>
      <c r="AK5654">
        <v>2156</v>
      </c>
      <c r="AL5654">
        <v>1030431.25</v>
      </c>
      <c r="AM5654">
        <v>868385.5625</v>
      </c>
      <c r="AN5654">
        <v>162045.6875</v>
      </c>
      <c r="AO5654" s="5" t="s">
        <v>6333</v>
      </c>
    </row>
    <row r="5655" spans="1:41" ht="14.25" x14ac:dyDescent="0.45">
      <c r="A5655">
        <v>2028</v>
      </c>
      <c r="B5655" s="5" t="s">
        <v>5028</v>
      </c>
      <c r="C5655" s="5" t="s">
        <v>170</v>
      </c>
      <c r="D5655" s="5" t="s">
        <v>83</v>
      </c>
      <c r="E5655" s="5" t="s">
        <v>27</v>
      </c>
      <c r="F5655" s="5" t="s">
        <v>27</v>
      </c>
      <c r="G5655" s="5" t="s">
        <v>86</v>
      </c>
      <c r="H5655" s="5" t="s">
        <v>130</v>
      </c>
      <c r="I5655">
        <v>1000</v>
      </c>
      <c r="J5655">
        <v>1292.6174496644301</v>
      </c>
      <c r="K5655"/>
      <c r="L5655">
        <v>110</v>
      </c>
      <c r="M5655">
        <v>300</v>
      </c>
      <c r="N5655">
        <v>0</v>
      </c>
      <c r="O5655">
        <v>50</v>
      </c>
      <c r="P5655">
        <v>0</v>
      </c>
      <c r="Q5655">
        <v>5.7108123717063117</v>
      </c>
      <c r="R5655">
        <v>54.747999999999998</v>
      </c>
      <c r="S5655">
        <v>0</v>
      </c>
      <c r="T5655">
        <v>0</v>
      </c>
      <c r="U5655">
        <v>0</v>
      </c>
      <c r="V5655">
        <v>500</v>
      </c>
      <c r="W5655">
        <v>0</v>
      </c>
      <c r="X5655">
        <v>505</v>
      </c>
      <c r="Y5655">
        <v>1388</v>
      </c>
      <c r="Z5655">
        <v>53.533897966298532</v>
      </c>
      <c r="AA5655">
        <v>2143</v>
      </c>
      <c r="AB5655">
        <v>0</v>
      </c>
      <c r="AC5655">
        <v>11.642469999999999</v>
      </c>
      <c r="AD5655">
        <v>54</v>
      </c>
      <c r="AE5655"/>
      <c r="AF5655">
        <v>870</v>
      </c>
      <c r="AG5655">
        <v>16770</v>
      </c>
      <c r="AH5655">
        <v>1500</v>
      </c>
      <c r="AI5655">
        <v>97</v>
      </c>
      <c r="AJ5655">
        <v>1838</v>
      </c>
      <c r="AK5655"/>
      <c r="AL5655">
        <v>28543.251953125</v>
      </c>
      <c r="AM5655">
        <v>26037.251953125</v>
      </c>
      <c r="AN5655">
        <v>2506</v>
      </c>
      <c r="AO5655" s="5" t="s">
        <v>6334</v>
      </c>
    </row>
    <row r="5656" spans="1:41" ht="14.25" x14ac:dyDescent="0.45">
      <c r="A5656">
        <v>2028</v>
      </c>
      <c r="B5656" s="5" t="s">
        <v>5028</v>
      </c>
      <c r="C5656" s="5" t="s">
        <v>170</v>
      </c>
      <c r="D5656" s="5" t="s">
        <v>83</v>
      </c>
      <c r="E5656" s="5" t="s">
        <v>27</v>
      </c>
      <c r="F5656" s="5" t="s">
        <v>27</v>
      </c>
      <c r="G5656" s="5" t="s">
        <v>87</v>
      </c>
      <c r="H5656" s="5" t="s">
        <v>130</v>
      </c>
      <c r="I5656">
        <v>1218.994419994757</v>
      </c>
      <c r="J5656">
        <v>1516.4557631641489</v>
      </c>
      <c r="K5656">
        <v>0</v>
      </c>
      <c r="L5656">
        <v>134.31295357222669</v>
      </c>
      <c r="M5656">
        <v>358.52777058669318</v>
      </c>
      <c r="N5656">
        <v>0</v>
      </c>
      <c r="O5656">
        <v>59.754628431115563</v>
      </c>
      <c r="P5656">
        <v>0</v>
      </c>
      <c r="Q5656">
        <v>6.939541865585344</v>
      </c>
      <c r="R5656">
        <v>65.323972982319304</v>
      </c>
      <c r="S5656">
        <v>0</v>
      </c>
      <c r="T5656">
        <v>0</v>
      </c>
      <c r="U5656">
        <v>0</v>
      </c>
      <c r="V5656">
        <v>604</v>
      </c>
      <c r="W5656">
        <v>0</v>
      </c>
      <c r="X5656">
        <v>620.6450000000001</v>
      </c>
      <c r="Y5656">
        <v>1719.6690692571469</v>
      </c>
      <c r="Z5656">
        <v>64.861212576761119</v>
      </c>
      <c r="AA5656">
        <v>2688</v>
      </c>
      <c r="AB5656">
        <v>0</v>
      </c>
      <c r="AC5656">
        <v>13.913830000000001</v>
      </c>
      <c r="AD5656">
        <v>66.093154209339971</v>
      </c>
      <c r="AE5656">
        <v>0</v>
      </c>
      <c r="AF5656">
        <v>1062.2933600712479</v>
      </c>
      <c r="AG5656">
        <v>21446</v>
      </c>
      <c r="AH5656">
        <v>1873.805139693188</v>
      </c>
      <c r="AI5656">
        <v>115.9239791563642</v>
      </c>
      <c r="AJ5656">
        <v>2285.32197882937</v>
      </c>
      <c r="AK5656"/>
      <c r="AL5656">
        <v>35920.8359375</v>
      </c>
      <c r="AM5656">
        <v>32826.0859375</v>
      </c>
      <c r="AN5656">
        <v>3094.749755859375</v>
      </c>
      <c r="AO5656" s="5" t="s">
        <v>6335</v>
      </c>
    </row>
    <row r="5657" spans="1:41" ht="14.25" x14ac:dyDescent="0.45">
      <c r="A5657">
        <v>2028</v>
      </c>
      <c r="B5657" s="5" t="s">
        <v>5028</v>
      </c>
      <c r="C5657" s="5" t="s">
        <v>170</v>
      </c>
      <c r="D5657" s="5" t="s">
        <v>83</v>
      </c>
      <c r="E5657" s="5" t="s">
        <v>108</v>
      </c>
      <c r="F5657" s="5" t="s">
        <v>108</v>
      </c>
      <c r="G5657" s="5" t="s">
        <v>86</v>
      </c>
      <c r="H5657" s="5" t="s">
        <v>130</v>
      </c>
      <c r="I5657">
        <v>6410</v>
      </c>
      <c r="J5657">
        <v>33201.864894407692</v>
      </c>
      <c r="K5657">
        <v>1076</v>
      </c>
      <c r="L5657">
        <v>1310</v>
      </c>
      <c r="M5657">
        <v>9150</v>
      </c>
      <c r="N5657">
        <v>1803.913</v>
      </c>
      <c r="O5657">
        <v>6250.4644000000008</v>
      </c>
      <c r="P5657">
        <v>6612.6</v>
      </c>
      <c r="Q5657">
        <v>3055.8752535750259</v>
      </c>
      <c r="R5657">
        <v>4752.6352653892691</v>
      </c>
      <c r="S5657">
        <v>5300</v>
      </c>
      <c r="T5657">
        <v>8093</v>
      </c>
      <c r="U5657">
        <v>1250</v>
      </c>
      <c r="V5657">
        <v>2373</v>
      </c>
      <c r="W5657">
        <v>1755</v>
      </c>
      <c r="X5657">
        <v>11645.4121608</v>
      </c>
      <c r="Y5657">
        <v>34150.5</v>
      </c>
      <c r="Z5657">
        <v>10065.130700304049</v>
      </c>
      <c r="AA5657">
        <v>80440</v>
      </c>
      <c r="AB5657">
        <v>1228</v>
      </c>
      <c r="AC5657">
        <v>8533.9128900000014</v>
      </c>
      <c r="AD5657">
        <v>8647</v>
      </c>
      <c r="AE5657">
        <v>5777.3963037398898</v>
      </c>
      <c r="AF5657">
        <v>24246.852976499998</v>
      </c>
      <c r="AG5657">
        <v>96058</v>
      </c>
      <c r="AH5657">
        <v>11775</v>
      </c>
      <c r="AI5657">
        <v>597</v>
      </c>
      <c r="AJ5657">
        <v>26897</v>
      </c>
      <c r="AK5657">
        <v>1080</v>
      </c>
      <c r="AL5657">
        <v>413535.53125</v>
      </c>
      <c r="AM5657">
        <v>346938.6875</v>
      </c>
      <c r="AN5657">
        <v>66596.875</v>
      </c>
      <c r="AO5657" s="5" t="s">
        <v>6336</v>
      </c>
    </row>
    <row r="5658" spans="1:41" ht="14.25" x14ac:dyDescent="0.45">
      <c r="A5658">
        <v>2028</v>
      </c>
      <c r="B5658" s="5" t="s">
        <v>5028</v>
      </c>
      <c r="C5658" s="5" t="s">
        <v>170</v>
      </c>
      <c r="D5658" s="5" t="s">
        <v>83</v>
      </c>
      <c r="E5658" s="5" t="s">
        <v>108</v>
      </c>
      <c r="F5658" s="5" t="s">
        <v>108</v>
      </c>
      <c r="G5658" s="5" t="s">
        <v>87</v>
      </c>
      <c r="H5658" s="5" t="s">
        <v>130</v>
      </c>
      <c r="I5658">
        <v>7813.7542321663932</v>
      </c>
      <c r="J5658">
        <v>38462.1464440536</v>
      </c>
      <c r="K5658">
        <v>1266</v>
      </c>
      <c r="L5658">
        <v>1599.545174360155</v>
      </c>
      <c r="M5658">
        <v>9859.5136911340651</v>
      </c>
      <c r="N5658">
        <v>2185.6055510219148</v>
      </c>
      <c r="O5658">
        <v>7469.8835548783136</v>
      </c>
      <c r="P5658">
        <v>7972.6729553999994</v>
      </c>
      <c r="Q5658">
        <v>3713.3726128449139</v>
      </c>
      <c r="R5658">
        <v>5670.7280205871739</v>
      </c>
      <c r="S5658">
        <v>6216.9198840180052</v>
      </c>
      <c r="T5658">
        <v>9849.148627999999</v>
      </c>
      <c r="U5658">
        <v>1394.3796981458679</v>
      </c>
      <c r="V5658">
        <v>2869</v>
      </c>
      <c r="W5658">
        <v>2097.3874579321559</v>
      </c>
      <c r="X5658">
        <v>14312.2115456232</v>
      </c>
      <c r="Y5658">
        <v>42534.41057706521</v>
      </c>
      <c r="Z5658">
        <v>12194.82620855088</v>
      </c>
      <c r="AA5658">
        <v>104976</v>
      </c>
      <c r="AB5658">
        <v>1423</v>
      </c>
      <c r="AC5658">
        <v>10198.81954</v>
      </c>
      <c r="AD5658">
        <v>10506.903904063151</v>
      </c>
      <c r="AE5658">
        <v>6904.5233885855496</v>
      </c>
      <c r="AF5658">
        <v>29606.058528229561</v>
      </c>
      <c r="AG5658">
        <v>122842</v>
      </c>
      <c r="AH5658">
        <v>14708.96435547792</v>
      </c>
      <c r="AI5658">
        <v>713.47026346751977</v>
      </c>
      <c r="AJ5658">
        <v>33443.038772890963</v>
      </c>
      <c r="AK5658">
        <v>1291</v>
      </c>
      <c r="AL5658">
        <v>514095.28125</v>
      </c>
      <c r="AM5658">
        <v>434380.875</v>
      </c>
      <c r="AN5658">
        <v>79714.3984375</v>
      </c>
      <c r="AO5658" s="5" t="s">
        <v>6337</v>
      </c>
    </row>
    <row r="5659" spans="1:41" ht="14.25" x14ac:dyDescent="0.45">
      <c r="A5659">
        <v>2028</v>
      </c>
      <c r="B5659" s="5" t="s">
        <v>5028</v>
      </c>
      <c r="C5659" s="5" t="s">
        <v>170</v>
      </c>
      <c r="D5659" s="5" t="s">
        <v>83</v>
      </c>
      <c r="E5659" s="5" t="s">
        <v>487</v>
      </c>
      <c r="F5659" s="5" t="s">
        <v>487</v>
      </c>
      <c r="G5659" s="5" t="s">
        <v>87</v>
      </c>
      <c r="H5659" s="5" t="s">
        <v>130</v>
      </c>
      <c r="I5659">
        <v>9752.9910637381799</v>
      </c>
      <c r="J5659">
        <v>50502.028936161638</v>
      </c>
      <c r="K5659">
        <v>1642.2698154954689</v>
      </c>
      <c r="L5659">
        <v>3333.403302292536</v>
      </c>
      <c r="M5659">
        <v>24110.992571955121</v>
      </c>
      <c r="N5659">
        <v>11228.43628714543</v>
      </c>
      <c r="O5659">
        <v>10828.09576833698</v>
      </c>
      <c r="P5659"/>
      <c r="Q5659">
        <v>4687.1419404747394</v>
      </c>
      <c r="R5659">
        <v>7958.500210884953</v>
      </c>
      <c r="S5659">
        <v>15712.50710809858</v>
      </c>
      <c r="T5659">
        <v>12940.318467999999</v>
      </c>
      <c r="U5659">
        <v>1809.347096314079</v>
      </c>
      <c r="V5659">
        <v>4409</v>
      </c>
      <c r="W5659">
        <v>3974.2855953607959</v>
      </c>
      <c r="X5659">
        <v>18089.117041807131</v>
      </c>
      <c r="Y5659">
        <v>69570</v>
      </c>
      <c r="Z5659">
        <v>19240.149363172492</v>
      </c>
      <c r="AA5659">
        <v>195596</v>
      </c>
      <c r="AB5659"/>
      <c r="AC5659">
        <v>12833.9439</v>
      </c>
      <c r="AD5659">
        <v>18591</v>
      </c>
      <c r="AE5659">
        <v>18299.866373771321</v>
      </c>
      <c r="AF5659">
        <v>48750.81895987114</v>
      </c>
      <c r="AG5659">
        <v>233340</v>
      </c>
      <c r="AH5659">
        <v>30670</v>
      </c>
      <c r="AI5659">
        <v>2446.9520342541819</v>
      </c>
      <c r="AJ5659">
        <v>48536.639685425551</v>
      </c>
      <c r="AK5659">
        <v>2156</v>
      </c>
      <c r="AL5659">
        <v>881009.75</v>
      </c>
      <c r="AM5659">
        <v>739848.25</v>
      </c>
      <c r="AN5659">
        <v>141161.546875</v>
      </c>
      <c r="AO5659" s="5" t="s">
        <v>6338</v>
      </c>
    </row>
    <row r="5660" spans="1:41" ht="14.25" x14ac:dyDescent="0.45">
      <c r="A5660">
        <v>2028</v>
      </c>
      <c r="B5660" s="5" t="s">
        <v>5028</v>
      </c>
      <c r="C5660" s="5" t="s">
        <v>170</v>
      </c>
      <c r="D5660" s="5" t="s">
        <v>83</v>
      </c>
      <c r="E5660" s="5" t="s">
        <v>210</v>
      </c>
      <c r="F5660" s="5" t="s">
        <v>210</v>
      </c>
      <c r="G5660" s="5" t="s">
        <v>87</v>
      </c>
      <c r="H5660" s="5" t="s">
        <v>130</v>
      </c>
      <c r="I5660">
        <v>12075.76368747165</v>
      </c>
      <c r="J5660">
        <v>49799.133261656643</v>
      </c>
      <c r="K5660">
        <v>1525.5807352567849</v>
      </c>
      <c r="L5660">
        <v>3333.403302292536</v>
      </c>
      <c r="M5660">
        <v>18284.900132772331</v>
      </c>
      <c r="N5660">
        <v>11228.43628714543</v>
      </c>
      <c r="O5660">
        <v>10870.952679949231</v>
      </c>
      <c r="P5660">
        <v>14137.08237802395</v>
      </c>
      <c r="Q5660">
        <v>4687.1419404747394</v>
      </c>
      <c r="R5660">
        <v>8958.500210884953</v>
      </c>
      <c r="S5660">
        <v>16282.00447019495</v>
      </c>
      <c r="T5660">
        <v>12940.318467999999</v>
      </c>
      <c r="U5660">
        <v>1809.347096314079</v>
      </c>
      <c r="V5660">
        <v>5351</v>
      </c>
      <c r="W5660">
        <v>3974.2855953607959</v>
      </c>
      <c r="X5660">
        <v>19662.08374109471</v>
      </c>
      <c r="Y5660">
        <v>69569.518182546599</v>
      </c>
      <c r="Z5660">
        <v>18574.592417309799</v>
      </c>
      <c r="AA5660">
        <v>198042</v>
      </c>
      <c r="AB5660">
        <v>2348</v>
      </c>
      <c r="AC5660">
        <v>13255.766547263491</v>
      </c>
      <c r="AD5660">
        <v>17069.683024213758</v>
      </c>
      <c r="AE5660">
        <v>18299.866373771321</v>
      </c>
      <c r="AF5660">
        <v>48750.81895987114</v>
      </c>
      <c r="AG5660">
        <v>234464</v>
      </c>
      <c r="AH5660">
        <v>31925.455998096699</v>
      </c>
      <c r="AI5660">
        <v>2446.9520342541819</v>
      </c>
      <c r="AJ5660">
        <v>48536.639685425551</v>
      </c>
      <c r="AK5660">
        <v>2156</v>
      </c>
      <c r="AL5660">
        <v>900359.1875</v>
      </c>
      <c r="AM5660">
        <v>760873</v>
      </c>
      <c r="AN5660">
        <v>139486.21875</v>
      </c>
      <c r="AO5660" s="5" t="s">
        <v>6339</v>
      </c>
    </row>
    <row r="5661" spans="1:41" ht="14.25" x14ac:dyDescent="0.45">
      <c r="A5661">
        <v>2028</v>
      </c>
      <c r="B5661" s="5" t="s">
        <v>5028</v>
      </c>
      <c r="C5661" s="5" t="s">
        <v>170</v>
      </c>
      <c r="D5661" s="5" t="s">
        <v>83</v>
      </c>
      <c r="E5661" s="5" t="s">
        <v>24</v>
      </c>
      <c r="F5661" s="5" t="s">
        <v>24</v>
      </c>
      <c r="G5661" s="5" t="s">
        <v>86</v>
      </c>
      <c r="H5661" s="5" t="s">
        <v>130</v>
      </c>
      <c r="I5661">
        <v>2000</v>
      </c>
      <c r="J5661">
        <v>7249.9999999999991</v>
      </c>
      <c r="K5661">
        <v>100</v>
      </c>
      <c r="L5661">
        <v>400</v>
      </c>
      <c r="M5661">
        <v>8000</v>
      </c>
      <c r="N5661">
        <v>2942.1704062500012</v>
      </c>
      <c r="O5661">
        <v>111.68300000000001</v>
      </c>
      <c r="P5661">
        <v>94.64</v>
      </c>
      <c r="Q5661">
        <v>726.67866826120155</v>
      </c>
      <c r="R5661">
        <v>492.73200000000003</v>
      </c>
      <c r="S5661">
        <v>4264.3999999999996</v>
      </c>
      <c r="T5661">
        <v>200</v>
      </c>
      <c r="U5661">
        <v>0</v>
      </c>
      <c r="V5661">
        <v>520</v>
      </c>
      <c r="W5661">
        <v>1249</v>
      </c>
      <c r="X5661">
        <v>3795</v>
      </c>
      <c r="Y5661">
        <v>14038.5</v>
      </c>
      <c r="Z5661">
        <v>3023.9695183292888</v>
      </c>
      <c r="AA5661">
        <v>26158</v>
      </c>
      <c r="AB5661">
        <v>145</v>
      </c>
      <c r="AC5661">
        <v>1081.75368</v>
      </c>
      <c r="AD5661">
        <v>2085</v>
      </c>
      <c r="AE5661">
        <v>1488</v>
      </c>
      <c r="AF5661">
        <v>9570</v>
      </c>
      <c r="AG5661">
        <v>51498</v>
      </c>
      <c r="AH5661">
        <v>9900</v>
      </c>
      <c r="AI5661">
        <v>2362</v>
      </c>
      <c r="AJ5661">
        <v>9208</v>
      </c>
      <c r="AK5661">
        <v>98</v>
      </c>
      <c r="AL5661">
        <v>162802.53125</v>
      </c>
      <c r="AM5661">
        <v>130492.4375</v>
      </c>
      <c r="AN5661">
        <v>32310.08203125</v>
      </c>
      <c r="AO5661" s="5" t="s">
        <v>6340</v>
      </c>
    </row>
    <row r="5662" spans="1:41" ht="14.25" x14ac:dyDescent="0.45">
      <c r="A5662">
        <v>2028</v>
      </c>
      <c r="B5662" s="5" t="s">
        <v>5028</v>
      </c>
      <c r="C5662" s="5" t="s">
        <v>170</v>
      </c>
      <c r="D5662" s="5" t="s">
        <v>83</v>
      </c>
      <c r="E5662" s="5" t="s">
        <v>24</v>
      </c>
      <c r="F5662" s="5" t="s">
        <v>24</v>
      </c>
      <c r="G5662" s="5" t="s">
        <v>87</v>
      </c>
      <c r="H5662" s="5" t="s">
        <v>130</v>
      </c>
      <c r="I5662">
        <v>2437.988839989514</v>
      </c>
      <c r="J5662">
        <v>8437.1054899440551</v>
      </c>
      <c r="K5662">
        <v>118</v>
      </c>
      <c r="L5662">
        <v>488.41074026264272</v>
      </c>
      <c r="M5662">
        <v>9560.7405489784869</v>
      </c>
      <c r="N5662">
        <v>3564.7084820345581</v>
      </c>
      <c r="O5662">
        <v>133.47152334144559</v>
      </c>
      <c r="P5662">
        <v>114.10546056</v>
      </c>
      <c r="Q5662">
        <v>883.02971854067209</v>
      </c>
      <c r="R5662">
        <v>587.91575684087388</v>
      </c>
      <c r="S5662">
        <v>5002.15719875592</v>
      </c>
      <c r="T5662">
        <v>243.39920000000001</v>
      </c>
      <c r="U5662">
        <v>0</v>
      </c>
      <c r="V5662">
        <v>629</v>
      </c>
      <c r="W5662">
        <v>1492.670618209266</v>
      </c>
      <c r="X5662">
        <v>4664.0550000000003</v>
      </c>
      <c r="Y5662">
        <v>17458.344343543758</v>
      </c>
      <c r="Z5662">
        <v>3663.815586107291</v>
      </c>
      <c r="AA5662">
        <v>33271</v>
      </c>
      <c r="AB5662">
        <v>260</v>
      </c>
      <c r="AC5662">
        <v>1292.7962600000001</v>
      </c>
      <c r="AD5662">
        <v>2533.6037380111188</v>
      </c>
      <c r="AE5662">
        <v>1778.297742109999</v>
      </c>
      <c r="AF5662">
        <v>11685.226960783721</v>
      </c>
      <c r="AG5662">
        <v>65858</v>
      </c>
      <c r="AH5662">
        <v>12367.11392197504</v>
      </c>
      <c r="AI5662">
        <v>2822.8086470858998</v>
      </c>
      <c r="AJ5662">
        <v>11448.99063169796</v>
      </c>
      <c r="AK5662">
        <v>117</v>
      </c>
      <c r="AL5662">
        <v>202913.75</v>
      </c>
      <c r="AM5662">
        <v>163598.734375</v>
      </c>
      <c r="AN5662">
        <v>39315.01953125</v>
      </c>
      <c r="AO5662" s="5" t="s">
        <v>6341</v>
      </c>
    </row>
    <row r="5663" spans="1:41" ht="14.25" x14ac:dyDescent="0.45">
      <c r="A5663">
        <v>2028</v>
      </c>
      <c r="B5663" s="5" t="s">
        <v>5028</v>
      </c>
      <c r="C5663" s="5" t="s">
        <v>170</v>
      </c>
      <c r="D5663" s="5" t="s">
        <v>83</v>
      </c>
      <c r="E5663" s="5" t="s">
        <v>213</v>
      </c>
      <c r="F5663" s="5" t="s">
        <v>213</v>
      </c>
      <c r="G5663" s="5" t="s">
        <v>87</v>
      </c>
      <c r="H5663" s="5" t="s">
        <v>130</v>
      </c>
      <c r="I5663">
        <v>0</v>
      </c>
      <c r="J5663"/>
      <c r="K5663"/>
      <c r="L5663">
        <v>0</v>
      </c>
      <c r="M5663">
        <v>1822.5</v>
      </c>
      <c r="N5663">
        <v>0</v>
      </c>
      <c r="O5663"/>
      <c r="P5663">
        <v>109</v>
      </c>
      <c r="Q5663">
        <v>0</v>
      </c>
      <c r="R5663">
        <v>117.4771499852792</v>
      </c>
      <c r="S5663">
        <v>0</v>
      </c>
      <c r="T5663"/>
      <c r="U5663"/>
      <c r="V5663">
        <v>0</v>
      </c>
      <c r="W5663">
        <v>295.79066914132392</v>
      </c>
      <c r="X5663">
        <v>125.0323370272851</v>
      </c>
      <c r="Y5663">
        <v>0</v>
      </c>
      <c r="Z5663">
        <v>0</v>
      </c>
      <c r="AA5663">
        <v>0</v>
      </c>
      <c r="AB5663"/>
      <c r="AC5663">
        <v>241.83279726349659</v>
      </c>
      <c r="AD5663"/>
      <c r="AE5663">
        <v>320</v>
      </c>
      <c r="AF5663">
        <v>377.51668570700201</v>
      </c>
      <c r="AG5663">
        <v>5876</v>
      </c>
      <c r="AH5663">
        <v>0</v>
      </c>
      <c r="AI5663"/>
      <c r="AJ5663">
        <v>231.84689546942241</v>
      </c>
      <c r="AK5663"/>
      <c r="AL5663">
        <v>9516.99609375</v>
      </c>
      <c r="AM5663">
        <v>7273.67333984375</v>
      </c>
      <c r="AN5663">
        <v>2243.322998046875</v>
      </c>
      <c r="AO5663" s="5" t="s">
        <v>6342</v>
      </c>
    </row>
    <row r="5664" spans="1:41" ht="14.25" x14ac:dyDescent="0.45">
      <c r="A5664">
        <v>2028</v>
      </c>
      <c r="B5664" s="5" t="s">
        <v>5028</v>
      </c>
      <c r="C5664" s="5" t="s">
        <v>170</v>
      </c>
      <c r="D5664" s="5" t="s">
        <v>83</v>
      </c>
      <c r="E5664" s="5" t="s">
        <v>216</v>
      </c>
      <c r="F5664" s="5" t="s">
        <v>217</v>
      </c>
      <c r="G5664" s="5" t="s">
        <v>86</v>
      </c>
      <c r="H5664" s="5" t="s">
        <v>130</v>
      </c>
      <c r="I5664">
        <v>0</v>
      </c>
      <c r="J5664">
        <v>0</v>
      </c>
      <c r="K5664"/>
      <c r="L5664"/>
      <c r="M5664"/>
      <c r="N5664">
        <v>0</v>
      </c>
      <c r="O5664"/>
      <c r="P5664"/>
      <c r="Q5664">
        <v>0</v>
      </c>
      <c r="R5664"/>
      <c r="S5664">
        <v>0</v>
      </c>
      <c r="T5664"/>
      <c r="U5664"/>
      <c r="V5664">
        <v>0</v>
      </c>
      <c r="W5664"/>
      <c r="X5664">
        <v>0</v>
      </c>
      <c r="Y5664"/>
      <c r="Z5664"/>
      <c r="AA5664"/>
      <c r="AB5664"/>
      <c r="AC5664">
        <v>0</v>
      </c>
      <c r="AD5664"/>
      <c r="AE5664"/>
      <c r="AF5664">
        <v>0</v>
      </c>
      <c r="AG5664"/>
      <c r="AH5664">
        <v>342</v>
      </c>
      <c r="AI5664"/>
      <c r="AJ5664"/>
      <c r="AK5664"/>
      <c r="AL5664">
        <v>342</v>
      </c>
      <c r="AM5664">
        <v>0</v>
      </c>
      <c r="AN5664">
        <v>342</v>
      </c>
      <c r="AO5664" s="5" t="s">
        <v>6343</v>
      </c>
    </row>
    <row r="5665" spans="1:41" ht="14.25" x14ac:dyDescent="0.45">
      <c r="A5665">
        <v>2028</v>
      </c>
      <c r="B5665" s="5" t="s">
        <v>5028</v>
      </c>
      <c r="C5665" s="5" t="s">
        <v>170</v>
      </c>
      <c r="D5665" s="5" t="s">
        <v>83</v>
      </c>
      <c r="E5665" s="5" t="s">
        <v>216</v>
      </c>
      <c r="F5665" s="5" t="s">
        <v>218</v>
      </c>
      <c r="G5665" s="5" t="s">
        <v>86</v>
      </c>
      <c r="H5665" s="5" t="s">
        <v>130</v>
      </c>
      <c r="I5665">
        <v>1000</v>
      </c>
      <c r="J5665">
        <v>0</v>
      </c>
      <c r="K5665"/>
      <c r="L5665"/>
      <c r="M5665">
        <v>300</v>
      </c>
      <c r="N5665">
        <v>0</v>
      </c>
      <c r="O5665"/>
      <c r="P5665"/>
      <c r="Q5665">
        <v>0</v>
      </c>
      <c r="R5665">
        <v>387.37433559599998</v>
      </c>
      <c r="S5665">
        <v>450</v>
      </c>
      <c r="T5665"/>
      <c r="U5665">
        <v>0</v>
      </c>
      <c r="V5665">
        <v>500</v>
      </c>
      <c r="W5665"/>
      <c r="X5665">
        <v>250</v>
      </c>
      <c r="Y5665">
        <v>1719.6690692571469</v>
      </c>
      <c r="Z5665">
        <v>26.76694898314927</v>
      </c>
      <c r="AA5665"/>
      <c r="AB5665"/>
      <c r="AC5665">
        <v>0</v>
      </c>
      <c r="AD5665"/>
      <c r="AE5665"/>
      <c r="AF5665">
        <v>1566</v>
      </c>
      <c r="AG5665">
        <v>4792</v>
      </c>
      <c r="AH5665">
        <v>500</v>
      </c>
      <c r="AI5665">
        <v>0</v>
      </c>
      <c r="AJ5665"/>
      <c r="AK5665"/>
      <c r="AL5665">
        <v>11491.810546875</v>
      </c>
      <c r="AM5665">
        <v>9991.810546875</v>
      </c>
      <c r="AN5665">
        <v>1500</v>
      </c>
      <c r="AO5665" s="5" t="s">
        <v>6344</v>
      </c>
    </row>
    <row r="5666" spans="1:41" ht="14.25" x14ac:dyDescent="0.45">
      <c r="A5666">
        <v>2028</v>
      </c>
      <c r="B5666" s="5" t="s">
        <v>5028</v>
      </c>
      <c r="C5666" s="5" t="s">
        <v>170</v>
      </c>
      <c r="D5666" s="5" t="s">
        <v>83</v>
      </c>
      <c r="E5666" s="5" t="s">
        <v>216</v>
      </c>
      <c r="F5666" s="5" t="s">
        <v>219</v>
      </c>
      <c r="G5666" s="5" t="s">
        <v>86</v>
      </c>
      <c r="H5666" s="5" t="s">
        <v>130</v>
      </c>
      <c r="I5666">
        <v>0</v>
      </c>
      <c r="J5666">
        <v>0</v>
      </c>
      <c r="K5666"/>
      <c r="L5666"/>
      <c r="M5666"/>
      <c r="N5666">
        <v>0</v>
      </c>
      <c r="O5666"/>
      <c r="P5666"/>
      <c r="Q5666">
        <v>0</v>
      </c>
      <c r="R5666"/>
      <c r="S5666">
        <v>0</v>
      </c>
      <c r="T5666"/>
      <c r="U5666"/>
      <c r="V5666">
        <v>0</v>
      </c>
      <c r="W5666"/>
      <c r="X5666">
        <v>170</v>
      </c>
      <c r="Y5666"/>
      <c r="Z5666"/>
      <c r="AA5666"/>
      <c r="AB5666"/>
      <c r="AC5666">
        <v>0</v>
      </c>
      <c r="AD5666"/>
      <c r="AE5666"/>
      <c r="AF5666">
        <v>0</v>
      </c>
      <c r="AG5666">
        <v>0</v>
      </c>
      <c r="AH5666"/>
      <c r="AI5666">
        <v>0</v>
      </c>
      <c r="AJ5666"/>
      <c r="AK5666"/>
      <c r="AL5666">
        <v>170</v>
      </c>
      <c r="AM5666">
        <v>0</v>
      </c>
      <c r="AN5666">
        <v>170</v>
      </c>
      <c r="AO5666" s="5" t="s">
        <v>6345</v>
      </c>
    </row>
    <row r="5667" spans="1:41" ht="14.25" x14ac:dyDescent="0.45">
      <c r="A5667">
        <v>2028</v>
      </c>
      <c r="B5667" s="5" t="s">
        <v>5028</v>
      </c>
      <c r="C5667" s="5" t="s">
        <v>170</v>
      </c>
      <c r="D5667" s="5" t="s">
        <v>83</v>
      </c>
      <c r="E5667" s="5" t="s">
        <v>88</v>
      </c>
      <c r="F5667" s="5" t="s">
        <v>89</v>
      </c>
      <c r="G5667" s="5" t="s">
        <v>86</v>
      </c>
      <c r="H5667" s="5" t="s">
        <v>130</v>
      </c>
      <c r="I5667">
        <v>11330</v>
      </c>
      <c r="J5667">
        <v>42954.658344072122</v>
      </c>
      <c r="K5667">
        <v>1370.3039200000001</v>
      </c>
      <c r="L5667">
        <v>2540</v>
      </c>
      <c r="M5667">
        <v>18725</v>
      </c>
      <c r="N5667">
        <v>8410.42340625</v>
      </c>
      <c r="O5667">
        <v>8646.3269</v>
      </c>
      <c r="P5667">
        <v>9905.51</v>
      </c>
      <c r="Q5667">
        <v>4072.0513092280671</v>
      </c>
      <c r="R5667">
        <v>7573.6584827922688</v>
      </c>
      <c r="S5667">
        <v>12364.4</v>
      </c>
      <c r="T5667">
        <v>9133</v>
      </c>
      <c r="U5667">
        <v>1580</v>
      </c>
      <c r="V5667">
        <v>3860</v>
      </c>
      <c r="W5667">
        <v>3733</v>
      </c>
      <c r="X5667">
        <v>18120.412160799999</v>
      </c>
      <c r="Y5667">
        <v>54132</v>
      </c>
      <c r="Z5667">
        <v>15880.063784583859</v>
      </c>
      <c r="AA5667">
        <v>165511</v>
      </c>
      <c r="AB5667">
        <v>1842</v>
      </c>
      <c r="AC5667">
        <v>10738.86628</v>
      </c>
      <c r="AD5667">
        <v>15299</v>
      </c>
      <c r="AE5667">
        <v>15675.74786793989</v>
      </c>
      <c r="AF5667">
        <v>39571.902976500001</v>
      </c>
      <c r="AG5667">
        <v>220423</v>
      </c>
      <c r="AH5667">
        <v>28493</v>
      </c>
      <c r="AI5667">
        <v>3589</v>
      </c>
      <c r="AJ5667">
        <v>42992</v>
      </c>
      <c r="AK5667">
        <v>1804</v>
      </c>
      <c r="AL5667">
        <v>780270.375</v>
      </c>
      <c r="AM5667">
        <v>657150.875</v>
      </c>
      <c r="AN5667">
        <v>123119.4453125</v>
      </c>
      <c r="AO5667" s="5" t="s">
        <v>6346</v>
      </c>
    </row>
    <row r="5668" spans="1:41" ht="14.25" x14ac:dyDescent="0.45">
      <c r="A5668">
        <v>2028</v>
      </c>
      <c r="B5668" s="5" t="s">
        <v>5028</v>
      </c>
      <c r="C5668" s="5" t="s">
        <v>170</v>
      </c>
      <c r="D5668" s="5" t="s">
        <v>83</v>
      </c>
      <c r="E5668" s="5" t="s">
        <v>88</v>
      </c>
      <c r="F5668" s="5" t="s">
        <v>89</v>
      </c>
      <c r="G5668" s="5" t="s">
        <v>87</v>
      </c>
      <c r="H5668" s="5" t="s">
        <v>130</v>
      </c>
      <c r="I5668">
        <v>13811.2067785406</v>
      </c>
      <c r="J5668">
        <v>49801.854964115562</v>
      </c>
      <c r="K5668">
        <v>1613</v>
      </c>
      <c r="L5668">
        <v>3101.4082006677809</v>
      </c>
      <c r="M5668">
        <v>21302.525035692692</v>
      </c>
      <c r="N5668">
        <v>10189.99701379426</v>
      </c>
      <c r="O5668">
        <v>10333.16102406919</v>
      </c>
      <c r="P5668">
        <v>11942.865391290001</v>
      </c>
      <c r="Q5668">
        <v>4948.1875256841322</v>
      </c>
      <c r="R5668">
        <v>9036.703845021475</v>
      </c>
      <c r="S5668">
        <v>14503.487587538149</v>
      </c>
      <c r="T5668">
        <v>11114.824468000001</v>
      </c>
      <c r="U5668">
        <v>1762.4959384563781</v>
      </c>
      <c r="V5668">
        <v>4666</v>
      </c>
      <c r="W5668">
        <v>4461.2805586670866</v>
      </c>
      <c r="X5668">
        <v>22269.9865456232</v>
      </c>
      <c r="Y5668">
        <v>67392.147035391579</v>
      </c>
      <c r="Z5668">
        <v>19240.149363172492</v>
      </c>
      <c r="AA5668">
        <v>215021</v>
      </c>
      <c r="AB5668">
        <v>2283</v>
      </c>
      <c r="AC5668">
        <v>12833.9439</v>
      </c>
      <c r="AD5668">
        <v>18589.845267020431</v>
      </c>
      <c r="AE5668">
        <v>18733.969784571989</v>
      </c>
      <c r="AF5668">
        <v>48318.356065884589</v>
      </c>
      <c r="AG5668">
        <v>281885</v>
      </c>
      <c r="AH5668">
        <v>35593.117258189493</v>
      </c>
      <c r="AI5668">
        <v>4289.1872287854749</v>
      </c>
      <c r="AJ5668">
        <v>53455.148266502882</v>
      </c>
      <c r="AK5668">
        <v>2156</v>
      </c>
      <c r="AL5668">
        <v>974649.9375</v>
      </c>
      <c r="AM5668">
        <v>826140.375</v>
      </c>
      <c r="AN5668">
        <v>148509.421875</v>
      </c>
      <c r="AO5668" s="5" t="s">
        <v>6347</v>
      </c>
    </row>
    <row r="5669" spans="1:41" ht="14.25" x14ac:dyDescent="0.45">
      <c r="A5669">
        <v>2028</v>
      </c>
      <c r="B5669" s="5" t="s">
        <v>5028</v>
      </c>
      <c r="C5669" s="5" t="s">
        <v>170</v>
      </c>
      <c r="D5669" s="5" t="s">
        <v>83</v>
      </c>
      <c r="E5669" s="5" t="s">
        <v>90</v>
      </c>
      <c r="F5669" s="5" t="s">
        <v>91</v>
      </c>
      <c r="G5669" s="5" t="s">
        <v>86</v>
      </c>
      <c r="H5669" s="5" t="s">
        <v>130</v>
      </c>
      <c r="I5669">
        <v>217.0288104618117</v>
      </c>
      <c r="J5669">
        <v>3564.75</v>
      </c>
      <c r="K5669"/>
      <c r="L5669">
        <v>190</v>
      </c>
      <c r="M5669">
        <v>2350</v>
      </c>
      <c r="N5669">
        <v>1017.087</v>
      </c>
      <c r="O5669">
        <v>250</v>
      </c>
      <c r="P5669">
        <v>813</v>
      </c>
      <c r="Q5669">
        <v>0</v>
      </c>
      <c r="R5669">
        <v>250</v>
      </c>
      <c r="S5669">
        <v>4500</v>
      </c>
      <c r="T5669">
        <v>1500</v>
      </c>
      <c r="U5669">
        <v>42</v>
      </c>
      <c r="V5669">
        <v>549</v>
      </c>
      <c r="W5669">
        <v>594</v>
      </c>
      <c r="X5669">
        <v>207.32</v>
      </c>
      <c r="Y5669">
        <v>2970</v>
      </c>
      <c r="Z5669">
        <v>0</v>
      </c>
      <c r="AA5669">
        <v>4602</v>
      </c>
      <c r="AB5669"/>
      <c r="AC5669">
        <v>150.60740000000001</v>
      </c>
      <c r="AD5669">
        <v>0</v>
      </c>
      <c r="AE5669">
        <v>400</v>
      </c>
      <c r="AF5669">
        <v>6045</v>
      </c>
      <c r="AG5669">
        <v>11061</v>
      </c>
      <c r="AH5669">
        <v>1737</v>
      </c>
      <c r="AI5669">
        <v>105</v>
      </c>
      <c r="AJ5669">
        <v>1412</v>
      </c>
      <c r="AK5669"/>
      <c r="AL5669">
        <v>44526.79296875</v>
      </c>
      <c r="AM5669">
        <v>33283.47265625</v>
      </c>
      <c r="AN5669">
        <v>11243.3203125</v>
      </c>
      <c r="AO5669" s="5" t="s">
        <v>6348</v>
      </c>
    </row>
    <row r="5670" spans="1:41" ht="14.25" x14ac:dyDescent="0.45">
      <c r="A5670">
        <v>2028</v>
      </c>
      <c r="B5670" s="5" t="s">
        <v>5028</v>
      </c>
      <c r="C5670" s="5" t="s">
        <v>170</v>
      </c>
      <c r="D5670" s="5" t="s">
        <v>83</v>
      </c>
      <c r="E5670" s="5" t="s">
        <v>90</v>
      </c>
      <c r="F5670" s="5" t="s">
        <v>91</v>
      </c>
      <c r="G5670" s="5" t="s">
        <v>87</v>
      </c>
      <c r="H5670" s="5" t="s">
        <v>130</v>
      </c>
      <c r="I5670">
        <v>264.55690893104833</v>
      </c>
      <c r="J5670">
        <v>4592.0753613526449</v>
      </c>
      <c r="K5670"/>
      <c r="L5670">
        <v>231.99510162475531</v>
      </c>
      <c r="M5670">
        <v>2808.4675362624298</v>
      </c>
      <c r="N5670">
        <v>1232.2939039034741</v>
      </c>
      <c r="O5670">
        <v>298.77314215557777</v>
      </c>
      <c r="P5670">
        <v>980.21698673394667</v>
      </c>
      <c r="Q5670">
        <v>0</v>
      </c>
      <c r="R5670">
        <v>298.2938782344529</v>
      </c>
      <c r="S5670">
        <v>5278.516882656797</v>
      </c>
      <c r="T5670">
        <v>1825.4939999999999</v>
      </c>
      <c r="U5670">
        <v>46.851157857701182</v>
      </c>
      <c r="V5670">
        <v>664</v>
      </c>
      <c r="W5670">
        <v>709.88498576165262</v>
      </c>
      <c r="X5670">
        <v>254.79628</v>
      </c>
      <c r="Y5670">
        <v>4251</v>
      </c>
      <c r="Z5670">
        <v>0</v>
      </c>
      <c r="AA5670">
        <v>5744</v>
      </c>
      <c r="AB5670">
        <v>65</v>
      </c>
      <c r="AC5670">
        <v>179.98984999999999</v>
      </c>
      <c r="AD5670">
        <v>0</v>
      </c>
      <c r="AE5670">
        <v>478.03702744892428</v>
      </c>
      <c r="AF5670">
        <v>7381.1073122191856</v>
      </c>
      <c r="AG5670">
        <v>14145</v>
      </c>
      <c r="AH5670">
        <v>2169.8663517647119</v>
      </c>
      <c r="AI5670">
        <v>125.4847197053427</v>
      </c>
      <c r="AJ5670">
        <v>1755.6445234532489</v>
      </c>
      <c r="AK5670"/>
      <c r="AL5670">
        <v>55781.34765625</v>
      </c>
      <c r="AM5670">
        <v>42245.0625</v>
      </c>
      <c r="AN5670">
        <v>13536.283203125</v>
      </c>
      <c r="AO5670" s="5" t="s">
        <v>6349</v>
      </c>
    </row>
    <row r="5671" spans="1:41" ht="14.25" x14ac:dyDescent="0.45">
      <c r="A5671">
        <v>2028</v>
      </c>
      <c r="B5671" s="5" t="s">
        <v>5028</v>
      </c>
      <c r="C5671" s="5" t="s">
        <v>170</v>
      </c>
      <c r="D5671" s="5" t="s">
        <v>83</v>
      </c>
      <c r="E5671" s="5" t="s">
        <v>92</v>
      </c>
      <c r="F5671" s="5" t="s">
        <v>224</v>
      </c>
      <c r="G5671" s="5" t="s">
        <v>86</v>
      </c>
      <c r="H5671" s="5" t="s">
        <v>130</v>
      </c>
      <c r="I5671">
        <v>0</v>
      </c>
      <c r="J5671">
        <v>0</v>
      </c>
      <c r="K5671">
        <v>40.599999999999987</v>
      </c>
      <c r="L5671"/>
      <c r="M5671">
        <v>0</v>
      </c>
      <c r="N5671">
        <v>0</v>
      </c>
      <c r="O5671">
        <v>0</v>
      </c>
      <c r="P5671">
        <v>0</v>
      </c>
      <c r="Q5671">
        <v>0</v>
      </c>
      <c r="R5671">
        <v>21.566700000000001</v>
      </c>
      <c r="S5671">
        <v>0</v>
      </c>
      <c r="T5671">
        <v>0</v>
      </c>
      <c r="U5671">
        <v>0</v>
      </c>
      <c r="V5671">
        <v>0</v>
      </c>
      <c r="W5671">
        <v>10</v>
      </c>
      <c r="X5671">
        <v>0</v>
      </c>
      <c r="Y5671"/>
      <c r="Z5671">
        <v>0</v>
      </c>
      <c r="AA5671">
        <v>0</v>
      </c>
      <c r="AB5671">
        <v>0</v>
      </c>
      <c r="AC5671">
        <v>0</v>
      </c>
      <c r="AD5671">
        <v>0</v>
      </c>
      <c r="AE5671"/>
      <c r="AF5671">
        <v>0</v>
      </c>
      <c r="AG5671">
        <v>0</v>
      </c>
      <c r="AH5671"/>
      <c r="AI5671">
        <v>0</v>
      </c>
      <c r="AJ5671">
        <v>0</v>
      </c>
      <c r="AK5671"/>
      <c r="AL5671">
        <v>72.166702270507813</v>
      </c>
      <c r="AM5671">
        <v>21.566699981689453</v>
      </c>
      <c r="AN5671">
        <v>50.599998474121094</v>
      </c>
      <c r="AO5671" s="5" t="s">
        <v>6350</v>
      </c>
    </row>
    <row r="5672" spans="1:41" ht="14.25" x14ac:dyDescent="0.45">
      <c r="A5672">
        <v>2028</v>
      </c>
      <c r="B5672" s="5" t="s">
        <v>5028</v>
      </c>
      <c r="C5672" s="5" t="s">
        <v>170</v>
      </c>
      <c r="D5672" s="5" t="s">
        <v>83</v>
      </c>
      <c r="E5672" s="5" t="s">
        <v>92</v>
      </c>
      <c r="F5672" s="5" t="s">
        <v>224</v>
      </c>
      <c r="G5672" s="5" t="s">
        <v>87</v>
      </c>
      <c r="H5672" s="5" t="s">
        <v>130</v>
      </c>
      <c r="I5672">
        <v>0</v>
      </c>
      <c r="J5672">
        <v>0</v>
      </c>
      <c r="K5672">
        <v>48</v>
      </c>
      <c r="L5672">
        <v>0</v>
      </c>
      <c r="M5672">
        <v>0</v>
      </c>
      <c r="N5672">
        <v>0</v>
      </c>
      <c r="O5672">
        <v>0</v>
      </c>
      <c r="P5672">
        <v>0</v>
      </c>
      <c r="Q5672">
        <v>0</v>
      </c>
      <c r="R5672">
        <v>25.7328583348759</v>
      </c>
      <c r="S5672">
        <v>0</v>
      </c>
      <c r="T5672">
        <v>0</v>
      </c>
      <c r="U5672">
        <v>0</v>
      </c>
      <c r="V5672">
        <v>0</v>
      </c>
      <c r="W5672">
        <v>11.95092568622311</v>
      </c>
      <c r="X5672">
        <v>0</v>
      </c>
      <c r="Y5672"/>
      <c r="Z5672">
        <v>0</v>
      </c>
      <c r="AA5672">
        <v>0</v>
      </c>
      <c r="AB5672">
        <v>0</v>
      </c>
      <c r="AC5672">
        <v>0</v>
      </c>
      <c r="AD5672">
        <v>0</v>
      </c>
      <c r="AE5672">
        <v>0</v>
      </c>
      <c r="AF5672">
        <v>0</v>
      </c>
      <c r="AG5672">
        <v>0</v>
      </c>
      <c r="AH5672">
        <v>0</v>
      </c>
      <c r="AI5672">
        <v>0</v>
      </c>
      <c r="AJ5672">
        <v>0</v>
      </c>
      <c r="AK5672"/>
      <c r="AL5672">
        <v>85.683784484863281</v>
      </c>
      <c r="AM5672">
        <v>25.732858657836914</v>
      </c>
      <c r="AN5672">
        <v>59.950923919677734</v>
      </c>
      <c r="AO5672" s="5" t="s">
        <v>6351</v>
      </c>
    </row>
    <row r="5673" spans="1:41" ht="14.25" x14ac:dyDescent="0.45">
      <c r="A5673">
        <v>2028</v>
      </c>
      <c r="B5673" s="5" t="s">
        <v>5028</v>
      </c>
      <c r="C5673" s="5" t="s">
        <v>170</v>
      </c>
      <c r="D5673" s="5" t="s">
        <v>83</v>
      </c>
      <c r="E5673" s="5" t="s">
        <v>92</v>
      </c>
      <c r="F5673" s="5" t="s">
        <v>227</v>
      </c>
      <c r="G5673" s="5" t="s">
        <v>86</v>
      </c>
      <c r="H5673" s="5" t="s">
        <v>130</v>
      </c>
      <c r="I5673">
        <v>250</v>
      </c>
      <c r="J5673">
        <v>0</v>
      </c>
      <c r="K5673">
        <v>131.94999999999999</v>
      </c>
      <c r="L5673">
        <v>120</v>
      </c>
      <c r="M5673">
        <v>200</v>
      </c>
      <c r="N5673">
        <v>137.501</v>
      </c>
      <c r="O5673">
        <v>330</v>
      </c>
      <c r="P5673">
        <v>50</v>
      </c>
      <c r="Q5673">
        <v>241.58996299680001</v>
      </c>
      <c r="R5673">
        <v>162.11882490299999</v>
      </c>
      <c r="S5673">
        <v>450</v>
      </c>
      <c r="T5673">
        <v>250</v>
      </c>
      <c r="U5673">
        <v>180</v>
      </c>
      <c r="V5673">
        <v>0</v>
      </c>
      <c r="W5673">
        <v>0</v>
      </c>
      <c r="X5673">
        <v>150</v>
      </c>
      <c r="Y5673"/>
      <c r="Z5673">
        <v>1217.013711848</v>
      </c>
      <c r="AA5673">
        <v>956</v>
      </c>
      <c r="AB5673">
        <v>0</v>
      </c>
      <c r="AC5673">
        <v>147</v>
      </c>
      <c r="AD5673">
        <v>135</v>
      </c>
      <c r="AE5673"/>
      <c r="AF5673">
        <v>2183.6999999999998</v>
      </c>
      <c r="AG5673">
        <v>999</v>
      </c>
      <c r="AH5673">
        <v>820</v>
      </c>
      <c r="AI5673">
        <v>0</v>
      </c>
      <c r="AJ5673">
        <v>0</v>
      </c>
      <c r="AK5673">
        <v>59</v>
      </c>
      <c r="AL5673">
        <v>9169.873046875</v>
      </c>
      <c r="AM5673">
        <v>6643.92333984375</v>
      </c>
      <c r="AN5673">
        <v>2525.949951171875</v>
      </c>
      <c r="AO5673" s="5" t="s">
        <v>6352</v>
      </c>
    </row>
    <row r="5674" spans="1:41" ht="14.25" x14ac:dyDescent="0.45">
      <c r="A5674">
        <v>2028</v>
      </c>
      <c r="B5674" s="5" t="s">
        <v>5028</v>
      </c>
      <c r="C5674" s="5" t="s">
        <v>170</v>
      </c>
      <c r="D5674" s="5" t="s">
        <v>83</v>
      </c>
      <c r="E5674" s="5" t="s">
        <v>92</v>
      </c>
      <c r="F5674" s="5" t="s">
        <v>227</v>
      </c>
      <c r="G5674" s="5" t="s">
        <v>87</v>
      </c>
      <c r="H5674" s="5" t="s">
        <v>130</v>
      </c>
      <c r="I5674">
        <v>304.7486049986893</v>
      </c>
      <c r="J5674">
        <v>0</v>
      </c>
      <c r="K5674">
        <v>155</v>
      </c>
      <c r="L5674">
        <v>146.5232220787928</v>
      </c>
      <c r="M5674">
        <v>239.0185137244622</v>
      </c>
      <c r="N5674">
        <v>166.59503472233101</v>
      </c>
      <c r="O5674">
        <v>394.38054764536258</v>
      </c>
      <c r="P5674">
        <v>60.283949999999997</v>
      </c>
      <c r="Q5674">
        <v>293.57008309845509</v>
      </c>
      <c r="R5674">
        <v>193.4362120605123</v>
      </c>
      <c r="S5674">
        <v>527.85168826567963</v>
      </c>
      <c r="T5674">
        <v>304.24900000000002</v>
      </c>
      <c r="U5674">
        <v>200.7906765330051</v>
      </c>
      <c r="V5674">
        <v>0</v>
      </c>
      <c r="W5674">
        <v>0</v>
      </c>
      <c r="X5674">
        <v>184.35</v>
      </c>
      <c r="Y5674"/>
      <c r="Z5674">
        <v>1474.5233967961719</v>
      </c>
      <c r="AA5674">
        <v>1283</v>
      </c>
      <c r="AB5674">
        <v>0</v>
      </c>
      <c r="AC5674">
        <v>175.67867000000001</v>
      </c>
      <c r="AD5674">
        <v>163.67598505879289</v>
      </c>
      <c r="AE5674">
        <v>0</v>
      </c>
      <c r="AF5674">
        <v>2666.356333778831</v>
      </c>
      <c r="AG5674">
        <v>1278</v>
      </c>
      <c r="AH5674">
        <v>1024.3468096989429</v>
      </c>
      <c r="AI5674">
        <v>0</v>
      </c>
      <c r="AJ5674">
        <v>0</v>
      </c>
      <c r="AK5674">
        <v>71</v>
      </c>
      <c r="AL5674">
        <v>11307.3779296875</v>
      </c>
      <c r="AM5674">
        <v>8243.505859375</v>
      </c>
      <c r="AN5674">
        <v>3063.87255859375</v>
      </c>
      <c r="AO5674" s="5" t="s">
        <v>6353</v>
      </c>
    </row>
    <row r="5675" spans="1:41" ht="14.25" x14ac:dyDescent="0.45">
      <c r="A5675">
        <v>2028</v>
      </c>
      <c r="B5675" s="5" t="s">
        <v>5028</v>
      </c>
      <c r="C5675" s="5" t="s">
        <v>170</v>
      </c>
      <c r="D5675" s="5" t="s">
        <v>83</v>
      </c>
      <c r="E5675" s="5" t="s">
        <v>92</v>
      </c>
      <c r="F5675" s="5" t="s">
        <v>230</v>
      </c>
      <c r="G5675" s="5" t="s">
        <v>86</v>
      </c>
      <c r="H5675" s="5" t="s">
        <v>130</v>
      </c>
      <c r="I5675">
        <v>520</v>
      </c>
      <c r="J5675">
        <v>110.176</v>
      </c>
      <c r="K5675">
        <v>21.753920000000001</v>
      </c>
      <c r="L5675">
        <v>300</v>
      </c>
      <c r="M5675">
        <v>350</v>
      </c>
      <c r="N5675">
        <v>66.718000000000004</v>
      </c>
      <c r="O5675">
        <v>22.335999999999999</v>
      </c>
      <c r="P5675">
        <v>1020.27</v>
      </c>
      <c r="Q5675">
        <v>42.196612023332527</v>
      </c>
      <c r="R5675">
        <v>0</v>
      </c>
      <c r="S5675">
        <v>600</v>
      </c>
      <c r="T5675">
        <v>390</v>
      </c>
      <c r="U5675">
        <v>0</v>
      </c>
      <c r="V5675">
        <v>0</v>
      </c>
      <c r="W5675">
        <v>139</v>
      </c>
      <c r="X5675">
        <v>0</v>
      </c>
      <c r="Y5675"/>
      <c r="Z5675">
        <v>154.6891590642214</v>
      </c>
      <c r="AA5675">
        <v>1729</v>
      </c>
      <c r="AB5675">
        <v>252</v>
      </c>
      <c r="AC5675">
        <v>500</v>
      </c>
      <c r="AD5675">
        <v>246</v>
      </c>
      <c r="AE5675">
        <v>6325.3515641999993</v>
      </c>
      <c r="AF5675">
        <v>809.1</v>
      </c>
      <c r="AG5675">
        <v>0</v>
      </c>
      <c r="AH5675">
        <v>1200</v>
      </c>
      <c r="AI5675">
        <v>117</v>
      </c>
      <c r="AJ5675">
        <v>969</v>
      </c>
      <c r="AK5675">
        <v>340</v>
      </c>
      <c r="AL5675">
        <v>16224.5908203125</v>
      </c>
      <c r="AM5675">
        <v>12546.5009765625</v>
      </c>
      <c r="AN5675">
        <v>3678.08984375</v>
      </c>
      <c r="AO5675" s="5" t="s">
        <v>6354</v>
      </c>
    </row>
    <row r="5676" spans="1:41" ht="14.25" x14ac:dyDescent="0.45">
      <c r="A5676">
        <v>2028</v>
      </c>
      <c r="B5676" s="5" t="s">
        <v>5028</v>
      </c>
      <c r="C5676" s="5" t="s">
        <v>170</v>
      </c>
      <c r="D5676" s="5" t="s">
        <v>83</v>
      </c>
      <c r="E5676" s="5" t="s">
        <v>92</v>
      </c>
      <c r="F5676" s="5" t="s">
        <v>230</v>
      </c>
      <c r="G5676" s="5" t="s">
        <v>87</v>
      </c>
      <c r="H5676" s="5" t="s">
        <v>130</v>
      </c>
      <c r="I5676">
        <v>633.8770983972737</v>
      </c>
      <c r="J5676">
        <v>125.2468650218607</v>
      </c>
      <c r="K5676">
        <v>26</v>
      </c>
      <c r="L5676">
        <v>366.30805519698202</v>
      </c>
      <c r="M5676">
        <v>418.28239901780881</v>
      </c>
      <c r="N5676">
        <v>80.834957757430729</v>
      </c>
      <c r="O5676">
        <v>26.69358761274794</v>
      </c>
      <c r="P5676">
        <v>1230.1181133299999</v>
      </c>
      <c r="Q5676">
        <v>51.275569334505363</v>
      </c>
      <c r="R5676">
        <v>0</v>
      </c>
      <c r="S5676">
        <v>703.80225102090628</v>
      </c>
      <c r="T5676">
        <v>474.62844000000001</v>
      </c>
      <c r="U5676">
        <v>0</v>
      </c>
      <c r="V5676">
        <v>0</v>
      </c>
      <c r="W5676">
        <v>166.1178670385012</v>
      </c>
      <c r="X5676">
        <v>0</v>
      </c>
      <c r="Y5676"/>
      <c r="Z5676">
        <v>187.42006113026201</v>
      </c>
      <c r="AA5676">
        <v>2171</v>
      </c>
      <c r="AB5676">
        <v>292</v>
      </c>
      <c r="AC5676">
        <v>597.54650000000004</v>
      </c>
      <c r="AD5676">
        <v>298.7636855809352</v>
      </c>
      <c r="AE5676">
        <v>7559.3806482989294</v>
      </c>
      <c r="AF5676">
        <v>987.93282486626026</v>
      </c>
      <c r="AG5676">
        <v>0</v>
      </c>
      <c r="AH5676">
        <v>1499.0441117545499</v>
      </c>
      <c r="AI5676">
        <v>139.8258305288104</v>
      </c>
      <c r="AJ5676">
        <v>1204.829704834418</v>
      </c>
      <c r="AK5676">
        <v>406</v>
      </c>
      <c r="AL5676">
        <v>19646.9296875</v>
      </c>
      <c r="AM5676">
        <v>15195.7705078125</v>
      </c>
      <c r="AN5676">
        <v>4451.158203125</v>
      </c>
      <c r="AO5676" s="5" t="s">
        <v>6355</v>
      </c>
    </row>
    <row r="5677" spans="1:41" ht="14.25" x14ac:dyDescent="0.45">
      <c r="A5677">
        <v>2028</v>
      </c>
      <c r="B5677" s="5" t="s">
        <v>5028</v>
      </c>
      <c r="C5677" s="5" t="s">
        <v>170</v>
      </c>
      <c r="D5677" s="5" t="s">
        <v>83</v>
      </c>
      <c r="E5677" s="5" t="s">
        <v>92</v>
      </c>
      <c r="F5677" s="5" t="s">
        <v>93</v>
      </c>
      <c r="G5677" s="5" t="s">
        <v>86</v>
      </c>
      <c r="H5677" s="5" t="s">
        <v>130</v>
      </c>
      <c r="I5677">
        <v>770</v>
      </c>
      <c r="J5677">
        <v>110.176</v>
      </c>
      <c r="K5677">
        <v>194.30392000000001</v>
      </c>
      <c r="L5677">
        <v>420</v>
      </c>
      <c r="M5677">
        <v>550</v>
      </c>
      <c r="N5677">
        <v>204.21899999999999</v>
      </c>
      <c r="O5677">
        <v>352.33600000000001</v>
      </c>
      <c r="P5677">
        <v>1070.27</v>
      </c>
      <c r="Q5677">
        <v>283.7865750201326</v>
      </c>
      <c r="R5677">
        <v>183.68552490299999</v>
      </c>
      <c r="S5677">
        <v>1050</v>
      </c>
      <c r="T5677">
        <v>640</v>
      </c>
      <c r="U5677">
        <v>180</v>
      </c>
      <c r="V5677">
        <v>0</v>
      </c>
      <c r="W5677">
        <v>149</v>
      </c>
      <c r="X5677">
        <v>150</v>
      </c>
      <c r="Y5677">
        <v>0</v>
      </c>
      <c r="Z5677">
        <v>1371.702870912221</v>
      </c>
      <c r="AA5677">
        <v>2685</v>
      </c>
      <c r="AB5677">
        <v>252</v>
      </c>
      <c r="AC5677">
        <v>647</v>
      </c>
      <c r="AD5677">
        <v>381</v>
      </c>
      <c r="AE5677">
        <v>6325.3515641999993</v>
      </c>
      <c r="AF5677">
        <v>2992.8</v>
      </c>
      <c r="AG5677">
        <v>999</v>
      </c>
      <c r="AH5677">
        <v>2020</v>
      </c>
      <c r="AI5677">
        <v>117</v>
      </c>
      <c r="AJ5677">
        <v>969</v>
      </c>
      <c r="AK5677">
        <v>399</v>
      </c>
      <c r="AL5677">
        <v>25466.6328125</v>
      </c>
      <c r="AM5677">
        <v>19211.9921875</v>
      </c>
      <c r="AN5677">
        <v>6254.64013671875</v>
      </c>
      <c r="AO5677" s="5" t="s">
        <v>6356</v>
      </c>
    </row>
    <row r="5678" spans="1:41" ht="14.25" x14ac:dyDescent="0.45">
      <c r="A5678">
        <v>2028</v>
      </c>
      <c r="B5678" s="5" t="s">
        <v>5028</v>
      </c>
      <c r="C5678" s="5" t="s">
        <v>170</v>
      </c>
      <c r="D5678" s="5" t="s">
        <v>83</v>
      </c>
      <c r="E5678" s="5" t="s">
        <v>92</v>
      </c>
      <c r="F5678" s="5" t="s">
        <v>93</v>
      </c>
      <c r="G5678" s="5" t="s">
        <v>87</v>
      </c>
      <c r="H5678" s="5" t="s">
        <v>130</v>
      </c>
      <c r="I5678">
        <v>938.625703395963</v>
      </c>
      <c r="J5678">
        <v>125.2468650218607</v>
      </c>
      <c r="K5678">
        <v>229</v>
      </c>
      <c r="L5678">
        <v>512.83127727577471</v>
      </c>
      <c r="M5678">
        <v>657.30091274227095</v>
      </c>
      <c r="N5678">
        <v>247.42999247976181</v>
      </c>
      <c r="O5678">
        <v>421.07413525811057</v>
      </c>
      <c r="P5678">
        <v>1290.4020633299999</v>
      </c>
      <c r="Q5678">
        <v>344.84565243296049</v>
      </c>
      <c r="R5678">
        <v>219.16907039538819</v>
      </c>
      <c r="S5678">
        <v>1231.6539392865859</v>
      </c>
      <c r="T5678">
        <v>778.87743999999998</v>
      </c>
      <c r="U5678">
        <v>200.7906765330051</v>
      </c>
      <c r="V5678">
        <v>0</v>
      </c>
      <c r="W5678">
        <v>178.06879272472429</v>
      </c>
      <c r="X5678">
        <v>184.35</v>
      </c>
      <c r="Y5678">
        <v>0</v>
      </c>
      <c r="Z5678">
        <v>1661.9434579264339</v>
      </c>
      <c r="AA5678">
        <v>3454</v>
      </c>
      <c r="AB5678">
        <v>292</v>
      </c>
      <c r="AC5678">
        <v>773.22517000000005</v>
      </c>
      <c r="AD5678">
        <v>462.43967063972798</v>
      </c>
      <c r="AE5678">
        <v>7559.3806482989294</v>
      </c>
      <c r="AF5678">
        <v>3654.289158645091</v>
      </c>
      <c r="AG5678">
        <v>1278</v>
      </c>
      <c r="AH5678">
        <v>2523.3909214534929</v>
      </c>
      <c r="AI5678">
        <v>139.8258305288104</v>
      </c>
      <c r="AJ5678">
        <v>1204.829704834418</v>
      </c>
      <c r="AK5678">
        <v>477</v>
      </c>
      <c r="AL5678">
        <v>31039.9921875</v>
      </c>
      <c r="AM5678">
        <v>23465.009765625</v>
      </c>
      <c r="AN5678">
        <v>7574.98193359375</v>
      </c>
      <c r="AO5678" s="5" t="s">
        <v>6357</v>
      </c>
    </row>
    <row r="5679" spans="1:41" ht="14.25" x14ac:dyDescent="0.45">
      <c r="A5679">
        <v>2028</v>
      </c>
      <c r="B5679" s="5" t="s">
        <v>5028</v>
      </c>
      <c r="C5679" s="5" t="s">
        <v>170</v>
      </c>
      <c r="D5679" s="5" t="s">
        <v>83</v>
      </c>
      <c r="E5679" s="5" t="s">
        <v>25</v>
      </c>
      <c r="F5679" s="5" t="s">
        <v>25</v>
      </c>
      <c r="G5679" s="5" t="s">
        <v>86</v>
      </c>
      <c r="H5679" s="5" t="s">
        <v>130</v>
      </c>
      <c r="I5679">
        <v>1150</v>
      </c>
      <c r="J5679">
        <v>1100</v>
      </c>
      <c r="K5679"/>
      <c r="L5679">
        <v>300</v>
      </c>
      <c r="M5679">
        <v>725</v>
      </c>
      <c r="N5679">
        <v>3460.1210000000001</v>
      </c>
      <c r="O5679">
        <v>1881.8434999999999</v>
      </c>
      <c r="P5679">
        <v>2128</v>
      </c>
      <c r="Q5679">
        <v>0</v>
      </c>
      <c r="R5679">
        <v>2089.8576925000002</v>
      </c>
      <c r="S5679">
        <v>1750</v>
      </c>
      <c r="T5679">
        <v>200</v>
      </c>
      <c r="U5679">
        <v>150</v>
      </c>
      <c r="V5679">
        <v>467</v>
      </c>
      <c r="W5679">
        <v>580</v>
      </c>
      <c r="X5679">
        <v>2025</v>
      </c>
      <c r="Y5679">
        <v>4555</v>
      </c>
      <c r="Z5679">
        <v>1365.726797072</v>
      </c>
      <c r="AA5679">
        <v>54085</v>
      </c>
      <c r="AB5679">
        <v>217</v>
      </c>
      <c r="AC5679">
        <v>464.55723999999998</v>
      </c>
      <c r="AD5679">
        <v>4132</v>
      </c>
      <c r="AE5679">
        <v>2085</v>
      </c>
      <c r="AF5679">
        <v>1892.25</v>
      </c>
      <c r="AG5679">
        <v>55098</v>
      </c>
      <c r="AH5679">
        <v>3298</v>
      </c>
      <c r="AI5679">
        <v>416</v>
      </c>
      <c r="AJ5679">
        <v>4080</v>
      </c>
      <c r="AK5679">
        <v>227</v>
      </c>
      <c r="AL5679">
        <v>149922.34375</v>
      </c>
      <c r="AM5679">
        <v>134470.5</v>
      </c>
      <c r="AN5679">
        <v>15451.84375</v>
      </c>
      <c r="AO5679" s="5" t="s">
        <v>6358</v>
      </c>
    </row>
    <row r="5680" spans="1:41" ht="14.25" x14ac:dyDescent="0.45">
      <c r="A5680">
        <v>2028</v>
      </c>
      <c r="B5680" s="5" t="s">
        <v>5028</v>
      </c>
      <c r="C5680" s="5" t="s">
        <v>170</v>
      </c>
      <c r="D5680" s="5" t="s">
        <v>83</v>
      </c>
      <c r="E5680" s="5" t="s">
        <v>25</v>
      </c>
      <c r="F5680" s="5" t="s">
        <v>25</v>
      </c>
      <c r="G5680" s="5" t="s">
        <v>87</v>
      </c>
      <c r="H5680" s="5" t="s">
        <v>130</v>
      </c>
      <c r="I5680">
        <v>1401.843582993971</v>
      </c>
      <c r="J5680">
        <v>1260.9004019318961</v>
      </c>
      <c r="K5680">
        <v>0</v>
      </c>
      <c r="L5680">
        <v>366.30805519698202</v>
      </c>
      <c r="M5680">
        <v>866.44211225117533</v>
      </c>
      <c r="N5680">
        <v>4192.2529882580257</v>
      </c>
      <c r="O5680">
        <v>2248.9771821601998</v>
      </c>
      <c r="P5680">
        <v>2565.6849120000002</v>
      </c>
      <c r="Q5680">
        <v>0</v>
      </c>
      <c r="R5680">
        <v>2493.5670242157189</v>
      </c>
      <c r="S5680">
        <v>2052.7565654776431</v>
      </c>
      <c r="T5680">
        <v>243.39920000000001</v>
      </c>
      <c r="U5680">
        <v>167.32556377750419</v>
      </c>
      <c r="V5680">
        <v>564</v>
      </c>
      <c r="W5680">
        <v>693.15368980094024</v>
      </c>
      <c r="X5680">
        <v>2488.7249999999999</v>
      </c>
      <c r="Y5680">
        <v>5679.7230455254694</v>
      </c>
      <c r="Z5680">
        <v>1654.7028980111261</v>
      </c>
      <c r="AA5680">
        <v>70632</v>
      </c>
      <c r="AB5680">
        <v>308</v>
      </c>
      <c r="AC5680">
        <v>555.18909999999994</v>
      </c>
      <c r="AD5680">
        <v>5020.8048000970948</v>
      </c>
      <c r="AE5680">
        <v>2491.7680055775181</v>
      </c>
      <c r="AF5680">
        <v>2310.4880581549642</v>
      </c>
      <c r="AG5680">
        <v>70461</v>
      </c>
      <c r="AH5680">
        <v>4119.8429195898543</v>
      </c>
      <c r="AI5680">
        <v>497.15850854688142</v>
      </c>
      <c r="AJ5680">
        <v>5072.96717825018</v>
      </c>
      <c r="AK5680">
        <v>271</v>
      </c>
      <c r="AL5680">
        <v>190679.96875</v>
      </c>
      <c r="AM5680">
        <v>171869.71875</v>
      </c>
      <c r="AN5680">
        <v>18810.259765625</v>
      </c>
      <c r="AO5680" s="5" t="s">
        <v>6359</v>
      </c>
    </row>
    <row r="5681" spans="1:41" ht="14.25" x14ac:dyDescent="0.45">
      <c r="A5681">
        <v>2028</v>
      </c>
      <c r="B5681" s="5" t="s">
        <v>5028</v>
      </c>
      <c r="C5681" s="5" t="s">
        <v>170</v>
      </c>
      <c r="D5681" s="5" t="s">
        <v>83</v>
      </c>
      <c r="E5681" s="5" t="s">
        <v>260</v>
      </c>
      <c r="F5681" s="5" t="s">
        <v>260</v>
      </c>
      <c r="G5681" s="5" t="s">
        <v>87</v>
      </c>
      <c r="H5681" s="5" t="s">
        <v>130</v>
      </c>
      <c r="I5681">
        <v>2000</v>
      </c>
      <c r="J5681">
        <v>4594.7970638115676</v>
      </c>
      <c r="K5681">
        <v>118</v>
      </c>
      <c r="L5681">
        <v>0</v>
      </c>
      <c r="M5681">
        <v>7648.5924391827893</v>
      </c>
      <c r="N5681">
        <v>193.85463055230849</v>
      </c>
      <c r="O5681">
        <v>0</v>
      </c>
      <c r="P5681">
        <v>95</v>
      </c>
      <c r="Q5681">
        <v>261.0455852093927</v>
      </c>
      <c r="R5681">
        <v>493.97466235625433</v>
      </c>
      <c r="S5681">
        <v>3500</v>
      </c>
      <c r="T5681"/>
      <c r="U5681"/>
      <c r="V5681">
        <v>442</v>
      </c>
      <c r="W5681">
        <v>1492.670618209266</v>
      </c>
      <c r="X5681">
        <v>2987.7314215557772</v>
      </c>
      <c r="Y5681">
        <v>2073.6288528449741</v>
      </c>
      <c r="Z5681">
        <v>665.55694586268817</v>
      </c>
      <c r="AA5681">
        <v>22723</v>
      </c>
      <c r="AB5681"/>
      <c r="AC5681">
        <v>0</v>
      </c>
      <c r="AD5681">
        <v>1520.162242806671</v>
      </c>
      <c r="AE5681">
        <v>1262.0177524651599</v>
      </c>
      <c r="AF5681">
        <v>7326.1611039396394</v>
      </c>
      <c r="AG5681">
        <v>67442</v>
      </c>
      <c r="AH5681">
        <v>5837.5276118575111</v>
      </c>
      <c r="AI5681">
        <v>1967.7199142366351</v>
      </c>
      <c r="AJ5681">
        <v>6906</v>
      </c>
      <c r="AK5681"/>
      <c r="AL5681">
        <v>141551.4375</v>
      </c>
      <c r="AM5681">
        <v>116479.03125</v>
      </c>
      <c r="AN5681">
        <v>25072.404296875</v>
      </c>
      <c r="AO5681" s="5" t="s">
        <v>6360</v>
      </c>
    </row>
    <row r="5682" spans="1:41" ht="14.25" x14ac:dyDescent="0.45">
      <c r="A5682">
        <v>2028</v>
      </c>
      <c r="B5682" s="5" t="s">
        <v>5028</v>
      </c>
      <c r="C5682" s="5" t="s">
        <v>170</v>
      </c>
      <c r="D5682" s="5" t="s">
        <v>83</v>
      </c>
      <c r="E5682" s="5" t="s">
        <v>263</v>
      </c>
      <c r="F5682" s="5" t="s">
        <v>263</v>
      </c>
      <c r="G5682" s="5" t="s">
        <v>87</v>
      </c>
      <c r="H5682" s="5" t="s">
        <v>130</v>
      </c>
      <c r="I5682"/>
      <c r="J5682"/>
      <c r="K5682">
        <v>30.58073525678515</v>
      </c>
      <c r="L5682">
        <v>0</v>
      </c>
      <c r="M5682"/>
      <c r="N5682">
        <v>0</v>
      </c>
      <c r="O5682">
        <v>239.0185137244622</v>
      </c>
      <c r="P5682">
        <v>1200</v>
      </c>
      <c r="Q5682">
        <v>0</v>
      </c>
      <c r="R5682">
        <v>0</v>
      </c>
      <c r="S5682">
        <v>0</v>
      </c>
      <c r="T5682"/>
      <c r="U5682"/>
      <c r="V5682">
        <v>463</v>
      </c>
      <c r="W5682"/>
      <c r="X5682">
        <v>0</v>
      </c>
      <c r="Y5682">
        <v>0</v>
      </c>
      <c r="Z5682">
        <v>0</v>
      </c>
      <c r="AA5682">
        <v>0</v>
      </c>
      <c r="AB5682"/>
      <c r="AC5682">
        <v>0</v>
      </c>
      <c r="AD5682"/>
      <c r="AE5682">
        <v>29.877314215557771</v>
      </c>
      <c r="AF5682">
        <v>0</v>
      </c>
      <c r="AG5682"/>
      <c r="AH5682"/>
      <c r="AI5682"/>
      <c r="AJ5682"/>
      <c r="AK5682"/>
      <c r="AL5682">
        <v>1962.4765625</v>
      </c>
      <c r="AM5682">
        <v>1692.8773193359375</v>
      </c>
      <c r="AN5682">
        <v>269.5992431640625</v>
      </c>
      <c r="AO5682" s="5" t="s">
        <v>6361</v>
      </c>
    </row>
    <row r="5683" spans="1:41" ht="14.25" x14ac:dyDescent="0.45">
      <c r="A5683">
        <v>2028</v>
      </c>
      <c r="B5683" s="5" t="s">
        <v>5028</v>
      </c>
      <c r="C5683" s="5" t="s">
        <v>277</v>
      </c>
      <c r="D5683" s="5" t="s">
        <v>107</v>
      </c>
      <c r="E5683" s="5" t="s">
        <v>108</v>
      </c>
      <c r="F5683" s="5" t="s">
        <v>108</v>
      </c>
      <c r="G5683" s="5" t="s">
        <v>86</v>
      </c>
      <c r="H5683" s="5" t="s">
        <v>130</v>
      </c>
      <c r="I5683">
        <v>278.30387600915901</v>
      </c>
      <c r="J5683">
        <v>21.5</v>
      </c>
      <c r="K5683">
        <v>59</v>
      </c>
      <c r="L5683">
        <v>465</v>
      </c>
      <c r="M5683">
        <v>320</v>
      </c>
      <c r="N5683">
        <v>1048.8140000000001</v>
      </c>
      <c r="O5683">
        <v>2112.567</v>
      </c>
      <c r="P5683">
        <v>340.91300000000001</v>
      </c>
      <c r="Q5683">
        <v>211.3245292290467</v>
      </c>
      <c r="R5683">
        <v>739.07940041675374</v>
      </c>
      <c r="S5683">
        <v>500</v>
      </c>
      <c r="T5683">
        <v>700</v>
      </c>
      <c r="U5683">
        <v>330</v>
      </c>
      <c r="V5683">
        <v>2278</v>
      </c>
      <c r="W5683">
        <v>460</v>
      </c>
      <c r="X5683">
        <v>2305.85</v>
      </c>
      <c r="Y5683">
        <v>2730</v>
      </c>
      <c r="Z5683">
        <v>225.616617048362</v>
      </c>
      <c r="AA5683">
        <v>9891</v>
      </c>
      <c r="AB5683">
        <v>560</v>
      </c>
      <c r="AC5683">
        <v>189.8</v>
      </c>
      <c r="AD5683">
        <v>1321.6556865174191</v>
      </c>
      <c r="AE5683">
        <v>1120</v>
      </c>
      <c r="AF5683">
        <v>1655.64</v>
      </c>
      <c r="AG5683">
        <v>15877</v>
      </c>
      <c r="AH5683">
        <v>897.52485233486664</v>
      </c>
      <c r="AI5683">
        <v>443</v>
      </c>
      <c r="AJ5683">
        <v>1660</v>
      </c>
      <c r="AK5683">
        <v>325</v>
      </c>
      <c r="AL5683">
        <v>49066.58984375</v>
      </c>
      <c r="AM5683">
        <v>39061.9921875</v>
      </c>
      <c r="AN5683">
        <v>10004.5966796875</v>
      </c>
      <c r="AO5683" s="5" t="s">
        <v>6362</v>
      </c>
    </row>
    <row r="5684" spans="1:41" ht="14.25" x14ac:dyDescent="0.45">
      <c r="A5684">
        <v>2028</v>
      </c>
      <c r="B5684" s="5" t="s">
        <v>5028</v>
      </c>
      <c r="C5684" s="5" t="s">
        <v>277</v>
      </c>
      <c r="D5684" s="5" t="s">
        <v>107</v>
      </c>
      <c r="E5684" s="5" t="s">
        <v>108</v>
      </c>
      <c r="F5684" s="5" t="s">
        <v>108</v>
      </c>
      <c r="G5684" s="5" t="s">
        <v>87</v>
      </c>
      <c r="H5684" s="5" t="s">
        <v>130</v>
      </c>
      <c r="I5684">
        <v>339.25087191807751</v>
      </c>
      <c r="J5684">
        <v>27.69608535495669</v>
      </c>
      <c r="K5684">
        <v>70</v>
      </c>
      <c r="L5684">
        <v>567.77748555532207</v>
      </c>
      <c r="M5684">
        <v>382.42962195913952</v>
      </c>
      <c r="N5684">
        <v>1270.734065550555</v>
      </c>
      <c r="O5684">
        <v>2524.7131224167301</v>
      </c>
      <c r="P5684">
        <v>411.031644927</v>
      </c>
      <c r="Q5684">
        <v>256.79278574720797</v>
      </c>
      <c r="R5684">
        <v>877.21514356941429</v>
      </c>
      <c r="S5684">
        <v>586.50187585075514</v>
      </c>
      <c r="T5684">
        <v>851.89704155830304</v>
      </c>
      <c r="U5684">
        <v>394.3805476453627</v>
      </c>
      <c r="V5684">
        <v>2835</v>
      </c>
      <c r="W5684">
        <v>549.74258156626297</v>
      </c>
      <c r="X5684">
        <v>2833.8896500000001</v>
      </c>
      <c r="Y5684">
        <v>3304.5894920407941</v>
      </c>
      <c r="Z5684">
        <v>273.35516215232423</v>
      </c>
      <c r="AA5684">
        <v>12678</v>
      </c>
      <c r="AB5684">
        <v>731</v>
      </c>
      <c r="AC5684">
        <v>226.82856952451471</v>
      </c>
      <c r="AD5684">
        <v>1606.0210652195181</v>
      </c>
      <c r="AE5684">
        <v>1338.503676856988</v>
      </c>
      <c r="AF5684">
        <v>2021.580895021104</v>
      </c>
      <c r="AG5684">
        <v>21347</v>
      </c>
      <c r="AH5684">
        <v>1099.452759112494</v>
      </c>
      <c r="AI5684">
        <v>529.42600789968378</v>
      </c>
      <c r="AJ5684">
        <v>2064.0013519351219</v>
      </c>
      <c r="AK5684">
        <v>388</v>
      </c>
      <c r="AL5684">
        <v>62386.8125</v>
      </c>
      <c r="AM5684">
        <v>50233.734375</v>
      </c>
      <c r="AN5684">
        <v>12153.07421875</v>
      </c>
      <c r="AO5684" s="5" t="s">
        <v>6363</v>
      </c>
    </row>
    <row r="5685" spans="1:41" ht="14.25" x14ac:dyDescent="0.45">
      <c r="A5685">
        <v>2028</v>
      </c>
      <c r="B5685" s="5" t="s">
        <v>5028</v>
      </c>
      <c r="C5685" s="5" t="s">
        <v>277</v>
      </c>
      <c r="D5685" s="5" t="s">
        <v>107</v>
      </c>
      <c r="E5685" s="5" t="s">
        <v>30</v>
      </c>
      <c r="F5685" s="5" t="s">
        <v>30</v>
      </c>
      <c r="G5685" s="5" t="s">
        <v>86</v>
      </c>
      <c r="H5685" s="5" t="s">
        <v>130</v>
      </c>
      <c r="I5685">
        <v>6453.7398479916064</v>
      </c>
      <c r="J5685">
        <v>11062.172626394949</v>
      </c>
      <c r="K5685">
        <v>1702</v>
      </c>
      <c r="L5685">
        <v>1650</v>
      </c>
      <c r="M5685">
        <v>6671.0067180497399</v>
      </c>
      <c r="N5685">
        <v>4815.3999999999996</v>
      </c>
      <c r="O5685">
        <v>3671.7607225500001</v>
      </c>
      <c r="P5685">
        <v>4625</v>
      </c>
      <c r="Q5685">
        <v>2308.120431741756</v>
      </c>
      <c r="R5685">
        <v>3500</v>
      </c>
      <c r="S5685">
        <v>6500</v>
      </c>
      <c r="T5685">
        <v>4000</v>
      </c>
      <c r="U5685">
        <v>1150</v>
      </c>
      <c r="V5685">
        <v>2736</v>
      </c>
      <c r="W5685">
        <v>2263.5053249706571</v>
      </c>
      <c r="X5685">
        <v>10836</v>
      </c>
      <c r="Y5685">
        <v>15264</v>
      </c>
      <c r="Z5685">
        <v>1879.364</v>
      </c>
      <c r="AA5685">
        <v>29339</v>
      </c>
      <c r="AB5685">
        <v>176</v>
      </c>
      <c r="AC5685">
        <v>5510.7081986279291</v>
      </c>
      <c r="AD5685">
        <v>4161.9430000000002</v>
      </c>
      <c r="AE5685">
        <v>4446</v>
      </c>
      <c r="AF5685">
        <v>20230</v>
      </c>
      <c r="AG5685">
        <v>39834</v>
      </c>
      <c r="AH5685">
        <v>7413</v>
      </c>
      <c r="AI5685">
        <v>2624</v>
      </c>
      <c r="AJ5685">
        <v>11923</v>
      </c>
      <c r="AK5685">
        <v>1466</v>
      </c>
      <c r="AL5685">
        <v>218211.71875</v>
      </c>
      <c r="AM5685">
        <v>166726.5</v>
      </c>
      <c r="AN5685">
        <v>51485.21484375</v>
      </c>
      <c r="AO5685" s="5" t="s">
        <v>6364</v>
      </c>
    </row>
    <row r="5686" spans="1:41" ht="14.25" x14ac:dyDescent="0.45">
      <c r="A5686">
        <v>2028</v>
      </c>
      <c r="B5686" s="5" t="s">
        <v>5028</v>
      </c>
      <c r="C5686" s="5" t="s">
        <v>277</v>
      </c>
      <c r="D5686" s="5" t="s">
        <v>107</v>
      </c>
      <c r="E5686" s="5" t="s">
        <v>30</v>
      </c>
      <c r="F5686" s="5" t="s">
        <v>30</v>
      </c>
      <c r="G5686" s="5" t="s">
        <v>87</v>
      </c>
      <c r="H5686" s="5" t="s">
        <v>130</v>
      </c>
      <c r="I5686">
        <v>7867.0728627995804</v>
      </c>
      <c r="J5686">
        <v>13971.866942018491</v>
      </c>
      <c r="K5686">
        <v>2001.8619771941669</v>
      </c>
      <c r="L5686">
        <v>2014.6943035834011</v>
      </c>
      <c r="M5686">
        <v>7972.4705539707556</v>
      </c>
      <c r="N5686">
        <v>5834.2974247599132</v>
      </c>
      <c r="O5686">
        <v>4388.0939532787934</v>
      </c>
      <c r="P5686">
        <v>5576.2651459341987</v>
      </c>
      <c r="Q5686">
        <v>2804.732028360982</v>
      </c>
      <c r="R5686">
        <v>4154.1585393419018</v>
      </c>
      <c r="S5686">
        <v>7624.5243860598184</v>
      </c>
      <c r="T5686">
        <v>4867.983094618874</v>
      </c>
      <c r="U5686">
        <v>1251.3576767245761</v>
      </c>
      <c r="V5686">
        <v>3405</v>
      </c>
      <c r="W5686">
        <v>2705.0983929094609</v>
      </c>
      <c r="X5686">
        <v>13317.444</v>
      </c>
      <c r="Y5686">
        <v>19969</v>
      </c>
      <c r="Z5686">
        <v>2277.0213368331788</v>
      </c>
      <c r="AA5686">
        <v>37799</v>
      </c>
      <c r="AB5686">
        <v>230</v>
      </c>
      <c r="AC5686">
        <v>6585.8064160262793</v>
      </c>
      <c r="AD5686">
        <v>5057.4201726137826</v>
      </c>
      <c r="AE5686">
        <v>5313.3815600947937</v>
      </c>
      <c r="AF5686">
        <v>24701.373188783149</v>
      </c>
      <c r="AG5686">
        <v>53557</v>
      </c>
      <c r="AH5686">
        <v>9260.3450003637336</v>
      </c>
      <c r="AI5686">
        <v>3135.9229000649439</v>
      </c>
      <c r="AJ5686">
        <v>14824.75187898944</v>
      </c>
      <c r="AK5686">
        <v>1600</v>
      </c>
      <c r="AL5686">
        <v>274067.9375</v>
      </c>
      <c r="AM5686">
        <v>211906.78125</v>
      </c>
      <c r="AN5686">
        <v>62161.16015625</v>
      </c>
      <c r="AO5686" s="5" t="s">
        <v>6365</v>
      </c>
    </row>
    <row r="5687" spans="1:41" ht="14.25" x14ac:dyDescent="0.45">
      <c r="A5687">
        <v>2028</v>
      </c>
      <c r="B5687" s="5" t="s">
        <v>5028</v>
      </c>
      <c r="C5687" s="5" t="s">
        <v>277</v>
      </c>
      <c r="D5687" s="5" t="s">
        <v>107</v>
      </c>
      <c r="E5687" s="5" t="s">
        <v>216</v>
      </c>
      <c r="F5687" s="5" t="s">
        <v>283</v>
      </c>
      <c r="G5687" s="5" t="s">
        <v>86</v>
      </c>
      <c r="H5687" s="5" t="s">
        <v>130</v>
      </c>
      <c r="I5687"/>
      <c r="J5687"/>
      <c r="K5687"/>
      <c r="L5687"/>
      <c r="M5687"/>
      <c r="N5687">
        <v>0</v>
      </c>
      <c r="O5687"/>
      <c r="P5687"/>
      <c r="Q5687">
        <v>0</v>
      </c>
      <c r="R5687"/>
      <c r="S5687"/>
      <c r="T5687"/>
      <c r="U5687"/>
      <c r="V5687">
        <v>0</v>
      </c>
      <c r="W5687"/>
      <c r="X5687">
        <v>0</v>
      </c>
      <c r="Y5687"/>
      <c r="Z5687"/>
      <c r="AA5687"/>
      <c r="AB5687"/>
      <c r="AC5687">
        <v>1900.1903564302199</v>
      </c>
      <c r="AD5687"/>
      <c r="AE5687"/>
      <c r="AF5687">
        <v>0</v>
      </c>
      <c r="AG5687"/>
      <c r="AH5687">
        <v>0</v>
      </c>
      <c r="AI5687"/>
      <c r="AJ5687"/>
      <c r="AK5687"/>
      <c r="AL5687">
        <v>1900.1903076171875</v>
      </c>
      <c r="AM5687">
        <v>1900.1903076171875</v>
      </c>
      <c r="AN5687">
        <v>0</v>
      </c>
      <c r="AO5687" s="5" t="s">
        <v>6366</v>
      </c>
    </row>
    <row r="5688" spans="1:41" ht="14.25" x14ac:dyDescent="0.45">
      <c r="A5688">
        <v>2028</v>
      </c>
      <c r="B5688" s="5" t="s">
        <v>5028</v>
      </c>
      <c r="C5688" s="5" t="s">
        <v>277</v>
      </c>
      <c r="D5688" s="5" t="s">
        <v>107</v>
      </c>
      <c r="E5688" s="5" t="s">
        <v>216</v>
      </c>
      <c r="F5688" s="5" t="s">
        <v>217</v>
      </c>
      <c r="G5688" s="5" t="s">
        <v>86</v>
      </c>
      <c r="H5688" s="5" t="s">
        <v>130</v>
      </c>
      <c r="I5688"/>
      <c r="J5688"/>
      <c r="K5688"/>
      <c r="L5688"/>
      <c r="M5688"/>
      <c r="N5688">
        <v>0</v>
      </c>
      <c r="O5688"/>
      <c r="P5688"/>
      <c r="Q5688">
        <v>125</v>
      </c>
      <c r="R5688"/>
      <c r="S5688"/>
      <c r="T5688"/>
      <c r="U5688"/>
      <c r="V5688">
        <v>35</v>
      </c>
      <c r="W5688"/>
      <c r="X5688">
        <v>0</v>
      </c>
      <c r="Y5688"/>
      <c r="Z5688"/>
      <c r="AA5688"/>
      <c r="AB5688"/>
      <c r="AC5688">
        <v>0</v>
      </c>
      <c r="AD5688">
        <v>125</v>
      </c>
      <c r="AE5688"/>
      <c r="AF5688">
        <v>0</v>
      </c>
      <c r="AG5688"/>
      <c r="AH5688">
        <v>198</v>
      </c>
      <c r="AI5688"/>
      <c r="AJ5688"/>
      <c r="AK5688"/>
      <c r="AL5688">
        <v>483</v>
      </c>
      <c r="AM5688">
        <v>160</v>
      </c>
      <c r="AN5688">
        <v>323</v>
      </c>
      <c r="AO5688" s="5" t="s">
        <v>6367</v>
      </c>
    </row>
    <row r="5689" spans="1:41" ht="14.25" x14ac:dyDescent="0.45">
      <c r="A5689">
        <v>2028</v>
      </c>
      <c r="B5689" s="5" t="s">
        <v>5028</v>
      </c>
      <c r="C5689" s="5" t="s">
        <v>277</v>
      </c>
      <c r="D5689" s="5" t="s">
        <v>107</v>
      </c>
      <c r="E5689" s="5" t="s">
        <v>216</v>
      </c>
      <c r="F5689" s="5" t="s">
        <v>284</v>
      </c>
      <c r="G5689" s="5" t="s">
        <v>86</v>
      </c>
      <c r="H5689" s="5" t="s">
        <v>130</v>
      </c>
      <c r="I5689">
        <v>213.8</v>
      </c>
      <c r="J5689"/>
      <c r="K5689">
        <v>166</v>
      </c>
      <c r="L5689"/>
      <c r="M5689">
        <v>355</v>
      </c>
      <c r="N5689">
        <v>175</v>
      </c>
      <c r="O5689">
        <v>255.042</v>
      </c>
      <c r="P5689"/>
      <c r="Q5689">
        <v>106.075</v>
      </c>
      <c r="R5689"/>
      <c r="S5689">
        <v>700</v>
      </c>
      <c r="T5689">
        <v>300</v>
      </c>
      <c r="U5689"/>
      <c r="V5689">
        <v>301</v>
      </c>
      <c r="W5689">
        <v>109.9485163132526</v>
      </c>
      <c r="X5689">
        <v>0</v>
      </c>
      <c r="Y5689">
        <v>1968</v>
      </c>
      <c r="Z5689">
        <v>612.43100000000004</v>
      </c>
      <c r="AA5689"/>
      <c r="AB5689"/>
      <c r="AC5689">
        <v>230.65286574410609</v>
      </c>
      <c r="AD5689">
        <v>1185</v>
      </c>
      <c r="AE5689">
        <v>251</v>
      </c>
      <c r="AF5689">
        <v>1500</v>
      </c>
      <c r="AG5689">
        <v>3587</v>
      </c>
      <c r="AH5689">
        <v>384</v>
      </c>
      <c r="AI5689"/>
      <c r="AJ5689">
        <v>1002.827352941177</v>
      </c>
      <c r="AK5689">
        <v>160</v>
      </c>
      <c r="AL5689">
        <v>13562.7763671875</v>
      </c>
      <c r="AM5689">
        <v>9947.7861328125</v>
      </c>
      <c r="AN5689">
        <v>3614.990478515625</v>
      </c>
      <c r="AO5689" s="5" t="s">
        <v>6368</v>
      </c>
    </row>
    <row r="5690" spans="1:41" ht="14.25" x14ac:dyDescent="0.45">
      <c r="A5690">
        <v>2028</v>
      </c>
      <c r="B5690" s="5" t="s">
        <v>5028</v>
      </c>
      <c r="C5690" s="5" t="s">
        <v>277</v>
      </c>
      <c r="D5690" s="5" t="s">
        <v>107</v>
      </c>
      <c r="E5690" s="5" t="s">
        <v>216</v>
      </c>
      <c r="F5690" s="5" t="s">
        <v>285</v>
      </c>
      <c r="G5690" s="5" t="s">
        <v>86</v>
      </c>
      <c r="H5690" s="5" t="s">
        <v>130</v>
      </c>
      <c r="I5690"/>
      <c r="J5690"/>
      <c r="K5690"/>
      <c r="L5690"/>
      <c r="M5690"/>
      <c r="N5690">
        <v>350</v>
      </c>
      <c r="O5690"/>
      <c r="P5690"/>
      <c r="Q5690">
        <v>0</v>
      </c>
      <c r="R5690"/>
      <c r="S5690"/>
      <c r="T5690"/>
      <c r="U5690"/>
      <c r="V5690">
        <v>0</v>
      </c>
      <c r="W5690"/>
      <c r="X5690">
        <v>0</v>
      </c>
      <c r="Y5690"/>
      <c r="Z5690"/>
      <c r="AA5690"/>
      <c r="AB5690"/>
      <c r="AC5690">
        <v>0</v>
      </c>
      <c r="AD5690"/>
      <c r="AE5690"/>
      <c r="AF5690">
        <v>0</v>
      </c>
      <c r="AG5690">
        <v>0</v>
      </c>
      <c r="AH5690">
        <v>455</v>
      </c>
      <c r="AI5690"/>
      <c r="AJ5690"/>
      <c r="AK5690"/>
      <c r="AL5690">
        <v>805</v>
      </c>
      <c r="AM5690">
        <v>350</v>
      </c>
      <c r="AN5690">
        <v>455</v>
      </c>
      <c r="AO5690" s="5" t="s">
        <v>6369</v>
      </c>
    </row>
    <row r="5691" spans="1:41" ht="14.25" x14ac:dyDescent="0.45">
      <c r="A5691">
        <v>2028</v>
      </c>
      <c r="B5691" s="5" t="s">
        <v>5028</v>
      </c>
      <c r="C5691" s="5" t="s">
        <v>277</v>
      </c>
      <c r="D5691" s="5" t="s">
        <v>107</v>
      </c>
      <c r="E5691" s="5" t="s">
        <v>286</v>
      </c>
      <c r="F5691" s="5" t="s">
        <v>286</v>
      </c>
      <c r="G5691" s="5" t="s">
        <v>86</v>
      </c>
      <c r="H5691" s="5" t="s">
        <v>130</v>
      </c>
      <c r="I5691">
        <v>4946.2102367014522</v>
      </c>
      <c r="J5691">
        <v>15073.212921931139</v>
      </c>
      <c r="K5691">
        <v>742</v>
      </c>
      <c r="L5691">
        <v>1320</v>
      </c>
      <c r="M5691">
        <v>4700</v>
      </c>
      <c r="N5691">
        <v>3480.5819999999999</v>
      </c>
      <c r="O5691">
        <v>5993.7232999999997</v>
      </c>
      <c r="P5691">
        <v>4139.4649599999993</v>
      </c>
      <c r="Q5691">
        <v>1731.541133881399</v>
      </c>
      <c r="R5691">
        <v>2988.4711866622411</v>
      </c>
      <c r="S5691">
        <v>6039.5571939098054</v>
      </c>
      <c r="T5691">
        <v>5850</v>
      </c>
      <c r="U5691">
        <v>724</v>
      </c>
      <c r="V5691">
        <v>6771</v>
      </c>
      <c r="W5691">
        <v>2186</v>
      </c>
      <c r="X5691">
        <v>9122.65</v>
      </c>
      <c r="Y5691">
        <v>27460</v>
      </c>
      <c r="Z5691">
        <v>4985.2502032692573</v>
      </c>
      <c r="AA5691">
        <v>35632</v>
      </c>
      <c r="AB5691">
        <v>1667</v>
      </c>
      <c r="AC5691">
        <v>3537.8550000000009</v>
      </c>
      <c r="AD5691">
        <v>10063.263928295761</v>
      </c>
      <c r="AE5691">
        <v>5746</v>
      </c>
      <c r="AF5691">
        <v>9595.26</v>
      </c>
      <c r="AG5691">
        <v>51511</v>
      </c>
      <c r="AH5691">
        <v>8263.8644207320904</v>
      </c>
      <c r="AI5691">
        <v>2662</v>
      </c>
      <c r="AJ5691">
        <v>15582.72668077207</v>
      </c>
      <c r="AK5691">
        <v>4671</v>
      </c>
      <c r="AL5691">
        <v>257185.640625</v>
      </c>
      <c r="AM5691">
        <v>195224.578125</v>
      </c>
      <c r="AN5691">
        <v>61961.05859375</v>
      </c>
      <c r="AO5691" s="5" t="s">
        <v>6370</v>
      </c>
    </row>
    <row r="5692" spans="1:41" ht="14.25" x14ac:dyDescent="0.45">
      <c r="A5692">
        <v>2028</v>
      </c>
      <c r="B5692" s="5" t="s">
        <v>5028</v>
      </c>
      <c r="C5692" s="5" t="s">
        <v>277</v>
      </c>
      <c r="D5692" s="5" t="s">
        <v>107</v>
      </c>
      <c r="E5692" s="5" t="s">
        <v>286</v>
      </c>
      <c r="F5692" s="5" t="s">
        <v>286</v>
      </c>
      <c r="G5692" s="5" t="s">
        <v>87</v>
      </c>
      <c r="H5692" s="5" t="s">
        <v>130</v>
      </c>
      <c r="I5692">
        <v>6029.402678660018</v>
      </c>
      <c r="J5692">
        <v>19417.162402755392</v>
      </c>
      <c r="K5692">
        <v>873</v>
      </c>
      <c r="L5692">
        <v>1611.7554428667211</v>
      </c>
      <c r="M5692">
        <v>5616.9350725248614</v>
      </c>
      <c r="N5692">
        <v>4217.0433607313425</v>
      </c>
      <c r="O5692">
        <v>7163.0541742083951</v>
      </c>
      <c r="P5692">
        <v>4990.86597350784</v>
      </c>
      <c r="Q5692">
        <v>2104.0968269393229</v>
      </c>
      <c r="R5692">
        <v>3547.0237427571928</v>
      </c>
      <c r="S5692">
        <v>7084.4232470720481</v>
      </c>
      <c r="T5692">
        <v>7119.4252758801031</v>
      </c>
      <c r="U5692">
        <v>865.2470196825534</v>
      </c>
      <c r="V5692">
        <v>8427</v>
      </c>
      <c r="W5692">
        <v>2612.4723550083718</v>
      </c>
      <c r="X5692">
        <v>11211.736849999999</v>
      </c>
      <c r="Y5692">
        <v>33172.994516255661</v>
      </c>
      <c r="Z5692">
        <v>6040.0864772848909</v>
      </c>
      <c r="AA5692">
        <v>45463</v>
      </c>
      <c r="AB5692">
        <v>2176</v>
      </c>
      <c r="AC5692">
        <v>4255.0241830615169</v>
      </c>
      <c r="AD5692">
        <v>12228.46011905968</v>
      </c>
      <c r="AE5692">
        <v>6867.0018993037984</v>
      </c>
      <c r="AF5692">
        <v>11716.070099031311</v>
      </c>
      <c r="AG5692">
        <v>69257</v>
      </c>
      <c r="AH5692">
        <v>10123.09410114873</v>
      </c>
      <c r="AI5692">
        <v>3181.3364176725918</v>
      </c>
      <c r="AJ5692">
        <v>19375.16200960787</v>
      </c>
      <c r="AK5692">
        <v>5582</v>
      </c>
      <c r="AL5692">
        <v>322327.84375</v>
      </c>
      <c r="AM5692">
        <v>247355.9375</v>
      </c>
      <c r="AN5692">
        <v>74971.9375</v>
      </c>
      <c r="AO5692" s="5" t="s">
        <v>6371</v>
      </c>
    </row>
    <row r="5693" spans="1:41" ht="14.25" x14ac:dyDescent="0.45">
      <c r="A5693">
        <v>2028</v>
      </c>
      <c r="B5693" s="5" t="s">
        <v>5028</v>
      </c>
      <c r="C5693" s="5" t="s">
        <v>277</v>
      </c>
      <c r="D5693" s="5" t="s">
        <v>107</v>
      </c>
      <c r="E5693" s="5" t="s">
        <v>110</v>
      </c>
      <c r="F5693" s="5" t="s">
        <v>110</v>
      </c>
      <c r="G5693" s="5" t="s">
        <v>86</v>
      </c>
      <c r="H5693" s="5" t="s">
        <v>130</v>
      </c>
      <c r="I5693">
        <v>10632.98980928311</v>
      </c>
      <c r="J5693">
        <v>24831.007075515739</v>
      </c>
      <c r="K5693">
        <v>1806.8707999999999</v>
      </c>
      <c r="L5693">
        <v>1888</v>
      </c>
      <c r="M5693">
        <v>10388.006718049741</v>
      </c>
      <c r="N5693">
        <v>8915.7999999999993</v>
      </c>
      <c r="O5693">
        <v>5793.2479525681811</v>
      </c>
      <c r="P5693">
        <v>7736</v>
      </c>
      <c r="Q5693">
        <v>3601.404109175644</v>
      </c>
      <c r="R5693">
        <v>5885</v>
      </c>
      <c r="S5693">
        <v>10500</v>
      </c>
      <c r="T5693">
        <v>8000</v>
      </c>
      <c r="U5693">
        <v>1400</v>
      </c>
      <c r="V5693">
        <v>4950</v>
      </c>
      <c r="W5693">
        <v>3956.9514947084708</v>
      </c>
      <c r="X5693">
        <v>13981.35</v>
      </c>
      <c r="Y5693">
        <v>33137</v>
      </c>
      <c r="Z5693">
        <v>3513.4839999999999</v>
      </c>
      <c r="AA5693">
        <v>46682</v>
      </c>
      <c r="AB5693">
        <v>740</v>
      </c>
      <c r="AC5693">
        <v>8111.7696576040244</v>
      </c>
      <c r="AD5693">
        <v>7036.2020000000002</v>
      </c>
      <c r="AE5693">
        <v>9796</v>
      </c>
      <c r="AF5693">
        <v>28900</v>
      </c>
      <c r="AG5693">
        <v>75869</v>
      </c>
      <c r="AH5693">
        <v>15590</v>
      </c>
      <c r="AI5693">
        <v>3991</v>
      </c>
      <c r="AJ5693">
        <v>16621</v>
      </c>
      <c r="AK5693">
        <v>3908</v>
      </c>
      <c r="AL5693">
        <v>378162.0625</v>
      </c>
      <c r="AM5693">
        <v>292470.4375</v>
      </c>
      <c r="AN5693">
        <v>85691.6328125</v>
      </c>
      <c r="AO5693" s="5" t="s">
        <v>6372</v>
      </c>
    </row>
    <row r="5694" spans="1:41" ht="14.25" x14ac:dyDescent="0.45">
      <c r="A5694">
        <v>2028</v>
      </c>
      <c r="B5694" s="5" t="s">
        <v>5028</v>
      </c>
      <c r="C5694" s="5" t="s">
        <v>277</v>
      </c>
      <c r="D5694" s="5" t="s">
        <v>107</v>
      </c>
      <c r="E5694" s="5" t="s">
        <v>110</v>
      </c>
      <c r="F5694" s="5" t="s">
        <v>110</v>
      </c>
      <c r="G5694" s="5" t="s">
        <v>87</v>
      </c>
      <c r="H5694" s="5" t="s">
        <v>130</v>
      </c>
      <c r="I5694">
        <v>12961.555245377231</v>
      </c>
      <c r="J5694">
        <v>31362.331669605159</v>
      </c>
      <c r="K5694">
        <v>2125.2091376159851</v>
      </c>
      <c r="L5694">
        <v>2305.298694039674</v>
      </c>
      <c r="M5694">
        <v>12414.62963153989</v>
      </c>
      <c r="N5694">
        <v>10802.3069692392</v>
      </c>
      <c r="O5694">
        <v>6923.4675763006517</v>
      </c>
      <c r="P5694">
        <v>9327.1323608533967</v>
      </c>
      <c r="Q5694">
        <v>4376.2766072190498</v>
      </c>
      <c r="R5694">
        <v>6984.9208582934552</v>
      </c>
      <c r="S5694">
        <v>12316.53939286586</v>
      </c>
      <c r="T5694">
        <v>9735.966189237748</v>
      </c>
      <c r="U5694">
        <v>1523.391954273397</v>
      </c>
      <c r="V5694">
        <v>6160</v>
      </c>
      <c r="W5694">
        <v>4728.9233257250389</v>
      </c>
      <c r="X5694">
        <v>17183.079150000001</v>
      </c>
      <c r="Y5694">
        <v>43411</v>
      </c>
      <c r="Z5694">
        <v>4256.9071423215428</v>
      </c>
      <c r="AA5694">
        <v>59280</v>
      </c>
      <c r="AB5694">
        <v>966</v>
      </c>
      <c r="AC5694">
        <v>9694.315636178515</v>
      </c>
      <c r="AD5694">
        <v>8550.1002616771657</v>
      </c>
      <c r="AE5694">
        <v>11707.12680222416</v>
      </c>
      <c r="AF5694">
        <v>35287.675983975932</v>
      </c>
      <c r="AG5694">
        <v>102007</v>
      </c>
      <c r="AH5694">
        <v>19475.081418544531</v>
      </c>
      <c r="AI5694">
        <v>4769.6144413716429</v>
      </c>
      <c r="AJ5694">
        <v>20666.12437982751</v>
      </c>
      <c r="AK5694">
        <v>4323</v>
      </c>
      <c r="AL5694">
        <v>475625</v>
      </c>
      <c r="AM5694">
        <v>372113.375</v>
      </c>
      <c r="AN5694">
        <v>103511.609375</v>
      </c>
      <c r="AO5694" s="5" t="s">
        <v>6373</v>
      </c>
    </row>
    <row r="5695" spans="1:41" ht="14.25" x14ac:dyDescent="0.45">
      <c r="A5695">
        <v>2028</v>
      </c>
      <c r="B5695" s="5" t="s">
        <v>5028</v>
      </c>
      <c r="C5695" s="5" t="s">
        <v>277</v>
      </c>
      <c r="D5695" s="5" t="s">
        <v>107</v>
      </c>
      <c r="E5695" s="5" t="s">
        <v>4072</v>
      </c>
      <c r="F5695" s="5" t="s">
        <v>4072</v>
      </c>
      <c r="G5695" s="5" t="s">
        <v>86</v>
      </c>
      <c r="H5695" s="5" t="s">
        <v>130</v>
      </c>
      <c r="I5695"/>
      <c r="J5695"/>
      <c r="K5695"/>
      <c r="L5695"/>
      <c r="M5695"/>
      <c r="N5695"/>
      <c r="O5695">
        <v>1509.74</v>
      </c>
      <c r="P5695"/>
      <c r="Q5695"/>
      <c r="R5695"/>
      <c r="S5695"/>
      <c r="T5695"/>
      <c r="U5695"/>
      <c r="V5695"/>
      <c r="W5695"/>
      <c r="X5695"/>
      <c r="Y5695"/>
      <c r="Z5695"/>
      <c r="AA5695"/>
      <c r="AB5695"/>
      <c r="AC5695"/>
      <c r="AD5695"/>
      <c r="AE5695"/>
      <c r="AF5695"/>
      <c r="AG5695"/>
      <c r="AH5695"/>
      <c r="AI5695"/>
      <c r="AJ5695"/>
      <c r="AK5695"/>
      <c r="AL5695">
        <v>1509.739990234375</v>
      </c>
      <c r="AM5695">
        <v>0</v>
      </c>
      <c r="AN5695">
        <v>1509.739990234375</v>
      </c>
      <c r="AO5695" s="5" t="s">
        <v>6374</v>
      </c>
    </row>
    <row r="5696" spans="1:41" ht="14.25" x14ac:dyDescent="0.45">
      <c r="A5696">
        <v>2028</v>
      </c>
      <c r="B5696" s="5" t="s">
        <v>5028</v>
      </c>
      <c r="C5696" s="5" t="s">
        <v>277</v>
      </c>
      <c r="D5696" s="5" t="s">
        <v>107</v>
      </c>
      <c r="E5696" s="5" t="s">
        <v>4072</v>
      </c>
      <c r="F5696" s="5" t="s">
        <v>4072</v>
      </c>
      <c r="G5696" s="5" t="s">
        <v>87</v>
      </c>
      <c r="H5696" s="5" t="s">
        <v>130</v>
      </c>
      <c r="I5696"/>
      <c r="J5696"/>
      <c r="K5696"/>
      <c r="L5696"/>
      <c r="M5696"/>
      <c r="N5696"/>
      <c r="O5696">
        <v>1804.279054551848</v>
      </c>
      <c r="P5696"/>
      <c r="Q5696"/>
      <c r="R5696"/>
      <c r="S5696"/>
      <c r="T5696"/>
      <c r="U5696"/>
      <c r="V5696"/>
      <c r="W5696"/>
      <c r="X5696"/>
      <c r="Y5696"/>
      <c r="Z5696"/>
      <c r="AA5696"/>
      <c r="AB5696"/>
      <c r="AC5696"/>
      <c r="AD5696"/>
      <c r="AE5696"/>
      <c r="AF5696"/>
      <c r="AG5696"/>
      <c r="AH5696"/>
      <c r="AI5696"/>
      <c r="AJ5696"/>
      <c r="AK5696"/>
      <c r="AL5696">
        <v>1804.279052734375</v>
      </c>
      <c r="AM5696">
        <v>0</v>
      </c>
      <c r="AN5696">
        <v>1804.279052734375</v>
      </c>
      <c r="AO5696" s="5" t="s">
        <v>6375</v>
      </c>
    </row>
    <row r="5697" spans="1:41" ht="14.25" x14ac:dyDescent="0.45">
      <c r="A5697">
        <v>2028</v>
      </c>
      <c r="B5697" s="5" t="s">
        <v>5028</v>
      </c>
      <c r="C5697" s="5" t="s">
        <v>277</v>
      </c>
      <c r="D5697" s="5" t="s">
        <v>107</v>
      </c>
      <c r="E5697" s="5" t="s">
        <v>291</v>
      </c>
      <c r="F5697" s="5" t="s">
        <v>291</v>
      </c>
      <c r="G5697" s="5" t="s">
        <v>86</v>
      </c>
      <c r="H5697" s="5" t="s">
        <v>130</v>
      </c>
      <c r="I5697">
        <v>2866.6778305841199</v>
      </c>
      <c r="J5697">
        <v>7400</v>
      </c>
      <c r="K5697">
        <v>274</v>
      </c>
      <c r="L5697">
        <v>188</v>
      </c>
      <c r="M5697">
        <v>1380</v>
      </c>
      <c r="N5697">
        <v>1054.6179999999999</v>
      </c>
      <c r="O5697"/>
      <c r="P5697">
        <v>832.34295999999995</v>
      </c>
      <c r="Q5697">
        <v>1026.5466048233329</v>
      </c>
      <c r="R5697">
        <v>776.58081212871389</v>
      </c>
      <c r="S5697">
        <v>2722.2732383808088</v>
      </c>
      <c r="T5697">
        <v>2600</v>
      </c>
      <c r="U5697">
        <v>234</v>
      </c>
      <c r="V5697">
        <v>1966</v>
      </c>
      <c r="W5697">
        <v>768</v>
      </c>
      <c r="X5697">
        <v>2740.05</v>
      </c>
      <c r="Y5697">
        <v>12495</v>
      </c>
      <c r="Z5697">
        <v>1761.744084639962</v>
      </c>
      <c r="AA5697">
        <v>11105</v>
      </c>
      <c r="AB5697">
        <v>310</v>
      </c>
      <c r="AC5697">
        <v>1199.0925</v>
      </c>
      <c r="AD5697">
        <v>4079.06539038551</v>
      </c>
      <c r="AE5697">
        <v>1930</v>
      </c>
      <c r="AF5697">
        <v>3078</v>
      </c>
      <c r="AG5697">
        <v>16527</v>
      </c>
      <c r="AH5697">
        <v>4086.4525683972229</v>
      </c>
      <c r="AI5697">
        <v>813</v>
      </c>
      <c r="AJ5697">
        <v>8401.7266807720698</v>
      </c>
      <c r="AK5697">
        <v>3159</v>
      </c>
      <c r="AL5697">
        <v>95774.171875</v>
      </c>
      <c r="AM5697">
        <v>72842.328125</v>
      </c>
      <c r="AN5697">
        <v>22931.841796875</v>
      </c>
      <c r="AO5697" s="5" t="s">
        <v>6376</v>
      </c>
    </row>
    <row r="5698" spans="1:41" ht="14.25" x14ac:dyDescent="0.45">
      <c r="A5698">
        <v>2028</v>
      </c>
      <c r="B5698" s="5" t="s">
        <v>5028</v>
      </c>
      <c r="C5698" s="5" t="s">
        <v>277</v>
      </c>
      <c r="D5698" s="5" t="s">
        <v>107</v>
      </c>
      <c r="E5698" s="5" t="s">
        <v>291</v>
      </c>
      <c r="F5698" s="5" t="s">
        <v>291</v>
      </c>
      <c r="G5698" s="5" t="s">
        <v>87</v>
      </c>
      <c r="H5698" s="5" t="s">
        <v>130</v>
      </c>
      <c r="I5698">
        <v>3494.4642794047181</v>
      </c>
      <c r="J5698">
        <v>9532.6061221711407</v>
      </c>
      <c r="K5698">
        <v>322</v>
      </c>
      <c r="L5698">
        <v>229.55304792344211</v>
      </c>
      <c r="M5698">
        <v>1649.2277446987889</v>
      </c>
      <c r="N5698">
        <v>1277.7661422738399</v>
      </c>
      <c r="O5698"/>
      <c r="P5698">
        <v>1003.53842766984</v>
      </c>
      <c r="Q5698">
        <v>1247.416773214268</v>
      </c>
      <c r="R5698">
        <v>921.72566062673309</v>
      </c>
      <c r="S5698">
        <v>3193.236721777309</v>
      </c>
      <c r="T5698">
        <v>3164.1890115022679</v>
      </c>
      <c r="U5698">
        <v>279.65166105762091</v>
      </c>
      <c r="V5698">
        <v>2447</v>
      </c>
      <c r="W5698">
        <v>917.83109270193472</v>
      </c>
      <c r="X5698">
        <v>3367.5214500000011</v>
      </c>
      <c r="Y5698">
        <v>15058.27592710164</v>
      </c>
      <c r="Z5698">
        <v>2134.5140540974662</v>
      </c>
      <c r="AA5698">
        <v>14235</v>
      </c>
      <c r="AB5698">
        <v>404</v>
      </c>
      <c r="AC5698">
        <v>1451.4361996010041</v>
      </c>
      <c r="AD5698">
        <v>4956.7107456172289</v>
      </c>
      <c r="AE5698">
        <v>2306.5286574410602</v>
      </c>
      <c r="AF5698">
        <v>3758.3206463210349</v>
      </c>
      <c r="AG5698">
        <v>22221</v>
      </c>
      <c r="AH5698">
        <v>5005.835258621204</v>
      </c>
      <c r="AI5698">
        <v>971.61025828993877</v>
      </c>
      <c r="AJ5698">
        <v>10446.491101025869</v>
      </c>
      <c r="AK5698">
        <v>3775</v>
      </c>
      <c r="AL5698">
        <v>119772.4609375</v>
      </c>
      <c r="AM5698">
        <v>92045.2890625</v>
      </c>
      <c r="AN5698">
        <v>27727.162109375</v>
      </c>
      <c r="AO5698" s="5" t="s">
        <v>6377</v>
      </c>
    </row>
    <row r="5699" spans="1:41" ht="14.25" x14ac:dyDescent="0.45">
      <c r="A5699">
        <v>2028</v>
      </c>
      <c r="B5699" s="5" t="s">
        <v>5028</v>
      </c>
      <c r="C5699" s="5" t="s">
        <v>277</v>
      </c>
      <c r="D5699" s="5" t="s">
        <v>107</v>
      </c>
      <c r="E5699" s="5" t="s">
        <v>112</v>
      </c>
      <c r="F5699" s="5" t="s">
        <v>112</v>
      </c>
      <c r="G5699" s="5" t="s">
        <v>86</v>
      </c>
      <c r="H5699" s="5" t="s">
        <v>130</v>
      </c>
      <c r="I5699">
        <v>1300.8160671843291</v>
      </c>
      <c r="J5699">
        <v>3455.98204721093</v>
      </c>
      <c r="K5699">
        <v>236</v>
      </c>
      <c r="L5699">
        <v>305</v>
      </c>
      <c r="M5699">
        <v>1900</v>
      </c>
      <c r="N5699">
        <v>1100.759</v>
      </c>
      <c r="O5699">
        <v>1356.4163000000001</v>
      </c>
      <c r="P5699">
        <v>1608.6310000000001</v>
      </c>
      <c r="Q5699">
        <v>491.97722830973282</v>
      </c>
      <c r="R5699">
        <v>843.83556661677369</v>
      </c>
      <c r="S5699">
        <v>1712.1722288438621</v>
      </c>
      <c r="T5699">
        <v>900</v>
      </c>
      <c r="U5699">
        <v>125</v>
      </c>
      <c r="V5699">
        <v>1427</v>
      </c>
      <c r="W5699">
        <v>388</v>
      </c>
      <c r="X5699">
        <v>1776.75</v>
      </c>
      <c r="Y5699">
        <v>8675</v>
      </c>
      <c r="Z5699">
        <v>1805.614815764935</v>
      </c>
      <c r="AA5699">
        <v>7407</v>
      </c>
      <c r="AB5699">
        <v>495</v>
      </c>
      <c r="AC5699">
        <v>1164.9000000000001</v>
      </c>
      <c r="AD5699">
        <v>3177.232068602621</v>
      </c>
      <c r="AE5699">
        <v>916</v>
      </c>
      <c r="AF5699">
        <v>3561.57</v>
      </c>
      <c r="AG5699">
        <v>13607</v>
      </c>
      <c r="AH5699">
        <v>2551.25</v>
      </c>
      <c r="AI5699">
        <v>690</v>
      </c>
      <c r="AJ5699">
        <v>3876</v>
      </c>
      <c r="AK5699">
        <v>507</v>
      </c>
      <c r="AL5699">
        <v>67361.90625</v>
      </c>
      <c r="AM5699">
        <v>51672.0859375</v>
      </c>
      <c r="AN5699">
        <v>15689.8203125</v>
      </c>
      <c r="AO5699" s="5" t="s">
        <v>6378</v>
      </c>
    </row>
    <row r="5700" spans="1:41" ht="14.25" x14ac:dyDescent="0.45">
      <c r="A5700">
        <v>2028</v>
      </c>
      <c r="B5700" s="5" t="s">
        <v>5028</v>
      </c>
      <c r="C5700" s="5" t="s">
        <v>277</v>
      </c>
      <c r="D5700" s="5" t="s">
        <v>107</v>
      </c>
      <c r="E5700" s="5" t="s">
        <v>112</v>
      </c>
      <c r="F5700" s="5" t="s">
        <v>112</v>
      </c>
      <c r="G5700" s="5" t="s">
        <v>87</v>
      </c>
      <c r="H5700" s="5" t="s">
        <v>130</v>
      </c>
      <c r="I5700">
        <v>1585.687527337222</v>
      </c>
      <c r="J5700">
        <v>4451.9615704535763</v>
      </c>
      <c r="K5700">
        <v>278</v>
      </c>
      <c r="L5700">
        <v>372.41318945026501</v>
      </c>
      <c r="M5700">
        <v>2270.6758803823909</v>
      </c>
      <c r="N5700">
        <v>1333.6701829508031</v>
      </c>
      <c r="O5700">
        <v>1621.043040088171</v>
      </c>
      <c r="P5700">
        <v>1939.4926154489999</v>
      </c>
      <c r="Q5700">
        <v>597.83028237538565</v>
      </c>
      <c r="R5700">
        <v>1001.550492817566</v>
      </c>
      <c r="S5700">
        <v>2008.3844479929869</v>
      </c>
      <c r="T5700">
        <v>1095.2961962892471</v>
      </c>
      <c r="U5700">
        <v>149.38657107778889</v>
      </c>
      <c r="V5700">
        <v>1776</v>
      </c>
      <c r="W5700">
        <v>463.69591662545662</v>
      </c>
      <c r="X5700">
        <v>2183.6257500000002</v>
      </c>
      <c r="Y5700">
        <v>10500.847561704721</v>
      </c>
      <c r="Z5700">
        <v>2187.6674564367868</v>
      </c>
      <c r="AA5700">
        <v>9388</v>
      </c>
      <c r="AB5700">
        <v>646</v>
      </c>
      <c r="AC5700">
        <v>1392.1633331881301</v>
      </c>
      <c r="AD5700">
        <v>3860.840371150281</v>
      </c>
      <c r="AE5700">
        <v>1094.7047928580371</v>
      </c>
      <c r="AF5700">
        <v>4348.7726004930491</v>
      </c>
      <c r="AG5700">
        <v>18294</v>
      </c>
      <c r="AH5700">
        <v>3125.2380860415578</v>
      </c>
      <c r="AI5700">
        <v>824.61387234939457</v>
      </c>
      <c r="AJ5700">
        <v>4819.3188193376709</v>
      </c>
      <c r="AK5700">
        <v>606</v>
      </c>
      <c r="AL5700">
        <v>84216.875</v>
      </c>
      <c r="AM5700">
        <v>65233.46875</v>
      </c>
      <c r="AN5700">
        <v>18983.412109375</v>
      </c>
      <c r="AO5700" s="5" t="s">
        <v>6379</v>
      </c>
    </row>
    <row r="5701" spans="1:41" ht="14.25" x14ac:dyDescent="0.45">
      <c r="A5701">
        <v>2028</v>
      </c>
      <c r="B5701" s="5" t="s">
        <v>5028</v>
      </c>
      <c r="C5701" s="5" t="s">
        <v>277</v>
      </c>
      <c r="D5701" s="5" t="s">
        <v>107</v>
      </c>
      <c r="E5701" s="5" t="s">
        <v>113</v>
      </c>
      <c r="F5701" s="5" t="s">
        <v>113</v>
      </c>
      <c r="G5701" s="5" t="s">
        <v>86</v>
      </c>
      <c r="H5701" s="5" t="s">
        <v>130</v>
      </c>
      <c r="I5701">
        <v>4179.2499612915017</v>
      </c>
      <c r="J5701">
        <v>13768.83444912079</v>
      </c>
      <c r="K5701">
        <v>104.8708</v>
      </c>
      <c r="L5701">
        <v>238</v>
      </c>
      <c r="M5701">
        <v>3717</v>
      </c>
      <c r="N5701">
        <v>4100.3999999999996</v>
      </c>
      <c r="O5701">
        <v>2121.487230018181</v>
      </c>
      <c r="P5701">
        <v>3111</v>
      </c>
      <c r="Q5701">
        <v>1293.283677433888</v>
      </c>
      <c r="R5701">
        <v>2385</v>
      </c>
      <c r="S5701">
        <v>4000</v>
      </c>
      <c r="T5701">
        <v>4000</v>
      </c>
      <c r="U5701">
        <v>250</v>
      </c>
      <c r="V5701">
        <v>2214</v>
      </c>
      <c r="W5701">
        <v>1693.446169737814</v>
      </c>
      <c r="X5701">
        <v>3145.35</v>
      </c>
      <c r="Y5701">
        <v>17873</v>
      </c>
      <c r="Z5701">
        <v>1634.12</v>
      </c>
      <c r="AA5701">
        <v>17343</v>
      </c>
      <c r="AB5701">
        <v>564</v>
      </c>
      <c r="AC5701">
        <v>2601.0614589760949</v>
      </c>
      <c r="AD5701">
        <v>2874.259</v>
      </c>
      <c r="AE5701">
        <v>5350</v>
      </c>
      <c r="AF5701">
        <v>8670</v>
      </c>
      <c r="AG5701">
        <v>36035</v>
      </c>
      <c r="AH5701">
        <v>8177</v>
      </c>
      <c r="AI5701">
        <v>1367</v>
      </c>
      <c r="AJ5701">
        <v>4698</v>
      </c>
      <c r="AK5701">
        <v>2442</v>
      </c>
      <c r="AL5701">
        <v>159950.359375</v>
      </c>
      <c r="AM5701">
        <v>125743.953125</v>
      </c>
      <c r="AN5701">
        <v>34206.4140625</v>
      </c>
      <c r="AO5701" s="5" t="s">
        <v>6380</v>
      </c>
    </row>
    <row r="5702" spans="1:41" ht="14.25" x14ac:dyDescent="0.45">
      <c r="A5702">
        <v>2028</v>
      </c>
      <c r="B5702" s="5" t="s">
        <v>5028</v>
      </c>
      <c r="C5702" s="5" t="s">
        <v>277</v>
      </c>
      <c r="D5702" s="5" t="s">
        <v>107</v>
      </c>
      <c r="E5702" s="5" t="s">
        <v>113</v>
      </c>
      <c r="F5702" s="5" t="s">
        <v>113</v>
      </c>
      <c r="G5702" s="5" t="s">
        <v>87</v>
      </c>
      <c r="H5702" s="5" t="s">
        <v>130</v>
      </c>
      <c r="I5702">
        <v>5094.4823825776448</v>
      </c>
      <c r="J5702">
        <v>17390.46472758667</v>
      </c>
      <c r="K5702">
        <v>123.3471604218179</v>
      </c>
      <c r="L5702">
        <v>290.60439045627243</v>
      </c>
      <c r="M5702">
        <v>4442.1590775691293</v>
      </c>
      <c r="N5702">
        <v>4968.0095444792851</v>
      </c>
      <c r="O5702">
        <v>2535.3736230218592</v>
      </c>
      <c r="P5702">
        <v>3750.867214919198</v>
      </c>
      <c r="Q5702">
        <v>1571.5445788580671</v>
      </c>
      <c r="R5702">
        <v>2830.762318951553</v>
      </c>
      <c r="S5702">
        <v>4692.0150068060411</v>
      </c>
      <c r="T5702">
        <v>4867.983094618874</v>
      </c>
      <c r="U5702">
        <v>272.03427754882091</v>
      </c>
      <c r="V5702">
        <v>2755</v>
      </c>
      <c r="W5702">
        <v>2023.824932815578</v>
      </c>
      <c r="X5702">
        <v>3865.6351500000001</v>
      </c>
      <c r="Y5702">
        <v>23442</v>
      </c>
      <c r="Z5702">
        <v>1979.885805488364</v>
      </c>
      <c r="AA5702">
        <v>21481</v>
      </c>
      <c r="AB5702">
        <v>736</v>
      </c>
      <c r="AC5702">
        <v>3108.509220152237</v>
      </c>
      <c r="AD5702">
        <v>3492.6800890633822</v>
      </c>
      <c r="AE5702">
        <v>6393.7452421293629</v>
      </c>
      <c r="AF5702">
        <v>10586.30279519278</v>
      </c>
      <c r="AG5702">
        <v>48450</v>
      </c>
      <c r="AH5702">
        <v>10214.736418180801</v>
      </c>
      <c r="AI5702">
        <v>1633.691541306699</v>
      </c>
      <c r="AJ5702">
        <v>5841.3725008380752</v>
      </c>
      <c r="AK5702">
        <v>2723</v>
      </c>
      <c r="AL5702">
        <v>201557.015625</v>
      </c>
      <c r="AM5702">
        <v>160206.59375</v>
      </c>
      <c r="AN5702">
        <v>41350.4453125</v>
      </c>
      <c r="AO5702" s="5" t="s">
        <v>6381</v>
      </c>
    </row>
    <row r="5703" spans="1:41" ht="14.25" x14ac:dyDescent="0.45">
      <c r="A5703">
        <v>2028</v>
      </c>
      <c r="B5703" s="5" t="s">
        <v>5028</v>
      </c>
      <c r="C5703" s="5" t="s">
        <v>277</v>
      </c>
      <c r="D5703" s="5" t="s">
        <v>107</v>
      </c>
      <c r="E5703" s="5" t="s">
        <v>114</v>
      </c>
      <c r="F5703" s="5" t="s">
        <v>115</v>
      </c>
      <c r="G5703" s="5" t="s">
        <v>86</v>
      </c>
      <c r="H5703" s="5" t="s">
        <v>130</v>
      </c>
      <c r="I5703">
        <v>15579.20004598456</v>
      </c>
      <c r="J5703">
        <v>39904.219997446882</v>
      </c>
      <c r="K5703">
        <v>2548.8708000000001</v>
      </c>
      <c r="L5703">
        <v>3208</v>
      </c>
      <c r="M5703">
        <v>15088.006718049741</v>
      </c>
      <c r="N5703">
        <v>12396.382</v>
      </c>
      <c r="O5703">
        <v>11786.971252568181</v>
      </c>
      <c r="P5703">
        <v>11875.464959999999</v>
      </c>
      <c r="Q5703">
        <v>5332.9452430570427</v>
      </c>
      <c r="R5703">
        <v>8873.471186662242</v>
      </c>
      <c r="S5703">
        <v>16539.557193909801</v>
      </c>
      <c r="T5703">
        <v>13850</v>
      </c>
      <c r="U5703">
        <v>2124</v>
      </c>
      <c r="V5703">
        <v>11721</v>
      </c>
      <c r="W5703">
        <v>6142.9514947084708</v>
      </c>
      <c r="X5703">
        <v>23104</v>
      </c>
      <c r="Y5703">
        <v>60597</v>
      </c>
      <c r="Z5703">
        <v>8498.7342032692577</v>
      </c>
      <c r="AA5703">
        <v>82314</v>
      </c>
      <c r="AB5703">
        <v>2407</v>
      </c>
      <c r="AC5703">
        <v>11649.62465760403</v>
      </c>
      <c r="AD5703">
        <v>17099.465928295758</v>
      </c>
      <c r="AE5703">
        <v>15542</v>
      </c>
      <c r="AF5703">
        <v>38495.26</v>
      </c>
      <c r="AG5703">
        <v>127380</v>
      </c>
      <c r="AH5703">
        <v>23853.86442073209</v>
      </c>
      <c r="AI5703">
        <v>6653</v>
      </c>
      <c r="AJ5703">
        <v>32203.72668077207</v>
      </c>
      <c r="AK5703">
        <v>8579</v>
      </c>
      <c r="AL5703">
        <v>635347.75</v>
      </c>
      <c r="AM5703">
        <v>487695.03125</v>
      </c>
      <c r="AN5703">
        <v>147652.6875</v>
      </c>
      <c r="AO5703" s="5" t="s">
        <v>6382</v>
      </c>
    </row>
    <row r="5704" spans="1:41" ht="14.25" x14ac:dyDescent="0.45">
      <c r="A5704">
        <v>2028</v>
      </c>
      <c r="B5704" s="5" t="s">
        <v>5028</v>
      </c>
      <c r="C5704" s="5" t="s">
        <v>277</v>
      </c>
      <c r="D5704" s="5" t="s">
        <v>107</v>
      </c>
      <c r="E5704" s="5" t="s">
        <v>114</v>
      </c>
      <c r="F5704" s="5" t="s">
        <v>115</v>
      </c>
      <c r="G5704" s="5" t="s">
        <v>87</v>
      </c>
      <c r="H5704" s="5" t="s">
        <v>130</v>
      </c>
      <c r="I5704">
        <v>18990.95792403724</v>
      </c>
      <c r="J5704">
        <v>50779.49407236054</v>
      </c>
      <c r="K5704">
        <v>2998.2091376159851</v>
      </c>
      <c r="L5704">
        <v>3917.054136906394</v>
      </c>
      <c r="M5704">
        <v>18031.564704064749</v>
      </c>
      <c r="N5704">
        <v>15019.350329970541</v>
      </c>
      <c r="O5704">
        <v>14086.52175050905</v>
      </c>
      <c r="P5704">
        <v>14317.99833436124</v>
      </c>
      <c r="Q5704">
        <v>6480.3734341583731</v>
      </c>
      <c r="R5704">
        <v>10531.944601050651</v>
      </c>
      <c r="S5704">
        <v>19400.962639937909</v>
      </c>
      <c r="T5704">
        <v>16855.391465117849</v>
      </c>
      <c r="U5704">
        <v>2388.63897395595</v>
      </c>
      <c r="V5704">
        <v>14587</v>
      </c>
      <c r="W5704">
        <v>7341.3956807334107</v>
      </c>
      <c r="X5704">
        <v>28394.815999999999</v>
      </c>
      <c r="Y5704">
        <v>76583.994516255654</v>
      </c>
      <c r="Z5704">
        <v>10296.99361960643</v>
      </c>
      <c r="AA5704">
        <v>104743</v>
      </c>
      <c r="AB5704">
        <v>3142</v>
      </c>
      <c r="AC5704">
        <v>13949.339819240029</v>
      </c>
      <c r="AD5704">
        <v>20778.560380736839</v>
      </c>
      <c r="AE5704">
        <v>18574.128701527949</v>
      </c>
      <c r="AF5704">
        <v>47003.746083007238</v>
      </c>
      <c r="AG5704">
        <v>171264</v>
      </c>
      <c r="AH5704">
        <v>29598.175519693261</v>
      </c>
      <c r="AI5704">
        <v>7950.9508590442347</v>
      </c>
      <c r="AJ5704">
        <v>40041.28638943538</v>
      </c>
      <c r="AK5704">
        <v>9905</v>
      </c>
      <c r="AL5704">
        <v>797952.875</v>
      </c>
      <c r="AM5704">
        <v>619469.3125</v>
      </c>
      <c r="AN5704">
        <v>178483.546875</v>
      </c>
      <c r="AO5704" s="5" t="s">
        <v>6383</v>
      </c>
    </row>
    <row r="5705" spans="1:41" ht="14.25" x14ac:dyDescent="0.45">
      <c r="A5705">
        <v>2028</v>
      </c>
      <c r="B5705" s="5" t="s">
        <v>5028</v>
      </c>
      <c r="C5705" s="5" t="s">
        <v>277</v>
      </c>
      <c r="D5705" s="5" t="s">
        <v>107</v>
      </c>
      <c r="E5705" s="5" t="s">
        <v>29</v>
      </c>
      <c r="F5705" s="5" t="s">
        <v>29</v>
      </c>
      <c r="G5705" s="5" t="s">
        <v>86</v>
      </c>
      <c r="H5705" s="5" t="s">
        <v>130</v>
      </c>
      <c r="I5705">
        <v>500.41246292384471</v>
      </c>
      <c r="J5705">
        <v>4195.7308747202051</v>
      </c>
      <c r="K5705">
        <v>173</v>
      </c>
      <c r="L5705">
        <v>362</v>
      </c>
      <c r="M5705">
        <v>1100</v>
      </c>
      <c r="N5705">
        <v>276.39100000000002</v>
      </c>
      <c r="O5705">
        <v>1015</v>
      </c>
      <c r="P5705">
        <v>1357.578</v>
      </c>
      <c r="Q5705">
        <v>1.6927715192863431</v>
      </c>
      <c r="R5705">
        <v>628.97540750000007</v>
      </c>
      <c r="S5705">
        <v>1105.111726685134</v>
      </c>
      <c r="T5705">
        <v>1650</v>
      </c>
      <c r="U5705">
        <v>35</v>
      </c>
      <c r="V5705">
        <v>1100</v>
      </c>
      <c r="W5705">
        <v>570</v>
      </c>
      <c r="X5705">
        <v>2300</v>
      </c>
      <c r="Y5705">
        <v>3560</v>
      </c>
      <c r="Z5705">
        <v>1192.2746858160001</v>
      </c>
      <c r="AA5705">
        <v>7229</v>
      </c>
      <c r="AB5705">
        <v>302</v>
      </c>
      <c r="AC5705">
        <v>984.0625</v>
      </c>
      <c r="AD5705">
        <v>1485.3107827902049</v>
      </c>
      <c r="AE5705">
        <v>1780</v>
      </c>
      <c r="AF5705">
        <v>1300.05</v>
      </c>
      <c r="AG5705">
        <v>5500</v>
      </c>
      <c r="AH5705">
        <v>728.63699999999994</v>
      </c>
      <c r="AI5705">
        <v>716</v>
      </c>
      <c r="AJ5705">
        <v>1645</v>
      </c>
      <c r="AK5705">
        <v>680</v>
      </c>
      <c r="AL5705">
        <v>43473.2265625</v>
      </c>
      <c r="AM5705">
        <v>31648.16796875</v>
      </c>
      <c r="AN5705">
        <v>11825.05859375</v>
      </c>
      <c r="AO5705" s="5" t="s">
        <v>6384</v>
      </c>
    </row>
    <row r="5706" spans="1:41" ht="14.25" x14ac:dyDescent="0.45">
      <c r="A5706">
        <v>2028</v>
      </c>
      <c r="B5706" s="5" t="s">
        <v>5028</v>
      </c>
      <c r="C5706" s="5" t="s">
        <v>277</v>
      </c>
      <c r="D5706" s="5" t="s">
        <v>107</v>
      </c>
      <c r="E5706" s="5" t="s">
        <v>29</v>
      </c>
      <c r="F5706" s="5" t="s">
        <v>29</v>
      </c>
      <c r="G5706" s="5" t="s">
        <v>87</v>
      </c>
      <c r="H5706" s="5" t="s">
        <v>130</v>
      </c>
      <c r="I5706">
        <v>610</v>
      </c>
      <c r="J5706">
        <v>5404.8986247757166</v>
      </c>
      <c r="K5706">
        <v>203</v>
      </c>
      <c r="L5706">
        <v>442.01171993769162</v>
      </c>
      <c r="M5706">
        <v>1314.6018254845419</v>
      </c>
      <c r="N5706">
        <v>334.8729699561444</v>
      </c>
      <c r="O5706">
        <v>1213.018957151646</v>
      </c>
      <c r="P5706">
        <v>1636.8032854620001</v>
      </c>
      <c r="Q5706">
        <v>2.0569856024613591</v>
      </c>
      <c r="R5706">
        <v>746.53244574347934</v>
      </c>
      <c r="S5706">
        <v>1296.3002014509959</v>
      </c>
      <c r="T5706">
        <v>2008.0430265302859</v>
      </c>
      <c r="U5706">
        <v>41.82823990178089</v>
      </c>
      <c r="V5706">
        <v>1369</v>
      </c>
      <c r="W5706">
        <v>681.20276411471718</v>
      </c>
      <c r="X5706">
        <v>2826.7</v>
      </c>
      <c r="Y5706">
        <v>4309.2815354085078</v>
      </c>
      <c r="Z5706">
        <v>1444.549804598314</v>
      </c>
      <c r="AA5706">
        <v>9162</v>
      </c>
      <c r="AB5706">
        <v>395</v>
      </c>
      <c r="AC5706">
        <v>1184.596080747868</v>
      </c>
      <c r="AD5706">
        <v>1804.8879370726499</v>
      </c>
      <c r="AE5706">
        <v>2127.2647721477128</v>
      </c>
      <c r="AF5706">
        <v>1587.3959571961209</v>
      </c>
      <c r="AG5706">
        <v>7395</v>
      </c>
      <c r="AH5706">
        <v>892.56799737346898</v>
      </c>
      <c r="AI5706">
        <v>855.68627913357489</v>
      </c>
      <c r="AJ5706">
        <v>2045.3507373092029</v>
      </c>
      <c r="AK5706">
        <v>813</v>
      </c>
      <c r="AL5706">
        <v>54147.44921875</v>
      </c>
      <c r="AM5706">
        <v>39843.4453125</v>
      </c>
      <c r="AN5706">
        <v>14304.009765625</v>
      </c>
      <c r="AO5706" s="5" t="s">
        <v>6385</v>
      </c>
    </row>
  </sheetData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6"/>
  </sheetPr>
  <dimension ref="A1:O1231"/>
  <sheetViews>
    <sheetView zoomScale="70" zoomScaleNormal="70" workbookViewId="0"/>
  </sheetViews>
  <sheetFormatPr defaultRowHeight="14.25" x14ac:dyDescent="0.45"/>
  <cols>
    <col min="3" max="3" width="27.59765625" bestFit="1" customWidth="1"/>
    <col min="4" max="4" width="59.73046875" bestFit="1" customWidth="1"/>
    <col min="6" max="6" width="18" customWidth="1"/>
    <col min="7" max="7" width="19" customWidth="1"/>
    <col min="8" max="8" width="17.73046875" customWidth="1"/>
    <col min="9" max="9" width="12" customWidth="1"/>
    <col min="10" max="10" width="12.3984375" customWidth="1"/>
    <col min="11" max="11" width="29" customWidth="1"/>
    <col min="12" max="12" width="34.86328125" customWidth="1"/>
    <col min="13" max="13" width="33.265625" customWidth="1"/>
    <col min="14" max="14" width="20" customWidth="1"/>
    <col min="16" max="16" width="16.86328125" customWidth="1"/>
  </cols>
  <sheetData>
    <row r="1" spans="1:15" x14ac:dyDescent="0.45">
      <c r="A1" t="s">
        <v>3544</v>
      </c>
      <c r="B1" t="s">
        <v>40</v>
      </c>
      <c r="C1" t="s">
        <v>3545</v>
      </c>
      <c r="D1" t="s">
        <v>3556</v>
      </c>
      <c r="E1" t="s">
        <v>47</v>
      </c>
      <c r="F1" t="s">
        <v>3595</v>
      </c>
      <c r="G1" t="s">
        <v>4048</v>
      </c>
      <c r="H1" t="s">
        <v>3540</v>
      </c>
      <c r="I1" t="s">
        <v>3604</v>
      </c>
      <c r="J1" t="s">
        <v>3605</v>
      </c>
      <c r="K1" t="s">
        <v>3597</v>
      </c>
      <c r="L1" t="s">
        <v>3598</v>
      </c>
      <c r="M1" t="s">
        <v>4023</v>
      </c>
      <c r="N1" t="s">
        <v>3596</v>
      </c>
      <c r="O1" t="s">
        <v>4049</v>
      </c>
    </row>
    <row r="2" spans="1:15" x14ac:dyDescent="0.45">
      <c r="A2" t="s">
        <v>48</v>
      </c>
      <c r="B2">
        <v>2018</v>
      </c>
      <c r="C2" t="s">
        <v>3546</v>
      </c>
      <c r="D2" t="s">
        <v>3557</v>
      </c>
      <c r="E2" t="s">
        <v>106</v>
      </c>
      <c r="F2">
        <v>0</v>
      </c>
      <c r="G2">
        <v>0</v>
      </c>
      <c r="I2">
        <v>0</v>
      </c>
      <c r="J2">
        <v>0</v>
      </c>
      <c r="K2">
        <v>0</v>
      </c>
      <c r="L2">
        <v>0</v>
      </c>
      <c r="M2">
        <v>0</v>
      </c>
      <c r="O2">
        <v>70</v>
      </c>
    </row>
    <row r="3" spans="1:15" x14ac:dyDescent="0.45">
      <c r="A3" t="s">
        <v>48</v>
      </c>
      <c r="B3">
        <v>2018</v>
      </c>
      <c r="C3" t="s">
        <v>3546</v>
      </c>
      <c r="D3" t="s">
        <v>3558</v>
      </c>
      <c r="E3" t="s">
        <v>106</v>
      </c>
      <c r="F3">
        <v>134.75999450683594</v>
      </c>
      <c r="G3">
        <v>0</v>
      </c>
      <c r="H3">
        <v>35.045223236083984</v>
      </c>
      <c r="I3">
        <v>0</v>
      </c>
      <c r="J3">
        <v>0</v>
      </c>
      <c r="K3">
        <v>0</v>
      </c>
      <c r="L3">
        <v>0</v>
      </c>
      <c r="M3">
        <v>0.01</v>
      </c>
      <c r="N3">
        <v>3.0726926326751709</v>
      </c>
      <c r="O3">
        <v>70</v>
      </c>
    </row>
    <row r="4" spans="1:15" x14ac:dyDescent="0.45">
      <c r="A4" t="s">
        <v>48</v>
      </c>
      <c r="B4">
        <v>2018</v>
      </c>
      <c r="C4" t="s">
        <v>3546</v>
      </c>
      <c r="D4" t="s">
        <v>3559</v>
      </c>
      <c r="E4" t="s">
        <v>106</v>
      </c>
      <c r="F4">
        <v>246.60000610351563</v>
      </c>
      <c r="G4">
        <v>3.2260000705718994</v>
      </c>
      <c r="H4">
        <v>11.519299507141113</v>
      </c>
      <c r="I4">
        <v>0</v>
      </c>
      <c r="J4">
        <v>0</v>
      </c>
      <c r="K4">
        <v>0</v>
      </c>
      <c r="L4">
        <v>0</v>
      </c>
      <c r="M4">
        <v>1.89</v>
      </c>
      <c r="N4">
        <v>3.8741610050201416</v>
      </c>
      <c r="O4">
        <v>45</v>
      </c>
    </row>
    <row r="5" spans="1:15" x14ac:dyDescent="0.45">
      <c r="A5" t="s">
        <v>48</v>
      </c>
      <c r="B5">
        <v>2018</v>
      </c>
      <c r="C5" t="s">
        <v>3547</v>
      </c>
      <c r="D5" t="s">
        <v>3560</v>
      </c>
      <c r="E5" t="s">
        <v>106</v>
      </c>
      <c r="F5">
        <v>0</v>
      </c>
      <c r="G5">
        <v>0</v>
      </c>
      <c r="I5">
        <v>0</v>
      </c>
      <c r="J5">
        <v>0</v>
      </c>
      <c r="K5">
        <v>0</v>
      </c>
      <c r="L5">
        <v>0</v>
      </c>
      <c r="M5">
        <v>0</v>
      </c>
      <c r="O5">
        <v>60</v>
      </c>
    </row>
    <row r="6" spans="1:15" x14ac:dyDescent="0.45">
      <c r="A6" t="s">
        <v>48</v>
      </c>
      <c r="B6">
        <v>2018</v>
      </c>
      <c r="C6" t="s">
        <v>3547</v>
      </c>
      <c r="D6" t="s">
        <v>3561</v>
      </c>
      <c r="E6" t="s">
        <v>106</v>
      </c>
      <c r="F6">
        <v>2909.0400390625</v>
      </c>
      <c r="G6">
        <v>796.0009765625</v>
      </c>
      <c r="H6">
        <v>40.156158447265625</v>
      </c>
      <c r="I6">
        <v>1.1999999999999999E-3</v>
      </c>
      <c r="J6">
        <v>8.8000000000000005E-3</v>
      </c>
      <c r="K6">
        <v>0.01</v>
      </c>
      <c r="L6">
        <v>0</v>
      </c>
      <c r="M6">
        <v>6.23</v>
      </c>
      <c r="N6">
        <v>3.2588000297546387</v>
      </c>
      <c r="O6">
        <v>60</v>
      </c>
    </row>
    <row r="7" spans="1:15" x14ac:dyDescent="0.45">
      <c r="A7" t="s">
        <v>48</v>
      </c>
      <c r="B7">
        <v>2018</v>
      </c>
      <c r="C7" t="s">
        <v>3547</v>
      </c>
      <c r="D7" t="s">
        <v>3562</v>
      </c>
      <c r="E7" t="s">
        <v>106</v>
      </c>
      <c r="F7">
        <v>7.25</v>
      </c>
      <c r="G7">
        <v>0</v>
      </c>
      <c r="H7">
        <v>43</v>
      </c>
      <c r="I7">
        <v>0</v>
      </c>
      <c r="J7">
        <v>0</v>
      </c>
      <c r="K7">
        <v>0</v>
      </c>
      <c r="L7">
        <v>0</v>
      </c>
      <c r="M7">
        <v>0</v>
      </c>
      <c r="O7">
        <v>60</v>
      </c>
    </row>
    <row r="8" spans="1:15" x14ac:dyDescent="0.45">
      <c r="A8" t="s">
        <v>48</v>
      </c>
      <c r="B8">
        <v>2018</v>
      </c>
      <c r="C8" t="s">
        <v>3600</v>
      </c>
      <c r="D8" t="s">
        <v>3601</v>
      </c>
      <c r="E8" t="s">
        <v>266</v>
      </c>
      <c r="F8">
        <v>24769</v>
      </c>
      <c r="G8">
        <v>3026.5</v>
      </c>
      <c r="H8">
        <v>36.627773284912109</v>
      </c>
      <c r="I8">
        <v>4.4254539905386803E-2</v>
      </c>
      <c r="J8">
        <v>0.1100259423164963</v>
      </c>
      <c r="K8">
        <v>4.4254539905386803E-2</v>
      </c>
      <c r="L8">
        <v>0</v>
      </c>
      <c r="M8">
        <v>840</v>
      </c>
      <c r="N8">
        <v>2.9091510772705078</v>
      </c>
      <c r="O8">
        <v>60</v>
      </c>
    </row>
    <row r="9" spans="1:15" x14ac:dyDescent="0.45">
      <c r="A9" t="s">
        <v>48</v>
      </c>
      <c r="B9">
        <v>2018</v>
      </c>
      <c r="C9" t="s">
        <v>3600</v>
      </c>
      <c r="D9" t="s">
        <v>3602</v>
      </c>
      <c r="E9" t="s">
        <v>266</v>
      </c>
      <c r="F9">
        <v>329</v>
      </c>
      <c r="G9">
        <v>56.700000762939453</v>
      </c>
      <c r="H9">
        <v>43.252918243408203</v>
      </c>
      <c r="I9">
        <v>0</v>
      </c>
      <c r="J9">
        <v>0</v>
      </c>
      <c r="K9">
        <v>0</v>
      </c>
      <c r="L9">
        <v>0</v>
      </c>
      <c r="M9">
        <v>72</v>
      </c>
      <c r="O9">
        <v>60</v>
      </c>
    </row>
    <row r="10" spans="1:15" x14ac:dyDescent="0.45">
      <c r="A10" t="s">
        <v>48</v>
      </c>
      <c r="B10">
        <v>2018</v>
      </c>
      <c r="C10" t="s">
        <v>3600</v>
      </c>
      <c r="D10" t="s">
        <v>3541</v>
      </c>
      <c r="E10" t="s">
        <v>266</v>
      </c>
      <c r="F10">
        <v>21602</v>
      </c>
      <c r="G10">
        <v>6626</v>
      </c>
      <c r="H10">
        <v>32.227397918701172</v>
      </c>
      <c r="I10">
        <v>9.8472689619466702E-2</v>
      </c>
      <c r="J10">
        <v>8.3251359047372506E-2</v>
      </c>
      <c r="K10">
        <v>9.8472689619466702E-2</v>
      </c>
      <c r="L10">
        <v>0</v>
      </c>
      <c r="M10">
        <v>1769</v>
      </c>
      <c r="N10">
        <v>2.7918715476989746</v>
      </c>
      <c r="O10">
        <v>45</v>
      </c>
    </row>
    <row r="11" spans="1:15" x14ac:dyDescent="0.45">
      <c r="A11" t="s">
        <v>48</v>
      </c>
      <c r="B11">
        <v>2018</v>
      </c>
      <c r="C11" t="s">
        <v>3548</v>
      </c>
      <c r="D11" t="s">
        <v>3563</v>
      </c>
      <c r="E11" t="s">
        <v>266</v>
      </c>
      <c r="F11">
        <v>0</v>
      </c>
      <c r="I11">
        <v>0</v>
      </c>
      <c r="J11">
        <v>0</v>
      </c>
      <c r="K11">
        <v>0</v>
      </c>
      <c r="L11">
        <v>1</v>
      </c>
      <c r="M11">
        <v>0</v>
      </c>
    </row>
    <row r="12" spans="1:15" x14ac:dyDescent="0.45">
      <c r="A12" t="s">
        <v>48</v>
      </c>
      <c r="B12">
        <v>2018</v>
      </c>
      <c r="C12" t="s">
        <v>196</v>
      </c>
      <c r="D12" t="s">
        <v>3564</v>
      </c>
      <c r="E12" t="s">
        <v>266</v>
      </c>
      <c r="F12">
        <v>9</v>
      </c>
      <c r="G12">
        <v>2</v>
      </c>
      <c r="H12">
        <v>46.333332061767578</v>
      </c>
      <c r="I12">
        <v>0</v>
      </c>
      <c r="J12">
        <v>0</v>
      </c>
      <c r="K12">
        <v>0</v>
      </c>
      <c r="L12">
        <v>1</v>
      </c>
      <c r="M12">
        <v>6</v>
      </c>
      <c r="O12">
        <v>45</v>
      </c>
    </row>
    <row r="13" spans="1:15" x14ac:dyDescent="0.45">
      <c r="A13" t="s">
        <v>48</v>
      </c>
      <c r="B13">
        <v>2018</v>
      </c>
      <c r="C13" t="s">
        <v>196</v>
      </c>
      <c r="D13" t="s">
        <v>3565</v>
      </c>
      <c r="E13" t="s">
        <v>266</v>
      </c>
      <c r="F13">
        <v>45</v>
      </c>
      <c r="G13">
        <v>0</v>
      </c>
      <c r="H13">
        <v>7.5777778625488281</v>
      </c>
      <c r="I13">
        <v>2.3E-2</v>
      </c>
      <c r="J13">
        <v>4.5999999999999999E-2</v>
      </c>
      <c r="K13">
        <v>0.04</v>
      </c>
      <c r="L13">
        <v>0</v>
      </c>
      <c r="M13">
        <v>0</v>
      </c>
      <c r="N13">
        <v>3.5179998874664307</v>
      </c>
      <c r="O13">
        <v>40</v>
      </c>
    </row>
    <row r="14" spans="1:15" x14ac:dyDescent="0.45">
      <c r="A14" t="s">
        <v>48</v>
      </c>
      <c r="B14">
        <v>2018</v>
      </c>
      <c r="C14" t="s">
        <v>196</v>
      </c>
      <c r="D14" t="s">
        <v>3566</v>
      </c>
      <c r="E14" t="s">
        <v>266</v>
      </c>
      <c r="F14">
        <v>386</v>
      </c>
      <c r="G14">
        <v>63.200000762939453</v>
      </c>
      <c r="H14">
        <v>19.104278564453125</v>
      </c>
      <c r="I14">
        <v>0</v>
      </c>
      <c r="J14">
        <v>3.2000000000000001E-2</v>
      </c>
      <c r="K14">
        <v>0.06</v>
      </c>
      <c r="L14">
        <v>3.7999999999999999E-2</v>
      </c>
      <c r="M14">
        <v>12</v>
      </c>
      <c r="N14">
        <v>3.2993762493133545</v>
      </c>
      <c r="O14">
        <v>40</v>
      </c>
    </row>
    <row r="15" spans="1:15" x14ac:dyDescent="0.45">
      <c r="A15" t="s">
        <v>48</v>
      </c>
      <c r="B15">
        <v>2018</v>
      </c>
      <c r="C15" t="s">
        <v>196</v>
      </c>
      <c r="D15" t="s">
        <v>3567</v>
      </c>
      <c r="E15" t="s">
        <v>266</v>
      </c>
      <c r="F15">
        <v>12</v>
      </c>
      <c r="G15">
        <v>0.80000001192092896</v>
      </c>
      <c r="H15">
        <v>13</v>
      </c>
      <c r="I15">
        <v>8.9999999999999993E-3</v>
      </c>
      <c r="J15">
        <v>2.5999999999999999E-2</v>
      </c>
      <c r="K15">
        <v>0.03</v>
      </c>
      <c r="L15">
        <v>0</v>
      </c>
      <c r="M15">
        <v>2</v>
      </c>
      <c r="N15">
        <v>3.2760000228881836</v>
      </c>
      <c r="O15">
        <v>35</v>
      </c>
    </row>
    <row r="16" spans="1:15" x14ac:dyDescent="0.45">
      <c r="A16" t="s">
        <v>48</v>
      </c>
      <c r="B16">
        <v>2018</v>
      </c>
      <c r="C16" t="s">
        <v>196</v>
      </c>
      <c r="D16" t="s">
        <v>3568</v>
      </c>
      <c r="E16" t="s">
        <v>266</v>
      </c>
      <c r="F16">
        <v>7565</v>
      </c>
      <c r="G16">
        <v>2145</v>
      </c>
      <c r="H16">
        <v>22.690864562988281</v>
      </c>
      <c r="I16">
        <v>8.9999999999999993E-3</v>
      </c>
      <c r="J16">
        <v>2.5999999999999999E-2</v>
      </c>
      <c r="K16">
        <v>0.03</v>
      </c>
      <c r="L16">
        <v>0</v>
      </c>
      <c r="M16">
        <v>319</v>
      </c>
      <c r="N16">
        <v>3.2760000228881836</v>
      </c>
      <c r="O16">
        <v>35</v>
      </c>
    </row>
    <row r="17" spans="1:15" x14ac:dyDescent="0.45">
      <c r="A17" t="s">
        <v>48</v>
      </c>
      <c r="B17">
        <v>2018</v>
      </c>
      <c r="C17" t="s">
        <v>3549</v>
      </c>
      <c r="D17" t="s">
        <v>3569</v>
      </c>
      <c r="E17" t="s">
        <v>266</v>
      </c>
      <c r="F17">
        <v>901</v>
      </c>
      <c r="G17">
        <v>42.599998474121094</v>
      </c>
      <c r="H17">
        <v>16.052934646606445</v>
      </c>
      <c r="I17">
        <v>4.60947503201024E-2</v>
      </c>
      <c r="J17">
        <v>2.6888604353393099E-2</v>
      </c>
      <c r="K17">
        <v>4.60947503201024E-2</v>
      </c>
      <c r="L17">
        <v>0</v>
      </c>
      <c r="M17">
        <v>32</v>
      </c>
      <c r="N17">
        <v>3.4699103832244873</v>
      </c>
      <c r="O17">
        <v>45</v>
      </c>
    </row>
    <row r="18" spans="1:15" x14ac:dyDescent="0.45">
      <c r="A18" t="s">
        <v>48</v>
      </c>
      <c r="B18">
        <v>2018</v>
      </c>
      <c r="C18" t="s">
        <v>3549</v>
      </c>
      <c r="D18" t="s">
        <v>3570</v>
      </c>
      <c r="E18" t="s">
        <v>266</v>
      </c>
      <c r="F18">
        <v>5346</v>
      </c>
      <c r="G18">
        <v>756.79998779296875</v>
      </c>
      <c r="H18">
        <v>22.707790374755859</v>
      </c>
      <c r="I18">
        <v>4.0000000000000001E-3</v>
      </c>
      <c r="J18">
        <v>1.2E-2</v>
      </c>
      <c r="K18">
        <v>0.02</v>
      </c>
      <c r="L18">
        <v>0</v>
      </c>
      <c r="M18">
        <v>134</v>
      </c>
      <c r="N18">
        <v>3.1340000629425049</v>
      </c>
      <c r="O18">
        <v>45</v>
      </c>
    </row>
    <row r="19" spans="1:15" x14ac:dyDescent="0.45">
      <c r="A19" t="s">
        <v>48</v>
      </c>
      <c r="B19">
        <v>2018</v>
      </c>
      <c r="C19" t="s">
        <v>3549</v>
      </c>
      <c r="D19" t="s">
        <v>3571</v>
      </c>
      <c r="E19" t="s">
        <v>266</v>
      </c>
      <c r="F19">
        <v>31</v>
      </c>
      <c r="G19">
        <v>0</v>
      </c>
      <c r="H19">
        <v>8.0645160675048828</v>
      </c>
      <c r="I19">
        <v>0</v>
      </c>
      <c r="J19">
        <v>0</v>
      </c>
      <c r="K19">
        <v>0</v>
      </c>
      <c r="L19">
        <v>0</v>
      </c>
      <c r="M19">
        <v>0</v>
      </c>
      <c r="N19">
        <v>3.9700000286102295</v>
      </c>
      <c r="O19">
        <v>45</v>
      </c>
    </row>
    <row r="20" spans="1:15" x14ac:dyDescent="0.45">
      <c r="A20" t="s">
        <v>48</v>
      </c>
      <c r="B20">
        <v>2018</v>
      </c>
      <c r="C20" t="s">
        <v>3550</v>
      </c>
      <c r="D20" t="s">
        <v>3572</v>
      </c>
      <c r="E20" t="s">
        <v>106</v>
      </c>
      <c r="F20">
        <v>341.04000854492188</v>
      </c>
      <c r="G20">
        <v>3.9999999105930328E-2</v>
      </c>
      <c r="H20">
        <v>27.380468368530273</v>
      </c>
      <c r="I20">
        <v>0.1074282106651074</v>
      </c>
      <c r="J20">
        <v>0.1001329541466307</v>
      </c>
      <c r="K20">
        <v>0.1074282106651074</v>
      </c>
      <c r="L20">
        <v>0</v>
      </c>
      <c r="M20">
        <v>1.69</v>
      </c>
      <c r="N20">
        <v>2.9897329807281494</v>
      </c>
      <c r="O20">
        <v>70</v>
      </c>
    </row>
    <row r="21" spans="1:15" x14ac:dyDescent="0.45">
      <c r="A21" t="s">
        <v>48</v>
      </c>
      <c r="B21">
        <v>2018</v>
      </c>
      <c r="C21" t="s">
        <v>3551</v>
      </c>
      <c r="D21" t="s">
        <v>3573</v>
      </c>
      <c r="E21" t="s">
        <v>106</v>
      </c>
      <c r="F21">
        <v>363.07998657226563</v>
      </c>
      <c r="G21">
        <v>54.752998352050781</v>
      </c>
      <c r="H21">
        <v>46.247867584228516</v>
      </c>
      <c r="I21">
        <v>1E-3</v>
      </c>
      <c r="J21">
        <v>4.0000000000000001E-3</v>
      </c>
      <c r="K21">
        <v>0.01</v>
      </c>
      <c r="L21">
        <v>0</v>
      </c>
      <c r="M21">
        <v>1.92</v>
      </c>
      <c r="N21">
        <v>3.1989998817443848</v>
      </c>
      <c r="O21">
        <v>60</v>
      </c>
    </row>
    <row r="22" spans="1:15" x14ac:dyDescent="0.45">
      <c r="A22" t="s">
        <v>48</v>
      </c>
      <c r="B22">
        <v>2018</v>
      </c>
      <c r="C22" t="s">
        <v>3552</v>
      </c>
      <c r="D22" t="s">
        <v>3574</v>
      </c>
      <c r="E22" t="s">
        <v>106</v>
      </c>
      <c r="F22">
        <v>0</v>
      </c>
      <c r="G22">
        <v>0</v>
      </c>
      <c r="I22">
        <v>0</v>
      </c>
      <c r="J22">
        <v>0</v>
      </c>
      <c r="K22">
        <v>0</v>
      </c>
      <c r="L22">
        <v>0</v>
      </c>
      <c r="M22">
        <v>0</v>
      </c>
      <c r="O22">
        <v>70</v>
      </c>
    </row>
    <row r="23" spans="1:15" x14ac:dyDescent="0.45">
      <c r="A23" t="s">
        <v>48</v>
      </c>
      <c r="B23">
        <v>2018</v>
      </c>
      <c r="C23" t="s">
        <v>3552</v>
      </c>
      <c r="D23" t="s">
        <v>3575</v>
      </c>
      <c r="E23" t="s">
        <v>106</v>
      </c>
      <c r="F23">
        <v>0</v>
      </c>
      <c r="G23">
        <v>0</v>
      </c>
      <c r="I23">
        <v>0</v>
      </c>
      <c r="J23">
        <v>0</v>
      </c>
      <c r="K23">
        <v>0</v>
      </c>
      <c r="L23">
        <v>0</v>
      </c>
      <c r="M23">
        <v>0</v>
      </c>
      <c r="O23">
        <v>70</v>
      </c>
    </row>
    <row r="24" spans="1:15" x14ac:dyDescent="0.45">
      <c r="A24" t="s">
        <v>48</v>
      </c>
      <c r="B24">
        <v>2018</v>
      </c>
      <c r="C24" t="s">
        <v>3552</v>
      </c>
      <c r="D24" t="s">
        <v>3576</v>
      </c>
      <c r="E24" t="s">
        <v>106</v>
      </c>
      <c r="F24">
        <v>0</v>
      </c>
      <c r="G24">
        <v>0</v>
      </c>
      <c r="I24">
        <v>0</v>
      </c>
      <c r="J24">
        <v>0</v>
      </c>
      <c r="K24">
        <v>0</v>
      </c>
      <c r="L24">
        <v>0</v>
      </c>
      <c r="M24">
        <v>0</v>
      </c>
      <c r="O24">
        <v>70</v>
      </c>
    </row>
    <row r="25" spans="1:15" x14ac:dyDescent="0.45">
      <c r="A25" t="s">
        <v>48</v>
      </c>
      <c r="B25">
        <v>2018</v>
      </c>
      <c r="C25" t="s">
        <v>3552</v>
      </c>
      <c r="D25" t="s">
        <v>3577</v>
      </c>
      <c r="E25" t="s">
        <v>106</v>
      </c>
      <c r="F25">
        <v>0</v>
      </c>
      <c r="G25">
        <v>0</v>
      </c>
      <c r="I25">
        <v>0</v>
      </c>
      <c r="J25">
        <v>0</v>
      </c>
      <c r="K25">
        <v>0</v>
      </c>
      <c r="L25">
        <v>0</v>
      </c>
      <c r="M25">
        <v>0</v>
      </c>
      <c r="O25">
        <v>45</v>
      </c>
    </row>
    <row r="26" spans="1:15" x14ac:dyDescent="0.45">
      <c r="A26" t="s">
        <v>48</v>
      </c>
      <c r="B26">
        <v>2018</v>
      </c>
      <c r="C26" t="s">
        <v>3552</v>
      </c>
      <c r="D26" t="s">
        <v>3578</v>
      </c>
      <c r="E26" t="s">
        <v>106</v>
      </c>
      <c r="F26">
        <v>0</v>
      </c>
      <c r="G26">
        <v>0</v>
      </c>
      <c r="I26">
        <v>0</v>
      </c>
      <c r="J26">
        <v>0</v>
      </c>
      <c r="K26">
        <v>0</v>
      </c>
      <c r="L26">
        <v>0</v>
      </c>
      <c r="M26">
        <v>0</v>
      </c>
      <c r="O26">
        <v>70</v>
      </c>
    </row>
    <row r="27" spans="1:15" x14ac:dyDescent="0.45">
      <c r="A27" t="s">
        <v>48</v>
      </c>
      <c r="B27">
        <v>2018</v>
      </c>
      <c r="C27" t="s">
        <v>3552</v>
      </c>
      <c r="D27" t="s">
        <v>3579</v>
      </c>
      <c r="E27" t="s">
        <v>106</v>
      </c>
      <c r="F27">
        <v>0</v>
      </c>
      <c r="G27">
        <v>0</v>
      </c>
      <c r="I27">
        <v>0</v>
      </c>
      <c r="J27">
        <v>0</v>
      </c>
      <c r="K27">
        <v>0</v>
      </c>
      <c r="L27">
        <v>0</v>
      </c>
      <c r="M27">
        <v>0</v>
      </c>
      <c r="O27">
        <v>70</v>
      </c>
    </row>
    <row r="28" spans="1:15" x14ac:dyDescent="0.45">
      <c r="A28" t="s">
        <v>48</v>
      </c>
      <c r="B28">
        <v>2018</v>
      </c>
      <c r="C28" t="s">
        <v>3552</v>
      </c>
      <c r="D28" t="s">
        <v>3580</v>
      </c>
      <c r="E28" t="s">
        <v>106</v>
      </c>
      <c r="F28">
        <v>0</v>
      </c>
      <c r="G28">
        <v>0</v>
      </c>
      <c r="I28">
        <v>0</v>
      </c>
      <c r="J28">
        <v>0</v>
      </c>
      <c r="K28">
        <v>0</v>
      </c>
      <c r="L28">
        <v>0</v>
      </c>
      <c r="M28">
        <v>0</v>
      </c>
      <c r="O28">
        <v>70</v>
      </c>
    </row>
    <row r="29" spans="1:15" x14ac:dyDescent="0.45">
      <c r="A29" t="s">
        <v>48</v>
      </c>
      <c r="B29">
        <v>2018</v>
      </c>
      <c r="C29" t="s">
        <v>3552</v>
      </c>
      <c r="D29" t="s">
        <v>3581</v>
      </c>
      <c r="E29" t="s">
        <v>106</v>
      </c>
      <c r="F29">
        <v>29.899999618530273</v>
      </c>
      <c r="G29">
        <v>1.2000000104308128E-2</v>
      </c>
      <c r="H29">
        <v>14.366181373596191</v>
      </c>
      <c r="I29">
        <v>0</v>
      </c>
      <c r="J29">
        <v>0</v>
      </c>
      <c r="K29">
        <v>0</v>
      </c>
      <c r="L29">
        <v>0</v>
      </c>
      <c r="M29">
        <v>0.13</v>
      </c>
      <c r="N29">
        <v>3.9075198173522949</v>
      </c>
      <c r="O29">
        <v>45</v>
      </c>
    </row>
    <row r="30" spans="1:15" x14ac:dyDescent="0.45">
      <c r="A30" t="s">
        <v>48</v>
      </c>
      <c r="B30">
        <v>2018</v>
      </c>
      <c r="C30" t="s">
        <v>3552</v>
      </c>
      <c r="D30" t="s">
        <v>3582</v>
      </c>
      <c r="E30" t="s">
        <v>106</v>
      </c>
      <c r="F30">
        <v>0</v>
      </c>
      <c r="G30">
        <v>0</v>
      </c>
      <c r="I30">
        <v>0</v>
      </c>
      <c r="J30">
        <v>0</v>
      </c>
      <c r="K30">
        <v>0</v>
      </c>
      <c r="L30">
        <v>0</v>
      </c>
      <c r="M30">
        <v>0</v>
      </c>
      <c r="O30">
        <v>70</v>
      </c>
    </row>
    <row r="31" spans="1:15" x14ac:dyDescent="0.45">
      <c r="A31" t="s">
        <v>48</v>
      </c>
      <c r="B31">
        <v>2018</v>
      </c>
      <c r="C31" t="s">
        <v>3553</v>
      </c>
      <c r="D31" t="s">
        <v>3583</v>
      </c>
      <c r="E31" t="s">
        <v>106</v>
      </c>
      <c r="F31">
        <v>0</v>
      </c>
      <c r="G31">
        <v>0</v>
      </c>
      <c r="I31">
        <v>0</v>
      </c>
      <c r="J31">
        <v>0</v>
      </c>
      <c r="K31">
        <v>0</v>
      </c>
      <c r="L31">
        <v>0</v>
      </c>
      <c r="M31">
        <v>0</v>
      </c>
      <c r="O31">
        <v>60</v>
      </c>
    </row>
    <row r="32" spans="1:15" x14ac:dyDescent="0.45">
      <c r="A32" t="s">
        <v>48</v>
      </c>
      <c r="B32">
        <v>2018</v>
      </c>
      <c r="C32" t="s">
        <v>3553</v>
      </c>
      <c r="D32" t="s">
        <v>3584</v>
      </c>
      <c r="E32" t="s">
        <v>106</v>
      </c>
      <c r="F32">
        <v>250.58999633789063</v>
      </c>
      <c r="G32">
        <v>6.3720002174377441</v>
      </c>
      <c r="H32">
        <v>26.64918327331543</v>
      </c>
      <c r="I32">
        <v>0</v>
      </c>
      <c r="J32">
        <v>2E-3</v>
      </c>
      <c r="K32">
        <v>5.0000000000000001E-3</v>
      </c>
      <c r="L32">
        <v>0</v>
      </c>
      <c r="M32">
        <v>0</v>
      </c>
      <c r="N32">
        <v>3.3059999942779541</v>
      </c>
      <c r="O32">
        <v>60</v>
      </c>
    </row>
    <row r="33" spans="1:15" x14ac:dyDescent="0.45">
      <c r="A33" t="s">
        <v>48</v>
      </c>
      <c r="B33">
        <v>2018</v>
      </c>
      <c r="C33" t="s">
        <v>3554</v>
      </c>
      <c r="D33" t="s">
        <v>3585</v>
      </c>
      <c r="E33" t="s">
        <v>266</v>
      </c>
      <c r="F33">
        <v>6</v>
      </c>
      <c r="G33">
        <v>0</v>
      </c>
      <c r="H33">
        <v>7</v>
      </c>
      <c r="I33">
        <v>0</v>
      </c>
      <c r="J33">
        <v>0</v>
      </c>
      <c r="K33">
        <v>0</v>
      </c>
      <c r="L33">
        <v>0</v>
      </c>
      <c r="M33">
        <v>0</v>
      </c>
      <c r="N33">
        <v>4</v>
      </c>
      <c r="O33">
        <v>45</v>
      </c>
    </row>
    <row r="34" spans="1:15" x14ac:dyDescent="0.45">
      <c r="A34" t="s">
        <v>48</v>
      </c>
      <c r="B34">
        <v>2018</v>
      </c>
      <c r="C34" t="s">
        <v>3554</v>
      </c>
      <c r="D34" t="s">
        <v>3586</v>
      </c>
      <c r="E34" t="s">
        <v>266</v>
      </c>
      <c r="F34">
        <v>28</v>
      </c>
      <c r="G34">
        <v>2.7999999523162842</v>
      </c>
      <c r="H34">
        <v>19.75</v>
      </c>
      <c r="I34">
        <v>0.1429</v>
      </c>
      <c r="J34">
        <v>0.28570000000000001</v>
      </c>
      <c r="K34">
        <v>0</v>
      </c>
      <c r="L34">
        <v>0</v>
      </c>
      <c r="M34">
        <v>0</v>
      </c>
      <c r="N34">
        <v>2.7142000198364258</v>
      </c>
      <c r="O34">
        <v>40</v>
      </c>
    </row>
    <row r="35" spans="1:15" x14ac:dyDescent="0.45">
      <c r="A35" t="s">
        <v>48</v>
      </c>
      <c r="B35">
        <v>2018</v>
      </c>
      <c r="C35" t="s">
        <v>3554</v>
      </c>
      <c r="D35" t="s">
        <v>3587</v>
      </c>
      <c r="E35" t="s">
        <v>266</v>
      </c>
      <c r="F35">
        <v>170</v>
      </c>
      <c r="G35">
        <v>20.399999618530273</v>
      </c>
      <c r="H35">
        <v>14.558823585510254</v>
      </c>
      <c r="I35">
        <v>0</v>
      </c>
      <c r="J35">
        <v>7.0000000000000007E-2</v>
      </c>
      <c r="K35">
        <v>0.05</v>
      </c>
      <c r="L35">
        <v>0</v>
      </c>
      <c r="M35">
        <v>0</v>
      </c>
      <c r="N35">
        <v>3.4100000858306885</v>
      </c>
      <c r="O35">
        <v>35</v>
      </c>
    </row>
    <row r="36" spans="1:15" x14ac:dyDescent="0.45">
      <c r="A36" t="s">
        <v>48</v>
      </c>
      <c r="B36">
        <v>2018</v>
      </c>
      <c r="C36" t="s">
        <v>3554</v>
      </c>
      <c r="D36" t="s">
        <v>3588</v>
      </c>
      <c r="E36" t="s">
        <v>266</v>
      </c>
      <c r="F36">
        <v>7</v>
      </c>
      <c r="G36">
        <v>0.40000000596046448</v>
      </c>
      <c r="H36">
        <v>10.714285850524902</v>
      </c>
      <c r="I36">
        <v>0</v>
      </c>
      <c r="J36">
        <v>0</v>
      </c>
      <c r="K36">
        <v>0</v>
      </c>
      <c r="L36">
        <v>0</v>
      </c>
      <c r="M36">
        <v>0</v>
      </c>
      <c r="N36">
        <v>4</v>
      </c>
      <c r="O36">
        <v>35</v>
      </c>
    </row>
    <row r="37" spans="1:15" x14ac:dyDescent="0.45">
      <c r="A37" t="s">
        <v>48</v>
      </c>
      <c r="B37">
        <v>2018</v>
      </c>
      <c r="C37" t="s">
        <v>3554</v>
      </c>
      <c r="D37" t="s">
        <v>3589</v>
      </c>
      <c r="E37" t="s">
        <v>266</v>
      </c>
      <c r="F37">
        <v>0</v>
      </c>
      <c r="G37">
        <v>0</v>
      </c>
      <c r="I37">
        <v>0</v>
      </c>
      <c r="J37">
        <v>0</v>
      </c>
      <c r="K37">
        <v>0</v>
      </c>
      <c r="L37">
        <v>0</v>
      </c>
      <c r="M37">
        <v>0</v>
      </c>
      <c r="O37">
        <v>40</v>
      </c>
    </row>
    <row r="38" spans="1:15" x14ac:dyDescent="0.45">
      <c r="A38" t="s">
        <v>48</v>
      </c>
      <c r="B38">
        <v>2018</v>
      </c>
      <c r="C38" t="s">
        <v>3554</v>
      </c>
      <c r="D38" t="s">
        <v>3590</v>
      </c>
      <c r="E38" t="s">
        <v>266</v>
      </c>
      <c r="F38">
        <v>0</v>
      </c>
      <c r="G38">
        <v>0</v>
      </c>
      <c r="I38">
        <v>0</v>
      </c>
      <c r="J38">
        <v>0</v>
      </c>
      <c r="K38">
        <v>0</v>
      </c>
      <c r="L38">
        <v>1</v>
      </c>
      <c r="M38">
        <v>0</v>
      </c>
      <c r="O38">
        <v>35</v>
      </c>
    </row>
    <row r="39" spans="1:15" x14ac:dyDescent="0.45">
      <c r="A39" t="s">
        <v>48</v>
      </c>
      <c r="B39">
        <v>2018</v>
      </c>
      <c r="C39" t="s">
        <v>3554</v>
      </c>
      <c r="D39" t="s">
        <v>3591</v>
      </c>
      <c r="E39" t="s">
        <v>266</v>
      </c>
      <c r="F39">
        <v>119</v>
      </c>
      <c r="G39">
        <v>45.200000762939453</v>
      </c>
      <c r="H39">
        <v>24.369747161865234</v>
      </c>
      <c r="I39">
        <v>0</v>
      </c>
      <c r="J39">
        <v>0</v>
      </c>
      <c r="K39">
        <v>0</v>
      </c>
      <c r="L39">
        <v>1</v>
      </c>
      <c r="M39">
        <v>0</v>
      </c>
      <c r="O39">
        <v>35</v>
      </c>
    </row>
    <row r="40" spans="1:15" x14ac:dyDescent="0.45">
      <c r="A40" t="s">
        <v>48</v>
      </c>
      <c r="B40">
        <v>2018</v>
      </c>
      <c r="C40" t="s">
        <v>3554</v>
      </c>
      <c r="D40" t="s">
        <v>3592</v>
      </c>
      <c r="E40" t="s">
        <v>266</v>
      </c>
      <c r="F40">
        <v>0</v>
      </c>
      <c r="G40">
        <v>0</v>
      </c>
      <c r="I40">
        <v>0</v>
      </c>
      <c r="J40">
        <v>0</v>
      </c>
      <c r="K40">
        <v>0</v>
      </c>
      <c r="L40">
        <v>0</v>
      </c>
      <c r="M40">
        <v>0</v>
      </c>
      <c r="O40">
        <v>35</v>
      </c>
    </row>
    <row r="41" spans="1:15" x14ac:dyDescent="0.45">
      <c r="A41" t="s">
        <v>48</v>
      </c>
      <c r="B41">
        <v>2018</v>
      </c>
      <c r="C41" t="s">
        <v>3554</v>
      </c>
      <c r="D41" t="s">
        <v>3593</v>
      </c>
      <c r="E41" t="s">
        <v>266</v>
      </c>
      <c r="F41">
        <v>1</v>
      </c>
      <c r="G41">
        <v>0</v>
      </c>
      <c r="H41">
        <v>9</v>
      </c>
      <c r="I41">
        <v>0</v>
      </c>
      <c r="J41">
        <v>0</v>
      </c>
      <c r="K41">
        <v>0</v>
      </c>
      <c r="L41">
        <v>0</v>
      </c>
      <c r="M41">
        <v>0</v>
      </c>
      <c r="N41">
        <v>4</v>
      </c>
      <c r="O41">
        <v>40</v>
      </c>
    </row>
    <row r="42" spans="1:15" x14ac:dyDescent="0.45">
      <c r="A42" t="s">
        <v>48</v>
      </c>
      <c r="B42">
        <v>2018</v>
      </c>
      <c r="C42" t="s">
        <v>3555</v>
      </c>
      <c r="D42" t="s">
        <v>3594</v>
      </c>
      <c r="E42" t="s">
        <v>266</v>
      </c>
      <c r="F42">
        <v>27</v>
      </c>
      <c r="G42">
        <v>7.4000000953674316</v>
      </c>
      <c r="H42">
        <v>23.148147583007813</v>
      </c>
      <c r="I42">
        <v>0</v>
      </c>
      <c r="J42">
        <v>0.01</v>
      </c>
      <c r="K42">
        <v>0.01</v>
      </c>
      <c r="L42">
        <v>0</v>
      </c>
      <c r="M42">
        <v>0</v>
      </c>
      <c r="N42">
        <v>3.6400001049041748</v>
      </c>
      <c r="O42">
        <v>40</v>
      </c>
    </row>
    <row r="43" spans="1:15" x14ac:dyDescent="0.45">
      <c r="A43" t="s">
        <v>49</v>
      </c>
      <c r="B43">
        <v>2018</v>
      </c>
      <c r="C43" t="s">
        <v>3546</v>
      </c>
      <c r="D43" t="s">
        <v>3557</v>
      </c>
      <c r="E43" t="s">
        <v>106</v>
      </c>
      <c r="F43">
        <v>1.440000057220459</v>
      </c>
      <c r="G43">
        <v>1.2960000038146973</v>
      </c>
      <c r="H43">
        <v>73.000045776367188</v>
      </c>
      <c r="I43">
        <v>0</v>
      </c>
      <c r="J43">
        <v>1</v>
      </c>
      <c r="K43">
        <v>1</v>
      </c>
      <c r="L43">
        <v>0</v>
      </c>
      <c r="M43">
        <v>0</v>
      </c>
      <c r="N43">
        <v>2</v>
      </c>
      <c r="O43">
        <v>70</v>
      </c>
    </row>
    <row r="44" spans="1:15" x14ac:dyDescent="0.45">
      <c r="A44" t="s">
        <v>49</v>
      </c>
      <c r="B44">
        <v>2018</v>
      </c>
      <c r="C44" t="s">
        <v>3546</v>
      </c>
      <c r="D44" t="s">
        <v>3558</v>
      </c>
      <c r="E44" t="s">
        <v>106</v>
      </c>
      <c r="F44">
        <v>427.3900146484375</v>
      </c>
      <c r="G44">
        <v>7.6040000915527344</v>
      </c>
      <c r="H44">
        <v>32.616100311279297</v>
      </c>
      <c r="I44">
        <v>3.9431488828209999E-4</v>
      </c>
      <c r="J44">
        <v>2.5566286628312001E-3</v>
      </c>
      <c r="K44">
        <v>0.02</v>
      </c>
      <c r="L44">
        <v>0</v>
      </c>
      <c r="M44">
        <v>0</v>
      </c>
      <c r="N44">
        <v>3.8332889080047607</v>
      </c>
      <c r="O44">
        <v>70</v>
      </c>
    </row>
    <row r="45" spans="1:15" x14ac:dyDescent="0.45">
      <c r="A45" t="s">
        <v>49</v>
      </c>
      <c r="B45">
        <v>2018</v>
      </c>
      <c r="C45" t="s">
        <v>3546</v>
      </c>
      <c r="D45" t="s">
        <v>3559</v>
      </c>
      <c r="E45" t="s">
        <v>106</v>
      </c>
      <c r="F45">
        <v>613.8800048828125</v>
      </c>
      <c r="G45">
        <v>2.875999927520752</v>
      </c>
      <c r="H45">
        <v>11.451301574707031</v>
      </c>
      <c r="I45">
        <v>0</v>
      </c>
      <c r="J45">
        <v>5.7160774346399998E-5</v>
      </c>
      <c r="K45">
        <v>0</v>
      </c>
      <c r="L45">
        <v>9.5114349167199999E-4</v>
      </c>
      <c r="M45">
        <v>0</v>
      </c>
      <c r="N45">
        <v>3.9906778335571289</v>
      </c>
      <c r="O45">
        <v>45</v>
      </c>
    </row>
    <row r="46" spans="1:15" x14ac:dyDescent="0.45">
      <c r="A46" t="s">
        <v>49</v>
      </c>
      <c r="B46">
        <v>2018</v>
      </c>
      <c r="C46" t="s">
        <v>3547</v>
      </c>
      <c r="D46" t="s">
        <v>3560</v>
      </c>
      <c r="E46" t="s">
        <v>106</v>
      </c>
      <c r="F46">
        <v>0</v>
      </c>
      <c r="G46">
        <v>0</v>
      </c>
      <c r="I46">
        <v>0</v>
      </c>
      <c r="J46">
        <v>0</v>
      </c>
      <c r="K46">
        <v>0</v>
      </c>
      <c r="L46">
        <v>0</v>
      </c>
      <c r="M46">
        <v>0</v>
      </c>
      <c r="O46">
        <v>60</v>
      </c>
    </row>
    <row r="47" spans="1:15" x14ac:dyDescent="0.45">
      <c r="A47" t="s">
        <v>49</v>
      </c>
      <c r="B47">
        <v>2018</v>
      </c>
      <c r="C47" t="s">
        <v>3547</v>
      </c>
      <c r="D47" t="s">
        <v>3561</v>
      </c>
      <c r="E47" t="s">
        <v>106</v>
      </c>
      <c r="F47">
        <v>2303.14990234375</v>
      </c>
      <c r="G47">
        <v>494.53500366210938</v>
      </c>
      <c r="H47">
        <v>42.904930114746094</v>
      </c>
      <c r="I47">
        <v>0.18231154721028309</v>
      </c>
      <c r="J47">
        <v>1.9235470731260199E-2</v>
      </c>
      <c r="K47">
        <v>0.11</v>
      </c>
      <c r="L47">
        <v>7.5796658929939997E-4</v>
      </c>
      <c r="M47">
        <v>0</v>
      </c>
      <c r="N47">
        <v>3.3448588848114014</v>
      </c>
      <c r="O47">
        <v>60</v>
      </c>
    </row>
    <row r="48" spans="1:15" x14ac:dyDescent="0.45">
      <c r="A48" t="s">
        <v>49</v>
      </c>
      <c r="B48">
        <v>2018</v>
      </c>
      <c r="C48" t="s">
        <v>3547</v>
      </c>
      <c r="D48" t="s">
        <v>3562</v>
      </c>
      <c r="E48" t="s">
        <v>106</v>
      </c>
      <c r="F48">
        <v>8.4899997711181641</v>
      </c>
      <c r="G48">
        <v>4.9140000343322754</v>
      </c>
      <c r="H48">
        <v>56.839977264404297</v>
      </c>
      <c r="I48">
        <v>0.49501026147908661</v>
      </c>
      <c r="J48">
        <v>0</v>
      </c>
      <c r="K48">
        <v>0.5</v>
      </c>
      <c r="L48">
        <v>0</v>
      </c>
      <c r="M48">
        <v>0</v>
      </c>
      <c r="N48">
        <v>2.4453530311584473</v>
      </c>
      <c r="O48">
        <v>60</v>
      </c>
    </row>
    <row r="49" spans="1:15" x14ac:dyDescent="0.45">
      <c r="A49" t="s">
        <v>49</v>
      </c>
      <c r="B49">
        <v>2018</v>
      </c>
      <c r="C49" t="s">
        <v>3600</v>
      </c>
      <c r="D49" t="s">
        <v>3601</v>
      </c>
      <c r="E49" t="s">
        <v>266</v>
      </c>
      <c r="F49">
        <v>25158</v>
      </c>
      <c r="G49">
        <v>1536.5999755859375</v>
      </c>
      <c r="H49">
        <v>32.765880584716797</v>
      </c>
      <c r="I49">
        <v>5.6068076984253003E-3</v>
      </c>
      <c r="J49">
        <v>1.8291713058693E-3</v>
      </c>
      <c r="K49">
        <v>0.01</v>
      </c>
      <c r="L49">
        <v>0</v>
      </c>
      <c r="M49">
        <v>0</v>
      </c>
      <c r="N49">
        <v>3.9684667587280273</v>
      </c>
      <c r="O49">
        <v>60</v>
      </c>
    </row>
    <row r="50" spans="1:15" x14ac:dyDescent="0.45">
      <c r="A50" t="s">
        <v>49</v>
      </c>
      <c r="B50">
        <v>2018</v>
      </c>
      <c r="C50" t="s">
        <v>3600</v>
      </c>
      <c r="D50" t="s">
        <v>3602</v>
      </c>
      <c r="E50" t="s">
        <v>266</v>
      </c>
      <c r="F50">
        <v>0</v>
      </c>
      <c r="G50">
        <v>0</v>
      </c>
      <c r="I50">
        <v>0</v>
      </c>
      <c r="J50">
        <v>0</v>
      </c>
      <c r="K50">
        <v>0</v>
      </c>
      <c r="L50">
        <v>0</v>
      </c>
      <c r="M50">
        <v>0</v>
      </c>
      <c r="O50">
        <v>60</v>
      </c>
    </row>
    <row r="51" spans="1:15" x14ac:dyDescent="0.45">
      <c r="A51" t="s">
        <v>49</v>
      </c>
      <c r="B51">
        <v>2018</v>
      </c>
      <c r="C51" t="s">
        <v>3600</v>
      </c>
      <c r="D51" t="s">
        <v>3541</v>
      </c>
      <c r="E51" t="s">
        <v>266</v>
      </c>
      <c r="F51">
        <v>28841</v>
      </c>
      <c r="G51">
        <v>13597.7998046875</v>
      </c>
      <c r="H51">
        <v>40.139316558837891</v>
      </c>
      <c r="I51">
        <v>0.1290870047104461</v>
      </c>
      <c r="J51">
        <v>6.74009420892214E-2</v>
      </c>
      <c r="K51">
        <v>0.27</v>
      </c>
      <c r="L51">
        <v>0</v>
      </c>
      <c r="M51">
        <v>0</v>
      </c>
      <c r="N51">
        <v>3.3035812377929688</v>
      </c>
      <c r="O51">
        <v>45</v>
      </c>
    </row>
    <row r="52" spans="1:15" x14ac:dyDescent="0.45">
      <c r="A52" t="s">
        <v>49</v>
      </c>
      <c r="B52">
        <v>2018</v>
      </c>
      <c r="C52" t="s">
        <v>3548</v>
      </c>
      <c r="D52" t="s">
        <v>3563</v>
      </c>
      <c r="E52" t="s">
        <v>266</v>
      </c>
      <c r="F52">
        <v>557</v>
      </c>
      <c r="H52">
        <v>35.712745666503906</v>
      </c>
      <c r="I52">
        <v>0</v>
      </c>
      <c r="J52">
        <v>0</v>
      </c>
      <c r="K52">
        <v>0</v>
      </c>
      <c r="L52">
        <v>0</v>
      </c>
      <c r="M52">
        <v>0</v>
      </c>
    </row>
    <row r="53" spans="1:15" x14ac:dyDescent="0.45">
      <c r="A53" t="s">
        <v>49</v>
      </c>
      <c r="B53">
        <v>2018</v>
      </c>
      <c r="C53" t="s">
        <v>196</v>
      </c>
      <c r="D53" t="s">
        <v>3564</v>
      </c>
      <c r="E53" t="s">
        <v>266</v>
      </c>
      <c r="F53">
        <v>6</v>
      </c>
      <c r="G53">
        <v>1.3999999761581421</v>
      </c>
      <c r="H53">
        <v>28.5</v>
      </c>
      <c r="I53">
        <v>0</v>
      </c>
      <c r="J53">
        <v>0</v>
      </c>
      <c r="K53">
        <v>0</v>
      </c>
      <c r="L53">
        <v>0</v>
      </c>
      <c r="M53">
        <v>0</v>
      </c>
      <c r="O53">
        <v>45</v>
      </c>
    </row>
    <row r="54" spans="1:15" x14ac:dyDescent="0.45">
      <c r="A54" t="s">
        <v>49</v>
      </c>
      <c r="B54">
        <v>2018</v>
      </c>
      <c r="C54" t="s">
        <v>196</v>
      </c>
      <c r="D54" t="s">
        <v>3565</v>
      </c>
      <c r="E54" t="s">
        <v>266</v>
      </c>
      <c r="F54">
        <v>44</v>
      </c>
      <c r="G54">
        <v>0</v>
      </c>
      <c r="H54">
        <v>10.068181991577148</v>
      </c>
      <c r="I54">
        <v>0</v>
      </c>
      <c r="J54">
        <v>0</v>
      </c>
      <c r="K54">
        <v>0</v>
      </c>
      <c r="L54">
        <v>0</v>
      </c>
      <c r="M54">
        <v>0</v>
      </c>
      <c r="N54">
        <v>4</v>
      </c>
      <c r="O54">
        <v>40</v>
      </c>
    </row>
    <row r="55" spans="1:15" x14ac:dyDescent="0.45">
      <c r="A55" t="s">
        <v>49</v>
      </c>
      <c r="B55">
        <v>2018</v>
      </c>
      <c r="C55" t="s">
        <v>196</v>
      </c>
      <c r="D55" t="s">
        <v>3566</v>
      </c>
      <c r="E55" t="s">
        <v>266</v>
      </c>
      <c r="F55">
        <v>1281</v>
      </c>
      <c r="G55">
        <v>302.20001220703125</v>
      </c>
      <c r="H55">
        <v>23.423887252807617</v>
      </c>
      <c r="I55">
        <v>0.2115534738485558</v>
      </c>
      <c r="J55">
        <v>2.8883684621389499E-2</v>
      </c>
      <c r="K55">
        <v>0.26</v>
      </c>
      <c r="L55">
        <v>0</v>
      </c>
      <c r="M55">
        <v>0</v>
      </c>
      <c r="N55">
        <v>3.2872755527496338</v>
      </c>
      <c r="O55">
        <v>40</v>
      </c>
    </row>
    <row r="56" spans="1:15" x14ac:dyDescent="0.45">
      <c r="A56" t="s">
        <v>49</v>
      </c>
      <c r="B56">
        <v>2018</v>
      </c>
      <c r="C56" t="s">
        <v>196</v>
      </c>
      <c r="D56" t="s">
        <v>3567</v>
      </c>
      <c r="E56" t="s">
        <v>266</v>
      </c>
      <c r="F56">
        <v>74</v>
      </c>
      <c r="G56">
        <v>5.4000000953674316</v>
      </c>
      <c r="H56">
        <v>15.081081390380859</v>
      </c>
      <c r="I56">
        <v>6.7567567567567599E-2</v>
      </c>
      <c r="J56">
        <v>0</v>
      </c>
      <c r="K56">
        <v>7.0000000000000007E-2</v>
      </c>
      <c r="L56">
        <v>0</v>
      </c>
      <c r="M56">
        <v>0</v>
      </c>
      <c r="N56">
        <v>3.7837836742401123</v>
      </c>
      <c r="O56">
        <v>35</v>
      </c>
    </row>
    <row r="57" spans="1:15" x14ac:dyDescent="0.45">
      <c r="A57" t="s">
        <v>49</v>
      </c>
      <c r="B57">
        <v>2018</v>
      </c>
      <c r="C57" t="s">
        <v>196</v>
      </c>
      <c r="D57" t="s">
        <v>3568</v>
      </c>
      <c r="E57" t="s">
        <v>266</v>
      </c>
      <c r="F57">
        <v>6537</v>
      </c>
      <c r="G57">
        <v>1781.199951171875</v>
      </c>
      <c r="H57">
        <v>23.779561996459961</v>
      </c>
      <c r="I57">
        <v>7.1902728297469798E-2</v>
      </c>
      <c r="J57">
        <v>2.5113400029714902E-2</v>
      </c>
      <c r="K57">
        <v>0.13</v>
      </c>
      <c r="L57">
        <v>0</v>
      </c>
      <c r="M57">
        <v>0</v>
      </c>
      <c r="N57">
        <v>3.6378302574157715</v>
      </c>
      <c r="O57">
        <v>35</v>
      </c>
    </row>
    <row r="58" spans="1:15" x14ac:dyDescent="0.45">
      <c r="A58" t="s">
        <v>49</v>
      </c>
      <c r="B58">
        <v>2018</v>
      </c>
      <c r="C58" t="s">
        <v>3549</v>
      </c>
      <c r="D58" t="s">
        <v>3569</v>
      </c>
      <c r="E58" t="s">
        <v>266</v>
      </c>
      <c r="F58">
        <v>3013</v>
      </c>
      <c r="G58">
        <v>314.20001220703125</v>
      </c>
      <c r="H58">
        <v>19.155990600585938</v>
      </c>
      <c r="I58">
        <v>6.6379024228339998E-4</v>
      </c>
      <c r="J58">
        <v>1.6594756057085999E-3</v>
      </c>
      <c r="K58">
        <v>0.01</v>
      </c>
      <c r="L58">
        <v>0</v>
      </c>
      <c r="M58">
        <v>0</v>
      </c>
      <c r="N58">
        <v>3.9853966236114502</v>
      </c>
      <c r="O58">
        <v>45</v>
      </c>
    </row>
    <row r="59" spans="1:15" x14ac:dyDescent="0.45">
      <c r="A59" t="s">
        <v>49</v>
      </c>
      <c r="B59">
        <v>2018</v>
      </c>
      <c r="C59" t="s">
        <v>3549</v>
      </c>
      <c r="D59" t="s">
        <v>3570</v>
      </c>
      <c r="E59" t="s">
        <v>266</v>
      </c>
      <c r="F59">
        <v>3987</v>
      </c>
      <c r="G59">
        <v>1416.800048828125</v>
      </c>
      <c r="H59">
        <v>33.95184326171875</v>
      </c>
      <c r="I59">
        <v>0.1030850263355907</v>
      </c>
      <c r="J59">
        <v>3.4863305743666903E-2</v>
      </c>
      <c r="K59">
        <v>0.18</v>
      </c>
      <c r="L59">
        <v>0</v>
      </c>
      <c r="M59">
        <v>0</v>
      </c>
      <c r="N59">
        <v>3.4602458477020264</v>
      </c>
      <c r="O59">
        <v>45</v>
      </c>
    </row>
    <row r="60" spans="1:15" x14ac:dyDescent="0.45">
      <c r="A60" t="s">
        <v>49</v>
      </c>
      <c r="B60">
        <v>2018</v>
      </c>
      <c r="C60" t="s">
        <v>3549</v>
      </c>
      <c r="D60" t="s">
        <v>3571</v>
      </c>
      <c r="E60" t="s">
        <v>266</v>
      </c>
      <c r="F60">
        <v>31</v>
      </c>
      <c r="G60">
        <v>0.40000000596046448</v>
      </c>
      <c r="H60">
        <v>10.741935729980469</v>
      </c>
      <c r="I60">
        <v>0</v>
      </c>
      <c r="J60">
        <v>7.69230769230769E-2</v>
      </c>
      <c r="K60">
        <v>0</v>
      </c>
      <c r="L60">
        <v>0</v>
      </c>
      <c r="M60">
        <v>0</v>
      </c>
      <c r="N60">
        <v>3.846153736114502</v>
      </c>
      <c r="O60">
        <v>45</v>
      </c>
    </row>
    <row r="61" spans="1:15" x14ac:dyDescent="0.45">
      <c r="A61" t="s">
        <v>49</v>
      </c>
      <c r="B61">
        <v>2018</v>
      </c>
      <c r="C61" t="s">
        <v>3550</v>
      </c>
      <c r="D61" t="s">
        <v>3572</v>
      </c>
      <c r="E61" t="s">
        <v>106</v>
      </c>
      <c r="F61">
        <v>954.6300048828125</v>
      </c>
      <c r="G61">
        <v>0</v>
      </c>
      <c r="H61">
        <v>18.459484100341797</v>
      </c>
      <c r="I61">
        <v>8.2610429403059994E-3</v>
      </c>
      <c r="J61">
        <v>5.9933148894669996E-3</v>
      </c>
      <c r="K61">
        <v>0.01</v>
      </c>
      <c r="L61">
        <v>0</v>
      </c>
      <c r="M61">
        <v>0</v>
      </c>
      <c r="N61">
        <v>3.9316799640655518</v>
      </c>
      <c r="O61">
        <v>70</v>
      </c>
    </row>
    <row r="62" spans="1:15" x14ac:dyDescent="0.45">
      <c r="A62" t="s">
        <v>49</v>
      </c>
      <c r="B62">
        <v>2018</v>
      </c>
      <c r="C62" t="s">
        <v>3551</v>
      </c>
      <c r="D62" t="s">
        <v>3573</v>
      </c>
      <c r="E62" t="s">
        <v>106</v>
      </c>
      <c r="F62">
        <v>1045.0799560546875</v>
      </c>
      <c r="G62">
        <v>190.16299438476563</v>
      </c>
      <c r="H62">
        <v>44.445133209228516</v>
      </c>
      <c r="I62">
        <v>6.9692987700210707E-2</v>
      </c>
      <c r="J62">
        <v>1.7718543496465702E-2</v>
      </c>
      <c r="K62">
        <v>0.1</v>
      </c>
      <c r="L62">
        <v>9.9597650647062802E-2</v>
      </c>
      <c r="M62">
        <v>0</v>
      </c>
      <c r="N62">
        <v>3.6852850914001465</v>
      </c>
      <c r="O62">
        <v>60</v>
      </c>
    </row>
    <row r="63" spans="1:15" x14ac:dyDescent="0.45">
      <c r="A63" t="s">
        <v>49</v>
      </c>
      <c r="B63">
        <v>2018</v>
      </c>
      <c r="C63" t="s">
        <v>3552</v>
      </c>
      <c r="D63" t="s">
        <v>3574</v>
      </c>
      <c r="E63" t="s">
        <v>106</v>
      </c>
      <c r="F63">
        <v>0</v>
      </c>
      <c r="G63">
        <v>0</v>
      </c>
      <c r="I63">
        <v>0</v>
      </c>
      <c r="J63">
        <v>0</v>
      </c>
      <c r="K63">
        <v>0</v>
      </c>
      <c r="L63">
        <v>0</v>
      </c>
      <c r="M63">
        <v>0</v>
      </c>
      <c r="O63">
        <v>70</v>
      </c>
    </row>
    <row r="64" spans="1:15" x14ac:dyDescent="0.45">
      <c r="A64" t="s">
        <v>49</v>
      </c>
      <c r="B64">
        <v>2018</v>
      </c>
      <c r="C64" t="s">
        <v>3552</v>
      </c>
      <c r="D64" t="s">
        <v>3575</v>
      </c>
      <c r="E64" t="s">
        <v>106</v>
      </c>
      <c r="F64">
        <v>0</v>
      </c>
      <c r="G64">
        <v>0</v>
      </c>
      <c r="I64">
        <v>0</v>
      </c>
      <c r="J64">
        <v>0</v>
      </c>
      <c r="K64">
        <v>0</v>
      </c>
      <c r="L64">
        <v>0</v>
      </c>
      <c r="M64">
        <v>0</v>
      </c>
      <c r="O64">
        <v>70</v>
      </c>
    </row>
    <row r="65" spans="1:15" x14ac:dyDescent="0.45">
      <c r="A65" t="s">
        <v>49</v>
      </c>
      <c r="B65">
        <v>2018</v>
      </c>
      <c r="C65" t="s">
        <v>3552</v>
      </c>
      <c r="D65" t="s">
        <v>3576</v>
      </c>
      <c r="E65" t="s">
        <v>106</v>
      </c>
      <c r="F65">
        <v>0</v>
      </c>
      <c r="G65">
        <v>0</v>
      </c>
      <c r="I65">
        <v>0</v>
      </c>
      <c r="J65">
        <v>0</v>
      </c>
      <c r="K65">
        <v>0</v>
      </c>
      <c r="L65">
        <v>0</v>
      </c>
      <c r="M65">
        <v>0</v>
      </c>
      <c r="O65">
        <v>70</v>
      </c>
    </row>
    <row r="66" spans="1:15" x14ac:dyDescent="0.45">
      <c r="A66" t="s">
        <v>49</v>
      </c>
      <c r="B66">
        <v>2018</v>
      </c>
      <c r="C66" t="s">
        <v>3552</v>
      </c>
      <c r="D66" t="s">
        <v>3577</v>
      </c>
      <c r="E66" t="s">
        <v>106</v>
      </c>
      <c r="F66">
        <v>0</v>
      </c>
      <c r="G66">
        <v>0</v>
      </c>
      <c r="I66">
        <v>0</v>
      </c>
      <c r="J66">
        <v>0</v>
      </c>
      <c r="K66">
        <v>0</v>
      </c>
      <c r="L66">
        <v>0</v>
      </c>
      <c r="M66">
        <v>0</v>
      </c>
      <c r="O66">
        <v>45</v>
      </c>
    </row>
    <row r="67" spans="1:15" x14ac:dyDescent="0.45">
      <c r="A67" t="s">
        <v>49</v>
      </c>
      <c r="B67">
        <v>2018</v>
      </c>
      <c r="C67" t="s">
        <v>3552</v>
      </c>
      <c r="D67" t="s">
        <v>3578</v>
      </c>
      <c r="E67" t="s">
        <v>106</v>
      </c>
      <c r="F67">
        <v>35.810001373291016</v>
      </c>
      <c r="G67">
        <v>0</v>
      </c>
      <c r="H67">
        <v>52.106304168701172</v>
      </c>
      <c r="I67">
        <v>0</v>
      </c>
      <c r="J67">
        <v>0.47437911548396577</v>
      </c>
      <c r="K67">
        <v>0.63</v>
      </c>
      <c r="L67">
        <v>0</v>
      </c>
      <c r="M67">
        <v>0</v>
      </c>
      <c r="N67">
        <v>2.6001834869384766</v>
      </c>
      <c r="O67">
        <v>70</v>
      </c>
    </row>
    <row r="68" spans="1:15" x14ac:dyDescent="0.45">
      <c r="A68" t="s">
        <v>49</v>
      </c>
      <c r="B68">
        <v>2018</v>
      </c>
      <c r="C68" t="s">
        <v>3552</v>
      </c>
      <c r="D68" t="s">
        <v>3579</v>
      </c>
      <c r="E68" t="s">
        <v>106</v>
      </c>
      <c r="F68">
        <v>25.030000686645508</v>
      </c>
      <c r="G68">
        <v>0</v>
      </c>
      <c r="H68">
        <v>41.781364440917969</v>
      </c>
      <c r="I68">
        <v>0</v>
      </c>
      <c r="J68">
        <v>0</v>
      </c>
      <c r="K68">
        <v>0</v>
      </c>
      <c r="L68">
        <v>0</v>
      </c>
      <c r="M68">
        <v>0</v>
      </c>
      <c r="N68">
        <v>4</v>
      </c>
      <c r="O68">
        <v>70</v>
      </c>
    </row>
    <row r="69" spans="1:15" x14ac:dyDescent="0.45">
      <c r="A69" t="s">
        <v>49</v>
      </c>
      <c r="B69">
        <v>2018</v>
      </c>
      <c r="C69" t="s">
        <v>3552</v>
      </c>
      <c r="D69" t="s">
        <v>3580</v>
      </c>
      <c r="E69" t="s">
        <v>106</v>
      </c>
      <c r="F69">
        <v>11.380000114440918</v>
      </c>
      <c r="G69">
        <v>0</v>
      </c>
      <c r="H69">
        <v>52.181243896484375</v>
      </c>
      <c r="I69">
        <v>0</v>
      </c>
      <c r="J69">
        <v>0</v>
      </c>
      <c r="K69">
        <v>0.62</v>
      </c>
      <c r="L69">
        <v>0</v>
      </c>
      <c r="M69">
        <v>0</v>
      </c>
      <c r="N69">
        <v>3</v>
      </c>
      <c r="O69">
        <v>70</v>
      </c>
    </row>
    <row r="70" spans="1:15" x14ac:dyDescent="0.45">
      <c r="A70" t="s">
        <v>49</v>
      </c>
      <c r="B70">
        <v>2018</v>
      </c>
      <c r="C70" t="s">
        <v>3552</v>
      </c>
      <c r="D70" t="s">
        <v>3581</v>
      </c>
      <c r="E70" t="s">
        <v>106</v>
      </c>
      <c r="F70">
        <v>20.75</v>
      </c>
      <c r="G70">
        <v>7.5999997556209564E-2</v>
      </c>
      <c r="H70">
        <v>13.604100227355957</v>
      </c>
      <c r="I70">
        <v>0</v>
      </c>
      <c r="J70">
        <v>0</v>
      </c>
      <c r="K70">
        <v>0</v>
      </c>
      <c r="L70">
        <v>0</v>
      </c>
      <c r="M70">
        <v>0</v>
      </c>
      <c r="N70">
        <v>4</v>
      </c>
      <c r="O70">
        <v>45</v>
      </c>
    </row>
    <row r="71" spans="1:15" x14ac:dyDescent="0.45">
      <c r="A71" t="s">
        <v>49</v>
      </c>
      <c r="B71">
        <v>2018</v>
      </c>
      <c r="C71" t="s">
        <v>3552</v>
      </c>
      <c r="D71" t="s">
        <v>3582</v>
      </c>
      <c r="E71" t="s">
        <v>106</v>
      </c>
      <c r="F71">
        <v>0</v>
      </c>
      <c r="G71">
        <v>0</v>
      </c>
      <c r="I71">
        <v>0</v>
      </c>
      <c r="J71">
        <v>0</v>
      </c>
      <c r="K71">
        <v>0</v>
      </c>
      <c r="L71">
        <v>0</v>
      </c>
      <c r="M71">
        <v>0</v>
      </c>
      <c r="O71">
        <v>70</v>
      </c>
    </row>
    <row r="72" spans="1:15" x14ac:dyDescent="0.45">
      <c r="A72" t="s">
        <v>49</v>
      </c>
      <c r="B72">
        <v>2018</v>
      </c>
      <c r="C72" t="s">
        <v>3553</v>
      </c>
      <c r="D72" t="s">
        <v>3583</v>
      </c>
      <c r="E72" t="s">
        <v>106</v>
      </c>
      <c r="F72">
        <v>0</v>
      </c>
      <c r="G72">
        <v>0</v>
      </c>
      <c r="I72">
        <v>0</v>
      </c>
      <c r="J72">
        <v>0</v>
      </c>
      <c r="K72">
        <v>0</v>
      </c>
      <c r="L72">
        <v>0</v>
      </c>
      <c r="M72">
        <v>0</v>
      </c>
      <c r="O72">
        <v>60</v>
      </c>
    </row>
    <row r="73" spans="1:15" x14ac:dyDescent="0.45">
      <c r="A73" t="s">
        <v>49</v>
      </c>
      <c r="B73">
        <v>2018</v>
      </c>
      <c r="C73" t="s">
        <v>3553</v>
      </c>
      <c r="D73" t="s">
        <v>3584</v>
      </c>
      <c r="E73" t="s">
        <v>106</v>
      </c>
      <c r="F73">
        <v>525.79998779296875</v>
      </c>
      <c r="G73">
        <v>129.59800720214844</v>
      </c>
      <c r="H73">
        <v>46.205417633056641</v>
      </c>
      <c r="I73">
        <v>0.19046484222094359</v>
      </c>
      <c r="J73">
        <v>4.3437986341339999E-3</v>
      </c>
      <c r="K73">
        <v>0.23</v>
      </c>
      <c r="L73">
        <v>1.4219153356279999E-4</v>
      </c>
      <c r="M73">
        <v>0</v>
      </c>
      <c r="N73">
        <v>3.3673708438873291</v>
      </c>
      <c r="O73">
        <v>60</v>
      </c>
    </row>
    <row r="74" spans="1:15" x14ac:dyDescent="0.45">
      <c r="A74" t="s">
        <v>49</v>
      </c>
      <c r="B74">
        <v>2018</v>
      </c>
      <c r="C74" t="s">
        <v>3554</v>
      </c>
      <c r="D74" t="s">
        <v>3585</v>
      </c>
      <c r="E74" t="s">
        <v>266</v>
      </c>
      <c r="F74">
        <v>6</v>
      </c>
      <c r="G74">
        <v>0</v>
      </c>
      <c r="H74">
        <v>23</v>
      </c>
      <c r="I74">
        <v>0</v>
      </c>
      <c r="J74">
        <v>0</v>
      </c>
      <c r="K74">
        <v>0</v>
      </c>
      <c r="L74">
        <v>0</v>
      </c>
      <c r="M74">
        <v>0</v>
      </c>
      <c r="N74">
        <v>4</v>
      </c>
      <c r="O74">
        <v>45</v>
      </c>
    </row>
    <row r="75" spans="1:15" x14ac:dyDescent="0.45">
      <c r="A75" t="s">
        <v>49</v>
      </c>
      <c r="B75">
        <v>2018</v>
      </c>
      <c r="C75" t="s">
        <v>3554</v>
      </c>
      <c r="D75" t="s">
        <v>3586</v>
      </c>
      <c r="E75" t="s">
        <v>266</v>
      </c>
      <c r="F75">
        <v>44</v>
      </c>
      <c r="G75">
        <v>15.600000381469727</v>
      </c>
      <c r="H75">
        <v>32</v>
      </c>
      <c r="I75">
        <v>0.47727272727272729</v>
      </c>
      <c r="J75">
        <v>0</v>
      </c>
      <c r="K75">
        <v>0.68</v>
      </c>
      <c r="L75">
        <v>0</v>
      </c>
      <c r="M75">
        <v>0</v>
      </c>
      <c r="N75">
        <v>2.4772727489471436</v>
      </c>
      <c r="O75">
        <v>40</v>
      </c>
    </row>
    <row r="76" spans="1:15" x14ac:dyDescent="0.45">
      <c r="A76" t="s">
        <v>49</v>
      </c>
      <c r="B76">
        <v>2018</v>
      </c>
      <c r="C76" t="s">
        <v>3554</v>
      </c>
      <c r="D76" t="s">
        <v>3587</v>
      </c>
      <c r="E76" t="s">
        <v>266</v>
      </c>
      <c r="F76">
        <v>356</v>
      </c>
      <c r="G76">
        <v>195.60000610351563</v>
      </c>
      <c r="H76">
        <v>35.932582855224609</v>
      </c>
      <c r="I76">
        <v>0.3370786516853933</v>
      </c>
      <c r="J76">
        <v>6.1797752808988797E-2</v>
      </c>
      <c r="K76">
        <v>0.16</v>
      </c>
      <c r="L76">
        <v>0</v>
      </c>
      <c r="M76">
        <v>0</v>
      </c>
      <c r="N76">
        <v>2.7415730953216553</v>
      </c>
      <c r="O76">
        <v>35</v>
      </c>
    </row>
    <row r="77" spans="1:15" x14ac:dyDescent="0.45">
      <c r="A77" t="s">
        <v>49</v>
      </c>
      <c r="B77">
        <v>2018</v>
      </c>
      <c r="C77" t="s">
        <v>3554</v>
      </c>
      <c r="D77" t="s">
        <v>3588</v>
      </c>
      <c r="E77" t="s">
        <v>266</v>
      </c>
      <c r="F77">
        <v>23</v>
      </c>
      <c r="G77">
        <v>0.40000000596046448</v>
      </c>
      <c r="H77">
        <v>11.217391014099121</v>
      </c>
      <c r="I77">
        <v>0</v>
      </c>
      <c r="J77">
        <v>0</v>
      </c>
      <c r="K77">
        <v>0</v>
      </c>
      <c r="L77">
        <v>0</v>
      </c>
      <c r="M77">
        <v>0</v>
      </c>
      <c r="O77">
        <v>35</v>
      </c>
    </row>
    <row r="78" spans="1:15" x14ac:dyDescent="0.45">
      <c r="A78" t="s">
        <v>49</v>
      </c>
      <c r="B78">
        <v>2018</v>
      </c>
      <c r="C78" t="s">
        <v>3554</v>
      </c>
      <c r="D78" t="s">
        <v>3589</v>
      </c>
      <c r="E78" t="s">
        <v>266</v>
      </c>
      <c r="F78">
        <v>0</v>
      </c>
      <c r="G78">
        <v>0</v>
      </c>
      <c r="I78">
        <v>0</v>
      </c>
      <c r="J78">
        <v>0</v>
      </c>
      <c r="K78">
        <v>0</v>
      </c>
      <c r="L78">
        <v>0</v>
      </c>
      <c r="M78">
        <v>0</v>
      </c>
      <c r="O78">
        <v>40</v>
      </c>
    </row>
    <row r="79" spans="1:15" x14ac:dyDescent="0.45">
      <c r="A79" t="s">
        <v>49</v>
      </c>
      <c r="B79">
        <v>2018</v>
      </c>
      <c r="C79" t="s">
        <v>3554</v>
      </c>
      <c r="D79" t="s">
        <v>3590</v>
      </c>
      <c r="E79" t="s">
        <v>266</v>
      </c>
      <c r="F79">
        <v>0</v>
      </c>
      <c r="G79">
        <v>0</v>
      </c>
      <c r="I79">
        <v>0</v>
      </c>
      <c r="J79">
        <v>0</v>
      </c>
      <c r="K79">
        <v>0</v>
      </c>
      <c r="L79">
        <v>0</v>
      </c>
      <c r="M79">
        <v>0</v>
      </c>
      <c r="O79">
        <v>35</v>
      </c>
    </row>
    <row r="80" spans="1:15" x14ac:dyDescent="0.45">
      <c r="A80" t="s">
        <v>49</v>
      </c>
      <c r="B80">
        <v>2018</v>
      </c>
      <c r="C80" t="s">
        <v>3554</v>
      </c>
      <c r="D80" t="s">
        <v>3591</v>
      </c>
      <c r="E80" t="s">
        <v>266</v>
      </c>
      <c r="F80">
        <v>249</v>
      </c>
      <c r="G80">
        <v>93.599998474121094</v>
      </c>
      <c r="H80">
        <v>28.799196243286133</v>
      </c>
      <c r="I80">
        <v>0.33734939759036142</v>
      </c>
      <c r="J80">
        <v>4.0160642570280999E-3</v>
      </c>
      <c r="K80">
        <v>0.14000000000000001</v>
      </c>
      <c r="L80">
        <v>0</v>
      </c>
      <c r="M80">
        <v>0</v>
      </c>
      <c r="N80">
        <v>2.8875501155853271</v>
      </c>
      <c r="O80">
        <v>35</v>
      </c>
    </row>
    <row r="81" spans="1:15" x14ac:dyDescent="0.45">
      <c r="A81" t="s">
        <v>49</v>
      </c>
      <c r="B81">
        <v>2018</v>
      </c>
      <c r="C81" t="s">
        <v>3554</v>
      </c>
      <c r="D81" t="s">
        <v>3592</v>
      </c>
      <c r="E81" t="s">
        <v>266</v>
      </c>
      <c r="F81">
        <v>0</v>
      </c>
      <c r="G81">
        <v>0</v>
      </c>
      <c r="I81">
        <v>0</v>
      </c>
      <c r="J81">
        <v>0</v>
      </c>
      <c r="K81">
        <v>0</v>
      </c>
      <c r="L81">
        <v>0</v>
      </c>
      <c r="M81">
        <v>0</v>
      </c>
      <c r="O81">
        <v>35</v>
      </c>
    </row>
    <row r="82" spans="1:15" x14ac:dyDescent="0.45">
      <c r="A82" t="s">
        <v>49</v>
      </c>
      <c r="B82">
        <v>2018</v>
      </c>
      <c r="C82" t="s">
        <v>3554</v>
      </c>
      <c r="D82" t="s">
        <v>3593</v>
      </c>
      <c r="E82" t="s">
        <v>266</v>
      </c>
      <c r="F82">
        <v>5</v>
      </c>
      <c r="G82">
        <v>0</v>
      </c>
      <c r="H82">
        <v>9.6000003814697266</v>
      </c>
      <c r="I82">
        <v>0</v>
      </c>
      <c r="J82">
        <v>0</v>
      </c>
      <c r="K82">
        <v>0</v>
      </c>
      <c r="L82">
        <v>0</v>
      </c>
      <c r="M82">
        <v>0</v>
      </c>
      <c r="N82">
        <v>4</v>
      </c>
      <c r="O82">
        <v>40</v>
      </c>
    </row>
    <row r="83" spans="1:15" x14ac:dyDescent="0.45">
      <c r="A83" t="s">
        <v>49</v>
      </c>
      <c r="B83">
        <v>2018</v>
      </c>
      <c r="C83" t="s">
        <v>3555</v>
      </c>
      <c r="D83" t="s">
        <v>3594</v>
      </c>
      <c r="E83" t="s">
        <v>266</v>
      </c>
      <c r="F83">
        <v>63</v>
      </c>
      <c r="G83">
        <v>36.200000762939453</v>
      </c>
      <c r="H83">
        <v>37.333332061767578</v>
      </c>
      <c r="I83">
        <v>0.26984126984126983</v>
      </c>
      <c r="J83">
        <v>3.1746031746031703E-2</v>
      </c>
      <c r="K83">
        <v>0.1</v>
      </c>
      <c r="L83">
        <v>0</v>
      </c>
      <c r="M83">
        <v>0</v>
      </c>
      <c r="N83">
        <v>2.9365079402923584</v>
      </c>
      <c r="O83">
        <v>40</v>
      </c>
    </row>
    <row r="84" spans="1:15" x14ac:dyDescent="0.45">
      <c r="A84" t="s">
        <v>50</v>
      </c>
      <c r="B84">
        <v>2018</v>
      </c>
      <c r="C84" t="s">
        <v>3546</v>
      </c>
      <c r="D84" t="s">
        <v>3557</v>
      </c>
      <c r="E84" t="s">
        <v>106</v>
      </c>
      <c r="F84">
        <v>0</v>
      </c>
      <c r="G84">
        <v>0</v>
      </c>
      <c r="I84">
        <v>0</v>
      </c>
      <c r="J84">
        <v>0</v>
      </c>
      <c r="K84">
        <v>0</v>
      </c>
      <c r="L84">
        <v>0</v>
      </c>
      <c r="M84">
        <v>0</v>
      </c>
      <c r="O84">
        <v>70</v>
      </c>
    </row>
    <row r="85" spans="1:15" x14ac:dyDescent="0.45">
      <c r="A85" t="s">
        <v>50</v>
      </c>
      <c r="B85">
        <v>2018</v>
      </c>
      <c r="C85" t="s">
        <v>3546</v>
      </c>
      <c r="D85" t="s">
        <v>3558</v>
      </c>
      <c r="E85" t="s">
        <v>106</v>
      </c>
      <c r="F85">
        <v>0</v>
      </c>
      <c r="G85">
        <v>0</v>
      </c>
      <c r="I85">
        <v>0</v>
      </c>
      <c r="J85">
        <v>0</v>
      </c>
      <c r="K85">
        <v>0</v>
      </c>
      <c r="L85">
        <v>0</v>
      </c>
      <c r="M85">
        <v>0</v>
      </c>
      <c r="O85">
        <v>70</v>
      </c>
    </row>
    <row r="86" spans="1:15" x14ac:dyDescent="0.45">
      <c r="A86" t="s">
        <v>50</v>
      </c>
      <c r="B86">
        <v>2018</v>
      </c>
      <c r="C86" t="s">
        <v>3546</v>
      </c>
      <c r="D86" t="s">
        <v>3559</v>
      </c>
      <c r="E86" t="s">
        <v>106</v>
      </c>
      <c r="F86">
        <v>21.887369155883789</v>
      </c>
      <c r="G86">
        <v>0.53162598609924316</v>
      </c>
      <c r="H86">
        <v>13.739913940429688</v>
      </c>
      <c r="I86">
        <v>0</v>
      </c>
      <c r="J86">
        <v>0.05</v>
      </c>
      <c r="K86">
        <v>0</v>
      </c>
      <c r="L86">
        <v>0</v>
      </c>
      <c r="M86">
        <v>0</v>
      </c>
      <c r="N86">
        <v>3.0499999523162842</v>
      </c>
      <c r="O86">
        <v>45</v>
      </c>
    </row>
    <row r="87" spans="1:15" x14ac:dyDescent="0.45">
      <c r="A87" t="s">
        <v>50</v>
      </c>
      <c r="B87">
        <v>2018</v>
      </c>
      <c r="C87" t="s">
        <v>3547</v>
      </c>
      <c r="D87" t="s">
        <v>3560</v>
      </c>
      <c r="E87" t="s">
        <v>106</v>
      </c>
      <c r="F87">
        <v>0</v>
      </c>
      <c r="G87">
        <v>0</v>
      </c>
      <c r="I87">
        <v>0</v>
      </c>
      <c r="J87">
        <v>0</v>
      </c>
      <c r="K87">
        <v>0</v>
      </c>
      <c r="L87">
        <v>0</v>
      </c>
      <c r="M87">
        <v>0</v>
      </c>
      <c r="O87">
        <v>60</v>
      </c>
    </row>
    <row r="88" spans="1:15" x14ac:dyDescent="0.45">
      <c r="A88" t="s">
        <v>50</v>
      </c>
      <c r="B88">
        <v>2018</v>
      </c>
      <c r="C88" t="s">
        <v>3547</v>
      </c>
      <c r="D88" t="s">
        <v>3561</v>
      </c>
      <c r="E88" t="s">
        <v>106</v>
      </c>
      <c r="F88">
        <v>371.35400390625</v>
      </c>
      <c r="G88">
        <v>6.2813138961791992</v>
      </c>
      <c r="H88">
        <v>32.292812347412109</v>
      </c>
      <c r="I88">
        <v>0.02</v>
      </c>
      <c r="J88">
        <v>0.1</v>
      </c>
      <c r="K88">
        <v>0</v>
      </c>
      <c r="L88">
        <v>0.01</v>
      </c>
      <c r="M88">
        <v>0</v>
      </c>
      <c r="N88">
        <v>2.9393939971923828</v>
      </c>
      <c r="O88">
        <v>60</v>
      </c>
    </row>
    <row r="89" spans="1:15" x14ac:dyDescent="0.45">
      <c r="A89" t="s">
        <v>50</v>
      </c>
      <c r="B89">
        <v>2018</v>
      </c>
      <c r="C89" t="s">
        <v>3547</v>
      </c>
      <c r="D89" t="s">
        <v>3562</v>
      </c>
      <c r="E89" t="s">
        <v>106</v>
      </c>
      <c r="F89">
        <v>0</v>
      </c>
      <c r="G89">
        <v>0</v>
      </c>
      <c r="I89">
        <v>0</v>
      </c>
      <c r="J89">
        <v>0</v>
      </c>
      <c r="K89">
        <v>0</v>
      </c>
      <c r="L89">
        <v>0</v>
      </c>
      <c r="M89">
        <v>0</v>
      </c>
      <c r="O89">
        <v>60</v>
      </c>
    </row>
    <row r="90" spans="1:15" x14ac:dyDescent="0.45">
      <c r="A90" t="s">
        <v>50</v>
      </c>
      <c r="B90">
        <v>2018</v>
      </c>
      <c r="C90" t="s">
        <v>3600</v>
      </c>
      <c r="D90" t="s">
        <v>3601</v>
      </c>
      <c r="E90" t="s">
        <v>266</v>
      </c>
      <c r="F90">
        <v>5157</v>
      </c>
      <c r="G90">
        <v>212.39999389648438</v>
      </c>
      <c r="H90">
        <v>36.089004516601563</v>
      </c>
      <c r="I90">
        <v>6.1999999999999998E-3</v>
      </c>
      <c r="J90">
        <v>1.23E-2</v>
      </c>
      <c r="K90">
        <v>5.1400000000000001E-2</v>
      </c>
      <c r="L90">
        <v>6.4000000000000001E-2</v>
      </c>
      <c r="M90">
        <v>0</v>
      </c>
      <c r="N90">
        <v>3.860363245010376</v>
      </c>
      <c r="O90">
        <v>60</v>
      </c>
    </row>
    <row r="91" spans="1:15" x14ac:dyDescent="0.45">
      <c r="A91" t="s">
        <v>50</v>
      </c>
      <c r="B91">
        <v>2018</v>
      </c>
      <c r="C91" t="s">
        <v>3600</v>
      </c>
      <c r="D91" t="s">
        <v>3602</v>
      </c>
      <c r="E91" t="s">
        <v>266</v>
      </c>
      <c r="F91">
        <v>211</v>
      </c>
      <c r="G91">
        <v>0</v>
      </c>
      <c r="H91">
        <v>17.203790664672852</v>
      </c>
      <c r="I91">
        <v>2.1000000000000001E-2</v>
      </c>
      <c r="J91">
        <v>1.2999999999999999E-2</v>
      </c>
      <c r="K91">
        <v>0.21</v>
      </c>
      <c r="L91">
        <v>0.23699999999999999</v>
      </c>
      <c r="M91">
        <v>0</v>
      </c>
      <c r="N91">
        <v>3.8558323383331299</v>
      </c>
      <c r="O91">
        <v>60</v>
      </c>
    </row>
    <row r="92" spans="1:15" x14ac:dyDescent="0.45">
      <c r="A92" t="s">
        <v>50</v>
      </c>
      <c r="B92">
        <v>2018</v>
      </c>
      <c r="C92" t="s">
        <v>3600</v>
      </c>
      <c r="D92" t="s">
        <v>3541</v>
      </c>
      <c r="E92" t="s">
        <v>266</v>
      </c>
      <c r="F92">
        <v>1581</v>
      </c>
      <c r="G92">
        <v>200.80000305175781</v>
      </c>
      <c r="H92">
        <v>28.244150161743164</v>
      </c>
      <c r="I92">
        <v>1.44E-2</v>
      </c>
      <c r="J92">
        <v>4.65E-2</v>
      </c>
      <c r="K92">
        <v>0.112</v>
      </c>
      <c r="L92">
        <v>0.12</v>
      </c>
      <c r="M92">
        <v>0</v>
      </c>
      <c r="N92">
        <v>3.7110226154327393</v>
      </c>
      <c r="O92">
        <v>45</v>
      </c>
    </row>
    <row r="93" spans="1:15" x14ac:dyDescent="0.45">
      <c r="A93" t="s">
        <v>50</v>
      </c>
      <c r="B93">
        <v>2018</v>
      </c>
      <c r="C93" t="s">
        <v>3548</v>
      </c>
      <c r="D93" t="s">
        <v>3563</v>
      </c>
      <c r="E93" t="s">
        <v>266</v>
      </c>
      <c r="F93">
        <v>17</v>
      </c>
      <c r="H93">
        <v>15.411765098571777</v>
      </c>
      <c r="I93">
        <v>0</v>
      </c>
      <c r="J93">
        <v>2.7E-2</v>
      </c>
      <c r="K93">
        <v>0.01</v>
      </c>
      <c r="L93">
        <v>0.41099999999999998</v>
      </c>
      <c r="M93">
        <v>0</v>
      </c>
      <c r="N93">
        <v>3.0237691402435303</v>
      </c>
    </row>
    <row r="94" spans="1:15" x14ac:dyDescent="0.45">
      <c r="A94" t="s">
        <v>50</v>
      </c>
      <c r="B94">
        <v>2018</v>
      </c>
      <c r="C94" t="s">
        <v>196</v>
      </c>
      <c r="D94" t="s">
        <v>3564</v>
      </c>
      <c r="E94" t="s">
        <v>266</v>
      </c>
      <c r="F94">
        <v>0</v>
      </c>
      <c r="G94">
        <v>0</v>
      </c>
      <c r="I94">
        <v>0</v>
      </c>
      <c r="J94">
        <v>0</v>
      </c>
      <c r="K94">
        <v>0</v>
      </c>
      <c r="L94">
        <v>0</v>
      </c>
      <c r="M94">
        <v>0</v>
      </c>
      <c r="O94">
        <v>45</v>
      </c>
    </row>
    <row r="95" spans="1:15" x14ac:dyDescent="0.45">
      <c r="A95" t="s">
        <v>50</v>
      </c>
      <c r="B95">
        <v>2018</v>
      </c>
      <c r="C95" t="s">
        <v>196</v>
      </c>
      <c r="D95" t="s">
        <v>3565</v>
      </c>
      <c r="E95" t="s">
        <v>266</v>
      </c>
      <c r="F95">
        <v>50</v>
      </c>
      <c r="G95">
        <v>0</v>
      </c>
      <c r="H95">
        <v>14.979999542236328</v>
      </c>
      <c r="I95">
        <v>0</v>
      </c>
      <c r="J95">
        <v>3.4500000000000003E-2</v>
      </c>
      <c r="K95">
        <v>3.4500000000000003E-2</v>
      </c>
      <c r="L95">
        <v>0</v>
      </c>
      <c r="M95">
        <v>0</v>
      </c>
      <c r="N95">
        <v>2.9655001163482666</v>
      </c>
      <c r="O95">
        <v>40</v>
      </c>
    </row>
    <row r="96" spans="1:15" x14ac:dyDescent="0.45">
      <c r="A96" t="s">
        <v>50</v>
      </c>
      <c r="B96">
        <v>2018</v>
      </c>
      <c r="C96" t="s">
        <v>196</v>
      </c>
      <c r="D96" t="s">
        <v>3566</v>
      </c>
      <c r="E96" t="s">
        <v>266</v>
      </c>
      <c r="F96">
        <v>9</v>
      </c>
      <c r="G96">
        <v>0</v>
      </c>
      <c r="H96">
        <v>8.7777776718139648</v>
      </c>
      <c r="I96">
        <v>0</v>
      </c>
      <c r="J96">
        <v>0.125</v>
      </c>
      <c r="K96">
        <v>0.1225</v>
      </c>
      <c r="L96">
        <v>0</v>
      </c>
      <c r="M96">
        <v>0</v>
      </c>
      <c r="N96">
        <v>3.25</v>
      </c>
      <c r="O96">
        <v>40</v>
      </c>
    </row>
    <row r="97" spans="1:15" x14ac:dyDescent="0.45">
      <c r="A97" t="s">
        <v>50</v>
      </c>
      <c r="B97">
        <v>2018</v>
      </c>
      <c r="C97" t="s">
        <v>196</v>
      </c>
      <c r="D97" t="s">
        <v>3567</v>
      </c>
      <c r="E97" t="s">
        <v>266</v>
      </c>
      <c r="F97">
        <v>0</v>
      </c>
      <c r="G97">
        <v>0</v>
      </c>
      <c r="I97">
        <v>0</v>
      </c>
      <c r="J97">
        <v>0</v>
      </c>
      <c r="K97">
        <v>0</v>
      </c>
      <c r="L97">
        <v>0</v>
      </c>
      <c r="M97">
        <v>0</v>
      </c>
      <c r="O97">
        <v>35</v>
      </c>
    </row>
    <row r="98" spans="1:15" x14ac:dyDescent="0.45">
      <c r="A98" t="s">
        <v>50</v>
      </c>
      <c r="B98">
        <v>2018</v>
      </c>
      <c r="C98" t="s">
        <v>196</v>
      </c>
      <c r="D98" t="s">
        <v>3568</v>
      </c>
      <c r="E98" t="s">
        <v>266</v>
      </c>
      <c r="F98">
        <v>999</v>
      </c>
      <c r="G98">
        <v>117.19999694824219</v>
      </c>
      <c r="H98">
        <v>17.57557487487793</v>
      </c>
      <c r="I98">
        <v>2.5000000000000001E-2</v>
      </c>
      <c r="J98">
        <v>0.09</v>
      </c>
      <c r="K98">
        <v>0</v>
      </c>
      <c r="L98">
        <v>0.02</v>
      </c>
      <c r="M98">
        <v>0</v>
      </c>
      <c r="N98">
        <v>3.0867347717285156</v>
      </c>
      <c r="O98">
        <v>35</v>
      </c>
    </row>
    <row r="99" spans="1:15" x14ac:dyDescent="0.45">
      <c r="A99" t="s">
        <v>50</v>
      </c>
      <c r="B99">
        <v>2018</v>
      </c>
      <c r="C99" t="s">
        <v>3549</v>
      </c>
      <c r="D99" t="s">
        <v>3569</v>
      </c>
      <c r="E99" t="s">
        <v>266</v>
      </c>
      <c r="F99">
        <v>82</v>
      </c>
      <c r="G99">
        <v>7.8000001907348633</v>
      </c>
      <c r="H99">
        <v>23.195121765136719</v>
      </c>
      <c r="I99">
        <v>1.7999999999999999E-2</v>
      </c>
      <c r="J99">
        <v>4.2000000000000003E-2</v>
      </c>
      <c r="K99">
        <v>5.7000000000000002E-2</v>
      </c>
      <c r="L99">
        <v>0</v>
      </c>
      <c r="M99">
        <v>0</v>
      </c>
      <c r="N99">
        <v>3.0820000171661377</v>
      </c>
      <c r="O99">
        <v>45</v>
      </c>
    </row>
    <row r="100" spans="1:15" x14ac:dyDescent="0.45">
      <c r="A100" t="s">
        <v>50</v>
      </c>
      <c r="B100">
        <v>2018</v>
      </c>
      <c r="C100" t="s">
        <v>3549</v>
      </c>
      <c r="D100" t="s">
        <v>3570</v>
      </c>
      <c r="E100" t="s">
        <v>266</v>
      </c>
      <c r="F100">
        <v>712</v>
      </c>
      <c r="G100">
        <v>134.19999694824219</v>
      </c>
      <c r="H100">
        <v>27.52668571472168</v>
      </c>
      <c r="I100">
        <v>8.5000000000000006E-3</v>
      </c>
      <c r="J100">
        <v>3.6499999999999998E-2</v>
      </c>
      <c r="K100">
        <v>0.11</v>
      </c>
      <c r="L100">
        <v>1.2E-2</v>
      </c>
      <c r="M100">
        <v>0</v>
      </c>
      <c r="N100">
        <v>3.0767207145690918</v>
      </c>
      <c r="O100">
        <v>45</v>
      </c>
    </row>
    <row r="101" spans="1:15" x14ac:dyDescent="0.45">
      <c r="A101" t="s">
        <v>50</v>
      </c>
      <c r="B101">
        <v>2018</v>
      </c>
      <c r="C101" t="s">
        <v>3549</v>
      </c>
      <c r="D101" t="s">
        <v>3571</v>
      </c>
      <c r="E101" t="s">
        <v>266</v>
      </c>
      <c r="F101">
        <v>9</v>
      </c>
      <c r="G101">
        <v>1.6000000238418579</v>
      </c>
      <c r="H101">
        <v>22</v>
      </c>
      <c r="I101">
        <v>0</v>
      </c>
      <c r="J101">
        <v>0</v>
      </c>
      <c r="K101">
        <v>0</v>
      </c>
      <c r="L101">
        <v>0</v>
      </c>
      <c r="M101">
        <v>0</v>
      </c>
      <c r="N101">
        <v>3.4000000953674316</v>
      </c>
      <c r="O101">
        <v>45</v>
      </c>
    </row>
    <row r="102" spans="1:15" x14ac:dyDescent="0.45">
      <c r="A102" t="s">
        <v>50</v>
      </c>
      <c r="B102">
        <v>2018</v>
      </c>
      <c r="C102" t="s">
        <v>3550</v>
      </c>
      <c r="D102" t="s">
        <v>3572</v>
      </c>
      <c r="E102" t="s">
        <v>106</v>
      </c>
      <c r="F102">
        <v>31.099830627441406</v>
      </c>
      <c r="G102">
        <v>0</v>
      </c>
      <c r="H102">
        <v>14.957919120788574</v>
      </c>
      <c r="I102">
        <v>0</v>
      </c>
      <c r="J102">
        <v>0.02</v>
      </c>
      <c r="K102">
        <v>0</v>
      </c>
      <c r="L102">
        <v>0.01</v>
      </c>
      <c r="M102">
        <v>0</v>
      </c>
      <c r="N102">
        <v>3.1717171669006348</v>
      </c>
      <c r="O102">
        <v>70</v>
      </c>
    </row>
    <row r="103" spans="1:15" x14ac:dyDescent="0.45">
      <c r="A103" t="s">
        <v>50</v>
      </c>
      <c r="B103">
        <v>2018</v>
      </c>
      <c r="C103" t="s">
        <v>3551</v>
      </c>
      <c r="D103" t="s">
        <v>3573</v>
      </c>
      <c r="E103" t="s">
        <v>106</v>
      </c>
      <c r="F103">
        <v>111.09914398193359</v>
      </c>
      <c r="G103">
        <v>4.8070869445800781</v>
      </c>
      <c r="H103">
        <v>35.724803924560547</v>
      </c>
      <c r="I103">
        <v>0.01</v>
      </c>
      <c r="J103">
        <v>7.0000000000000007E-2</v>
      </c>
      <c r="K103">
        <v>0.05</v>
      </c>
      <c r="L103">
        <v>0</v>
      </c>
      <c r="M103">
        <v>0</v>
      </c>
      <c r="N103">
        <v>2.9800000190734863</v>
      </c>
      <c r="O103">
        <v>60</v>
      </c>
    </row>
    <row r="104" spans="1:15" x14ac:dyDescent="0.45">
      <c r="A104" t="s">
        <v>50</v>
      </c>
      <c r="B104">
        <v>2018</v>
      </c>
      <c r="C104" t="s">
        <v>3552</v>
      </c>
      <c r="D104" t="s">
        <v>3574</v>
      </c>
      <c r="E104" t="s">
        <v>106</v>
      </c>
      <c r="F104">
        <v>0</v>
      </c>
      <c r="G104">
        <v>0</v>
      </c>
      <c r="I104">
        <v>0</v>
      </c>
      <c r="J104">
        <v>0</v>
      </c>
      <c r="K104">
        <v>0</v>
      </c>
      <c r="L104">
        <v>0</v>
      </c>
      <c r="M104">
        <v>0</v>
      </c>
      <c r="O104">
        <v>70</v>
      </c>
    </row>
    <row r="105" spans="1:15" x14ac:dyDescent="0.45">
      <c r="A105" t="s">
        <v>50</v>
      </c>
      <c r="B105">
        <v>2018</v>
      </c>
      <c r="C105" t="s">
        <v>3552</v>
      </c>
      <c r="D105" t="s">
        <v>3575</v>
      </c>
      <c r="E105" t="s">
        <v>106</v>
      </c>
      <c r="F105">
        <v>0</v>
      </c>
      <c r="G105">
        <v>0</v>
      </c>
      <c r="I105">
        <v>0</v>
      </c>
      <c r="J105">
        <v>0</v>
      </c>
      <c r="K105">
        <v>0</v>
      </c>
      <c r="L105">
        <v>0</v>
      </c>
      <c r="M105">
        <v>0</v>
      </c>
      <c r="O105">
        <v>70</v>
      </c>
    </row>
    <row r="106" spans="1:15" x14ac:dyDescent="0.45">
      <c r="A106" t="s">
        <v>50</v>
      </c>
      <c r="B106">
        <v>2018</v>
      </c>
      <c r="C106" t="s">
        <v>3552</v>
      </c>
      <c r="D106" t="s">
        <v>3576</v>
      </c>
      <c r="E106" t="s">
        <v>106</v>
      </c>
      <c r="F106">
        <v>0</v>
      </c>
      <c r="G106">
        <v>0</v>
      </c>
      <c r="I106">
        <v>0</v>
      </c>
      <c r="J106">
        <v>0</v>
      </c>
      <c r="K106">
        <v>0</v>
      </c>
      <c r="L106">
        <v>0</v>
      </c>
      <c r="M106">
        <v>0</v>
      </c>
      <c r="O106">
        <v>70</v>
      </c>
    </row>
    <row r="107" spans="1:15" x14ac:dyDescent="0.45">
      <c r="A107" t="s">
        <v>50</v>
      </c>
      <c r="B107">
        <v>2018</v>
      </c>
      <c r="C107" t="s">
        <v>3552</v>
      </c>
      <c r="D107" t="s">
        <v>3577</v>
      </c>
      <c r="E107" t="s">
        <v>106</v>
      </c>
      <c r="F107">
        <v>0</v>
      </c>
      <c r="G107">
        <v>0</v>
      </c>
      <c r="I107">
        <v>0</v>
      </c>
      <c r="J107">
        <v>0</v>
      </c>
      <c r="K107">
        <v>0</v>
      </c>
      <c r="L107">
        <v>0</v>
      </c>
      <c r="M107">
        <v>0</v>
      </c>
      <c r="O107">
        <v>45</v>
      </c>
    </row>
    <row r="108" spans="1:15" x14ac:dyDescent="0.45">
      <c r="A108" t="s">
        <v>50</v>
      </c>
      <c r="B108">
        <v>2018</v>
      </c>
      <c r="C108" t="s">
        <v>3552</v>
      </c>
      <c r="D108" t="s">
        <v>3578</v>
      </c>
      <c r="E108" t="s">
        <v>106</v>
      </c>
      <c r="F108">
        <v>0</v>
      </c>
      <c r="G108">
        <v>0</v>
      </c>
      <c r="I108">
        <v>0</v>
      </c>
      <c r="J108">
        <v>0</v>
      </c>
      <c r="K108">
        <v>0</v>
      </c>
      <c r="L108">
        <v>0</v>
      </c>
      <c r="M108">
        <v>0</v>
      </c>
      <c r="O108">
        <v>70</v>
      </c>
    </row>
    <row r="109" spans="1:15" x14ac:dyDescent="0.45">
      <c r="A109" t="s">
        <v>50</v>
      </c>
      <c r="B109">
        <v>2018</v>
      </c>
      <c r="C109" t="s">
        <v>3552</v>
      </c>
      <c r="D109" t="s">
        <v>3579</v>
      </c>
      <c r="E109" t="s">
        <v>106</v>
      </c>
      <c r="F109">
        <v>0</v>
      </c>
      <c r="G109">
        <v>0</v>
      </c>
      <c r="I109">
        <v>0</v>
      </c>
      <c r="J109">
        <v>0</v>
      </c>
      <c r="K109">
        <v>0</v>
      </c>
      <c r="L109">
        <v>0</v>
      </c>
      <c r="M109">
        <v>0</v>
      </c>
      <c r="O109">
        <v>70</v>
      </c>
    </row>
    <row r="110" spans="1:15" x14ac:dyDescent="0.45">
      <c r="A110" t="s">
        <v>50</v>
      </c>
      <c r="B110">
        <v>2018</v>
      </c>
      <c r="C110" t="s">
        <v>3552</v>
      </c>
      <c r="D110" t="s">
        <v>3580</v>
      </c>
      <c r="E110" t="s">
        <v>106</v>
      </c>
      <c r="F110">
        <v>0</v>
      </c>
      <c r="G110">
        <v>0</v>
      </c>
      <c r="I110">
        <v>0</v>
      </c>
      <c r="J110">
        <v>0</v>
      </c>
      <c r="K110">
        <v>0</v>
      </c>
      <c r="L110">
        <v>0</v>
      </c>
      <c r="M110">
        <v>0</v>
      </c>
      <c r="O110">
        <v>70</v>
      </c>
    </row>
    <row r="111" spans="1:15" x14ac:dyDescent="0.45">
      <c r="A111" t="s">
        <v>50</v>
      </c>
      <c r="B111">
        <v>2018</v>
      </c>
      <c r="C111" t="s">
        <v>3552</v>
      </c>
      <c r="D111" t="s">
        <v>3581</v>
      </c>
      <c r="E111" t="s">
        <v>106</v>
      </c>
      <c r="F111">
        <v>0.80900001525878906</v>
      </c>
      <c r="G111">
        <v>0</v>
      </c>
      <c r="H111">
        <v>12.18291187286377</v>
      </c>
      <c r="I111">
        <v>0</v>
      </c>
      <c r="J111">
        <v>0</v>
      </c>
      <c r="K111">
        <v>0</v>
      </c>
      <c r="L111">
        <v>0</v>
      </c>
      <c r="M111">
        <v>0</v>
      </c>
      <c r="O111">
        <v>45</v>
      </c>
    </row>
    <row r="112" spans="1:15" x14ac:dyDescent="0.45">
      <c r="A112" t="s">
        <v>50</v>
      </c>
      <c r="B112">
        <v>2018</v>
      </c>
      <c r="C112" t="s">
        <v>3552</v>
      </c>
      <c r="D112" t="s">
        <v>3582</v>
      </c>
      <c r="E112" t="s">
        <v>106</v>
      </c>
      <c r="F112">
        <v>0</v>
      </c>
      <c r="G112">
        <v>0</v>
      </c>
      <c r="I112">
        <v>0</v>
      </c>
      <c r="J112">
        <v>0</v>
      </c>
      <c r="K112">
        <v>0</v>
      </c>
      <c r="L112">
        <v>0</v>
      </c>
      <c r="M112">
        <v>0</v>
      </c>
      <c r="O112">
        <v>70</v>
      </c>
    </row>
    <row r="113" spans="1:15" x14ac:dyDescent="0.45">
      <c r="A113" t="s">
        <v>50</v>
      </c>
      <c r="B113">
        <v>2018</v>
      </c>
      <c r="C113" t="s">
        <v>3553</v>
      </c>
      <c r="D113" t="s">
        <v>3583</v>
      </c>
      <c r="E113" t="s">
        <v>106</v>
      </c>
      <c r="F113">
        <v>1.0779999494552612</v>
      </c>
      <c r="G113">
        <v>0</v>
      </c>
      <c r="H113">
        <v>13.999895095825195</v>
      </c>
      <c r="I113">
        <v>0</v>
      </c>
      <c r="J113">
        <v>0</v>
      </c>
      <c r="K113">
        <v>0</v>
      </c>
      <c r="L113">
        <v>0</v>
      </c>
      <c r="M113">
        <v>0</v>
      </c>
      <c r="N113">
        <v>3</v>
      </c>
      <c r="O113">
        <v>60</v>
      </c>
    </row>
    <row r="114" spans="1:15" x14ac:dyDescent="0.45">
      <c r="A114" t="s">
        <v>50</v>
      </c>
      <c r="B114">
        <v>2018</v>
      </c>
      <c r="C114" t="s">
        <v>3553</v>
      </c>
      <c r="D114" t="s">
        <v>3584</v>
      </c>
      <c r="E114" t="s">
        <v>106</v>
      </c>
      <c r="F114">
        <v>104.41886138916016</v>
      </c>
      <c r="G114">
        <v>0.40430861711502075</v>
      </c>
      <c r="H114">
        <v>34.462879180908203</v>
      </c>
      <c r="I114">
        <v>0</v>
      </c>
      <c r="J114">
        <v>0</v>
      </c>
      <c r="K114">
        <v>0</v>
      </c>
      <c r="L114">
        <v>0</v>
      </c>
      <c r="M114">
        <v>0</v>
      </c>
      <c r="O114">
        <v>60</v>
      </c>
    </row>
    <row r="115" spans="1:15" x14ac:dyDescent="0.45">
      <c r="A115" t="s">
        <v>50</v>
      </c>
      <c r="B115">
        <v>2018</v>
      </c>
      <c r="C115" t="s">
        <v>3554</v>
      </c>
      <c r="D115" t="s">
        <v>3585</v>
      </c>
      <c r="E115" t="s">
        <v>266</v>
      </c>
      <c r="F115">
        <v>0</v>
      </c>
      <c r="G115">
        <v>0</v>
      </c>
      <c r="I115">
        <v>0</v>
      </c>
      <c r="J115">
        <v>0</v>
      </c>
      <c r="K115">
        <v>0</v>
      </c>
      <c r="L115">
        <v>0</v>
      </c>
      <c r="M115">
        <v>0</v>
      </c>
      <c r="O115">
        <v>45</v>
      </c>
    </row>
    <row r="116" spans="1:15" x14ac:dyDescent="0.45">
      <c r="A116" t="s">
        <v>50</v>
      </c>
      <c r="B116">
        <v>2018</v>
      </c>
      <c r="C116" t="s">
        <v>3554</v>
      </c>
      <c r="D116" t="s">
        <v>3586</v>
      </c>
      <c r="E116" t="s">
        <v>266</v>
      </c>
      <c r="F116">
        <v>16</v>
      </c>
      <c r="G116">
        <v>0</v>
      </c>
      <c r="H116">
        <v>14.5</v>
      </c>
      <c r="I116">
        <v>0</v>
      </c>
      <c r="J116">
        <v>0</v>
      </c>
      <c r="K116">
        <v>0</v>
      </c>
      <c r="L116">
        <v>0</v>
      </c>
      <c r="M116">
        <v>0</v>
      </c>
      <c r="N116">
        <v>3</v>
      </c>
      <c r="O116">
        <v>40</v>
      </c>
    </row>
    <row r="117" spans="1:15" x14ac:dyDescent="0.45">
      <c r="A117" t="s">
        <v>50</v>
      </c>
      <c r="B117">
        <v>2018</v>
      </c>
      <c r="C117" t="s">
        <v>3554</v>
      </c>
      <c r="D117" t="s">
        <v>3587</v>
      </c>
      <c r="E117" t="s">
        <v>266</v>
      </c>
      <c r="F117">
        <v>0</v>
      </c>
      <c r="G117">
        <v>0</v>
      </c>
      <c r="I117">
        <v>0</v>
      </c>
      <c r="J117">
        <v>0</v>
      </c>
      <c r="K117">
        <v>0</v>
      </c>
      <c r="L117">
        <v>0</v>
      </c>
      <c r="M117">
        <v>0</v>
      </c>
      <c r="O117">
        <v>35</v>
      </c>
    </row>
    <row r="118" spans="1:15" x14ac:dyDescent="0.45">
      <c r="A118" t="s">
        <v>50</v>
      </c>
      <c r="B118">
        <v>2018</v>
      </c>
      <c r="C118" t="s">
        <v>3554</v>
      </c>
      <c r="D118" t="s">
        <v>3588</v>
      </c>
      <c r="E118" t="s">
        <v>266</v>
      </c>
      <c r="F118">
        <v>25</v>
      </c>
      <c r="G118">
        <v>0</v>
      </c>
      <c r="H118">
        <v>22.159999847412109</v>
      </c>
      <c r="I118">
        <v>0</v>
      </c>
      <c r="J118">
        <v>0</v>
      </c>
      <c r="K118">
        <v>0</v>
      </c>
      <c r="L118">
        <v>0</v>
      </c>
      <c r="M118">
        <v>0</v>
      </c>
      <c r="N118">
        <v>3</v>
      </c>
      <c r="O118">
        <v>35</v>
      </c>
    </row>
    <row r="119" spans="1:15" x14ac:dyDescent="0.45">
      <c r="A119" t="s">
        <v>50</v>
      </c>
      <c r="B119">
        <v>2018</v>
      </c>
      <c r="C119" t="s">
        <v>3554</v>
      </c>
      <c r="D119" t="s">
        <v>3589</v>
      </c>
      <c r="E119" t="s">
        <v>266</v>
      </c>
      <c r="F119">
        <v>0</v>
      </c>
      <c r="G119">
        <v>0</v>
      </c>
      <c r="I119">
        <v>0</v>
      </c>
      <c r="J119">
        <v>0</v>
      </c>
      <c r="K119">
        <v>0</v>
      </c>
      <c r="L119">
        <v>0</v>
      </c>
      <c r="M119">
        <v>0</v>
      </c>
      <c r="O119">
        <v>40</v>
      </c>
    </row>
    <row r="120" spans="1:15" x14ac:dyDescent="0.45">
      <c r="A120" t="s">
        <v>50</v>
      </c>
      <c r="B120">
        <v>2018</v>
      </c>
      <c r="C120" t="s">
        <v>3554</v>
      </c>
      <c r="D120" t="s">
        <v>3590</v>
      </c>
      <c r="E120" t="s">
        <v>266</v>
      </c>
      <c r="F120">
        <v>0</v>
      </c>
      <c r="G120">
        <v>0</v>
      </c>
      <c r="I120">
        <v>0</v>
      </c>
      <c r="J120">
        <v>0</v>
      </c>
      <c r="K120">
        <v>0</v>
      </c>
      <c r="L120">
        <v>0</v>
      </c>
      <c r="M120">
        <v>0</v>
      </c>
      <c r="O120">
        <v>35</v>
      </c>
    </row>
    <row r="121" spans="1:15" x14ac:dyDescent="0.45">
      <c r="A121" t="s">
        <v>50</v>
      </c>
      <c r="B121">
        <v>2018</v>
      </c>
      <c r="C121" t="s">
        <v>3554</v>
      </c>
      <c r="D121" t="s">
        <v>3591</v>
      </c>
      <c r="E121" t="s">
        <v>266</v>
      </c>
      <c r="F121">
        <v>32</v>
      </c>
      <c r="G121">
        <v>0.80000001192092896</v>
      </c>
      <c r="H121">
        <v>14.34375</v>
      </c>
      <c r="I121">
        <v>0</v>
      </c>
      <c r="J121">
        <v>0</v>
      </c>
      <c r="K121">
        <v>0</v>
      </c>
      <c r="L121">
        <v>0</v>
      </c>
      <c r="M121">
        <v>0</v>
      </c>
      <c r="N121">
        <v>3</v>
      </c>
      <c r="O121">
        <v>35</v>
      </c>
    </row>
    <row r="122" spans="1:15" x14ac:dyDescent="0.45">
      <c r="A122" t="s">
        <v>50</v>
      </c>
      <c r="B122">
        <v>2018</v>
      </c>
      <c r="C122" t="s">
        <v>3554</v>
      </c>
      <c r="D122" t="s">
        <v>3592</v>
      </c>
      <c r="E122" t="s">
        <v>266</v>
      </c>
      <c r="F122">
        <v>0</v>
      </c>
      <c r="G122">
        <v>0</v>
      </c>
      <c r="I122">
        <v>0</v>
      </c>
      <c r="J122">
        <v>0</v>
      </c>
      <c r="K122">
        <v>0</v>
      </c>
      <c r="L122">
        <v>0</v>
      </c>
      <c r="M122">
        <v>0</v>
      </c>
      <c r="O122">
        <v>35</v>
      </c>
    </row>
    <row r="123" spans="1:15" x14ac:dyDescent="0.45">
      <c r="A123" t="s">
        <v>50</v>
      </c>
      <c r="B123">
        <v>2018</v>
      </c>
      <c r="C123" t="s">
        <v>3554</v>
      </c>
      <c r="D123" t="s">
        <v>3593</v>
      </c>
      <c r="E123" t="s">
        <v>266</v>
      </c>
      <c r="F123">
        <v>2</v>
      </c>
      <c r="G123">
        <v>0</v>
      </c>
      <c r="H123">
        <v>14</v>
      </c>
      <c r="I123">
        <v>0</v>
      </c>
      <c r="J123">
        <v>0</v>
      </c>
      <c r="K123">
        <v>0</v>
      </c>
      <c r="L123">
        <v>0</v>
      </c>
      <c r="M123">
        <v>0</v>
      </c>
      <c r="N123">
        <v>3</v>
      </c>
      <c r="O123">
        <v>40</v>
      </c>
    </row>
    <row r="124" spans="1:15" x14ac:dyDescent="0.45">
      <c r="A124" t="s">
        <v>50</v>
      </c>
      <c r="B124">
        <v>2018</v>
      </c>
      <c r="C124" t="s">
        <v>3555</v>
      </c>
      <c r="D124" t="s">
        <v>3594</v>
      </c>
      <c r="E124" t="s">
        <v>266</v>
      </c>
      <c r="F124">
        <v>13</v>
      </c>
      <c r="G124">
        <v>4.5</v>
      </c>
      <c r="H124">
        <v>28.461538314819336</v>
      </c>
      <c r="I124">
        <v>0.1</v>
      </c>
      <c r="J124">
        <v>0.1</v>
      </c>
      <c r="K124">
        <v>0.1</v>
      </c>
      <c r="L124">
        <v>0</v>
      </c>
      <c r="M124">
        <v>0</v>
      </c>
      <c r="N124">
        <v>2.7000000476837158</v>
      </c>
      <c r="O124">
        <v>40</v>
      </c>
    </row>
    <row r="125" spans="1:15" x14ac:dyDescent="0.45">
      <c r="A125" t="s">
        <v>51</v>
      </c>
      <c r="B125">
        <v>2018</v>
      </c>
      <c r="C125" t="s">
        <v>3546</v>
      </c>
      <c r="D125" t="s">
        <v>3557</v>
      </c>
      <c r="E125" t="s">
        <v>106</v>
      </c>
      <c r="F125">
        <v>0</v>
      </c>
      <c r="G125">
        <v>0</v>
      </c>
      <c r="I125">
        <v>0</v>
      </c>
      <c r="J125">
        <v>0</v>
      </c>
      <c r="K125">
        <v>0</v>
      </c>
      <c r="L125">
        <v>0</v>
      </c>
      <c r="M125">
        <v>0</v>
      </c>
      <c r="O125">
        <v>70</v>
      </c>
    </row>
    <row r="126" spans="1:15" x14ac:dyDescent="0.45">
      <c r="A126" t="s">
        <v>51</v>
      </c>
      <c r="B126">
        <v>2018</v>
      </c>
      <c r="C126" t="s">
        <v>3546</v>
      </c>
      <c r="D126" t="s">
        <v>3558</v>
      </c>
      <c r="E126" t="s">
        <v>106</v>
      </c>
      <c r="F126">
        <v>2.7376840114593506</v>
      </c>
      <c r="G126">
        <v>0</v>
      </c>
      <c r="H126">
        <v>27.743698120117188</v>
      </c>
      <c r="I126">
        <v>0</v>
      </c>
      <c r="J126">
        <v>0</v>
      </c>
      <c r="K126">
        <v>5.0000000000000001E-3</v>
      </c>
      <c r="L126">
        <v>0</v>
      </c>
      <c r="M126">
        <v>0</v>
      </c>
      <c r="N126">
        <v>3.9500000476837158</v>
      </c>
      <c r="O126">
        <v>70</v>
      </c>
    </row>
    <row r="127" spans="1:15" x14ac:dyDescent="0.45">
      <c r="A127" t="s">
        <v>51</v>
      </c>
      <c r="B127">
        <v>2018</v>
      </c>
      <c r="C127" t="s">
        <v>3546</v>
      </c>
      <c r="D127" t="s">
        <v>3559</v>
      </c>
      <c r="E127" t="s">
        <v>106</v>
      </c>
      <c r="F127">
        <v>32.729721069335938</v>
      </c>
      <c r="G127">
        <v>0.63248217105865479</v>
      </c>
      <c r="H127">
        <v>18.652387619018555</v>
      </c>
      <c r="I127">
        <v>0</v>
      </c>
      <c r="J127">
        <v>0</v>
      </c>
      <c r="K127">
        <v>5.0000000000000001E-3</v>
      </c>
      <c r="L127">
        <v>0</v>
      </c>
      <c r="M127">
        <v>0</v>
      </c>
      <c r="N127">
        <v>3.9500000476837158</v>
      </c>
      <c r="O127">
        <v>45</v>
      </c>
    </row>
    <row r="128" spans="1:15" x14ac:dyDescent="0.45">
      <c r="A128" t="s">
        <v>51</v>
      </c>
      <c r="B128">
        <v>2018</v>
      </c>
      <c r="C128" t="s">
        <v>3547</v>
      </c>
      <c r="D128" t="s">
        <v>3560</v>
      </c>
      <c r="E128" t="s">
        <v>106</v>
      </c>
      <c r="F128">
        <v>0</v>
      </c>
      <c r="G128">
        <v>0</v>
      </c>
      <c r="I128">
        <v>0</v>
      </c>
      <c r="J128">
        <v>0</v>
      </c>
      <c r="K128">
        <v>0</v>
      </c>
      <c r="L128">
        <v>0</v>
      </c>
      <c r="M128">
        <v>0</v>
      </c>
      <c r="O128">
        <v>60</v>
      </c>
    </row>
    <row r="129" spans="1:15" x14ac:dyDescent="0.45">
      <c r="A129" t="s">
        <v>51</v>
      </c>
      <c r="B129">
        <v>2018</v>
      </c>
      <c r="C129" t="s">
        <v>3547</v>
      </c>
      <c r="D129" t="s">
        <v>3561</v>
      </c>
      <c r="E129" t="s">
        <v>106</v>
      </c>
      <c r="F129">
        <v>1394.6156005859375</v>
      </c>
      <c r="G129">
        <v>0</v>
      </c>
      <c r="H129">
        <v>30.571355819702148</v>
      </c>
      <c r="I129">
        <v>0</v>
      </c>
      <c r="J129">
        <v>0.01</v>
      </c>
      <c r="K129">
        <v>0.01</v>
      </c>
      <c r="L129">
        <v>0</v>
      </c>
      <c r="M129">
        <v>0</v>
      </c>
      <c r="N129">
        <v>3.0299999713897705</v>
      </c>
      <c r="O129">
        <v>60</v>
      </c>
    </row>
    <row r="130" spans="1:15" x14ac:dyDescent="0.45">
      <c r="A130" t="s">
        <v>51</v>
      </c>
      <c r="B130">
        <v>2018</v>
      </c>
      <c r="C130" t="s">
        <v>3547</v>
      </c>
      <c r="D130" t="s">
        <v>3562</v>
      </c>
      <c r="E130" t="s">
        <v>106</v>
      </c>
      <c r="F130">
        <v>0</v>
      </c>
      <c r="G130">
        <v>0</v>
      </c>
      <c r="I130">
        <v>0</v>
      </c>
      <c r="J130">
        <v>0</v>
      </c>
      <c r="K130">
        <v>0</v>
      </c>
      <c r="L130">
        <v>0</v>
      </c>
      <c r="M130">
        <v>0</v>
      </c>
      <c r="O130">
        <v>60</v>
      </c>
    </row>
    <row r="131" spans="1:15" x14ac:dyDescent="0.45">
      <c r="A131" t="s">
        <v>51</v>
      </c>
      <c r="B131">
        <v>2018</v>
      </c>
      <c r="C131" t="s">
        <v>3600</v>
      </c>
      <c r="D131" t="s">
        <v>3601</v>
      </c>
      <c r="E131" t="s">
        <v>266</v>
      </c>
      <c r="F131">
        <v>19579</v>
      </c>
      <c r="G131">
        <v>5395.39990234375</v>
      </c>
      <c r="H131">
        <v>40.188877105712891</v>
      </c>
      <c r="I131">
        <v>0</v>
      </c>
      <c r="J131">
        <v>5.0000000000000001E-3</v>
      </c>
      <c r="K131">
        <v>0.01</v>
      </c>
      <c r="L131">
        <v>0</v>
      </c>
      <c r="M131">
        <v>0</v>
      </c>
      <c r="N131">
        <v>3.3250000476837158</v>
      </c>
      <c r="O131">
        <v>60</v>
      </c>
    </row>
    <row r="132" spans="1:15" x14ac:dyDescent="0.45">
      <c r="A132" t="s">
        <v>51</v>
      </c>
      <c r="B132">
        <v>2018</v>
      </c>
      <c r="C132" t="s">
        <v>3600</v>
      </c>
      <c r="D132" t="s">
        <v>3602</v>
      </c>
      <c r="E132" t="s">
        <v>266</v>
      </c>
      <c r="F132">
        <v>0</v>
      </c>
      <c r="G132">
        <v>0</v>
      </c>
      <c r="I132">
        <v>0</v>
      </c>
      <c r="J132">
        <v>0</v>
      </c>
      <c r="K132">
        <v>0</v>
      </c>
      <c r="L132">
        <v>0</v>
      </c>
      <c r="M132">
        <v>0</v>
      </c>
      <c r="O132">
        <v>60</v>
      </c>
    </row>
    <row r="133" spans="1:15" x14ac:dyDescent="0.45">
      <c r="A133" t="s">
        <v>51</v>
      </c>
      <c r="B133">
        <v>2018</v>
      </c>
      <c r="C133" t="s">
        <v>3600</v>
      </c>
      <c r="D133" t="s">
        <v>3541</v>
      </c>
      <c r="E133" t="s">
        <v>266</v>
      </c>
      <c r="F133">
        <v>181</v>
      </c>
      <c r="G133">
        <v>101.80000305175781</v>
      </c>
      <c r="H133">
        <v>48.646408081054688</v>
      </c>
      <c r="I133">
        <v>0</v>
      </c>
      <c r="J133">
        <v>0.18</v>
      </c>
      <c r="K133">
        <v>0.2</v>
      </c>
      <c r="L133">
        <v>0</v>
      </c>
      <c r="M133">
        <v>0</v>
      </c>
      <c r="N133">
        <v>2.880000114440918</v>
      </c>
      <c r="O133">
        <v>45</v>
      </c>
    </row>
    <row r="134" spans="1:15" x14ac:dyDescent="0.45">
      <c r="A134" t="s">
        <v>51</v>
      </c>
      <c r="B134">
        <v>2018</v>
      </c>
      <c r="C134" t="s">
        <v>3548</v>
      </c>
      <c r="D134" t="s">
        <v>3563</v>
      </c>
      <c r="E134" t="s">
        <v>266</v>
      </c>
      <c r="F134">
        <v>12</v>
      </c>
      <c r="H134">
        <v>30.083333969116211</v>
      </c>
      <c r="I134">
        <v>0</v>
      </c>
      <c r="J134">
        <v>0</v>
      </c>
      <c r="K134">
        <v>0</v>
      </c>
      <c r="L134">
        <v>0</v>
      </c>
      <c r="M134">
        <v>0</v>
      </c>
      <c r="N134">
        <v>4</v>
      </c>
    </row>
    <row r="135" spans="1:15" x14ac:dyDescent="0.45">
      <c r="A135" t="s">
        <v>51</v>
      </c>
      <c r="B135">
        <v>2018</v>
      </c>
      <c r="C135" t="s">
        <v>196</v>
      </c>
      <c r="D135" t="s">
        <v>3564</v>
      </c>
      <c r="E135" t="s">
        <v>266</v>
      </c>
      <c r="F135">
        <v>0</v>
      </c>
      <c r="G135">
        <v>0</v>
      </c>
      <c r="I135">
        <v>0</v>
      </c>
      <c r="J135">
        <v>0</v>
      </c>
      <c r="K135">
        <v>0</v>
      </c>
      <c r="L135">
        <v>0</v>
      </c>
      <c r="M135">
        <v>0</v>
      </c>
      <c r="O135">
        <v>45</v>
      </c>
    </row>
    <row r="136" spans="1:15" x14ac:dyDescent="0.45">
      <c r="A136" t="s">
        <v>51</v>
      </c>
      <c r="B136">
        <v>2018</v>
      </c>
      <c r="C136" t="s">
        <v>196</v>
      </c>
      <c r="D136" t="s">
        <v>3565</v>
      </c>
      <c r="E136" t="s">
        <v>266</v>
      </c>
      <c r="F136">
        <v>80</v>
      </c>
      <c r="G136">
        <v>8.1000003814697266</v>
      </c>
      <c r="H136">
        <v>16.662500381469727</v>
      </c>
      <c r="I136">
        <v>0</v>
      </c>
      <c r="J136">
        <v>0.03</v>
      </c>
      <c r="K136">
        <v>0.05</v>
      </c>
      <c r="L136">
        <v>0</v>
      </c>
      <c r="M136">
        <v>0</v>
      </c>
      <c r="N136">
        <v>3.4900000095367432</v>
      </c>
      <c r="O136">
        <v>40</v>
      </c>
    </row>
    <row r="137" spans="1:15" x14ac:dyDescent="0.45">
      <c r="A137" t="s">
        <v>51</v>
      </c>
      <c r="B137">
        <v>2018</v>
      </c>
      <c r="C137" t="s">
        <v>196</v>
      </c>
      <c r="D137" t="s">
        <v>3566</v>
      </c>
      <c r="E137" t="s">
        <v>266</v>
      </c>
      <c r="F137">
        <v>16</v>
      </c>
      <c r="G137">
        <v>0</v>
      </c>
      <c r="H137">
        <v>12.6875</v>
      </c>
      <c r="I137">
        <v>0</v>
      </c>
      <c r="J137">
        <v>0</v>
      </c>
      <c r="K137">
        <v>0</v>
      </c>
      <c r="L137">
        <v>0</v>
      </c>
      <c r="M137">
        <v>0</v>
      </c>
      <c r="N137">
        <v>4</v>
      </c>
      <c r="O137">
        <v>40</v>
      </c>
    </row>
    <row r="138" spans="1:15" x14ac:dyDescent="0.45">
      <c r="A138" t="s">
        <v>51</v>
      </c>
      <c r="B138">
        <v>2018</v>
      </c>
      <c r="C138" t="s">
        <v>196</v>
      </c>
      <c r="D138" t="s">
        <v>3567</v>
      </c>
      <c r="E138" t="s">
        <v>266</v>
      </c>
      <c r="F138">
        <v>7</v>
      </c>
      <c r="G138">
        <v>0</v>
      </c>
      <c r="H138">
        <v>10</v>
      </c>
      <c r="I138">
        <v>0</v>
      </c>
      <c r="J138">
        <v>0</v>
      </c>
      <c r="K138">
        <v>0</v>
      </c>
      <c r="L138">
        <v>0</v>
      </c>
      <c r="M138">
        <v>0</v>
      </c>
      <c r="N138">
        <v>4</v>
      </c>
      <c r="O138">
        <v>35</v>
      </c>
    </row>
    <row r="139" spans="1:15" x14ac:dyDescent="0.45">
      <c r="A139" t="s">
        <v>51</v>
      </c>
      <c r="B139">
        <v>2018</v>
      </c>
      <c r="C139" t="s">
        <v>196</v>
      </c>
      <c r="D139" t="s">
        <v>3568</v>
      </c>
      <c r="E139" t="s">
        <v>266</v>
      </c>
      <c r="F139">
        <v>3245</v>
      </c>
      <c r="G139">
        <v>114.19999694824219</v>
      </c>
      <c r="H139">
        <v>12.469578742980957</v>
      </c>
      <c r="I139">
        <v>0</v>
      </c>
      <c r="J139">
        <v>0.01</v>
      </c>
      <c r="K139">
        <v>0.02</v>
      </c>
      <c r="L139">
        <v>0</v>
      </c>
      <c r="M139">
        <v>40</v>
      </c>
      <c r="N139">
        <v>3.5099999904632568</v>
      </c>
      <c r="O139">
        <v>35</v>
      </c>
    </row>
    <row r="140" spans="1:15" x14ac:dyDescent="0.45">
      <c r="A140" t="s">
        <v>51</v>
      </c>
      <c r="B140">
        <v>2018</v>
      </c>
      <c r="C140" t="s">
        <v>3549</v>
      </c>
      <c r="D140" t="s">
        <v>3569</v>
      </c>
      <c r="E140" t="s">
        <v>266</v>
      </c>
      <c r="F140">
        <v>172</v>
      </c>
      <c r="G140">
        <v>16.600000381469727</v>
      </c>
      <c r="H140">
        <v>18.29069709777832</v>
      </c>
      <c r="I140">
        <v>0</v>
      </c>
      <c r="J140">
        <v>0.01</v>
      </c>
      <c r="K140">
        <v>0.01</v>
      </c>
      <c r="L140">
        <v>0</v>
      </c>
      <c r="M140">
        <v>0</v>
      </c>
      <c r="N140">
        <v>3.7799999713897705</v>
      </c>
      <c r="O140">
        <v>45</v>
      </c>
    </row>
    <row r="141" spans="1:15" x14ac:dyDescent="0.45">
      <c r="A141" t="s">
        <v>51</v>
      </c>
      <c r="B141">
        <v>2018</v>
      </c>
      <c r="C141" t="s">
        <v>3549</v>
      </c>
      <c r="D141" t="s">
        <v>3570</v>
      </c>
      <c r="E141" t="s">
        <v>266</v>
      </c>
      <c r="F141">
        <v>2143</v>
      </c>
      <c r="G141">
        <v>595.4000244140625</v>
      </c>
      <c r="H141">
        <v>31.947269439697266</v>
      </c>
      <c r="I141">
        <v>0</v>
      </c>
      <c r="J141">
        <v>0.01</v>
      </c>
      <c r="K141">
        <v>1.4999999999999999E-2</v>
      </c>
      <c r="L141">
        <v>0</v>
      </c>
      <c r="M141">
        <v>0</v>
      </c>
      <c r="N141">
        <v>3.2899999618530273</v>
      </c>
      <c r="O141">
        <v>45</v>
      </c>
    </row>
    <row r="142" spans="1:15" x14ac:dyDescent="0.45">
      <c r="A142" t="s">
        <v>51</v>
      </c>
      <c r="B142">
        <v>2018</v>
      </c>
      <c r="C142" t="s">
        <v>3549</v>
      </c>
      <c r="D142" t="s">
        <v>3571</v>
      </c>
      <c r="E142" t="s">
        <v>266</v>
      </c>
      <c r="F142">
        <v>4</v>
      </c>
      <c r="G142">
        <v>0</v>
      </c>
      <c r="H142">
        <v>9.75</v>
      </c>
      <c r="I142">
        <v>0</v>
      </c>
      <c r="J142">
        <v>0</v>
      </c>
      <c r="K142">
        <v>0.02</v>
      </c>
      <c r="L142">
        <v>0</v>
      </c>
      <c r="M142">
        <v>0</v>
      </c>
      <c r="N142">
        <v>4</v>
      </c>
      <c r="O142">
        <v>45</v>
      </c>
    </row>
    <row r="143" spans="1:15" x14ac:dyDescent="0.45">
      <c r="A143" t="s">
        <v>51</v>
      </c>
      <c r="B143">
        <v>2018</v>
      </c>
      <c r="C143" t="s">
        <v>3550</v>
      </c>
      <c r="D143" t="s">
        <v>3572</v>
      </c>
      <c r="E143" t="s">
        <v>106</v>
      </c>
      <c r="F143">
        <v>76.130516052246094</v>
      </c>
      <c r="G143">
        <v>0</v>
      </c>
      <c r="H143">
        <v>23.217819213867188</v>
      </c>
      <c r="I143">
        <v>0</v>
      </c>
      <c r="J143">
        <v>0</v>
      </c>
      <c r="K143">
        <v>5.0000000000000001E-3</v>
      </c>
      <c r="L143">
        <v>0</v>
      </c>
      <c r="M143">
        <v>0</v>
      </c>
      <c r="N143">
        <v>3.7300000190734863</v>
      </c>
      <c r="O143">
        <v>70</v>
      </c>
    </row>
    <row r="144" spans="1:15" x14ac:dyDescent="0.45">
      <c r="A144" t="s">
        <v>51</v>
      </c>
      <c r="B144">
        <v>2018</v>
      </c>
      <c r="C144" t="s">
        <v>3551</v>
      </c>
      <c r="D144" t="s">
        <v>3573</v>
      </c>
      <c r="E144" t="s">
        <v>106</v>
      </c>
      <c r="F144">
        <v>202.01240539550781</v>
      </c>
      <c r="G144">
        <v>0</v>
      </c>
      <c r="H144">
        <v>32.043064117431641</v>
      </c>
      <c r="I144">
        <v>0</v>
      </c>
      <c r="J144">
        <v>5.0000000000000001E-3</v>
      </c>
      <c r="K144">
        <v>5.0000000000000001E-3</v>
      </c>
      <c r="L144">
        <v>0</v>
      </c>
      <c r="M144">
        <v>0</v>
      </c>
      <c r="N144">
        <v>3.0950000286102295</v>
      </c>
      <c r="O144">
        <v>60</v>
      </c>
    </row>
    <row r="145" spans="1:15" x14ac:dyDescent="0.45">
      <c r="A145" t="s">
        <v>51</v>
      </c>
      <c r="B145">
        <v>2018</v>
      </c>
      <c r="C145" t="s">
        <v>3552</v>
      </c>
      <c r="D145" t="s">
        <v>3574</v>
      </c>
      <c r="E145" t="s">
        <v>106</v>
      </c>
      <c r="F145">
        <v>0</v>
      </c>
      <c r="G145">
        <v>0</v>
      </c>
      <c r="I145">
        <v>0</v>
      </c>
      <c r="J145">
        <v>0</v>
      </c>
      <c r="K145">
        <v>0</v>
      </c>
      <c r="L145">
        <v>0</v>
      </c>
      <c r="M145">
        <v>0</v>
      </c>
      <c r="O145">
        <v>70</v>
      </c>
    </row>
    <row r="146" spans="1:15" x14ac:dyDescent="0.45">
      <c r="A146" t="s">
        <v>51</v>
      </c>
      <c r="B146">
        <v>2018</v>
      </c>
      <c r="C146" t="s">
        <v>3552</v>
      </c>
      <c r="D146" t="s">
        <v>3575</v>
      </c>
      <c r="E146" t="s">
        <v>106</v>
      </c>
      <c r="F146">
        <v>0</v>
      </c>
      <c r="G146">
        <v>0</v>
      </c>
      <c r="I146">
        <v>0</v>
      </c>
      <c r="J146">
        <v>0</v>
      </c>
      <c r="K146">
        <v>0</v>
      </c>
      <c r="L146">
        <v>0</v>
      </c>
      <c r="M146">
        <v>0</v>
      </c>
      <c r="O146">
        <v>70</v>
      </c>
    </row>
    <row r="147" spans="1:15" x14ac:dyDescent="0.45">
      <c r="A147" t="s">
        <v>51</v>
      </c>
      <c r="B147">
        <v>2018</v>
      </c>
      <c r="C147" t="s">
        <v>3552</v>
      </c>
      <c r="D147" t="s">
        <v>3576</v>
      </c>
      <c r="E147" t="s">
        <v>106</v>
      </c>
      <c r="F147">
        <v>0</v>
      </c>
      <c r="G147">
        <v>0</v>
      </c>
      <c r="I147">
        <v>0</v>
      </c>
      <c r="J147">
        <v>0</v>
      </c>
      <c r="K147">
        <v>0</v>
      </c>
      <c r="L147">
        <v>0</v>
      </c>
      <c r="M147">
        <v>0</v>
      </c>
      <c r="O147">
        <v>70</v>
      </c>
    </row>
    <row r="148" spans="1:15" x14ac:dyDescent="0.45">
      <c r="A148" t="s">
        <v>51</v>
      </c>
      <c r="B148">
        <v>2018</v>
      </c>
      <c r="C148" t="s">
        <v>3552</v>
      </c>
      <c r="D148" t="s">
        <v>3577</v>
      </c>
      <c r="E148" t="s">
        <v>106</v>
      </c>
      <c r="F148">
        <v>0</v>
      </c>
      <c r="G148">
        <v>0</v>
      </c>
      <c r="I148">
        <v>0</v>
      </c>
      <c r="J148">
        <v>0</v>
      </c>
      <c r="K148">
        <v>0</v>
      </c>
      <c r="L148">
        <v>0</v>
      </c>
      <c r="M148">
        <v>0</v>
      </c>
      <c r="O148">
        <v>45</v>
      </c>
    </row>
    <row r="149" spans="1:15" x14ac:dyDescent="0.45">
      <c r="A149" t="s">
        <v>51</v>
      </c>
      <c r="B149">
        <v>2018</v>
      </c>
      <c r="C149" t="s">
        <v>3552</v>
      </c>
      <c r="D149" t="s">
        <v>3578</v>
      </c>
      <c r="E149" t="s">
        <v>106</v>
      </c>
      <c r="F149">
        <v>0</v>
      </c>
      <c r="G149">
        <v>0</v>
      </c>
      <c r="I149">
        <v>0</v>
      </c>
      <c r="J149">
        <v>0</v>
      </c>
      <c r="K149">
        <v>0</v>
      </c>
      <c r="L149">
        <v>0</v>
      </c>
      <c r="M149">
        <v>0</v>
      </c>
      <c r="O149">
        <v>70</v>
      </c>
    </row>
    <row r="150" spans="1:15" x14ac:dyDescent="0.45">
      <c r="A150" t="s">
        <v>51</v>
      </c>
      <c r="B150">
        <v>2018</v>
      </c>
      <c r="C150" t="s">
        <v>3552</v>
      </c>
      <c r="D150" t="s">
        <v>3579</v>
      </c>
      <c r="E150" t="s">
        <v>106</v>
      </c>
      <c r="F150">
        <v>0</v>
      </c>
      <c r="G150">
        <v>0</v>
      </c>
      <c r="I150">
        <v>0</v>
      </c>
      <c r="J150">
        <v>0</v>
      </c>
      <c r="K150">
        <v>0</v>
      </c>
      <c r="L150">
        <v>0</v>
      </c>
      <c r="M150">
        <v>0</v>
      </c>
      <c r="O150">
        <v>70</v>
      </c>
    </row>
    <row r="151" spans="1:15" x14ac:dyDescent="0.45">
      <c r="A151" t="s">
        <v>51</v>
      </c>
      <c r="B151">
        <v>2018</v>
      </c>
      <c r="C151" t="s">
        <v>3552</v>
      </c>
      <c r="D151" t="s">
        <v>3580</v>
      </c>
      <c r="E151" t="s">
        <v>106</v>
      </c>
      <c r="F151">
        <v>0</v>
      </c>
      <c r="G151">
        <v>0</v>
      </c>
      <c r="I151">
        <v>0</v>
      </c>
      <c r="J151">
        <v>0</v>
      </c>
      <c r="K151">
        <v>0</v>
      </c>
      <c r="L151">
        <v>0</v>
      </c>
      <c r="M151">
        <v>0</v>
      </c>
      <c r="O151">
        <v>70</v>
      </c>
    </row>
    <row r="152" spans="1:15" x14ac:dyDescent="0.45">
      <c r="A152" t="s">
        <v>51</v>
      </c>
      <c r="B152">
        <v>2018</v>
      </c>
      <c r="C152" t="s">
        <v>3552</v>
      </c>
      <c r="D152" t="s">
        <v>3581</v>
      </c>
      <c r="E152" t="s">
        <v>106</v>
      </c>
      <c r="F152">
        <v>1.7958489656448364</v>
      </c>
      <c r="G152">
        <v>0</v>
      </c>
      <c r="H152">
        <v>9.8145828247070313</v>
      </c>
      <c r="I152">
        <v>0</v>
      </c>
      <c r="J152">
        <v>0</v>
      </c>
      <c r="K152">
        <v>0</v>
      </c>
      <c r="L152">
        <v>0</v>
      </c>
      <c r="M152">
        <v>0</v>
      </c>
      <c r="N152">
        <v>4</v>
      </c>
      <c r="O152">
        <v>45</v>
      </c>
    </row>
    <row r="153" spans="1:15" x14ac:dyDescent="0.45">
      <c r="A153" t="s">
        <v>51</v>
      </c>
      <c r="B153">
        <v>2018</v>
      </c>
      <c r="C153" t="s">
        <v>3552</v>
      </c>
      <c r="D153" t="s">
        <v>3582</v>
      </c>
      <c r="E153" t="s">
        <v>106</v>
      </c>
      <c r="F153">
        <v>0</v>
      </c>
      <c r="G153">
        <v>0</v>
      </c>
      <c r="I153">
        <v>0</v>
      </c>
      <c r="J153">
        <v>0</v>
      </c>
      <c r="K153">
        <v>0</v>
      </c>
      <c r="L153">
        <v>0</v>
      </c>
      <c r="M153">
        <v>0</v>
      </c>
      <c r="O153">
        <v>70</v>
      </c>
    </row>
    <row r="154" spans="1:15" x14ac:dyDescent="0.45">
      <c r="A154" t="s">
        <v>51</v>
      </c>
      <c r="B154">
        <v>2018</v>
      </c>
      <c r="C154" t="s">
        <v>3553</v>
      </c>
      <c r="D154" t="s">
        <v>3583</v>
      </c>
      <c r="E154" t="s">
        <v>106</v>
      </c>
      <c r="F154">
        <v>0</v>
      </c>
      <c r="G154">
        <v>0</v>
      </c>
      <c r="I154">
        <v>0</v>
      </c>
      <c r="J154">
        <v>0</v>
      </c>
      <c r="K154">
        <v>0</v>
      </c>
      <c r="L154">
        <v>0</v>
      </c>
      <c r="M154">
        <v>0</v>
      </c>
      <c r="O154">
        <v>60</v>
      </c>
    </row>
    <row r="155" spans="1:15" x14ac:dyDescent="0.45">
      <c r="A155" t="s">
        <v>51</v>
      </c>
      <c r="B155">
        <v>2018</v>
      </c>
      <c r="C155" t="s">
        <v>3553</v>
      </c>
      <c r="D155" t="s">
        <v>3584</v>
      </c>
      <c r="E155" t="s">
        <v>106</v>
      </c>
      <c r="F155">
        <v>94.061904907226563</v>
      </c>
      <c r="G155">
        <v>0</v>
      </c>
      <c r="H155">
        <v>32.625812530517578</v>
      </c>
      <c r="I155">
        <v>0</v>
      </c>
      <c r="J155">
        <v>0</v>
      </c>
      <c r="K155">
        <v>0</v>
      </c>
      <c r="L155">
        <v>0</v>
      </c>
      <c r="M155">
        <v>0</v>
      </c>
      <c r="N155">
        <v>3.059999942779541</v>
      </c>
      <c r="O155">
        <v>60</v>
      </c>
    </row>
    <row r="156" spans="1:15" x14ac:dyDescent="0.45">
      <c r="A156" t="s">
        <v>51</v>
      </c>
      <c r="B156">
        <v>2018</v>
      </c>
      <c r="C156" t="s">
        <v>3554</v>
      </c>
      <c r="D156" t="s">
        <v>3585</v>
      </c>
      <c r="E156" t="s">
        <v>266</v>
      </c>
      <c r="F156">
        <v>0</v>
      </c>
      <c r="G156">
        <v>0</v>
      </c>
      <c r="I156">
        <v>0</v>
      </c>
      <c r="J156">
        <v>0</v>
      </c>
      <c r="K156">
        <v>0</v>
      </c>
      <c r="L156">
        <v>0</v>
      </c>
      <c r="M156">
        <v>0</v>
      </c>
      <c r="O156">
        <v>45</v>
      </c>
    </row>
    <row r="157" spans="1:15" x14ac:dyDescent="0.45">
      <c r="A157" t="s">
        <v>51</v>
      </c>
      <c r="B157">
        <v>2018</v>
      </c>
      <c r="C157" t="s">
        <v>3554</v>
      </c>
      <c r="D157" t="s">
        <v>3586</v>
      </c>
      <c r="E157" t="s">
        <v>266</v>
      </c>
      <c r="F157">
        <v>11</v>
      </c>
      <c r="G157">
        <v>0</v>
      </c>
      <c r="H157">
        <v>9.2727270126342773</v>
      </c>
      <c r="I157">
        <v>0</v>
      </c>
      <c r="J157">
        <v>0</v>
      </c>
      <c r="K157">
        <v>0</v>
      </c>
      <c r="L157">
        <v>0</v>
      </c>
      <c r="M157">
        <v>0</v>
      </c>
      <c r="N157">
        <v>4</v>
      </c>
      <c r="O157">
        <v>40</v>
      </c>
    </row>
    <row r="158" spans="1:15" x14ac:dyDescent="0.45">
      <c r="A158" t="s">
        <v>51</v>
      </c>
      <c r="B158">
        <v>2018</v>
      </c>
      <c r="C158" t="s">
        <v>3554</v>
      </c>
      <c r="D158" t="s">
        <v>3587</v>
      </c>
      <c r="E158" t="s">
        <v>266</v>
      </c>
      <c r="F158">
        <v>27</v>
      </c>
      <c r="G158">
        <v>18</v>
      </c>
      <c r="H158">
        <v>31.333333969116211</v>
      </c>
      <c r="I158">
        <v>0</v>
      </c>
      <c r="J158">
        <v>3.6999999999999998E-2</v>
      </c>
      <c r="K158">
        <v>0</v>
      </c>
      <c r="L158">
        <v>0</v>
      </c>
      <c r="M158">
        <v>0</v>
      </c>
      <c r="N158">
        <v>3.2969999313354492</v>
      </c>
      <c r="O158">
        <v>35</v>
      </c>
    </row>
    <row r="159" spans="1:15" x14ac:dyDescent="0.45">
      <c r="A159" t="s">
        <v>51</v>
      </c>
      <c r="B159">
        <v>2018</v>
      </c>
      <c r="C159" t="s">
        <v>3554</v>
      </c>
      <c r="D159" t="s">
        <v>3588</v>
      </c>
      <c r="E159" t="s">
        <v>266</v>
      </c>
      <c r="F159">
        <v>2</v>
      </c>
      <c r="G159">
        <v>0</v>
      </c>
      <c r="H159">
        <v>5</v>
      </c>
      <c r="I159">
        <v>0</v>
      </c>
      <c r="J159">
        <v>0</v>
      </c>
      <c r="K159">
        <v>0</v>
      </c>
      <c r="L159">
        <v>0</v>
      </c>
      <c r="M159">
        <v>0</v>
      </c>
      <c r="N159">
        <v>4</v>
      </c>
      <c r="O159">
        <v>35</v>
      </c>
    </row>
    <row r="160" spans="1:15" x14ac:dyDescent="0.45">
      <c r="A160" t="s">
        <v>51</v>
      </c>
      <c r="B160">
        <v>2018</v>
      </c>
      <c r="C160" t="s">
        <v>3554</v>
      </c>
      <c r="D160" t="s">
        <v>3589</v>
      </c>
      <c r="E160" t="s">
        <v>266</v>
      </c>
      <c r="F160">
        <v>0</v>
      </c>
      <c r="G160">
        <v>0</v>
      </c>
      <c r="I160">
        <v>0</v>
      </c>
      <c r="J160">
        <v>0</v>
      </c>
      <c r="K160">
        <v>0</v>
      </c>
      <c r="L160">
        <v>0</v>
      </c>
      <c r="M160">
        <v>0</v>
      </c>
      <c r="O160">
        <v>40</v>
      </c>
    </row>
    <row r="161" spans="1:15" x14ac:dyDescent="0.45">
      <c r="A161" t="s">
        <v>51</v>
      </c>
      <c r="B161">
        <v>2018</v>
      </c>
      <c r="C161" t="s">
        <v>3554</v>
      </c>
      <c r="D161" t="s">
        <v>3590</v>
      </c>
      <c r="E161" t="s">
        <v>266</v>
      </c>
      <c r="F161">
        <v>0</v>
      </c>
      <c r="G161">
        <v>0</v>
      </c>
      <c r="I161">
        <v>0</v>
      </c>
      <c r="J161">
        <v>0</v>
      </c>
      <c r="K161">
        <v>0</v>
      </c>
      <c r="L161">
        <v>0</v>
      </c>
      <c r="M161">
        <v>0</v>
      </c>
      <c r="O161">
        <v>35</v>
      </c>
    </row>
    <row r="162" spans="1:15" x14ac:dyDescent="0.45">
      <c r="A162" t="s">
        <v>51</v>
      </c>
      <c r="B162">
        <v>2018</v>
      </c>
      <c r="C162" t="s">
        <v>3554</v>
      </c>
      <c r="D162" t="s">
        <v>3591</v>
      </c>
      <c r="E162" t="s">
        <v>266</v>
      </c>
      <c r="F162">
        <v>16</v>
      </c>
      <c r="G162">
        <v>2</v>
      </c>
      <c r="H162">
        <v>13.625</v>
      </c>
      <c r="I162">
        <v>0</v>
      </c>
      <c r="J162">
        <v>0.05</v>
      </c>
      <c r="K162">
        <v>0</v>
      </c>
      <c r="L162">
        <v>0</v>
      </c>
      <c r="M162">
        <v>0</v>
      </c>
      <c r="N162">
        <v>3.5</v>
      </c>
      <c r="O162">
        <v>35</v>
      </c>
    </row>
    <row r="163" spans="1:15" x14ac:dyDescent="0.45">
      <c r="A163" t="s">
        <v>51</v>
      </c>
      <c r="B163">
        <v>2018</v>
      </c>
      <c r="C163" t="s">
        <v>3554</v>
      </c>
      <c r="D163" t="s">
        <v>3592</v>
      </c>
      <c r="E163" t="s">
        <v>266</v>
      </c>
      <c r="F163">
        <v>0</v>
      </c>
      <c r="G163">
        <v>0</v>
      </c>
      <c r="I163">
        <v>0</v>
      </c>
      <c r="J163">
        <v>0</v>
      </c>
      <c r="K163">
        <v>0</v>
      </c>
      <c r="L163">
        <v>0</v>
      </c>
      <c r="M163">
        <v>0</v>
      </c>
      <c r="O163">
        <v>35</v>
      </c>
    </row>
    <row r="164" spans="1:15" x14ac:dyDescent="0.45">
      <c r="A164" t="s">
        <v>51</v>
      </c>
      <c r="B164">
        <v>2018</v>
      </c>
      <c r="C164" t="s">
        <v>3554</v>
      </c>
      <c r="D164" t="s">
        <v>3593</v>
      </c>
      <c r="E164" t="s">
        <v>266</v>
      </c>
      <c r="F164">
        <v>0</v>
      </c>
      <c r="G164">
        <v>0</v>
      </c>
      <c r="I164">
        <v>0</v>
      </c>
      <c r="J164">
        <v>0</v>
      </c>
      <c r="K164">
        <v>0</v>
      </c>
      <c r="L164">
        <v>0</v>
      </c>
      <c r="M164">
        <v>0</v>
      </c>
      <c r="O164">
        <v>40</v>
      </c>
    </row>
    <row r="165" spans="1:15" x14ac:dyDescent="0.45">
      <c r="A165" t="s">
        <v>51</v>
      </c>
      <c r="B165">
        <v>2018</v>
      </c>
      <c r="C165" t="s">
        <v>3555</v>
      </c>
      <c r="D165" t="s">
        <v>3594</v>
      </c>
      <c r="E165" t="s">
        <v>266</v>
      </c>
      <c r="F165">
        <v>7</v>
      </c>
      <c r="G165">
        <v>3.7999999523162842</v>
      </c>
      <c r="H165">
        <v>33.571430206298828</v>
      </c>
      <c r="I165">
        <v>0</v>
      </c>
      <c r="J165">
        <v>0</v>
      </c>
      <c r="K165">
        <v>0</v>
      </c>
      <c r="L165">
        <v>0</v>
      </c>
      <c r="M165">
        <v>0</v>
      </c>
      <c r="N165">
        <v>3.8570001125335693</v>
      </c>
      <c r="O165">
        <v>40</v>
      </c>
    </row>
    <row r="166" spans="1:15" x14ac:dyDescent="0.45">
      <c r="A166" t="s">
        <v>52</v>
      </c>
      <c r="B166">
        <v>2018</v>
      </c>
      <c r="C166" t="s">
        <v>3546</v>
      </c>
      <c r="D166" t="s">
        <v>3557</v>
      </c>
      <c r="E166" t="s">
        <v>106</v>
      </c>
      <c r="F166">
        <v>1.7751243114471436</v>
      </c>
      <c r="G166">
        <v>0</v>
      </c>
      <c r="H166">
        <v>8.5638151168823242</v>
      </c>
      <c r="I166">
        <v>0</v>
      </c>
      <c r="J166">
        <v>0</v>
      </c>
      <c r="K166">
        <v>0</v>
      </c>
      <c r="L166">
        <v>0</v>
      </c>
      <c r="M166">
        <v>0</v>
      </c>
      <c r="N166">
        <v>4</v>
      </c>
      <c r="O166">
        <v>70</v>
      </c>
    </row>
    <row r="167" spans="1:15" x14ac:dyDescent="0.45">
      <c r="A167" t="s">
        <v>52</v>
      </c>
      <c r="B167">
        <v>2018</v>
      </c>
      <c r="C167" t="s">
        <v>3546</v>
      </c>
      <c r="D167" t="s">
        <v>3558</v>
      </c>
      <c r="E167" t="s">
        <v>106</v>
      </c>
      <c r="F167">
        <v>20.841360092163086</v>
      </c>
      <c r="G167">
        <v>0</v>
      </c>
      <c r="H167">
        <v>34.287361145019531</v>
      </c>
      <c r="I167">
        <v>0</v>
      </c>
      <c r="J167">
        <v>0.2437</v>
      </c>
      <c r="K167">
        <v>0</v>
      </c>
      <c r="L167">
        <v>0</v>
      </c>
      <c r="M167">
        <v>0</v>
      </c>
      <c r="N167">
        <v>3.0890998840332031</v>
      </c>
      <c r="O167">
        <v>70</v>
      </c>
    </row>
    <row r="168" spans="1:15" x14ac:dyDescent="0.45">
      <c r="A168" t="s">
        <v>52</v>
      </c>
      <c r="B168">
        <v>2018</v>
      </c>
      <c r="C168" t="s">
        <v>3546</v>
      </c>
      <c r="D168" t="s">
        <v>3559</v>
      </c>
      <c r="E168" t="s">
        <v>106</v>
      </c>
      <c r="F168">
        <v>201.55453491210938</v>
      </c>
      <c r="G168">
        <v>0.26221856474876404</v>
      </c>
      <c r="H168">
        <v>10.171202659606934</v>
      </c>
      <c r="I168">
        <v>1.2999999999999999E-3</v>
      </c>
      <c r="J168">
        <v>0</v>
      </c>
      <c r="K168">
        <v>1.2999999999999999E-3</v>
      </c>
      <c r="L168">
        <v>0</v>
      </c>
      <c r="M168">
        <v>0</v>
      </c>
      <c r="N168">
        <v>3.885699987411499</v>
      </c>
      <c r="O168">
        <v>45</v>
      </c>
    </row>
    <row r="169" spans="1:15" x14ac:dyDescent="0.45">
      <c r="A169" t="s">
        <v>52</v>
      </c>
      <c r="B169">
        <v>2018</v>
      </c>
      <c r="C169" t="s">
        <v>3547</v>
      </c>
      <c r="D169" t="s">
        <v>3560</v>
      </c>
      <c r="E169" t="s">
        <v>106</v>
      </c>
      <c r="F169">
        <v>0</v>
      </c>
      <c r="G169">
        <v>0</v>
      </c>
      <c r="I169">
        <v>0</v>
      </c>
      <c r="J169">
        <v>0</v>
      </c>
      <c r="K169">
        <v>0</v>
      </c>
      <c r="L169">
        <v>0</v>
      </c>
      <c r="M169">
        <v>0</v>
      </c>
      <c r="O169">
        <v>60</v>
      </c>
    </row>
    <row r="170" spans="1:15" x14ac:dyDescent="0.45">
      <c r="A170" t="s">
        <v>52</v>
      </c>
      <c r="B170">
        <v>2018</v>
      </c>
      <c r="C170" t="s">
        <v>3547</v>
      </c>
      <c r="D170" t="s">
        <v>3561</v>
      </c>
      <c r="E170" t="s">
        <v>106</v>
      </c>
      <c r="F170">
        <v>1447.027099609375</v>
      </c>
      <c r="G170">
        <v>146.06758117675781</v>
      </c>
      <c r="H170">
        <v>35.484092712402344</v>
      </c>
      <c r="I170">
        <v>1.9800000000000002E-2</v>
      </c>
      <c r="J170">
        <v>0.14000000000000001</v>
      </c>
      <c r="K170">
        <v>3.9899999999999998E-2</v>
      </c>
      <c r="L170">
        <v>0</v>
      </c>
      <c r="M170">
        <v>0</v>
      </c>
      <c r="N170">
        <v>3.1630001068115234</v>
      </c>
      <c r="O170">
        <v>60</v>
      </c>
    </row>
    <row r="171" spans="1:15" x14ac:dyDescent="0.45">
      <c r="A171" t="s">
        <v>52</v>
      </c>
      <c r="B171">
        <v>2018</v>
      </c>
      <c r="C171" t="s">
        <v>3547</v>
      </c>
      <c r="D171" t="s">
        <v>3562</v>
      </c>
      <c r="E171" t="s">
        <v>106</v>
      </c>
      <c r="F171">
        <v>0</v>
      </c>
      <c r="G171">
        <v>0</v>
      </c>
      <c r="I171">
        <v>0</v>
      </c>
      <c r="J171">
        <v>0</v>
      </c>
      <c r="K171">
        <v>0</v>
      </c>
      <c r="L171">
        <v>0</v>
      </c>
      <c r="M171">
        <v>0</v>
      </c>
      <c r="O171">
        <v>60</v>
      </c>
    </row>
    <row r="172" spans="1:15" x14ac:dyDescent="0.45">
      <c r="A172" t="s">
        <v>52</v>
      </c>
      <c r="B172">
        <v>2018</v>
      </c>
      <c r="C172" t="s">
        <v>3600</v>
      </c>
      <c r="D172" t="s">
        <v>3601</v>
      </c>
      <c r="E172" t="s">
        <v>266</v>
      </c>
      <c r="F172">
        <v>26097</v>
      </c>
      <c r="G172">
        <v>265.39999389648438</v>
      </c>
      <c r="H172">
        <v>27.431835174560547</v>
      </c>
      <c r="I172">
        <v>8.0000000000000004E-4</v>
      </c>
      <c r="J172">
        <v>3.6299999999999999E-2</v>
      </c>
      <c r="K172">
        <v>3.95E-2</v>
      </c>
      <c r="L172">
        <v>5.9999999999999995E-4</v>
      </c>
      <c r="M172">
        <v>13</v>
      </c>
      <c r="N172">
        <v>3.4201521873474121</v>
      </c>
      <c r="O172">
        <v>60</v>
      </c>
    </row>
    <row r="173" spans="1:15" x14ac:dyDescent="0.45">
      <c r="A173" t="s">
        <v>52</v>
      </c>
      <c r="B173">
        <v>2018</v>
      </c>
      <c r="C173" t="s">
        <v>3600</v>
      </c>
      <c r="D173" t="s">
        <v>3602</v>
      </c>
      <c r="E173" t="s">
        <v>266</v>
      </c>
      <c r="F173">
        <v>5</v>
      </c>
      <c r="G173">
        <v>0</v>
      </c>
      <c r="H173">
        <v>4</v>
      </c>
      <c r="I173">
        <v>0</v>
      </c>
      <c r="J173">
        <v>0</v>
      </c>
      <c r="K173">
        <v>0</v>
      </c>
      <c r="L173">
        <v>0</v>
      </c>
      <c r="M173">
        <v>0</v>
      </c>
      <c r="N173">
        <v>4</v>
      </c>
      <c r="O173">
        <v>60</v>
      </c>
    </row>
    <row r="174" spans="1:15" x14ac:dyDescent="0.45">
      <c r="A174" t="s">
        <v>52</v>
      </c>
      <c r="B174">
        <v>2018</v>
      </c>
      <c r="C174" t="s">
        <v>3600</v>
      </c>
      <c r="D174" t="s">
        <v>3541</v>
      </c>
      <c r="E174" t="s">
        <v>266</v>
      </c>
      <c r="F174">
        <v>1881</v>
      </c>
      <c r="G174">
        <v>119</v>
      </c>
      <c r="H174">
        <v>13.882978439331055</v>
      </c>
      <c r="I174">
        <v>0.23380000000000001</v>
      </c>
      <c r="J174">
        <v>0.13120000000000001</v>
      </c>
      <c r="K174">
        <v>9.9000000000000005E-2</v>
      </c>
      <c r="L174">
        <v>4.5999999999999999E-3</v>
      </c>
      <c r="M174">
        <v>1</v>
      </c>
      <c r="N174">
        <v>2.4764919281005859</v>
      </c>
      <c r="O174">
        <v>45</v>
      </c>
    </row>
    <row r="175" spans="1:15" x14ac:dyDescent="0.45">
      <c r="A175" t="s">
        <v>52</v>
      </c>
      <c r="B175">
        <v>2018</v>
      </c>
      <c r="C175" t="s">
        <v>3548</v>
      </c>
      <c r="D175" t="s">
        <v>3563</v>
      </c>
      <c r="E175" t="s">
        <v>266</v>
      </c>
      <c r="F175">
        <v>842</v>
      </c>
      <c r="H175">
        <v>19.994062423706055</v>
      </c>
      <c r="I175">
        <v>0.10150000000000001</v>
      </c>
      <c r="J175">
        <v>8.6499999999999994E-2</v>
      </c>
      <c r="K175">
        <v>0.10150000000000001</v>
      </c>
      <c r="L175">
        <v>0</v>
      </c>
      <c r="M175">
        <v>0</v>
      </c>
      <c r="N175">
        <v>3.1515998840332031</v>
      </c>
    </row>
    <row r="176" spans="1:15" x14ac:dyDescent="0.45">
      <c r="A176" t="s">
        <v>52</v>
      </c>
      <c r="B176">
        <v>2018</v>
      </c>
      <c r="C176" t="s">
        <v>196</v>
      </c>
      <c r="D176" t="s">
        <v>3564</v>
      </c>
      <c r="E176" t="s">
        <v>266</v>
      </c>
      <c r="F176">
        <v>0</v>
      </c>
      <c r="G176">
        <v>0</v>
      </c>
      <c r="I176">
        <v>0</v>
      </c>
      <c r="J176">
        <v>0</v>
      </c>
      <c r="K176">
        <v>0</v>
      </c>
      <c r="L176">
        <v>0</v>
      </c>
      <c r="M176">
        <v>0</v>
      </c>
      <c r="O176">
        <v>45</v>
      </c>
    </row>
    <row r="177" spans="1:15" x14ac:dyDescent="0.45">
      <c r="A177" t="s">
        <v>52</v>
      </c>
      <c r="B177">
        <v>2018</v>
      </c>
      <c r="C177" t="s">
        <v>196</v>
      </c>
      <c r="D177" t="s">
        <v>3565</v>
      </c>
      <c r="E177" t="s">
        <v>266</v>
      </c>
      <c r="F177">
        <v>149</v>
      </c>
      <c r="G177">
        <v>0.89999997615814209</v>
      </c>
      <c r="H177">
        <v>9.2147655487060547</v>
      </c>
      <c r="I177">
        <v>8.3999999999999995E-3</v>
      </c>
      <c r="J177">
        <v>0.13450000000000001</v>
      </c>
      <c r="K177">
        <v>8.3999999999999995E-3</v>
      </c>
      <c r="L177">
        <v>0</v>
      </c>
      <c r="M177">
        <v>0</v>
      </c>
      <c r="N177">
        <v>3.5545001029968262</v>
      </c>
      <c r="O177">
        <v>40</v>
      </c>
    </row>
    <row r="178" spans="1:15" x14ac:dyDescent="0.45">
      <c r="A178" t="s">
        <v>52</v>
      </c>
      <c r="B178">
        <v>2018</v>
      </c>
      <c r="C178" t="s">
        <v>196</v>
      </c>
      <c r="D178" t="s">
        <v>3566</v>
      </c>
      <c r="E178" t="s">
        <v>266</v>
      </c>
      <c r="F178">
        <v>209</v>
      </c>
      <c r="G178">
        <v>12.300000190734863</v>
      </c>
      <c r="H178">
        <v>11.564593315124512</v>
      </c>
      <c r="I178">
        <v>5.0299999999999997E-2</v>
      </c>
      <c r="J178">
        <v>7.5399999999999995E-2</v>
      </c>
      <c r="K178">
        <v>5.0299999999999997E-2</v>
      </c>
      <c r="L178">
        <v>0</v>
      </c>
      <c r="M178">
        <v>0</v>
      </c>
      <c r="N178">
        <v>3.5374999046325684</v>
      </c>
      <c r="O178">
        <v>40</v>
      </c>
    </row>
    <row r="179" spans="1:15" x14ac:dyDescent="0.45">
      <c r="A179" t="s">
        <v>52</v>
      </c>
      <c r="B179">
        <v>2018</v>
      </c>
      <c r="C179" t="s">
        <v>196</v>
      </c>
      <c r="D179" t="s">
        <v>3567</v>
      </c>
      <c r="E179" t="s">
        <v>266</v>
      </c>
      <c r="F179">
        <v>0</v>
      </c>
      <c r="G179">
        <v>0</v>
      </c>
      <c r="I179">
        <v>0</v>
      </c>
      <c r="J179">
        <v>0</v>
      </c>
      <c r="K179">
        <v>0</v>
      </c>
      <c r="L179">
        <v>0</v>
      </c>
      <c r="M179">
        <v>0</v>
      </c>
      <c r="O179">
        <v>35</v>
      </c>
    </row>
    <row r="180" spans="1:15" x14ac:dyDescent="0.45">
      <c r="A180" t="s">
        <v>52</v>
      </c>
      <c r="B180">
        <v>2018</v>
      </c>
      <c r="C180" t="s">
        <v>196</v>
      </c>
      <c r="D180" t="s">
        <v>3568</v>
      </c>
      <c r="E180" t="s">
        <v>266</v>
      </c>
      <c r="F180">
        <v>4916</v>
      </c>
      <c r="G180">
        <v>1464.800048828125</v>
      </c>
      <c r="H180">
        <v>28.37286376953125</v>
      </c>
      <c r="I180">
        <v>0.25580000000000003</v>
      </c>
      <c r="J180">
        <v>0.19600000000000001</v>
      </c>
      <c r="K180">
        <v>4.3499999999999997E-2</v>
      </c>
      <c r="L180">
        <v>0</v>
      </c>
      <c r="M180">
        <v>0</v>
      </c>
      <c r="N180">
        <v>2.4621999263763428</v>
      </c>
      <c r="O180">
        <v>35</v>
      </c>
    </row>
    <row r="181" spans="1:15" x14ac:dyDescent="0.45">
      <c r="A181" t="s">
        <v>52</v>
      </c>
      <c r="B181">
        <v>2018</v>
      </c>
      <c r="C181" t="s">
        <v>3549</v>
      </c>
      <c r="D181" t="s">
        <v>3569</v>
      </c>
      <c r="E181" t="s">
        <v>266</v>
      </c>
      <c r="F181">
        <v>850</v>
      </c>
      <c r="G181">
        <v>31.399999618530273</v>
      </c>
      <c r="H181">
        <v>15.224705696105957</v>
      </c>
      <c r="I181">
        <v>3.1099999999999999E-2</v>
      </c>
      <c r="J181">
        <v>4.9700000000000001E-2</v>
      </c>
      <c r="K181">
        <v>3.1099999999999999E-2</v>
      </c>
      <c r="L181">
        <v>0</v>
      </c>
      <c r="M181">
        <v>0</v>
      </c>
      <c r="N181">
        <v>3.4793000221252441</v>
      </c>
      <c r="O181">
        <v>45</v>
      </c>
    </row>
    <row r="182" spans="1:15" x14ac:dyDescent="0.45">
      <c r="A182" t="s">
        <v>52</v>
      </c>
      <c r="B182">
        <v>2018</v>
      </c>
      <c r="C182" t="s">
        <v>3549</v>
      </c>
      <c r="D182" t="s">
        <v>3570</v>
      </c>
      <c r="E182" t="s">
        <v>266</v>
      </c>
      <c r="F182">
        <v>3144</v>
      </c>
      <c r="G182">
        <v>272.79998779296875</v>
      </c>
      <c r="H182">
        <v>21.427480697631836</v>
      </c>
      <c r="I182">
        <v>7.7700000000000005E-2</v>
      </c>
      <c r="J182">
        <v>0.12720000000000001</v>
      </c>
      <c r="K182">
        <v>7.7700000000000005E-2</v>
      </c>
      <c r="L182">
        <v>0</v>
      </c>
      <c r="M182">
        <v>0</v>
      </c>
      <c r="N182">
        <v>3.158099889755249</v>
      </c>
      <c r="O182">
        <v>45</v>
      </c>
    </row>
    <row r="183" spans="1:15" x14ac:dyDescent="0.45">
      <c r="A183" t="s">
        <v>52</v>
      </c>
      <c r="B183">
        <v>2018</v>
      </c>
      <c r="C183" t="s">
        <v>3549</v>
      </c>
      <c r="D183" t="s">
        <v>3571</v>
      </c>
      <c r="E183" t="s">
        <v>266</v>
      </c>
      <c r="F183">
        <v>4</v>
      </c>
      <c r="G183">
        <v>1</v>
      </c>
      <c r="H183">
        <v>29.25</v>
      </c>
      <c r="I183">
        <v>0</v>
      </c>
      <c r="J183">
        <v>0.1429</v>
      </c>
      <c r="K183">
        <v>0.1429</v>
      </c>
      <c r="L183">
        <v>0</v>
      </c>
      <c r="M183">
        <v>0</v>
      </c>
      <c r="N183">
        <v>3.7142000198364258</v>
      </c>
      <c r="O183">
        <v>45</v>
      </c>
    </row>
    <row r="184" spans="1:15" x14ac:dyDescent="0.45">
      <c r="A184" t="s">
        <v>52</v>
      </c>
      <c r="B184">
        <v>2018</v>
      </c>
      <c r="C184" t="s">
        <v>3550</v>
      </c>
      <c r="D184" t="s">
        <v>3572</v>
      </c>
      <c r="E184" t="s">
        <v>106</v>
      </c>
      <c r="F184">
        <v>666.45166015625</v>
      </c>
      <c r="G184">
        <v>0</v>
      </c>
      <c r="H184">
        <v>14.085972785949707</v>
      </c>
      <c r="I184">
        <v>6.9999999999999999E-4</v>
      </c>
      <c r="J184">
        <v>1.4500000000000001E-2</v>
      </c>
      <c r="K184">
        <v>4.0000000000000002E-4</v>
      </c>
      <c r="L184">
        <v>0</v>
      </c>
      <c r="M184">
        <v>4.6331978000000003E-2</v>
      </c>
      <c r="N184">
        <v>3.6586999893188477</v>
      </c>
      <c r="O184">
        <v>70</v>
      </c>
    </row>
    <row r="185" spans="1:15" x14ac:dyDescent="0.45">
      <c r="A185" t="s">
        <v>52</v>
      </c>
      <c r="B185">
        <v>2018</v>
      </c>
      <c r="C185" t="s">
        <v>3551</v>
      </c>
      <c r="D185" t="s">
        <v>3573</v>
      </c>
      <c r="E185" t="s">
        <v>106</v>
      </c>
      <c r="F185">
        <v>735.4927978515625</v>
      </c>
      <c r="G185">
        <v>0.67742520570755005</v>
      </c>
      <c r="H185">
        <v>22.512058258056641</v>
      </c>
      <c r="I185">
        <v>5.1000000000000004E-3</v>
      </c>
      <c r="J185">
        <v>4.1300000000000003E-2</v>
      </c>
      <c r="K185">
        <v>5.1000000000000004E-3</v>
      </c>
      <c r="L185">
        <v>3.95E-2</v>
      </c>
      <c r="M185">
        <v>0</v>
      </c>
      <c r="N185">
        <v>3.2388339042663574</v>
      </c>
      <c r="O185">
        <v>60</v>
      </c>
    </row>
    <row r="186" spans="1:15" x14ac:dyDescent="0.45">
      <c r="A186" t="s">
        <v>52</v>
      </c>
      <c r="B186">
        <v>2018</v>
      </c>
      <c r="C186" t="s">
        <v>3552</v>
      </c>
      <c r="D186" t="s">
        <v>3574</v>
      </c>
      <c r="E186" t="s">
        <v>106</v>
      </c>
      <c r="F186">
        <v>0</v>
      </c>
      <c r="G186">
        <v>0</v>
      </c>
      <c r="I186">
        <v>0</v>
      </c>
      <c r="J186">
        <v>0</v>
      </c>
      <c r="K186">
        <v>0</v>
      </c>
      <c r="L186">
        <v>0</v>
      </c>
      <c r="M186">
        <v>0</v>
      </c>
      <c r="O186">
        <v>70</v>
      </c>
    </row>
    <row r="187" spans="1:15" x14ac:dyDescent="0.45">
      <c r="A187" t="s">
        <v>52</v>
      </c>
      <c r="B187">
        <v>2018</v>
      </c>
      <c r="C187" t="s">
        <v>3552</v>
      </c>
      <c r="D187" t="s">
        <v>3575</v>
      </c>
      <c r="E187" t="s">
        <v>106</v>
      </c>
      <c r="F187">
        <v>0</v>
      </c>
      <c r="G187">
        <v>0</v>
      </c>
      <c r="I187">
        <v>0</v>
      </c>
      <c r="J187">
        <v>0</v>
      </c>
      <c r="K187">
        <v>0</v>
      </c>
      <c r="L187">
        <v>0</v>
      </c>
      <c r="M187">
        <v>0</v>
      </c>
      <c r="O187">
        <v>70</v>
      </c>
    </row>
    <row r="188" spans="1:15" x14ac:dyDescent="0.45">
      <c r="A188" t="s">
        <v>52</v>
      </c>
      <c r="B188">
        <v>2018</v>
      </c>
      <c r="C188" t="s">
        <v>3552</v>
      </c>
      <c r="D188" t="s">
        <v>3576</v>
      </c>
      <c r="E188" t="s">
        <v>106</v>
      </c>
      <c r="F188">
        <v>0</v>
      </c>
      <c r="G188">
        <v>0</v>
      </c>
      <c r="I188">
        <v>0</v>
      </c>
      <c r="J188">
        <v>0</v>
      </c>
      <c r="K188">
        <v>0</v>
      </c>
      <c r="L188">
        <v>0</v>
      </c>
      <c r="M188">
        <v>0</v>
      </c>
      <c r="O188">
        <v>70</v>
      </c>
    </row>
    <row r="189" spans="1:15" x14ac:dyDescent="0.45">
      <c r="A189" t="s">
        <v>52</v>
      </c>
      <c r="B189">
        <v>2018</v>
      </c>
      <c r="C189" t="s">
        <v>3552</v>
      </c>
      <c r="D189" t="s">
        <v>3577</v>
      </c>
      <c r="E189" t="s">
        <v>106</v>
      </c>
      <c r="F189">
        <v>0</v>
      </c>
      <c r="G189">
        <v>0</v>
      </c>
      <c r="I189">
        <v>0</v>
      </c>
      <c r="J189">
        <v>0</v>
      </c>
      <c r="K189">
        <v>0</v>
      </c>
      <c r="L189">
        <v>0</v>
      </c>
      <c r="M189">
        <v>0</v>
      </c>
      <c r="O189">
        <v>45</v>
      </c>
    </row>
    <row r="190" spans="1:15" x14ac:dyDescent="0.45">
      <c r="A190" t="s">
        <v>52</v>
      </c>
      <c r="B190">
        <v>2018</v>
      </c>
      <c r="C190" t="s">
        <v>3552</v>
      </c>
      <c r="D190" t="s">
        <v>3578</v>
      </c>
      <c r="E190" t="s">
        <v>106</v>
      </c>
      <c r="F190">
        <v>0</v>
      </c>
      <c r="G190">
        <v>0</v>
      </c>
      <c r="I190">
        <v>0</v>
      </c>
      <c r="J190">
        <v>0</v>
      </c>
      <c r="K190">
        <v>0</v>
      </c>
      <c r="L190">
        <v>0</v>
      </c>
      <c r="M190">
        <v>0</v>
      </c>
      <c r="O190">
        <v>70</v>
      </c>
    </row>
    <row r="191" spans="1:15" x14ac:dyDescent="0.45">
      <c r="A191" t="s">
        <v>52</v>
      </c>
      <c r="B191">
        <v>2018</v>
      </c>
      <c r="C191" t="s">
        <v>3552</v>
      </c>
      <c r="D191" t="s">
        <v>3579</v>
      </c>
      <c r="E191" t="s">
        <v>106</v>
      </c>
      <c r="F191">
        <v>0</v>
      </c>
      <c r="G191">
        <v>0</v>
      </c>
      <c r="I191">
        <v>0</v>
      </c>
      <c r="J191">
        <v>0</v>
      </c>
      <c r="K191">
        <v>0</v>
      </c>
      <c r="L191">
        <v>0</v>
      </c>
      <c r="M191">
        <v>0</v>
      </c>
      <c r="O191">
        <v>70</v>
      </c>
    </row>
    <row r="192" spans="1:15" x14ac:dyDescent="0.45">
      <c r="A192" t="s">
        <v>52</v>
      </c>
      <c r="B192">
        <v>2018</v>
      </c>
      <c r="C192" t="s">
        <v>3552</v>
      </c>
      <c r="D192" t="s">
        <v>3580</v>
      </c>
      <c r="E192" t="s">
        <v>106</v>
      </c>
      <c r="F192">
        <v>0</v>
      </c>
      <c r="G192">
        <v>0</v>
      </c>
      <c r="I192">
        <v>0</v>
      </c>
      <c r="J192">
        <v>0</v>
      </c>
      <c r="K192">
        <v>0</v>
      </c>
      <c r="L192">
        <v>0</v>
      </c>
      <c r="M192">
        <v>0</v>
      </c>
      <c r="O192">
        <v>70</v>
      </c>
    </row>
    <row r="193" spans="1:15" x14ac:dyDescent="0.45">
      <c r="A193" t="s">
        <v>52</v>
      </c>
      <c r="B193">
        <v>2018</v>
      </c>
      <c r="C193" t="s">
        <v>3552</v>
      </c>
      <c r="D193" t="s">
        <v>3581</v>
      </c>
      <c r="E193" t="s">
        <v>106</v>
      </c>
      <c r="F193">
        <v>2.2774994373321533</v>
      </c>
      <c r="G193">
        <v>0</v>
      </c>
      <c r="H193">
        <v>11.415265083312988</v>
      </c>
      <c r="I193">
        <v>0</v>
      </c>
      <c r="J193">
        <v>0</v>
      </c>
      <c r="K193">
        <v>0</v>
      </c>
      <c r="L193">
        <v>0</v>
      </c>
      <c r="M193">
        <v>0</v>
      </c>
      <c r="N193">
        <v>3.7727999687194824</v>
      </c>
      <c r="O193">
        <v>45</v>
      </c>
    </row>
    <row r="194" spans="1:15" x14ac:dyDescent="0.45">
      <c r="A194" t="s">
        <v>52</v>
      </c>
      <c r="B194">
        <v>2018</v>
      </c>
      <c r="C194" t="s">
        <v>3552</v>
      </c>
      <c r="D194" t="s">
        <v>3582</v>
      </c>
      <c r="E194" t="s">
        <v>106</v>
      </c>
      <c r="F194">
        <v>0</v>
      </c>
      <c r="G194">
        <v>0</v>
      </c>
      <c r="I194">
        <v>0</v>
      </c>
      <c r="J194">
        <v>0</v>
      </c>
      <c r="K194">
        <v>0</v>
      </c>
      <c r="L194">
        <v>0</v>
      </c>
      <c r="M194">
        <v>0</v>
      </c>
      <c r="O194">
        <v>70</v>
      </c>
    </row>
    <row r="195" spans="1:15" x14ac:dyDescent="0.45">
      <c r="A195" t="s">
        <v>52</v>
      </c>
      <c r="B195">
        <v>2018</v>
      </c>
      <c r="C195" t="s">
        <v>3553</v>
      </c>
      <c r="D195" t="s">
        <v>3583</v>
      </c>
      <c r="E195" t="s">
        <v>106</v>
      </c>
      <c r="F195">
        <v>71.709854125976563</v>
      </c>
      <c r="G195">
        <v>3.4483873844146729</v>
      </c>
      <c r="H195">
        <v>17.528121948242188</v>
      </c>
      <c r="I195">
        <v>0</v>
      </c>
      <c r="J195">
        <v>0</v>
      </c>
      <c r="K195">
        <v>0</v>
      </c>
      <c r="L195">
        <v>0</v>
      </c>
      <c r="M195">
        <v>0</v>
      </c>
      <c r="N195">
        <v>3.9974000453948975</v>
      </c>
      <c r="O195">
        <v>60</v>
      </c>
    </row>
    <row r="196" spans="1:15" x14ac:dyDescent="0.45">
      <c r="A196" t="s">
        <v>52</v>
      </c>
      <c r="B196">
        <v>2018</v>
      </c>
      <c r="C196" t="s">
        <v>3553</v>
      </c>
      <c r="D196" t="s">
        <v>3584</v>
      </c>
      <c r="E196" t="s">
        <v>106</v>
      </c>
      <c r="F196">
        <v>87.438301086425781</v>
      </c>
      <c r="G196">
        <v>0</v>
      </c>
      <c r="H196">
        <v>40.716827392578125</v>
      </c>
      <c r="I196">
        <v>4.7800000000000002E-2</v>
      </c>
      <c r="J196">
        <v>0</v>
      </c>
      <c r="K196">
        <v>0.25180000000000002</v>
      </c>
      <c r="L196">
        <v>0</v>
      </c>
      <c r="M196">
        <v>0</v>
      </c>
      <c r="N196">
        <v>3.099600076675415</v>
      </c>
      <c r="O196">
        <v>60</v>
      </c>
    </row>
    <row r="197" spans="1:15" x14ac:dyDescent="0.45">
      <c r="A197" t="s">
        <v>52</v>
      </c>
      <c r="B197">
        <v>2018</v>
      </c>
      <c r="C197" t="s">
        <v>3554</v>
      </c>
      <c r="D197" t="s">
        <v>3585</v>
      </c>
      <c r="E197" t="s">
        <v>266</v>
      </c>
      <c r="F197">
        <v>0</v>
      </c>
      <c r="G197">
        <v>0</v>
      </c>
      <c r="I197">
        <v>0</v>
      </c>
      <c r="J197">
        <v>0</v>
      </c>
      <c r="K197">
        <v>0</v>
      </c>
      <c r="L197">
        <v>0</v>
      </c>
      <c r="M197">
        <v>0</v>
      </c>
      <c r="O197">
        <v>45</v>
      </c>
    </row>
    <row r="198" spans="1:15" x14ac:dyDescent="0.45">
      <c r="A198" t="s">
        <v>52</v>
      </c>
      <c r="B198">
        <v>2018</v>
      </c>
      <c r="C198" t="s">
        <v>3554</v>
      </c>
      <c r="D198" t="s">
        <v>3586</v>
      </c>
      <c r="E198" t="s">
        <v>266</v>
      </c>
      <c r="F198">
        <v>12</v>
      </c>
      <c r="G198">
        <v>1</v>
      </c>
      <c r="H198">
        <v>16.583333969116211</v>
      </c>
      <c r="I198">
        <v>0.25</v>
      </c>
      <c r="J198">
        <v>0.33329999999999999</v>
      </c>
      <c r="K198">
        <v>0.75</v>
      </c>
      <c r="L198">
        <v>0</v>
      </c>
      <c r="M198">
        <v>0</v>
      </c>
      <c r="N198">
        <v>2.5834000110626221</v>
      </c>
      <c r="O198">
        <v>40</v>
      </c>
    </row>
    <row r="199" spans="1:15" x14ac:dyDescent="0.45">
      <c r="A199" t="s">
        <v>52</v>
      </c>
      <c r="B199">
        <v>2018</v>
      </c>
      <c r="C199" t="s">
        <v>3554</v>
      </c>
      <c r="D199" t="s">
        <v>3587</v>
      </c>
      <c r="E199" t="s">
        <v>266</v>
      </c>
      <c r="F199">
        <v>80</v>
      </c>
      <c r="G199">
        <v>25.200000762939453</v>
      </c>
      <c r="H199">
        <v>24.375</v>
      </c>
      <c r="I199">
        <v>0.1125</v>
      </c>
      <c r="J199">
        <v>0.21249999999999999</v>
      </c>
      <c r="K199">
        <v>0.24690000000000001</v>
      </c>
      <c r="L199">
        <v>0</v>
      </c>
      <c r="M199">
        <v>0</v>
      </c>
      <c r="N199">
        <v>2.9625000953674316</v>
      </c>
      <c r="O199">
        <v>35</v>
      </c>
    </row>
    <row r="200" spans="1:15" x14ac:dyDescent="0.45">
      <c r="A200" t="s">
        <v>52</v>
      </c>
      <c r="B200">
        <v>2018</v>
      </c>
      <c r="C200" t="s">
        <v>3554</v>
      </c>
      <c r="D200" t="s">
        <v>3588</v>
      </c>
      <c r="E200" t="s">
        <v>266</v>
      </c>
      <c r="F200">
        <v>0</v>
      </c>
      <c r="G200">
        <v>0</v>
      </c>
      <c r="I200">
        <v>0</v>
      </c>
      <c r="J200">
        <v>0</v>
      </c>
      <c r="K200">
        <v>0</v>
      </c>
      <c r="L200">
        <v>0</v>
      </c>
      <c r="M200">
        <v>0</v>
      </c>
      <c r="O200">
        <v>35</v>
      </c>
    </row>
    <row r="201" spans="1:15" x14ac:dyDescent="0.45">
      <c r="A201" t="s">
        <v>52</v>
      </c>
      <c r="B201">
        <v>2018</v>
      </c>
      <c r="C201" t="s">
        <v>3554</v>
      </c>
      <c r="D201" t="s">
        <v>3589</v>
      </c>
      <c r="E201" t="s">
        <v>266</v>
      </c>
      <c r="F201">
        <v>0</v>
      </c>
      <c r="G201">
        <v>0</v>
      </c>
      <c r="I201">
        <v>0</v>
      </c>
      <c r="J201">
        <v>0</v>
      </c>
      <c r="K201">
        <v>0</v>
      </c>
      <c r="L201">
        <v>0</v>
      </c>
      <c r="M201">
        <v>0</v>
      </c>
      <c r="O201">
        <v>40</v>
      </c>
    </row>
    <row r="202" spans="1:15" x14ac:dyDescent="0.45">
      <c r="A202" t="s">
        <v>52</v>
      </c>
      <c r="B202">
        <v>2018</v>
      </c>
      <c r="C202" t="s">
        <v>3554</v>
      </c>
      <c r="D202" t="s">
        <v>3590</v>
      </c>
      <c r="E202" t="s">
        <v>266</v>
      </c>
      <c r="F202">
        <v>0</v>
      </c>
      <c r="G202">
        <v>0</v>
      </c>
      <c r="I202">
        <v>0</v>
      </c>
      <c r="J202">
        <v>0</v>
      </c>
      <c r="K202">
        <v>0</v>
      </c>
      <c r="L202">
        <v>0</v>
      </c>
      <c r="M202">
        <v>0</v>
      </c>
      <c r="O202">
        <v>35</v>
      </c>
    </row>
    <row r="203" spans="1:15" x14ac:dyDescent="0.45">
      <c r="A203" t="s">
        <v>52</v>
      </c>
      <c r="B203">
        <v>2018</v>
      </c>
      <c r="C203" t="s">
        <v>3554</v>
      </c>
      <c r="D203" t="s">
        <v>3591</v>
      </c>
      <c r="E203" t="s">
        <v>266</v>
      </c>
      <c r="F203">
        <v>29</v>
      </c>
      <c r="G203">
        <v>23.200000762939453</v>
      </c>
      <c r="H203">
        <v>48.862068176269531</v>
      </c>
      <c r="I203">
        <v>0.48280000000000001</v>
      </c>
      <c r="J203">
        <v>0.3448</v>
      </c>
      <c r="K203">
        <v>0.48280000000000001</v>
      </c>
      <c r="L203">
        <v>0</v>
      </c>
      <c r="M203">
        <v>0</v>
      </c>
      <c r="N203">
        <v>1.8274999856948853</v>
      </c>
      <c r="O203">
        <v>35</v>
      </c>
    </row>
    <row r="204" spans="1:15" x14ac:dyDescent="0.45">
      <c r="A204" t="s">
        <v>52</v>
      </c>
      <c r="B204">
        <v>2018</v>
      </c>
      <c r="C204" t="s">
        <v>3554</v>
      </c>
      <c r="D204" t="s">
        <v>3592</v>
      </c>
      <c r="E204" t="s">
        <v>266</v>
      </c>
      <c r="F204">
        <v>0</v>
      </c>
      <c r="G204">
        <v>0</v>
      </c>
      <c r="I204">
        <v>0</v>
      </c>
      <c r="J204">
        <v>0</v>
      </c>
      <c r="K204">
        <v>0</v>
      </c>
      <c r="L204">
        <v>0</v>
      </c>
      <c r="M204">
        <v>0</v>
      </c>
      <c r="O204">
        <v>35</v>
      </c>
    </row>
    <row r="205" spans="1:15" x14ac:dyDescent="0.45">
      <c r="A205" t="s">
        <v>52</v>
      </c>
      <c r="B205">
        <v>2018</v>
      </c>
      <c r="C205" t="s">
        <v>3554</v>
      </c>
      <c r="D205" t="s">
        <v>3593</v>
      </c>
      <c r="E205" t="s">
        <v>266</v>
      </c>
      <c r="F205">
        <v>17</v>
      </c>
      <c r="G205">
        <v>0</v>
      </c>
      <c r="H205">
        <v>4.5882353782653809</v>
      </c>
      <c r="I205">
        <v>0</v>
      </c>
      <c r="J205">
        <v>0</v>
      </c>
      <c r="K205">
        <v>0</v>
      </c>
      <c r="L205">
        <v>0</v>
      </c>
      <c r="M205">
        <v>0</v>
      </c>
      <c r="N205">
        <v>4</v>
      </c>
      <c r="O205">
        <v>40</v>
      </c>
    </row>
    <row r="206" spans="1:15" x14ac:dyDescent="0.45">
      <c r="A206" t="s">
        <v>52</v>
      </c>
      <c r="B206">
        <v>2018</v>
      </c>
      <c r="C206" t="s">
        <v>3555</v>
      </c>
      <c r="D206" t="s">
        <v>3594</v>
      </c>
      <c r="E206" t="s">
        <v>266</v>
      </c>
      <c r="F206">
        <v>15</v>
      </c>
      <c r="G206">
        <v>5.8000001907348633</v>
      </c>
      <c r="H206">
        <v>32.333332061767578</v>
      </c>
      <c r="I206">
        <v>0</v>
      </c>
      <c r="J206">
        <v>0.35289999999999999</v>
      </c>
      <c r="K206">
        <v>0.33329999999999999</v>
      </c>
      <c r="L206">
        <v>0</v>
      </c>
      <c r="M206">
        <v>0</v>
      </c>
      <c r="N206">
        <v>3</v>
      </c>
      <c r="O206">
        <v>40</v>
      </c>
    </row>
    <row r="207" spans="1:15" x14ac:dyDescent="0.45">
      <c r="A207" t="s">
        <v>5034</v>
      </c>
      <c r="B207">
        <v>2018</v>
      </c>
      <c r="C207" t="s">
        <v>3546</v>
      </c>
      <c r="D207" t="s">
        <v>3557</v>
      </c>
      <c r="E207" t="s">
        <v>106</v>
      </c>
      <c r="F207">
        <v>0</v>
      </c>
      <c r="G207">
        <v>0</v>
      </c>
      <c r="I207">
        <v>0</v>
      </c>
      <c r="J207">
        <v>0</v>
      </c>
      <c r="K207">
        <v>0</v>
      </c>
      <c r="L207">
        <v>0</v>
      </c>
      <c r="M207">
        <v>0</v>
      </c>
      <c r="O207">
        <v>70</v>
      </c>
    </row>
    <row r="208" spans="1:15" x14ac:dyDescent="0.45">
      <c r="A208" t="s">
        <v>5034</v>
      </c>
      <c r="B208">
        <v>2018</v>
      </c>
      <c r="C208" t="s">
        <v>3546</v>
      </c>
      <c r="D208" t="s">
        <v>3558</v>
      </c>
      <c r="E208" t="s">
        <v>106</v>
      </c>
      <c r="F208">
        <v>4</v>
      </c>
      <c r="G208">
        <v>0</v>
      </c>
      <c r="H208">
        <v>40.5</v>
      </c>
      <c r="I208">
        <v>4.6699999999999998E-2</v>
      </c>
      <c r="J208">
        <v>0.63770000000000004</v>
      </c>
      <c r="K208">
        <v>4.6699999999999998E-2</v>
      </c>
      <c r="L208">
        <v>0</v>
      </c>
      <c r="M208">
        <v>0</v>
      </c>
      <c r="N208">
        <v>2.2688999176025391</v>
      </c>
      <c r="O208">
        <v>70</v>
      </c>
    </row>
    <row r="209" spans="1:15" x14ac:dyDescent="0.45">
      <c r="A209" t="s">
        <v>5034</v>
      </c>
      <c r="B209">
        <v>2018</v>
      </c>
      <c r="C209" t="s">
        <v>3546</v>
      </c>
      <c r="D209" t="s">
        <v>3559</v>
      </c>
      <c r="E209" t="s">
        <v>106</v>
      </c>
      <c r="F209">
        <v>265</v>
      </c>
      <c r="G209">
        <v>2.2000000476837158</v>
      </c>
      <c r="H209">
        <v>12.494339942932129</v>
      </c>
      <c r="I209">
        <v>2.8999999999999998E-3</v>
      </c>
      <c r="J209">
        <v>1.61E-2</v>
      </c>
      <c r="K209">
        <v>1.095E-2</v>
      </c>
      <c r="L209">
        <v>0</v>
      </c>
      <c r="M209">
        <v>0</v>
      </c>
      <c r="N209">
        <v>3.7244999408721924</v>
      </c>
      <c r="O209">
        <v>45</v>
      </c>
    </row>
    <row r="210" spans="1:15" x14ac:dyDescent="0.45">
      <c r="A210" t="s">
        <v>5034</v>
      </c>
      <c r="B210">
        <v>2018</v>
      </c>
      <c r="C210" t="s">
        <v>3547</v>
      </c>
      <c r="D210" t="s">
        <v>3560</v>
      </c>
      <c r="E210" t="s">
        <v>106</v>
      </c>
      <c r="F210">
        <v>0</v>
      </c>
      <c r="G210">
        <v>0</v>
      </c>
      <c r="I210">
        <v>0</v>
      </c>
      <c r="J210">
        <v>0</v>
      </c>
      <c r="K210">
        <v>0</v>
      </c>
      <c r="L210">
        <v>0</v>
      </c>
      <c r="M210">
        <v>0</v>
      </c>
      <c r="O210">
        <v>60</v>
      </c>
    </row>
    <row r="211" spans="1:15" x14ac:dyDescent="0.45">
      <c r="A211" t="s">
        <v>5034</v>
      </c>
      <c r="B211">
        <v>2018</v>
      </c>
      <c r="C211" t="s">
        <v>3547</v>
      </c>
      <c r="D211" t="s">
        <v>3561</v>
      </c>
      <c r="E211" t="s">
        <v>106</v>
      </c>
      <c r="F211">
        <v>2021</v>
      </c>
      <c r="G211">
        <v>42.299999237060547</v>
      </c>
      <c r="H211">
        <v>23.017812728881836</v>
      </c>
      <c r="I211">
        <v>4.19E-2</v>
      </c>
      <c r="J211">
        <v>5.33E-2</v>
      </c>
      <c r="K211">
        <v>6.855E-2</v>
      </c>
      <c r="L211">
        <v>0</v>
      </c>
      <c r="M211">
        <v>0</v>
      </c>
      <c r="N211">
        <v>3.3064000606536865</v>
      </c>
      <c r="O211">
        <v>60</v>
      </c>
    </row>
    <row r="212" spans="1:15" x14ac:dyDescent="0.45">
      <c r="A212" t="s">
        <v>5034</v>
      </c>
      <c r="B212">
        <v>2018</v>
      </c>
      <c r="C212" t="s">
        <v>3547</v>
      </c>
      <c r="D212" t="s">
        <v>3562</v>
      </c>
      <c r="E212" t="s">
        <v>106</v>
      </c>
      <c r="F212">
        <v>0</v>
      </c>
      <c r="G212">
        <v>0</v>
      </c>
      <c r="I212">
        <v>0</v>
      </c>
      <c r="J212">
        <v>0</v>
      </c>
      <c r="K212">
        <v>0</v>
      </c>
      <c r="L212">
        <v>0</v>
      </c>
      <c r="M212">
        <v>0</v>
      </c>
      <c r="O212">
        <v>60</v>
      </c>
    </row>
    <row r="213" spans="1:15" x14ac:dyDescent="0.45">
      <c r="A213" t="s">
        <v>5034</v>
      </c>
      <c r="B213">
        <v>2018</v>
      </c>
      <c r="C213" t="s">
        <v>3600</v>
      </c>
      <c r="D213" t="s">
        <v>3601</v>
      </c>
      <c r="E213" t="s">
        <v>266</v>
      </c>
      <c r="F213">
        <v>2483</v>
      </c>
      <c r="G213">
        <v>43.5</v>
      </c>
      <c r="H213">
        <v>26.815143585205078</v>
      </c>
      <c r="I213">
        <v>2.7699999999999999E-2</v>
      </c>
      <c r="J213">
        <v>9.3200000000000005E-2</v>
      </c>
      <c r="K213">
        <v>2.7699999999999999E-2</v>
      </c>
      <c r="L213">
        <v>0</v>
      </c>
      <c r="M213">
        <v>0</v>
      </c>
      <c r="N213">
        <v>2.9686999320983887</v>
      </c>
      <c r="O213">
        <v>60</v>
      </c>
    </row>
    <row r="214" spans="1:15" x14ac:dyDescent="0.45">
      <c r="A214" t="s">
        <v>5034</v>
      </c>
      <c r="B214">
        <v>2018</v>
      </c>
      <c r="C214" t="s">
        <v>3600</v>
      </c>
      <c r="D214" t="s">
        <v>3602</v>
      </c>
      <c r="E214" t="s">
        <v>266</v>
      </c>
      <c r="F214">
        <v>0</v>
      </c>
      <c r="G214">
        <v>0</v>
      </c>
      <c r="I214">
        <v>0</v>
      </c>
      <c r="J214">
        <v>0</v>
      </c>
      <c r="K214">
        <v>0</v>
      </c>
      <c r="L214">
        <v>0</v>
      </c>
      <c r="M214">
        <v>0</v>
      </c>
      <c r="N214">
        <v>3.8333001136779785</v>
      </c>
      <c r="O214">
        <v>60</v>
      </c>
    </row>
    <row r="215" spans="1:15" x14ac:dyDescent="0.45">
      <c r="A215" t="s">
        <v>5034</v>
      </c>
      <c r="B215">
        <v>2018</v>
      </c>
      <c r="C215" t="s">
        <v>3600</v>
      </c>
      <c r="D215" t="s">
        <v>3541</v>
      </c>
      <c r="E215" t="s">
        <v>266</v>
      </c>
      <c r="F215">
        <v>27187</v>
      </c>
      <c r="G215">
        <v>2270.60009765625</v>
      </c>
      <c r="H215">
        <v>21.605546951293945</v>
      </c>
      <c r="I215">
        <v>6.6299999999999998E-2</v>
      </c>
      <c r="J215">
        <v>4.4400000000000002E-2</v>
      </c>
      <c r="K215">
        <v>8.8499999999999995E-2</v>
      </c>
      <c r="L215">
        <v>0</v>
      </c>
      <c r="M215">
        <v>0</v>
      </c>
      <c r="N215">
        <v>3.3103001117706299</v>
      </c>
      <c r="O215">
        <v>45</v>
      </c>
    </row>
    <row r="216" spans="1:15" x14ac:dyDescent="0.45">
      <c r="A216" t="s">
        <v>5034</v>
      </c>
      <c r="B216">
        <v>2018</v>
      </c>
      <c r="C216" t="s">
        <v>3548</v>
      </c>
      <c r="D216" t="s">
        <v>3563</v>
      </c>
      <c r="E216" t="s">
        <v>266</v>
      </c>
      <c r="F216">
        <v>501</v>
      </c>
      <c r="H216">
        <v>17.804391860961914</v>
      </c>
      <c r="I216">
        <v>1.2500000000000001E-2</v>
      </c>
      <c r="J216">
        <v>7.7200000000000005E-2</v>
      </c>
      <c r="K216">
        <v>5.11E-2</v>
      </c>
      <c r="L216">
        <v>0</v>
      </c>
      <c r="M216">
        <v>0</v>
      </c>
      <c r="N216">
        <v>3.4614999294281006</v>
      </c>
    </row>
    <row r="217" spans="1:15" x14ac:dyDescent="0.45">
      <c r="A217" t="s">
        <v>5034</v>
      </c>
      <c r="B217">
        <v>2018</v>
      </c>
      <c r="C217" t="s">
        <v>196</v>
      </c>
      <c r="D217" t="s">
        <v>3564</v>
      </c>
      <c r="E217" t="s">
        <v>266</v>
      </c>
      <c r="F217">
        <v>0</v>
      </c>
      <c r="G217">
        <v>0</v>
      </c>
      <c r="I217">
        <v>0</v>
      </c>
      <c r="J217">
        <v>0</v>
      </c>
      <c r="K217">
        <v>0</v>
      </c>
      <c r="L217">
        <v>0</v>
      </c>
      <c r="M217">
        <v>0</v>
      </c>
      <c r="O217">
        <v>45</v>
      </c>
    </row>
    <row r="218" spans="1:15" x14ac:dyDescent="0.45">
      <c r="A218" t="s">
        <v>5034</v>
      </c>
      <c r="B218">
        <v>2018</v>
      </c>
      <c r="C218" t="s">
        <v>196</v>
      </c>
      <c r="D218" t="s">
        <v>3565</v>
      </c>
      <c r="E218" t="s">
        <v>266</v>
      </c>
      <c r="F218">
        <v>26</v>
      </c>
      <c r="G218">
        <v>5.8000001907348633</v>
      </c>
      <c r="H218">
        <v>25.730770111083984</v>
      </c>
      <c r="I218">
        <v>0.36109999999999998</v>
      </c>
      <c r="J218">
        <v>0.1111</v>
      </c>
      <c r="K218">
        <v>0.1111</v>
      </c>
      <c r="L218">
        <v>0</v>
      </c>
      <c r="M218">
        <v>0</v>
      </c>
      <c r="N218">
        <v>2.4723000526428223</v>
      </c>
      <c r="O218">
        <v>40</v>
      </c>
    </row>
    <row r="219" spans="1:15" x14ac:dyDescent="0.45">
      <c r="A219" t="s">
        <v>5034</v>
      </c>
      <c r="B219">
        <v>2018</v>
      </c>
      <c r="C219" t="s">
        <v>196</v>
      </c>
      <c r="D219" t="s">
        <v>3566</v>
      </c>
      <c r="E219" t="s">
        <v>266</v>
      </c>
      <c r="F219">
        <v>481</v>
      </c>
      <c r="G219">
        <v>19.100000381469727</v>
      </c>
      <c r="H219">
        <v>15.673596382141113</v>
      </c>
      <c r="I219">
        <v>4.4000000000000003E-3</v>
      </c>
      <c r="J219">
        <v>4.19E-2</v>
      </c>
      <c r="K219">
        <v>2.46781115879828E-2</v>
      </c>
      <c r="L219">
        <v>0</v>
      </c>
      <c r="M219">
        <v>0</v>
      </c>
      <c r="N219">
        <v>3.5938999652862549</v>
      </c>
      <c r="O219">
        <v>40</v>
      </c>
    </row>
    <row r="220" spans="1:15" x14ac:dyDescent="0.45">
      <c r="A220" t="s">
        <v>5034</v>
      </c>
      <c r="B220">
        <v>2018</v>
      </c>
      <c r="C220" t="s">
        <v>196</v>
      </c>
      <c r="D220" t="s">
        <v>3567</v>
      </c>
      <c r="E220" t="s">
        <v>266</v>
      </c>
      <c r="F220">
        <v>0</v>
      </c>
      <c r="G220">
        <v>0</v>
      </c>
      <c r="I220">
        <v>0</v>
      </c>
      <c r="J220">
        <v>0</v>
      </c>
      <c r="K220">
        <v>0</v>
      </c>
      <c r="L220">
        <v>0</v>
      </c>
      <c r="M220">
        <v>0</v>
      </c>
      <c r="O220">
        <v>35</v>
      </c>
    </row>
    <row r="221" spans="1:15" x14ac:dyDescent="0.45">
      <c r="A221" t="s">
        <v>5034</v>
      </c>
      <c r="B221">
        <v>2018</v>
      </c>
      <c r="C221" t="s">
        <v>196</v>
      </c>
      <c r="D221" t="s">
        <v>3568</v>
      </c>
      <c r="E221" t="s">
        <v>266</v>
      </c>
      <c r="F221">
        <v>7650</v>
      </c>
      <c r="G221">
        <v>325</v>
      </c>
      <c r="H221">
        <v>12.947039604187012</v>
      </c>
      <c r="I221">
        <v>2.52E-2</v>
      </c>
      <c r="J221">
        <v>1.9199999999999998E-2</v>
      </c>
      <c r="K221">
        <v>3.4799999999999998E-2</v>
      </c>
      <c r="L221">
        <v>0</v>
      </c>
      <c r="M221">
        <v>1400</v>
      </c>
      <c r="N221">
        <v>3.7274999618530273</v>
      </c>
      <c r="O221">
        <v>35</v>
      </c>
    </row>
    <row r="222" spans="1:15" x14ac:dyDescent="0.45">
      <c r="A222" t="s">
        <v>5034</v>
      </c>
      <c r="B222">
        <v>2018</v>
      </c>
      <c r="C222" t="s">
        <v>3549</v>
      </c>
      <c r="D222" t="s">
        <v>3569</v>
      </c>
      <c r="E222" t="s">
        <v>266</v>
      </c>
      <c r="F222">
        <v>2176</v>
      </c>
      <c r="G222">
        <v>169.60000610351563</v>
      </c>
      <c r="H222">
        <v>15.629595756530762</v>
      </c>
      <c r="I222">
        <v>4.3900000000000002E-2</v>
      </c>
      <c r="J222">
        <v>7.0400000000000004E-2</v>
      </c>
      <c r="K222">
        <v>2.1950000000000001E-2</v>
      </c>
      <c r="L222">
        <v>0</v>
      </c>
      <c r="M222">
        <v>0</v>
      </c>
      <c r="N222">
        <v>3.5564999580383301</v>
      </c>
      <c r="O222">
        <v>45</v>
      </c>
    </row>
    <row r="223" spans="1:15" x14ac:dyDescent="0.45">
      <c r="A223" t="s">
        <v>5034</v>
      </c>
      <c r="B223">
        <v>2018</v>
      </c>
      <c r="C223" t="s">
        <v>3549</v>
      </c>
      <c r="D223" t="s">
        <v>3570</v>
      </c>
      <c r="E223" t="s">
        <v>266</v>
      </c>
      <c r="F223">
        <v>5154</v>
      </c>
      <c r="G223">
        <v>743.5999755859375</v>
      </c>
      <c r="H223">
        <v>21.781723022460938</v>
      </c>
      <c r="I223">
        <v>9.4299999999999995E-2</v>
      </c>
      <c r="J223">
        <v>0.1129</v>
      </c>
      <c r="K223">
        <v>4.7149999999999997E-2</v>
      </c>
      <c r="L223">
        <v>0</v>
      </c>
      <c r="M223">
        <v>0</v>
      </c>
      <c r="N223">
        <v>3.2941999435424805</v>
      </c>
      <c r="O223">
        <v>45</v>
      </c>
    </row>
    <row r="224" spans="1:15" x14ac:dyDescent="0.45">
      <c r="A224" t="s">
        <v>5034</v>
      </c>
      <c r="B224">
        <v>2018</v>
      </c>
      <c r="C224" t="s">
        <v>3549</v>
      </c>
      <c r="D224" t="s">
        <v>3571</v>
      </c>
      <c r="E224" t="s">
        <v>266</v>
      </c>
      <c r="F224">
        <v>2</v>
      </c>
      <c r="G224">
        <v>1.3999999761581421</v>
      </c>
      <c r="H224">
        <v>48</v>
      </c>
      <c r="I224">
        <v>0</v>
      </c>
      <c r="J224">
        <v>1</v>
      </c>
      <c r="K224">
        <v>0</v>
      </c>
      <c r="L224">
        <v>0</v>
      </c>
      <c r="M224">
        <v>0</v>
      </c>
      <c r="N224">
        <v>2</v>
      </c>
      <c r="O224">
        <v>45</v>
      </c>
    </row>
    <row r="225" spans="1:15" x14ac:dyDescent="0.45">
      <c r="A225" t="s">
        <v>5034</v>
      </c>
      <c r="B225">
        <v>2018</v>
      </c>
      <c r="C225" t="s">
        <v>3550</v>
      </c>
      <c r="D225" t="s">
        <v>3572</v>
      </c>
      <c r="E225" t="s">
        <v>106</v>
      </c>
      <c r="F225">
        <v>343.71914672851563</v>
      </c>
      <c r="G225">
        <v>0</v>
      </c>
      <c r="H225">
        <v>17.667192459106445</v>
      </c>
      <c r="I225">
        <v>1.5699999999999999E-2</v>
      </c>
      <c r="J225">
        <v>5.4300000000000001E-2</v>
      </c>
      <c r="K225">
        <v>1.5699999999999999E-2</v>
      </c>
      <c r="L225">
        <v>0</v>
      </c>
      <c r="M225">
        <v>0</v>
      </c>
      <c r="N225">
        <v>3.4813001155853271</v>
      </c>
      <c r="O225">
        <v>70</v>
      </c>
    </row>
    <row r="226" spans="1:15" x14ac:dyDescent="0.45">
      <c r="A226" t="s">
        <v>5034</v>
      </c>
      <c r="B226">
        <v>2018</v>
      </c>
      <c r="C226" t="s">
        <v>3551</v>
      </c>
      <c r="D226" t="s">
        <v>3573</v>
      </c>
      <c r="E226" t="s">
        <v>106</v>
      </c>
      <c r="F226">
        <v>96</v>
      </c>
      <c r="G226">
        <v>14.300000190734863</v>
      </c>
      <c r="H226">
        <v>39.822917938232422</v>
      </c>
      <c r="I226">
        <v>0.27100000000000002</v>
      </c>
      <c r="J226">
        <v>0.10920000000000001</v>
      </c>
      <c r="K226">
        <v>0.3256</v>
      </c>
      <c r="L226">
        <v>0</v>
      </c>
      <c r="M226">
        <v>0</v>
      </c>
      <c r="N226">
        <v>2.4679999351501465</v>
      </c>
      <c r="O226">
        <v>60</v>
      </c>
    </row>
    <row r="227" spans="1:15" x14ac:dyDescent="0.45">
      <c r="A227" t="s">
        <v>5034</v>
      </c>
      <c r="B227">
        <v>2018</v>
      </c>
      <c r="C227" t="s">
        <v>3552</v>
      </c>
      <c r="D227" t="s">
        <v>3574</v>
      </c>
      <c r="E227" t="s">
        <v>106</v>
      </c>
      <c r="F227">
        <v>0</v>
      </c>
      <c r="G227">
        <v>0</v>
      </c>
      <c r="I227">
        <v>0</v>
      </c>
      <c r="J227">
        <v>0</v>
      </c>
      <c r="K227">
        <v>0</v>
      </c>
      <c r="L227">
        <v>0</v>
      </c>
      <c r="M227">
        <v>0</v>
      </c>
      <c r="O227">
        <v>70</v>
      </c>
    </row>
    <row r="228" spans="1:15" x14ac:dyDescent="0.45">
      <c r="A228" t="s">
        <v>5034</v>
      </c>
      <c r="B228">
        <v>2018</v>
      </c>
      <c r="C228" t="s">
        <v>3552</v>
      </c>
      <c r="D228" t="s">
        <v>3575</v>
      </c>
      <c r="E228" t="s">
        <v>106</v>
      </c>
      <c r="F228">
        <v>0</v>
      </c>
      <c r="G228">
        <v>0</v>
      </c>
      <c r="I228">
        <v>0</v>
      </c>
      <c r="J228">
        <v>0</v>
      </c>
      <c r="K228">
        <v>0</v>
      </c>
      <c r="L228">
        <v>0</v>
      </c>
      <c r="M228">
        <v>0</v>
      </c>
      <c r="O228">
        <v>70</v>
      </c>
    </row>
    <row r="229" spans="1:15" x14ac:dyDescent="0.45">
      <c r="A229" t="s">
        <v>5034</v>
      </c>
      <c r="B229">
        <v>2018</v>
      </c>
      <c r="C229" t="s">
        <v>3552</v>
      </c>
      <c r="D229" t="s">
        <v>3576</v>
      </c>
      <c r="E229" t="s">
        <v>106</v>
      </c>
      <c r="F229">
        <v>0</v>
      </c>
      <c r="G229">
        <v>0</v>
      </c>
      <c r="I229">
        <v>0</v>
      </c>
      <c r="J229">
        <v>0</v>
      </c>
      <c r="K229">
        <v>0</v>
      </c>
      <c r="L229">
        <v>0</v>
      </c>
      <c r="M229">
        <v>0</v>
      </c>
      <c r="O229">
        <v>70</v>
      </c>
    </row>
    <row r="230" spans="1:15" x14ac:dyDescent="0.45">
      <c r="A230" t="s">
        <v>5034</v>
      </c>
      <c r="B230">
        <v>2018</v>
      </c>
      <c r="C230" t="s">
        <v>3552</v>
      </c>
      <c r="D230" t="s">
        <v>3577</v>
      </c>
      <c r="E230" t="s">
        <v>106</v>
      </c>
      <c r="F230">
        <v>0</v>
      </c>
      <c r="G230">
        <v>0</v>
      </c>
      <c r="I230">
        <v>0</v>
      </c>
      <c r="J230">
        <v>0</v>
      </c>
      <c r="K230">
        <v>0</v>
      </c>
      <c r="L230">
        <v>0</v>
      </c>
      <c r="M230">
        <v>0</v>
      </c>
      <c r="O230">
        <v>45</v>
      </c>
    </row>
    <row r="231" spans="1:15" x14ac:dyDescent="0.45">
      <c r="A231" t="s">
        <v>5034</v>
      </c>
      <c r="B231">
        <v>2018</v>
      </c>
      <c r="C231" t="s">
        <v>3552</v>
      </c>
      <c r="D231" t="s">
        <v>3578</v>
      </c>
      <c r="E231" t="s">
        <v>106</v>
      </c>
      <c r="F231">
        <v>0</v>
      </c>
      <c r="G231">
        <v>0</v>
      </c>
      <c r="I231">
        <v>0</v>
      </c>
      <c r="J231">
        <v>0</v>
      </c>
      <c r="K231">
        <v>0</v>
      </c>
      <c r="L231">
        <v>0</v>
      </c>
      <c r="M231">
        <v>0</v>
      </c>
      <c r="O231">
        <v>70</v>
      </c>
    </row>
    <row r="232" spans="1:15" x14ac:dyDescent="0.45">
      <c r="A232" t="s">
        <v>5034</v>
      </c>
      <c r="B232">
        <v>2018</v>
      </c>
      <c r="C232" t="s">
        <v>3552</v>
      </c>
      <c r="D232" t="s">
        <v>3579</v>
      </c>
      <c r="E232" t="s">
        <v>106</v>
      </c>
      <c r="F232">
        <v>0</v>
      </c>
      <c r="G232">
        <v>0</v>
      </c>
      <c r="I232">
        <v>0</v>
      </c>
      <c r="J232">
        <v>0</v>
      </c>
      <c r="K232">
        <v>0</v>
      </c>
      <c r="L232">
        <v>0</v>
      </c>
      <c r="M232">
        <v>0</v>
      </c>
      <c r="O232">
        <v>70</v>
      </c>
    </row>
    <row r="233" spans="1:15" x14ac:dyDescent="0.45">
      <c r="A233" t="s">
        <v>5034</v>
      </c>
      <c r="B233">
        <v>2018</v>
      </c>
      <c r="C233" t="s">
        <v>3552</v>
      </c>
      <c r="D233" t="s">
        <v>3580</v>
      </c>
      <c r="E233" t="s">
        <v>106</v>
      </c>
      <c r="F233">
        <v>0</v>
      </c>
      <c r="G233">
        <v>0</v>
      </c>
      <c r="I233">
        <v>0</v>
      </c>
      <c r="J233">
        <v>0</v>
      </c>
      <c r="K233">
        <v>0</v>
      </c>
      <c r="L233">
        <v>0</v>
      </c>
      <c r="M233">
        <v>0</v>
      </c>
      <c r="O233">
        <v>70</v>
      </c>
    </row>
    <row r="234" spans="1:15" x14ac:dyDescent="0.45">
      <c r="A234" t="s">
        <v>5034</v>
      </c>
      <c r="B234">
        <v>2018</v>
      </c>
      <c r="C234" t="s">
        <v>3552</v>
      </c>
      <c r="D234" t="s">
        <v>3581</v>
      </c>
      <c r="E234" t="s">
        <v>106</v>
      </c>
      <c r="F234">
        <v>7</v>
      </c>
      <c r="G234">
        <v>0</v>
      </c>
      <c r="H234">
        <v>25</v>
      </c>
      <c r="I234">
        <v>0</v>
      </c>
      <c r="J234">
        <v>0</v>
      </c>
      <c r="K234">
        <v>0</v>
      </c>
      <c r="L234">
        <v>0</v>
      </c>
      <c r="M234">
        <v>0</v>
      </c>
      <c r="N234">
        <v>3.3385000228881836</v>
      </c>
      <c r="O234">
        <v>45</v>
      </c>
    </row>
    <row r="235" spans="1:15" x14ac:dyDescent="0.45">
      <c r="A235" t="s">
        <v>5034</v>
      </c>
      <c r="B235">
        <v>2018</v>
      </c>
      <c r="C235" t="s">
        <v>3552</v>
      </c>
      <c r="D235" t="s">
        <v>3582</v>
      </c>
      <c r="E235" t="s">
        <v>106</v>
      </c>
      <c r="F235">
        <v>0</v>
      </c>
      <c r="G235">
        <v>0</v>
      </c>
      <c r="I235">
        <v>0</v>
      </c>
      <c r="J235">
        <v>0</v>
      </c>
      <c r="K235">
        <v>0</v>
      </c>
      <c r="L235">
        <v>0</v>
      </c>
      <c r="M235">
        <v>0</v>
      </c>
      <c r="O235">
        <v>70</v>
      </c>
    </row>
    <row r="236" spans="1:15" x14ac:dyDescent="0.45">
      <c r="A236" t="s">
        <v>5034</v>
      </c>
      <c r="B236">
        <v>2018</v>
      </c>
      <c r="C236" t="s">
        <v>3553</v>
      </c>
      <c r="D236" t="s">
        <v>3583</v>
      </c>
      <c r="E236" t="s">
        <v>106</v>
      </c>
      <c r="F236">
        <v>0</v>
      </c>
      <c r="G236">
        <v>0</v>
      </c>
      <c r="I236">
        <v>0</v>
      </c>
      <c r="J236">
        <v>0</v>
      </c>
      <c r="K236">
        <v>0</v>
      </c>
      <c r="L236">
        <v>0</v>
      </c>
      <c r="M236">
        <v>0</v>
      </c>
      <c r="O236">
        <v>60</v>
      </c>
    </row>
    <row r="237" spans="1:15" x14ac:dyDescent="0.45">
      <c r="A237" t="s">
        <v>5034</v>
      </c>
      <c r="B237">
        <v>2018</v>
      </c>
      <c r="C237" t="s">
        <v>3553</v>
      </c>
      <c r="D237" t="s">
        <v>3584</v>
      </c>
      <c r="E237" t="s">
        <v>106</v>
      </c>
      <c r="F237">
        <v>387</v>
      </c>
      <c r="G237">
        <v>0</v>
      </c>
      <c r="H237">
        <v>18.470283508300781</v>
      </c>
      <c r="I237">
        <v>3.5999999999999999E-3</v>
      </c>
      <c r="J237">
        <v>1.41E-2</v>
      </c>
      <c r="K237">
        <v>1.065E-2</v>
      </c>
      <c r="L237">
        <v>0</v>
      </c>
      <c r="M237">
        <v>0</v>
      </c>
      <c r="N237">
        <v>3.7142000198364258</v>
      </c>
      <c r="O237">
        <v>60</v>
      </c>
    </row>
    <row r="238" spans="1:15" x14ac:dyDescent="0.45">
      <c r="A238" t="s">
        <v>5034</v>
      </c>
      <c r="B238">
        <v>2018</v>
      </c>
      <c r="C238" t="s">
        <v>3554</v>
      </c>
      <c r="D238" t="s">
        <v>3585</v>
      </c>
      <c r="E238" t="s">
        <v>266</v>
      </c>
      <c r="F238">
        <v>0</v>
      </c>
      <c r="G238">
        <v>0</v>
      </c>
      <c r="I238">
        <v>0</v>
      </c>
      <c r="J238">
        <v>0</v>
      </c>
      <c r="K238">
        <v>0</v>
      </c>
      <c r="L238">
        <v>0</v>
      </c>
      <c r="M238">
        <v>0</v>
      </c>
      <c r="O238">
        <v>45</v>
      </c>
    </row>
    <row r="239" spans="1:15" x14ac:dyDescent="0.45">
      <c r="A239" t="s">
        <v>5034</v>
      </c>
      <c r="B239">
        <v>2018</v>
      </c>
      <c r="C239" t="s">
        <v>3554</v>
      </c>
      <c r="D239" t="s">
        <v>3586</v>
      </c>
      <c r="E239" t="s">
        <v>266</v>
      </c>
      <c r="F239">
        <v>32</v>
      </c>
      <c r="G239">
        <v>16.799999237060547</v>
      </c>
      <c r="H239">
        <v>42.375</v>
      </c>
      <c r="I239">
        <v>0.3659</v>
      </c>
      <c r="J239">
        <v>2.4400000000000002E-2</v>
      </c>
      <c r="K239">
        <v>2.4400000000000002E-2</v>
      </c>
      <c r="L239">
        <v>0</v>
      </c>
      <c r="M239">
        <v>0</v>
      </c>
      <c r="N239">
        <v>2.3169999122619629</v>
      </c>
      <c r="O239">
        <v>40</v>
      </c>
    </row>
    <row r="240" spans="1:15" x14ac:dyDescent="0.45">
      <c r="A240" t="s">
        <v>5034</v>
      </c>
      <c r="B240">
        <v>2018</v>
      </c>
      <c r="C240" t="s">
        <v>3554</v>
      </c>
      <c r="D240" t="s">
        <v>3587</v>
      </c>
      <c r="E240" t="s">
        <v>266</v>
      </c>
      <c r="F240">
        <v>207</v>
      </c>
      <c r="G240">
        <v>21.399999618530273</v>
      </c>
      <c r="H240">
        <v>13.893719673156738</v>
      </c>
      <c r="I240">
        <v>0</v>
      </c>
      <c r="J240">
        <v>4.41E-2</v>
      </c>
      <c r="K240">
        <v>2.205E-2</v>
      </c>
      <c r="L240">
        <v>0</v>
      </c>
      <c r="M240">
        <v>0</v>
      </c>
      <c r="N240">
        <v>3.7451000213623047</v>
      </c>
      <c r="O240">
        <v>35</v>
      </c>
    </row>
    <row r="241" spans="1:15" x14ac:dyDescent="0.45">
      <c r="A241" t="s">
        <v>5034</v>
      </c>
      <c r="B241">
        <v>2018</v>
      </c>
      <c r="C241" t="s">
        <v>3554</v>
      </c>
      <c r="D241" t="s">
        <v>3588</v>
      </c>
      <c r="E241" t="s">
        <v>266</v>
      </c>
      <c r="F241">
        <v>3</v>
      </c>
      <c r="G241">
        <v>0</v>
      </c>
      <c r="H241">
        <v>9.3333330154418945</v>
      </c>
      <c r="I241">
        <v>0</v>
      </c>
      <c r="J241">
        <v>0</v>
      </c>
      <c r="K241">
        <v>0</v>
      </c>
      <c r="L241">
        <v>0</v>
      </c>
      <c r="M241">
        <v>0</v>
      </c>
      <c r="O241">
        <v>35</v>
      </c>
    </row>
    <row r="242" spans="1:15" x14ac:dyDescent="0.45">
      <c r="A242" t="s">
        <v>5034</v>
      </c>
      <c r="B242">
        <v>2018</v>
      </c>
      <c r="C242" t="s">
        <v>3554</v>
      </c>
      <c r="D242" t="s">
        <v>3589</v>
      </c>
      <c r="E242" t="s">
        <v>266</v>
      </c>
      <c r="F242">
        <v>0</v>
      </c>
      <c r="G242">
        <v>0</v>
      </c>
      <c r="I242">
        <v>0</v>
      </c>
      <c r="J242">
        <v>0</v>
      </c>
      <c r="K242">
        <v>0</v>
      </c>
      <c r="L242">
        <v>0</v>
      </c>
      <c r="M242">
        <v>0</v>
      </c>
      <c r="O242">
        <v>40</v>
      </c>
    </row>
    <row r="243" spans="1:15" x14ac:dyDescent="0.45">
      <c r="A243" t="s">
        <v>5034</v>
      </c>
      <c r="B243">
        <v>2018</v>
      </c>
      <c r="C243" t="s">
        <v>3554</v>
      </c>
      <c r="D243" t="s">
        <v>3590</v>
      </c>
      <c r="E243" t="s">
        <v>266</v>
      </c>
      <c r="F243">
        <v>0</v>
      </c>
      <c r="G243">
        <v>0</v>
      </c>
      <c r="I243">
        <v>0</v>
      </c>
      <c r="J243">
        <v>0</v>
      </c>
      <c r="K243">
        <v>0</v>
      </c>
      <c r="L243">
        <v>0</v>
      </c>
      <c r="M243">
        <v>0</v>
      </c>
      <c r="O243">
        <v>35</v>
      </c>
    </row>
    <row r="244" spans="1:15" x14ac:dyDescent="0.45">
      <c r="A244" t="s">
        <v>5034</v>
      </c>
      <c r="B244">
        <v>2018</v>
      </c>
      <c r="C244" t="s">
        <v>3554</v>
      </c>
      <c r="D244" t="s">
        <v>3591</v>
      </c>
      <c r="E244" t="s">
        <v>266</v>
      </c>
      <c r="F244">
        <v>157</v>
      </c>
      <c r="G244">
        <v>32.799999237060547</v>
      </c>
      <c r="H244">
        <v>21.490446090698242</v>
      </c>
      <c r="I244">
        <v>7.2300000000000003E-2</v>
      </c>
      <c r="J244">
        <v>5.4199999999999998E-2</v>
      </c>
      <c r="K244">
        <v>0</v>
      </c>
      <c r="L244">
        <v>0</v>
      </c>
      <c r="M244">
        <v>0</v>
      </c>
      <c r="N244">
        <v>3.2047998905181885</v>
      </c>
      <c r="O244">
        <v>35</v>
      </c>
    </row>
    <row r="245" spans="1:15" x14ac:dyDescent="0.45">
      <c r="A245" t="s">
        <v>5034</v>
      </c>
      <c r="B245">
        <v>2018</v>
      </c>
      <c r="C245" t="s">
        <v>3554</v>
      </c>
      <c r="D245" t="s">
        <v>3592</v>
      </c>
      <c r="E245" t="s">
        <v>266</v>
      </c>
      <c r="F245">
        <v>0</v>
      </c>
      <c r="G245">
        <v>0</v>
      </c>
      <c r="I245">
        <v>0</v>
      </c>
      <c r="J245">
        <v>0</v>
      </c>
      <c r="K245">
        <v>0</v>
      </c>
      <c r="L245">
        <v>0</v>
      </c>
      <c r="M245">
        <v>0</v>
      </c>
      <c r="O245">
        <v>35</v>
      </c>
    </row>
    <row r="246" spans="1:15" x14ac:dyDescent="0.45">
      <c r="A246" t="s">
        <v>5034</v>
      </c>
      <c r="B246">
        <v>2018</v>
      </c>
      <c r="C246" t="s">
        <v>3554</v>
      </c>
      <c r="D246" t="s">
        <v>3593</v>
      </c>
      <c r="E246" t="s">
        <v>266</v>
      </c>
      <c r="F246">
        <v>68</v>
      </c>
      <c r="G246">
        <v>0</v>
      </c>
      <c r="H246">
        <v>10.779411315917969</v>
      </c>
      <c r="I246">
        <v>0</v>
      </c>
      <c r="J246">
        <v>0</v>
      </c>
      <c r="K246">
        <v>0</v>
      </c>
      <c r="L246">
        <v>0</v>
      </c>
      <c r="M246">
        <v>0</v>
      </c>
      <c r="N246">
        <v>4</v>
      </c>
      <c r="O246">
        <v>40</v>
      </c>
    </row>
    <row r="247" spans="1:15" x14ac:dyDescent="0.45">
      <c r="A247" t="s">
        <v>5034</v>
      </c>
      <c r="B247">
        <v>2018</v>
      </c>
      <c r="C247" t="s">
        <v>3555</v>
      </c>
      <c r="D247" t="s">
        <v>3594</v>
      </c>
      <c r="E247" t="s">
        <v>266</v>
      </c>
      <c r="F247">
        <v>36</v>
      </c>
      <c r="G247">
        <v>7.8000001907348633</v>
      </c>
      <c r="H247">
        <v>23.861110687255859</v>
      </c>
      <c r="I247">
        <v>9.375E-2</v>
      </c>
      <c r="J247">
        <v>3.125E-2</v>
      </c>
      <c r="K247">
        <v>4.6875E-2</v>
      </c>
      <c r="L247">
        <v>0</v>
      </c>
      <c r="M247">
        <v>0</v>
      </c>
      <c r="N247">
        <v>3.4375</v>
      </c>
      <c r="O247">
        <v>40</v>
      </c>
    </row>
    <row r="248" spans="1:15" x14ac:dyDescent="0.45">
      <c r="A248" t="s">
        <v>53</v>
      </c>
      <c r="B248">
        <v>2018</v>
      </c>
      <c r="C248" t="s">
        <v>3546</v>
      </c>
      <c r="D248" t="s">
        <v>3557</v>
      </c>
      <c r="E248" t="s">
        <v>106</v>
      </c>
      <c r="F248">
        <v>0</v>
      </c>
      <c r="G248">
        <v>0</v>
      </c>
      <c r="I248">
        <v>0</v>
      </c>
      <c r="J248">
        <v>0</v>
      </c>
      <c r="K248">
        <v>0</v>
      </c>
      <c r="L248">
        <v>0</v>
      </c>
      <c r="M248">
        <v>0</v>
      </c>
      <c r="O248">
        <v>70</v>
      </c>
    </row>
    <row r="249" spans="1:15" x14ac:dyDescent="0.45">
      <c r="A249" t="s">
        <v>53</v>
      </c>
      <c r="B249">
        <v>2018</v>
      </c>
      <c r="C249" t="s">
        <v>3546</v>
      </c>
      <c r="D249" t="s">
        <v>3558</v>
      </c>
      <c r="E249" t="s">
        <v>106</v>
      </c>
      <c r="F249">
        <v>103.29022216796875</v>
      </c>
      <c r="G249">
        <v>0</v>
      </c>
      <c r="H249">
        <v>28.120513916015625</v>
      </c>
      <c r="I249">
        <v>0</v>
      </c>
      <c r="J249">
        <v>0</v>
      </c>
      <c r="K249">
        <v>0</v>
      </c>
      <c r="L249">
        <v>0</v>
      </c>
      <c r="M249">
        <v>0</v>
      </c>
      <c r="N249">
        <v>3.6754386425018311</v>
      </c>
      <c r="O249">
        <v>70</v>
      </c>
    </row>
    <row r="250" spans="1:15" x14ac:dyDescent="0.45">
      <c r="A250" t="s">
        <v>53</v>
      </c>
      <c r="B250">
        <v>2018</v>
      </c>
      <c r="C250" t="s">
        <v>3546</v>
      </c>
      <c r="D250" t="s">
        <v>3559</v>
      </c>
      <c r="E250" t="s">
        <v>106</v>
      </c>
      <c r="F250">
        <v>32.967079162597656</v>
      </c>
      <c r="G250">
        <v>2.2410614490509033</v>
      </c>
      <c r="H250">
        <v>19.826116561889648</v>
      </c>
      <c r="I250">
        <v>0</v>
      </c>
      <c r="J250">
        <v>0</v>
      </c>
      <c r="K250">
        <v>0</v>
      </c>
      <c r="L250">
        <v>0</v>
      </c>
      <c r="M250">
        <v>0</v>
      </c>
      <c r="N250">
        <v>3.5</v>
      </c>
      <c r="O250">
        <v>45</v>
      </c>
    </row>
    <row r="251" spans="1:15" x14ac:dyDescent="0.45">
      <c r="A251" t="s">
        <v>53</v>
      </c>
      <c r="B251">
        <v>2018</v>
      </c>
      <c r="C251" t="s">
        <v>3547</v>
      </c>
      <c r="D251" t="s">
        <v>3560</v>
      </c>
      <c r="E251" t="s">
        <v>106</v>
      </c>
      <c r="F251">
        <v>0</v>
      </c>
      <c r="G251">
        <v>0</v>
      </c>
      <c r="I251">
        <v>0</v>
      </c>
      <c r="J251">
        <v>0</v>
      </c>
      <c r="K251">
        <v>0</v>
      </c>
      <c r="L251">
        <v>0</v>
      </c>
      <c r="M251">
        <v>0</v>
      </c>
      <c r="O251">
        <v>60</v>
      </c>
    </row>
    <row r="252" spans="1:15" x14ac:dyDescent="0.45">
      <c r="A252" t="s">
        <v>53</v>
      </c>
      <c r="B252">
        <v>2018</v>
      </c>
      <c r="C252" t="s">
        <v>3547</v>
      </c>
      <c r="D252" t="s">
        <v>3561</v>
      </c>
      <c r="E252" t="s">
        <v>106</v>
      </c>
      <c r="F252">
        <v>2393.1767578125</v>
      </c>
      <c r="G252">
        <v>625.544677734375</v>
      </c>
      <c r="H252">
        <v>49.716075897216797</v>
      </c>
      <c r="I252">
        <v>1.2479201331114999E-3</v>
      </c>
      <c r="J252">
        <v>3.7437603993343998E-3</v>
      </c>
      <c r="K252">
        <v>6.2396006655573997E-3</v>
      </c>
      <c r="L252">
        <v>0</v>
      </c>
      <c r="M252">
        <v>0</v>
      </c>
      <c r="N252">
        <v>3.15765380859375</v>
      </c>
      <c r="O252">
        <v>60</v>
      </c>
    </row>
    <row r="253" spans="1:15" x14ac:dyDescent="0.45">
      <c r="A253" t="s">
        <v>53</v>
      </c>
      <c r="B253">
        <v>2018</v>
      </c>
      <c r="C253" t="s">
        <v>3547</v>
      </c>
      <c r="D253" t="s">
        <v>3562</v>
      </c>
      <c r="E253" t="s">
        <v>106</v>
      </c>
      <c r="F253">
        <v>0.71929997205734253</v>
      </c>
      <c r="G253">
        <v>0</v>
      </c>
      <c r="H253">
        <v>32.999858856201172</v>
      </c>
      <c r="I253">
        <v>0</v>
      </c>
      <c r="J253">
        <v>0</v>
      </c>
      <c r="K253">
        <v>0</v>
      </c>
      <c r="L253">
        <v>0</v>
      </c>
      <c r="M253">
        <v>0</v>
      </c>
      <c r="N253">
        <v>3</v>
      </c>
      <c r="O253">
        <v>60</v>
      </c>
    </row>
    <row r="254" spans="1:15" x14ac:dyDescent="0.45">
      <c r="A254" t="s">
        <v>53</v>
      </c>
      <c r="B254">
        <v>2018</v>
      </c>
      <c r="C254" t="s">
        <v>3600</v>
      </c>
      <c r="D254" t="s">
        <v>3601</v>
      </c>
      <c r="E254" t="s">
        <v>266</v>
      </c>
      <c r="F254">
        <v>16003</v>
      </c>
      <c r="G254">
        <v>77.5</v>
      </c>
      <c r="H254">
        <v>22.049762725830078</v>
      </c>
      <c r="I254">
        <v>1.16546762589928E-2</v>
      </c>
      <c r="J254">
        <v>3.4964028776978399E-2</v>
      </c>
      <c r="K254">
        <v>5.8273381294963997E-2</v>
      </c>
      <c r="L254">
        <v>0</v>
      </c>
      <c r="M254">
        <v>7</v>
      </c>
      <c r="N254">
        <v>3.7375540733337402</v>
      </c>
      <c r="O254">
        <v>60</v>
      </c>
    </row>
    <row r="255" spans="1:15" x14ac:dyDescent="0.45">
      <c r="A255" t="s">
        <v>53</v>
      </c>
      <c r="B255">
        <v>2018</v>
      </c>
      <c r="C255" t="s">
        <v>3600</v>
      </c>
      <c r="D255" t="s">
        <v>3602</v>
      </c>
      <c r="E255" t="s">
        <v>266</v>
      </c>
      <c r="F255">
        <v>0</v>
      </c>
      <c r="G255">
        <v>0</v>
      </c>
      <c r="I255">
        <v>0</v>
      </c>
      <c r="J255">
        <v>0</v>
      </c>
      <c r="K255">
        <v>0</v>
      </c>
      <c r="L255">
        <v>0</v>
      </c>
      <c r="M255">
        <v>0</v>
      </c>
      <c r="O255">
        <v>60</v>
      </c>
    </row>
    <row r="256" spans="1:15" x14ac:dyDescent="0.45">
      <c r="A256" t="s">
        <v>53</v>
      </c>
      <c r="B256">
        <v>2018</v>
      </c>
      <c r="C256" t="s">
        <v>3600</v>
      </c>
      <c r="D256" t="s">
        <v>3541</v>
      </c>
      <c r="E256" t="s">
        <v>266</v>
      </c>
      <c r="F256">
        <v>18284</v>
      </c>
      <c r="G256">
        <v>8454</v>
      </c>
      <c r="H256">
        <v>37.106296539306641</v>
      </c>
      <c r="I256">
        <v>2.7468102242380599E-2</v>
      </c>
      <c r="J256">
        <v>8.2404306727141705E-2</v>
      </c>
      <c r="K256">
        <v>0.13734051121190291</v>
      </c>
      <c r="L256">
        <v>0</v>
      </c>
      <c r="M256">
        <v>5</v>
      </c>
      <c r="N256">
        <v>3.1420457363128662</v>
      </c>
      <c r="O256">
        <v>45</v>
      </c>
    </row>
    <row r="257" spans="1:15" x14ac:dyDescent="0.45">
      <c r="A257" t="s">
        <v>53</v>
      </c>
      <c r="B257">
        <v>2018</v>
      </c>
      <c r="C257" t="s">
        <v>3548</v>
      </c>
      <c r="D257" t="s">
        <v>3563</v>
      </c>
      <c r="E257" t="s">
        <v>266</v>
      </c>
      <c r="F257">
        <v>0</v>
      </c>
      <c r="I257">
        <v>1.40105078809107E-2</v>
      </c>
      <c r="J257">
        <v>4.2031523642732001E-2</v>
      </c>
      <c r="K257">
        <v>7.0052539404553402E-2</v>
      </c>
      <c r="L257">
        <v>0</v>
      </c>
      <c r="M257">
        <v>0</v>
      </c>
      <c r="N257">
        <v>3.5621716976165771</v>
      </c>
    </row>
    <row r="258" spans="1:15" x14ac:dyDescent="0.45">
      <c r="A258" t="s">
        <v>53</v>
      </c>
      <c r="B258">
        <v>2018</v>
      </c>
      <c r="C258" t="s">
        <v>196</v>
      </c>
      <c r="D258" t="s">
        <v>3564</v>
      </c>
      <c r="E258" t="s">
        <v>266</v>
      </c>
      <c r="F258">
        <v>24</v>
      </c>
      <c r="G258">
        <v>2.7999999523162842</v>
      </c>
      <c r="H258">
        <v>24.041666030883789</v>
      </c>
      <c r="I258">
        <v>0</v>
      </c>
      <c r="J258">
        <v>0</v>
      </c>
      <c r="K258">
        <v>0</v>
      </c>
      <c r="L258">
        <v>0</v>
      </c>
      <c r="M258">
        <v>0</v>
      </c>
      <c r="N258">
        <v>3.5555555820465088</v>
      </c>
      <c r="O258">
        <v>45</v>
      </c>
    </row>
    <row r="259" spans="1:15" x14ac:dyDescent="0.45">
      <c r="A259" t="s">
        <v>53</v>
      </c>
      <c r="B259">
        <v>2018</v>
      </c>
      <c r="C259" t="s">
        <v>196</v>
      </c>
      <c r="D259" t="s">
        <v>3565</v>
      </c>
      <c r="E259" t="s">
        <v>266</v>
      </c>
      <c r="F259">
        <v>48</v>
      </c>
      <c r="G259">
        <v>4.5999999046325684</v>
      </c>
      <c r="H259">
        <v>24.375</v>
      </c>
      <c r="I259">
        <v>2.5641025641025599E-2</v>
      </c>
      <c r="J259">
        <v>7.69230769230769E-2</v>
      </c>
      <c r="K259">
        <v>0.12820512820512819</v>
      </c>
      <c r="L259">
        <v>0</v>
      </c>
      <c r="M259">
        <v>0</v>
      </c>
      <c r="N259">
        <v>3.615384578704834</v>
      </c>
      <c r="O259">
        <v>40</v>
      </c>
    </row>
    <row r="260" spans="1:15" x14ac:dyDescent="0.45">
      <c r="A260" t="s">
        <v>53</v>
      </c>
      <c r="B260">
        <v>2018</v>
      </c>
      <c r="C260" t="s">
        <v>196</v>
      </c>
      <c r="D260" t="s">
        <v>3566</v>
      </c>
      <c r="E260" t="s">
        <v>266</v>
      </c>
      <c r="F260">
        <v>259</v>
      </c>
      <c r="G260">
        <v>3.7000000476837158</v>
      </c>
      <c r="H260">
        <v>15.320463180541992</v>
      </c>
      <c r="I260">
        <v>1.2E-2</v>
      </c>
      <c r="J260">
        <v>3.5999999999999997E-2</v>
      </c>
      <c r="K260">
        <v>0.06</v>
      </c>
      <c r="L260">
        <v>0</v>
      </c>
      <c r="M260">
        <v>0</v>
      </c>
      <c r="N260">
        <v>3.8320000171661377</v>
      </c>
      <c r="O260">
        <v>40</v>
      </c>
    </row>
    <row r="261" spans="1:15" x14ac:dyDescent="0.45">
      <c r="A261" t="s">
        <v>53</v>
      </c>
      <c r="B261">
        <v>2018</v>
      </c>
      <c r="C261" t="s">
        <v>196</v>
      </c>
      <c r="D261" t="s">
        <v>3567</v>
      </c>
      <c r="E261" t="s">
        <v>266</v>
      </c>
      <c r="F261">
        <v>75</v>
      </c>
      <c r="G261">
        <v>5.8000001907348633</v>
      </c>
      <c r="H261">
        <v>19.626667022705078</v>
      </c>
      <c r="I261">
        <v>1.8018018018018001E-2</v>
      </c>
      <c r="J261">
        <v>5.4054054054054099E-2</v>
      </c>
      <c r="K261">
        <v>9.00900900900901E-2</v>
      </c>
      <c r="L261">
        <v>0</v>
      </c>
      <c r="M261">
        <v>0</v>
      </c>
      <c r="N261">
        <v>3.7477476596832275</v>
      </c>
      <c r="O261">
        <v>35</v>
      </c>
    </row>
    <row r="262" spans="1:15" x14ac:dyDescent="0.45">
      <c r="A262" t="s">
        <v>53</v>
      </c>
      <c r="B262">
        <v>2018</v>
      </c>
      <c r="C262" t="s">
        <v>196</v>
      </c>
      <c r="D262" t="s">
        <v>3568</v>
      </c>
      <c r="E262" t="s">
        <v>266</v>
      </c>
      <c r="F262">
        <v>4367</v>
      </c>
      <c r="G262">
        <v>1946.4000244140625</v>
      </c>
      <c r="H262">
        <v>30.101900100708008</v>
      </c>
      <c r="I262">
        <v>1.50987224157956E-2</v>
      </c>
      <c r="J262">
        <v>4.5296167247386797E-2</v>
      </c>
      <c r="K262">
        <v>7.5493612078977895E-2</v>
      </c>
      <c r="L262">
        <v>0</v>
      </c>
      <c r="M262">
        <v>0</v>
      </c>
      <c r="N262">
        <v>3.2789778709411621</v>
      </c>
      <c r="O262">
        <v>35</v>
      </c>
    </row>
    <row r="263" spans="1:15" x14ac:dyDescent="0.45">
      <c r="A263" t="s">
        <v>53</v>
      </c>
      <c r="B263">
        <v>2018</v>
      </c>
      <c r="C263" t="s">
        <v>3549</v>
      </c>
      <c r="D263" t="s">
        <v>3569</v>
      </c>
      <c r="E263" t="s">
        <v>266</v>
      </c>
      <c r="F263">
        <v>576</v>
      </c>
      <c r="G263">
        <v>76.800003051757813</v>
      </c>
      <c r="H263">
        <v>20.24131965637207</v>
      </c>
      <c r="I263">
        <v>1.40105078809107E-2</v>
      </c>
      <c r="J263">
        <v>4.2031523642732001E-2</v>
      </c>
      <c r="K263">
        <v>7.0052539404553402E-2</v>
      </c>
      <c r="L263">
        <v>0</v>
      </c>
      <c r="M263">
        <v>0</v>
      </c>
      <c r="N263">
        <v>3.5621716976165771</v>
      </c>
      <c r="O263">
        <v>45</v>
      </c>
    </row>
    <row r="264" spans="1:15" x14ac:dyDescent="0.45">
      <c r="A264" t="s">
        <v>53</v>
      </c>
      <c r="B264">
        <v>2018</v>
      </c>
      <c r="C264" t="s">
        <v>3549</v>
      </c>
      <c r="D264" t="s">
        <v>3570</v>
      </c>
      <c r="E264" t="s">
        <v>266</v>
      </c>
      <c r="F264">
        <v>3018</v>
      </c>
      <c r="G264">
        <v>886</v>
      </c>
      <c r="H264">
        <v>30.087806701660156</v>
      </c>
      <c r="I264">
        <v>1.6355904481517799E-2</v>
      </c>
      <c r="J264">
        <v>4.9067713444553497E-2</v>
      </c>
      <c r="K264">
        <v>8.1779522407589095E-2</v>
      </c>
      <c r="L264">
        <v>0</v>
      </c>
      <c r="M264">
        <v>0</v>
      </c>
      <c r="N264">
        <v>3.3173046112060547</v>
      </c>
      <c r="O264">
        <v>45</v>
      </c>
    </row>
    <row r="265" spans="1:15" x14ac:dyDescent="0.45">
      <c r="A265" t="s">
        <v>53</v>
      </c>
      <c r="B265">
        <v>2018</v>
      </c>
      <c r="C265" t="s">
        <v>3549</v>
      </c>
      <c r="D265" t="s">
        <v>3571</v>
      </c>
      <c r="E265" t="s">
        <v>266</v>
      </c>
      <c r="F265">
        <v>9</v>
      </c>
      <c r="G265">
        <v>5</v>
      </c>
      <c r="H265">
        <v>42.333332061767578</v>
      </c>
      <c r="I265">
        <v>0</v>
      </c>
      <c r="J265">
        <v>0</v>
      </c>
      <c r="K265">
        <v>0</v>
      </c>
      <c r="L265">
        <v>0</v>
      </c>
      <c r="M265">
        <v>0</v>
      </c>
      <c r="N265">
        <v>3.2000000476837158</v>
      </c>
      <c r="O265">
        <v>45</v>
      </c>
    </row>
    <row r="266" spans="1:15" x14ac:dyDescent="0.45">
      <c r="A266" t="s">
        <v>53</v>
      </c>
      <c r="B266">
        <v>2018</v>
      </c>
      <c r="C266" t="s">
        <v>3550</v>
      </c>
      <c r="D266" t="s">
        <v>3572</v>
      </c>
      <c r="E266" t="s">
        <v>106</v>
      </c>
      <c r="F266">
        <v>266.177001953125</v>
      </c>
      <c r="G266">
        <v>1.900000061141327E-4</v>
      </c>
      <c r="H266">
        <v>27.326406478881836</v>
      </c>
      <c r="I266">
        <v>3.8461538461538E-3</v>
      </c>
      <c r="J266">
        <v>1.1538461538461499E-2</v>
      </c>
      <c r="K266">
        <v>1.9230769230769201E-2</v>
      </c>
      <c r="L266">
        <v>0</v>
      </c>
      <c r="M266">
        <v>0</v>
      </c>
      <c r="N266">
        <v>3.4346153736114502</v>
      </c>
      <c r="O266">
        <v>70</v>
      </c>
    </row>
    <row r="267" spans="1:15" x14ac:dyDescent="0.45">
      <c r="A267" t="s">
        <v>53</v>
      </c>
      <c r="B267">
        <v>2018</v>
      </c>
      <c r="C267" t="s">
        <v>3551</v>
      </c>
      <c r="D267" t="s">
        <v>3573</v>
      </c>
      <c r="E267" t="s">
        <v>106</v>
      </c>
      <c r="F267">
        <v>511.14682006835938</v>
      </c>
      <c r="G267">
        <v>141.07467651367188</v>
      </c>
      <c r="H267">
        <v>48.938304901123047</v>
      </c>
      <c r="I267">
        <v>0</v>
      </c>
      <c r="J267">
        <v>0</v>
      </c>
      <c r="K267">
        <v>0</v>
      </c>
      <c r="L267">
        <v>0</v>
      </c>
      <c r="M267">
        <v>0</v>
      </c>
      <c r="N267">
        <v>3.2211894989013672</v>
      </c>
      <c r="O267">
        <v>60</v>
      </c>
    </row>
    <row r="268" spans="1:15" x14ac:dyDescent="0.45">
      <c r="A268" t="s">
        <v>53</v>
      </c>
      <c r="B268">
        <v>2018</v>
      </c>
      <c r="C268" t="s">
        <v>3552</v>
      </c>
      <c r="D268" t="s">
        <v>3574</v>
      </c>
      <c r="E268" t="s">
        <v>106</v>
      </c>
      <c r="F268">
        <v>0</v>
      </c>
      <c r="G268">
        <v>0</v>
      </c>
      <c r="I268">
        <v>0</v>
      </c>
      <c r="J268">
        <v>0</v>
      </c>
      <c r="K268">
        <v>0</v>
      </c>
      <c r="L268">
        <v>0</v>
      </c>
      <c r="M268">
        <v>0</v>
      </c>
      <c r="O268">
        <v>70</v>
      </c>
    </row>
    <row r="269" spans="1:15" x14ac:dyDescent="0.45">
      <c r="A269" t="s">
        <v>53</v>
      </c>
      <c r="B269">
        <v>2018</v>
      </c>
      <c r="C269" t="s">
        <v>3552</v>
      </c>
      <c r="D269" t="s">
        <v>3575</v>
      </c>
      <c r="E269" t="s">
        <v>106</v>
      </c>
      <c r="F269">
        <v>0</v>
      </c>
      <c r="G269">
        <v>0</v>
      </c>
      <c r="I269">
        <v>0</v>
      </c>
      <c r="J269">
        <v>0</v>
      </c>
      <c r="K269">
        <v>0</v>
      </c>
      <c r="L269">
        <v>0</v>
      </c>
      <c r="M269">
        <v>0</v>
      </c>
      <c r="O269">
        <v>70</v>
      </c>
    </row>
    <row r="270" spans="1:15" x14ac:dyDescent="0.45">
      <c r="A270" t="s">
        <v>53</v>
      </c>
      <c r="B270">
        <v>2018</v>
      </c>
      <c r="C270" t="s">
        <v>3552</v>
      </c>
      <c r="D270" t="s">
        <v>3576</v>
      </c>
      <c r="E270" t="s">
        <v>106</v>
      </c>
      <c r="F270">
        <v>0</v>
      </c>
      <c r="G270">
        <v>0</v>
      </c>
      <c r="I270">
        <v>0</v>
      </c>
      <c r="J270">
        <v>0</v>
      </c>
      <c r="K270">
        <v>0</v>
      </c>
      <c r="L270">
        <v>0</v>
      </c>
      <c r="M270">
        <v>0</v>
      </c>
      <c r="O270">
        <v>70</v>
      </c>
    </row>
    <row r="271" spans="1:15" x14ac:dyDescent="0.45">
      <c r="A271" t="s">
        <v>53</v>
      </c>
      <c r="B271">
        <v>2018</v>
      </c>
      <c r="C271" t="s">
        <v>3552</v>
      </c>
      <c r="D271" t="s">
        <v>3577</v>
      </c>
      <c r="E271" t="s">
        <v>106</v>
      </c>
      <c r="F271">
        <v>0</v>
      </c>
      <c r="G271">
        <v>0</v>
      </c>
      <c r="I271">
        <v>0</v>
      </c>
      <c r="J271">
        <v>0</v>
      </c>
      <c r="K271">
        <v>0</v>
      </c>
      <c r="L271">
        <v>0</v>
      </c>
      <c r="M271">
        <v>0</v>
      </c>
      <c r="O271">
        <v>45</v>
      </c>
    </row>
    <row r="272" spans="1:15" x14ac:dyDescent="0.45">
      <c r="A272" t="s">
        <v>53</v>
      </c>
      <c r="B272">
        <v>2018</v>
      </c>
      <c r="C272" t="s">
        <v>3552</v>
      </c>
      <c r="D272" t="s">
        <v>3578</v>
      </c>
      <c r="E272" t="s">
        <v>106</v>
      </c>
      <c r="F272">
        <v>0</v>
      </c>
      <c r="G272">
        <v>0</v>
      </c>
      <c r="I272">
        <v>0</v>
      </c>
      <c r="J272">
        <v>0</v>
      </c>
      <c r="K272">
        <v>0</v>
      </c>
      <c r="L272">
        <v>0</v>
      </c>
      <c r="M272">
        <v>0</v>
      </c>
      <c r="O272">
        <v>70</v>
      </c>
    </row>
    <row r="273" spans="1:15" x14ac:dyDescent="0.45">
      <c r="A273" t="s">
        <v>53</v>
      </c>
      <c r="B273">
        <v>2018</v>
      </c>
      <c r="C273" t="s">
        <v>3552</v>
      </c>
      <c r="D273" t="s">
        <v>3579</v>
      </c>
      <c r="E273" t="s">
        <v>106</v>
      </c>
      <c r="F273">
        <v>0</v>
      </c>
      <c r="G273">
        <v>0</v>
      </c>
      <c r="I273">
        <v>0</v>
      </c>
      <c r="J273">
        <v>0</v>
      </c>
      <c r="K273">
        <v>0</v>
      </c>
      <c r="L273">
        <v>0</v>
      </c>
      <c r="M273">
        <v>0</v>
      </c>
      <c r="O273">
        <v>70</v>
      </c>
    </row>
    <row r="274" spans="1:15" x14ac:dyDescent="0.45">
      <c r="A274" t="s">
        <v>53</v>
      </c>
      <c r="B274">
        <v>2018</v>
      </c>
      <c r="C274" t="s">
        <v>3552</v>
      </c>
      <c r="D274" t="s">
        <v>3580</v>
      </c>
      <c r="E274" t="s">
        <v>106</v>
      </c>
      <c r="F274">
        <v>0</v>
      </c>
      <c r="G274">
        <v>0</v>
      </c>
      <c r="I274">
        <v>0</v>
      </c>
      <c r="J274">
        <v>0</v>
      </c>
      <c r="K274">
        <v>0</v>
      </c>
      <c r="L274">
        <v>0</v>
      </c>
      <c r="M274">
        <v>0</v>
      </c>
      <c r="O274">
        <v>70</v>
      </c>
    </row>
    <row r="275" spans="1:15" x14ac:dyDescent="0.45">
      <c r="A275" t="s">
        <v>53</v>
      </c>
      <c r="B275">
        <v>2018</v>
      </c>
      <c r="C275" t="s">
        <v>3552</v>
      </c>
      <c r="D275" t="s">
        <v>3581</v>
      </c>
      <c r="E275" t="s">
        <v>106</v>
      </c>
      <c r="F275">
        <v>1.4098609685897827</v>
      </c>
      <c r="G275">
        <v>0</v>
      </c>
      <c r="H275">
        <v>12.799297332763672</v>
      </c>
      <c r="I275">
        <v>0</v>
      </c>
      <c r="J275">
        <v>0</v>
      </c>
      <c r="K275">
        <v>0</v>
      </c>
      <c r="L275">
        <v>0</v>
      </c>
      <c r="M275">
        <v>0</v>
      </c>
      <c r="N275">
        <v>4</v>
      </c>
      <c r="O275">
        <v>45</v>
      </c>
    </row>
    <row r="276" spans="1:15" x14ac:dyDescent="0.45">
      <c r="A276" t="s">
        <v>53</v>
      </c>
      <c r="B276">
        <v>2018</v>
      </c>
      <c r="C276" t="s">
        <v>3552</v>
      </c>
      <c r="D276" t="s">
        <v>3582</v>
      </c>
      <c r="E276" t="s">
        <v>106</v>
      </c>
      <c r="F276">
        <v>0</v>
      </c>
      <c r="G276">
        <v>0</v>
      </c>
      <c r="I276">
        <v>0</v>
      </c>
      <c r="J276">
        <v>0</v>
      </c>
      <c r="K276">
        <v>0</v>
      </c>
      <c r="L276">
        <v>0</v>
      </c>
      <c r="M276">
        <v>0</v>
      </c>
      <c r="O276">
        <v>70</v>
      </c>
    </row>
    <row r="277" spans="1:15" x14ac:dyDescent="0.45">
      <c r="A277" t="s">
        <v>53</v>
      </c>
      <c r="B277">
        <v>2018</v>
      </c>
      <c r="C277" t="s">
        <v>3553</v>
      </c>
      <c r="D277" t="s">
        <v>3583</v>
      </c>
      <c r="E277" t="s">
        <v>106</v>
      </c>
      <c r="F277">
        <v>307.06912231445313</v>
      </c>
      <c r="G277">
        <v>94.971748352050781</v>
      </c>
      <c r="H277">
        <v>51.251861572265625</v>
      </c>
      <c r="I277">
        <v>0</v>
      </c>
      <c r="J277">
        <v>0</v>
      </c>
      <c r="K277">
        <v>0</v>
      </c>
      <c r="L277">
        <v>0</v>
      </c>
      <c r="M277">
        <v>0</v>
      </c>
      <c r="N277">
        <v>3.2000000476837158</v>
      </c>
      <c r="O277">
        <v>60</v>
      </c>
    </row>
    <row r="278" spans="1:15" x14ac:dyDescent="0.45">
      <c r="A278" t="s">
        <v>53</v>
      </c>
      <c r="B278">
        <v>2018</v>
      </c>
      <c r="C278" t="s">
        <v>3553</v>
      </c>
      <c r="D278" t="s">
        <v>3584</v>
      </c>
      <c r="E278" t="s">
        <v>106</v>
      </c>
      <c r="F278">
        <v>336.16995239257813</v>
      </c>
      <c r="G278">
        <v>64.948944091796875</v>
      </c>
      <c r="H278">
        <v>46.474552154541016</v>
      </c>
      <c r="I278">
        <v>5.9701492537309997E-4</v>
      </c>
      <c r="J278">
        <v>1.7910447761194E-3</v>
      </c>
      <c r="K278">
        <v>2.9850746268656999E-3</v>
      </c>
      <c r="L278">
        <v>0</v>
      </c>
      <c r="M278">
        <v>-7.0000000000000007E-2</v>
      </c>
      <c r="N278">
        <v>3.2238805294036865</v>
      </c>
      <c r="O278">
        <v>60</v>
      </c>
    </row>
    <row r="279" spans="1:15" x14ac:dyDescent="0.45">
      <c r="A279" t="s">
        <v>53</v>
      </c>
      <c r="B279">
        <v>2018</v>
      </c>
      <c r="C279" t="s">
        <v>3554</v>
      </c>
      <c r="D279" t="s">
        <v>3585</v>
      </c>
      <c r="E279" t="s">
        <v>266</v>
      </c>
      <c r="F279">
        <v>0</v>
      </c>
      <c r="G279">
        <v>0</v>
      </c>
      <c r="I279">
        <v>0</v>
      </c>
      <c r="J279">
        <v>0</v>
      </c>
      <c r="K279">
        <v>0</v>
      </c>
      <c r="L279">
        <v>0</v>
      </c>
      <c r="M279">
        <v>0</v>
      </c>
      <c r="O279">
        <v>45</v>
      </c>
    </row>
    <row r="280" spans="1:15" x14ac:dyDescent="0.45">
      <c r="A280" t="s">
        <v>53</v>
      </c>
      <c r="B280">
        <v>2018</v>
      </c>
      <c r="C280" t="s">
        <v>3554</v>
      </c>
      <c r="D280" t="s">
        <v>3586</v>
      </c>
      <c r="E280" t="s">
        <v>266</v>
      </c>
      <c r="F280">
        <v>1</v>
      </c>
      <c r="G280">
        <v>0</v>
      </c>
      <c r="H280">
        <v>8</v>
      </c>
      <c r="I280">
        <v>0</v>
      </c>
      <c r="J280">
        <v>0</v>
      </c>
      <c r="K280">
        <v>0</v>
      </c>
      <c r="L280">
        <v>0</v>
      </c>
      <c r="M280">
        <v>0</v>
      </c>
      <c r="N280">
        <v>4</v>
      </c>
      <c r="O280">
        <v>40</v>
      </c>
    </row>
    <row r="281" spans="1:15" x14ac:dyDescent="0.45">
      <c r="A281" t="s">
        <v>53</v>
      </c>
      <c r="B281">
        <v>2018</v>
      </c>
      <c r="C281" t="s">
        <v>3554</v>
      </c>
      <c r="D281" t="s">
        <v>3587</v>
      </c>
      <c r="E281" t="s">
        <v>266</v>
      </c>
      <c r="F281">
        <v>98</v>
      </c>
      <c r="G281">
        <v>12.600000381469727</v>
      </c>
      <c r="H281">
        <v>20.571428298950195</v>
      </c>
      <c r="I281">
        <v>0.1212121212121212</v>
      </c>
      <c r="J281">
        <v>0</v>
      </c>
      <c r="K281">
        <v>0.12</v>
      </c>
      <c r="L281">
        <v>0</v>
      </c>
      <c r="M281">
        <v>0</v>
      </c>
      <c r="N281">
        <v>3.3434343338012695</v>
      </c>
      <c r="O281">
        <v>35</v>
      </c>
    </row>
    <row r="282" spans="1:15" x14ac:dyDescent="0.45">
      <c r="A282" t="s">
        <v>53</v>
      </c>
      <c r="B282">
        <v>2018</v>
      </c>
      <c r="C282" t="s">
        <v>3554</v>
      </c>
      <c r="D282" t="s">
        <v>3588</v>
      </c>
      <c r="E282" t="s">
        <v>266</v>
      </c>
      <c r="F282">
        <v>6</v>
      </c>
      <c r="G282">
        <v>0</v>
      </c>
      <c r="H282">
        <v>21.333333969116211</v>
      </c>
      <c r="I282">
        <v>0</v>
      </c>
      <c r="J282">
        <v>0</v>
      </c>
      <c r="K282">
        <v>0</v>
      </c>
      <c r="L282">
        <v>0</v>
      </c>
      <c r="M282">
        <v>0</v>
      </c>
      <c r="N282">
        <v>4</v>
      </c>
      <c r="O282">
        <v>35</v>
      </c>
    </row>
    <row r="283" spans="1:15" x14ac:dyDescent="0.45">
      <c r="A283" t="s">
        <v>53</v>
      </c>
      <c r="B283">
        <v>2018</v>
      </c>
      <c r="C283" t="s">
        <v>3554</v>
      </c>
      <c r="D283" t="s">
        <v>3589</v>
      </c>
      <c r="E283" t="s">
        <v>266</v>
      </c>
      <c r="F283">
        <v>0</v>
      </c>
      <c r="G283">
        <v>0</v>
      </c>
      <c r="I283">
        <v>0</v>
      </c>
      <c r="J283">
        <v>0</v>
      </c>
      <c r="K283">
        <v>0</v>
      </c>
      <c r="L283">
        <v>0</v>
      </c>
      <c r="M283">
        <v>0</v>
      </c>
      <c r="O283">
        <v>40</v>
      </c>
    </row>
    <row r="284" spans="1:15" x14ac:dyDescent="0.45">
      <c r="A284" t="s">
        <v>53</v>
      </c>
      <c r="B284">
        <v>2018</v>
      </c>
      <c r="C284" t="s">
        <v>3554</v>
      </c>
      <c r="D284" t="s">
        <v>3590</v>
      </c>
      <c r="E284" t="s">
        <v>266</v>
      </c>
      <c r="F284">
        <v>0</v>
      </c>
      <c r="G284">
        <v>0</v>
      </c>
      <c r="I284">
        <v>0</v>
      </c>
      <c r="J284">
        <v>0</v>
      </c>
      <c r="K284">
        <v>0</v>
      </c>
      <c r="L284">
        <v>0</v>
      </c>
      <c r="M284">
        <v>0</v>
      </c>
      <c r="O284">
        <v>35</v>
      </c>
    </row>
    <row r="285" spans="1:15" x14ac:dyDescent="0.45">
      <c r="A285" t="s">
        <v>53</v>
      </c>
      <c r="B285">
        <v>2018</v>
      </c>
      <c r="C285" t="s">
        <v>3554</v>
      </c>
      <c r="D285" t="s">
        <v>3591</v>
      </c>
      <c r="E285" t="s">
        <v>266</v>
      </c>
      <c r="F285">
        <v>4</v>
      </c>
      <c r="G285">
        <v>0</v>
      </c>
      <c r="H285">
        <v>17</v>
      </c>
      <c r="I285">
        <v>0</v>
      </c>
      <c r="J285">
        <v>0</v>
      </c>
      <c r="K285">
        <v>0</v>
      </c>
      <c r="L285">
        <v>0</v>
      </c>
      <c r="M285">
        <v>0</v>
      </c>
      <c r="O285">
        <v>35</v>
      </c>
    </row>
    <row r="286" spans="1:15" x14ac:dyDescent="0.45">
      <c r="A286" t="s">
        <v>53</v>
      </c>
      <c r="B286">
        <v>2018</v>
      </c>
      <c r="C286" t="s">
        <v>3554</v>
      </c>
      <c r="D286" t="s">
        <v>3592</v>
      </c>
      <c r="E286" t="s">
        <v>266</v>
      </c>
      <c r="F286">
        <v>0</v>
      </c>
      <c r="G286">
        <v>0</v>
      </c>
      <c r="I286">
        <v>0</v>
      </c>
      <c r="J286">
        <v>0</v>
      </c>
      <c r="K286">
        <v>0</v>
      </c>
      <c r="L286">
        <v>0</v>
      </c>
      <c r="M286">
        <v>0</v>
      </c>
      <c r="O286">
        <v>35</v>
      </c>
    </row>
    <row r="287" spans="1:15" x14ac:dyDescent="0.45">
      <c r="A287" t="s">
        <v>53</v>
      </c>
      <c r="B287">
        <v>2018</v>
      </c>
      <c r="C287" t="s">
        <v>3554</v>
      </c>
      <c r="D287" t="s">
        <v>3593</v>
      </c>
      <c r="E287" t="s">
        <v>266</v>
      </c>
      <c r="F287">
        <v>49</v>
      </c>
      <c r="G287">
        <v>2.7000000476837158</v>
      </c>
      <c r="H287">
        <v>19.693878173828125</v>
      </c>
      <c r="I287">
        <v>3.125E-2</v>
      </c>
      <c r="J287">
        <v>0</v>
      </c>
      <c r="K287">
        <v>0.03</v>
      </c>
      <c r="L287">
        <v>0</v>
      </c>
      <c r="M287">
        <v>0</v>
      </c>
      <c r="N287">
        <v>3.625</v>
      </c>
      <c r="O287">
        <v>40</v>
      </c>
    </row>
    <row r="288" spans="1:15" x14ac:dyDescent="0.45">
      <c r="A288" t="s">
        <v>53</v>
      </c>
      <c r="B288">
        <v>2018</v>
      </c>
      <c r="C288" t="s">
        <v>3555</v>
      </c>
      <c r="D288" t="s">
        <v>3594</v>
      </c>
      <c r="E288" t="s">
        <v>266</v>
      </c>
      <c r="F288">
        <v>51</v>
      </c>
      <c r="G288">
        <v>19.899999618530273</v>
      </c>
      <c r="H288">
        <v>35.627452850341797</v>
      </c>
      <c r="I288">
        <v>0</v>
      </c>
      <c r="J288">
        <v>5.5555555555555601E-2</v>
      </c>
      <c r="K288">
        <v>5.5555555555555601E-2</v>
      </c>
      <c r="L288">
        <v>0</v>
      </c>
      <c r="M288">
        <v>0</v>
      </c>
      <c r="N288">
        <v>3.3333332538604736</v>
      </c>
      <c r="O288">
        <v>40</v>
      </c>
    </row>
    <row r="289" spans="1:15" x14ac:dyDescent="0.45">
      <c r="A289" t="s">
        <v>54</v>
      </c>
      <c r="B289">
        <v>2018</v>
      </c>
      <c r="C289" t="s">
        <v>3546</v>
      </c>
      <c r="D289" t="s">
        <v>3557</v>
      </c>
      <c r="E289" t="s">
        <v>106</v>
      </c>
      <c r="F289">
        <v>0</v>
      </c>
      <c r="G289">
        <v>0</v>
      </c>
      <c r="I289">
        <v>0</v>
      </c>
      <c r="J289">
        <v>0</v>
      </c>
      <c r="K289">
        <v>0</v>
      </c>
      <c r="L289">
        <v>0</v>
      </c>
      <c r="M289">
        <v>0</v>
      </c>
      <c r="O289">
        <v>70</v>
      </c>
    </row>
    <row r="290" spans="1:15" x14ac:dyDescent="0.45">
      <c r="A290" t="s">
        <v>54</v>
      </c>
      <c r="B290">
        <v>2018</v>
      </c>
      <c r="C290" t="s">
        <v>3546</v>
      </c>
      <c r="D290" t="s">
        <v>3558</v>
      </c>
      <c r="E290" t="s">
        <v>106</v>
      </c>
      <c r="F290">
        <v>117.43035888671875</v>
      </c>
      <c r="G290">
        <v>0</v>
      </c>
      <c r="H290">
        <v>39.50616455078125</v>
      </c>
      <c r="I290">
        <v>0</v>
      </c>
      <c r="J290">
        <v>1.6299999999999999E-2</v>
      </c>
      <c r="K290">
        <v>0.02</v>
      </c>
      <c r="L290">
        <v>0</v>
      </c>
      <c r="M290">
        <v>4.0721508904471957</v>
      </c>
      <c r="N290">
        <v>2.9837000370025635</v>
      </c>
      <c r="O290">
        <v>70</v>
      </c>
    </row>
    <row r="291" spans="1:15" x14ac:dyDescent="0.45">
      <c r="A291" t="s">
        <v>54</v>
      </c>
      <c r="B291">
        <v>2018</v>
      </c>
      <c r="C291" t="s">
        <v>3546</v>
      </c>
      <c r="D291" t="s">
        <v>3559</v>
      </c>
      <c r="E291" t="s">
        <v>106</v>
      </c>
      <c r="F291">
        <v>118.2060546875</v>
      </c>
      <c r="G291">
        <v>0.60457682609558105</v>
      </c>
      <c r="H291">
        <v>13.474334716796875</v>
      </c>
      <c r="I291">
        <v>0</v>
      </c>
      <c r="J291">
        <v>0</v>
      </c>
      <c r="K291">
        <v>0</v>
      </c>
      <c r="L291">
        <v>0</v>
      </c>
      <c r="M291">
        <v>0.76319977860897803</v>
      </c>
      <c r="N291">
        <v>3.3870000839233398</v>
      </c>
      <c r="O291">
        <v>45</v>
      </c>
    </row>
    <row r="292" spans="1:15" x14ac:dyDescent="0.45">
      <c r="A292" t="s">
        <v>54</v>
      </c>
      <c r="B292">
        <v>2018</v>
      </c>
      <c r="C292" t="s">
        <v>3547</v>
      </c>
      <c r="D292" t="s">
        <v>3560</v>
      </c>
      <c r="E292" t="s">
        <v>106</v>
      </c>
      <c r="F292">
        <v>0</v>
      </c>
      <c r="G292">
        <v>0</v>
      </c>
      <c r="I292">
        <v>0</v>
      </c>
      <c r="J292">
        <v>0</v>
      </c>
      <c r="K292">
        <v>0</v>
      </c>
      <c r="L292">
        <v>0</v>
      </c>
      <c r="M292">
        <v>0</v>
      </c>
      <c r="O292">
        <v>60</v>
      </c>
    </row>
    <row r="293" spans="1:15" x14ac:dyDescent="0.45">
      <c r="A293" t="s">
        <v>54</v>
      </c>
      <c r="B293">
        <v>2018</v>
      </c>
      <c r="C293" t="s">
        <v>3547</v>
      </c>
      <c r="D293" t="s">
        <v>3561</v>
      </c>
      <c r="E293" t="s">
        <v>106</v>
      </c>
      <c r="F293">
        <v>848.1412353515625</v>
      </c>
      <c r="G293">
        <v>61.471534729003906</v>
      </c>
      <c r="H293">
        <v>38.534858703613281</v>
      </c>
      <c r="I293">
        <v>0</v>
      </c>
      <c r="J293">
        <v>9.4E-2</v>
      </c>
      <c r="K293">
        <v>0.1002</v>
      </c>
      <c r="L293">
        <v>0</v>
      </c>
      <c r="M293">
        <v>7.7186383094030013</v>
      </c>
      <c r="N293">
        <v>2.9609999656677246</v>
      </c>
      <c r="O293">
        <v>60</v>
      </c>
    </row>
    <row r="294" spans="1:15" x14ac:dyDescent="0.45">
      <c r="A294" t="s">
        <v>54</v>
      </c>
      <c r="B294">
        <v>2018</v>
      </c>
      <c r="C294" t="s">
        <v>3547</v>
      </c>
      <c r="D294" t="s">
        <v>3562</v>
      </c>
      <c r="E294" t="s">
        <v>106</v>
      </c>
      <c r="F294">
        <v>0</v>
      </c>
      <c r="G294">
        <v>0</v>
      </c>
      <c r="I294">
        <v>0</v>
      </c>
      <c r="J294">
        <v>0</v>
      </c>
      <c r="K294">
        <v>0</v>
      </c>
      <c r="L294">
        <v>0</v>
      </c>
      <c r="M294">
        <v>0</v>
      </c>
      <c r="O294">
        <v>60</v>
      </c>
    </row>
    <row r="295" spans="1:15" x14ac:dyDescent="0.45">
      <c r="A295" t="s">
        <v>54</v>
      </c>
      <c r="B295">
        <v>2018</v>
      </c>
      <c r="C295" t="s">
        <v>3600</v>
      </c>
      <c r="D295" t="s">
        <v>3601</v>
      </c>
      <c r="E295" t="s">
        <v>266</v>
      </c>
      <c r="F295">
        <v>20282</v>
      </c>
      <c r="G295">
        <v>1268.699951171875</v>
      </c>
      <c r="H295">
        <v>39.067523956298828</v>
      </c>
      <c r="I295">
        <v>0</v>
      </c>
      <c r="J295">
        <v>1.4999999999999999E-2</v>
      </c>
      <c r="K295">
        <v>2.5000000000000001E-2</v>
      </c>
      <c r="L295">
        <v>0</v>
      </c>
      <c r="M295">
        <v>82</v>
      </c>
      <c r="N295">
        <v>3.0360000133514404</v>
      </c>
      <c r="O295">
        <v>60</v>
      </c>
    </row>
    <row r="296" spans="1:15" x14ac:dyDescent="0.45">
      <c r="A296" t="s">
        <v>54</v>
      </c>
      <c r="B296">
        <v>2018</v>
      </c>
      <c r="C296" t="s">
        <v>3600</v>
      </c>
      <c r="D296" t="s">
        <v>3602</v>
      </c>
      <c r="E296" t="s">
        <v>266</v>
      </c>
      <c r="F296">
        <v>0</v>
      </c>
      <c r="G296">
        <v>0</v>
      </c>
      <c r="I296">
        <v>0</v>
      </c>
      <c r="J296">
        <v>0</v>
      </c>
      <c r="K296">
        <v>0</v>
      </c>
      <c r="L296">
        <v>0</v>
      </c>
      <c r="M296">
        <v>0</v>
      </c>
      <c r="O296">
        <v>60</v>
      </c>
    </row>
    <row r="297" spans="1:15" x14ac:dyDescent="0.45">
      <c r="A297" t="s">
        <v>54</v>
      </c>
      <c r="B297">
        <v>2018</v>
      </c>
      <c r="C297" t="s">
        <v>3600</v>
      </c>
      <c r="D297" t="s">
        <v>3541</v>
      </c>
      <c r="E297" t="s">
        <v>266</v>
      </c>
      <c r="F297">
        <v>1155</v>
      </c>
      <c r="G297">
        <v>67.599998474121094</v>
      </c>
      <c r="H297">
        <v>24.477533340454102</v>
      </c>
      <c r="I297">
        <v>0</v>
      </c>
      <c r="J297">
        <v>0.37777777777777782</v>
      </c>
      <c r="K297">
        <v>0.44</v>
      </c>
      <c r="L297">
        <v>0</v>
      </c>
      <c r="M297">
        <v>20</v>
      </c>
      <c r="N297">
        <v>2.6222221851348877</v>
      </c>
      <c r="O297">
        <v>45</v>
      </c>
    </row>
    <row r="298" spans="1:15" x14ac:dyDescent="0.45">
      <c r="A298" t="s">
        <v>54</v>
      </c>
      <c r="B298">
        <v>2018</v>
      </c>
      <c r="C298" t="s">
        <v>3548</v>
      </c>
      <c r="D298" t="s">
        <v>3563</v>
      </c>
      <c r="E298" t="s">
        <v>266</v>
      </c>
      <c r="F298">
        <v>0</v>
      </c>
      <c r="I298">
        <v>0</v>
      </c>
      <c r="J298">
        <v>0</v>
      </c>
      <c r="K298">
        <v>0</v>
      </c>
      <c r="L298">
        <v>0</v>
      </c>
      <c r="M298">
        <v>0</v>
      </c>
    </row>
    <row r="299" spans="1:15" x14ac:dyDescent="0.45">
      <c r="A299" t="s">
        <v>54</v>
      </c>
      <c r="B299">
        <v>2018</v>
      </c>
      <c r="C299" t="s">
        <v>196</v>
      </c>
      <c r="D299" t="s">
        <v>3564</v>
      </c>
      <c r="E299" t="s">
        <v>266</v>
      </c>
      <c r="F299">
        <v>0</v>
      </c>
      <c r="G299">
        <v>0</v>
      </c>
      <c r="I299">
        <v>0</v>
      </c>
      <c r="J299">
        <v>0.12</v>
      </c>
      <c r="K299">
        <v>0.12</v>
      </c>
      <c r="L299">
        <v>0</v>
      </c>
      <c r="M299">
        <v>0</v>
      </c>
      <c r="N299">
        <v>2.9800000190734863</v>
      </c>
      <c r="O299">
        <v>45</v>
      </c>
    </row>
    <row r="300" spans="1:15" x14ac:dyDescent="0.45">
      <c r="A300" t="s">
        <v>54</v>
      </c>
      <c r="B300">
        <v>2018</v>
      </c>
      <c r="C300" t="s">
        <v>196</v>
      </c>
      <c r="D300" t="s">
        <v>3565</v>
      </c>
      <c r="E300" t="s">
        <v>266</v>
      </c>
      <c r="F300">
        <v>40</v>
      </c>
      <c r="G300">
        <v>0</v>
      </c>
      <c r="H300">
        <v>16.235294342041016</v>
      </c>
      <c r="I300">
        <v>0</v>
      </c>
      <c r="J300">
        <v>0.03</v>
      </c>
      <c r="K300">
        <v>0.03</v>
      </c>
      <c r="L300">
        <v>0</v>
      </c>
      <c r="M300">
        <v>6</v>
      </c>
      <c r="N300">
        <v>3.0899999141693115</v>
      </c>
      <c r="O300">
        <v>40</v>
      </c>
    </row>
    <row r="301" spans="1:15" x14ac:dyDescent="0.45">
      <c r="A301" t="s">
        <v>54</v>
      </c>
      <c r="B301">
        <v>2018</v>
      </c>
      <c r="C301" t="s">
        <v>196</v>
      </c>
      <c r="D301" t="s">
        <v>3566</v>
      </c>
      <c r="E301" t="s">
        <v>266</v>
      </c>
      <c r="F301">
        <v>144</v>
      </c>
      <c r="G301">
        <v>4.5</v>
      </c>
      <c r="H301">
        <v>8.4475526809692383</v>
      </c>
      <c r="I301">
        <v>0</v>
      </c>
      <c r="J301">
        <v>0.08</v>
      </c>
      <c r="K301">
        <v>0.1</v>
      </c>
      <c r="L301">
        <v>0</v>
      </c>
      <c r="M301">
        <v>1</v>
      </c>
      <c r="N301">
        <v>3.3199999332427979</v>
      </c>
      <c r="O301">
        <v>40</v>
      </c>
    </row>
    <row r="302" spans="1:15" x14ac:dyDescent="0.45">
      <c r="A302" t="s">
        <v>54</v>
      </c>
      <c r="B302">
        <v>2018</v>
      </c>
      <c r="C302" t="s">
        <v>196</v>
      </c>
      <c r="D302" t="s">
        <v>3567</v>
      </c>
      <c r="E302" t="s">
        <v>266</v>
      </c>
      <c r="F302">
        <v>0</v>
      </c>
      <c r="G302">
        <v>0</v>
      </c>
      <c r="I302">
        <v>0</v>
      </c>
      <c r="J302">
        <v>0</v>
      </c>
      <c r="K302">
        <v>0</v>
      </c>
      <c r="L302">
        <v>0</v>
      </c>
      <c r="M302">
        <v>0</v>
      </c>
      <c r="O302">
        <v>35</v>
      </c>
    </row>
    <row r="303" spans="1:15" x14ac:dyDescent="0.45">
      <c r="A303" t="s">
        <v>54</v>
      </c>
      <c r="B303">
        <v>2018</v>
      </c>
      <c r="C303" t="s">
        <v>196</v>
      </c>
      <c r="D303" t="s">
        <v>3568</v>
      </c>
      <c r="E303" t="s">
        <v>266</v>
      </c>
      <c r="F303">
        <v>2813</v>
      </c>
      <c r="G303">
        <v>592.5999755859375</v>
      </c>
      <c r="H303">
        <v>18.207561492919922</v>
      </c>
      <c r="I303">
        <v>0</v>
      </c>
      <c r="J303">
        <v>0.03</v>
      </c>
      <c r="K303">
        <v>0.05</v>
      </c>
      <c r="L303">
        <v>0</v>
      </c>
      <c r="M303">
        <v>168</v>
      </c>
      <c r="N303">
        <v>3.2799999713897705</v>
      </c>
      <c r="O303">
        <v>35</v>
      </c>
    </row>
    <row r="304" spans="1:15" x14ac:dyDescent="0.45">
      <c r="A304" t="s">
        <v>54</v>
      </c>
      <c r="B304">
        <v>2018</v>
      </c>
      <c r="C304" t="s">
        <v>3549</v>
      </c>
      <c r="D304" t="s">
        <v>3569</v>
      </c>
      <c r="E304" t="s">
        <v>266</v>
      </c>
      <c r="F304">
        <v>933</v>
      </c>
      <c r="G304">
        <v>81.199996948242188</v>
      </c>
      <c r="H304">
        <v>20.100749969482422</v>
      </c>
      <c r="I304">
        <v>0</v>
      </c>
      <c r="J304">
        <v>5.6000000000000001E-2</v>
      </c>
      <c r="K304">
        <v>0.08</v>
      </c>
      <c r="L304">
        <v>0</v>
      </c>
      <c r="M304">
        <v>0</v>
      </c>
      <c r="N304">
        <v>3.3589999675750732</v>
      </c>
      <c r="O304">
        <v>45</v>
      </c>
    </row>
    <row r="305" spans="1:15" x14ac:dyDescent="0.45">
      <c r="A305" t="s">
        <v>54</v>
      </c>
      <c r="B305">
        <v>2018</v>
      </c>
      <c r="C305" t="s">
        <v>3549</v>
      </c>
      <c r="D305" t="s">
        <v>3570</v>
      </c>
      <c r="E305" t="s">
        <v>266</v>
      </c>
      <c r="F305">
        <v>1594</v>
      </c>
      <c r="G305">
        <v>178</v>
      </c>
      <c r="H305">
        <v>21.153074264526367</v>
      </c>
      <c r="I305">
        <v>0</v>
      </c>
      <c r="J305">
        <v>0.05</v>
      </c>
      <c r="K305">
        <v>7.0000000000000007E-2</v>
      </c>
      <c r="L305">
        <v>0</v>
      </c>
      <c r="M305">
        <v>0</v>
      </c>
      <c r="N305">
        <v>3.2899999618530273</v>
      </c>
      <c r="O305">
        <v>45</v>
      </c>
    </row>
    <row r="306" spans="1:15" x14ac:dyDescent="0.45">
      <c r="A306" t="s">
        <v>54</v>
      </c>
      <c r="B306">
        <v>2018</v>
      </c>
      <c r="C306" t="s">
        <v>3549</v>
      </c>
      <c r="D306" t="s">
        <v>3571</v>
      </c>
      <c r="E306" t="s">
        <v>266</v>
      </c>
      <c r="F306">
        <v>0</v>
      </c>
      <c r="G306">
        <v>0</v>
      </c>
      <c r="I306">
        <v>0</v>
      </c>
      <c r="J306">
        <v>0</v>
      </c>
      <c r="K306">
        <v>0</v>
      </c>
      <c r="L306">
        <v>0</v>
      </c>
      <c r="M306">
        <v>0</v>
      </c>
      <c r="O306">
        <v>45</v>
      </c>
    </row>
    <row r="307" spans="1:15" x14ac:dyDescent="0.45">
      <c r="A307" t="s">
        <v>54</v>
      </c>
      <c r="B307">
        <v>2018</v>
      </c>
      <c r="C307" t="s">
        <v>3550</v>
      </c>
      <c r="D307" t="s">
        <v>3572</v>
      </c>
      <c r="E307" t="s">
        <v>106</v>
      </c>
      <c r="F307">
        <v>487.32025146484375</v>
      </c>
      <c r="G307">
        <v>0</v>
      </c>
      <c r="H307">
        <v>24.637577056884766</v>
      </c>
      <c r="I307">
        <v>0</v>
      </c>
      <c r="J307">
        <v>0</v>
      </c>
      <c r="K307">
        <v>0.02</v>
      </c>
      <c r="L307">
        <v>0.56000000000000005</v>
      </c>
      <c r="M307">
        <v>28.03018180568635</v>
      </c>
      <c r="N307">
        <v>4</v>
      </c>
      <c r="O307">
        <v>70</v>
      </c>
    </row>
    <row r="308" spans="1:15" x14ac:dyDescent="0.45">
      <c r="A308" t="s">
        <v>54</v>
      </c>
      <c r="B308">
        <v>2018</v>
      </c>
      <c r="C308" t="s">
        <v>3551</v>
      </c>
      <c r="D308" t="s">
        <v>3573</v>
      </c>
      <c r="E308" t="s">
        <v>106</v>
      </c>
      <c r="F308">
        <v>525</v>
      </c>
      <c r="G308">
        <v>111.09356689453125</v>
      </c>
      <c r="H308">
        <v>47.893264770507813</v>
      </c>
      <c r="I308">
        <v>0</v>
      </c>
      <c r="J308">
        <v>2.5999999999999999E-2</v>
      </c>
      <c r="K308">
        <v>0.04</v>
      </c>
      <c r="L308">
        <v>0.96199999999999997</v>
      </c>
      <c r="M308">
        <v>24.928358541562019</v>
      </c>
      <c r="N308">
        <v>2.6315789222717285</v>
      </c>
      <c r="O308">
        <v>60</v>
      </c>
    </row>
    <row r="309" spans="1:15" x14ac:dyDescent="0.45">
      <c r="A309" t="s">
        <v>54</v>
      </c>
      <c r="B309">
        <v>2018</v>
      </c>
      <c r="C309" t="s">
        <v>3552</v>
      </c>
      <c r="D309" t="s">
        <v>3574</v>
      </c>
      <c r="E309" t="s">
        <v>106</v>
      </c>
      <c r="F309">
        <v>0</v>
      </c>
      <c r="G309">
        <v>0</v>
      </c>
      <c r="I309">
        <v>0</v>
      </c>
      <c r="J309">
        <v>0</v>
      </c>
      <c r="K309">
        <v>0</v>
      </c>
      <c r="L309">
        <v>0</v>
      </c>
      <c r="M309">
        <v>0</v>
      </c>
      <c r="O309">
        <v>70</v>
      </c>
    </row>
    <row r="310" spans="1:15" x14ac:dyDescent="0.45">
      <c r="A310" t="s">
        <v>54</v>
      </c>
      <c r="B310">
        <v>2018</v>
      </c>
      <c r="C310" t="s">
        <v>3552</v>
      </c>
      <c r="D310" t="s">
        <v>3575</v>
      </c>
      <c r="E310" t="s">
        <v>106</v>
      </c>
      <c r="F310">
        <v>0</v>
      </c>
      <c r="G310">
        <v>0</v>
      </c>
      <c r="I310">
        <v>0</v>
      </c>
      <c r="J310">
        <v>0</v>
      </c>
      <c r="K310">
        <v>0</v>
      </c>
      <c r="L310">
        <v>0</v>
      </c>
      <c r="M310">
        <v>0</v>
      </c>
      <c r="O310">
        <v>70</v>
      </c>
    </row>
    <row r="311" spans="1:15" x14ac:dyDescent="0.45">
      <c r="A311" t="s">
        <v>54</v>
      </c>
      <c r="B311">
        <v>2018</v>
      </c>
      <c r="C311" t="s">
        <v>3552</v>
      </c>
      <c r="D311" t="s">
        <v>3576</v>
      </c>
      <c r="E311" t="s">
        <v>106</v>
      </c>
      <c r="F311">
        <v>0</v>
      </c>
      <c r="G311">
        <v>0</v>
      </c>
      <c r="I311">
        <v>0</v>
      </c>
      <c r="J311">
        <v>0</v>
      </c>
      <c r="K311">
        <v>0</v>
      </c>
      <c r="L311">
        <v>0</v>
      </c>
      <c r="M311">
        <v>0</v>
      </c>
      <c r="O311">
        <v>70</v>
      </c>
    </row>
    <row r="312" spans="1:15" x14ac:dyDescent="0.45">
      <c r="A312" t="s">
        <v>54</v>
      </c>
      <c r="B312">
        <v>2018</v>
      </c>
      <c r="C312" t="s">
        <v>3552</v>
      </c>
      <c r="D312" t="s">
        <v>3577</v>
      </c>
      <c r="E312" t="s">
        <v>106</v>
      </c>
      <c r="F312">
        <v>0</v>
      </c>
      <c r="G312">
        <v>0</v>
      </c>
      <c r="I312">
        <v>0</v>
      </c>
      <c r="J312">
        <v>0</v>
      </c>
      <c r="K312">
        <v>0</v>
      </c>
      <c r="L312">
        <v>0</v>
      </c>
      <c r="M312">
        <v>0</v>
      </c>
      <c r="O312">
        <v>45</v>
      </c>
    </row>
    <row r="313" spans="1:15" x14ac:dyDescent="0.45">
      <c r="A313" t="s">
        <v>54</v>
      </c>
      <c r="B313">
        <v>2018</v>
      </c>
      <c r="C313" t="s">
        <v>3552</v>
      </c>
      <c r="D313" t="s">
        <v>3578</v>
      </c>
      <c r="E313" t="s">
        <v>106</v>
      </c>
      <c r="F313">
        <v>0</v>
      </c>
      <c r="G313">
        <v>0</v>
      </c>
      <c r="I313">
        <v>0</v>
      </c>
      <c r="J313">
        <v>0</v>
      </c>
      <c r="K313">
        <v>0</v>
      </c>
      <c r="L313">
        <v>0</v>
      </c>
      <c r="M313">
        <v>0</v>
      </c>
      <c r="O313">
        <v>70</v>
      </c>
    </row>
    <row r="314" spans="1:15" x14ac:dyDescent="0.45">
      <c r="A314" t="s">
        <v>54</v>
      </c>
      <c r="B314">
        <v>2018</v>
      </c>
      <c r="C314" t="s">
        <v>3552</v>
      </c>
      <c r="D314" t="s">
        <v>3579</v>
      </c>
      <c r="E314" t="s">
        <v>106</v>
      </c>
      <c r="F314">
        <v>0</v>
      </c>
      <c r="G314">
        <v>0</v>
      </c>
      <c r="I314">
        <v>0</v>
      </c>
      <c r="J314">
        <v>0</v>
      </c>
      <c r="K314">
        <v>0</v>
      </c>
      <c r="L314">
        <v>0</v>
      </c>
      <c r="M314">
        <v>0</v>
      </c>
      <c r="O314">
        <v>70</v>
      </c>
    </row>
    <row r="315" spans="1:15" x14ac:dyDescent="0.45">
      <c r="A315" t="s">
        <v>54</v>
      </c>
      <c r="B315">
        <v>2018</v>
      </c>
      <c r="C315" t="s">
        <v>3552</v>
      </c>
      <c r="D315" t="s">
        <v>3580</v>
      </c>
      <c r="E315" t="s">
        <v>106</v>
      </c>
      <c r="F315">
        <v>0</v>
      </c>
      <c r="G315">
        <v>0</v>
      </c>
      <c r="I315">
        <v>0</v>
      </c>
      <c r="J315">
        <v>0</v>
      </c>
      <c r="K315">
        <v>0</v>
      </c>
      <c r="L315">
        <v>0</v>
      </c>
      <c r="M315">
        <v>0</v>
      </c>
      <c r="O315">
        <v>70</v>
      </c>
    </row>
    <row r="316" spans="1:15" x14ac:dyDescent="0.45">
      <c r="A316" t="s">
        <v>54</v>
      </c>
      <c r="B316">
        <v>2018</v>
      </c>
      <c r="C316" t="s">
        <v>3552</v>
      </c>
      <c r="D316" t="s">
        <v>3581</v>
      </c>
      <c r="E316" t="s">
        <v>106</v>
      </c>
      <c r="F316">
        <v>29</v>
      </c>
      <c r="G316">
        <v>0</v>
      </c>
      <c r="H316">
        <v>15.532607078552246</v>
      </c>
      <c r="I316">
        <v>0</v>
      </c>
      <c r="J316">
        <v>0</v>
      </c>
      <c r="K316">
        <v>0.04</v>
      </c>
      <c r="L316">
        <v>0</v>
      </c>
      <c r="M316">
        <v>0.27598402786254878</v>
      </c>
      <c r="N316">
        <v>3.2030000686645508</v>
      </c>
      <c r="O316">
        <v>45</v>
      </c>
    </row>
    <row r="317" spans="1:15" x14ac:dyDescent="0.45">
      <c r="A317" t="s">
        <v>54</v>
      </c>
      <c r="B317">
        <v>2018</v>
      </c>
      <c r="C317" t="s">
        <v>3552</v>
      </c>
      <c r="D317" t="s">
        <v>3582</v>
      </c>
      <c r="E317" t="s">
        <v>106</v>
      </c>
      <c r="F317">
        <v>0</v>
      </c>
      <c r="G317">
        <v>0</v>
      </c>
      <c r="I317">
        <v>0</v>
      </c>
      <c r="J317">
        <v>0</v>
      </c>
      <c r="K317">
        <v>0</v>
      </c>
      <c r="L317">
        <v>0</v>
      </c>
      <c r="M317">
        <v>0</v>
      </c>
      <c r="O317">
        <v>70</v>
      </c>
    </row>
    <row r="318" spans="1:15" x14ac:dyDescent="0.45">
      <c r="A318" t="s">
        <v>54</v>
      </c>
      <c r="B318">
        <v>2018</v>
      </c>
      <c r="C318" t="s">
        <v>3553</v>
      </c>
      <c r="D318" t="s">
        <v>3583</v>
      </c>
      <c r="E318" t="s">
        <v>106</v>
      </c>
      <c r="F318">
        <v>0</v>
      </c>
      <c r="G318">
        <v>0</v>
      </c>
      <c r="I318">
        <v>0</v>
      </c>
      <c r="J318">
        <v>0</v>
      </c>
      <c r="K318">
        <v>0</v>
      </c>
      <c r="L318">
        <v>0</v>
      </c>
      <c r="M318">
        <v>0</v>
      </c>
      <c r="O318">
        <v>60</v>
      </c>
    </row>
    <row r="319" spans="1:15" x14ac:dyDescent="0.45">
      <c r="A319" t="s">
        <v>54</v>
      </c>
      <c r="B319">
        <v>2018</v>
      </c>
      <c r="C319" t="s">
        <v>3553</v>
      </c>
      <c r="D319" t="s">
        <v>3584</v>
      </c>
      <c r="E319" t="s">
        <v>106</v>
      </c>
      <c r="F319">
        <v>151</v>
      </c>
      <c r="G319">
        <v>25.119897842407227</v>
      </c>
      <c r="H319">
        <v>39.955020904541016</v>
      </c>
      <c r="I319">
        <v>0</v>
      </c>
      <c r="J319">
        <v>9.5000000000000001E-2</v>
      </c>
      <c r="K319">
        <v>0.1</v>
      </c>
      <c r="L319">
        <v>0</v>
      </c>
      <c r="M319">
        <v>0</v>
      </c>
      <c r="N319">
        <v>2.9184999465942383</v>
      </c>
      <c r="O319">
        <v>60</v>
      </c>
    </row>
    <row r="320" spans="1:15" x14ac:dyDescent="0.45">
      <c r="A320" t="s">
        <v>54</v>
      </c>
      <c r="B320">
        <v>2018</v>
      </c>
      <c r="C320" t="s">
        <v>3554</v>
      </c>
      <c r="D320" t="s">
        <v>3585</v>
      </c>
      <c r="E320" t="s">
        <v>266</v>
      </c>
      <c r="F320">
        <v>34</v>
      </c>
      <c r="G320">
        <v>0</v>
      </c>
      <c r="H320">
        <v>12.617647171020508</v>
      </c>
      <c r="I320">
        <v>0</v>
      </c>
      <c r="J320">
        <v>0</v>
      </c>
      <c r="K320">
        <v>0</v>
      </c>
      <c r="L320">
        <v>0</v>
      </c>
      <c r="M320">
        <v>0</v>
      </c>
      <c r="N320">
        <v>3.5</v>
      </c>
      <c r="O320">
        <v>45</v>
      </c>
    </row>
    <row r="321" spans="1:15" x14ac:dyDescent="0.45">
      <c r="A321" t="s">
        <v>54</v>
      </c>
      <c r="B321">
        <v>2018</v>
      </c>
      <c r="C321" t="s">
        <v>3554</v>
      </c>
      <c r="D321" t="s">
        <v>3586</v>
      </c>
      <c r="E321" t="s">
        <v>266</v>
      </c>
      <c r="F321">
        <v>21</v>
      </c>
      <c r="G321">
        <v>0.89999997615814209</v>
      </c>
      <c r="H321">
        <v>18.619047164916992</v>
      </c>
      <c r="I321">
        <v>0</v>
      </c>
      <c r="J321">
        <v>0</v>
      </c>
      <c r="K321">
        <v>0</v>
      </c>
      <c r="L321">
        <v>0</v>
      </c>
      <c r="M321">
        <v>0</v>
      </c>
      <c r="N321">
        <v>3.0952000617980957</v>
      </c>
      <c r="O321">
        <v>40</v>
      </c>
    </row>
    <row r="322" spans="1:15" x14ac:dyDescent="0.45">
      <c r="A322" t="s">
        <v>54</v>
      </c>
      <c r="B322">
        <v>2018</v>
      </c>
      <c r="C322" t="s">
        <v>3554</v>
      </c>
      <c r="D322" t="s">
        <v>3587</v>
      </c>
      <c r="E322" t="s">
        <v>266</v>
      </c>
      <c r="F322">
        <v>81</v>
      </c>
      <c r="G322">
        <v>6.1999998092651367</v>
      </c>
      <c r="H322">
        <v>18.703702926635742</v>
      </c>
      <c r="I322">
        <v>0</v>
      </c>
      <c r="J322">
        <v>5.1900000000000002E-2</v>
      </c>
      <c r="K322">
        <v>0.1038</v>
      </c>
      <c r="L322">
        <v>0</v>
      </c>
      <c r="M322">
        <v>0</v>
      </c>
      <c r="N322">
        <v>3.0731000900268555</v>
      </c>
      <c r="O322">
        <v>35</v>
      </c>
    </row>
    <row r="323" spans="1:15" x14ac:dyDescent="0.45">
      <c r="A323" t="s">
        <v>54</v>
      </c>
      <c r="B323">
        <v>2018</v>
      </c>
      <c r="C323" t="s">
        <v>3554</v>
      </c>
      <c r="D323" t="s">
        <v>3588</v>
      </c>
      <c r="E323" t="s">
        <v>266</v>
      </c>
      <c r="F323">
        <v>0</v>
      </c>
      <c r="G323">
        <v>0</v>
      </c>
      <c r="I323">
        <v>0</v>
      </c>
      <c r="J323">
        <v>0</v>
      </c>
      <c r="K323">
        <v>0</v>
      </c>
      <c r="L323">
        <v>0</v>
      </c>
      <c r="M323">
        <v>0</v>
      </c>
      <c r="O323">
        <v>35</v>
      </c>
    </row>
    <row r="324" spans="1:15" x14ac:dyDescent="0.45">
      <c r="A324" t="s">
        <v>54</v>
      </c>
      <c r="B324">
        <v>2018</v>
      </c>
      <c r="C324" t="s">
        <v>3554</v>
      </c>
      <c r="D324" t="s">
        <v>3589</v>
      </c>
      <c r="E324" t="s">
        <v>266</v>
      </c>
      <c r="F324">
        <v>0</v>
      </c>
      <c r="G324">
        <v>0</v>
      </c>
      <c r="I324">
        <v>0</v>
      </c>
      <c r="J324">
        <v>0</v>
      </c>
      <c r="K324">
        <v>0</v>
      </c>
      <c r="L324">
        <v>0</v>
      </c>
      <c r="M324">
        <v>0</v>
      </c>
      <c r="O324">
        <v>40</v>
      </c>
    </row>
    <row r="325" spans="1:15" x14ac:dyDescent="0.45">
      <c r="A325" t="s">
        <v>54</v>
      </c>
      <c r="B325">
        <v>2018</v>
      </c>
      <c r="C325" t="s">
        <v>3554</v>
      </c>
      <c r="D325" t="s">
        <v>3590</v>
      </c>
      <c r="E325" t="s">
        <v>266</v>
      </c>
      <c r="F325">
        <v>0</v>
      </c>
      <c r="G325">
        <v>0</v>
      </c>
      <c r="I325">
        <v>0</v>
      </c>
      <c r="J325">
        <v>0</v>
      </c>
      <c r="K325">
        <v>0</v>
      </c>
      <c r="L325">
        <v>0</v>
      </c>
      <c r="M325">
        <v>0</v>
      </c>
      <c r="O325">
        <v>35</v>
      </c>
    </row>
    <row r="326" spans="1:15" x14ac:dyDescent="0.45">
      <c r="A326" t="s">
        <v>54</v>
      </c>
      <c r="B326">
        <v>2018</v>
      </c>
      <c r="C326" t="s">
        <v>3554</v>
      </c>
      <c r="D326" t="s">
        <v>3591</v>
      </c>
      <c r="E326" t="s">
        <v>266</v>
      </c>
      <c r="F326">
        <v>68</v>
      </c>
      <c r="G326">
        <v>20.799999237060547</v>
      </c>
      <c r="H326">
        <v>27.647058486938477</v>
      </c>
      <c r="I326">
        <v>0</v>
      </c>
      <c r="J326">
        <v>7.0000000000000007E-2</v>
      </c>
      <c r="K326">
        <v>0.08</v>
      </c>
      <c r="L326">
        <v>0</v>
      </c>
      <c r="M326">
        <v>0</v>
      </c>
      <c r="N326">
        <v>3.4100000858306885</v>
      </c>
      <c r="O326">
        <v>35</v>
      </c>
    </row>
    <row r="327" spans="1:15" x14ac:dyDescent="0.45">
      <c r="A327" t="s">
        <v>54</v>
      </c>
      <c r="B327">
        <v>2018</v>
      </c>
      <c r="C327" t="s">
        <v>3554</v>
      </c>
      <c r="D327" t="s">
        <v>3592</v>
      </c>
      <c r="E327" t="s">
        <v>266</v>
      </c>
      <c r="F327">
        <v>0</v>
      </c>
      <c r="G327">
        <v>0</v>
      </c>
      <c r="I327">
        <v>0</v>
      </c>
      <c r="J327">
        <v>0</v>
      </c>
      <c r="K327">
        <v>0</v>
      </c>
      <c r="L327">
        <v>0</v>
      </c>
      <c r="M327">
        <v>0</v>
      </c>
      <c r="O327">
        <v>35</v>
      </c>
    </row>
    <row r="328" spans="1:15" x14ac:dyDescent="0.45">
      <c r="A328" t="s">
        <v>54</v>
      </c>
      <c r="B328">
        <v>2018</v>
      </c>
      <c r="C328" t="s">
        <v>3554</v>
      </c>
      <c r="D328" t="s">
        <v>3593</v>
      </c>
      <c r="E328" t="s">
        <v>266</v>
      </c>
      <c r="F328">
        <v>0</v>
      </c>
      <c r="G328">
        <v>0</v>
      </c>
      <c r="I328">
        <v>0</v>
      </c>
      <c r="J328">
        <v>0</v>
      </c>
      <c r="K328">
        <v>0</v>
      </c>
      <c r="L328">
        <v>0</v>
      </c>
      <c r="M328">
        <v>0</v>
      </c>
      <c r="O328">
        <v>40</v>
      </c>
    </row>
    <row r="329" spans="1:15" x14ac:dyDescent="0.45">
      <c r="A329" t="s">
        <v>54</v>
      </c>
      <c r="B329">
        <v>2018</v>
      </c>
      <c r="C329" t="s">
        <v>3555</v>
      </c>
      <c r="D329" t="s">
        <v>3594</v>
      </c>
      <c r="E329" t="s">
        <v>266</v>
      </c>
      <c r="F329">
        <v>19</v>
      </c>
      <c r="G329">
        <v>8.1999998092651367</v>
      </c>
      <c r="H329">
        <v>29.842105865478516</v>
      </c>
      <c r="I329">
        <v>0</v>
      </c>
      <c r="J329">
        <v>0</v>
      </c>
      <c r="K329">
        <v>5.1999999999999998E-2</v>
      </c>
      <c r="L329">
        <v>0</v>
      </c>
      <c r="M329">
        <v>0</v>
      </c>
      <c r="N329">
        <v>3.0999999046325684</v>
      </c>
      <c r="O329">
        <v>40</v>
      </c>
    </row>
    <row r="330" spans="1:15" x14ac:dyDescent="0.45">
      <c r="A330" t="s">
        <v>55</v>
      </c>
      <c r="B330">
        <v>2018</v>
      </c>
      <c r="C330" t="s">
        <v>3546</v>
      </c>
      <c r="D330" t="s">
        <v>3557</v>
      </c>
      <c r="E330" t="s">
        <v>106</v>
      </c>
      <c r="F330">
        <v>0</v>
      </c>
      <c r="G330">
        <v>0</v>
      </c>
      <c r="I330">
        <v>0</v>
      </c>
      <c r="J330">
        <v>0</v>
      </c>
      <c r="K330">
        <v>0</v>
      </c>
      <c r="L330">
        <v>0</v>
      </c>
      <c r="M330">
        <v>0</v>
      </c>
      <c r="O330">
        <v>70</v>
      </c>
    </row>
    <row r="331" spans="1:15" x14ac:dyDescent="0.45">
      <c r="A331" t="s">
        <v>55</v>
      </c>
      <c r="B331">
        <v>2018</v>
      </c>
      <c r="C331" t="s">
        <v>3546</v>
      </c>
      <c r="D331" t="s">
        <v>3558</v>
      </c>
      <c r="E331" t="s">
        <v>106</v>
      </c>
      <c r="F331">
        <v>99.333396911621094</v>
      </c>
      <c r="G331">
        <v>1.6697399616241455</v>
      </c>
      <c r="H331">
        <v>36.482501983642578</v>
      </c>
      <c r="I331">
        <v>0.02</v>
      </c>
      <c r="J331">
        <v>0.05</v>
      </c>
      <c r="K331">
        <v>0.05</v>
      </c>
      <c r="L331">
        <v>0</v>
      </c>
      <c r="M331">
        <v>0.15670000000000001</v>
      </c>
      <c r="N331">
        <v>2.940000057220459</v>
      </c>
      <c r="O331">
        <v>70</v>
      </c>
    </row>
    <row r="332" spans="1:15" x14ac:dyDescent="0.45">
      <c r="A332" t="s">
        <v>55</v>
      </c>
      <c r="B332">
        <v>2018</v>
      </c>
      <c r="C332" t="s">
        <v>3546</v>
      </c>
      <c r="D332" t="s">
        <v>3559</v>
      </c>
      <c r="E332" t="s">
        <v>106</v>
      </c>
      <c r="F332">
        <v>54.854091644287109</v>
      </c>
      <c r="G332">
        <v>0.47771000862121582</v>
      </c>
      <c r="H332">
        <v>12.858149528503418</v>
      </c>
      <c r="I332">
        <v>0.02</v>
      </c>
      <c r="J332">
        <v>0.02</v>
      </c>
      <c r="K332">
        <v>0.05</v>
      </c>
      <c r="L332">
        <v>0</v>
      </c>
      <c r="M332">
        <v>1.22241</v>
      </c>
      <c r="N332">
        <v>3.0199999809265137</v>
      </c>
      <c r="O332">
        <v>45</v>
      </c>
    </row>
    <row r="333" spans="1:15" x14ac:dyDescent="0.45">
      <c r="A333" t="s">
        <v>55</v>
      </c>
      <c r="B333">
        <v>2018</v>
      </c>
      <c r="C333" t="s">
        <v>3547</v>
      </c>
      <c r="D333" t="s">
        <v>3560</v>
      </c>
      <c r="E333" t="s">
        <v>106</v>
      </c>
      <c r="F333">
        <v>0</v>
      </c>
      <c r="G333">
        <v>0</v>
      </c>
      <c r="I333">
        <v>0</v>
      </c>
      <c r="J333">
        <v>0</v>
      </c>
      <c r="K333">
        <v>0</v>
      </c>
      <c r="L333">
        <v>0</v>
      </c>
      <c r="M333">
        <v>0</v>
      </c>
      <c r="O333">
        <v>60</v>
      </c>
    </row>
    <row r="334" spans="1:15" x14ac:dyDescent="0.45">
      <c r="A334" t="s">
        <v>55</v>
      </c>
      <c r="B334">
        <v>2018</v>
      </c>
      <c r="C334" t="s">
        <v>3547</v>
      </c>
      <c r="D334" t="s">
        <v>3561</v>
      </c>
      <c r="E334" t="s">
        <v>106</v>
      </c>
      <c r="F334">
        <v>22.684539794921875</v>
      </c>
      <c r="G334">
        <v>0.49791699647903442</v>
      </c>
      <c r="H334">
        <v>45.231407165527344</v>
      </c>
      <c r="I334">
        <v>0.02</v>
      </c>
      <c r="J334">
        <v>0.23</v>
      </c>
      <c r="K334">
        <v>0.05</v>
      </c>
      <c r="L334">
        <v>0</v>
      </c>
      <c r="M334">
        <v>0</v>
      </c>
      <c r="N334">
        <v>2.7799999713897705</v>
      </c>
      <c r="O334">
        <v>60</v>
      </c>
    </row>
    <row r="335" spans="1:15" x14ac:dyDescent="0.45">
      <c r="A335" t="s">
        <v>55</v>
      </c>
      <c r="B335">
        <v>2018</v>
      </c>
      <c r="C335" t="s">
        <v>3547</v>
      </c>
      <c r="D335" t="s">
        <v>3562</v>
      </c>
      <c r="E335" t="s">
        <v>106</v>
      </c>
      <c r="F335">
        <v>0</v>
      </c>
      <c r="G335">
        <v>0</v>
      </c>
      <c r="I335">
        <v>0</v>
      </c>
      <c r="J335">
        <v>0</v>
      </c>
      <c r="K335">
        <v>0</v>
      </c>
      <c r="L335">
        <v>0</v>
      </c>
      <c r="M335">
        <v>0</v>
      </c>
      <c r="O335">
        <v>60</v>
      </c>
    </row>
    <row r="336" spans="1:15" x14ac:dyDescent="0.45">
      <c r="A336" t="s">
        <v>55</v>
      </c>
      <c r="B336">
        <v>2018</v>
      </c>
      <c r="C336" t="s">
        <v>3600</v>
      </c>
      <c r="D336" t="s">
        <v>3601</v>
      </c>
      <c r="E336" t="s">
        <v>266</v>
      </c>
      <c r="F336">
        <v>666</v>
      </c>
      <c r="G336">
        <v>0</v>
      </c>
      <c r="H336">
        <v>33.900150299072266</v>
      </c>
      <c r="I336">
        <v>0</v>
      </c>
      <c r="J336">
        <v>0.11</v>
      </c>
      <c r="K336">
        <v>0.05</v>
      </c>
      <c r="L336">
        <v>0</v>
      </c>
      <c r="M336">
        <v>5</v>
      </c>
      <c r="N336">
        <v>3.2899999618530273</v>
      </c>
      <c r="O336">
        <v>60</v>
      </c>
    </row>
    <row r="337" spans="1:15" x14ac:dyDescent="0.45">
      <c r="A337" t="s">
        <v>55</v>
      </c>
      <c r="B337">
        <v>2018</v>
      </c>
      <c r="C337" t="s">
        <v>3600</v>
      </c>
      <c r="D337" t="s">
        <v>3602</v>
      </c>
      <c r="E337" t="s">
        <v>266</v>
      </c>
      <c r="F337">
        <v>0</v>
      </c>
      <c r="G337">
        <v>0</v>
      </c>
      <c r="I337">
        <v>0</v>
      </c>
      <c r="J337">
        <v>0</v>
      </c>
      <c r="K337">
        <v>0</v>
      </c>
      <c r="L337">
        <v>0</v>
      </c>
      <c r="M337">
        <v>0</v>
      </c>
      <c r="N337">
        <v>3</v>
      </c>
      <c r="O337">
        <v>60</v>
      </c>
    </row>
    <row r="338" spans="1:15" x14ac:dyDescent="0.45">
      <c r="A338" t="s">
        <v>55</v>
      </c>
      <c r="B338">
        <v>2018</v>
      </c>
      <c r="C338" t="s">
        <v>3600</v>
      </c>
      <c r="D338" t="s">
        <v>3541</v>
      </c>
      <c r="E338" t="s">
        <v>266</v>
      </c>
      <c r="F338">
        <v>278</v>
      </c>
      <c r="G338">
        <v>223.39999389648438</v>
      </c>
      <c r="H338">
        <v>45.945846557617188</v>
      </c>
      <c r="I338">
        <v>0.06</v>
      </c>
      <c r="J338">
        <v>0.18</v>
      </c>
      <c r="K338">
        <v>0.1</v>
      </c>
      <c r="L338">
        <v>0</v>
      </c>
      <c r="M338">
        <v>1</v>
      </c>
      <c r="N338">
        <v>2.7599999904632568</v>
      </c>
      <c r="O338">
        <v>45</v>
      </c>
    </row>
    <row r="339" spans="1:15" x14ac:dyDescent="0.45">
      <c r="A339" t="s">
        <v>55</v>
      </c>
      <c r="B339">
        <v>2018</v>
      </c>
      <c r="C339" t="s">
        <v>3548</v>
      </c>
      <c r="D339" t="s">
        <v>3563</v>
      </c>
      <c r="E339" t="s">
        <v>266</v>
      </c>
      <c r="F339">
        <v>0</v>
      </c>
      <c r="I339">
        <v>0</v>
      </c>
      <c r="J339">
        <v>0.1</v>
      </c>
      <c r="K339">
        <v>0.1</v>
      </c>
      <c r="L339">
        <v>0</v>
      </c>
      <c r="M339">
        <v>0</v>
      </c>
      <c r="N339">
        <v>2.9000000953674316</v>
      </c>
    </row>
    <row r="340" spans="1:15" x14ac:dyDescent="0.45">
      <c r="A340" t="s">
        <v>55</v>
      </c>
      <c r="B340">
        <v>2018</v>
      </c>
      <c r="C340" t="s">
        <v>196</v>
      </c>
      <c r="D340" t="s">
        <v>3564</v>
      </c>
      <c r="E340" t="s">
        <v>266</v>
      </c>
      <c r="F340">
        <v>47</v>
      </c>
      <c r="G340">
        <v>12.600000381469727</v>
      </c>
      <c r="H340">
        <v>20.659574508666992</v>
      </c>
      <c r="I340">
        <v>0.05</v>
      </c>
      <c r="J340">
        <v>0.25</v>
      </c>
      <c r="K340">
        <v>0.25</v>
      </c>
      <c r="L340">
        <v>0</v>
      </c>
      <c r="M340">
        <v>0</v>
      </c>
      <c r="N340">
        <v>2.75</v>
      </c>
      <c r="O340">
        <v>45</v>
      </c>
    </row>
    <row r="341" spans="1:15" x14ac:dyDescent="0.45">
      <c r="A341" t="s">
        <v>55</v>
      </c>
      <c r="B341">
        <v>2018</v>
      </c>
      <c r="C341" t="s">
        <v>196</v>
      </c>
      <c r="D341" t="s">
        <v>3565</v>
      </c>
      <c r="E341" t="s">
        <v>266</v>
      </c>
      <c r="F341">
        <v>2</v>
      </c>
      <c r="G341">
        <v>0</v>
      </c>
      <c r="H341">
        <v>3</v>
      </c>
      <c r="I341">
        <v>0</v>
      </c>
      <c r="J341">
        <v>0</v>
      </c>
      <c r="K341">
        <v>0</v>
      </c>
      <c r="L341">
        <v>0</v>
      </c>
      <c r="M341">
        <v>0</v>
      </c>
      <c r="N341">
        <v>3</v>
      </c>
      <c r="O341">
        <v>40</v>
      </c>
    </row>
    <row r="342" spans="1:15" x14ac:dyDescent="0.45">
      <c r="A342" t="s">
        <v>55</v>
      </c>
      <c r="B342">
        <v>2018</v>
      </c>
      <c r="C342" t="s">
        <v>196</v>
      </c>
      <c r="D342" t="s">
        <v>3566</v>
      </c>
      <c r="E342" t="s">
        <v>266</v>
      </c>
      <c r="F342">
        <v>457</v>
      </c>
      <c r="G342">
        <v>54.700000762939453</v>
      </c>
      <c r="H342">
        <v>22.70897102355957</v>
      </c>
      <c r="I342">
        <v>0.1</v>
      </c>
      <c r="J342">
        <v>0.1</v>
      </c>
      <c r="K342">
        <v>0.1</v>
      </c>
      <c r="L342">
        <v>0</v>
      </c>
      <c r="M342">
        <v>0</v>
      </c>
      <c r="N342">
        <v>2.7999999523162842</v>
      </c>
      <c r="O342">
        <v>40</v>
      </c>
    </row>
    <row r="343" spans="1:15" x14ac:dyDescent="0.45">
      <c r="A343" t="s">
        <v>55</v>
      </c>
      <c r="B343">
        <v>2018</v>
      </c>
      <c r="C343" t="s">
        <v>196</v>
      </c>
      <c r="D343" t="s">
        <v>3567</v>
      </c>
      <c r="E343" t="s">
        <v>266</v>
      </c>
      <c r="F343">
        <v>0</v>
      </c>
      <c r="G343">
        <v>0</v>
      </c>
      <c r="I343">
        <v>0</v>
      </c>
      <c r="J343">
        <v>0</v>
      </c>
      <c r="K343">
        <v>0</v>
      </c>
      <c r="L343">
        <v>0</v>
      </c>
      <c r="M343">
        <v>0</v>
      </c>
      <c r="O343">
        <v>35</v>
      </c>
    </row>
    <row r="344" spans="1:15" x14ac:dyDescent="0.45">
      <c r="A344" t="s">
        <v>55</v>
      </c>
      <c r="B344">
        <v>2018</v>
      </c>
      <c r="C344" t="s">
        <v>196</v>
      </c>
      <c r="D344" t="s">
        <v>3568</v>
      </c>
      <c r="E344" t="s">
        <v>266</v>
      </c>
      <c r="F344">
        <v>61</v>
      </c>
      <c r="G344">
        <v>10.600000381469727</v>
      </c>
      <c r="H344">
        <v>18.878047943115234</v>
      </c>
      <c r="I344">
        <v>0.05</v>
      </c>
      <c r="J344">
        <v>0.15</v>
      </c>
      <c r="K344">
        <v>0.1</v>
      </c>
      <c r="L344">
        <v>0</v>
      </c>
      <c r="M344">
        <v>20</v>
      </c>
      <c r="N344">
        <v>2.8499999046325684</v>
      </c>
      <c r="O344">
        <v>35</v>
      </c>
    </row>
    <row r="345" spans="1:15" x14ac:dyDescent="0.45">
      <c r="A345" t="s">
        <v>55</v>
      </c>
      <c r="B345">
        <v>2018</v>
      </c>
      <c r="C345" t="s">
        <v>3549</v>
      </c>
      <c r="D345" t="s">
        <v>3569</v>
      </c>
      <c r="E345" t="s">
        <v>266</v>
      </c>
      <c r="F345">
        <v>431</v>
      </c>
      <c r="G345">
        <v>53.599998474121094</v>
      </c>
      <c r="H345">
        <v>22.134571075439453</v>
      </c>
      <c r="I345">
        <v>0.05</v>
      </c>
      <c r="J345">
        <v>0.09</v>
      </c>
      <c r="K345">
        <v>0.05</v>
      </c>
      <c r="L345">
        <v>0</v>
      </c>
      <c r="M345">
        <v>0</v>
      </c>
      <c r="N345">
        <v>2.9600000381469727</v>
      </c>
      <c r="O345">
        <v>45</v>
      </c>
    </row>
    <row r="346" spans="1:15" x14ac:dyDescent="0.45">
      <c r="A346" t="s">
        <v>55</v>
      </c>
      <c r="B346">
        <v>2018</v>
      </c>
      <c r="C346" t="s">
        <v>3549</v>
      </c>
      <c r="D346" t="s">
        <v>3570</v>
      </c>
      <c r="E346" t="s">
        <v>266</v>
      </c>
      <c r="F346">
        <v>11</v>
      </c>
      <c r="G346">
        <v>3.4000000953674316</v>
      </c>
      <c r="H346">
        <v>28.818181991577148</v>
      </c>
      <c r="I346">
        <v>0.03</v>
      </c>
      <c r="J346">
        <v>7.0000000000000007E-2</v>
      </c>
      <c r="K346">
        <v>0.1</v>
      </c>
      <c r="L346">
        <v>0</v>
      </c>
      <c r="M346">
        <v>0</v>
      </c>
      <c r="N346">
        <v>3.0199999809265137</v>
      </c>
      <c r="O346">
        <v>45</v>
      </c>
    </row>
    <row r="347" spans="1:15" x14ac:dyDescent="0.45">
      <c r="A347" t="s">
        <v>55</v>
      </c>
      <c r="B347">
        <v>2018</v>
      </c>
      <c r="C347" t="s">
        <v>3549</v>
      </c>
      <c r="D347" t="s">
        <v>3571</v>
      </c>
      <c r="E347" t="s">
        <v>266</v>
      </c>
      <c r="F347">
        <v>0</v>
      </c>
      <c r="G347">
        <v>0</v>
      </c>
      <c r="I347">
        <v>0</v>
      </c>
      <c r="J347">
        <v>0</v>
      </c>
      <c r="K347">
        <v>0</v>
      </c>
      <c r="L347">
        <v>0</v>
      </c>
      <c r="M347">
        <v>0</v>
      </c>
      <c r="O347">
        <v>45</v>
      </c>
    </row>
    <row r="348" spans="1:15" x14ac:dyDescent="0.45">
      <c r="A348" t="s">
        <v>55</v>
      </c>
      <c r="B348">
        <v>2018</v>
      </c>
      <c r="C348" t="s">
        <v>3550</v>
      </c>
      <c r="D348" t="s">
        <v>3572</v>
      </c>
      <c r="E348" t="s">
        <v>106</v>
      </c>
      <c r="F348">
        <v>421.69973754882813</v>
      </c>
      <c r="G348">
        <v>1.0423099994659424</v>
      </c>
      <c r="H348">
        <v>31.173358917236328</v>
      </c>
      <c r="I348">
        <v>0.02</v>
      </c>
      <c r="J348">
        <v>0.03</v>
      </c>
      <c r="K348">
        <v>0.05</v>
      </c>
      <c r="L348">
        <v>0</v>
      </c>
      <c r="M348">
        <v>0.99065000000000003</v>
      </c>
      <c r="N348">
        <v>2.9800000190734863</v>
      </c>
      <c r="O348">
        <v>70</v>
      </c>
    </row>
    <row r="349" spans="1:15" x14ac:dyDescent="0.45">
      <c r="A349" t="s">
        <v>55</v>
      </c>
      <c r="B349">
        <v>2018</v>
      </c>
      <c r="C349" t="s">
        <v>3551</v>
      </c>
      <c r="D349" t="s">
        <v>3573</v>
      </c>
      <c r="E349" t="s">
        <v>106</v>
      </c>
      <c r="F349">
        <v>29.853809356689453</v>
      </c>
      <c r="G349">
        <v>0.36645299196243286</v>
      </c>
      <c r="H349">
        <v>22.659099578857422</v>
      </c>
      <c r="I349">
        <v>0.05</v>
      </c>
      <c r="J349">
        <v>0.1</v>
      </c>
      <c r="K349">
        <v>0.05</v>
      </c>
      <c r="L349">
        <v>0</v>
      </c>
      <c r="M349">
        <v>0.28397</v>
      </c>
      <c r="N349">
        <v>2.8499999046325684</v>
      </c>
      <c r="O349">
        <v>60</v>
      </c>
    </row>
    <row r="350" spans="1:15" x14ac:dyDescent="0.45">
      <c r="A350" t="s">
        <v>55</v>
      </c>
      <c r="B350">
        <v>2018</v>
      </c>
      <c r="C350" t="s">
        <v>3552</v>
      </c>
      <c r="D350" t="s">
        <v>3574</v>
      </c>
      <c r="E350" t="s">
        <v>106</v>
      </c>
      <c r="F350">
        <v>0</v>
      </c>
      <c r="G350">
        <v>0</v>
      </c>
      <c r="I350">
        <v>0</v>
      </c>
      <c r="J350">
        <v>0</v>
      </c>
      <c r="K350">
        <v>0</v>
      </c>
      <c r="L350">
        <v>0</v>
      </c>
      <c r="M350">
        <v>0</v>
      </c>
      <c r="O350">
        <v>70</v>
      </c>
    </row>
    <row r="351" spans="1:15" x14ac:dyDescent="0.45">
      <c r="A351" t="s">
        <v>55</v>
      </c>
      <c r="B351">
        <v>2018</v>
      </c>
      <c r="C351" t="s">
        <v>3552</v>
      </c>
      <c r="D351" t="s">
        <v>3575</v>
      </c>
      <c r="E351" t="s">
        <v>106</v>
      </c>
      <c r="F351">
        <v>0</v>
      </c>
      <c r="G351">
        <v>0</v>
      </c>
      <c r="I351">
        <v>0</v>
      </c>
      <c r="J351">
        <v>0</v>
      </c>
      <c r="K351">
        <v>0</v>
      </c>
      <c r="L351">
        <v>0</v>
      </c>
      <c r="M351">
        <v>0</v>
      </c>
      <c r="O351">
        <v>70</v>
      </c>
    </row>
    <row r="352" spans="1:15" x14ac:dyDescent="0.45">
      <c r="A352" t="s">
        <v>55</v>
      </c>
      <c r="B352">
        <v>2018</v>
      </c>
      <c r="C352" t="s">
        <v>3552</v>
      </c>
      <c r="D352" t="s">
        <v>3576</v>
      </c>
      <c r="E352" t="s">
        <v>106</v>
      </c>
      <c r="F352">
        <v>0</v>
      </c>
      <c r="G352">
        <v>0</v>
      </c>
      <c r="I352">
        <v>0</v>
      </c>
      <c r="J352">
        <v>0</v>
      </c>
      <c r="K352">
        <v>0</v>
      </c>
      <c r="L352">
        <v>0</v>
      </c>
      <c r="M352">
        <v>0</v>
      </c>
      <c r="O352">
        <v>70</v>
      </c>
    </row>
    <row r="353" spans="1:15" x14ac:dyDescent="0.45">
      <c r="A353" t="s">
        <v>55</v>
      </c>
      <c r="B353">
        <v>2018</v>
      </c>
      <c r="C353" t="s">
        <v>3552</v>
      </c>
      <c r="D353" t="s">
        <v>3577</v>
      </c>
      <c r="E353" t="s">
        <v>106</v>
      </c>
      <c r="F353">
        <v>0</v>
      </c>
      <c r="G353">
        <v>0</v>
      </c>
      <c r="I353">
        <v>0</v>
      </c>
      <c r="J353">
        <v>0</v>
      </c>
      <c r="K353">
        <v>0</v>
      </c>
      <c r="L353">
        <v>0</v>
      </c>
      <c r="M353">
        <v>0</v>
      </c>
      <c r="O353">
        <v>45</v>
      </c>
    </row>
    <row r="354" spans="1:15" x14ac:dyDescent="0.45">
      <c r="A354" t="s">
        <v>55</v>
      </c>
      <c r="B354">
        <v>2018</v>
      </c>
      <c r="C354" t="s">
        <v>3552</v>
      </c>
      <c r="D354" t="s">
        <v>3578</v>
      </c>
      <c r="E354" t="s">
        <v>106</v>
      </c>
      <c r="F354">
        <v>0</v>
      </c>
      <c r="G354">
        <v>0</v>
      </c>
      <c r="I354">
        <v>0</v>
      </c>
      <c r="J354">
        <v>0</v>
      </c>
      <c r="K354">
        <v>0</v>
      </c>
      <c r="L354">
        <v>0</v>
      </c>
      <c r="M354">
        <v>0</v>
      </c>
      <c r="O354">
        <v>70</v>
      </c>
    </row>
    <row r="355" spans="1:15" x14ac:dyDescent="0.45">
      <c r="A355" t="s">
        <v>55</v>
      </c>
      <c r="B355">
        <v>2018</v>
      </c>
      <c r="C355" t="s">
        <v>3552</v>
      </c>
      <c r="D355" t="s">
        <v>3579</v>
      </c>
      <c r="E355" t="s">
        <v>106</v>
      </c>
      <c r="F355">
        <v>11.674699783325195</v>
      </c>
      <c r="G355">
        <v>0</v>
      </c>
      <c r="H355">
        <v>47.010978698730469</v>
      </c>
      <c r="I355">
        <v>0</v>
      </c>
      <c r="J355">
        <v>0</v>
      </c>
      <c r="K355">
        <v>0</v>
      </c>
      <c r="L355">
        <v>0</v>
      </c>
      <c r="M355">
        <v>0</v>
      </c>
      <c r="N355">
        <v>3</v>
      </c>
      <c r="O355">
        <v>70</v>
      </c>
    </row>
    <row r="356" spans="1:15" x14ac:dyDescent="0.45">
      <c r="A356" t="s">
        <v>55</v>
      </c>
      <c r="B356">
        <v>2018</v>
      </c>
      <c r="C356" t="s">
        <v>3552</v>
      </c>
      <c r="D356" t="s">
        <v>3580</v>
      </c>
      <c r="E356" t="s">
        <v>106</v>
      </c>
      <c r="F356">
        <v>0</v>
      </c>
      <c r="G356">
        <v>0</v>
      </c>
      <c r="I356">
        <v>0</v>
      </c>
      <c r="J356">
        <v>0</v>
      </c>
      <c r="K356">
        <v>0</v>
      </c>
      <c r="L356">
        <v>0</v>
      </c>
      <c r="M356">
        <v>0</v>
      </c>
      <c r="O356">
        <v>70</v>
      </c>
    </row>
    <row r="357" spans="1:15" x14ac:dyDescent="0.45">
      <c r="A357" t="s">
        <v>55</v>
      </c>
      <c r="B357">
        <v>2018</v>
      </c>
      <c r="C357" t="s">
        <v>3552</v>
      </c>
      <c r="D357" t="s">
        <v>3581</v>
      </c>
      <c r="E357" t="s">
        <v>106</v>
      </c>
      <c r="F357">
        <v>14.557310104370117</v>
      </c>
      <c r="G357">
        <v>0</v>
      </c>
      <c r="H357">
        <v>18.069303512573242</v>
      </c>
      <c r="I357">
        <v>0</v>
      </c>
      <c r="J357">
        <v>0</v>
      </c>
      <c r="K357">
        <v>0</v>
      </c>
      <c r="L357">
        <v>0</v>
      </c>
      <c r="M357">
        <v>0</v>
      </c>
      <c r="N357">
        <v>3.2999999523162842</v>
      </c>
      <c r="O357">
        <v>45</v>
      </c>
    </row>
    <row r="358" spans="1:15" x14ac:dyDescent="0.45">
      <c r="A358" t="s">
        <v>55</v>
      </c>
      <c r="B358">
        <v>2018</v>
      </c>
      <c r="C358" t="s">
        <v>3552</v>
      </c>
      <c r="D358" t="s">
        <v>3582</v>
      </c>
      <c r="E358" t="s">
        <v>106</v>
      </c>
      <c r="F358">
        <v>0</v>
      </c>
      <c r="G358">
        <v>0</v>
      </c>
      <c r="I358">
        <v>0</v>
      </c>
      <c r="J358">
        <v>0</v>
      </c>
      <c r="K358">
        <v>0</v>
      </c>
      <c r="L358">
        <v>0</v>
      </c>
      <c r="M358">
        <v>0</v>
      </c>
      <c r="O358">
        <v>70</v>
      </c>
    </row>
    <row r="359" spans="1:15" x14ac:dyDescent="0.45">
      <c r="A359" t="s">
        <v>55</v>
      </c>
      <c r="B359">
        <v>2018</v>
      </c>
      <c r="C359" t="s">
        <v>3553</v>
      </c>
      <c r="D359" t="s">
        <v>3583</v>
      </c>
      <c r="E359" t="s">
        <v>106</v>
      </c>
      <c r="F359">
        <v>0</v>
      </c>
      <c r="G359">
        <v>0</v>
      </c>
      <c r="I359">
        <v>0</v>
      </c>
      <c r="J359">
        <v>0</v>
      </c>
      <c r="K359">
        <v>0</v>
      </c>
      <c r="L359">
        <v>0</v>
      </c>
      <c r="M359">
        <v>0</v>
      </c>
      <c r="O359">
        <v>60</v>
      </c>
    </row>
    <row r="360" spans="1:15" x14ac:dyDescent="0.45">
      <c r="A360" t="s">
        <v>55</v>
      </c>
      <c r="B360">
        <v>2018</v>
      </c>
      <c r="C360" t="s">
        <v>3553</v>
      </c>
      <c r="D360" t="s">
        <v>3584</v>
      </c>
      <c r="E360" t="s">
        <v>106</v>
      </c>
      <c r="F360">
        <v>1.3867299556732178</v>
      </c>
      <c r="G360">
        <v>0</v>
      </c>
      <c r="H360">
        <v>22.006420135498047</v>
      </c>
      <c r="I360">
        <v>0</v>
      </c>
      <c r="J360">
        <v>0</v>
      </c>
      <c r="K360">
        <v>0</v>
      </c>
      <c r="L360">
        <v>0</v>
      </c>
      <c r="M360">
        <v>5.8369999999999998E-2</v>
      </c>
      <c r="N360">
        <v>3</v>
      </c>
      <c r="O360">
        <v>60</v>
      </c>
    </row>
    <row r="361" spans="1:15" x14ac:dyDescent="0.45">
      <c r="A361" t="s">
        <v>55</v>
      </c>
      <c r="B361">
        <v>2018</v>
      </c>
      <c r="C361" t="s">
        <v>3554</v>
      </c>
      <c r="D361" t="s">
        <v>3585</v>
      </c>
      <c r="E361" t="s">
        <v>266</v>
      </c>
      <c r="F361">
        <v>5</v>
      </c>
      <c r="G361">
        <v>0</v>
      </c>
      <c r="H361">
        <v>18</v>
      </c>
      <c r="I361">
        <v>0</v>
      </c>
      <c r="J361">
        <v>0</v>
      </c>
      <c r="K361">
        <v>0</v>
      </c>
      <c r="L361">
        <v>0</v>
      </c>
      <c r="M361">
        <v>0</v>
      </c>
      <c r="N361">
        <v>3</v>
      </c>
      <c r="O361">
        <v>45</v>
      </c>
    </row>
    <row r="362" spans="1:15" x14ac:dyDescent="0.45">
      <c r="A362" t="s">
        <v>55</v>
      </c>
      <c r="B362">
        <v>2018</v>
      </c>
      <c r="C362" t="s">
        <v>3554</v>
      </c>
      <c r="D362" t="s">
        <v>3586</v>
      </c>
      <c r="E362" t="s">
        <v>266</v>
      </c>
      <c r="F362">
        <v>2</v>
      </c>
      <c r="G362">
        <v>1</v>
      </c>
      <c r="H362">
        <v>43</v>
      </c>
      <c r="I362">
        <v>1</v>
      </c>
      <c r="J362">
        <v>0</v>
      </c>
      <c r="K362">
        <v>1</v>
      </c>
      <c r="L362">
        <v>0</v>
      </c>
      <c r="M362">
        <v>0</v>
      </c>
      <c r="N362">
        <v>1</v>
      </c>
      <c r="O362">
        <v>40</v>
      </c>
    </row>
    <row r="363" spans="1:15" x14ac:dyDescent="0.45">
      <c r="A363" t="s">
        <v>55</v>
      </c>
      <c r="B363">
        <v>2018</v>
      </c>
      <c r="C363" t="s">
        <v>3554</v>
      </c>
      <c r="D363" t="s">
        <v>3587</v>
      </c>
      <c r="E363" t="s">
        <v>266</v>
      </c>
      <c r="F363">
        <v>30</v>
      </c>
      <c r="G363">
        <v>20.399999618530273</v>
      </c>
      <c r="H363">
        <v>38.566665649414063</v>
      </c>
      <c r="I363">
        <v>0.25</v>
      </c>
      <c r="J363">
        <v>0.15</v>
      </c>
      <c r="K363">
        <v>0.25</v>
      </c>
      <c r="L363">
        <v>0</v>
      </c>
      <c r="M363">
        <v>0</v>
      </c>
      <c r="N363">
        <v>2.7000000476837158</v>
      </c>
      <c r="O363">
        <v>35</v>
      </c>
    </row>
    <row r="364" spans="1:15" x14ac:dyDescent="0.45">
      <c r="A364" t="s">
        <v>55</v>
      </c>
      <c r="B364">
        <v>2018</v>
      </c>
      <c r="C364" t="s">
        <v>3554</v>
      </c>
      <c r="D364" t="s">
        <v>3588</v>
      </c>
      <c r="E364" t="s">
        <v>266</v>
      </c>
      <c r="F364">
        <v>0</v>
      </c>
      <c r="G364">
        <v>0</v>
      </c>
      <c r="I364">
        <v>0</v>
      </c>
      <c r="J364">
        <v>0</v>
      </c>
      <c r="K364">
        <v>0</v>
      </c>
      <c r="L364">
        <v>0</v>
      </c>
      <c r="M364">
        <v>0</v>
      </c>
      <c r="O364">
        <v>35</v>
      </c>
    </row>
    <row r="365" spans="1:15" x14ac:dyDescent="0.45">
      <c r="A365" t="s">
        <v>55</v>
      </c>
      <c r="B365">
        <v>2018</v>
      </c>
      <c r="C365" t="s">
        <v>3554</v>
      </c>
      <c r="D365" t="s">
        <v>3589</v>
      </c>
      <c r="E365" t="s">
        <v>266</v>
      </c>
      <c r="F365">
        <v>0</v>
      </c>
      <c r="G365">
        <v>0</v>
      </c>
      <c r="I365">
        <v>0</v>
      </c>
      <c r="J365">
        <v>0</v>
      </c>
      <c r="K365">
        <v>0</v>
      </c>
      <c r="L365">
        <v>0</v>
      </c>
      <c r="M365">
        <v>0</v>
      </c>
      <c r="O365">
        <v>40</v>
      </c>
    </row>
    <row r="366" spans="1:15" x14ac:dyDescent="0.45">
      <c r="A366" t="s">
        <v>55</v>
      </c>
      <c r="B366">
        <v>2018</v>
      </c>
      <c r="C366" t="s">
        <v>3554</v>
      </c>
      <c r="D366" t="s">
        <v>3590</v>
      </c>
      <c r="E366" t="s">
        <v>266</v>
      </c>
      <c r="F366">
        <v>2</v>
      </c>
      <c r="G366">
        <v>0</v>
      </c>
      <c r="H366">
        <v>18</v>
      </c>
      <c r="I366">
        <v>0</v>
      </c>
      <c r="J366">
        <v>0</v>
      </c>
      <c r="K366">
        <v>0</v>
      </c>
      <c r="L366">
        <v>0</v>
      </c>
      <c r="M366">
        <v>0</v>
      </c>
      <c r="O366">
        <v>35</v>
      </c>
    </row>
    <row r="367" spans="1:15" x14ac:dyDescent="0.45">
      <c r="A367" t="s">
        <v>55</v>
      </c>
      <c r="B367">
        <v>2018</v>
      </c>
      <c r="C367" t="s">
        <v>3554</v>
      </c>
      <c r="D367" t="s">
        <v>3591</v>
      </c>
      <c r="E367" t="s">
        <v>266</v>
      </c>
      <c r="F367">
        <v>16</v>
      </c>
      <c r="G367">
        <v>11</v>
      </c>
      <c r="H367">
        <v>38.5625</v>
      </c>
      <c r="I367">
        <v>0.3</v>
      </c>
      <c r="J367">
        <v>0.4</v>
      </c>
      <c r="K367">
        <v>0.2</v>
      </c>
      <c r="L367">
        <v>0</v>
      </c>
      <c r="M367">
        <v>0</v>
      </c>
      <c r="N367">
        <v>2</v>
      </c>
      <c r="O367">
        <v>35</v>
      </c>
    </row>
    <row r="368" spans="1:15" x14ac:dyDescent="0.45">
      <c r="A368" t="s">
        <v>55</v>
      </c>
      <c r="B368">
        <v>2018</v>
      </c>
      <c r="C368" t="s">
        <v>3554</v>
      </c>
      <c r="D368" t="s">
        <v>3592</v>
      </c>
      <c r="E368" t="s">
        <v>266</v>
      </c>
      <c r="F368">
        <v>0</v>
      </c>
      <c r="G368">
        <v>0</v>
      </c>
      <c r="I368">
        <v>0</v>
      </c>
      <c r="J368">
        <v>0</v>
      </c>
      <c r="K368">
        <v>0</v>
      </c>
      <c r="L368">
        <v>0</v>
      </c>
      <c r="M368">
        <v>0</v>
      </c>
      <c r="O368">
        <v>35</v>
      </c>
    </row>
    <row r="369" spans="1:15" x14ac:dyDescent="0.45">
      <c r="A369" t="s">
        <v>55</v>
      </c>
      <c r="B369">
        <v>2018</v>
      </c>
      <c r="C369" t="s">
        <v>3554</v>
      </c>
      <c r="D369" t="s">
        <v>3593</v>
      </c>
      <c r="E369" t="s">
        <v>266</v>
      </c>
      <c r="F369">
        <v>0</v>
      </c>
      <c r="G369">
        <v>0</v>
      </c>
      <c r="I369">
        <v>0</v>
      </c>
      <c r="J369">
        <v>0</v>
      </c>
      <c r="K369">
        <v>0</v>
      </c>
      <c r="L369">
        <v>0</v>
      </c>
      <c r="M369">
        <v>0</v>
      </c>
      <c r="O369">
        <v>40</v>
      </c>
    </row>
    <row r="370" spans="1:15" x14ac:dyDescent="0.45">
      <c r="A370" t="s">
        <v>55</v>
      </c>
      <c r="B370">
        <v>2018</v>
      </c>
      <c r="C370" t="s">
        <v>3555</v>
      </c>
      <c r="D370" t="s">
        <v>3594</v>
      </c>
      <c r="E370" t="s">
        <v>266</v>
      </c>
      <c r="F370">
        <v>6</v>
      </c>
      <c r="G370">
        <v>1.8999999761581421</v>
      </c>
      <c r="H370">
        <v>25</v>
      </c>
      <c r="I370">
        <v>0</v>
      </c>
      <c r="J370">
        <v>0.17</v>
      </c>
      <c r="K370">
        <v>0</v>
      </c>
      <c r="L370">
        <v>0</v>
      </c>
      <c r="M370">
        <v>0</v>
      </c>
      <c r="N370">
        <v>3.3299999237060547</v>
      </c>
      <c r="O370">
        <v>40</v>
      </c>
    </row>
    <row r="371" spans="1:15" x14ac:dyDescent="0.45">
      <c r="A371" t="s">
        <v>56</v>
      </c>
      <c r="B371">
        <v>2018</v>
      </c>
      <c r="C371" t="s">
        <v>3546</v>
      </c>
      <c r="D371" t="s">
        <v>3557</v>
      </c>
      <c r="E371" t="s">
        <v>106</v>
      </c>
      <c r="F371">
        <v>0</v>
      </c>
      <c r="G371">
        <v>0</v>
      </c>
      <c r="I371">
        <v>0</v>
      </c>
      <c r="J371">
        <v>0</v>
      </c>
      <c r="K371">
        <v>0</v>
      </c>
      <c r="L371">
        <v>0</v>
      </c>
      <c r="M371">
        <v>0</v>
      </c>
      <c r="O371">
        <v>70</v>
      </c>
    </row>
    <row r="372" spans="1:15" x14ac:dyDescent="0.45">
      <c r="A372" t="s">
        <v>56</v>
      </c>
      <c r="B372">
        <v>2018</v>
      </c>
      <c r="C372" t="s">
        <v>3546</v>
      </c>
      <c r="D372" t="s">
        <v>3558</v>
      </c>
      <c r="E372" t="s">
        <v>106</v>
      </c>
      <c r="F372">
        <v>31.700370788574219</v>
      </c>
      <c r="G372">
        <v>0</v>
      </c>
      <c r="H372">
        <v>35.459281921386719</v>
      </c>
      <c r="I372">
        <v>0</v>
      </c>
      <c r="J372">
        <v>0</v>
      </c>
      <c r="K372">
        <v>0</v>
      </c>
      <c r="L372">
        <v>7.0373482596749002E-3</v>
      </c>
      <c r="M372">
        <v>0.78264999999999996</v>
      </c>
      <c r="N372">
        <v>3.0176699161529541</v>
      </c>
      <c r="O372">
        <v>70</v>
      </c>
    </row>
    <row r="373" spans="1:15" x14ac:dyDescent="0.45">
      <c r="A373" t="s">
        <v>56</v>
      </c>
      <c r="B373">
        <v>2018</v>
      </c>
      <c r="C373" t="s">
        <v>3546</v>
      </c>
      <c r="D373" t="s">
        <v>3559</v>
      </c>
      <c r="E373" t="s">
        <v>106</v>
      </c>
      <c r="F373">
        <v>171</v>
      </c>
      <c r="G373">
        <v>5.5999999046325684</v>
      </c>
      <c r="H373">
        <v>18.287425994873047</v>
      </c>
      <c r="I373">
        <v>2.6159830158855998E-3</v>
      </c>
      <c r="J373">
        <v>9.7856292319623006E-3</v>
      </c>
      <c r="K373">
        <v>9.4732645105800005E-3</v>
      </c>
      <c r="L373">
        <v>1.1129757654315901E-2</v>
      </c>
      <c r="M373">
        <v>4</v>
      </c>
      <c r="N373">
        <v>3.3191804885864258</v>
      </c>
      <c r="O373">
        <v>45</v>
      </c>
    </row>
    <row r="374" spans="1:15" x14ac:dyDescent="0.45">
      <c r="A374" t="s">
        <v>56</v>
      </c>
      <c r="B374">
        <v>2018</v>
      </c>
      <c r="C374" t="s">
        <v>3547</v>
      </c>
      <c r="D374" t="s">
        <v>3560</v>
      </c>
      <c r="E374" t="s">
        <v>106</v>
      </c>
      <c r="F374">
        <v>0</v>
      </c>
      <c r="G374">
        <v>0</v>
      </c>
      <c r="I374">
        <v>0</v>
      </c>
      <c r="J374">
        <v>0</v>
      </c>
      <c r="K374">
        <v>0</v>
      </c>
      <c r="L374">
        <v>0</v>
      </c>
      <c r="M374">
        <v>0</v>
      </c>
      <c r="O374">
        <v>60</v>
      </c>
    </row>
    <row r="375" spans="1:15" x14ac:dyDescent="0.45">
      <c r="A375" t="s">
        <v>56</v>
      </c>
      <c r="B375">
        <v>2018</v>
      </c>
      <c r="C375" t="s">
        <v>3547</v>
      </c>
      <c r="D375" t="s">
        <v>3561</v>
      </c>
      <c r="E375" t="s">
        <v>106</v>
      </c>
      <c r="F375">
        <v>1441.011962890625</v>
      </c>
      <c r="G375">
        <v>49.760265350341797</v>
      </c>
      <c r="H375">
        <v>34.609931945800781</v>
      </c>
      <c r="I375">
        <v>6.3126558048340001E-3</v>
      </c>
      <c r="J375">
        <v>3.09212670613924E-2</v>
      </c>
      <c r="K375">
        <v>7.9144029741419E-2</v>
      </c>
      <c r="L375">
        <v>1.1985376141854799E-2</v>
      </c>
      <c r="M375">
        <v>17.2135</v>
      </c>
      <c r="N375">
        <v>3.01047682762146</v>
      </c>
      <c r="O375">
        <v>60</v>
      </c>
    </row>
    <row r="376" spans="1:15" x14ac:dyDescent="0.45">
      <c r="A376" t="s">
        <v>56</v>
      </c>
      <c r="B376">
        <v>2018</v>
      </c>
      <c r="C376" t="s">
        <v>3547</v>
      </c>
      <c r="D376" t="s">
        <v>3562</v>
      </c>
      <c r="E376" t="s">
        <v>106</v>
      </c>
      <c r="F376">
        <v>63.605598449707031</v>
      </c>
      <c r="G376">
        <v>0</v>
      </c>
      <c r="H376">
        <v>41.944110870361328</v>
      </c>
      <c r="I376">
        <v>0</v>
      </c>
      <c r="J376">
        <v>0</v>
      </c>
      <c r="K376">
        <v>0</v>
      </c>
      <c r="L376">
        <v>1.27328878247419E-2</v>
      </c>
      <c r="M376">
        <v>0.78220000000000001</v>
      </c>
      <c r="N376">
        <v>3.0646336078643799</v>
      </c>
      <c r="O376">
        <v>60</v>
      </c>
    </row>
    <row r="377" spans="1:15" x14ac:dyDescent="0.45">
      <c r="A377" t="s">
        <v>56</v>
      </c>
      <c r="B377">
        <v>2018</v>
      </c>
      <c r="C377" t="s">
        <v>3600</v>
      </c>
      <c r="D377" t="s">
        <v>3601</v>
      </c>
      <c r="E377" t="s">
        <v>266</v>
      </c>
      <c r="F377">
        <v>18303</v>
      </c>
      <c r="G377">
        <v>650.9000244140625</v>
      </c>
      <c r="H377">
        <v>37.985897064208984</v>
      </c>
      <c r="I377">
        <v>5.2295784959700003E-5</v>
      </c>
      <c r="J377">
        <v>8.9948750130739007E-3</v>
      </c>
      <c r="K377">
        <v>1.3264813223204001E-2</v>
      </c>
      <c r="L377">
        <v>3.2946344524630998E-3</v>
      </c>
      <c r="M377">
        <v>3553</v>
      </c>
      <c r="N377">
        <v>3.0528359413146973</v>
      </c>
      <c r="O377">
        <v>60</v>
      </c>
    </row>
    <row r="378" spans="1:15" x14ac:dyDescent="0.45">
      <c r="A378" t="s">
        <v>56</v>
      </c>
      <c r="B378">
        <v>2018</v>
      </c>
      <c r="C378" t="s">
        <v>3600</v>
      </c>
      <c r="D378" t="s">
        <v>3602</v>
      </c>
      <c r="E378" t="s">
        <v>266</v>
      </c>
      <c r="F378">
        <v>34</v>
      </c>
      <c r="G378">
        <v>4.5</v>
      </c>
      <c r="H378">
        <v>47.285713195800781</v>
      </c>
      <c r="I378">
        <v>0</v>
      </c>
      <c r="J378">
        <v>0</v>
      </c>
      <c r="K378">
        <v>0</v>
      </c>
      <c r="L378">
        <v>0.67213114754098358</v>
      </c>
      <c r="M378">
        <v>27</v>
      </c>
      <c r="N378">
        <v>3.1500000953674316</v>
      </c>
      <c r="O378">
        <v>60</v>
      </c>
    </row>
    <row r="379" spans="1:15" x14ac:dyDescent="0.45">
      <c r="A379" t="s">
        <v>56</v>
      </c>
      <c r="B379">
        <v>2018</v>
      </c>
      <c r="C379" t="s">
        <v>3600</v>
      </c>
      <c r="D379" t="s">
        <v>3541</v>
      </c>
      <c r="E379" t="s">
        <v>266</v>
      </c>
      <c r="F379">
        <v>1893</v>
      </c>
      <c r="G379">
        <v>173</v>
      </c>
      <c r="H379">
        <v>27.054361343383789</v>
      </c>
      <c r="I379">
        <v>4.60074034902168E-2</v>
      </c>
      <c r="J379">
        <v>8.1438392384981503E-2</v>
      </c>
      <c r="K379">
        <v>0.18685893259962649</v>
      </c>
      <c r="L379">
        <v>2.5383395029085098E-2</v>
      </c>
      <c r="M379">
        <v>1102</v>
      </c>
      <c r="N379">
        <v>2.8855128288269043</v>
      </c>
      <c r="O379">
        <v>45</v>
      </c>
    </row>
    <row r="380" spans="1:15" x14ac:dyDescent="0.45">
      <c r="A380" t="s">
        <v>56</v>
      </c>
      <c r="B380">
        <v>2018</v>
      </c>
      <c r="C380" t="s">
        <v>3548</v>
      </c>
      <c r="D380" t="s">
        <v>3563</v>
      </c>
      <c r="E380" t="s">
        <v>266</v>
      </c>
      <c r="F380">
        <v>784</v>
      </c>
      <c r="H380">
        <v>22.65374755859375</v>
      </c>
      <c r="I380">
        <v>4.5893719806763301E-2</v>
      </c>
      <c r="J380">
        <v>5.1932367149758497E-2</v>
      </c>
      <c r="K380">
        <v>0.15662055335968381</v>
      </c>
      <c r="L380">
        <v>6.6425120772946905E-2</v>
      </c>
      <c r="M380">
        <v>10</v>
      </c>
      <c r="N380">
        <v>3.0582146644592285</v>
      </c>
    </row>
    <row r="381" spans="1:15" x14ac:dyDescent="0.45">
      <c r="A381" t="s">
        <v>56</v>
      </c>
      <c r="B381">
        <v>2018</v>
      </c>
      <c r="C381" t="s">
        <v>196</v>
      </c>
      <c r="D381" t="s">
        <v>3564</v>
      </c>
      <c r="E381" t="s">
        <v>266</v>
      </c>
      <c r="F381">
        <v>0</v>
      </c>
      <c r="G381">
        <v>0</v>
      </c>
      <c r="I381">
        <v>0</v>
      </c>
      <c r="J381">
        <v>0</v>
      </c>
      <c r="K381">
        <v>0</v>
      </c>
      <c r="L381">
        <v>0</v>
      </c>
      <c r="M381">
        <v>0</v>
      </c>
      <c r="O381">
        <v>45</v>
      </c>
    </row>
    <row r="382" spans="1:15" x14ac:dyDescent="0.45">
      <c r="A382" t="s">
        <v>56</v>
      </c>
      <c r="B382">
        <v>2018</v>
      </c>
      <c r="C382" t="s">
        <v>196</v>
      </c>
      <c r="D382" t="s">
        <v>3565</v>
      </c>
      <c r="E382" t="s">
        <v>266</v>
      </c>
      <c r="F382">
        <v>127</v>
      </c>
      <c r="G382">
        <v>0</v>
      </c>
      <c r="H382">
        <v>5.4583334922790527</v>
      </c>
      <c r="I382">
        <v>0</v>
      </c>
      <c r="J382">
        <v>0</v>
      </c>
      <c r="K382">
        <v>2.9000000000000001E-2</v>
      </c>
      <c r="L382">
        <v>5.7971014492753603E-2</v>
      </c>
      <c r="M382">
        <v>7</v>
      </c>
      <c r="N382">
        <v>3.7384614944458008</v>
      </c>
      <c r="O382">
        <v>40</v>
      </c>
    </row>
    <row r="383" spans="1:15" x14ac:dyDescent="0.45">
      <c r="A383" t="s">
        <v>56</v>
      </c>
      <c r="B383">
        <v>2018</v>
      </c>
      <c r="C383" t="s">
        <v>196</v>
      </c>
      <c r="D383" t="s">
        <v>3566</v>
      </c>
      <c r="E383" t="s">
        <v>266</v>
      </c>
      <c r="F383">
        <v>262</v>
      </c>
      <c r="G383">
        <v>10.199999809265137</v>
      </c>
      <c r="H383">
        <v>10.980545043945313</v>
      </c>
      <c r="I383">
        <v>2.5089605734767002E-2</v>
      </c>
      <c r="J383">
        <v>6.0931899641577102E-2</v>
      </c>
      <c r="K383">
        <v>5.3763440860215103E-2</v>
      </c>
      <c r="L383">
        <v>3.5842293906810001E-3</v>
      </c>
      <c r="M383">
        <v>5</v>
      </c>
      <c r="N383">
        <v>3.2769784927368164</v>
      </c>
      <c r="O383">
        <v>40</v>
      </c>
    </row>
    <row r="384" spans="1:15" x14ac:dyDescent="0.45">
      <c r="A384" t="s">
        <v>56</v>
      </c>
      <c r="B384">
        <v>2018</v>
      </c>
      <c r="C384" t="s">
        <v>196</v>
      </c>
      <c r="D384" t="s">
        <v>3567</v>
      </c>
      <c r="E384" t="s">
        <v>266</v>
      </c>
      <c r="F384">
        <v>0</v>
      </c>
      <c r="G384">
        <v>0</v>
      </c>
      <c r="I384">
        <v>0</v>
      </c>
      <c r="J384">
        <v>0</v>
      </c>
      <c r="K384">
        <v>0</v>
      </c>
      <c r="L384">
        <v>0</v>
      </c>
      <c r="M384">
        <v>0</v>
      </c>
      <c r="O384">
        <v>35</v>
      </c>
    </row>
    <row r="385" spans="1:15" x14ac:dyDescent="0.45">
      <c r="A385" t="s">
        <v>56</v>
      </c>
      <c r="B385">
        <v>2018</v>
      </c>
      <c r="C385" t="s">
        <v>196</v>
      </c>
      <c r="D385" t="s">
        <v>3568</v>
      </c>
      <c r="E385" t="s">
        <v>266</v>
      </c>
      <c r="F385">
        <v>4099</v>
      </c>
      <c r="G385">
        <v>191.19999694824219</v>
      </c>
      <c r="H385">
        <v>12.901054382324219</v>
      </c>
      <c r="I385">
        <v>4.2288557213930399E-2</v>
      </c>
      <c r="J385">
        <v>0.1417910447761194</v>
      </c>
      <c r="K385">
        <v>0.12437810945273629</v>
      </c>
      <c r="L385">
        <v>8.2089552238805999E-2</v>
      </c>
      <c r="M385">
        <v>2866</v>
      </c>
      <c r="N385">
        <v>2.9756097793579102</v>
      </c>
      <c r="O385">
        <v>35</v>
      </c>
    </row>
    <row r="386" spans="1:15" x14ac:dyDescent="0.45">
      <c r="A386" t="s">
        <v>56</v>
      </c>
      <c r="B386">
        <v>2018</v>
      </c>
      <c r="C386" t="s">
        <v>3549</v>
      </c>
      <c r="D386" t="s">
        <v>3569</v>
      </c>
      <c r="E386" t="s">
        <v>266</v>
      </c>
      <c r="F386">
        <v>770</v>
      </c>
      <c r="G386">
        <v>101.40000152587891</v>
      </c>
      <c r="H386">
        <v>23.534265518188477</v>
      </c>
      <c r="I386">
        <v>4.5893719806763301E-2</v>
      </c>
      <c r="J386">
        <v>5.1932367149758497E-2</v>
      </c>
      <c r="K386">
        <v>0.15662055335968381</v>
      </c>
      <c r="L386">
        <v>6.6425120772946905E-2</v>
      </c>
      <c r="M386">
        <v>55</v>
      </c>
      <c r="N386">
        <v>3.0582146644592285</v>
      </c>
      <c r="O386">
        <v>45</v>
      </c>
    </row>
    <row r="387" spans="1:15" x14ac:dyDescent="0.45">
      <c r="A387" t="s">
        <v>56</v>
      </c>
      <c r="B387">
        <v>2018</v>
      </c>
      <c r="C387" t="s">
        <v>3549</v>
      </c>
      <c r="D387" t="s">
        <v>3570</v>
      </c>
      <c r="E387" t="s">
        <v>266</v>
      </c>
      <c r="F387">
        <v>2508</v>
      </c>
      <c r="G387">
        <v>498.79998779296875</v>
      </c>
      <c r="H387">
        <v>27.211019515991211</v>
      </c>
      <c r="I387">
        <v>9.1638029782359996E-3</v>
      </c>
      <c r="J387">
        <v>3.5509736540664402E-2</v>
      </c>
      <c r="K387">
        <v>7.1522788017633399E-2</v>
      </c>
      <c r="L387">
        <v>2.2527682321496802E-2</v>
      </c>
      <c r="M387">
        <v>58</v>
      </c>
      <c r="N387">
        <v>3.111328125</v>
      </c>
      <c r="O387">
        <v>45</v>
      </c>
    </row>
    <row r="388" spans="1:15" x14ac:dyDescent="0.45">
      <c r="A388" t="s">
        <v>56</v>
      </c>
      <c r="B388">
        <v>2018</v>
      </c>
      <c r="C388" t="s">
        <v>3549</v>
      </c>
      <c r="D388" t="s">
        <v>3571</v>
      </c>
      <c r="E388" t="s">
        <v>266</v>
      </c>
      <c r="F388">
        <v>1</v>
      </c>
      <c r="G388">
        <v>0</v>
      </c>
      <c r="H388">
        <v>7</v>
      </c>
      <c r="I388">
        <v>0</v>
      </c>
      <c r="J388">
        <v>0</v>
      </c>
      <c r="K388">
        <v>0</v>
      </c>
      <c r="L388">
        <v>0</v>
      </c>
      <c r="M388">
        <v>0</v>
      </c>
      <c r="N388">
        <v>4</v>
      </c>
      <c r="O388">
        <v>45</v>
      </c>
    </row>
    <row r="389" spans="1:15" x14ac:dyDescent="0.45">
      <c r="A389" t="s">
        <v>56</v>
      </c>
      <c r="B389">
        <v>2018</v>
      </c>
      <c r="C389" t="s">
        <v>3550</v>
      </c>
      <c r="D389" t="s">
        <v>3572</v>
      </c>
      <c r="E389" t="s">
        <v>106</v>
      </c>
      <c r="F389">
        <v>362</v>
      </c>
      <c r="G389">
        <v>0</v>
      </c>
      <c r="H389">
        <v>25.335329055786133</v>
      </c>
      <c r="I389">
        <v>5.5848839659397003E-3</v>
      </c>
      <c r="J389">
        <v>0.119646023777743</v>
      </c>
      <c r="K389">
        <v>2.2843112266373099E-2</v>
      </c>
      <c r="L389">
        <v>7.3551678110927499E-2</v>
      </c>
      <c r="M389">
        <v>28</v>
      </c>
      <c r="N389">
        <v>2.9350981712341309</v>
      </c>
      <c r="O389">
        <v>70</v>
      </c>
    </row>
    <row r="390" spans="1:15" x14ac:dyDescent="0.45">
      <c r="A390" t="s">
        <v>56</v>
      </c>
      <c r="B390">
        <v>2018</v>
      </c>
      <c r="C390" t="s">
        <v>3551</v>
      </c>
      <c r="D390" t="s">
        <v>3573</v>
      </c>
      <c r="E390" t="s">
        <v>106</v>
      </c>
      <c r="F390">
        <v>270.1580810546875</v>
      </c>
      <c r="G390">
        <v>0.77552098035812378</v>
      </c>
      <c r="H390">
        <v>26.440530776977539</v>
      </c>
      <c r="I390">
        <v>0</v>
      </c>
      <c r="J390">
        <v>9.0881616416630003E-4</v>
      </c>
      <c r="K390">
        <v>0.108601882953839</v>
      </c>
      <c r="L390">
        <v>0.233990974641062</v>
      </c>
      <c r="M390">
        <v>64.419390000000007</v>
      </c>
      <c r="N390">
        <v>3.0451622009277344</v>
      </c>
      <c r="O390">
        <v>60</v>
      </c>
    </row>
    <row r="391" spans="1:15" x14ac:dyDescent="0.45">
      <c r="A391" t="s">
        <v>56</v>
      </c>
      <c r="B391">
        <v>2018</v>
      </c>
      <c r="C391" t="s">
        <v>3552</v>
      </c>
      <c r="D391" t="s">
        <v>3574</v>
      </c>
      <c r="E391" t="s">
        <v>106</v>
      </c>
      <c r="F391">
        <v>0</v>
      </c>
      <c r="G391">
        <v>0</v>
      </c>
      <c r="I391">
        <v>0</v>
      </c>
      <c r="J391">
        <v>0</v>
      </c>
      <c r="K391">
        <v>0</v>
      </c>
      <c r="L391">
        <v>0</v>
      </c>
      <c r="M391">
        <v>0</v>
      </c>
      <c r="O391">
        <v>70</v>
      </c>
    </row>
    <row r="392" spans="1:15" x14ac:dyDescent="0.45">
      <c r="A392" t="s">
        <v>56</v>
      </c>
      <c r="B392">
        <v>2018</v>
      </c>
      <c r="C392" t="s">
        <v>3552</v>
      </c>
      <c r="D392" t="s">
        <v>3575</v>
      </c>
      <c r="E392" t="s">
        <v>106</v>
      </c>
      <c r="F392">
        <v>0</v>
      </c>
      <c r="G392">
        <v>0</v>
      </c>
      <c r="I392">
        <v>0</v>
      </c>
      <c r="J392">
        <v>0</v>
      </c>
      <c r="K392">
        <v>0</v>
      </c>
      <c r="L392">
        <v>0</v>
      </c>
      <c r="M392">
        <v>0</v>
      </c>
      <c r="O392">
        <v>70</v>
      </c>
    </row>
    <row r="393" spans="1:15" x14ac:dyDescent="0.45">
      <c r="A393" t="s">
        <v>56</v>
      </c>
      <c r="B393">
        <v>2018</v>
      </c>
      <c r="C393" t="s">
        <v>3552</v>
      </c>
      <c r="D393" t="s">
        <v>3576</v>
      </c>
      <c r="E393" t="s">
        <v>106</v>
      </c>
      <c r="F393">
        <v>0</v>
      </c>
      <c r="G393">
        <v>0</v>
      </c>
      <c r="I393">
        <v>0</v>
      </c>
      <c r="J393">
        <v>0</v>
      </c>
      <c r="K393">
        <v>0</v>
      </c>
      <c r="L393">
        <v>0</v>
      </c>
      <c r="M393">
        <v>0</v>
      </c>
      <c r="O393">
        <v>70</v>
      </c>
    </row>
    <row r="394" spans="1:15" x14ac:dyDescent="0.45">
      <c r="A394" t="s">
        <v>56</v>
      </c>
      <c r="B394">
        <v>2018</v>
      </c>
      <c r="C394" t="s">
        <v>3552</v>
      </c>
      <c r="D394" t="s">
        <v>3577</v>
      </c>
      <c r="E394" t="s">
        <v>106</v>
      </c>
      <c r="F394">
        <v>0</v>
      </c>
      <c r="G394">
        <v>0</v>
      </c>
      <c r="I394">
        <v>0</v>
      </c>
      <c r="J394">
        <v>0</v>
      </c>
      <c r="K394">
        <v>0</v>
      </c>
      <c r="L394">
        <v>0</v>
      </c>
      <c r="M394">
        <v>0</v>
      </c>
      <c r="O394">
        <v>45</v>
      </c>
    </row>
    <row r="395" spans="1:15" x14ac:dyDescent="0.45">
      <c r="A395" t="s">
        <v>56</v>
      </c>
      <c r="B395">
        <v>2018</v>
      </c>
      <c r="C395" t="s">
        <v>3552</v>
      </c>
      <c r="D395" t="s">
        <v>3578</v>
      </c>
      <c r="E395" t="s">
        <v>106</v>
      </c>
      <c r="F395">
        <v>0</v>
      </c>
      <c r="G395">
        <v>0</v>
      </c>
      <c r="I395">
        <v>0</v>
      </c>
      <c r="J395">
        <v>0</v>
      </c>
      <c r="K395">
        <v>0</v>
      </c>
      <c r="L395">
        <v>0</v>
      </c>
      <c r="M395">
        <v>0</v>
      </c>
      <c r="O395">
        <v>70</v>
      </c>
    </row>
    <row r="396" spans="1:15" x14ac:dyDescent="0.45">
      <c r="A396" t="s">
        <v>56</v>
      </c>
      <c r="B396">
        <v>2018</v>
      </c>
      <c r="C396" t="s">
        <v>3552</v>
      </c>
      <c r="D396" t="s">
        <v>3579</v>
      </c>
      <c r="E396" t="s">
        <v>106</v>
      </c>
      <c r="F396">
        <v>0</v>
      </c>
      <c r="G396">
        <v>0</v>
      </c>
      <c r="I396">
        <v>0</v>
      </c>
      <c r="J396">
        <v>0</v>
      </c>
      <c r="K396">
        <v>0</v>
      </c>
      <c r="L396">
        <v>0</v>
      </c>
      <c r="M396">
        <v>0</v>
      </c>
      <c r="O396">
        <v>70</v>
      </c>
    </row>
    <row r="397" spans="1:15" x14ac:dyDescent="0.45">
      <c r="A397" t="s">
        <v>56</v>
      </c>
      <c r="B397">
        <v>2018</v>
      </c>
      <c r="C397" t="s">
        <v>3552</v>
      </c>
      <c r="D397" t="s">
        <v>3580</v>
      </c>
      <c r="E397" t="s">
        <v>106</v>
      </c>
      <c r="F397">
        <v>0</v>
      </c>
      <c r="G397">
        <v>0</v>
      </c>
      <c r="I397">
        <v>0</v>
      </c>
      <c r="J397">
        <v>0</v>
      </c>
      <c r="K397">
        <v>0</v>
      </c>
      <c r="L397">
        <v>0</v>
      </c>
      <c r="M397">
        <v>0</v>
      </c>
      <c r="O397">
        <v>70</v>
      </c>
    </row>
    <row r="398" spans="1:15" x14ac:dyDescent="0.45">
      <c r="A398" t="s">
        <v>56</v>
      </c>
      <c r="B398">
        <v>2018</v>
      </c>
      <c r="C398" t="s">
        <v>3552</v>
      </c>
      <c r="D398" t="s">
        <v>3581</v>
      </c>
      <c r="E398" t="s">
        <v>106</v>
      </c>
      <c r="F398">
        <v>4.1588602066040039</v>
      </c>
      <c r="G398">
        <v>0</v>
      </c>
      <c r="H398">
        <v>22.08477783203125</v>
      </c>
      <c r="I398">
        <v>0</v>
      </c>
      <c r="J398">
        <v>0</v>
      </c>
      <c r="K398">
        <v>0.21</v>
      </c>
      <c r="L398">
        <v>0</v>
      </c>
      <c r="M398">
        <v>0</v>
      </c>
      <c r="N398">
        <v>3.3705174922943115</v>
      </c>
      <c r="O398">
        <v>45</v>
      </c>
    </row>
    <row r="399" spans="1:15" x14ac:dyDescent="0.45">
      <c r="A399" t="s">
        <v>56</v>
      </c>
      <c r="B399">
        <v>2018</v>
      </c>
      <c r="C399" t="s">
        <v>3552</v>
      </c>
      <c r="D399" t="s">
        <v>3582</v>
      </c>
      <c r="E399" t="s">
        <v>106</v>
      </c>
      <c r="F399">
        <v>0</v>
      </c>
      <c r="G399">
        <v>0</v>
      </c>
      <c r="I399">
        <v>0</v>
      </c>
      <c r="J399">
        <v>0</v>
      </c>
      <c r="K399">
        <v>0</v>
      </c>
      <c r="L399">
        <v>0</v>
      </c>
      <c r="M399">
        <v>0</v>
      </c>
      <c r="O399">
        <v>70</v>
      </c>
    </row>
    <row r="400" spans="1:15" x14ac:dyDescent="0.45">
      <c r="A400" t="s">
        <v>56</v>
      </c>
      <c r="B400">
        <v>2018</v>
      </c>
      <c r="C400" t="s">
        <v>3553</v>
      </c>
      <c r="D400" t="s">
        <v>3583</v>
      </c>
      <c r="E400" t="s">
        <v>106</v>
      </c>
      <c r="F400">
        <v>0</v>
      </c>
      <c r="G400">
        <v>0</v>
      </c>
      <c r="I400">
        <v>0</v>
      </c>
      <c r="J400">
        <v>0</v>
      </c>
      <c r="K400">
        <v>0</v>
      </c>
      <c r="L400">
        <v>0</v>
      </c>
      <c r="M400">
        <v>0</v>
      </c>
      <c r="O400">
        <v>60</v>
      </c>
    </row>
    <row r="401" spans="1:15" x14ac:dyDescent="0.45">
      <c r="A401" t="s">
        <v>56</v>
      </c>
      <c r="B401">
        <v>2018</v>
      </c>
      <c r="C401" t="s">
        <v>3553</v>
      </c>
      <c r="D401" t="s">
        <v>3584</v>
      </c>
      <c r="E401" t="s">
        <v>106</v>
      </c>
      <c r="F401">
        <v>178</v>
      </c>
      <c r="G401">
        <v>0</v>
      </c>
      <c r="H401">
        <v>36.847457885742188</v>
      </c>
      <c r="I401">
        <v>0</v>
      </c>
      <c r="J401">
        <v>0</v>
      </c>
      <c r="K401">
        <v>2.8078534763219601E-2</v>
      </c>
      <c r="L401">
        <v>3.9250983745504004E-3</v>
      </c>
      <c r="M401">
        <v>1</v>
      </c>
      <c r="N401">
        <v>3.0156354904174805</v>
      </c>
      <c r="O401">
        <v>60</v>
      </c>
    </row>
    <row r="402" spans="1:15" x14ac:dyDescent="0.45">
      <c r="A402" t="s">
        <v>56</v>
      </c>
      <c r="B402">
        <v>2018</v>
      </c>
      <c r="C402" t="s">
        <v>3554</v>
      </c>
      <c r="D402" t="s">
        <v>3585</v>
      </c>
      <c r="E402" t="s">
        <v>266</v>
      </c>
      <c r="F402">
        <v>10</v>
      </c>
      <c r="G402">
        <v>0</v>
      </c>
      <c r="H402">
        <v>7.5999999046325684</v>
      </c>
      <c r="I402">
        <v>0</v>
      </c>
      <c r="J402">
        <v>0</v>
      </c>
      <c r="K402">
        <v>0</v>
      </c>
      <c r="L402">
        <v>0</v>
      </c>
      <c r="M402">
        <v>0</v>
      </c>
      <c r="N402">
        <v>4</v>
      </c>
      <c r="O402">
        <v>45</v>
      </c>
    </row>
    <row r="403" spans="1:15" x14ac:dyDescent="0.45">
      <c r="A403" t="s">
        <v>56</v>
      </c>
      <c r="B403">
        <v>2018</v>
      </c>
      <c r="C403" t="s">
        <v>3554</v>
      </c>
      <c r="D403" t="s">
        <v>3586</v>
      </c>
      <c r="E403" t="s">
        <v>266</v>
      </c>
      <c r="F403">
        <v>11</v>
      </c>
      <c r="G403">
        <v>0</v>
      </c>
      <c r="H403">
        <v>1</v>
      </c>
      <c r="I403">
        <v>0</v>
      </c>
      <c r="J403">
        <v>0</v>
      </c>
      <c r="K403">
        <v>0.25</v>
      </c>
      <c r="L403">
        <v>0</v>
      </c>
      <c r="M403">
        <v>6</v>
      </c>
      <c r="N403">
        <v>3.375</v>
      </c>
      <c r="O403">
        <v>40</v>
      </c>
    </row>
    <row r="404" spans="1:15" x14ac:dyDescent="0.45">
      <c r="A404" t="s">
        <v>56</v>
      </c>
      <c r="B404">
        <v>2018</v>
      </c>
      <c r="C404" t="s">
        <v>3554</v>
      </c>
      <c r="D404" t="s">
        <v>3587</v>
      </c>
      <c r="E404" t="s">
        <v>266</v>
      </c>
      <c r="F404">
        <v>62</v>
      </c>
      <c r="G404">
        <v>0.40000000596046448</v>
      </c>
      <c r="H404">
        <v>11.59375</v>
      </c>
      <c r="I404">
        <v>0</v>
      </c>
      <c r="J404">
        <v>0.1126760563380282</v>
      </c>
      <c r="K404">
        <v>0</v>
      </c>
      <c r="L404">
        <v>0</v>
      </c>
      <c r="M404">
        <v>30</v>
      </c>
      <c r="N404">
        <v>3.2676055431365967</v>
      </c>
      <c r="O404">
        <v>35</v>
      </c>
    </row>
    <row r="405" spans="1:15" x14ac:dyDescent="0.45">
      <c r="A405" t="s">
        <v>56</v>
      </c>
      <c r="B405">
        <v>2018</v>
      </c>
      <c r="C405" t="s">
        <v>3554</v>
      </c>
      <c r="D405" t="s">
        <v>3588</v>
      </c>
      <c r="E405" t="s">
        <v>266</v>
      </c>
      <c r="F405">
        <v>6</v>
      </c>
      <c r="G405">
        <v>1.2000000476837158</v>
      </c>
      <c r="H405">
        <v>21.333333969116211</v>
      </c>
      <c r="I405">
        <v>5.5555555555555601E-2</v>
      </c>
      <c r="J405">
        <v>0.16666666666666671</v>
      </c>
      <c r="K405">
        <v>0.22222222222222221</v>
      </c>
      <c r="L405">
        <v>0</v>
      </c>
      <c r="M405">
        <v>0</v>
      </c>
      <c r="N405">
        <v>3.3888888359069824</v>
      </c>
      <c r="O405">
        <v>35</v>
      </c>
    </row>
    <row r="406" spans="1:15" x14ac:dyDescent="0.45">
      <c r="A406" t="s">
        <v>56</v>
      </c>
      <c r="B406">
        <v>2018</v>
      </c>
      <c r="C406" t="s">
        <v>3554</v>
      </c>
      <c r="D406" t="s">
        <v>3589</v>
      </c>
      <c r="E406" t="s">
        <v>266</v>
      </c>
      <c r="F406">
        <v>0</v>
      </c>
      <c r="G406">
        <v>0</v>
      </c>
      <c r="I406">
        <v>0</v>
      </c>
      <c r="J406">
        <v>0</v>
      </c>
      <c r="K406">
        <v>0</v>
      </c>
      <c r="L406">
        <v>0</v>
      </c>
      <c r="M406">
        <v>0</v>
      </c>
      <c r="O406">
        <v>40</v>
      </c>
    </row>
    <row r="407" spans="1:15" x14ac:dyDescent="0.45">
      <c r="A407" t="s">
        <v>56</v>
      </c>
      <c r="B407">
        <v>2018</v>
      </c>
      <c r="C407" t="s">
        <v>3554</v>
      </c>
      <c r="D407" t="s">
        <v>3590</v>
      </c>
      <c r="E407" t="s">
        <v>266</v>
      </c>
      <c r="F407">
        <v>6</v>
      </c>
      <c r="G407">
        <v>0</v>
      </c>
      <c r="H407">
        <v>1</v>
      </c>
      <c r="I407">
        <v>0</v>
      </c>
      <c r="J407">
        <v>0</v>
      </c>
      <c r="K407">
        <v>0</v>
      </c>
      <c r="L407">
        <v>0</v>
      </c>
      <c r="M407">
        <v>0</v>
      </c>
      <c r="O407">
        <v>35</v>
      </c>
    </row>
    <row r="408" spans="1:15" x14ac:dyDescent="0.45">
      <c r="A408" t="s">
        <v>56</v>
      </c>
      <c r="B408">
        <v>2018</v>
      </c>
      <c r="C408" t="s">
        <v>3554</v>
      </c>
      <c r="D408" t="s">
        <v>3591</v>
      </c>
      <c r="E408" t="s">
        <v>266</v>
      </c>
      <c r="F408">
        <v>12</v>
      </c>
      <c r="G408">
        <v>3.4000000953674316</v>
      </c>
      <c r="H408">
        <v>25.666666030883789</v>
      </c>
      <c r="I408">
        <v>0</v>
      </c>
      <c r="J408">
        <v>8.5800000000000001E-2</v>
      </c>
      <c r="K408">
        <v>8.7499999999999994E-2</v>
      </c>
      <c r="L408">
        <v>0.1714</v>
      </c>
      <c r="M408">
        <v>0</v>
      </c>
      <c r="N408">
        <v>3.4826211929321289</v>
      </c>
      <c r="O408">
        <v>35</v>
      </c>
    </row>
    <row r="409" spans="1:15" x14ac:dyDescent="0.45">
      <c r="A409" t="s">
        <v>56</v>
      </c>
      <c r="B409">
        <v>2018</v>
      </c>
      <c r="C409" t="s">
        <v>3554</v>
      </c>
      <c r="D409" t="s">
        <v>3592</v>
      </c>
      <c r="E409" t="s">
        <v>266</v>
      </c>
      <c r="F409">
        <v>0</v>
      </c>
      <c r="G409">
        <v>0</v>
      </c>
      <c r="I409">
        <v>0</v>
      </c>
      <c r="J409">
        <v>0</v>
      </c>
      <c r="K409">
        <v>0</v>
      </c>
      <c r="L409">
        <v>0</v>
      </c>
      <c r="M409">
        <v>0</v>
      </c>
      <c r="O409">
        <v>35</v>
      </c>
    </row>
    <row r="410" spans="1:15" x14ac:dyDescent="0.45">
      <c r="A410" t="s">
        <v>56</v>
      </c>
      <c r="B410">
        <v>2018</v>
      </c>
      <c r="C410" t="s">
        <v>3554</v>
      </c>
      <c r="D410" t="s">
        <v>3593</v>
      </c>
      <c r="E410" t="s">
        <v>266</v>
      </c>
      <c r="F410">
        <v>0</v>
      </c>
      <c r="G410">
        <v>0</v>
      </c>
      <c r="I410">
        <v>0</v>
      </c>
      <c r="J410">
        <v>0</v>
      </c>
      <c r="K410">
        <v>0</v>
      </c>
      <c r="L410">
        <v>0</v>
      </c>
      <c r="M410">
        <v>0</v>
      </c>
      <c r="O410">
        <v>40</v>
      </c>
    </row>
    <row r="411" spans="1:15" x14ac:dyDescent="0.45">
      <c r="A411" t="s">
        <v>56</v>
      </c>
      <c r="B411">
        <v>2018</v>
      </c>
      <c r="C411" t="s">
        <v>3555</v>
      </c>
      <c r="D411" t="s">
        <v>3594</v>
      </c>
      <c r="E411" t="s">
        <v>266</v>
      </c>
      <c r="F411">
        <v>13</v>
      </c>
      <c r="G411">
        <v>5</v>
      </c>
      <c r="H411">
        <v>35.636363983154297</v>
      </c>
      <c r="I411">
        <v>0</v>
      </c>
      <c r="J411">
        <v>0.2857142857142857</v>
      </c>
      <c r="K411">
        <v>0.1428571428571429</v>
      </c>
      <c r="L411">
        <v>0</v>
      </c>
      <c r="M411">
        <v>2</v>
      </c>
      <c r="N411">
        <v>2.8571429252624512</v>
      </c>
      <c r="O411">
        <v>40</v>
      </c>
    </row>
    <row r="412" spans="1:15" x14ac:dyDescent="0.45">
      <c r="A412" t="s">
        <v>57</v>
      </c>
      <c r="B412">
        <v>2018</v>
      </c>
      <c r="C412" t="s">
        <v>3546</v>
      </c>
      <c r="D412" t="s">
        <v>3557</v>
      </c>
      <c r="E412" t="s">
        <v>106</v>
      </c>
      <c r="F412">
        <v>0</v>
      </c>
      <c r="G412">
        <v>0</v>
      </c>
      <c r="I412">
        <v>0</v>
      </c>
      <c r="J412">
        <v>0</v>
      </c>
      <c r="K412">
        <v>0</v>
      </c>
      <c r="L412">
        <v>0</v>
      </c>
      <c r="M412">
        <v>0</v>
      </c>
      <c r="O412">
        <v>70</v>
      </c>
    </row>
    <row r="413" spans="1:15" x14ac:dyDescent="0.45">
      <c r="A413" t="s">
        <v>57</v>
      </c>
      <c r="B413">
        <v>2018</v>
      </c>
      <c r="C413" t="s">
        <v>3546</v>
      </c>
      <c r="D413" t="s">
        <v>3558</v>
      </c>
      <c r="E413" t="s">
        <v>106</v>
      </c>
      <c r="F413">
        <v>55.873920440673828</v>
      </c>
      <c r="G413">
        <v>6.5320000052452087E-2</v>
      </c>
      <c r="H413">
        <v>34.335975646972656</v>
      </c>
      <c r="I413">
        <v>0</v>
      </c>
      <c r="J413">
        <v>0</v>
      </c>
      <c r="K413">
        <v>0</v>
      </c>
      <c r="L413">
        <v>0</v>
      </c>
      <c r="M413">
        <v>0</v>
      </c>
      <c r="N413">
        <v>3.0239999294281006</v>
      </c>
      <c r="O413">
        <v>70</v>
      </c>
    </row>
    <row r="414" spans="1:15" x14ac:dyDescent="0.45">
      <c r="A414" t="s">
        <v>57</v>
      </c>
      <c r="B414">
        <v>2018</v>
      </c>
      <c r="C414" t="s">
        <v>3546</v>
      </c>
      <c r="D414" t="s">
        <v>3559</v>
      </c>
      <c r="E414" t="s">
        <v>106</v>
      </c>
      <c r="F414">
        <v>264.25448608398438</v>
      </c>
      <c r="G414">
        <v>1.4956799745559692</v>
      </c>
      <c r="H414">
        <v>10.544482231140137</v>
      </c>
      <c r="I414">
        <v>0</v>
      </c>
      <c r="J414">
        <v>0</v>
      </c>
      <c r="K414">
        <v>0</v>
      </c>
      <c r="L414">
        <v>0</v>
      </c>
      <c r="M414">
        <v>0</v>
      </c>
      <c r="N414">
        <v>3.5639998912811279</v>
      </c>
      <c r="O414">
        <v>45</v>
      </c>
    </row>
    <row r="415" spans="1:15" x14ac:dyDescent="0.45">
      <c r="A415" t="s">
        <v>57</v>
      </c>
      <c r="B415">
        <v>2018</v>
      </c>
      <c r="C415" t="s">
        <v>3547</v>
      </c>
      <c r="D415" t="s">
        <v>3560</v>
      </c>
      <c r="E415" t="s">
        <v>106</v>
      </c>
      <c r="F415">
        <v>0</v>
      </c>
      <c r="G415">
        <v>0</v>
      </c>
      <c r="I415">
        <v>0</v>
      </c>
      <c r="J415">
        <v>0</v>
      </c>
      <c r="K415">
        <v>0</v>
      </c>
      <c r="L415">
        <v>0</v>
      </c>
      <c r="M415">
        <v>0</v>
      </c>
      <c r="O415">
        <v>60</v>
      </c>
    </row>
    <row r="416" spans="1:15" x14ac:dyDescent="0.45">
      <c r="A416" t="s">
        <v>57</v>
      </c>
      <c r="B416">
        <v>2018</v>
      </c>
      <c r="C416" t="s">
        <v>3547</v>
      </c>
      <c r="D416" t="s">
        <v>3561</v>
      </c>
      <c r="E416" t="s">
        <v>106</v>
      </c>
      <c r="F416">
        <v>3310.906494140625</v>
      </c>
      <c r="G416">
        <v>34.980499267578125</v>
      </c>
      <c r="H416">
        <v>28.776496887207031</v>
      </c>
      <c r="I416">
        <v>0</v>
      </c>
      <c r="J416">
        <v>0</v>
      </c>
      <c r="K416">
        <v>0.01</v>
      </c>
      <c r="L416">
        <v>0</v>
      </c>
      <c r="M416">
        <v>0</v>
      </c>
      <c r="N416">
        <v>3.1029999256134033</v>
      </c>
      <c r="O416">
        <v>60</v>
      </c>
    </row>
    <row r="417" spans="1:15" x14ac:dyDescent="0.45">
      <c r="A417" t="s">
        <v>57</v>
      </c>
      <c r="B417">
        <v>2018</v>
      </c>
      <c r="C417" t="s">
        <v>3547</v>
      </c>
      <c r="D417" t="s">
        <v>3562</v>
      </c>
      <c r="E417" t="s">
        <v>106</v>
      </c>
      <c r="F417">
        <v>118.73780059814453</v>
      </c>
      <c r="G417">
        <v>0</v>
      </c>
      <c r="H417">
        <v>36.336162567138672</v>
      </c>
      <c r="I417">
        <v>0</v>
      </c>
      <c r="J417">
        <v>0</v>
      </c>
      <c r="K417">
        <v>0</v>
      </c>
      <c r="L417">
        <v>0</v>
      </c>
      <c r="M417">
        <v>0</v>
      </c>
      <c r="N417">
        <v>3.002500057220459</v>
      </c>
      <c r="O417">
        <v>60</v>
      </c>
    </row>
    <row r="418" spans="1:15" x14ac:dyDescent="0.45">
      <c r="A418" t="s">
        <v>57</v>
      </c>
      <c r="B418">
        <v>2018</v>
      </c>
      <c r="C418" t="s">
        <v>3600</v>
      </c>
      <c r="D418" t="s">
        <v>3601</v>
      </c>
      <c r="E418" t="s">
        <v>266</v>
      </c>
      <c r="F418">
        <v>8418</v>
      </c>
      <c r="G418">
        <v>369.79998779296875</v>
      </c>
      <c r="H418">
        <v>21.482233047485352</v>
      </c>
      <c r="I418">
        <v>0</v>
      </c>
      <c r="J418">
        <v>1.0490820532034499E-2</v>
      </c>
      <c r="K418">
        <v>0.01</v>
      </c>
      <c r="L418">
        <v>0.12676408142874979</v>
      </c>
      <c r="M418">
        <v>88</v>
      </c>
      <c r="N418">
        <v>3.6860697269439697</v>
      </c>
      <c r="O418">
        <v>60</v>
      </c>
    </row>
    <row r="419" spans="1:15" x14ac:dyDescent="0.45">
      <c r="A419" t="s">
        <v>57</v>
      </c>
      <c r="B419">
        <v>2018</v>
      </c>
      <c r="C419" t="s">
        <v>3600</v>
      </c>
      <c r="D419" t="s">
        <v>3602</v>
      </c>
      <c r="E419" t="s">
        <v>266</v>
      </c>
      <c r="F419">
        <v>2</v>
      </c>
      <c r="G419">
        <v>0</v>
      </c>
      <c r="I419">
        <v>0</v>
      </c>
      <c r="J419">
        <v>0</v>
      </c>
      <c r="K419">
        <v>0</v>
      </c>
      <c r="L419">
        <v>0</v>
      </c>
      <c r="M419">
        <v>2</v>
      </c>
      <c r="O419">
        <v>60</v>
      </c>
    </row>
    <row r="420" spans="1:15" x14ac:dyDescent="0.45">
      <c r="A420" t="s">
        <v>57</v>
      </c>
      <c r="B420">
        <v>2018</v>
      </c>
      <c r="C420" t="s">
        <v>3600</v>
      </c>
      <c r="D420" t="s">
        <v>3541</v>
      </c>
      <c r="E420" t="s">
        <v>266</v>
      </c>
      <c r="F420">
        <v>48181</v>
      </c>
      <c r="G420">
        <v>10991.599609375</v>
      </c>
      <c r="H420">
        <v>30.45256233215332</v>
      </c>
      <c r="I420">
        <v>1.22919818456884E-2</v>
      </c>
      <c r="J420">
        <v>2.14531854093125E-2</v>
      </c>
      <c r="K420">
        <v>0.1</v>
      </c>
      <c r="L420">
        <v>0.20606404437720621</v>
      </c>
      <c r="M420">
        <v>435</v>
      </c>
      <c r="N420">
        <v>3.574937105178833</v>
      </c>
      <c r="O420">
        <v>45</v>
      </c>
    </row>
    <row r="421" spans="1:15" x14ac:dyDescent="0.45">
      <c r="A421" t="s">
        <v>57</v>
      </c>
      <c r="B421">
        <v>2018</v>
      </c>
      <c r="C421" t="s">
        <v>3548</v>
      </c>
      <c r="D421" t="s">
        <v>3563</v>
      </c>
      <c r="E421" t="s">
        <v>266</v>
      </c>
      <c r="F421">
        <v>793</v>
      </c>
      <c r="H421">
        <v>22.508195877075195</v>
      </c>
      <c r="I421">
        <v>0</v>
      </c>
      <c r="J421">
        <v>0</v>
      </c>
      <c r="K421">
        <v>0.05</v>
      </c>
      <c r="L421">
        <v>0</v>
      </c>
      <c r="M421">
        <v>0</v>
      </c>
      <c r="N421">
        <v>3.314028263092041</v>
      </c>
    </row>
    <row r="422" spans="1:15" x14ac:dyDescent="0.45">
      <c r="A422" t="s">
        <v>57</v>
      </c>
      <c r="B422">
        <v>2018</v>
      </c>
      <c r="C422" t="s">
        <v>196</v>
      </c>
      <c r="D422" t="s">
        <v>3564</v>
      </c>
      <c r="E422" t="s">
        <v>266</v>
      </c>
      <c r="F422">
        <v>9</v>
      </c>
      <c r="G422">
        <v>0.40000000596046448</v>
      </c>
      <c r="H422">
        <v>14.888889312744141</v>
      </c>
      <c r="I422">
        <v>0</v>
      </c>
      <c r="J422">
        <v>0</v>
      </c>
      <c r="K422">
        <v>0.05</v>
      </c>
      <c r="L422">
        <v>0</v>
      </c>
      <c r="M422">
        <v>0</v>
      </c>
      <c r="N422">
        <v>3.4444444179534912</v>
      </c>
      <c r="O422">
        <v>45</v>
      </c>
    </row>
    <row r="423" spans="1:15" x14ac:dyDescent="0.45">
      <c r="A423" t="s">
        <v>57</v>
      </c>
      <c r="B423">
        <v>2018</v>
      </c>
      <c r="C423" t="s">
        <v>196</v>
      </c>
      <c r="D423" t="s">
        <v>3565</v>
      </c>
      <c r="E423" t="s">
        <v>266</v>
      </c>
      <c r="F423">
        <v>80</v>
      </c>
      <c r="G423">
        <v>0.89999997615814209</v>
      </c>
      <c r="H423">
        <v>11.125</v>
      </c>
      <c r="I423">
        <v>0</v>
      </c>
      <c r="J423">
        <v>0</v>
      </c>
      <c r="K423">
        <v>0.05</v>
      </c>
      <c r="L423">
        <v>0</v>
      </c>
      <c r="M423">
        <v>0</v>
      </c>
      <c r="N423">
        <v>3.6666667461395264</v>
      </c>
      <c r="O423">
        <v>40</v>
      </c>
    </row>
    <row r="424" spans="1:15" x14ac:dyDescent="0.45">
      <c r="A424" t="s">
        <v>57</v>
      </c>
      <c r="B424">
        <v>2018</v>
      </c>
      <c r="C424" t="s">
        <v>196</v>
      </c>
      <c r="D424" t="s">
        <v>3566</v>
      </c>
      <c r="E424" t="s">
        <v>266</v>
      </c>
      <c r="F424">
        <v>377</v>
      </c>
      <c r="G424">
        <v>16.799999237060547</v>
      </c>
      <c r="H424">
        <v>18.14323616027832</v>
      </c>
      <c r="I424">
        <v>0</v>
      </c>
      <c r="J424">
        <v>0</v>
      </c>
      <c r="K424">
        <v>7.0000000000000007E-2</v>
      </c>
      <c r="L424">
        <v>0</v>
      </c>
      <c r="M424">
        <v>0</v>
      </c>
      <c r="N424">
        <v>3.3597884178161621</v>
      </c>
      <c r="O424">
        <v>40</v>
      </c>
    </row>
    <row r="425" spans="1:15" x14ac:dyDescent="0.45">
      <c r="A425" t="s">
        <v>57</v>
      </c>
      <c r="B425">
        <v>2018</v>
      </c>
      <c r="C425" t="s">
        <v>196</v>
      </c>
      <c r="D425" t="s">
        <v>3567</v>
      </c>
      <c r="E425" t="s">
        <v>266</v>
      </c>
      <c r="F425">
        <v>0</v>
      </c>
      <c r="G425">
        <v>0</v>
      </c>
      <c r="I425">
        <v>0</v>
      </c>
      <c r="J425">
        <v>0</v>
      </c>
      <c r="K425">
        <v>0</v>
      </c>
      <c r="L425">
        <v>0</v>
      </c>
      <c r="M425">
        <v>0</v>
      </c>
      <c r="O425">
        <v>35</v>
      </c>
    </row>
    <row r="426" spans="1:15" x14ac:dyDescent="0.45">
      <c r="A426" t="s">
        <v>57</v>
      </c>
      <c r="B426">
        <v>2018</v>
      </c>
      <c r="C426" t="s">
        <v>196</v>
      </c>
      <c r="D426" t="s">
        <v>3568</v>
      </c>
      <c r="E426" t="s">
        <v>266</v>
      </c>
      <c r="F426">
        <v>9656</v>
      </c>
      <c r="G426">
        <v>3014.60009765625</v>
      </c>
      <c r="H426">
        <v>24.816694259643555</v>
      </c>
      <c r="I426">
        <v>0</v>
      </c>
      <c r="J426">
        <v>0</v>
      </c>
      <c r="K426">
        <v>0.05</v>
      </c>
      <c r="L426">
        <v>0</v>
      </c>
      <c r="M426">
        <v>0</v>
      </c>
      <c r="N426">
        <v>3.3125524520874023</v>
      </c>
      <c r="O426">
        <v>35</v>
      </c>
    </row>
    <row r="427" spans="1:15" x14ac:dyDescent="0.45">
      <c r="A427" t="s">
        <v>57</v>
      </c>
      <c r="B427">
        <v>2018</v>
      </c>
      <c r="C427" t="s">
        <v>3549</v>
      </c>
      <c r="D427" t="s">
        <v>3569</v>
      </c>
      <c r="E427" t="s">
        <v>266</v>
      </c>
      <c r="F427">
        <v>811</v>
      </c>
      <c r="G427">
        <v>74</v>
      </c>
      <c r="H427">
        <v>18.612823486328125</v>
      </c>
      <c r="I427">
        <v>0</v>
      </c>
      <c r="J427">
        <v>0</v>
      </c>
      <c r="K427">
        <v>0.02</v>
      </c>
      <c r="L427">
        <v>0</v>
      </c>
      <c r="M427">
        <v>0</v>
      </c>
      <c r="N427">
        <v>3.370603084564209</v>
      </c>
      <c r="O427">
        <v>45</v>
      </c>
    </row>
    <row r="428" spans="1:15" x14ac:dyDescent="0.45">
      <c r="A428" t="s">
        <v>57</v>
      </c>
      <c r="B428">
        <v>2018</v>
      </c>
      <c r="C428" t="s">
        <v>3549</v>
      </c>
      <c r="D428" t="s">
        <v>3570</v>
      </c>
      <c r="E428" t="s">
        <v>266</v>
      </c>
      <c r="F428">
        <v>7448</v>
      </c>
      <c r="G428">
        <v>1052.800048828125</v>
      </c>
      <c r="H428">
        <v>23.433404922485352</v>
      </c>
      <c r="I428">
        <v>0</v>
      </c>
      <c r="J428">
        <v>0</v>
      </c>
      <c r="K428">
        <v>0.04</v>
      </c>
      <c r="L428">
        <v>0</v>
      </c>
      <c r="M428">
        <v>0</v>
      </c>
      <c r="N428">
        <v>3.2485151290893555</v>
      </c>
      <c r="O428">
        <v>45</v>
      </c>
    </row>
    <row r="429" spans="1:15" x14ac:dyDescent="0.45">
      <c r="A429" t="s">
        <v>57</v>
      </c>
      <c r="B429">
        <v>2018</v>
      </c>
      <c r="C429" t="s">
        <v>3549</v>
      </c>
      <c r="D429" t="s">
        <v>3571</v>
      </c>
      <c r="E429" t="s">
        <v>266</v>
      </c>
      <c r="F429">
        <v>12</v>
      </c>
      <c r="G429">
        <v>0.40000000596046448</v>
      </c>
      <c r="H429">
        <v>15.916666984558105</v>
      </c>
      <c r="I429">
        <v>0</v>
      </c>
      <c r="J429">
        <v>0</v>
      </c>
      <c r="K429">
        <v>0</v>
      </c>
      <c r="L429">
        <v>0</v>
      </c>
      <c r="M429">
        <v>0</v>
      </c>
      <c r="N429">
        <v>3</v>
      </c>
      <c r="O429">
        <v>45</v>
      </c>
    </row>
    <row r="430" spans="1:15" x14ac:dyDescent="0.45">
      <c r="A430" t="s">
        <v>57</v>
      </c>
      <c r="B430">
        <v>2018</v>
      </c>
      <c r="C430" t="s">
        <v>3550</v>
      </c>
      <c r="D430" t="s">
        <v>3572</v>
      </c>
      <c r="E430" t="s">
        <v>106</v>
      </c>
      <c r="F430">
        <v>658.739013671875</v>
      </c>
      <c r="G430">
        <v>3.9309999942779541</v>
      </c>
      <c r="H430">
        <v>17.955453872680664</v>
      </c>
      <c r="I430">
        <v>0</v>
      </c>
      <c r="J430">
        <v>0</v>
      </c>
      <c r="K430">
        <v>0</v>
      </c>
      <c r="L430">
        <v>0</v>
      </c>
      <c r="M430">
        <v>0</v>
      </c>
      <c r="N430">
        <v>3.3566563129425049</v>
      </c>
      <c r="O430">
        <v>70</v>
      </c>
    </row>
    <row r="431" spans="1:15" x14ac:dyDescent="0.45">
      <c r="A431" t="s">
        <v>57</v>
      </c>
      <c r="B431">
        <v>2018</v>
      </c>
      <c r="C431" t="s">
        <v>3551</v>
      </c>
      <c r="D431" t="s">
        <v>3573</v>
      </c>
      <c r="E431" t="s">
        <v>106</v>
      </c>
      <c r="F431">
        <v>237.29304504394531</v>
      </c>
      <c r="G431">
        <v>5.705049991607666</v>
      </c>
      <c r="H431">
        <v>36.457389831542969</v>
      </c>
      <c r="I431">
        <v>0</v>
      </c>
      <c r="J431">
        <v>0</v>
      </c>
      <c r="K431">
        <v>0.05</v>
      </c>
      <c r="L431">
        <v>0</v>
      </c>
      <c r="M431">
        <v>0</v>
      </c>
      <c r="N431">
        <v>3.0369999408721924</v>
      </c>
      <c r="O431">
        <v>60</v>
      </c>
    </row>
    <row r="432" spans="1:15" x14ac:dyDescent="0.45">
      <c r="A432" t="s">
        <v>57</v>
      </c>
      <c r="B432">
        <v>2018</v>
      </c>
      <c r="C432" t="s">
        <v>3552</v>
      </c>
      <c r="D432" t="s">
        <v>3574</v>
      </c>
      <c r="E432" t="s">
        <v>106</v>
      </c>
      <c r="F432">
        <v>0</v>
      </c>
      <c r="G432">
        <v>0</v>
      </c>
      <c r="I432">
        <v>0</v>
      </c>
      <c r="J432">
        <v>0</v>
      </c>
      <c r="K432">
        <v>0</v>
      </c>
      <c r="L432">
        <v>0</v>
      </c>
      <c r="M432">
        <v>0</v>
      </c>
      <c r="O432">
        <v>70</v>
      </c>
    </row>
    <row r="433" spans="1:15" x14ac:dyDescent="0.45">
      <c r="A433" t="s">
        <v>57</v>
      </c>
      <c r="B433">
        <v>2018</v>
      </c>
      <c r="C433" t="s">
        <v>3552</v>
      </c>
      <c r="D433" t="s">
        <v>3575</v>
      </c>
      <c r="E433" t="s">
        <v>106</v>
      </c>
      <c r="F433">
        <v>0</v>
      </c>
      <c r="G433">
        <v>0</v>
      </c>
      <c r="I433">
        <v>0</v>
      </c>
      <c r="J433">
        <v>0</v>
      </c>
      <c r="K433">
        <v>0</v>
      </c>
      <c r="L433">
        <v>0</v>
      </c>
      <c r="M433">
        <v>0</v>
      </c>
      <c r="O433">
        <v>70</v>
      </c>
    </row>
    <row r="434" spans="1:15" x14ac:dyDescent="0.45">
      <c r="A434" t="s">
        <v>57</v>
      </c>
      <c r="B434">
        <v>2018</v>
      </c>
      <c r="C434" t="s">
        <v>3552</v>
      </c>
      <c r="D434" t="s">
        <v>3576</v>
      </c>
      <c r="E434" t="s">
        <v>106</v>
      </c>
      <c r="F434">
        <v>0</v>
      </c>
      <c r="G434">
        <v>0</v>
      </c>
      <c r="I434">
        <v>0</v>
      </c>
      <c r="J434">
        <v>0</v>
      </c>
      <c r="K434">
        <v>0</v>
      </c>
      <c r="L434">
        <v>0</v>
      </c>
      <c r="M434">
        <v>0</v>
      </c>
      <c r="O434">
        <v>70</v>
      </c>
    </row>
    <row r="435" spans="1:15" x14ac:dyDescent="0.45">
      <c r="A435" t="s">
        <v>57</v>
      </c>
      <c r="B435">
        <v>2018</v>
      </c>
      <c r="C435" t="s">
        <v>3552</v>
      </c>
      <c r="D435" t="s">
        <v>3577</v>
      </c>
      <c r="E435" t="s">
        <v>106</v>
      </c>
      <c r="F435">
        <v>0</v>
      </c>
      <c r="G435">
        <v>0</v>
      </c>
      <c r="I435">
        <v>0</v>
      </c>
      <c r="J435">
        <v>0</v>
      </c>
      <c r="K435">
        <v>0</v>
      </c>
      <c r="L435">
        <v>0</v>
      </c>
      <c r="M435">
        <v>0</v>
      </c>
      <c r="O435">
        <v>45</v>
      </c>
    </row>
    <row r="436" spans="1:15" x14ac:dyDescent="0.45">
      <c r="A436" t="s">
        <v>57</v>
      </c>
      <c r="B436">
        <v>2018</v>
      </c>
      <c r="C436" t="s">
        <v>3552</v>
      </c>
      <c r="D436" t="s">
        <v>3578</v>
      </c>
      <c r="E436" t="s">
        <v>106</v>
      </c>
      <c r="F436">
        <v>0</v>
      </c>
      <c r="G436">
        <v>0</v>
      </c>
      <c r="I436">
        <v>0</v>
      </c>
      <c r="J436">
        <v>0</v>
      </c>
      <c r="K436">
        <v>0</v>
      </c>
      <c r="L436">
        <v>0</v>
      </c>
      <c r="M436">
        <v>0</v>
      </c>
      <c r="O436">
        <v>70</v>
      </c>
    </row>
    <row r="437" spans="1:15" x14ac:dyDescent="0.45">
      <c r="A437" t="s">
        <v>57</v>
      </c>
      <c r="B437">
        <v>2018</v>
      </c>
      <c r="C437" t="s">
        <v>3552</v>
      </c>
      <c r="D437" t="s">
        <v>3579</v>
      </c>
      <c r="E437" t="s">
        <v>106</v>
      </c>
      <c r="F437">
        <v>0</v>
      </c>
      <c r="G437">
        <v>0</v>
      </c>
      <c r="I437">
        <v>0</v>
      </c>
      <c r="J437">
        <v>0</v>
      </c>
      <c r="K437">
        <v>0</v>
      </c>
      <c r="L437">
        <v>0</v>
      </c>
      <c r="M437">
        <v>0</v>
      </c>
      <c r="O437">
        <v>70</v>
      </c>
    </row>
    <row r="438" spans="1:15" x14ac:dyDescent="0.45">
      <c r="A438" t="s">
        <v>57</v>
      </c>
      <c r="B438">
        <v>2018</v>
      </c>
      <c r="C438" t="s">
        <v>3552</v>
      </c>
      <c r="D438" t="s">
        <v>3580</v>
      </c>
      <c r="E438" t="s">
        <v>106</v>
      </c>
      <c r="F438">
        <v>0</v>
      </c>
      <c r="G438">
        <v>0</v>
      </c>
      <c r="I438">
        <v>0</v>
      </c>
      <c r="J438">
        <v>0</v>
      </c>
      <c r="K438">
        <v>0</v>
      </c>
      <c r="L438">
        <v>0</v>
      </c>
      <c r="M438">
        <v>0</v>
      </c>
      <c r="O438">
        <v>70</v>
      </c>
    </row>
    <row r="439" spans="1:15" x14ac:dyDescent="0.45">
      <c r="A439" t="s">
        <v>57</v>
      </c>
      <c r="B439">
        <v>2018</v>
      </c>
      <c r="C439" t="s">
        <v>3552</v>
      </c>
      <c r="D439" t="s">
        <v>3581</v>
      </c>
      <c r="E439" t="s">
        <v>106</v>
      </c>
      <c r="F439">
        <v>3.8059799671173096</v>
      </c>
      <c r="G439">
        <v>8.4679998457431793E-2</v>
      </c>
      <c r="H439">
        <v>20.504789352416992</v>
      </c>
      <c r="I439">
        <v>0</v>
      </c>
      <c r="J439">
        <v>0</v>
      </c>
      <c r="K439">
        <v>0.1</v>
      </c>
      <c r="L439">
        <v>0</v>
      </c>
      <c r="M439">
        <v>0</v>
      </c>
      <c r="N439">
        <v>3.2420001029968262</v>
      </c>
      <c r="O439">
        <v>45</v>
      </c>
    </row>
    <row r="440" spans="1:15" x14ac:dyDescent="0.45">
      <c r="A440" t="s">
        <v>57</v>
      </c>
      <c r="B440">
        <v>2018</v>
      </c>
      <c r="C440" t="s">
        <v>3552</v>
      </c>
      <c r="D440" t="s">
        <v>3582</v>
      </c>
      <c r="E440" t="s">
        <v>106</v>
      </c>
      <c r="F440">
        <v>0</v>
      </c>
      <c r="G440">
        <v>0</v>
      </c>
      <c r="I440">
        <v>0</v>
      </c>
      <c r="J440">
        <v>0</v>
      </c>
      <c r="K440">
        <v>0</v>
      </c>
      <c r="L440">
        <v>0</v>
      </c>
      <c r="M440">
        <v>0</v>
      </c>
      <c r="O440">
        <v>70</v>
      </c>
    </row>
    <row r="441" spans="1:15" x14ac:dyDescent="0.45">
      <c r="A441" t="s">
        <v>57</v>
      </c>
      <c r="B441">
        <v>2018</v>
      </c>
      <c r="C441" t="s">
        <v>3553</v>
      </c>
      <c r="D441" t="s">
        <v>3583</v>
      </c>
      <c r="E441" t="s">
        <v>106</v>
      </c>
      <c r="F441">
        <v>0</v>
      </c>
      <c r="G441">
        <v>0</v>
      </c>
      <c r="I441">
        <v>0</v>
      </c>
      <c r="J441">
        <v>0</v>
      </c>
      <c r="K441">
        <v>0</v>
      </c>
      <c r="L441">
        <v>0</v>
      </c>
      <c r="M441">
        <v>0</v>
      </c>
      <c r="O441">
        <v>60</v>
      </c>
    </row>
    <row r="442" spans="1:15" x14ac:dyDescent="0.45">
      <c r="A442" t="s">
        <v>57</v>
      </c>
      <c r="B442">
        <v>2018</v>
      </c>
      <c r="C442" t="s">
        <v>3553</v>
      </c>
      <c r="D442" t="s">
        <v>3584</v>
      </c>
      <c r="E442" t="s">
        <v>106</v>
      </c>
      <c r="F442">
        <v>373.47869873046875</v>
      </c>
      <c r="G442">
        <v>5.1500000953674316</v>
      </c>
      <c r="H442">
        <v>26.554267883300781</v>
      </c>
      <c r="I442">
        <v>0</v>
      </c>
      <c r="J442">
        <v>0</v>
      </c>
      <c r="K442">
        <v>0.05</v>
      </c>
      <c r="L442">
        <v>0</v>
      </c>
      <c r="M442">
        <v>0</v>
      </c>
      <c r="N442">
        <v>3.2850000858306885</v>
      </c>
      <c r="O442">
        <v>60</v>
      </c>
    </row>
    <row r="443" spans="1:15" x14ac:dyDescent="0.45">
      <c r="A443" t="s">
        <v>57</v>
      </c>
      <c r="B443">
        <v>2018</v>
      </c>
      <c r="C443" t="s">
        <v>3554</v>
      </c>
      <c r="D443" t="s">
        <v>3585</v>
      </c>
      <c r="E443" t="s">
        <v>266</v>
      </c>
      <c r="F443">
        <v>0</v>
      </c>
      <c r="G443">
        <v>0</v>
      </c>
      <c r="I443">
        <v>0</v>
      </c>
      <c r="J443">
        <v>0</v>
      </c>
      <c r="K443">
        <v>0</v>
      </c>
      <c r="L443">
        <v>0</v>
      </c>
      <c r="M443">
        <v>0</v>
      </c>
      <c r="N443">
        <v>3.7000000476837158</v>
      </c>
      <c r="O443">
        <v>45</v>
      </c>
    </row>
    <row r="444" spans="1:15" x14ac:dyDescent="0.45">
      <c r="A444" t="s">
        <v>57</v>
      </c>
      <c r="B444">
        <v>2018</v>
      </c>
      <c r="C444" t="s">
        <v>3554</v>
      </c>
      <c r="D444" t="s">
        <v>3586</v>
      </c>
      <c r="E444" t="s">
        <v>266</v>
      </c>
      <c r="F444">
        <v>14</v>
      </c>
      <c r="G444">
        <v>0</v>
      </c>
      <c r="H444">
        <v>8.142857551574707</v>
      </c>
      <c r="I444">
        <v>0</v>
      </c>
      <c r="J444">
        <v>0</v>
      </c>
      <c r="K444">
        <v>0</v>
      </c>
      <c r="L444">
        <v>0</v>
      </c>
      <c r="M444">
        <v>0</v>
      </c>
      <c r="N444">
        <v>3.1111111640930176</v>
      </c>
      <c r="O444">
        <v>40</v>
      </c>
    </row>
    <row r="445" spans="1:15" x14ac:dyDescent="0.45">
      <c r="A445" t="s">
        <v>57</v>
      </c>
      <c r="B445">
        <v>2018</v>
      </c>
      <c r="C445" t="s">
        <v>3554</v>
      </c>
      <c r="D445" t="s">
        <v>3587</v>
      </c>
      <c r="E445" t="s">
        <v>266</v>
      </c>
      <c r="F445">
        <v>23</v>
      </c>
      <c r="G445">
        <v>8.8000001907348633</v>
      </c>
      <c r="H445">
        <v>30.826086044311523</v>
      </c>
      <c r="I445">
        <v>0</v>
      </c>
      <c r="J445">
        <v>0</v>
      </c>
      <c r="K445">
        <v>0.05</v>
      </c>
      <c r="L445">
        <v>0</v>
      </c>
      <c r="M445">
        <v>0</v>
      </c>
      <c r="N445">
        <v>3</v>
      </c>
      <c r="O445">
        <v>35</v>
      </c>
    </row>
    <row r="446" spans="1:15" x14ac:dyDescent="0.45">
      <c r="A446" t="s">
        <v>57</v>
      </c>
      <c r="B446">
        <v>2018</v>
      </c>
      <c r="C446" t="s">
        <v>3554</v>
      </c>
      <c r="D446" t="s">
        <v>3588</v>
      </c>
      <c r="E446" t="s">
        <v>266</v>
      </c>
      <c r="F446">
        <v>23</v>
      </c>
      <c r="G446">
        <v>1.3999999761581421</v>
      </c>
      <c r="H446">
        <v>12.65217399597168</v>
      </c>
      <c r="I446">
        <v>0</v>
      </c>
      <c r="J446">
        <v>0</v>
      </c>
      <c r="K446">
        <v>0</v>
      </c>
      <c r="L446">
        <v>0</v>
      </c>
      <c r="M446">
        <v>0</v>
      </c>
      <c r="N446">
        <v>3.7826087474822998</v>
      </c>
      <c r="O446">
        <v>35</v>
      </c>
    </row>
    <row r="447" spans="1:15" x14ac:dyDescent="0.45">
      <c r="A447" t="s">
        <v>57</v>
      </c>
      <c r="B447">
        <v>2018</v>
      </c>
      <c r="C447" t="s">
        <v>3554</v>
      </c>
      <c r="D447" t="s">
        <v>3589</v>
      </c>
      <c r="E447" t="s">
        <v>266</v>
      </c>
      <c r="F447">
        <v>0</v>
      </c>
      <c r="G447">
        <v>0</v>
      </c>
      <c r="I447">
        <v>0</v>
      </c>
      <c r="J447">
        <v>0</v>
      </c>
      <c r="K447">
        <v>0</v>
      </c>
      <c r="L447">
        <v>0</v>
      </c>
      <c r="M447">
        <v>0</v>
      </c>
      <c r="O447">
        <v>40</v>
      </c>
    </row>
    <row r="448" spans="1:15" x14ac:dyDescent="0.45">
      <c r="A448" t="s">
        <v>57</v>
      </c>
      <c r="B448">
        <v>2018</v>
      </c>
      <c r="C448" t="s">
        <v>3554</v>
      </c>
      <c r="D448" t="s">
        <v>3590</v>
      </c>
      <c r="E448" t="s">
        <v>266</v>
      </c>
      <c r="F448">
        <v>0</v>
      </c>
      <c r="G448">
        <v>0</v>
      </c>
      <c r="I448">
        <v>0</v>
      </c>
      <c r="J448">
        <v>0</v>
      </c>
      <c r="K448">
        <v>0</v>
      </c>
      <c r="L448">
        <v>0</v>
      </c>
      <c r="M448">
        <v>0</v>
      </c>
      <c r="O448">
        <v>35</v>
      </c>
    </row>
    <row r="449" spans="1:15" x14ac:dyDescent="0.45">
      <c r="A449" t="s">
        <v>57</v>
      </c>
      <c r="B449">
        <v>2018</v>
      </c>
      <c r="C449" t="s">
        <v>3554</v>
      </c>
      <c r="D449" t="s">
        <v>3591</v>
      </c>
      <c r="E449" t="s">
        <v>266</v>
      </c>
      <c r="F449">
        <v>46</v>
      </c>
      <c r="G449">
        <v>29.799999237060547</v>
      </c>
      <c r="H449">
        <v>34.043479919433594</v>
      </c>
      <c r="I449">
        <v>0</v>
      </c>
      <c r="J449">
        <v>0</v>
      </c>
      <c r="K449">
        <v>0.1</v>
      </c>
      <c r="L449">
        <v>0</v>
      </c>
      <c r="M449">
        <v>0</v>
      </c>
      <c r="N449">
        <v>3.1521739959716797</v>
      </c>
      <c r="O449">
        <v>35</v>
      </c>
    </row>
    <row r="450" spans="1:15" x14ac:dyDescent="0.45">
      <c r="A450" t="s">
        <v>57</v>
      </c>
      <c r="B450">
        <v>2018</v>
      </c>
      <c r="C450" t="s">
        <v>3554</v>
      </c>
      <c r="D450" t="s">
        <v>3592</v>
      </c>
      <c r="E450" t="s">
        <v>266</v>
      </c>
      <c r="F450">
        <v>30</v>
      </c>
      <c r="G450">
        <v>0</v>
      </c>
      <c r="H450">
        <v>10.666666984558105</v>
      </c>
      <c r="I450">
        <v>0</v>
      </c>
      <c r="J450">
        <v>0</v>
      </c>
      <c r="K450">
        <v>0</v>
      </c>
      <c r="L450">
        <v>0</v>
      </c>
      <c r="M450">
        <v>0</v>
      </c>
      <c r="O450">
        <v>35</v>
      </c>
    </row>
    <row r="451" spans="1:15" x14ac:dyDescent="0.45">
      <c r="A451" t="s">
        <v>57</v>
      </c>
      <c r="B451">
        <v>2018</v>
      </c>
      <c r="C451" t="s">
        <v>3554</v>
      </c>
      <c r="D451" t="s">
        <v>3593</v>
      </c>
      <c r="E451" t="s">
        <v>266</v>
      </c>
      <c r="F451">
        <v>18</v>
      </c>
      <c r="G451">
        <v>3.5999999046325684</v>
      </c>
      <c r="H451">
        <v>21.888889312744141</v>
      </c>
      <c r="I451">
        <v>0</v>
      </c>
      <c r="J451">
        <v>0</v>
      </c>
      <c r="K451">
        <v>0</v>
      </c>
      <c r="L451">
        <v>0</v>
      </c>
      <c r="M451">
        <v>0</v>
      </c>
      <c r="N451">
        <v>3.9285714626312256</v>
      </c>
      <c r="O451">
        <v>40</v>
      </c>
    </row>
    <row r="452" spans="1:15" x14ac:dyDescent="0.45">
      <c r="A452" t="s">
        <v>57</v>
      </c>
      <c r="B452">
        <v>2018</v>
      </c>
      <c r="C452" t="s">
        <v>3555</v>
      </c>
      <c r="D452" t="s">
        <v>3594</v>
      </c>
      <c r="E452" t="s">
        <v>266</v>
      </c>
      <c r="F452">
        <v>26</v>
      </c>
      <c r="G452">
        <v>5.5999999046325684</v>
      </c>
      <c r="H452">
        <v>22.961538314819336</v>
      </c>
      <c r="I452">
        <v>0</v>
      </c>
      <c r="J452">
        <v>0</v>
      </c>
      <c r="K452">
        <v>0.05</v>
      </c>
      <c r="L452">
        <v>0</v>
      </c>
      <c r="M452">
        <v>0</v>
      </c>
      <c r="N452">
        <v>3.153846263885498</v>
      </c>
      <c r="O452">
        <v>40</v>
      </c>
    </row>
    <row r="453" spans="1:15" x14ac:dyDescent="0.45">
      <c r="A453" t="s">
        <v>58</v>
      </c>
      <c r="B453">
        <v>2018</v>
      </c>
      <c r="C453" t="s">
        <v>3546</v>
      </c>
      <c r="D453" t="s">
        <v>3557</v>
      </c>
      <c r="E453" t="s">
        <v>106</v>
      </c>
      <c r="F453">
        <v>0</v>
      </c>
      <c r="G453">
        <v>0</v>
      </c>
      <c r="I453">
        <v>0</v>
      </c>
      <c r="J453">
        <v>0</v>
      </c>
      <c r="K453">
        <v>0</v>
      </c>
      <c r="L453">
        <v>0</v>
      </c>
      <c r="M453">
        <v>0</v>
      </c>
      <c r="O453">
        <v>70</v>
      </c>
    </row>
    <row r="454" spans="1:15" x14ac:dyDescent="0.45">
      <c r="A454" t="s">
        <v>58</v>
      </c>
      <c r="B454">
        <v>2018</v>
      </c>
      <c r="C454" t="s">
        <v>3546</v>
      </c>
      <c r="D454" t="s">
        <v>3558</v>
      </c>
      <c r="E454" t="s">
        <v>106</v>
      </c>
      <c r="F454">
        <v>10.775670051574707</v>
      </c>
      <c r="G454">
        <v>0</v>
      </c>
      <c r="H454">
        <v>37.847434997558594</v>
      </c>
      <c r="I454">
        <v>0</v>
      </c>
      <c r="J454">
        <v>0</v>
      </c>
      <c r="K454">
        <v>0</v>
      </c>
      <c r="L454">
        <v>0</v>
      </c>
      <c r="M454">
        <v>0</v>
      </c>
      <c r="N454">
        <v>3.144636869430542</v>
      </c>
      <c r="O454">
        <v>70</v>
      </c>
    </row>
    <row r="455" spans="1:15" x14ac:dyDescent="0.45">
      <c r="A455" t="s">
        <v>58</v>
      </c>
      <c r="B455">
        <v>2018</v>
      </c>
      <c r="C455" t="s">
        <v>3546</v>
      </c>
      <c r="D455" t="s">
        <v>3559</v>
      </c>
      <c r="E455" t="s">
        <v>106</v>
      </c>
      <c r="F455">
        <v>175.88848876953125</v>
      </c>
      <c r="G455">
        <v>2.993614673614502</v>
      </c>
      <c r="H455">
        <v>13.013381958007813</v>
      </c>
      <c r="I455">
        <v>1.3371728077588E-2</v>
      </c>
      <c r="J455">
        <v>2.08816687164739E-2</v>
      </c>
      <c r="K455">
        <v>0</v>
      </c>
      <c r="L455">
        <v>0</v>
      </c>
      <c r="M455">
        <v>3.404164505E-2</v>
      </c>
      <c r="N455">
        <v>3.8019347190856934</v>
      </c>
      <c r="O455">
        <v>45</v>
      </c>
    </row>
    <row r="456" spans="1:15" x14ac:dyDescent="0.45">
      <c r="A456" t="s">
        <v>58</v>
      </c>
      <c r="B456">
        <v>2018</v>
      </c>
      <c r="C456" t="s">
        <v>3547</v>
      </c>
      <c r="D456" t="s">
        <v>3560</v>
      </c>
      <c r="E456" t="s">
        <v>106</v>
      </c>
      <c r="F456">
        <v>2</v>
      </c>
      <c r="G456">
        <v>0</v>
      </c>
      <c r="H456">
        <v>3</v>
      </c>
      <c r="I456">
        <v>0</v>
      </c>
      <c r="J456">
        <v>0</v>
      </c>
      <c r="K456">
        <v>0</v>
      </c>
      <c r="L456">
        <v>0</v>
      </c>
      <c r="M456">
        <v>0</v>
      </c>
      <c r="N456">
        <v>4</v>
      </c>
      <c r="O456">
        <v>60</v>
      </c>
    </row>
    <row r="457" spans="1:15" x14ac:dyDescent="0.45">
      <c r="A457" t="s">
        <v>58</v>
      </c>
      <c r="B457">
        <v>2018</v>
      </c>
      <c r="C457" t="s">
        <v>3547</v>
      </c>
      <c r="D457" t="s">
        <v>3561</v>
      </c>
      <c r="E457" t="s">
        <v>106</v>
      </c>
      <c r="F457">
        <v>1595.4979248046875</v>
      </c>
      <c r="G457">
        <v>183.97267150878906</v>
      </c>
      <c r="H457">
        <v>36.102821350097656</v>
      </c>
      <c r="I457">
        <v>8.3152244441414405E-2</v>
      </c>
      <c r="J457">
        <v>0.12666752157580599</v>
      </c>
      <c r="K457">
        <v>0.05</v>
      </c>
      <c r="L457">
        <v>0</v>
      </c>
      <c r="M457">
        <v>7.1922065277000007</v>
      </c>
      <c r="N457">
        <v>2.9719135761260986</v>
      </c>
      <c r="O457">
        <v>60</v>
      </c>
    </row>
    <row r="458" spans="1:15" x14ac:dyDescent="0.45">
      <c r="A458" t="s">
        <v>58</v>
      </c>
      <c r="B458">
        <v>2018</v>
      </c>
      <c r="C458" t="s">
        <v>3547</v>
      </c>
      <c r="D458" t="s">
        <v>3562</v>
      </c>
      <c r="E458" t="s">
        <v>106</v>
      </c>
      <c r="F458">
        <v>540.55389404296875</v>
      </c>
      <c r="G458">
        <v>14.957306861877441</v>
      </c>
      <c r="H458">
        <v>40.163742065429688</v>
      </c>
      <c r="I458">
        <v>2.8254804926210002E-4</v>
      </c>
      <c r="J458">
        <v>7.7498202435647104E-2</v>
      </c>
      <c r="K458">
        <v>0</v>
      </c>
      <c r="L458">
        <v>0</v>
      </c>
      <c r="M458">
        <v>0.15197991180000001</v>
      </c>
      <c r="N458">
        <v>2.9708356857299805</v>
      </c>
      <c r="O458">
        <v>60</v>
      </c>
    </row>
    <row r="459" spans="1:15" x14ac:dyDescent="0.45">
      <c r="A459" t="s">
        <v>58</v>
      </c>
      <c r="B459">
        <v>2018</v>
      </c>
      <c r="C459" t="s">
        <v>3600</v>
      </c>
      <c r="D459" t="s">
        <v>3601</v>
      </c>
      <c r="E459" t="s">
        <v>266</v>
      </c>
      <c r="F459">
        <v>17891</v>
      </c>
      <c r="G459">
        <v>4379.2998046875</v>
      </c>
      <c r="H459">
        <v>40.086071014404297</v>
      </c>
      <c r="I459">
        <v>0</v>
      </c>
      <c r="J459">
        <v>8.3058018895264596E-2</v>
      </c>
      <c r="K459">
        <v>2.89804671651307E-2</v>
      </c>
      <c r="L459">
        <v>0</v>
      </c>
      <c r="M459">
        <v>208</v>
      </c>
      <c r="N459">
        <v>3.2829651832580566</v>
      </c>
      <c r="O459">
        <v>60</v>
      </c>
    </row>
    <row r="460" spans="1:15" x14ac:dyDescent="0.45">
      <c r="A460" t="s">
        <v>58</v>
      </c>
      <c r="B460">
        <v>2018</v>
      </c>
      <c r="C460" t="s">
        <v>3600</v>
      </c>
      <c r="D460" t="s">
        <v>3602</v>
      </c>
      <c r="E460" t="s">
        <v>266</v>
      </c>
      <c r="F460">
        <v>2100</v>
      </c>
      <c r="G460">
        <v>647.79998779296875</v>
      </c>
      <c r="H460">
        <v>55.286651611328125</v>
      </c>
      <c r="I460">
        <v>7.0267686424474202E-2</v>
      </c>
      <c r="J460">
        <v>6.8833652007648197E-2</v>
      </c>
      <c r="K460">
        <v>9.5602294455066905E-2</v>
      </c>
      <c r="L460">
        <v>0</v>
      </c>
      <c r="M460">
        <v>272</v>
      </c>
      <c r="N460">
        <v>2.8341300487518311</v>
      </c>
      <c r="O460">
        <v>60</v>
      </c>
    </row>
    <row r="461" spans="1:15" x14ac:dyDescent="0.45">
      <c r="A461" t="s">
        <v>58</v>
      </c>
      <c r="B461">
        <v>2018</v>
      </c>
      <c r="C461" t="s">
        <v>3600</v>
      </c>
      <c r="D461" t="s">
        <v>3541</v>
      </c>
      <c r="E461" t="s">
        <v>266</v>
      </c>
      <c r="F461">
        <v>10611</v>
      </c>
      <c r="G461">
        <v>3854.800048828125</v>
      </c>
      <c r="H461">
        <v>37.353652954101563</v>
      </c>
      <c r="I461">
        <v>2.1681247622670201E-2</v>
      </c>
      <c r="J461">
        <v>0.54440852034994291</v>
      </c>
      <c r="K461">
        <v>2.3773297831875199E-2</v>
      </c>
      <c r="L461">
        <v>0</v>
      </c>
      <c r="M461">
        <v>211</v>
      </c>
      <c r="N461">
        <v>2.4546406269073486</v>
      </c>
      <c r="O461">
        <v>45</v>
      </c>
    </row>
    <row r="462" spans="1:15" x14ac:dyDescent="0.45">
      <c r="A462" t="s">
        <v>58</v>
      </c>
      <c r="B462">
        <v>2018</v>
      </c>
      <c r="C462" t="s">
        <v>3548</v>
      </c>
      <c r="D462" t="s">
        <v>3563</v>
      </c>
      <c r="E462" t="s">
        <v>266</v>
      </c>
      <c r="F462">
        <v>0</v>
      </c>
      <c r="I462">
        <v>0</v>
      </c>
      <c r="J462">
        <v>0</v>
      </c>
      <c r="K462">
        <v>0</v>
      </c>
      <c r="L462">
        <v>0</v>
      </c>
      <c r="M462">
        <v>0</v>
      </c>
    </row>
    <row r="463" spans="1:15" x14ac:dyDescent="0.45">
      <c r="A463" t="s">
        <v>58</v>
      </c>
      <c r="B463">
        <v>2018</v>
      </c>
      <c r="C463" t="s">
        <v>196</v>
      </c>
      <c r="D463" t="s">
        <v>3564</v>
      </c>
      <c r="E463" t="s">
        <v>266</v>
      </c>
      <c r="F463">
        <v>21</v>
      </c>
      <c r="G463">
        <v>1.2000000476837158</v>
      </c>
      <c r="H463">
        <v>19.952381134033203</v>
      </c>
      <c r="I463">
        <v>0</v>
      </c>
      <c r="J463">
        <v>8.7301587301587297E-2</v>
      </c>
      <c r="K463">
        <v>0.02</v>
      </c>
      <c r="L463">
        <v>0</v>
      </c>
      <c r="M463">
        <v>0</v>
      </c>
      <c r="N463">
        <v>3.3571429252624512</v>
      </c>
      <c r="O463">
        <v>45</v>
      </c>
    </row>
    <row r="464" spans="1:15" x14ac:dyDescent="0.45">
      <c r="A464" t="s">
        <v>58</v>
      </c>
      <c r="B464">
        <v>2018</v>
      </c>
      <c r="C464" t="s">
        <v>196</v>
      </c>
      <c r="D464" t="s">
        <v>3565</v>
      </c>
      <c r="E464" t="s">
        <v>266</v>
      </c>
      <c r="F464">
        <v>103</v>
      </c>
      <c r="G464">
        <v>0</v>
      </c>
      <c r="H464">
        <v>9.3398056030273438</v>
      </c>
      <c r="I464">
        <v>0</v>
      </c>
      <c r="J464">
        <v>3.5087719298245598E-2</v>
      </c>
      <c r="K464">
        <v>0.03</v>
      </c>
      <c r="L464">
        <v>0</v>
      </c>
      <c r="M464">
        <v>0</v>
      </c>
      <c r="N464">
        <v>3.6491227149963379</v>
      </c>
      <c r="O464">
        <v>40</v>
      </c>
    </row>
    <row r="465" spans="1:15" x14ac:dyDescent="0.45">
      <c r="A465" t="s">
        <v>58</v>
      </c>
      <c r="B465">
        <v>2018</v>
      </c>
      <c r="C465" t="s">
        <v>196</v>
      </c>
      <c r="D465" t="s">
        <v>3566</v>
      </c>
      <c r="E465" t="s">
        <v>266</v>
      </c>
      <c r="F465">
        <v>659</v>
      </c>
      <c r="G465">
        <v>18.399999618530273</v>
      </c>
      <c r="H465">
        <v>9.98480224609375</v>
      </c>
      <c r="I465">
        <v>0</v>
      </c>
      <c r="J465">
        <v>1.7985611510791401E-2</v>
      </c>
      <c r="K465">
        <v>0.02</v>
      </c>
      <c r="L465">
        <v>0</v>
      </c>
      <c r="M465">
        <v>1</v>
      </c>
      <c r="N465">
        <v>3.3093526363372803</v>
      </c>
      <c r="O465">
        <v>40</v>
      </c>
    </row>
    <row r="466" spans="1:15" x14ac:dyDescent="0.45">
      <c r="A466" t="s">
        <v>58</v>
      </c>
      <c r="B466">
        <v>2018</v>
      </c>
      <c r="C466" t="s">
        <v>196</v>
      </c>
      <c r="D466" t="s">
        <v>3567</v>
      </c>
      <c r="E466" t="s">
        <v>266</v>
      </c>
      <c r="F466">
        <v>65</v>
      </c>
      <c r="G466">
        <v>3.4000000953674316</v>
      </c>
      <c r="H466">
        <v>16.671875</v>
      </c>
      <c r="I466">
        <v>4.7619047619047603E-2</v>
      </c>
      <c r="J466">
        <v>0</v>
      </c>
      <c r="K466">
        <v>0.03</v>
      </c>
      <c r="L466">
        <v>0</v>
      </c>
      <c r="M466">
        <v>1</v>
      </c>
      <c r="N466">
        <v>3.095238208770752</v>
      </c>
      <c r="O466">
        <v>35</v>
      </c>
    </row>
    <row r="467" spans="1:15" x14ac:dyDescent="0.45">
      <c r="A467" t="s">
        <v>58</v>
      </c>
      <c r="B467">
        <v>2018</v>
      </c>
      <c r="C467" t="s">
        <v>196</v>
      </c>
      <c r="D467" t="s">
        <v>3568</v>
      </c>
      <c r="E467" t="s">
        <v>266</v>
      </c>
      <c r="F467">
        <v>2467</v>
      </c>
      <c r="G467">
        <v>125</v>
      </c>
      <c r="H467">
        <v>13.332370758056641</v>
      </c>
      <c r="I467">
        <v>3.4482758620689703E-2</v>
      </c>
      <c r="J467">
        <v>6.0344827586206899E-2</v>
      </c>
      <c r="K467">
        <v>0.02</v>
      </c>
      <c r="L467">
        <v>0</v>
      </c>
      <c r="M467">
        <v>42</v>
      </c>
      <c r="N467">
        <v>3.2510776519775391</v>
      </c>
      <c r="O467">
        <v>35</v>
      </c>
    </row>
    <row r="468" spans="1:15" x14ac:dyDescent="0.45">
      <c r="A468" t="s">
        <v>58</v>
      </c>
      <c r="B468">
        <v>2018</v>
      </c>
      <c r="C468" t="s">
        <v>3549</v>
      </c>
      <c r="D468" t="s">
        <v>3569</v>
      </c>
      <c r="E468" t="s">
        <v>266</v>
      </c>
      <c r="F468">
        <v>479</v>
      </c>
      <c r="G468">
        <v>9.3999996185302734</v>
      </c>
      <c r="H468">
        <v>14.078059196472168</v>
      </c>
      <c r="I468">
        <v>0</v>
      </c>
      <c r="J468">
        <v>1.50537634408602E-2</v>
      </c>
      <c r="K468">
        <v>0</v>
      </c>
      <c r="L468">
        <v>0</v>
      </c>
      <c r="M468">
        <v>5</v>
      </c>
      <c r="N468">
        <v>3.3526880741119385</v>
      </c>
      <c r="O468">
        <v>45</v>
      </c>
    </row>
    <row r="469" spans="1:15" x14ac:dyDescent="0.45">
      <c r="A469" t="s">
        <v>58</v>
      </c>
      <c r="B469">
        <v>2018</v>
      </c>
      <c r="C469" t="s">
        <v>3549</v>
      </c>
      <c r="D469" t="s">
        <v>3570</v>
      </c>
      <c r="E469" t="s">
        <v>266</v>
      </c>
      <c r="F469">
        <v>3585</v>
      </c>
      <c r="G469">
        <v>320.20001220703125</v>
      </c>
      <c r="H469">
        <v>21.593740463256836</v>
      </c>
      <c r="I469">
        <v>0</v>
      </c>
      <c r="J469">
        <v>8.6146682188591395E-2</v>
      </c>
      <c r="K469">
        <v>0.03</v>
      </c>
      <c r="L469">
        <v>0</v>
      </c>
      <c r="M469">
        <v>38</v>
      </c>
      <c r="N469">
        <v>3.1423165798187256</v>
      </c>
      <c r="O469">
        <v>45</v>
      </c>
    </row>
    <row r="470" spans="1:15" x14ac:dyDescent="0.45">
      <c r="A470" t="s">
        <v>58</v>
      </c>
      <c r="B470">
        <v>2018</v>
      </c>
      <c r="C470" t="s">
        <v>3549</v>
      </c>
      <c r="D470" t="s">
        <v>3571</v>
      </c>
      <c r="E470" t="s">
        <v>266</v>
      </c>
      <c r="F470">
        <v>30</v>
      </c>
      <c r="G470">
        <v>1</v>
      </c>
      <c r="H470">
        <v>12.166666984558105</v>
      </c>
      <c r="I470">
        <v>0</v>
      </c>
      <c r="J470">
        <v>3.5714285714285698E-2</v>
      </c>
      <c r="K470">
        <v>0</v>
      </c>
      <c r="L470">
        <v>0</v>
      </c>
      <c r="M470">
        <v>0</v>
      </c>
      <c r="N470">
        <v>3.25</v>
      </c>
      <c r="O470">
        <v>45</v>
      </c>
    </row>
    <row r="471" spans="1:15" x14ac:dyDescent="0.45">
      <c r="A471" t="s">
        <v>58</v>
      </c>
      <c r="B471">
        <v>2018</v>
      </c>
      <c r="C471" t="s">
        <v>3550</v>
      </c>
      <c r="D471" t="s">
        <v>3572</v>
      </c>
      <c r="E471" t="s">
        <v>106</v>
      </c>
      <c r="F471">
        <v>340.0582275390625</v>
      </c>
      <c r="G471">
        <v>0</v>
      </c>
      <c r="H471">
        <v>18.264076232910156</v>
      </c>
      <c r="I471">
        <v>0</v>
      </c>
      <c r="J471">
        <v>4.0901562537630004E-3</v>
      </c>
      <c r="K471">
        <v>0</v>
      </c>
      <c r="L471">
        <v>0</v>
      </c>
      <c r="M471">
        <v>1.40056497192382</v>
      </c>
      <c r="N471">
        <v>3.4963090419769287</v>
      </c>
      <c r="O471">
        <v>70</v>
      </c>
    </row>
    <row r="472" spans="1:15" x14ac:dyDescent="0.45">
      <c r="A472" t="s">
        <v>58</v>
      </c>
      <c r="B472">
        <v>2018</v>
      </c>
      <c r="C472" t="s">
        <v>3551</v>
      </c>
      <c r="D472" t="s">
        <v>3573</v>
      </c>
      <c r="E472" t="s">
        <v>106</v>
      </c>
      <c r="F472">
        <v>418.890380859375</v>
      </c>
      <c r="G472">
        <v>23.555925369262695</v>
      </c>
      <c r="H472">
        <v>44.888900756835938</v>
      </c>
      <c r="I472">
        <v>0.40554969202754299</v>
      </c>
      <c r="J472">
        <v>0.34573068886497937</v>
      </c>
      <c r="K472">
        <v>0.02</v>
      </c>
      <c r="L472">
        <v>0</v>
      </c>
      <c r="M472">
        <v>273.17956870228051</v>
      </c>
      <c r="N472">
        <v>1.8936980962753296</v>
      </c>
      <c r="O472">
        <v>60</v>
      </c>
    </row>
    <row r="473" spans="1:15" x14ac:dyDescent="0.45">
      <c r="A473" t="s">
        <v>58</v>
      </c>
      <c r="B473">
        <v>2018</v>
      </c>
      <c r="C473" t="s">
        <v>3552</v>
      </c>
      <c r="D473" t="s">
        <v>3574</v>
      </c>
      <c r="E473" t="s">
        <v>106</v>
      </c>
      <c r="F473">
        <v>0</v>
      </c>
      <c r="G473">
        <v>0</v>
      </c>
      <c r="I473">
        <v>0</v>
      </c>
      <c r="J473">
        <v>0</v>
      </c>
      <c r="K473">
        <v>0</v>
      </c>
      <c r="L473">
        <v>0</v>
      </c>
      <c r="M473">
        <v>0</v>
      </c>
      <c r="O473">
        <v>70</v>
      </c>
    </row>
    <row r="474" spans="1:15" x14ac:dyDescent="0.45">
      <c r="A474" t="s">
        <v>58</v>
      </c>
      <c r="B474">
        <v>2018</v>
      </c>
      <c r="C474" t="s">
        <v>3552</v>
      </c>
      <c r="D474" t="s">
        <v>3575</v>
      </c>
      <c r="E474" t="s">
        <v>106</v>
      </c>
      <c r="F474">
        <v>0</v>
      </c>
      <c r="G474">
        <v>0</v>
      </c>
      <c r="I474">
        <v>0</v>
      </c>
      <c r="J474">
        <v>0</v>
      </c>
      <c r="K474">
        <v>0</v>
      </c>
      <c r="L474">
        <v>0</v>
      </c>
      <c r="M474">
        <v>0</v>
      </c>
      <c r="O474">
        <v>70</v>
      </c>
    </row>
    <row r="475" spans="1:15" x14ac:dyDescent="0.45">
      <c r="A475" t="s">
        <v>58</v>
      </c>
      <c r="B475">
        <v>2018</v>
      </c>
      <c r="C475" t="s">
        <v>3552</v>
      </c>
      <c r="D475" t="s">
        <v>3576</v>
      </c>
      <c r="E475" t="s">
        <v>106</v>
      </c>
      <c r="F475">
        <v>0</v>
      </c>
      <c r="G475">
        <v>0</v>
      </c>
      <c r="I475">
        <v>0</v>
      </c>
      <c r="J475">
        <v>0</v>
      </c>
      <c r="K475">
        <v>0</v>
      </c>
      <c r="L475">
        <v>0</v>
      </c>
      <c r="M475">
        <v>0</v>
      </c>
      <c r="O475">
        <v>70</v>
      </c>
    </row>
    <row r="476" spans="1:15" x14ac:dyDescent="0.45">
      <c r="A476" t="s">
        <v>58</v>
      </c>
      <c r="B476">
        <v>2018</v>
      </c>
      <c r="C476" t="s">
        <v>3552</v>
      </c>
      <c r="D476" t="s">
        <v>3577</v>
      </c>
      <c r="E476" t="s">
        <v>106</v>
      </c>
      <c r="F476">
        <v>0</v>
      </c>
      <c r="G476">
        <v>0</v>
      </c>
      <c r="I476">
        <v>0</v>
      </c>
      <c r="J476">
        <v>0</v>
      </c>
      <c r="K476">
        <v>0</v>
      </c>
      <c r="L476">
        <v>0</v>
      </c>
      <c r="M476">
        <v>0</v>
      </c>
      <c r="O476">
        <v>45</v>
      </c>
    </row>
    <row r="477" spans="1:15" x14ac:dyDescent="0.45">
      <c r="A477" t="s">
        <v>58</v>
      </c>
      <c r="B477">
        <v>2018</v>
      </c>
      <c r="C477" t="s">
        <v>3552</v>
      </c>
      <c r="D477" t="s">
        <v>3578</v>
      </c>
      <c r="E477" t="s">
        <v>106</v>
      </c>
      <c r="F477">
        <v>0</v>
      </c>
      <c r="G477">
        <v>0</v>
      </c>
      <c r="I477">
        <v>0</v>
      </c>
      <c r="J477">
        <v>0</v>
      </c>
      <c r="K477">
        <v>0</v>
      </c>
      <c r="L477">
        <v>0</v>
      </c>
      <c r="M477">
        <v>0</v>
      </c>
      <c r="O477">
        <v>70</v>
      </c>
    </row>
    <row r="478" spans="1:15" x14ac:dyDescent="0.45">
      <c r="A478" t="s">
        <v>58</v>
      </c>
      <c r="B478">
        <v>2018</v>
      </c>
      <c r="C478" t="s">
        <v>3552</v>
      </c>
      <c r="D478" t="s">
        <v>3579</v>
      </c>
      <c r="E478" t="s">
        <v>106</v>
      </c>
      <c r="F478">
        <v>0</v>
      </c>
      <c r="G478">
        <v>0</v>
      </c>
      <c r="I478">
        <v>0</v>
      </c>
      <c r="J478">
        <v>0</v>
      </c>
      <c r="K478">
        <v>0</v>
      </c>
      <c r="L478">
        <v>0</v>
      </c>
      <c r="M478">
        <v>0</v>
      </c>
      <c r="O478">
        <v>70</v>
      </c>
    </row>
    <row r="479" spans="1:15" x14ac:dyDescent="0.45">
      <c r="A479" t="s">
        <v>58</v>
      </c>
      <c r="B479">
        <v>2018</v>
      </c>
      <c r="C479" t="s">
        <v>3552</v>
      </c>
      <c r="D479" t="s">
        <v>3580</v>
      </c>
      <c r="E479" t="s">
        <v>106</v>
      </c>
      <c r="F479">
        <v>0</v>
      </c>
      <c r="G479">
        <v>0</v>
      </c>
      <c r="I479">
        <v>0</v>
      </c>
      <c r="J479">
        <v>5.7452211738310997E-3</v>
      </c>
      <c r="K479">
        <v>0</v>
      </c>
      <c r="L479">
        <v>0</v>
      </c>
      <c r="M479">
        <v>0</v>
      </c>
      <c r="N479">
        <v>2.9942548274993896</v>
      </c>
      <c r="O479">
        <v>70</v>
      </c>
    </row>
    <row r="480" spans="1:15" x14ac:dyDescent="0.45">
      <c r="A480" t="s">
        <v>58</v>
      </c>
      <c r="B480">
        <v>2018</v>
      </c>
      <c r="C480" t="s">
        <v>3552</v>
      </c>
      <c r="D480" t="s">
        <v>3581</v>
      </c>
      <c r="E480" t="s">
        <v>106</v>
      </c>
      <c r="F480">
        <v>22.433633804321289</v>
      </c>
      <c r="G480">
        <v>2.2657220251858234E-3</v>
      </c>
      <c r="H480">
        <v>9.3455648422241211</v>
      </c>
      <c r="I480">
        <v>0</v>
      </c>
      <c r="J480">
        <v>2.5234324082699998E-4</v>
      </c>
      <c r="K480">
        <v>0</v>
      </c>
      <c r="L480">
        <v>0</v>
      </c>
      <c r="M480">
        <v>0</v>
      </c>
      <c r="N480">
        <v>3.9387445449829102</v>
      </c>
      <c r="O480">
        <v>45</v>
      </c>
    </row>
    <row r="481" spans="1:15" x14ac:dyDescent="0.45">
      <c r="A481" t="s">
        <v>58</v>
      </c>
      <c r="B481">
        <v>2018</v>
      </c>
      <c r="C481" t="s">
        <v>3552</v>
      </c>
      <c r="D481" t="s">
        <v>3582</v>
      </c>
      <c r="E481" t="s">
        <v>106</v>
      </c>
      <c r="F481">
        <v>0</v>
      </c>
      <c r="G481">
        <v>0</v>
      </c>
      <c r="I481">
        <v>0</v>
      </c>
      <c r="J481">
        <v>0</v>
      </c>
      <c r="K481">
        <v>0</v>
      </c>
      <c r="L481">
        <v>0</v>
      </c>
      <c r="M481">
        <v>0</v>
      </c>
      <c r="O481">
        <v>70</v>
      </c>
    </row>
    <row r="482" spans="1:15" x14ac:dyDescent="0.45">
      <c r="A482" t="s">
        <v>58</v>
      </c>
      <c r="B482">
        <v>2018</v>
      </c>
      <c r="C482" t="s">
        <v>3553</v>
      </c>
      <c r="D482" t="s">
        <v>3583</v>
      </c>
      <c r="E482" t="s">
        <v>106</v>
      </c>
      <c r="F482">
        <v>0</v>
      </c>
      <c r="G482">
        <v>0</v>
      </c>
      <c r="I482">
        <v>0</v>
      </c>
      <c r="J482">
        <v>0</v>
      </c>
      <c r="K482">
        <v>0</v>
      </c>
      <c r="L482">
        <v>0</v>
      </c>
      <c r="M482">
        <v>0</v>
      </c>
      <c r="O482">
        <v>60</v>
      </c>
    </row>
    <row r="483" spans="1:15" x14ac:dyDescent="0.45">
      <c r="A483" t="s">
        <v>58</v>
      </c>
      <c r="B483">
        <v>2018</v>
      </c>
      <c r="C483" t="s">
        <v>3553</v>
      </c>
      <c r="D483" t="s">
        <v>3584</v>
      </c>
      <c r="E483" t="s">
        <v>106</v>
      </c>
      <c r="F483">
        <v>279.5087890625</v>
      </c>
      <c r="G483">
        <v>25.573055267333984</v>
      </c>
      <c r="H483">
        <v>36.458690643310547</v>
      </c>
      <c r="I483">
        <v>0</v>
      </c>
      <c r="J483">
        <v>0.1002049280257809</v>
      </c>
      <c r="K483">
        <v>0.04</v>
      </c>
      <c r="L483">
        <v>0</v>
      </c>
      <c r="M483">
        <v>2.1175062770899999</v>
      </c>
      <c r="N483">
        <v>3.1700208187103271</v>
      </c>
      <c r="O483">
        <v>60</v>
      </c>
    </row>
    <row r="484" spans="1:15" x14ac:dyDescent="0.45">
      <c r="A484" t="s">
        <v>58</v>
      </c>
      <c r="B484">
        <v>2018</v>
      </c>
      <c r="C484" t="s">
        <v>3554</v>
      </c>
      <c r="D484" t="s">
        <v>3585</v>
      </c>
      <c r="E484" t="s">
        <v>266</v>
      </c>
      <c r="F484">
        <v>63</v>
      </c>
      <c r="G484">
        <v>0</v>
      </c>
      <c r="H484">
        <v>6.1587300300598145</v>
      </c>
      <c r="I484">
        <v>0</v>
      </c>
      <c r="J484">
        <v>0</v>
      </c>
      <c r="K484">
        <v>0</v>
      </c>
      <c r="L484">
        <v>0</v>
      </c>
      <c r="M484">
        <v>0</v>
      </c>
      <c r="N484">
        <v>3.5789473056793213</v>
      </c>
      <c r="O484">
        <v>45</v>
      </c>
    </row>
    <row r="485" spans="1:15" x14ac:dyDescent="0.45">
      <c r="A485" t="s">
        <v>58</v>
      </c>
      <c r="B485">
        <v>2018</v>
      </c>
      <c r="C485" t="s">
        <v>3554</v>
      </c>
      <c r="D485" t="s">
        <v>3586</v>
      </c>
      <c r="E485" t="s">
        <v>266</v>
      </c>
      <c r="F485">
        <v>27</v>
      </c>
      <c r="G485">
        <v>0</v>
      </c>
      <c r="H485">
        <v>11.259259223937988</v>
      </c>
      <c r="I485">
        <v>0</v>
      </c>
      <c r="J485">
        <v>0</v>
      </c>
      <c r="K485">
        <v>0</v>
      </c>
      <c r="L485">
        <v>0</v>
      </c>
      <c r="M485">
        <v>0</v>
      </c>
      <c r="N485">
        <v>3.5</v>
      </c>
      <c r="O485">
        <v>40</v>
      </c>
    </row>
    <row r="486" spans="1:15" x14ac:dyDescent="0.45">
      <c r="A486" t="s">
        <v>58</v>
      </c>
      <c r="B486">
        <v>2018</v>
      </c>
      <c r="C486" t="s">
        <v>3554</v>
      </c>
      <c r="D486" t="s">
        <v>3587</v>
      </c>
      <c r="E486" t="s">
        <v>266</v>
      </c>
      <c r="F486">
        <v>105</v>
      </c>
      <c r="G486">
        <v>0</v>
      </c>
      <c r="H486">
        <v>12.047618865966797</v>
      </c>
      <c r="I486">
        <v>0</v>
      </c>
      <c r="J486">
        <v>8.7301587301587297E-2</v>
      </c>
      <c r="K486">
        <v>0</v>
      </c>
      <c r="L486">
        <v>0</v>
      </c>
      <c r="M486">
        <v>0</v>
      </c>
      <c r="N486">
        <v>3.3571429252624512</v>
      </c>
      <c r="O486">
        <v>35</v>
      </c>
    </row>
    <row r="487" spans="1:15" x14ac:dyDescent="0.45">
      <c r="A487" t="s">
        <v>58</v>
      </c>
      <c r="B487">
        <v>2018</v>
      </c>
      <c r="C487" t="s">
        <v>3554</v>
      </c>
      <c r="D487" t="s">
        <v>3588</v>
      </c>
      <c r="E487" t="s">
        <v>266</v>
      </c>
      <c r="F487">
        <v>12</v>
      </c>
      <c r="G487">
        <v>0</v>
      </c>
      <c r="H487">
        <v>8.6666669845581055</v>
      </c>
      <c r="I487">
        <v>0</v>
      </c>
      <c r="J487">
        <v>0</v>
      </c>
      <c r="K487">
        <v>0.01</v>
      </c>
      <c r="L487">
        <v>0</v>
      </c>
      <c r="M487">
        <v>0</v>
      </c>
      <c r="N487">
        <v>3.7999999523162842</v>
      </c>
      <c r="O487">
        <v>35</v>
      </c>
    </row>
    <row r="488" spans="1:15" x14ac:dyDescent="0.45">
      <c r="A488" t="s">
        <v>58</v>
      </c>
      <c r="B488">
        <v>2018</v>
      </c>
      <c r="C488" t="s">
        <v>3554</v>
      </c>
      <c r="D488" t="s">
        <v>3589</v>
      </c>
      <c r="E488" t="s">
        <v>266</v>
      </c>
      <c r="F488">
        <v>1</v>
      </c>
      <c r="G488">
        <v>0</v>
      </c>
      <c r="H488">
        <v>7</v>
      </c>
      <c r="I488">
        <v>0</v>
      </c>
      <c r="J488">
        <v>0</v>
      </c>
      <c r="K488">
        <v>0</v>
      </c>
      <c r="L488">
        <v>0</v>
      </c>
      <c r="M488">
        <v>0</v>
      </c>
      <c r="N488">
        <v>4</v>
      </c>
      <c r="O488">
        <v>40</v>
      </c>
    </row>
    <row r="489" spans="1:15" x14ac:dyDescent="0.45">
      <c r="A489" t="s">
        <v>58</v>
      </c>
      <c r="B489">
        <v>2018</v>
      </c>
      <c r="C489" t="s">
        <v>3554</v>
      </c>
      <c r="D489" t="s">
        <v>3590</v>
      </c>
      <c r="E489" t="s">
        <v>266</v>
      </c>
      <c r="F489">
        <v>0</v>
      </c>
      <c r="G489">
        <v>0</v>
      </c>
      <c r="I489">
        <v>0</v>
      </c>
      <c r="J489">
        <v>0</v>
      </c>
      <c r="K489">
        <v>0</v>
      </c>
      <c r="L489">
        <v>0</v>
      </c>
      <c r="M489">
        <v>0</v>
      </c>
      <c r="O489">
        <v>35</v>
      </c>
    </row>
    <row r="490" spans="1:15" x14ac:dyDescent="0.45">
      <c r="A490" t="s">
        <v>58</v>
      </c>
      <c r="B490">
        <v>2018</v>
      </c>
      <c r="C490" t="s">
        <v>3554</v>
      </c>
      <c r="D490" t="s">
        <v>3591</v>
      </c>
      <c r="E490" t="s">
        <v>266</v>
      </c>
      <c r="F490">
        <v>79</v>
      </c>
      <c r="G490">
        <v>6.1999998092651367</v>
      </c>
      <c r="H490">
        <v>14.670886039733887</v>
      </c>
      <c r="I490">
        <v>2.4390243902439001E-2</v>
      </c>
      <c r="J490">
        <v>0.13414634146341459</v>
      </c>
      <c r="K490">
        <v>0.01</v>
      </c>
      <c r="L490">
        <v>0</v>
      </c>
      <c r="M490">
        <v>0</v>
      </c>
      <c r="N490">
        <v>3.1585366725921631</v>
      </c>
      <c r="O490">
        <v>35</v>
      </c>
    </row>
    <row r="491" spans="1:15" x14ac:dyDescent="0.45">
      <c r="A491" t="s">
        <v>58</v>
      </c>
      <c r="B491">
        <v>2018</v>
      </c>
      <c r="C491" t="s">
        <v>3554</v>
      </c>
      <c r="D491" t="s">
        <v>3592</v>
      </c>
      <c r="E491" t="s">
        <v>266</v>
      </c>
      <c r="F491">
        <v>0</v>
      </c>
      <c r="G491">
        <v>0</v>
      </c>
      <c r="I491">
        <v>0</v>
      </c>
      <c r="J491">
        <v>0</v>
      </c>
      <c r="K491">
        <v>0</v>
      </c>
      <c r="L491">
        <v>0</v>
      </c>
      <c r="M491">
        <v>0</v>
      </c>
      <c r="O491">
        <v>35</v>
      </c>
    </row>
    <row r="492" spans="1:15" x14ac:dyDescent="0.45">
      <c r="A492" t="s">
        <v>58</v>
      </c>
      <c r="B492">
        <v>2018</v>
      </c>
      <c r="C492" t="s">
        <v>3554</v>
      </c>
      <c r="D492" t="s">
        <v>3593</v>
      </c>
      <c r="E492" t="s">
        <v>266</v>
      </c>
      <c r="F492">
        <v>0</v>
      </c>
      <c r="G492">
        <v>0</v>
      </c>
      <c r="I492">
        <v>0</v>
      </c>
      <c r="J492">
        <v>0</v>
      </c>
      <c r="K492">
        <v>0</v>
      </c>
      <c r="L492">
        <v>0</v>
      </c>
      <c r="M492">
        <v>0</v>
      </c>
      <c r="O492">
        <v>40</v>
      </c>
    </row>
    <row r="493" spans="1:15" x14ac:dyDescent="0.45">
      <c r="A493" t="s">
        <v>58</v>
      </c>
      <c r="B493">
        <v>2018</v>
      </c>
      <c r="C493" t="s">
        <v>3555</v>
      </c>
      <c r="D493" t="s">
        <v>3594</v>
      </c>
      <c r="E493" t="s">
        <v>266</v>
      </c>
      <c r="F493">
        <v>31</v>
      </c>
      <c r="G493">
        <v>0.89999997615814209</v>
      </c>
      <c r="H493">
        <v>10.032258033752441</v>
      </c>
      <c r="I493">
        <v>0</v>
      </c>
      <c r="J493">
        <v>3.2258064516128997E-2</v>
      </c>
      <c r="K493">
        <v>0.1</v>
      </c>
      <c r="L493">
        <v>0</v>
      </c>
      <c r="M493">
        <v>0</v>
      </c>
      <c r="N493">
        <v>3.5161290168762207</v>
      </c>
      <c r="O493">
        <v>40</v>
      </c>
    </row>
    <row r="494" spans="1:15" x14ac:dyDescent="0.45">
      <c r="A494" t="s">
        <v>59</v>
      </c>
      <c r="B494">
        <v>2018</v>
      </c>
      <c r="C494" t="s">
        <v>3546</v>
      </c>
      <c r="D494" t="s">
        <v>3557</v>
      </c>
      <c r="E494" t="s">
        <v>106</v>
      </c>
      <c r="F494">
        <v>0</v>
      </c>
      <c r="G494">
        <v>0</v>
      </c>
      <c r="I494">
        <v>0</v>
      </c>
      <c r="J494">
        <v>0</v>
      </c>
      <c r="K494">
        <v>0</v>
      </c>
      <c r="L494">
        <v>0</v>
      </c>
      <c r="M494">
        <v>0</v>
      </c>
      <c r="O494">
        <v>70</v>
      </c>
    </row>
    <row r="495" spans="1:15" x14ac:dyDescent="0.45">
      <c r="A495" t="s">
        <v>59</v>
      </c>
      <c r="B495">
        <v>2018</v>
      </c>
      <c r="C495" t="s">
        <v>3546</v>
      </c>
      <c r="D495" t="s">
        <v>3558</v>
      </c>
      <c r="E495" t="s">
        <v>106</v>
      </c>
      <c r="F495">
        <v>52.189601898193359</v>
      </c>
      <c r="G495">
        <v>0.5429999828338623</v>
      </c>
      <c r="H495">
        <v>28.010551452636719</v>
      </c>
      <c r="I495">
        <v>0</v>
      </c>
      <c r="J495">
        <v>0</v>
      </c>
      <c r="K495">
        <v>0</v>
      </c>
      <c r="L495">
        <v>0</v>
      </c>
      <c r="M495">
        <v>0</v>
      </c>
      <c r="N495">
        <v>3</v>
      </c>
      <c r="O495">
        <v>70</v>
      </c>
    </row>
    <row r="496" spans="1:15" x14ac:dyDescent="0.45">
      <c r="A496" t="s">
        <v>59</v>
      </c>
      <c r="B496">
        <v>2018</v>
      </c>
      <c r="C496" t="s">
        <v>3546</v>
      </c>
      <c r="D496" t="s">
        <v>3559</v>
      </c>
      <c r="E496" t="s">
        <v>106</v>
      </c>
      <c r="F496">
        <v>23.854000091552734</v>
      </c>
      <c r="G496">
        <v>1.6828000545501709</v>
      </c>
      <c r="H496">
        <v>30.91389274597168</v>
      </c>
      <c r="I496">
        <v>0</v>
      </c>
      <c r="J496">
        <v>0</v>
      </c>
      <c r="K496">
        <v>0</v>
      </c>
      <c r="L496">
        <v>0</v>
      </c>
      <c r="M496">
        <v>0.52400000000000002</v>
      </c>
      <c r="N496">
        <v>3.0999999046325684</v>
      </c>
      <c r="O496">
        <v>45</v>
      </c>
    </row>
    <row r="497" spans="1:15" x14ac:dyDescent="0.45">
      <c r="A497" t="s">
        <v>59</v>
      </c>
      <c r="B497">
        <v>2018</v>
      </c>
      <c r="C497" t="s">
        <v>3547</v>
      </c>
      <c r="D497" t="s">
        <v>3560</v>
      </c>
      <c r="E497" t="s">
        <v>106</v>
      </c>
      <c r="F497">
        <v>0</v>
      </c>
      <c r="G497">
        <v>0</v>
      </c>
      <c r="I497">
        <v>0</v>
      </c>
      <c r="J497">
        <v>0</v>
      </c>
      <c r="K497">
        <v>0</v>
      </c>
      <c r="L497">
        <v>0</v>
      </c>
      <c r="M497">
        <v>0</v>
      </c>
      <c r="O497">
        <v>60</v>
      </c>
    </row>
    <row r="498" spans="1:15" x14ac:dyDescent="0.45">
      <c r="A498" t="s">
        <v>59</v>
      </c>
      <c r="B498">
        <v>2018</v>
      </c>
      <c r="C498" t="s">
        <v>3547</v>
      </c>
      <c r="D498" t="s">
        <v>3561</v>
      </c>
      <c r="E498" t="s">
        <v>106</v>
      </c>
      <c r="F498">
        <v>6.6840000152587891</v>
      </c>
      <c r="G498">
        <v>0.78030002117156982</v>
      </c>
      <c r="H498">
        <v>50.675106048583984</v>
      </c>
      <c r="I498">
        <v>0</v>
      </c>
      <c r="J498">
        <v>0.12</v>
      </c>
      <c r="K498">
        <v>0.12</v>
      </c>
      <c r="L498">
        <v>0</v>
      </c>
      <c r="M498">
        <v>0</v>
      </c>
      <c r="N498">
        <v>2.9800000190734863</v>
      </c>
      <c r="O498">
        <v>60</v>
      </c>
    </row>
    <row r="499" spans="1:15" x14ac:dyDescent="0.45">
      <c r="A499" t="s">
        <v>59</v>
      </c>
      <c r="B499">
        <v>2018</v>
      </c>
      <c r="C499" t="s">
        <v>3547</v>
      </c>
      <c r="D499" t="s">
        <v>3562</v>
      </c>
      <c r="E499" t="s">
        <v>106</v>
      </c>
      <c r="F499">
        <v>0</v>
      </c>
      <c r="G499">
        <v>0</v>
      </c>
      <c r="I499">
        <v>0</v>
      </c>
      <c r="J499">
        <v>0</v>
      </c>
      <c r="K499">
        <v>0</v>
      </c>
      <c r="L499">
        <v>0</v>
      </c>
      <c r="M499">
        <v>0</v>
      </c>
      <c r="O499">
        <v>60</v>
      </c>
    </row>
    <row r="500" spans="1:15" x14ac:dyDescent="0.45">
      <c r="A500" t="s">
        <v>59</v>
      </c>
      <c r="B500">
        <v>2018</v>
      </c>
      <c r="C500" t="s">
        <v>3600</v>
      </c>
      <c r="D500" t="s">
        <v>3601</v>
      </c>
      <c r="E500" t="s">
        <v>266</v>
      </c>
      <c r="F500">
        <v>716</v>
      </c>
      <c r="G500">
        <v>60.700000762939453</v>
      </c>
      <c r="H500">
        <v>39.307693481445313</v>
      </c>
      <c r="I500">
        <v>0</v>
      </c>
      <c r="J500">
        <v>0</v>
      </c>
      <c r="K500">
        <v>0.01</v>
      </c>
      <c r="L500">
        <v>0</v>
      </c>
      <c r="M500">
        <v>1</v>
      </c>
      <c r="N500">
        <v>3.2000000476837158</v>
      </c>
      <c r="O500">
        <v>60</v>
      </c>
    </row>
    <row r="501" spans="1:15" x14ac:dyDescent="0.45">
      <c r="A501" t="s">
        <v>59</v>
      </c>
      <c r="B501">
        <v>2018</v>
      </c>
      <c r="C501" t="s">
        <v>3600</v>
      </c>
      <c r="D501" t="s">
        <v>3602</v>
      </c>
      <c r="E501" t="s">
        <v>266</v>
      </c>
      <c r="F501">
        <v>0</v>
      </c>
      <c r="G501">
        <v>0</v>
      </c>
      <c r="I501">
        <v>0</v>
      </c>
      <c r="J501">
        <v>0</v>
      </c>
      <c r="K501">
        <v>0</v>
      </c>
      <c r="L501">
        <v>0</v>
      </c>
      <c r="M501">
        <v>0</v>
      </c>
      <c r="O501">
        <v>60</v>
      </c>
    </row>
    <row r="502" spans="1:15" x14ac:dyDescent="0.45">
      <c r="A502" t="s">
        <v>59</v>
      </c>
      <c r="B502">
        <v>2018</v>
      </c>
      <c r="C502" t="s">
        <v>3600</v>
      </c>
      <c r="D502" t="s">
        <v>3541</v>
      </c>
      <c r="E502" t="s">
        <v>266</v>
      </c>
      <c r="F502">
        <v>178</v>
      </c>
      <c r="G502">
        <v>41.599998474121094</v>
      </c>
      <c r="H502">
        <v>30.739496231079102</v>
      </c>
      <c r="I502">
        <v>0</v>
      </c>
      <c r="J502">
        <v>0</v>
      </c>
      <c r="K502">
        <v>0.01</v>
      </c>
      <c r="L502">
        <v>0</v>
      </c>
      <c r="M502">
        <v>59</v>
      </c>
      <c r="N502">
        <v>3</v>
      </c>
      <c r="O502">
        <v>45</v>
      </c>
    </row>
    <row r="503" spans="1:15" x14ac:dyDescent="0.45">
      <c r="A503" t="s">
        <v>59</v>
      </c>
      <c r="B503">
        <v>2018</v>
      </c>
      <c r="C503" t="s">
        <v>3548</v>
      </c>
      <c r="D503" t="s">
        <v>3563</v>
      </c>
      <c r="E503" t="s">
        <v>266</v>
      </c>
      <c r="F503">
        <v>183</v>
      </c>
      <c r="H503">
        <v>32.36065673828125</v>
      </c>
      <c r="I503">
        <v>0</v>
      </c>
      <c r="J503">
        <v>0</v>
      </c>
      <c r="K503">
        <v>0</v>
      </c>
      <c r="L503">
        <v>0</v>
      </c>
      <c r="M503">
        <v>0</v>
      </c>
      <c r="N503">
        <v>3.2000000476837158</v>
      </c>
    </row>
    <row r="504" spans="1:15" x14ac:dyDescent="0.45">
      <c r="A504" t="s">
        <v>59</v>
      </c>
      <c r="B504">
        <v>2018</v>
      </c>
      <c r="C504" t="s">
        <v>196</v>
      </c>
      <c r="D504" t="s">
        <v>3564</v>
      </c>
      <c r="E504" t="s">
        <v>266</v>
      </c>
      <c r="F504">
        <v>41</v>
      </c>
      <c r="G504">
        <v>6.8000001907348633</v>
      </c>
      <c r="H504">
        <v>32.902439117431641</v>
      </c>
      <c r="I504">
        <v>0</v>
      </c>
      <c r="J504">
        <v>0</v>
      </c>
      <c r="K504">
        <v>0.43</v>
      </c>
      <c r="L504">
        <v>0</v>
      </c>
      <c r="M504">
        <v>0</v>
      </c>
      <c r="N504">
        <v>3.4000000953674316</v>
      </c>
      <c r="O504">
        <v>45</v>
      </c>
    </row>
    <row r="505" spans="1:15" x14ac:dyDescent="0.45">
      <c r="A505" t="s">
        <v>59</v>
      </c>
      <c r="B505">
        <v>2018</v>
      </c>
      <c r="C505" t="s">
        <v>196</v>
      </c>
      <c r="D505" t="s">
        <v>3565</v>
      </c>
      <c r="E505" t="s">
        <v>266</v>
      </c>
      <c r="F505">
        <v>1</v>
      </c>
      <c r="G505">
        <v>0</v>
      </c>
      <c r="H505">
        <v>11</v>
      </c>
      <c r="I505">
        <v>0</v>
      </c>
      <c r="J505">
        <v>0</v>
      </c>
      <c r="K505">
        <v>0</v>
      </c>
      <c r="L505">
        <v>0</v>
      </c>
      <c r="M505">
        <v>0</v>
      </c>
      <c r="N505">
        <v>3</v>
      </c>
      <c r="O505">
        <v>40</v>
      </c>
    </row>
    <row r="506" spans="1:15" x14ac:dyDescent="0.45">
      <c r="A506" t="s">
        <v>59</v>
      </c>
      <c r="B506">
        <v>2018</v>
      </c>
      <c r="C506" t="s">
        <v>196</v>
      </c>
      <c r="D506" t="s">
        <v>3566</v>
      </c>
      <c r="E506" t="s">
        <v>266</v>
      </c>
      <c r="F506">
        <v>259</v>
      </c>
      <c r="G506">
        <v>40.099998474121094</v>
      </c>
      <c r="H506">
        <v>21.490346908569336</v>
      </c>
      <c r="I506">
        <v>0</v>
      </c>
      <c r="J506">
        <v>0</v>
      </c>
      <c r="K506">
        <v>0.02</v>
      </c>
      <c r="L506">
        <v>0</v>
      </c>
      <c r="M506">
        <v>0</v>
      </c>
      <c r="N506">
        <v>3.5</v>
      </c>
      <c r="O506">
        <v>40</v>
      </c>
    </row>
    <row r="507" spans="1:15" x14ac:dyDescent="0.45">
      <c r="A507" t="s">
        <v>59</v>
      </c>
      <c r="B507">
        <v>2018</v>
      </c>
      <c r="C507" t="s">
        <v>196</v>
      </c>
      <c r="D507" t="s">
        <v>3567</v>
      </c>
      <c r="E507" t="s">
        <v>266</v>
      </c>
      <c r="F507">
        <v>47</v>
      </c>
      <c r="G507">
        <v>8.3999996185302734</v>
      </c>
      <c r="H507">
        <v>18.021276473999023</v>
      </c>
      <c r="I507">
        <v>0</v>
      </c>
      <c r="J507">
        <v>0</v>
      </c>
      <c r="K507">
        <v>0</v>
      </c>
      <c r="L507">
        <v>0</v>
      </c>
      <c r="M507">
        <v>0</v>
      </c>
      <c r="N507">
        <v>3</v>
      </c>
      <c r="O507">
        <v>35</v>
      </c>
    </row>
    <row r="508" spans="1:15" x14ac:dyDescent="0.45">
      <c r="A508" t="s">
        <v>59</v>
      </c>
      <c r="B508">
        <v>2018</v>
      </c>
      <c r="C508" t="s">
        <v>196</v>
      </c>
      <c r="D508" t="s">
        <v>3568</v>
      </c>
      <c r="E508" t="s">
        <v>266</v>
      </c>
      <c r="F508">
        <v>23</v>
      </c>
      <c r="G508">
        <v>6</v>
      </c>
      <c r="H508">
        <v>26.590909957885742</v>
      </c>
      <c r="I508">
        <v>0</v>
      </c>
      <c r="J508">
        <v>0</v>
      </c>
      <c r="K508">
        <v>0.4</v>
      </c>
      <c r="L508">
        <v>0</v>
      </c>
      <c r="M508">
        <v>1</v>
      </c>
      <c r="N508">
        <v>3</v>
      </c>
      <c r="O508">
        <v>35</v>
      </c>
    </row>
    <row r="509" spans="1:15" x14ac:dyDescent="0.45">
      <c r="A509" t="s">
        <v>59</v>
      </c>
      <c r="B509">
        <v>2018</v>
      </c>
      <c r="C509" t="s">
        <v>3549</v>
      </c>
      <c r="D509" t="s">
        <v>3569</v>
      </c>
      <c r="E509" t="s">
        <v>266</v>
      </c>
      <c r="F509">
        <v>183</v>
      </c>
      <c r="G509">
        <v>6.4000000953674316</v>
      </c>
      <c r="H509">
        <v>17.814207077026367</v>
      </c>
      <c r="I509">
        <v>0</v>
      </c>
      <c r="J509">
        <v>0</v>
      </c>
      <c r="K509">
        <v>0.02</v>
      </c>
      <c r="L509">
        <v>0</v>
      </c>
      <c r="M509">
        <v>0</v>
      </c>
      <c r="N509">
        <v>3.1500000953674316</v>
      </c>
      <c r="O509">
        <v>45</v>
      </c>
    </row>
    <row r="510" spans="1:15" x14ac:dyDescent="0.45">
      <c r="A510" t="s">
        <v>59</v>
      </c>
      <c r="B510">
        <v>2018</v>
      </c>
      <c r="C510" t="s">
        <v>3549</v>
      </c>
      <c r="D510" t="s">
        <v>3570</v>
      </c>
      <c r="E510" t="s">
        <v>266</v>
      </c>
      <c r="F510">
        <v>15</v>
      </c>
      <c r="G510">
        <v>2.2000000476837158</v>
      </c>
      <c r="H510">
        <v>21.733333587646484</v>
      </c>
      <c r="I510">
        <v>0</v>
      </c>
      <c r="J510">
        <v>0</v>
      </c>
      <c r="K510">
        <v>0.5</v>
      </c>
      <c r="L510">
        <v>0</v>
      </c>
      <c r="M510">
        <v>0</v>
      </c>
      <c r="N510">
        <v>3</v>
      </c>
      <c r="O510">
        <v>45</v>
      </c>
    </row>
    <row r="511" spans="1:15" x14ac:dyDescent="0.45">
      <c r="A511" t="s">
        <v>59</v>
      </c>
      <c r="B511">
        <v>2018</v>
      </c>
      <c r="C511" t="s">
        <v>3549</v>
      </c>
      <c r="D511" t="s">
        <v>3571</v>
      </c>
      <c r="E511" t="s">
        <v>266</v>
      </c>
      <c r="F511">
        <v>0</v>
      </c>
      <c r="G511">
        <v>0</v>
      </c>
      <c r="I511">
        <v>0</v>
      </c>
      <c r="J511">
        <v>0</v>
      </c>
      <c r="K511">
        <v>0</v>
      </c>
      <c r="L511">
        <v>0</v>
      </c>
      <c r="M511">
        <v>0</v>
      </c>
      <c r="O511">
        <v>45</v>
      </c>
    </row>
    <row r="512" spans="1:15" x14ac:dyDescent="0.45">
      <c r="A512" t="s">
        <v>59</v>
      </c>
      <c r="B512">
        <v>2018</v>
      </c>
      <c r="C512" t="s">
        <v>3550</v>
      </c>
      <c r="D512" t="s">
        <v>3572</v>
      </c>
      <c r="E512" t="s">
        <v>106</v>
      </c>
      <c r="F512">
        <v>173.56199645996094</v>
      </c>
      <c r="G512">
        <v>0.12999999523162842</v>
      </c>
      <c r="H512">
        <v>33.207355499267578</v>
      </c>
      <c r="I512">
        <v>0</v>
      </c>
      <c r="J512">
        <v>0</v>
      </c>
      <c r="K512">
        <v>0</v>
      </c>
      <c r="L512">
        <v>0</v>
      </c>
      <c r="M512">
        <v>21.81</v>
      </c>
      <c r="N512">
        <v>3.2000000476837158</v>
      </c>
      <c r="O512">
        <v>70</v>
      </c>
    </row>
    <row r="513" spans="1:15" x14ac:dyDescent="0.45">
      <c r="A513" t="s">
        <v>59</v>
      </c>
      <c r="B513">
        <v>2018</v>
      </c>
      <c r="C513" t="s">
        <v>3551</v>
      </c>
      <c r="D513" t="s">
        <v>3573</v>
      </c>
      <c r="E513" t="s">
        <v>106</v>
      </c>
      <c r="F513">
        <v>22.083999633789063</v>
      </c>
      <c r="G513">
        <v>0.53949999809265137</v>
      </c>
      <c r="H513">
        <v>45.305694580078125</v>
      </c>
      <c r="I513">
        <v>0</v>
      </c>
      <c r="J513">
        <v>0</v>
      </c>
      <c r="K513">
        <v>0</v>
      </c>
      <c r="L513">
        <v>0</v>
      </c>
      <c r="M513">
        <v>0.374</v>
      </c>
      <c r="N513">
        <v>3</v>
      </c>
      <c r="O513">
        <v>60</v>
      </c>
    </row>
    <row r="514" spans="1:15" x14ac:dyDescent="0.45">
      <c r="A514" t="s">
        <v>59</v>
      </c>
      <c r="B514">
        <v>2018</v>
      </c>
      <c r="C514" t="s">
        <v>3552</v>
      </c>
      <c r="D514" t="s">
        <v>3574</v>
      </c>
      <c r="E514" t="s">
        <v>106</v>
      </c>
      <c r="F514">
        <v>0</v>
      </c>
      <c r="G514">
        <v>0</v>
      </c>
      <c r="I514">
        <v>0</v>
      </c>
      <c r="J514">
        <v>0</v>
      </c>
      <c r="K514">
        <v>0</v>
      </c>
      <c r="L514">
        <v>0</v>
      </c>
      <c r="M514">
        <v>0</v>
      </c>
      <c r="O514">
        <v>70</v>
      </c>
    </row>
    <row r="515" spans="1:15" x14ac:dyDescent="0.45">
      <c r="A515" t="s">
        <v>59</v>
      </c>
      <c r="B515">
        <v>2018</v>
      </c>
      <c r="C515" t="s">
        <v>3552</v>
      </c>
      <c r="D515" t="s">
        <v>3575</v>
      </c>
      <c r="E515" t="s">
        <v>106</v>
      </c>
      <c r="F515">
        <v>0</v>
      </c>
      <c r="G515">
        <v>0</v>
      </c>
      <c r="I515">
        <v>0</v>
      </c>
      <c r="J515">
        <v>0</v>
      </c>
      <c r="K515">
        <v>0</v>
      </c>
      <c r="L515">
        <v>0</v>
      </c>
      <c r="M515">
        <v>0</v>
      </c>
      <c r="O515">
        <v>70</v>
      </c>
    </row>
    <row r="516" spans="1:15" x14ac:dyDescent="0.45">
      <c r="A516" t="s">
        <v>59</v>
      </c>
      <c r="B516">
        <v>2018</v>
      </c>
      <c r="C516" t="s">
        <v>3552</v>
      </c>
      <c r="D516" t="s">
        <v>3576</v>
      </c>
      <c r="E516" t="s">
        <v>106</v>
      </c>
      <c r="F516">
        <v>0</v>
      </c>
      <c r="G516">
        <v>0</v>
      </c>
      <c r="I516">
        <v>0</v>
      </c>
      <c r="J516">
        <v>0</v>
      </c>
      <c r="K516">
        <v>0</v>
      </c>
      <c r="L516">
        <v>0</v>
      </c>
      <c r="M516">
        <v>0</v>
      </c>
      <c r="O516">
        <v>70</v>
      </c>
    </row>
    <row r="517" spans="1:15" x14ac:dyDescent="0.45">
      <c r="A517" t="s">
        <v>59</v>
      </c>
      <c r="B517">
        <v>2018</v>
      </c>
      <c r="C517" t="s">
        <v>3552</v>
      </c>
      <c r="D517" t="s">
        <v>3577</v>
      </c>
      <c r="E517" t="s">
        <v>106</v>
      </c>
      <c r="F517">
        <v>0</v>
      </c>
      <c r="G517">
        <v>0</v>
      </c>
      <c r="I517">
        <v>0</v>
      </c>
      <c r="J517">
        <v>0</v>
      </c>
      <c r="K517">
        <v>0</v>
      </c>
      <c r="L517">
        <v>0</v>
      </c>
      <c r="M517">
        <v>0</v>
      </c>
      <c r="O517">
        <v>45</v>
      </c>
    </row>
    <row r="518" spans="1:15" x14ac:dyDescent="0.45">
      <c r="A518" t="s">
        <v>59</v>
      </c>
      <c r="B518">
        <v>2018</v>
      </c>
      <c r="C518" t="s">
        <v>3552</v>
      </c>
      <c r="D518" t="s">
        <v>3578</v>
      </c>
      <c r="E518" t="s">
        <v>106</v>
      </c>
      <c r="F518">
        <v>0</v>
      </c>
      <c r="G518">
        <v>0</v>
      </c>
      <c r="I518">
        <v>0</v>
      </c>
      <c r="J518">
        <v>0</v>
      </c>
      <c r="K518">
        <v>0</v>
      </c>
      <c r="L518">
        <v>0</v>
      </c>
      <c r="M518">
        <v>0</v>
      </c>
      <c r="O518">
        <v>70</v>
      </c>
    </row>
    <row r="519" spans="1:15" x14ac:dyDescent="0.45">
      <c r="A519" t="s">
        <v>59</v>
      </c>
      <c r="B519">
        <v>2018</v>
      </c>
      <c r="C519" t="s">
        <v>3552</v>
      </c>
      <c r="D519" t="s">
        <v>3579</v>
      </c>
      <c r="E519" t="s">
        <v>106</v>
      </c>
      <c r="F519">
        <v>0</v>
      </c>
      <c r="G519">
        <v>0</v>
      </c>
      <c r="I519">
        <v>0</v>
      </c>
      <c r="J519">
        <v>0</v>
      </c>
      <c r="K519">
        <v>0</v>
      </c>
      <c r="L519">
        <v>0</v>
      </c>
      <c r="M519">
        <v>0</v>
      </c>
      <c r="O519">
        <v>70</v>
      </c>
    </row>
    <row r="520" spans="1:15" x14ac:dyDescent="0.45">
      <c r="A520" t="s">
        <v>59</v>
      </c>
      <c r="B520">
        <v>2018</v>
      </c>
      <c r="C520" t="s">
        <v>3552</v>
      </c>
      <c r="D520" t="s">
        <v>3580</v>
      </c>
      <c r="E520" t="s">
        <v>106</v>
      </c>
      <c r="F520">
        <v>5.5370001792907715</v>
      </c>
      <c r="G520">
        <v>0</v>
      </c>
      <c r="H520">
        <v>38.752326965332031</v>
      </c>
      <c r="I520">
        <v>0</v>
      </c>
      <c r="J520">
        <v>0</v>
      </c>
      <c r="K520">
        <v>0</v>
      </c>
      <c r="L520">
        <v>0</v>
      </c>
      <c r="M520">
        <v>0</v>
      </c>
      <c r="N520">
        <v>3</v>
      </c>
      <c r="O520">
        <v>70</v>
      </c>
    </row>
    <row r="521" spans="1:15" x14ac:dyDescent="0.45">
      <c r="A521" t="s">
        <v>59</v>
      </c>
      <c r="B521">
        <v>2018</v>
      </c>
      <c r="C521" t="s">
        <v>3552</v>
      </c>
      <c r="D521" t="s">
        <v>3581</v>
      </c>
      <c r="E521" t="s">
        <v>106</v>
      </c>
      <c r="F521">
        <v>11.966300010681152</v>
      </c>
      <c r="G521">
        <v>0</v>
      </c>
      <c r="H521">
        <v>13.30047607421875</v>
      </c>
      <c r="I521">
        <v>0</v>
      </c>
      <c r="J521">
        <v>0</v>
      </c>
      <c r="K521">
        <v>0</v>
      </c>
      <c r="L521">
        <v>0</v>
      </c>
      <c r="M521">
        <v>0</v>
      </c>
      <c r="N521">
        <v>3</v>
      </c>
      <c r="O521">
        <v>45</v>
      </c>
    </row>
    <row r="522" spans="1:15" x14ac:dyDescent="0.45">
      <c r="A522" t="s">
        <v>59</v>
      </c>
      <c r="B522">
        <v>2018</v>
      </c>
      <c r="C522" t="s">
        <v>3552</v>
      </c>
      <c r="D522" t="s">
        <v>3582</v>
      </c>
      <c r="E522" t="s">
        <v>106</v>
      </c>
      <c r="F522">
        <v>0</v>
      </c>
      <c r="G522">
        <v>0</v>
      </c>
      <c r="I522">
        <v>0</v>
      </c>
      <c r="J522">
        <v>0</v>
      </c>
      <c r="K522">
        <v>0</v>
      </c>
      <c r="L522">
        <v>0</v>
      </c>
      <c r="M522">
        <v>0</v>
      </c>
      <c r="O522">
        <v>70</v>
      </c>
    </row>
    <row r="523" spans="1:15" x14ac:dyDescent="0.45">
      <c r="A523" t="s">
        <v>59</v>
      </c>
      <c r="B523">
        <v>2018</v>
      </c>
      <c r="C523" t="s">
        <v>3553</v>
      </c>
      <c r="D523" t="s">
        <v>3583</v>
      </c>
      <c r="E523" t="s">
        <v>106</v>
      </c>
      <c r="F523">
        <v>0</v>
      </c>
      <c r="G523">
        <v>0</v>
      </c>
      <c r="I523">
        <v>0</v>
      </c>
      <c r="J523">
        <v>0</v>
      </c>
      <c r="K523">
        <v>0</v>
      </c>
      <c r="L523">
        <v>0</v>
      </c>
      <c r="M523">
        <v>0</v>
      </c>
      <c r="O523">
        <v>60</v>
      </c>
    </row>
    <row r="524" spans="1:15" x14ac:dyDescent="0.45">
      <c r="A524" t="s">
        <v>59</v>
      </c>
      <c r="B524">
        <v>2018</v>
      </c>
      <c r="C524" t="s">
        <v>3553</v>
      </c>
      <c r="D524" t="s">
        <v>3584</v>
      </c>
      <c r="E524" t="s">
        <v>106</v>
      </c>
      <c r="F524">
        <v>0</v>
      </c>
      <c r="G524">
        <v>0</v>
      </c>
      <c r="I524">
        <v>0</v>
      </c>
      <c r="J524">
        <v>0</v>
      </c>
      <c r="K524">
        <v>0</v>
      </c>
      <c r="L524">
        <v>0</v>
      </c>
      <c r="M524">
        <v>0</v>
      </c>
      <c r="O524">
        <v>60</v>
      </c>
    </row>
    <row r="525" spans="1:15" x14ac:dyDescent="0.45">
      <c r="A525" t="s">
        <v>59</v>
      </c>
      <c r="B525">
        <v>2018</v>
      </c>
      <c r="C525" t="s">
        <v>3554</v>
      </c>
      <c r="D525" t="s">
        <v>3585</v>
      </c>
      <c r="E525" t="s">
        <v>266</v>
      </c>
      <c r="F525">
        <v>10</v>
      </c>
      <c r="G525">
        <v>0</v>
      </c>
      <c r="H525">
        <v>4</v>
      </c>
      <c r="I525">
        <v>0</v>
      </c>
      <c r="J525">
        <v>0</v>
      </c>
      <c r="K525">
        <v>0</v>
      </c>
      <c r="L525">
        <v>0</v>
      </c>
      <c r="M525">
        <v>0</v>
      </c>
      <c r="N525">
        <v>4</v>
      </c>
      <c r="O525">
        <v>45</v>
      </c>
    </row>
    <row r="526" spans="1:15" x14ac:dyDescent="0.45">
      <c r="A526" t="s">
        <v>59</v>
      </c>
      <c r="B526">
        <v>2018</v>
      </c>
      <c r="C526" t="s">
        <v>3554</v>
      </c>
      <c r="D526" t="s">
        <v>3586</v>
      </c>
      <c r="E526" t="s">
        <v>266</v>
      </c>
      <c r="F526">
        <v>0</v>
      </c>
      <c r="G526">
        <v>0</v>
      </c>
      <c r="I526">
        <v>0</v>
      </c>
      <c r="J526">
        <v>0</v>
      </c>
      <c r="K526">
        <v>0</v>
      </c>
      <c r="L526">
        <v>0</v>
      </c>
      <c r="M526">
        <v>0</v>
      </c>
      <c r="O526">
        <v>40</v>
      </c>
    </row>
    <row r="527" spans="1:15" x14ac:dyDescent="0.45">
      <c r="A527" t="s">
        <v>59</v>
      </c>
      <c r="B527">
        <v>2018</v>
      </c>
      <c r="C527" t="s">
        <v>3554</v>
      </c>
      <c r="D527" t="s">
        <v>3587</v>
      </c>
      <c r="E527" t="s">
        <v>266</v>
      </c>
      <c r="F527">
        <v>26</v>
      </c>
      <c r="G527">
        <v>0</v>
      </c>
      <c r="H527">
        <v>4</v>
      </c>
      <c r="I527">
        <v>0</v>
      </c>
      <c r="J527">
        <v>0</v>
      </c>
      <c r="K527">
        <v>0</v>
      </c>
      <c r="L527">
        <v>0</v>
      </c>
      <c r="M527">
        <v>0</v>
      </c>
      <c r="N527">
        <v>4</v>
      </c>
      <c r="O527">
        <v>35</v>
      </c>
    </row>
    <row r="528" spans="1:15" x14ac:dyDescent="0.45">
      <c r="A528" t="s">
        <v>59</v>
      </c>
      <c r="B528">
        <v>2018</v>
      </c>
      <c r="C528" t="s">
        <v>3554</v>
      </c>
      <c r="D528" t="s">
        <v>3588</v>
      </c>
      <c r="E528" t="s">
        <v>266</v>
      </c>
      <c r="F528">
        <v>0</v>
      </c>
      <c r="G528">
        <v>0</v>
      </c>
      <c r="I528">
        <v>0</v>
      </c>
      <c r="J528">
        <v>0</v>
      </c>
      <c r="K528">
        <v>0</v>
      </c>
      <c r="L528">
        <v>0</v>
      </c>
      <c r="M528">
        <v>0</v>
      </c>
      <c r="O528">
        <v>35</v>
      </c>
    </row>
    <row r="529" spans="1:15" x14ac:dyDescent="0.45">
      <c r="A529" t="s">
        <v>59</v>
      </c>
      <c r="B529">
        <v>2018</v>
      </c>
      <c r="C529" t="s">
        <v>3554</v>
      </c>
      <c r="D529" t="s">
        <v>3589</v>
      </c>
      <c r="E529" t="s">
        <v>266</v>
      </c>
      <c r="F529">
        <v>0</v>
      </c>
      <c r="G529">
        <v>0</v>
      </c>
      <c r="I529">
        <v>0</v>
      </c>
      <c r="J529">
        <v>0</v>
      </c>
      <c r="K529">
        <v>0</v>
      </c>
      <c r="L529">
        <v>0</v>
      </c>
      <c r="M529">
        <v>0</v>
      </c>
      <c r="O529">
        <v>40</v>
      </c>
    </row>
    <row r="530" spans="1:15" x14ac:dyDescent="0.45">
      <c r="A530" t="s">
        <v>59</v>
      </c>
      <c r="B530">
        <v>2018</v>
      </c>
      <c r="C530" t="s">
        <v>3554</v>
      </c>
      <c r="D530" t="s">
        <v>3590</v>
      </c>
      <c r="E530" t="s">
        <v>266</v>
      </c>
      <c r="F530">
        <v>0</v>
      </c>
      <c r="G530">
        <v>0</v>
      </c>
      <c r="I530">
        <v>0</v>
      </c>
      <c r="J530">
        <v>0</v>
      </c>
      <c r="K530">
        <v>0</v>
      </c>
      <c r="L530">
        <v>0</v>
      </c>
      <c r="M530">
        <v>0</v>
      </c>
      <c r="O530">
        <v>35</v>
      </c>
    </row>
    <row r="531" spans="1:15" x14ac:dyDescent="0.45">
      <c r="A531" t="s">
        <v>59</v>
      </c>
      <c r="B531">
        <v>2018</v>
      </c>
      <c r="C531" t="s">
        <v>3554</v>
      </c>
      <c r="D531" t="s">
        <v>3591</v>
      </c>
      <c r="E531" t="s">
        <v>266</v>
      </c>
      <c r="F531">
        <v>0</v>
      </c>
      <c r="G531">
        <v>0</v>
      </c>
      <c r="I531">
        <v>0</v>
      </c>
      <c r="J531">
        <v>0</v>
      </c>
      <c r="K531">
        <v>0</v>
      </c>
      <c r="L531">
        <v>0</v>
      </c>
      <c r="M531">
        <v>0</v>
      </c>
      <c r="O531">
        <v>35</v>
      </c>
    </row>
    <row r="532" spans="1:15" x14ac:dyDescent="0.45">
      <c r="A532" t="s">
        <v>59</v>
      </c>
      <c r="B532">
        <v>2018</v>
      </c>
      <c r="C532" t="s">
        <v>3554</v>
      </c>
      <c r="D532" t="s">
        <v>3592</v>
      </c>
      <c r="E532" t="s">
        <v>266</v>
      </c>
      <c r="F532">
        <v>0</v>
      </c>
      <c r="G532">
        <v>0</v>
      </c>
      <c r="I532">
        <v>0</v>
      </c>
      <c r="J532">
        <v>0</v>
      </c>
      <c r="K532">
        <v>0</v>
      </c>
      <c r="L532">
        <v>0</v>
      </c>
      <c r="M532">
        <v>0</v>
      </c>
      <c r="O532">
        <v>35</v>
      </c>
    </row>
    <row r="533" spans="1:15" x14ac:dyDescent="0.45">
      <c r="A533" t="s">
        <v>59</v>
      </c>
      <c r="B533">
        <v>2018</v>
      </c>
      <c r="C533" t="s">
        <v>3554</v>
      </c>
      <c r="D533" t="s">
        <v>3593</v>
      </c>
      <c r="E533" t="s">
        <v>266</v>
      </c>
      <c r="F533">
        <v>0</v>
      </c>
      <c r="G533">
        <v>0</v>
      </c>
      <c r="I533">
        <v>0</v>
      </c>
      <c r="J533">
        <v>0</v>
      </c>
      <c r="K533">
        <v>0</v>
      </c>
      <c r="L533">
        <v>0</v>
      </c>
      <c r="M533">
        <v>0</v>
      </c>
      <c r="O533">
        <v>40</v>
      </c>
    </row>
    <row r="534" spans="1:15" x14ac:dyDescent="0.45">
      <c r="A534" t="s">
        <v>59</v>
      </c>
      <c r="B534">
        <v>2018</v>
      </c>
      <c r="C534" t="s">
        <v>3555</v>
      </c>
      <c r="D534" t="s">
        <v>3594</v>
      </c>
      <c r="E534" t="s">
        <v>266</v>
      </c>
      <c r="F534">
        <v>3</v>
      </c>
      <c r="G534">
        <v>0</v>
      </c>
      <c r="H534">
        <v>4</v>
      </c>
      <c r="I534">
        <v>0</v>
      </c>
      <c r="J534">
        <v>0</v>
      </c>
      <c r="K534">
        <v>0</v>
      </c>
      <c r="L534">
        <v>0</v>
      </c>
      <c r="M534">
        <v>0</v>
      </c>
      <c r="N534">
        <v>4</v>
      </c>
      <c r="O534">
        <v>40</v>
      </c>
    </row>
    <row r="535" spans="1:15" x14ac:dyDescent="0.45">
      <c r="A535" t="s">
        <v>60</v>
      </c>
      <c r="B535">
        <v>2018</v>
      </c>
      <c r="C535" t="s">
        <v>3546</v>
      </c>
      <c r="D535" t="s">
        <v>3557</v>
      </c>
      <c r="E535" t="s">
        <v>106</v>
      </c>
      <c r="F535">
        <v>0</v>
      </c>
      <c r="G535">
        <v>0</v>
      </c>
      <c r="I535">
        <v>0</v>
      </c>
      <c r="J535">
        <v>0</v>
      </c>
      <c r="K535">
        <v>0</v>
      </c>
      <c r="L535">
        <v>0</v>
      </c>
      <c r="M535">
        <v>0</v>
      </c>
      <c r="N535">
        <v>3.5999999046325684</v>
      </c>
      <c r="O535">
        <v>70</v>
      </c>
    </row>
    <row r="536" spans="1:15" x14ac:dyDescent="0.45">
      <c r="A536" t="s">
        <v>60</v>
      </c>
      <c r="B536">
        <v>2018</v>
      </c>
      <c r="C536" t="s">
        <v>3546</v>
      </c>
      <c r="D536" t="s">
        <v>3558</v>
      </c>
      <c r="E536" t="s">
        <v>106</v>
      </c>
      <c r="F536">
        <v>135</v>
      </c>
      <c r="G536">
        <v>0</v>
      </c>
      <c r="H536">
        <v>26.36296272277832</v>
      </c>
      <c r="I536">
        <v>0</v>
      </c>
      <c r="J536">
        <v>0.03</v>
      </c>
      <c r="K536">
        <v>0.06</v>
      </c>
      <c r="L536">
        <v>0</v>
      </c>
      <c r="M536">
        <v>0</v>
      </c>
      <c r="N536">
        <v>3.8199999332427979</v>
      </c>
      <c r="O536">
        <v>70</v>
      </c>
    </row>
    <row r="537" spans="1:15" x14ac:dyDescent="0.45">
      <c r="A537" t="s">
        <v>60</v>
      </c>
      <c r="B537">
        <v>2018</v>
      </c>
      <c r="C537" t="s">
        <v>3546</v>
      </c>
      <c r="D537" t="s">
        <v>3559</v>
      </c>
      <c r="E537" t="s">
        <v>106</v>
      </c>
      <c r="F537">
        <v>122</v>
      </c>
      <c r="G537">
        <v>0</v>
      </c>
      <c r="H537">
        <v>12.770491600036621</v>
      </c>
      <c r="I537">
        <v>0</v>
      </c>
      <c r="J537">
        <v>0</v>
      </c>
      <c r="K537">
        <v>0</v>
      </c>
      <c r="L537">
        <v>0</v>
      </c>
      <c r="M537">
        <v>0</v>
      </c>
      <c r="N537">
        <v>4</v>
      </c>
      <c r="O537">
        <v>45</v>
      </c>
    </row>
    <row r="538" spans="1:15" x14ac:dyDescent="0.45">
      <c r="A538" t="s">
        <v>60</v>
      </c>
      <c r="B538">
        <v>2018</v>
      </c>
      <c r="C538" t="s">
        <v>3547</v>
      </c>
      <c r="D538" t="s">
        <v>3560</v>
      </c>
      <c r="E538" t="s">
        <v>106</v>
      </c>
      <c r="F538">
        <v>0</v>
      </c>
      <c r="G538">
        <v>0</v>
      </c>
      <c r="I538">
        <v>0</v>
      </c>
      <c r="J538">
        <v>0</v>
      </c>
      <c r="K538">
        <v>0</v>
      </c>
      <c r="L538">
        <v>0</v>
      </c>
      <c r="M538">
        <v>0</v>
      </c>
      <c r="O538">
        <v>60</v>
      </c>
    </row>
    <row r="539" spans="1:15" x14ac:dyDescent="0.45">
      <c r="A539" t="s">
        <v>60</v>
      </c>
      <c r="B539">
        <v>2018</v>
      </c>
      <c r="C539" t="s">
        <v>3547</v>
      </c>
      <c r="D539" t="s">
        <v>3561</v>
      </c>
      <c r="E539" t="s">
        <v>106</v>
      </c>
      <c r="F539">
        <v>1894</v>
      </c>
      <c r="G539">
        <v>614.9000244140625</v>
      </c>
      <c r="H539">
        <v>48.85797119140625</v>
      </c>
      <c r="I539">
        <v>0</v>
      </c>
      <c r="J539">
        <v>0.04</v>
      </c>
      <c r="K539">
        <v>0.04</v>
      </c>
      <c r="L539">
        <v>0</v>
      </c>
      <c r="M539">
        <v>0</v>
      </c>
      <c r="N539">
        <v>3.7999999523162842</v>
      </c>
      <c r="O539">
        <v>60</v>
      </c>
    </row>
    <row r="540" spans="1:15" x14ac:dyDescent="0.45">
      <c r="A540" t="s">
        <v>60</v>
      </c>
      <c r="B540">
        <v>2018</v>
      </c>
      <c r="C540" t="s">
        <v>3547</v>
      </c>
      <c r="D540" t="s">
        <v>3562</v>
      </c>
      <c r="E540" t="s">
        <v>106</v>
      </c>
      <c r="F540">
        <v>0</v>
      </c>
      <c r="G540">
        <v>0</v>
      </c>
      <c r="I540">
        <v>0</v>
      </c>
      <c r="J540">
        <v>0</v>
      </c>
      <c r="K540">
        <v>0</v>
      </c>
      <c r="L540">
        <v>0</v>
      </c>
      <c r="M540">
        <v>0</v>
      </c>
      <c r="O540">
        <v>60</v>
      </c>
    </row>
    <row r="541" spans="1:15" x14ac:dyDescent="0.45">
      <c r="A541" t="s">
        <v>60</v>
      </c>
      <c r="B541">
        <v>2018</v>
      </c>
      <c r="C541" t="s">
        <v>3600</v>
      </c>
      <c r="D541" t="s">
        <v>3601</v>
      </c>
      <c r="E541" t="s">
        <v>266</v>
      </c>
      <c r="F541">
        <v>25987</v>
      </c>
      <c r="G541">
        <v>9693.099609375</v>
      </c>
      <c r="H541">
        <v>50.641822814941406</v>
      </c>
      <c r="I541">
        <v>0</v>
      </c>
      <c r="J541">
        <v>0.01</v>
      </c>
      <c r="K541">
        <v>0.01</v>
      </c>
      <c r="L541">
        <v>0</v>
      </c>
      <c r="M541">
        <v>466</v>
      </c>
      <c r="N541">
        <v>3.690000057220459</v>
      </c>
      <c r="O541">
        <v>60</v>
      </c>
    </row>
    <row r="542" spans="1:15" x14ac:dyDescent="0.45">
      <c r="A542" t="s">
        <v>60</v>
      </c>
      <c r="B542">
        <v>2018</v>
      </c>
      <c r="C542" t="s">
        <v>3600</v>
      </c>
      <c r="D542" t="s">
        <v>3602</v>
      </c>
      <c r="E542" t="s">
        <v>266</v>
      </c>
      <c r="F542">
        <v>540</v>
      </c>
      <c r="G542">
        <v>143.39999389648438</v>
      </c>
      <c r="H542">
        <v>49.722450256347656</v>
      </c>
      <c r="I542">
        <v>0</v>
      </c>
      <c r="J542">
        <v>0.6</v>
      </c>
      <c r="K542">
        <v>1</v>
      </c>
      <c r="L542">
        <v>0</v>
      </c>
      <c r="M542">
        <v>50</v>
      </c>
      <c r="N542">
        <v>2.4000000953674316</v>
      </c>
      <c r="O542">
        <v>60</v>
      </c>
    </row>
    <row r="543" spans="1:15" x14ac:dyDescent="0.45">
      <c r="A543" t="s">
        <v>60</v>
      </c>
      <c r="B543">
        <v>2018</v>
      </c>
      <c r="C543" t="s">
        <v>3600</v>
      </c>
      <c r="D543" t="s">
        <v>3541</v>
      </c>
      <c r="E543" t="s">
        <v>266</v>
      </c>
      <c r="F543">
        <v>1491</v>
      </c>
      <c r="G543">
        <v>521</v>
      </c>
      <c r="H543">
        <v>37.179141998291016</v>
      </c>
      <c r="I543">
        <v>0</v>
      </c>
      <c r="J543">
        <v>0</v>
      </c>
      <c r="K543">
        <v>0</v>
      </c>
      <c r="L543">
        <v>0</v>
      </c>
      <c r="M543">
        <v>235</v>
      </c>
      <c r="N543">
        <v>3.2000000476837158</v>
      </c>
      <c r="O543">
        <v>45</v>
      </c>
    </row>
    <row r="544" spans="1:15" x14ac:dyDescent="0.45">
      <c r="A544" t="s">
        <v>60</v>
      </c>
      <c r="B544">
        <v>2018</v>
      </c>
      <c r="C544" t="s">
        <v>3548</v>
      </c>
      <c r="D544" t="s">
        <v>3563</v>
      </c>
      <c r="E544" t="s">
        <v>266</v>
      </c>
      <c r="F544">
        <v>25</v>
      </c>
      <c r="H544">
        <v>39</v>
      </c>
      <c r="I544">
        <v>0</v>
      </c>
      <c r="J544">
        <v>0</v>
      </c>
      <c r="K544">
        <v>0</v>
      </c>
      <c r="L544">
        <v>0</v>
      </c>
      <c r="M544">
        <v>0</v>
      </c>
      <c r="N544">
        <v>3</v>
      </c>
    </row>
    <row r="545" spans="1:15" x14ac:dyDescent="0.45">
      <c r="A545" t="s">
        <v>60</v>
      </c>
      <c r="B545">
        <v>2018</v>
      </c>
      <c r="C545" t="s">
        <v>196</v>
      </c>
      <c r="D545" t="s">
        <v>3564</v>
      </c>
      <c r="E545" t="s">
        <v>266</v>
      </c>
      <c r="F545">
        <v>0</v>
      </c>
      <c r="G545">
        <v>0</v>
      </c>
      <c r="I545">
        <v>0</v>
      </c>
      <c r="J545">
        <v>0</v>
      </c>
      <c r="K545">
        <v>0</v>
      </c>
      <c r="L545">
        <v>0</v>
      </c>
      <c r="M545">
        <v>0</v>
      </c>
      <c r="O545">
        <v>45</v>
      </c>
    </row>
    <row r="546" spans="1:15" x14ac:dyDescent="0.45">
      <c r="A546" t="s">
        <v>60</v>
      </c>
      <c r="B546">
        <v>2018</v>
      </c>
      <c r="C546" t="s">
        <v>196</v>
      </c>
      <c r="D546" t="s">
        <v>3565</v>
      </c>
      <c r="E546" t="s">
        <v>266</v>
      </c>
      <c r="F546">
        <v>62</v>
      </c>
      <c r="G546">
        <v>0</v>
      </c>
      <c r="H546">
        <v>7.7741937637329102</v>
      </c>
      <c r="I546">
        <v>0</v>
      </c>
      <c r="J546">
        <v>0</v>
      </c>
      <c r="K546">
        <v>0</v>
      </c>
      <c r="L546">
        <v>0</v>
      </c>
      <c r="M546">
        <v>0</v>
      </c>
      <c r="N546">
        <v>3.9300000667572021</v>
      </c>
      <c r="O546">
        <v>40</v>
      </c>
    </row>
    <row r="547" spans="1:15" x14ac:dyDescent="0.45">
      <c r="A547" t="s">
        <v>60</v>
      </c>
      <c r="B547">
        <v>2018</v>
      </c>
      <c r="C547" t="s">
        <v>196</v>
      </c>
      <c r="D547" t="s">
        <v>3566</v>
      </c>
      <c r="E547" t="s">
        <v>266</v>
      </c>
      <c r="F547">
        <v>102</v>
      </c>
      <c r="G547">
        <v>0.89999997615814209</v>
      </c>
      <c r="H547">
        <v>9.1212120056152344</v>
      </c>
      <c r="I547">
        <v>0</v>
      </c>
      <c r="J547">
        <v>0</v>
      </c>
      <c r="K547">
        <v>0</v>
      </c>
      <c r="L547">
        <v>0</v>
      </c>
      <c r="M547">
        <v>69</v>
      </c>
      <c r="N547">
        <v>3.5</v>
      </c>
      <c r="O547">
        <v>40</v>
      </c>
    </row>
    <row r="548" spans="1:15" x14ac:dyDescent="0.45">
      <c r="A548" t="s">
        <v>60</v>
      </c>
      <c r="B548">
        <v>2018</v>
      </c>
      <c r="C548" t="s">
        <v>196</v>
      </c>
      <c r="D548" t="s">
        <v>3567</v>
      </c>
      <c r="E548" t="s">
        <v>266</v>
      </c>
      <c r="F548">
        <v>186</v>
      </c>
      <c r="G548">
        <v>2</v>
      </c>
      <c r="H548">
        <v>10.101123809814453</v>
      </c>
      <c r="I548">
        <v>0</v>
      </c>
      <c r="J548">
        <v>0</v>
      </c>
      <c r="K548">
        <v>0</v>
      </c>
      <c r="L548">
        <v>0</v>
      </c>
      <c r="M548">
        <v>8</v>
      </c>
      <c r="N548">
        <v>3.5</v>
      </c>
      <c r="O548">
        <v>35</v>
      </c>
    </row>
    <row r="549" spans="1:15" x14ac:dyDescent="0.45">
      <c r="A549" t="s">
        <v>60</v>
      </c>
      <c r="B549">
        <v>2018</v>
      </c>
      <c r="C549" t="s">
        <v>196</v>
      </c>
      <c r="D549" t="s">
        <v>3568</v>
      </c>
      <c r="E549" t="s">
        <v>266</v>
      </c>
      <c r="F549">
        <v>1279</v>
      </c>
      <c r="G549">
        <v>26.799999237060547</v>
      </c>
      <c r="H549">
        <v>12.986079216003418</v>
      </c>
      <c r="I549">
        <v>0</v>
      </c>
      <c r="J549">
        <v>0.1</v>
      </c>
      <c r="K549">
        <v>0.1</v>
      </c>
      <c r="L549">
        <v>0</v>
      </c>
      <c r="M549">
        <v>848</v>
      </c>
      <c r="N549">
        <v>3.4500000476837158</v>
      </c>
      <c r="O549">
        <v>35</v>
      </c>
    </row>
    <row r="550" spans="1:15" x14ac:dyDescent="0.45">
      <c r="A550" t="s">
        <v>60</v>
      </c>
      <c r="B550">
        <v>2018</v>
      </c>
      <c r="C550" t="s">
        <v>3549</v>
      </c>
      <c r="D550" t="s">
        <v>3569</v>
      </c>
      <c r="E550" t="s">
        <v>266</v>
      </c>
      <c r="F550">
        <v>701</v>
      </c>
      <c r="G550">
        <v>44.599998474121094</v>
      </c>
      <c r="H550">
        <v>19.934877395629883</v>
      </c>
      <c r="I550">
        <v>0</v>
      </c>
      <c r="J550">
        <v>0</v>
      </c>
      <c r="K550">
        <v>0</v>
      </c>
      <c r="L550">
        <v>0</v>
      </c>
      <c r="M550">
        <v>10</v>
      </c>
      <c r="N550">
        <v>3.8299999237060547</v>
      </c>
      <c r="O550">
        <v>45</v>
      </c>
    </row>
    <row r="551" spans="1:15" x14ac:dyDescent="0.45">
      <c r="A551" t="s">
        <v>60</v>
      </c>
      <c r="B551">
        <v>2018</v>
      </c>
      <c r="C551" t="s">
        <v>3549</v>
      </c>
      <c r="D551" t="s">
        <v>3570</v>
      </c>
      <c r="E551" t="s">
        <v>266</v>
      </c>
      <c r="F551">
        <v>3817</v>
      </c>
      <c r="G551">
        <v>992.20001220703125</v>
      </c>
      <c r="H551">
        <v>33.448551177978516</v>
      </c>
      <c r="I551">
        <v>0</v>
      </c>
      <c r="J551">
        <v>0.03</v>
      </c>
      <c r="K551">
        <v>0.03</v>
      </c>
      <c r="L551">
        <v>0</v>
      </c>
      <c r="M551">
        <v>328</v>
      </c>
      <c r="N551">
        <v>3.5999999046325684</v>
      </c>
      <c r="O551">
        <v>45</v>
      </c>
    </row>
    <row r="552" spans="1:15" x14ac:dyDescent="0.45">
      <c r="A552" t="s">
        <v>60</v>
      </c>
      <c r="B552">
        <v>2018</v>
      </c>
      <c r="C552" t="s">
        <v>3549</v>
      </c>
      <c r="D552" t="s">
        <v>3571</v>
      </c>
      <c r="E552" t="s">
        <v>266</v>
      </c>
      <c r="F552">
        <v>11</v>
      </c>
      <c r="G552">
        <v>0</v>
      </c>
      <c r="H552">
        <v>16</v>
      </c>
      <c r="I552">
        <v>0</v>
      </c>
      <c r="J552">
        <v>0</v>
      </c>
      <c r="K552">
        <v>0</v>
      </c>
      <c r="L552">
        <v>0</v>
      </c>
      <c r="M552">
        <v>6</v>
      </c>
      <c r="N552">
        <v>3.5</v>
      </c>
      <c r="O552">
        <v>45</v>
      </c>
    </row>
    <row r="553" spans="1:15" x14ac:dyDescent="0.45">
      <c r="A553" t="s">
        <v>60</v>
      </c>
      <c r="B553">
        <v>2018</v>
      </c>
      <c r="C553" t="s">
        <v>3550</v>
      </c>
      <c r="D553" t="s">
        <v>3572</v>
      </c>
      <c r="E553" t="s">
        <v>106</v>
      </c>
      <c r="F553">
        <v>629</v>
      </c>
      <c r="G553">
        <v>0</v>
      </c>
      <c r="H553">
        <v>22.484577178955078</v>
      </c>
      <c r="I553">
        <v>0</v>
      </c>
      <c r="J553">
        <v>0</v>
      </c>
      <c r="K553">
        <v>0</v>
      </c>
      <c r="L553">
        <v>0</v>
      </c>
      <c r="M553">
        <v>13</v>
      </c>
      <c r="N553">
        <v>3.9000000953674316</v>
      </c>
      <c r="O553">
        <v>70</v>
      </c>
    </row>
    <row r="554" spans="1:15" x14ac:dyDescent="0.45">
      <c r="A554" t="s">
        <v>60</v>
      </c>
      <c r="B554">
        <v>2018</v>
      </c>
      <c r="C554" t="s">
        <v>3551</v>
      </c>
      <c r="D554" t="s">
        <v>3573</v>
      </c>
      <c r="E554" t="s">
        <v>106</v>
      </c>
      <c r="F554">
        <v>502</v>
      </c>
      <c r="G554">
        <v>158.10000610351563</v>
      </c>
      <c r="H554">
        <v>46.012001037597656</v>
      </c>
      <c r="I554">
        <v>0</v>
      </c>
      <c r="J554">
        <v>0.05</v>
      </c>
      <c r="K554">
        <v>0.05</v>
      </c>
      <c r="L554">
        <v>0</v>
      </c>
      <c r="M554">
        <v>2</v>
      </c>
      <c r="N554">
        <v>3.4500000476837158</v>
      </c>
      <c r="O554">
        <v>60</v>
      </c>
    </row>
    <row r="555" spans="1:15" x14ac:dyDescent="0.45">
      <c r="A555" t="s">
        <v>60</v>
      </c>
      <c r="B555">
        <v>2018</v>
      </c>
      <c r="C555" t="s">
        <v>3552</v>
      </c>
      <c r="D555" t="s">
        <v>3574</v>
      </c>
      <c r="E555" t="s">
        <v>106</v>
      </c>
      <c r="F555">
        <v>0</v>
      </c>
      <c r="G555">
        <v>0</v>
      </c>
      <c r="I555">
        <v>0</v>
      </c>
      <c r="J555">
        <v>0</v>
      </c>
      <c r="K555">
        <v>0</v>
      </c>
      <c r="L555">
        <v>0</v>
      </c>
      <c r="M555">
        <v>0</v>
      </c>
      <c r="O555">
        <v>70</v>
      </c>
    </row>
    <row r="556" spans="1:15" x14ac:dyDescent="0.45">
      <c r="A556" t="s">
        <v>60</v>
      </c>
      <c r="B556">
        <v>2018</v>
      </c>
      <c r="C556" t="s">
        <v>3552</v>
      </c>
      <c r="D556" t="s">
        <v>3575</v>
      </c>
      <c r="E556" t="s">
        <v>106</v>
      </c>
      <c r="F556">
        <v>0</v>
      </c>
      <c r="G556">
        <v>0</v>
      </c>
      <c r="I556">
        <v>0</v>
      </c>
      <c r="J556">
        <v>0</v>
      </c>
      <c r="K556">
        <v>0</v>
      </c>
      <c r="L556">
        <v>0</v>
      </c>
      <c r="M556">
        <v>0</v>
      </c>
      <c r="O556">
        <v>70</v>
      </c>
    </row>
    <row r="557" spans="1:15" x14ac:dyDescent="0.45">
      <c r="A557" t="s">
        <v>60</v>
      </c>
      <c r="B557">
        <v>2018</v>
      </c>
      <c r="C557" t="s">
        <v>3552</v>
      </c>
      <c r="D557" t="s">
        <v>3576</v>
      </c>
      <c r="E557" t="s">
        <v>106</v>
      </c>
      <c r="F557">
        <v>0</v>
      </c>
      <c r="G557">
        <v>0</v>
      </c>
      <c r="I557">
        <v>0</v>
      </c>
      <c r="J557">
        <v>0</v>
      </c>
      <c r="K557">
        <v>0</v>
      </c>
      <c r="L557">
        <v>0</v>
      </c>
      <c r="M557">
        <v>0</v>
      </c>
      <c r="O557">
        <v>70</v>
      </c>
    </row>
    <row r="558" spans="1:15" x14ac:dyDescent="0.45">
      <c r="A558" t="s">
        <v>60</v>
      </c>
      <c r="B558">
        <v>2018</v>
      </c>
      <c r="C558" t="s">
        <v>3552</v>
      </c>
      <c r="D558" t="s">
        <v>3577</v>
      </c>
      <c r="E558" t="s">
        <v>106</v>
      </c>
      <c r="F558">
        <v>0</v>
      </c>
      <c r="G558">
        <v>0</v>
      </c>
      <c r="I558">
        <v>0</v>
      </c>
      <c r="J558">
        <v>0</v>
      </c>
      <c r="K558">
        <v>0</v>
      </c>
      <c r="L558">
        <v>0</v>
      </c>
      <c r="M558">
        <v>0</v>
      </c>
      <c r="O558">
        <v>45</v>
      </c>
    </row>
    <row r="559" spans="1:15" x14ac:dyDescent="0.45">
      <c r="A559" t="s">
        <v>60</v>
      </c>
      <c r="B559">
        <v>2018</v>
      </c>
      <c r="C559" t="s">
        <v>3552</v>
      </c>
      <c r="D559" t="s">
        <v>3578</v>
      </c>
      <c r="E559" t="s">
        <v>106</v>
      </c>
      <c r="F559">
        <v>0</v>
      </c>
      <c r="G559">
        <v>0</v>
      </c>
      <c r="I559">
        <v>0</v>
      </c>
      <c r="J559">
        <v>0</v>
      </c>
      <c r="K559">
        <v>0</v>
      </c>
      <c r="L559">
        <v>0</v>
      </c>
      <c r="M559">
        <v>0</v>
      </c>
      <c r="O559">
        <v>70</v>
      </c>
    </row>
    <row r="560" spans="1:15" x14ac:dyDescent="0.45">
      <c r="A560" t="s">
        <v>60</v>
      </c>
      <c r="B560">
        <v>2018</v>
      </c>
      <c r="C560" t="s">
        <v>3552</v>
      </c>
      <c r="D560" t="s">
        <v>3579</v>
      </c>
      <c r="E560" t="s">
        <v>106</v>
      </c>
      <c r="F560">
        <v>0</v>
      </c>
      <c r="G560">
        <v>0</v>
      </c>
      <c r="I560">
        <v>0</v>
      </c>
      <c r="J560">
        <v>0</v>
      </c>
      <c r="K560">
        <v>0</v>
      </c>
      <c r="L560">
        <v>0</v>
      </c>
      <c r="M560">
        <v>0</v>
      </c>
      <c r="O560">
        <v>70</v>
      </c>
    </row>
    <row r="561" spans="1:15" x14ac:dyDescent="0.45">
      <c r="A561" t="s">
        <v>60</v>
      </c>
      <c r="B561">
        <v>2018</v>
      </c>
      <c r="C561" t="s">
        <v>3552</v>
      </c>
      <c r="D561" t="s">
        <v>3580</v>
      </c>
      <c r="E561" t="s">
        <v>106</v>
      </c>
      <c r="F561">
        <v>3</v>
      </c>
      <c r="G561">
        <v>0</v>
      </c>
      <c r="H561">
        <v>26.333333969116211</v>
      </c>
      <c r="I561">
        <v>0</v>
      </c>
      <c r="J561">
        <v>0</v>
      </c>
      <c r="K561">
        <v>0</v>
      </c>
      <c r="L561">
        <v>0</v>
      </c>
      <c r="M561">
        <v>0</v>
      </c>
      <c r="N561">
        <v>4</v>
      </c>
      <c r="O561">
        <v>70</v>
      </c>
    </row>
    <row r="562" spans="1:15" x14ac:dyDescent="0.45">
      <c r="A562" t="s">
        <v>60</v>
      </c>
      <c r="B562">
        <v>2018</v>
      </c>
      <c r="C562" t="s">
        <v>3552</v>
      </c>
      <c r="D562" t="s">
        <v>3581</v>
      </c>
      <c r="E562" t="s">
        <v>106</v>
      </c>
      <c r="F562">
        <v>27</v>
      </c>
      <c r="G562">
        <v>0</v>
      </c>
      <c r="H562">
        <v>11.962963104248047</v>
      </c>
      <c r="I562">
        <v>0</v>
      </c>
      <c r="J562">
        <v>0</v>
      </c>
      <c r="K562">
        <v>0</v>
      </c>
      <c r="L562">
        <v>0</v>
      </c>
      <c r="M562">
        <v>0</v>
      </c>
      <c r="N562">
        <v>4</v>
      </c>
      <c r="O562">
        <v>45</v>
      </c>
    </row>
    <row r="563" spans="1:15" x14ac:dyDescent="0.45">
      <c r="A563" t="s">
        <v>60</v>
      </c>
      <c r="B563">
        <v>2018</v>
      </c>
      <c r="C563" t="s">
        <v>3552</v>
      </c>
      <c r="D563" t="s">
        <v>3582</v>
      </c>
      <c r="E563" t="s">
        <v>106</v>
      </c>
      <c r="F563">
        <v>0</v>
      </c>
      <c r="G563">
        <v>0</v>
      </c>
      <c r="I563">
        <v>0</v>
      </c>
      <c r="J563">
        <v>0</v>
      </c>
      <c r="K563">
        <v>0</v>
      </c>
      <c r="L563">
        <v>0</v>
      </c>
      <c r="M563">
        <v>0</v>
      </c>
      <c r="O563">
        <v>70</v>
      </c>
    </row>
    <row r="564" spans="1:15" x14ac:dyDescent="0.45">
      <c r="A564" t="s">
        <v>60</v>
      </c>
      <c r="B564">
        <v>2018</v>
      </c>
      <c r="C564" t="s">
        <v>3553</v>
      </c>
      <c r="D564" t="s">
        <v>3583</v>
      </c>
      <c r="E564" t="s">
        <v>106</v>
      </c>
      <c r="F564">
        <v>0</v>
      </c>
      <c r="G564">
        <v>0</v>
      </c>
      <c r="I564">
        <v>0</v>
      </c>
      <c r="J564">
        <v>0</v>
      </c>
      <c r="K564">
        <v>0</v>
      </c>
      <c r="L564">
        <v>0</v>
      </c>
      <c r="M564">
        <v>0</v>
      </c>
      <c r="O564">
        <v>60</v>
      </c>
    </row>
    <row r="565" spans="1:15" x14ac:dyDescent="0.45">
      <c r="A565" t="s">
        <v>60</v>
      </c>
      <c r="B565">
        <v>2018</v>
      </c>
      <c r="C565" t="s">
        <v>3553</v>
      </c>
      <c r="D565" t="s">
        <v>3584</v>
      </c>
      <c r="E565" t="s">
        <v>106</v>
      </c>
      <c r="F565">
        <v>281</v>
      </c>
      <c r="G565">
        <v>183.19999694824219</v>
      </c>
      <c r="H565">
        <v>56.732143402099609</v>
      </c>
      <c r="I565">
        <v>0</v>
      </c>
      <c r="J565">
        <v>0</v>
      </c>
      <c r="K565">
        <v>0</v>
      </c>
      <c r="L565">
        <v>0</v>
      </c>
      <c r="M565">
        <v>1</v>
      </c>
      <c r="N565">
        <v>3.75</v>
      </c>
      <c r="O565">
        <v>60</v>
      </c>
    </row>
    <row r="566" spans="1:15" x14ac:dyDescent="0.45">
      <c r="A566" t="s">
        <v>60</v>
      </c>
      <c r="B566">
        <v>2018</v>
      </c>
      <c r="C566" t="s">
        <v>3554</v>
      </c>
      <c r="D566" t="s">
        <v>3585</v>
      </c>
      <c r="E566" t="s">
        <v>266</v>
      </c>
      <c r="F566">
        <v>9</v>
      </c>
      <c r="G566">
        <v>0</v>
      </c>
      <c r="H566">
        <v>11.44444465637207</v>
      </c>
      <c r="I566">
        <v>0</v>
      </c>
      <c r="J566">
        <v>0</v>
      </c>
      <c r="K566">
        <v>0</v>
      </c>
      <c r="L566">
        <v>0</v>
      </c>
      <c r="M566">
        <v>0</v>
      </c>
      <c r="N566">
        <v>4</v>
      </c>
      <c r="O566">
        <v>45</v>
      </c>
    </row>
    <row r="567" spans="1:15" x14ac:dyDescent="0.45">
      <c r="A567" t="s">
        <v>60</v>
      </c>
      <c r="B567">
        <v>2018</v>
      </c>
      <c r="C567" t="s">
        <v>3554</v>
      </c>
      <c r="D567" t="s">
        <v>3586</v>
      </c>
      <c r="E567" t="s">
        <v>266</v>
      </c>
      <c r="F567">
        <v>20</v>
      </c>
      <c r="G567">
        <v>3.7999999523162842</v>
      </c>
      <c r="H567">
        <v>29.799999237060547</v>
      </c>
      <c r="I567">
        <v>0</v>
      </c>
      <c r="J567">
        <v>0</v>
      </c>
      <c r="K567">
        <v>0.1</v>
      </c>
      <c r="L567">
        <v>0</v>
      </c>
      <c r="M567">
        <v>0</v>
      </c>
      <c r="N567">
        <v>3.9000000953674316</v>
      </c>
      <c r="O567">
        <v>40</v>
      </c>
    </row>
    <row r="568" spans="1:15" x14ac:dyDescent="0.45">
      <c r="A568" t="s">
        <v>60</v>
      </c>
      <c r="B568">
        <v>2018</v>
      </c>
      <c r="C568" t="s">
        <v>3554</v>
      </c>
      <c r="D568" t="s">
        <v>3587</v>
      </c>
      <c r="E568" t="s">
        <v>266</v>
      </c>
      <c r="F568">
        <v>99</v>
      </c>
      <c r="G568">
        <v>4</v>
      </c>
      <c r="H568">
        <v>14.959595680236816</v>
      </c>
      <c r="I568">
        <v>0</v>
      </c>
      <c r="J568">
        <v>0</v>
      </c>
      <c r="K568">
        <v>0.01</v>
      </c>
      <c r="L568">
        <v>0</v>
      </c>
      <c r="M568">
        <v>0</v>
      </c>
      <c r="N568">
        <v>4</v>
      </c>
      <c r="O568">
        <v>35</v>
      </c>
    </row>
    <row r="569" spans="1:15" x14ac:dyDescent="0.45">
      <c r="A569" t="s">
        <v>60</v>
      </c>
      <c r="B569">
        <v>2018</v>
      </c>
      <c r="C569" t="s">
        <v>3554</v>
      </c>
      <c r="D569" t="s">
        <v>3588</v>
      </c>
      <c r="E569" t="s">
        <v>266</v>
      </c>
      <c r="F569">
        <v>8</v>
      </c>
      <c r="G569">
        <v>0</v>
      </c>
      <c r="H569">
        <v>13.5</v>
      </c>
      <c r="I569">
        <v>0</v>
      </c>
      <c r="J569">
        <v>0</v>
      </c>
      <c r="K569">
        <v>0</v>
      </c>
      <c r="L569">
        <v>0</v>
      </c>
      <c r="M569">
        <v>0</v>
      </c>
      <c r="N569">
        <v>4</v>
      </c>
      <c r="O569">
        <v>35</v>
      </c>
    </row>
    <row r="570" spans="1:15" x14ac:dyDescent="0.45">
      <c r="A570" t="s">
        <v>60</v>
      </c>
      <c r="B570">
        <v>2018</v>
      </c>
      <c r="C570" t="s">
        <v>3554</v>
      </c>
      <c r="D570" t="s">
        <v>3589</v>
      </c>
      <c r="E570" t="s">
        <v>266</v>
      </c>
      <c r="F570">
        <v>0</v>
      </c>
      <c r="G570">
        <v>0</v>
      </c>
      <c r="I570">
        <v>0</v>
      </c>
      <c r="J570">
        <v>0</v>
      </c>
      <c r="K570">
        <v>0</v>
      </c>
      <c r="L570">
        <v>0</v>
      </c>
      <c r="M570">
        <v>0</v>
      </c>
      <c r="O570">
        <v>40</v>
      </c>
    </row>
    <row r="571" spans="1:15" x14ac:dyDescent="0.45">
      <c r="A571" t="s">
        <v>60</v>
      </c>
      <c r="B571">
        <v>2018</v>
      </c>
      <c r="C571" t="s">
        <v>3554</v>
      </c>
      <c r="D571" t="s">
        <v>3590</v>
      </c>
      <c r="E571" t="s">
        <v>266</v>
      </c>
      <c r="F571">
        <v>0</v>
      </c>
      <c r="G571">
        <v>0</v>
      </c>
      <c r="I571">
        <v>0</v>
      </c>
      <c r="J571">
        <v>0</v>
      </c>
      <c r="K571">
        <v>0</v>
      </c>
      <c r="L571">
        <v>0</v>
      </c>
      <c r="M571">
        <v>0</v>
      </c>
      <c r="O571">
        <v>35</v>
      </c>
    </row>
    <row r="572" spans="1:15" x14ac:dyDescent="0.45">
      <c r="A572" t="s">
        <v>60</v>
      </c>
      <c r="B572">
        <v>2018</v>
      </c>
      <c r="C572" t="s">
        <v>3554</v>
      </c>
      <c r="D572" t="s">
        <v>3591</v>
      </c>
      <c r="E572" t="s">
        <v>266</v>
      </c>
      <c r="F572">
        <v>102</v>
      </c>
      <c r="G572">
        <v>30</v>
      </c>
      <c r="H572">
        <v>32.253730773925781</v>
      </c>
      <c r="I572">
        <v>0</v>
      </c>
      <c r="J572">
        <v>0</v>
      </c>
      <c r="K572">
        <v>0</v>
      </c>
      <c r="L572">
        <v>0</v>
      </c>
      <c r="M572">
        <v>35</v>
      </c>
      <c r="N572">
        <v>4</v>
      </c>
      <c r="O572">
        <v>35</v>
      </c>
    </row>
    <row r="573" spans="1:15" x14ac:dyDescent="0.45">
      <c r="A573" t="s">
        <v>60</v>
      </c>
      <c r="B573">
        <v>2018</v>
      </c>
      <c r="C573" t="s">
        <v>3554</v>
      </c>
      <c r="D573" t="s">
        <v>3592</v>
      </c>
      <c r="E573" t="s">
        <v>266</v>
      </c>
      <c r="F573">
        <v>0</v>
      </c>
      <c r="G573">
        <v>0</v>
      </c>
      <c r="I573">
        <v>0</v>
      </c>
      <c r="J573">
        <v>0</v>
      </c>
      <c r="K573">
        <v>0</v>
      </c>
      <c r="L573">
        <v>0</v>
      </c>
      <c r="M573">
        <v>0</v>
      </c>
      <c r="O573">
        <v>35</v>
      </c>
    </row>
    <row r="574" spans="1:15" x14ac:dyDescent="0.45">
      <c r="A574" t="s">
        <v>60</v>
      </c>
      <c r="B574">
        <v>2018</v>
      </c>
      <c r="C574" t="s">
        <v>3554</v>
      </c>
      <c r="D574" t="s">
        <v>3593</v>
      </c>
      <c r="E574" t="s">
        <v>266</v>
      </c>
      <c r="F574">
        <v>9</v>
      </c>
      <c r="G574">
        <v>0</v>
      </c>
      <c r="H574">
        <v>17.44444465637207</v>
      </c>
      <c r="I574">
        <v>0</v>
      </c>
      <c r="J574">
        <v>0</v>
      </c>
      <c r="K574">
        <v>0</v>
      </c>
      <c r="L574">
        <v>0</v>
      </c>
      <c r="M574">
        <v>0</v>
      </c>
      <c r="N574">
        <v>3</v>
      </c>
      <c r="O574">
        <v>40</v>
      </c>
    </row>
    <row r="575" spans="1:15" x14ac:dyDescent="0.45">
      <c r="A575" t="s">
        <v>60</v>
      </c>
      <c r="B575">
        <v>2018</v>
      </c>
      <c r="C575" t="s">
        <v>3555</v>
      </c>
      <c r="D575" t="s">
        <v>3594</v>
      </c>
      <c r="E575" t="s">
        <v>266</v>
      </c>
      <c r="F575">
        <v>25</v>
      </c>
      <c r="G575">
        <v>9.5</v>
      </c>
      <c r="H575">
        <v>31.159999847412109</v>
      </c>
      <c r="I575">
        <v>0</v>
      </c>
      <c r="J575">
        <v>0</v>
      </c>
      <c r="K575">
        <v>0.04</v>
      </c>
      <c r="L575">
        <v>0</v>
      </c>
      <c r="M575">
        <v>0</v>
      </c>
      <c r="N575">
        <v>3.2999999523162842</v>
      </c>
      <c r="O575">
        <v>40</v>
      </c>
    </row>
    <row r="576" spans="1:15" x14ac:dyDescent="0.45">
      <c r="A576" t="s">
        <v>61</v>
      </c>
      <c r="B576">
        <v>2018</v>
      </c>
      <c r="C576" t="s">
        <v>3546</v>
      </c>
      <c r="D576" t="s">
        <v>3557</v>
      </c>
      <c r="E576" t="s">
        <v>106</v>
      </c>
      <c r="F576">
        <v>0</v>
      </c>
      <c r="G576">
        <v>0</v>
      </c>
      <c r="I576">
        <v>0</v>
      </c>
      <c r="J576">
        <v>0</v>
      </c>
      <c r="K576">
        <v>0</v>
      </c>
      <c r="L576">
        <v>0</v>
      </c>
      <c r="M576">
        <v>0</v>
      </c>
      <c r="O576">
        <v>70</v>
      </c>
    </row>
    <row r="577" spans="1:15" x14ac:dyDescent="0.45">
      <c r="A577" t="s">
        <v>61</v>
      </c>
      <c r="B577">
        <v>2018</v>
      </c>
      <c r="C577" t="s">
        <v>3546</v>
      </c>
      <c r="D577" t="s">
        <v>3558</v>
      </c>
      <c r="E577" t="s">
        <v>106</v>
      </c>
      <c r="F577">
        <v>14.899999618530273</v>
      </c>
      <c r="G577">
        <v>0</v>
      </c>
      <c r="H577">
        <v>40.738258361816406</v>
      </c>
      <c r="I577">
        <v>0</v>
      </c>
      <c r="J577">
        <v>0.01</v>
      </c>
      <c r="K577">
        <v>0.01</v>
      </c>
      <c r="L577">
        <v>0</v>
      </c>
      <c r="M577">
        <v>0</v>
      </c>
      <c r="N577">
        <v>2.9900000095367432</v>
      </c>
      <c r="O577">
        <v>70</v>
      </c>
    </row>
    <row r="578" spans="1:15" x14ac:dyDescent="0.45">
      <c r="A578" t="s">
        <v>61</v>
      </c>
      <c r="B578">
        <v>2018</v>
      </c>
      <c r="C578" t="s">
        <v>3546</v>
      </c>
      <c r="D578" t="s">
        <v>3559</v>
      </c>
      <c r="E578" t="s">
        <v>106</v>
      </c>
      <c r="F578">
        <v>60.569999694824219</v>
      </c>
      <c r="G578">
        <v>0</v>
      </c>
      <c r="H578">
        <v>8.206787109375</v>
      </c>
      <c r="I578">
        <v>0</v>
      </c>
      <c r="J578">
        <v>0</v>
      </c>
      <c r="K578">
        <v>0</v>
      </c>
      <c r="L578">
        <v>0</v>
      </c>
      <c r="M578">
        <v>3.18</v>
      </c>
      <c r="N578">
        <v>3</v>
      </c>
      <c r="O578">
        <v>45</v>
      </c>
    </row>
    <row r="579" spans="1:15" x14ac:dyDescent="0.45">
      <c r="A579" t="s">
        <v>61</v>
      </c>
      <c r="B579">
        <v>2018</v>
      </c>
      <c r="C579" t="s">
        <v>3547</v>
      </c>
      <c r="D579" t="s">
        <v>3560</v>
      </c>
      <c r="E579" t="s">
        <v>106</v>
      </c>
      <c r="F579">
        <v>0</v>
      </c>
      <c r="G579">
        <v>0</v>
      </c>
      <c r="I579">
        <v>0</v>
      </c>
      <c r="J579">
        <v>0</v>
      </c>
      <c r="K579">
        <v>0</v>
      </c>
      <c r="L579">
        <v>0</v>
      </c>
      <c r="M579">
        <v>0</v>
      </c>
      <c r="O579">
        <v>60</v>
      </c>
    </row>
    <row r="580" spans="1:15" x14ac:dyDescent="0.45">
      <c r="A580" t="s">
        <v>61</v>
      </c>
      <c r="B580">
        <v>2018</v>
      </c>
      <c r="C580" t="s">
        <v>3547</v>
      </c>
      <c r="D580" t="s">
        <v>3561</v>
      </c>
      <c r="E580" t="s">
        <v>106</v>
      </c>
      <c r="F580">
        <v>1258.8900146484375</v>
      </c>
      <c r="G580">
        <v>88.717002868652344</v>
      </c>
      <c r="H580">
        <v>33.258293151855469</v>
      </c>
      <c r="I580">
        <v>0.05</v>
      </c>
      <c r="J580">
        <v>0</v>
      </c>
      <c r="K580">
        <v>0.05</v>
      </c>
      <c r="L580">
        <v>0</v>
      </c>
      <c r="M580">
        <v>31.96</v>
      </c>
      <c r="N580">
        <v>2.9000000953674316</v>
      </c>
      <c r="O580">
        <v>60</v>
      </c>
    </row>
    <row r="581" spans="1:15" x14ac:dyDescent="0.45">
      <c r="A581" t="s">
        <v>61</v>
      </c>
      <c r="B581">
        <v>2018</v>
      </c>
      <c r="C581" t="s">
        <v>3547</v>
      </c>
      <c r="D581" t="s">
        <v>3562</v>
      </c>
      <c r="E581" t="s">
        <v>106</v>
      </c>
      <c r="F581">
        <v>0</v>
      </c>
      <c r="G581">
        <v>0</v>
      </c>
      <c r="I581">
        <v>0</v>
      </c>
      <c r="J581">
        <v>0</v>
      </c>
      <c r="K581">
        <v>0</v>
      </c>
      <c r="L581">
        <v>0</v>
      </c>
      <c r="M581">
        <v>0</v>
      </c>
      <c r="O581">
        <v>60</v>
      </c>
    </row>
    <row r="582" spans="1:15" x14ac:dyDescent="0.45">
      <c r="A582" t="s">
        <v>61</v>
      </c>
      <c r="B582">
        <v>2018</v>
      </c>
      <c r="C582" t="s">
        <v>3600</v>
      </c>
      <c r="D582" t="s">
        <v>3601</v>
      </c>
      <c r="E582" t="s">
        <v>266</v>
      </c>
      <c r="F582">
        <v>8902</v>
      </c>
      <c r="G582">
        <v>187.5</v>
      </c>
      <c r="H582">
        <v>33.579319000244141</v>
      </c>
      <c r="I582">
        <v>5.0000000000000001E-3</v>
      </c>
      <c r="J582">
        <v>0.03</v>
      </c>
      <c r="K582">
        <v>0.02</v>
      </c>
      <c r="L582">
        <v>0</v>
      </c>
      <c r="M582">
        <v>5227</v>
      </c>
      <c r="N582">
        <v>2.9600000381469727</v>
      </c>
      <c r="O582">
        <v>60</v>
      </c>
    </row>
    <row r="583" spans="1:15" x14ac:dyDescent="0.45">
      <c r="A583" t="s">
        <v>61</v>
      </c>
      <c r="B583">
        <v>2018</v>
      </c>
      <c r="C583" t="s">
        <v>3600</v>
      </c>
      <c r="D583" t="s">
        <v>3602</v>
      </c>
      <c r="E583" t="s">
        <v>266</v>
      </c>
      <c r="F583">
        <v>135</v>
      </c>
      <c r="G583">
        <v>0</v>
      </c>
      <c r="H583">
        <v>29.121212005615234</v>
      </c>
      <c r="I583">
        <v>0</v>
      </c>
      <c r="J583">
        <v>0</v>
      </c>
      <c r="K583">
        <v>0</v>
      </c>
      <c r="L583">
        <v>0</v>
      </c>
      <c r="M583">
        <v>36</v>
      </c>
      <c r="O583">
        <v>60</v>
      </c>
    </row>
    <row r="584" spans="1:15" x14ac:dyDescent="0.45">
      <c r="A584" t="s">
        <v>61</v>
      </c>
      <c r="B584">
        <v>2018</v>
      </c>
      <c r="C584" t="s">
        <v>3600</v>
      </c>
      <c r="D584" t="s">
        <v>3541</v>
      </c>
      <c r="E584" t="s">
        <v>266</v>
      </c>
      <c r="F584">
        <v>12954</v>
      </c>
      <c r="G584">
        <v>1715</v>
      </c>
      <c r="H584">
        <v>23.179380416870117</v>
      </c>
      <c r="I584">
        <v>0.01</v>
      </c>
      <c r="J584">
        <v>0.05</v>
      </c>
      <c r="K584">
        <v>0.11</v>
      </c>
      <c r="L584">
        <v>0</v>
      </c>
      <c r="M584">
        <v>4603</v>
      </c>
      <c r="N584">
        <v>2.9300000667572021</v>
      </c>
      <c r="O584">
        <v>45</v>
      </c>
    </row>
    <row r="585" spans="1:15" x14ac:dyDescent="0.45">
      <c r="A585" t="s">
        <v>61</v>
      </c>
      <c r="B585">
        <v>2018</v>
      </c>
      <c r="C585" t="s">
        <v>3548</v>
      </c>
      <c r="D585" t="s">
        <v>3563</v>
      </c>
      <c r="E585" t="s">
        <v>266</v>
      </c>
      <c r="F585">
        <v>0</v>
      </c>
      <c r="I585">
        <v>0</v>
      </c>
      <c r="J585">
        <v>0</v>
      </c>
      <c r="K585">
        <v>0</v>
      </c>
      <c r="L585">
        <v>0</v>
      </c>
      <c r="M585">
        <v>0</v>
      </c>
      <c r="N585">
        <v>3</v>
      </c>
    </row>
    <row r="586" spans="1:15" x14ac:dyDescent="0.45">
      <c r="A586" t="s">
        <v>61</v>
      </c>
      <c r="B586">
        <v>2018</v>
      </c>
      <c r="C586" t="s">
        <v>196</v>
      </c>
      <c r="D586" t="s">
        <v>3564</v>
      </c>
      <c r="E586" t="s">
        <v>266</v>
      </c>
      <c r="F586">
        <v>0</v>
      </c>
      <c r="G586">
        <v>0</v>
      </c>
      <c r="I586">
        <v>0</v>
      </c>
      <c r="J586">
        <v>0</v>
      </c>
      <c r="K586">
        <v>0</v>
      </c>
      <c r="L586">
        <v>0</v>
      </c>
      <c r="M586">
        <v>0</v>
      </c>
      <c r="O586">
        <v>45</v>
      </c>
    </row>
    <row r="587" spans="1:15" x14ac:dyDescent="0.45">
      <c r="A587" t="s">
        <v>61</v>
      </c>
      <c r="B587">
        <v>2018</v>
      </c>
      <c r="C587" t="s">
        <v>196</v>
      </c>
      <c r="D587" t="s">
        <v>3565</v>
      </c>
      <c r="E587" t="s">
        <v>266</v>
      </c>
      <c r="F587">
        <v>52</v>
      </c>
      <c r="G587">
        <v>1.7999999523162842</v>
      </c>
      <c r="H587">
        <v>11.098039627075195</v>
      </c>
      <c r="I587">
        <v>0</v>
      </c>
      <c r="J587">
        <v>0.05</v>
      </c>
      <c r="K587">
        <v>0.02</v>
      </c>
      <c r="L587">
        <v>0</v>
      </c>
      <c r="M587">
        <v>1</v>
      </c>
      <c r="N587">
        <v>2.9500000476837158</v>
      </c>
      <c r="O587">
        <v>40</v>
      </c>
    </row>
    <row r="588" spans="1:15" x14ac:dyDescent="0.45">
      <c r="A588" t="s">
        <v>61</v>
      </c>
      <c r="B588">
        <v>2018</v>
      </c>
      <c r="C588" t="s">
        <v>196</v>
      </c>
      <c r="D588" t="s">
        <v>3566</v>
      </c>
      <c r="E588" t="s">
        <v>266</v>
      </c>
      <c r="F588">
        <v>186</v>
      </c>
      <c r="G588">
        <v>1.7999999523162842</v>
      </c>
      <c r="H588">
        <v>10.255172729492188</v>
      </c>
      <c r="I588">
        <v>0.01</v>
      </c>
      <c r="J588">
        <v>0.04</v>
      </c>
      <c r="K588">
        <v>0.05</v>
      </c>
      <c r="L588">
        <v>0</v>
      </c>
      <c r="M588">
        <v>41</v>
      </c>
      <c r="N588">
        <v>2.940000057220459</v>
      </c>
      <c r="O588">
        <v>40</v>
      </c>
    </row>
    <row r="589" spans="1:15" x14ac:dyDescent="0.45">
      <c r="A589" t="s">
        <v>61</v>
      </c>
      <c r="B589">
        <v>2018</v>
      </c>
      <c r="C589" t="s">
        <v>196</v>
      </c>
      <c r="D589" t="s">
        <v>3567</v>
      </c>
      <c r="E589" t="s">
        <v>266</v>
      </c>
      <c r="F589">
        <v>0</v>
      </c>
      <c r="G589">
        <v>0</v>
      </c>
      <c r="I589">
        <v>0</v>
      </c>
      <c r="J589">
        <v>0</v>
      </c>
      <c r="K589">
        <v>0</v>
      </c>
      <c r="L589">
        <v>0</v>
      </c>
      <c r="M589">
        <v>0</v>
      </c>
      <c r="O589">
        <v>35</v>
      </c>
    </row>
    <row r="590" spans="1:15" x14ac:dyDescent="0.45">
      <c r="A590" t="s">
        <v>61</v>
      </c>
      <c r="B590">
        <v>2018</v>
      </c>
      <c r="C590" t="s">
        <v>196</v>
      </c>
      <c r="D590" t="s">
        <v>3568</v>
      </c>
      <c r="E590" t="s">
        <v>266</v>
      </c>
      <c r="F590">
        <v>444</v>
      </c>
      <c r="G590">
        <v>40.599998474121094</v>
      </c>
      <c r="H590">
        <v>13.76555061340332</v>
      </c>
      <c r="I590">
        <v>0.01</v>
      </c>
      <c r="J590">
        <v>0.04</v>
      </c>
      <c r="K590">
        <v>0.05</v>
      </c>
      <c r="L590">
        <v>0</v>
      </c>
      <c r="M590">
        <v>26</v>
      </c>
      <c r="N590">
        <v>2.940000057220459</v>
      </c>
      <c r="O590">
        <v>35</v>
      </c>
    </row>
    <row r="591" spans="1:15" x14ac:dyDescent="0.45">
      <c r="A591" t="s">
        <v>61</v>
      </c>
      <c r="B591">
        <v>2018</v>
      </c>
      <c r="C591" t="s">
        <v>3549</v>
      </c>
      <c r="D591" t="s">
        <v>3569</v>
      </c>
      <c r="E591" t="s">
        <v>266</v>
      </c>
      <c r="F591">
        <v>516</v>
      </c>
      <c r="G591">
        <v>26.399999618530273</v>
      </c>
      <c r="H591">
        <v>16.527950286865234</v>
      </c>
      <c r="I591">
        <v>0.01</v>
      </c>
      <c r="J591">
        <v>0.01</v>
      </c>
      <c r="K591">
        <v>0.02</v>
      </c>
      <c r="L591">
        <v>0</v>
      </c>
      <c r="M591">
        <v>33</v>
      </c>
      <c r="N591">
        <v>2.9700000286102295</v>
      </c>
      <c r="O591">
        <v>45</v>
      </c>
    </row>
    <row r="592" spans="1:15" x14ac:dyDescent="0.45">
      <c r="A592" t="s">
        <v>61</v>
      </c>
      <c r="B592">
        <v>2018</v>
      </c>
      <c r="C592" t="s">
        <v>3549</v>
      </c>
      <c r="D592" t="s">
        <v>3570</v>
      </c>
      <c r="E592" t="s">
        <v>266</v>
      </c>
      <c r="F592">
        <v>2352</v>
      </c>
      <c r="G592">
        <v>281.39999389648438</v>
      </c>
      <c r="H592">
        <v>23.94727897644043</v>
      </c>
      <c r="I592">
        <v>0.02</v>
      </c>
      <c r="J592">
        <v>0.03</v>
      </c>
      <c r="K592">
        <v>0.05</v>
      </c>
      <c r="L592">
        <v>0</v>
      </c>
      <c r="M592">
        <v>19</v>
      </c>
      <c r="N592">
        <v>2.9300000667572021</v>
      </c>
      <c r="O592">
        <v>45</v>
      </c>
    </row>
    <row r="593" spans="1:15" x14ac:dyDescent="0.45">
      <c r="A593" t="s">
        <v>61</v>
      </c>
      <c r="B593">
        <v>2018</v>
      </c>
      <c r="C593" t="s">
        <v>3549</v>
      </c>
      <c r="D593" t="s">
        <v>3571</v>
      </c>
      <c r="E593" t="s">
        <v>266</v>
      </c>
      <c r="F593">
        <v>11</v>
      </c>
      <c r="G593">
        <v>0</v>
      </c>
      <c r="H593">
        <v>6.6363635063171387</v>
      </c>
      <c r="I593">
        <v>0</v>
      </c>
      <c r="J593">
        <v>0</v>
      </c>
      <c r="K593">
        <v>0</v>
      </c>
      <c r="L593">
        <v>0</v>
      </c>
      <c r="M593">
        <v>0</v>
      </c>
      <c r="N593">
        <v>3</v>
      </c>
      <c r="O593">
        <v>45</v>
      </c>
    </row>
    <row r="594" spans="1:15" x14ac:dyDescent="0.45">
      <c r="A594" t="s">
        <v>61</v>
      </c>
      <c r="B594">
        <v>2018</v>
      </c>
      <c r="C594" t="s">
        <v>3550</v>
      </c>
      <c r="D594" t="s">
        <v>3572</v>
      </c>
      <c r="E594" t="s">
        <v>106</v>
      </c>
      <c r="F594">
        <v>105.90000152587891</v>
      </c>
      <c r="G594">
        <v>0</v>
      </c>
      <c r="H594">
        <v>15.370914459228516</v>
      </c>
      <c r="I594">
        <v>0</v>
      </c>
      <c r="J594">
        <v>0</v>
      </c>
      <c r="K594">
        <v>0</v>
      </c>
      <c r="L594">
        <v>0</v>
      </c>
      <c r="M594">
        <v>31</v>
      </c>
      <c r="N594">
        <v>3</v>
      </c>
      <c r="O594">
        <v>70</v>
      </c>
    </row>
    <row r="595" spans="1:15" x14ac:dyDescent="0.45">
      <c r="A595" t="s">
        <v>61</v>
      </c>
      <c r="B595">
        <v>2018</v>
      </c>
      <c r="C595" t="s">
        <v>3551</v>
      </c>
      <c r="D595" t="s">
        <v>3573</v>
      </c>
      <c r="E595" t="s">
        <v>106</v>
      </c>
      <c r="F595">
        <v>234.89999389648438</v>
      </c>
      <c r="G595">
        <v>1.0800000429153442</v>
      </c>
      <c r="H595">
        <v>38.203369140625</v>
      </c>
      <c r="I595">
        <v>0</v>
      </c>
      <c r="J595">
        <v>0.04</v>
      </c>
      <c r="K595">
        <v>0.04</v>
      </c>
      <c r="L595">
        <v>0</v>
      </c>
      <c r="M595">
        <v>139</v>
      </c>
      <c r="N595">
        <v>2.9600000381469727</v>
      </c>
      <c r="O595">
        <v>60</v>
      </c>
    </row>
    <row r="596" spans="1:15" x14ac:dyDescent="0.45">
      <c r="A596" t="s">
        <v>61</v>
      </c>
      <c r="B596">
        <v>2018</v>
      </c>
      <c r="C596" t="s">
        <v>3552</v>
      </c>
      <c r="D596" t="s">
        <v>3574</v>
      </c>
      <c r="E596" t="s">
        <v>106</v>
      </c>
      <c r="F596">
        <v>0</v>
      </c>
      <c r="G596">
        <v>0</v>
      </c>
      <c r="I596">
        <v>0</v>
      </c>
      <c r="J596">
        <v>0</v>
      </c>
      <c r="K596">
        <v>0</v>
      </c>
      <c r="L596">
        <v>0</v>
      </c>
      <c r="M596">
        <v>0</v>
      </c>
      <c r="O596">
        <v>70</v>
      </c>
    </row>
    <row r="597" spans="1:15" x14ac:dyDescent="0.45">
      <c r="A597" t="s">
        <v>61</v>
      </c>
      <c r="B597">
        <v>2018</v>
      </c>
      <c r="C597" t="s">
        <v>3552</v>
      </c>
      <c r="D597" t="s">
        <v>3575</v>
      </c>
      <c r="E597" t="s">
        <v>106</v>
      </c>
      <c r="F597">
        <v>0</v>
      </c>
      <c r="G597">
        <v>0</v>
      </c>
      <c r="I597">
        <v>0</v>
      </c>
      <c r="J597">
        <v>0</v>
      </c>
      <c r="K597">
        <v>0</v>
      </c>
      <c r="L597">
        <v>0</v>
      </c>
      <c r="M597">
        <v>0</v>
      </c>
      <c r="O597">
        <v>70</v>
      </c>
    </row>
    <row r="598" spans="1:15" x14ac:dyDescent="0.45">
      <c r="A598" t="s">
        <v>61</v>
      </c>
      <c r="B598">
        <v>2018</v>
      </c>
      <c r="C598" t="s">
        <v>3552</v>
      </c>
      <c r="D598" t="s">
        <v>3576</v>
      </c>
      <c r="E598" t="s">
        <v>106</v>
      </c>
      <c r="F598">
        <v>0</v>
      </c>
      <c r="G598">
        <v>0</v>
      </c>
      <c r="I598">
        <v>0</v>
      </c>
      <c r="J598">
        <v>0</v>
      </c>
      <c r="K598">
        <v>0</v>
      </c>
      <c r="L598">
        <v>0</v>
      </c>
      <c r="M598">
        <v>0</v>
      </c>
      <c r="O598">
        <v>70</v>
      </c>
    </row>
    <row r="599" spans="1:15" x14ac:dyDescent="0.45">
      <c r="A599" t="s">
        <v>61</v>
      </c>
      <c r="B599">
        <v>2018</v>
      </c>
      <c r="C599" t="s">
        <v>3552</v>
      </c>
      <c r="D599" t="s">
        <v>3577</v>
      </c>
      <c r="E599" t="s">
        <v>106</v>
      </c>
      <c r="F599">
        <v>0</v>
      </c>
      <c r="G599">
        <v>0</v>
      </c>
      <c r="I599">
        <v>0</v>
      </c>
      <c r="J599">
        <v>0</v>
      </c>
      <c r="K599">
        <v>0</v>
      </c>
      <c r="L599">
        <v>0</v>
      </c>
      <c r="M599">
        <v>0</v>
      </c>
      <c r="O599">
        <v>45</v>
      </c>
    </row>
    <row r="600" spans="1:15" x14ac:dyDescent="0.45">
      <c r="A600" t="s">
        <v>61</v>
      </c>
      <c r="B600">
        <v>2018</v>
      </c>
      <c r="C600" t="s">
        <v>3552</v>
      </c>
      <c r="D600" t="s">
        <v>3578</v>
      </c>
      <c r="E600" t="s">
        <v>106</v>
      </c>
      <c r="F600">
        <v>0</v>
      </c>
      <c r="G600">
        <v>0</v>
      </c>
      <c r="I600">
        <v>0</v>
      </c>
      <c r="J600">
        <v>0</v>
      </c>
      <c r="K600">
        <v>0</v>
      </c>
      <c r="L600">
        <v>0</v>
      </c>
      <c r="M600">
        <v>0</v>
      </c>
      <c r="O600">
        <v>70</v>
      </c>
    </row>
    <row r="601" spans="1:15" x14ac:dyDescent="0.45">
      <c r="A601" t="s">
        <v>61</v>
      </c>
      <c r="B601">
        <v>2018</v>
      </c>
      <c r="C601" t="s">
        <v>3552</v>
      </c>
      <c r="D601" t="s">
        <v>3579</v>
      </c>
      <c r="E601" t="s">
        <v>106</v>
      </c>
      <c r="F601">
        <v>0</v>
      </c>
      <c r="G601">
        <v>0</v>
      </c>
      <c r="I601">
        <v>0</v>
      </c>
      <c r="J601">
        <v>0</v>
      </c>
      <c r="K601">
        <v>0</v>
      </c>
      <c r="L601">
        <v>0</v>
      </c>
      <c r="M601">
        <v>0</v>
      </c>
      <c r="O601">
        <v>70</v>
      </c>
    </row>
    <row r="602" spans="1:15" x14ac:dyDescent="0.45">
      <c r="A602" t="s">
        <v>61</v>
      </c>
      <c r="B602">
        <v>2018</v>
      </c>
      <c r="C602" t="s">
        <v>3552</v>
      </c>
      <c r="D602" t="s">
        <v>3580</v>
      </c>
      <c r="E602" t="s">
        <v>106</v>
      </c>
      <c r="F602">
        <v>0</v>
      </c>
      <c r="G602">
        <v>0</v>
      </c>
      <c r="I602">
        <v>0</v>
      </c>
      <c r="J602">
        <v>0</v>
      </c>
      <c r="K602">
        <v>0</v>
      </c>
      <c r="L602">
        <v>0</v>
      </c>
      <c r="M602">
        <v>0</v>
      </c>
      <c r="N602">
        <v>3</v>
      </c>
      <c r="O602">
        <v>70</v>
      </c>
    </row>
    <row r="603" spans="1:15" x14ac:dyDescent="0.45">
      <c r="A603" t="s">
        <v>61</v>
      </c>
      <c r="B603">
        <v>2018</v>
      </c>
      <c r="C603" t="s">
        <v>3552</v>
      </c>
      <c r="D603" t="s">
        <v>3581</v>
      </c>
      <c r="E603" t="s">
        <v>106</v>
      </c>
      <c r="F603">
        <v>4.130000114440918</v>
      </c>
      <c r="G603">
        <v>0</v>
      </c>
      <c r="H603">
        <v>10.097563743591309</v>
      </c>
      <c r="I603">
        <v>0</v>
      </c>
      <c r="J603">
        <v>0</v>
      </c>
      <c r="K603">
        <v>0</v>
      </c>
      <c r="L603">
        <v>0</v>
      </c>
      <c r="M603">
        <v>0.04</v>
      </c>
      <c r="N603">
        <v>3</v>
      </c>
      <c r="O603">
        <v>45</v>
      </c>
    </row>
    <row r="604" spans="1:15" x14ac:dyDescent="0.45">
      <c r="A604" t="s">
        <v>61</v>
      </c>
      <c r="B604">
        <v>2018</v>
      </c>
      <c r="C604" t="s">
        <v>3552</v>
      </c>
      <c r="D604" t="s">
        <v>3582</v>
      </c>
      <c r="E604" t="s">
        <v>106</v>
      </c>
      <c r="F604">
        <v>0</v>
      </c>
      <c r="G604">
        <v>0</v>
      </c>
      <c r="I604">
        <v>0</v>
      </c>
      <c r="J604">
        <v>0</v>
      </c>
      <c r="K604">
        <v>0</v>
      </c>
      <c r="L604">
        <v>0</v>
      </c>
      <c r="M604">
        <v>0</v>
      </c>
      <c r="O604">
        <v>70</v>
      </c>
    </row>
    <row r="605" spans="1:15" x14ac:dyDescent="0.45">
      <c r="A605" t="s">
        <v>61</v>
      </c>
      <c r="B605">
        <v>2018</v>
      </c>
      <c r="C605" t="s">
        <v>3553</v>
      </c>
      <c r="D605" t="s">
        <v>3583</v>
      </c>
      <c r="E605" t="s">
        <v>106</v>
      </c>
      <c r="F605">
        <v>0</v>
      </c>
      <c r="G605">
        <v>0</v>
      </c>
      <c r="I605">
        <v>0</v>
      </c>
      <c r="J605">
        <v>0</v>
      </c>
      <c r="K605">
        <v>0</v>
      </c>
      <c r="L605">
        <v>0</v>
      </c>
      <c r="M605">
        <v>0</v>
      </c>
      <c r="O605">
        <v>60</v>
      </c>
    </row>
    <row r="606" spans="1:15" x14ac:dyDescent="0.45">
      <c r="A606" t="s">
        <v>61</v>
      </c>
      <c r="B606">
        <v>2018</v>
      </c>
      <c r="C606" t="s">
        <v>3553</v>
      </c>
      <c r="D606" t="s">
        <v>3584</v>
      </c>
      <c r="E606" t="s">
        <v>106</v>
      </c>
      <c r="F606">
        <v>217.42999267578125</v>
      </c>
      <c r="G606">
        <v>0</v>
      </c>
      <c r="H606">
        <v>21.626810073852539</v>
      </c>
      <c r="I606">
        <v>0</v>
      </c>
      <c r="J606">
        <v>0</v>
      </c>
      <c r="K606">
        <v>0</v>
      </c>
      <c r="L606">
        <v>0</v>
      </c>
      <c r="M606">
        <v>27.2</v>
      </c>
      <c r="N606">
        <v>3</v>
      </c>
      <c r="O606">
        <v>60</v>
      </c>
    </row>
    <row r="607" spans="1:15" x14ac:dyDescent="0.45">
      <c r="A607" t="s">
        <v>61</v>
      </c>
      <c r="B607">
        <v>2018</v>
      </c>
      <c r="C607" t="s">
        <v>3554</v>
      </c>
      <c r="D607" t="s">
        <v>3585</v>
      </c>
      <c r="E607" t="s">
        <v>266</v>
      </c>
      <c r="F607">
        <v>11</v>
      </c>
      <c r="G607">
        <v>0</v>
      </c>
      <c r="H607">
        <v>11</v>
      </c>
      <c r="I607">
        <v>0</v>
      </c>
      <c r="J607">
        <v>0</v>
      </c>
      <c r="K607">
        <v>0</v>
      </c>
      <c r="L607">
        <v>0</v>
      </c>
      <c r="M607">
        <v>0</v>
      </c>
      <c r="N607">
        <v>3</v>
      </c>
      <c r="O607">
        <v>45</v>
      </c>
    </row>
    <row r="608" spans="1:15" x14ac:dyDescent="0.45">
      <c r="A608" t="s">
        <v>61</v>
      </c>
      <c r="B608">
        <v>2018</v>
      </c>
      <c r="C608" t="s">
        <v>3554</v>
      </c>
      <c r="D608" t="s">
        <v>3586</v>
      </c>
      <c r="E608" t="s">
        <v>266</v>
      </c>
      <c r="F608">
        <v>42</v>
      </c>
      <c r="G608">
        <v>3.5999999046325684</v>
      </c>
      <c r="H608">
        <v>10.645161628723145</v>
      </c>
      <c r="I608">
        <v>0</v>
      </c>
      <c r="J608">
        <v>0</v>
      </c>
      <c r="K608">
        <v>0</v>
      </c>
      <c r="L608">
        <v>0</v>
      </c>
      <c r="M608">
        <v>11</v>
      </c>
      <c r="N608">
        <v>3</v>
      </c>
      <c r="O608">
        <v>40</v>
      </c>
    </row>
    <row r="609" spans="1:15" x14ac:dyDescent="0.45">
      <c r="A609" t="s">
        <v>61</v>
      </c>
      <c r="B609">
        <v>2018</v>
      </c>
      <c r="C609" t="s">
        <v>3554</v>
      </c>
      <c r="D609" t="s">
        <v>3587</v>
      </c>
      <c r="E609" t="s">
        <v>266</v>
      </c>
      <c r="F609">
        <v>79</v>
      </c>
      <c r="G609">
        <v>23.799999237060547</v>
      </c>
      <c r="H609">
        <v>18.924051284790039</v>
      </c>
      <c r="I609">
        <v>0</v>
      </c>
      <c r="J609">
        <v>0.1</v>
      </c>
      <c r="K609">
        <v>0.1</v>
      </c>
      <c r="L609">
        <v>0</v>
      </c>
      <c r="M609">
        <v>0</v>
      </c>
      <c r="N609">
        <v>2.9000000953674316</v>
      </c>
      <c r="O609">
        <v>35</v>
      </c>
    </row>
    <row r="610" spans="1:15" x14ac:dyDescent="0.45">
      <c r="A610" t="s">
        <v>61</v>
      </c>
      <c r="B610">
        <v>2018</v>
      </c>
      <c r="C610" t="s">
        <v>3554</v>
      </c>
      <c r="D610" t="s">
        <v>3588</v>
      </c>
      <c r="E610" t="s">
        <v>266</v>
      </c>
      <c r="F610">
        <v>3</v>
      </c>
      <c r="G610">
        <v>0</v>
      </c>
      <c r="H610">
        <v>23</v>
      </c>
      <c r="I610">
        <v>0</v>
      </c>
      <c r="J610">
        <v>0</v>
      </c>
      <c r="K610">
        <v>0</v>
      </c>
      <c r="L610">
        <v>0</v>
      </c>
      <c r="M610">
        <v>0</v>
      </c>
      <c r="N610">
        <v>3</v>
      </c>
      <c r="O610">
        <v>35</v>
      </c>
    </row>
    <row r="611" spans="1:15" x14ac:dyDescent="0.45">
      <c r="A611" t="s">
        <v>61</v>
      </c>
      <c r="B611">
        <v>2018</v>
      </c>
      <c r="C611" t="s">
        <v>3554</v>
      </c>
      <c r="D611" t="s">
        <v>3589</v>
      </c>
      <c r="E611" t="s">
        <v>266</v>
      </c>
      <c r="F611">
        <v>0</v>
      </c>
      <c r="G611">
        <v>0</v>
      </c>
      <c r="I611">
        <v>0</v>
      </c>
      <c r="J611">
        <v>0</v>
      </c>
      <c r="K611">
        <v>0</v>
      </c>
      <c r="L611">
        <v>0</v>
      </c>
      <c r="M611">
        <v>0</v>
      </c>
      <c r="O611">
        <v>40</v>
      </c>
    </row>
    <row r="612" spans="1:15" x14ac:dyDescent="0.45">
      <c r="A612" t="s">
        <v>61</v>
      </c>
      <c r="B612">
        <v>2018</v>
      </c>
      <c r="C612" t="s">
        <v>3554</v>
      </c>
      <c r="D612" t="s">
        <v>3590</v>
      </c>
      <c r="E612" t="s">
        <v>266</v>
      </c>
      <c r="F612">
        <v>0</v>
      </c>
      <c r="G612">
        <v>0</v>
      </c>
      <c r="I612">
        <v>0</v>
      </c>
      <c r="J612">
        <v>0</v>
      </c>
      <c r="K612">
        <v>0</v>
      </c>
      <c r="L612">
        <v>0</v>
      </c>
      <c r="M612">
        <v>0</v>
      </c>
      <c r="O612">
        <v>35</v>
      </c>
    </row>
    <row r="613" spans="1:15" x14ac:dyDescent="0.45">
      <c r="A613" t="s">
        <v>61</v>
      </c>
      <c r="B613">
        <v>2018</v>
      </c>
      <c r="C613" t="s">
        <v>3554</v>
      </c>
      <c r="D613" t="s">
        <v>3591</v>
      </c>
      <c r="E613" t="s">
        <v>266</v>
      </c>
      <c r="F613">
        <v>107</v>
      </c>
      <c r="G613">
        <v>7.5999999046325684</v>
      </c>
      <c r="H613">
        <v>14.735631942749023</v>
      </c>
      <c r="I613">
        <v>0</v>
      </c>
      <c r="J613">
        <v>0</v>
      </c>
      <c r="K613">
        <v>0</v>
      </c>
      <c r="L613">
        <v>0</v>
      </c>
      <c r="M613">
        <v>20</v>
      </c>
      <c r="N613">
        <v>3</v>
      </c>
      <c r="O613">
        <v>35</v>
      </c>
    </row>
    <row r="614" spans="1:15" x14ac:dyDescent="0.45">
      <c r="A614" t="s">
        <v>61</v>
      </c>
      <c r="B614">
        <v>2018</v>
      </c>
      <c r="C614" t="s">
        <v>3554</v>
      </c>
      <c r="D614" t="s">
        <v>3592</v>
      </c>
      <c r="E614" t="s">
        <v>266</v>
      </c>
      <c r="F614">
        <v>0</v>
      </c>
      <c r="G614">
        <v>0</v>
      </c>
      <c r="I614">
        <v>0</v>
      </c>
      <c r="J614">
        <v>0</v>
      </c>
      <c r="K614">
        <v>0</v>
      </c>
      <c r="L614">
        <v>0</v>
      </c>
      <c r="M614">
        <v>0</v>
      </c>
      <c r="O614">
        <v>35</v>
      </c>
    </row>
    <row r="615" spans="1:15" x14ac:dyDescent="0.45">
      <c r="A615" t="s">
        <v>61</v>
      </c>
      <c r="B615">
        <v>2018</v>
      </c>
      <c r="C615" t="s">
        <v>3554</v>
      </c>
      <c r="D615" t="s">
        <v>3593</v>
      </c>
      <c r="E615" t="s">
        <v>266</v>
      </c>
      <c r="F615">
        <v>1</v>
      </c>
      <c r="G615">
        <v>0</v>
      </c>
      <c r="H615">
        <v>13</v>
      </c>
      <c r="I615">
        <v>0</v>
      </c>
      <c r="J615">
        <v>0</v>
      </c>
      <c r="K615">
        <v>0</v>
      </c>
      <c r="L615">
        <v>0</v>
      </c>
      <c r="M615">
        <v>0</v>
      </c>
      <c r="N615">
        <v>3</v>
      </c>
      <c r="O615">
        <v>40</v>
      </c>
    </row>
    <row r="616" spans="1:15" x14ac:dyDescent="0.45">
      <c r="A616" t="s">
        <v>61</v>
      </c>
      <c r="B616">
        <v>2018</v>
      </c>
      <c r="C616" t="s">
        <v>3555</v>
      </c>
      <c r="D616" t="s">
        <v>3594</v>
      </c>
      <c r="E616" t="s">
        <v>266</v>
      </c>
      <c r="F616">
        <v>23</v>
      </c>
      <c r="G616">
        <v>10.800000190734863</v>
      </c>
      <c r="H616">
        <v>29.34782600402832</v>
      </c>
      <c r="I616">
        <v>0</v>
      </c>
      <c r="J616">
        <v>0</v>
      </c>
      <c r="K616">
        <v>0</v>
      </c>
      <c r="L616">
        <v>0</v>
      </c>
      <c r="M616">
        <v>0</v>
      </c>
      <c r="N616">
        <v>3.2300000190734863</v>
      </c>
      <c r="O616">
        <v>40</v>
      </c>
    </row>
    <row r="617" spans="1:15" x14ac:dyDescent="0.45">
      <c r="A617" t="s">
        <v>62</v>
      </c>
      <c r="B617">
        <v>2018</v>
      </c>
      <c r="C617" t="s">
        <v>3546</v>
      </c>
      <c r="D617" t="s">
        <v>3557</v>
      </c>
      <c r="E617" t="s">
        <v>106</v>
      </c>
      <c r="F617">
        <v>1.5142999887466431</v>
      </c>
      <c r="G617">
        <v>0</v>
      </c>
      <c r="H617">
        <v>43.000030517578125</v>
      </c>
      <c r="I617">
        <v>0</v>
      </c>
      <c r="J617">
        <v>0</v>
      </c>
      <c r="K617">
        <v>0</v>
      </c>
      <c r="L617">
        <v>0</v>
      </c>
      <c r="M617">
        <v>0</v>
      </c>
      <c r="N617">
        <v>3</v>
      </c>
      <c r="O617">
        <v>70</v>
      </c>
    </row>
    <row r="618" spans="1:15" x14ac:dyDescent="0.45">
      <c r="A618" t="s">
        <v>62</v>
      </c>
      <c r="B618">
        <v>2018</v>
      </c>
      <c r="C618" t="s">
        <v>3546</v>
      </c>
      <c r="D618" t="s">
        <v>3558</v>
      </c>
      <c r="E618" t="s">
        <v>106</v>
      </c>
      <c r="F618">
        <v>39.067741394042969</v>
      </c>
      <c r="G618">
        <v>0</v>
      </c>
      <c r="H618">
        <v>35.539394378662109</v>
      </c>
      <c r="I618">
        <v>0</v>
      </c>
      <c r="J618">
        <v>0</v>
      </c>
      <c r="K618">
        <v>0.01</v>
      </c>
      <c r="L618">
        <v>0</v>
      </c>
      <c r="M618">
        <v>0</v>
      </c>
      <c r="N618">
        <v>3.0699999332427979</v>
      </c>
      <c r="O618">
        <v>70</v>
      </c>
    </row>
    <row r="619" spans="1:15" x14ac:dyDescent="0.45">
      <c r="A619" t="s">
        <v>62</v>
      </c>
      <c r="B619">
        <v>2018</v>
      </c>
      <c r="C619" t="s">
        <v>3546</v>
      </c>
      <c r="D619" t="s">
        <v>3559</v>
      </c>
      <c r="E619" t="s">
        <v>106</v>
      </c>
      <c r="F619">
        <v>231.39140319824219</v>
      </c>
      <c r="G619">
        <v>1.3287719488143921</v>
      </c>
      <c r="H619">
        <v>13.526090621948242</v>
      </c>
      <c r="I619">
        <v>0.01</v>
      </c>
      <c r="J619">
        <v>0</v>
      </c>
      <c r="K619">
        <v>7.0000000000000001E-3</v>
      </c>
      <c r="L619">
        <v>0</v>
      </c>
      <c r="M619">
        <v>0</v>
      </c>
      <c r="N619">
        <v>3.4600000381469727</v>
      </c>
      <c r="O619">
        <v>45</v>
      </c>
    </row>
    <row r="620" spans="1:15" x14ac:dyDescent="0.45">
      <c r="A620" t="s">
        <v>62</v>
      </c>
      <c r="B620">
        <v>2018</v>
      </c>
      <c r="C620" t="s">
        <v>3547</v>
      </c>
      <c r="D620" t="s">
        <v>3560</v>
      </c>
      <c r="E620" t="s">
        <v>106</v>
      </c>
      <c r="F620">
        <v>0</v>
      </c>
      <c r="G620">
        <v>0</v>
      </c>
      <c r="I620">
        <v>0</v>
      </c>
      <c r="J620">
        <v>0</v>
      </c>
      <c r="K620">
        <v>0</v>
      </c>
      <c r="L620">
        <v>0</v>
      </c>
      <c r="M620">
        <v>0</v>
      </c>
      <c r="O620">
        <v>60</v>
      </c>
    </row>
    <row r="621" spans="1:15" x14ac:dyDescent="0.45">
      <c r="A621" t="s">
        <v>62</v>
      </c>
      <c r="B621">
        <v>2018</v>
      </c>
      <c r="C621" t="s">
        <v>3547</v>
      </c>
      <c r="D621" t="s">
        <v>3561</v>
      </c>
      <c r="E621" t="s">
        <v>106</v>
      </c>
      <c r="F621">
        <v>3499.572998046875</v>
      </c>
      <c r="G621">
        <v>134.85415649414063</v>
      </c>
      <c r="H621">
        <v>33.870689392089844</v>
      </c>
      <c r="I621">
        <v>0.02</v>
      </c>
      <c r="J621">
        <v>0.02</v>
      </c>
      <c r="K621">
        <v>2.9000000000000001E-2</v>
      </c>
      <c r="L621">
        <v>0</v>
      </c>
      <c r="M621">
        <v>0</v>
      </c>
      <c r="N621">
        <v>3.130000114440918</v>
      </c>
      <c r="O621">
        <v>60</v>
      </c>
    </row>
    <row r="622" spans="1:15" x14ac:dyDescent="0.45">
      <c r="A622" t="s">
        <v>62</v>
      </c>
      <c r="B622">
        <v>2018</v>
      </c>
      <c r="C622" t="s">
        <v>3547</v>
      </c>
      <c r="D622" t="s">
        <v>3562</v>
      </c>
      <c r="E622" t="s">
        <v>106</v>
      </c>
      <c r="F622">
        <v>0</v>
      </c>
      <c r="G622">
        <v>0</v>
      </c>
      <c r="I622">
        <v>0</v>
      </c>
      <c r="J622">
        <v>0</v>
      </c>
      <c r="K622">
        <v>0</v>
      </c>
      <c r="L622">
        <v>0</v>
      </c>
      <c r="M622">
        <v>0</v>
      </c>
      <c r="O622">
        <v>60</v>
      </c>
    </row>
    <row r="623" spans="1:15" x14ac:dyDescent="0.45">
      <c r="A623" t="s">
        <v>62</v>
      </c>
      <c r="B623">
        <v>2018</v>
      </c>
      <c r="C623" t="s">
        <v>3600</v>
      </c>
      <c r="D623" t="s">
        <v>3601</v>
      </c>
      <c r="E623" t="s">
        <v>266</v>
      </c>
      <c r="F623">
        <v>52990</v>
      </c>
      <c r="G623">
        <v>1870.0999755859375</v>
      </c>
      <c r="H623">
        <v>32.980937957763672</v>
      </c>
      <c r="I623">
        <v>0.01</v>
      </c>
      <c r="J623">
        <v>0.02</v>
      </c>
      <c r="K623">
        <v>2.4E-2</v>
      </c>
      <c r="L623">
        <v>0</v>
      </c>
      <c r="M623">
        <v>0</v>
      </c>
      <c r="N623">
        <v>3.25</v>
      </c>
      <c r="O623">
        <v>60</v>
      </c>
    </row>
    <row r="624" spans="1:15" x14ac:dyDescent="0.45">
      <c r="A624" t="s">
        <v>62</v>
      </c>
      <c r="B624">
        <v>2018</v>
      </c>
      <c r="C624" t="s">
        <v>3600</v>
      </c>
      <c r="D624" t="s">
        <v>3602</v>
      </c>
      <c r="E624" t="s">
        <v>266</v>
      </c>
      <c r="F624">
        <v>52</v>
      </c>
      <c r="G624">
        <v>3.5999999046325684</v>
      </c>
      <c r="H624">
        <v>37.038459777832031</v>
      </c>
      <c r="I624">
        <v>0.26</v>
      </c>
      <c r="J624">
        <v>0.18</v>
      </c>
      <c r="K624">
        <v>0.28799999999999998</v>
      </c>
      <c r="L624">
        <v>0</v>
      </c>
      <c r="M624">
        <v>0</v>
      </c>
      <c r="N624">
        <v>2.3499999046325684</v>
      </c>
      <c r="O624">
        <v>60</v>
      </c>
    </row>
    <row r="625" spans="1:15" x14ac:dyDescent="0.45">
      <c r="A625" t="s">
        <v>62</v>
      </c>
      <c r="B625">
        <v>2018</v>
      </c>
      <c r="C625" t="s">
        <v>3600</v>
      </c>
      <c r="D625" t="s">
        <v>3541</v>
      </c>
      <c r="E625" t="s">
        <v>266</v>
      </c>
      <c r="F625">
        <v>1407</v>
      </c>
      <c r="G625">
        <v>228.19999694824219</v>
      </c>
      <c r="H625">
        <v>30.717128753662109</v>
      </c>
      <c r="I625">
        <v>0.11</v>
      </c>
      <c r="J625">
        <v>0.06</v>
      </c>
      <c r="K625">
        <v>0.17</v>
      </c>
      <c r="L625">
        <v>0</v>
      </c>
      <c r="M625">
        <v>0</v>
      </c>
      <c r="N625">
        <v>2.9900000095367432</v>
      </c>
      <c r="O625">
        <v>45</v>
      </c>
    </row>
    <row r="626" spans="1:15" x14ac:dyDescent="0.45">
      <c r="A626" t="s">
        <v>62</v>
      </c>
      <c r="B626">
        <v>2018</v>
      </c>
      <c r="C626" t="s">
        <v>3548</v>
      </c>
      <c r="D626" t="s">
        <v>3563</v>
      </c>
      <c r="E626" t="s">
        <v>266</v>
      </c>
      <c r="F626">
        <v>118</v>
      </c>
      <c r="H626">
        <v>30.076271057128906</v>
      </c>
      <c r="I626">
        <v>0.13</v>
      </c>
      <c r="J626">
        <v>0.05</v>
      </c>
      <c r="K626">
        <v>0.127</v>
      </c>
      <c r="L626">
        <v>0</v>
      </c>
      <c r="M626">
        <v>0</v>
      </c>
      <c r="N626">
        <v>2.7999999523162842</v>
      </c>
    </row>
    <row r="627" spans="1:15" x14ac:dyDescent="0.45">
      <c r="A627" t="s">
        <v>62</v>
      </c>
      <c r="B627">
        <v>2018</v>
      </c>
      <c r="C627" t="s">
        <v>196</v>
      </c>
      <c r="D627" t="s">
        <v>3564</v>
      </c>
      <c r="E627" t="s">
        <v>266</v>
      </c>
      <c r="F627">
        <v>0</v>
      </c>
      <c r="G627">
        <v>0</v>
      </c>
      <c r="I627">
        <v>0</v>
      </c>
      <c r="J627">
        <v>0</v>
      </c>
      <c r="K627">
        <v>0</v>
      </c>
      <c r="L627">
        <v>0</v>
      </c>
      <c r="M627">
        <v>0</v>
      </c>
      <c r="O627">
        <v>45</v>
      </c>
    </row>
    <row r="628" spans="1:15" x14ac:dyDescent="0.45">
      <c r="A628" t="s">
        <v>62</v>
      </c>
      <c r="B628">
        <v>2018</v>
      </c>
      <c r="C628" t="s">
        <v>196</v>
      </c>
      <c r="D628" t="s">
        <v>3565</v>
      </c>
      <c r="E628" t="s">
        <v>266</v>
      </c>
      <c r="F628">
        <v>30</v>
      </c>
      <c r="G628">
        <v>0</v>
      </c>
      <c r="H628">
        <v>8.8000001907348633</v>
      </c>
      <c r="I628">
        <v>0</v>
      </c>
      <c r="J628">
        <v>0</v>
      </c>
      <c r="K628">
        <v>0.1</v>
      </c>
      <c r="L628">
        <v>0</v>
      </c>
      <c r="M628">
        <v>0</v>
      </c>
      <c r="N628">
        <v>3.690000057220459</v>
      </c>
      <c r="O628">
        <v>40</v>
      </c>
    </row>
    <row r="629" spans="1:15" x14ac:dyDescent="0.45">
      <c r="A629" t="s">
        <v>62</v>
      </c>
      <c r="B629">
        <v>2018</v>
      </c>
      <c r="C629" t="s">
        <v>196</v>
      </c>
      <c r="D629" t="s">
        <v>3566</v>
      </c>
      <c r="E629" t="s">
        <v>266</v>
      </c>
      <c r="F629">
        <v>198</v>
      </c>
      <c r="G629">
        <v>0.89999997615814209</v>
      </c>
      <c r="H629">
        <v>11.797979354858398</v>
      </c>
      <c r="I629">
        <v>0</v>
      </c>
      <c r="J629">
        <v>0</v>
      </c>
      <c r="K629">
        <v>7.0000000000000007E-2</v>
      </c>
      <c r="L629">
        <v>0</v>
      </c>
      <c r="M629">
        <v>0</v>
      </c>
      <c r="N629">
        <v>3.4600000381469727</v>
      </c>
      <c r="O629">
        <v>40</v>
      </c>
    </row>
    <row r="630" spans="1:15" x14ac:dyDescent="0.45">
      <c r="A630" t="s">
        <v>62</v>
      </c>
      <c r="B630">
        <v>2018</v>
      </c>
      <c r="C630" t="s">
        <v>196</v>
      </c>
      <c r="D630" t="s">
        <v>3567</v>
      </c>
      <c r="E630" t="s">
        <v>266</v>
      </c>
      <c r="F630">
        <v>29</v>
      </c>
      <c r="G630">
        <v>23</v>
      </c>
      <c r="H630">
        <v>39.551723480224609</v>
      </c>
      <c r="I630">
        <v>0.17</v>
      </c>
      <c r="J630">
        <v>0.2</v>
      </c>
      <c r="K630">
        <v>0.45</v>
      </c>
      <c r="L630">
        <v>0</v>
      </c>
      <c r="M630">
        <v>0</v>
      </c>
      <c r="N630">
        <v>2.4600000381469727</v>
      </c>
      <c r="O630">
        <v>35</v>
      </c>
    </row>
    <row r="631" spans="1:15" x14ac:dyDescent="0.45">
      <c r="A631" t="s">
        <v>62</v>
      </c>
      <c r="B631">
        <v>2018</v>
      </c>
      <c r="C631" t="s">
        <v>196</v>
      </c>
      <c r="D631" t="s">
        <v>3568</v>
      </c>
      <c r="E631" t="s">
        <v>266</v>
      </c>
      <c r="F631">
        <v>8350</v>
      </c>
      <c r="G631">
        <v>846</v>
      </c>
      <c r="H631">
        <v>15.303473472595215</v>
      </c>
      <c r="I631">
        <v>0.03</v>
      </c>
      <c r="J631">
        <v>0.01</v>
      </c>
      <c r="K631">
        <v>3.9E-2</v>
      </c>
      <c r="L631">
        <v>0</v>
      </c>
      <c r="M631">
        <v>0</v>
      </c>
      <c r="N631">
        <v>3.369999885559082</v>
      </c>
      <c r="O631">
        <v>35</v>
      </c>
    </row>
    <row r="632" spans="1:15" x14ac:dyDescent="0.45">
      <c r="A632" t="s">
        <v>62</v>
      </c>
      <c r="B632">
        <v>2018</v>
      </c>
      <c r="C632" t="s">
        <v>3549</v>
      </c>
      <c r="D632" t="s">
        <v>3569</v>
      </c>
      <c r="E632" t="s">
        <v>266</v>
      </c>
      <c r="F632">
        <v>1398</v>
      </c>
      <c r="G632">
        <v>270.79998779296875</v>
      </c>
      <c r="H632">
        <v>24.947067260742188</v>
      </c>
      <c r="I632">
        <v>0.02</v>
      </c>
      <c r="J632">
        <v>0.04</v>
      </c>
      <c r="K632">
        <v>1.7999999999999999E-2</v>
      </c>
      <c r="L632">
        <v>0</v>
      </c>
      <c r="M632">
        <v>0</v>
      </c>
      <c r="N632">
        <v>3.3199999332427979</v>
      </c>
      <c r="O632">
        <v>45</v>
      </c>
    </row>
    <row r="633" spans="1:15" x14ac:dyDescent="0.45">
      <c r="A633" t="s">
        <v>62</v>
      </c>
      <c r="B633">
        <v>2018</v>
      </c>
      <c r="C633" t="s">
        <v>3549</v>
      </c>
      <c r="D633" t="s">
        <v>3570</v>
      </c>
      <c r="E633" t="s">
        <v>266</v>
      </c>
      <c r="F633">
        <v>5895</v>
      </c>
      <c r="G633">
        <v>1253.800048828125</v>
      </c>
      <c r="H633">
        <v>26.304664611816406</v>
      </c>
      <c r="I633">
        <v>7.0000000000000007E-2</v>
      </c>
      <c r="J633">
        <v>0.03</v>
      </c>
      <c r="K633">
        <v>7.6999999999999999E-2</v>
      </c>
      <c r="L633">
        <v>0</v>
      </c>
      <c r="M633">
        <v>0</v>
      </c>
      <c r="N633">
        <v>3.1800000667572021</v>
      </c>
      <c r="O633">
        <v>45</v>
      </c>
    </row>
    <row r="634" spans="1:15" x14ac:dyDescent="0.45">
      <c r="A634" t="s">
        <v>62</v>
      </c>
      <c r="B634">
        <v>2018</v>
      </c>
      <c r="C634" t="s">
        <v>3549</v>
      </c>
      <c r="D634" t="s">
        <v>3571</v>
      </c>
      <c r="E634" t="s">
        <v>266</v>
      </c>
      <c r="F634">
        <v>10</v>
      </c>
      <c r="G634">
        <v>0.80000001192092896</v>
      </c>
      <c r="H634">
        <v>18.299999237060547</v>
      </c>
      <c r="I634">
        <v>0</v>
      </c>
      <c r="J634">
        <v>0</v>
      </c>
      <c r="K634">
        <v>0.1</v>
      </c>
      <c r="L634">
        <v>0</v>
      </c>
      <c r="M634">
        <v>0</v>
      </c>
      <c r="N634">
        <v>3.5999999046325684</v>
      </c>
      <c r="O634">
        <v>45</v>
      </c>
    </row>
    <row r="635" spans="1:15" x14ac:dyDescent="0.45">
      <c r="A635" t="s">
        <v>62</v>
      </c>
      <c r="B635">
        <v>2018</v>
      </c>
      <c r="C635" t="s">
        <v>3550</v>
      </c>
      <c r="D635" t="s">
        <v>3572</v>
      </c>
      <c r="E635" t="s">
        <v>106</v>
      </c>
      <c r="F635">
        <v>710.58282470703125</v>
      </c>
      <c r="G635">
        <v>0.18195000290870667</v>
      </c>
      <c r="H635">
        <v>18.184398651123047</v>
      </c>
      <c r="I635">
        <v>0</v>
      </c>
      <c r="J635">
        <v>0</v>
      </c>
      <c r="K635">
        <v>1E-3</v>
      </c>
      <c r="L635">
        <v>0</v>
      </c>
      <c r="M635">
        <v>0</v>
      </c>
      <c r="N635">
        <v>3.6400001049041748</v>
      </c>
      <c r="O635">
        <v>70</v>
      </c>
    </row>
    <row r="636" spans="1:15" x14ac:dyDescent="0.45">
      <c r="A636" t="s">
        <v>62</v>
      </c>
      <c r="B636">
        <v>2018</v>
      </c>
      <c r="C636" t="s">
        <v>3551</v>
      </c>
      <c r="D636" t="s">
        <v>3573</v>
      </c>
      <c r="E636" t="s">
        <v>106</v>
      </c>
      <c r="F636">
        <v>1191.1419677734375</v>
      </c>
      <c r="G636">
        <v>31.843572616577148</v>
      </c>
      <c r="H636">
        <v>32.066501617431641</v>
      </c>
      <c r="I636">
        <v>0.01</v>
      </c>
      <c r="J636">
        <v>0.01</v>
      </c>
      <c r="K636">
        <v>1.4999999999999999E-2</v>
      </c>
      <c r="L636">
        <v>0</v>
      </c>
      <c r="M636">
        <v>0</v>
      </c>
      <c r="N636">
        <v>3.2000000476837158</v>
      </c>
      <c r="O636">
        <v>60</v>
      </c>
    </row>
    <row r="637" spans="1:15" x14ac:dyDescent="0.45">
      <c r="A637" t="s">
        <v>62</v>
      </c>
      <c r="B637">
        <v>2018</v>
      </c>
      <c r="C637" t="s">
        <v>3552</v>
      </c>
      <c r="D637" t="s">
        <v>3574</v>
      </c>
      <c r="E637" t="s">
        <v>106</v>
      </c>
      <c r="F637">
        <v>0</v>
      </c>
      <c r="G637">
        <v>0</v>
      </c>
      <c r="I637">
        <v>0</v>
      </c>
      <c r="J637">
        <v>0</v>
      </c>
      <c r="K637">
        <v>0</v>
      </c>
      <c r="L637">
        <v>0</v>
      </c>
      <c r="M637">
        <v>0</v>
      </c>
      <c r="O637">
        <v>70</v>
      </c>
    </row>
    <row r="638" spans="1:15" x14ac:dyDescent="0.45">
      <c r="A638" t="s">
        <v>62</v>
      </c>
      <c r="B638">
        <v>2018</v>
      </c>
      <c r="C638" t="s">
        <v>3552</v>
      </c>
      <c r="D638" t="s">
        <v>3575</v>
      </c>
      <c r="E638" t="s">
        <v>106</v>
      </c>
      <c r="F638">
        <v>0</v>
      </c>
      <c r="G638">
        <v>0</v>
      </c>
      <c r="I638">
        <v>0</v>
      </c>
      <c r="J638">
        <v>0</v>
      </c>
      <c r="K638">
        <v>0</v>
      </c>
      <c r="L638">
        <v>0</v>
      </c>
      <c r="M638">
        <v>0</v>
      </c>
      <c r="O638">
        <v>70</v>
      </c>
    </row>
    <row r="639" spans="1:15" x14ac:dyDescent="0.45">
      <c r="A639" t="s">
        <v>62</v>
      </c>
      <c r="B639">
        <v>2018</v>
      </c>
      <c r="C639" t="s">
        <v>3552</v>
      </c>
      <c r="D639" t="s">
        <v>3576</v>
      </c>
      <c r="E639" t="s">
        <v>106</v>
      </c>
      <c r="F639">
        <v>0</v>
      </c>
      <c r="G639">
        <v>0</v>
      </c>
      <c r="I639">
        <v>0</v>
      </c>
      <c r="J639">
        <v>0</v>
      </c>
      <c r="K639">
        <v>0</v>
      </c>
      <c r="L639">
        <v>0</v>
      </c>
      <c r="M639">
        <v>0</v>
      </c>
      <c r="O639">
        <v>70</v>
      </c>
    </row>
    <row r="640" spans="1:15" x14ac:dyDescent="0.45">
      <c r="A640" t="s">
        <v>62</v>
      </c>
      <c r="B640">
        <v>2018</v>
      </c>
      <c r="C640" t="s">
        <v>3552</v>
      </c>
      <c r="D640" t="s">
        <v>3577</v>
      </c>
      <c r="E640" t="s">
        <v>106</v>
      </c>
      <c r="F640">
        <v>0.2180200070142746</v>
      </c>
      <c r="G640">
        <v>0</v>
      </c>
      <c r="H640">
        <v>13.263238906860352</v>
      </c>
      <c r="I640">
        <v>0</v>
      </c>
      <c r="J640">
        <v>0</v>
      </c>
      <c r="K640">
        <v>0</v>
      </c>
      <c r="L640">
        <v>0</v>
      </c>
      <c r="M640">
        <v>0</v>
      </c>
      <c r="N640">
        <v>3.5</v>
      </c>
      <c r="O640">
        <v>45</v>
      </c>
    </row>
    <row r="641" spans="1:15" x14ac:dyDescent="0.45">
      <c r="A641" t="s">
        <v>62</v>
      </c>
      <c r="B641">
        <v>2018</v>
      </c>
      <c r="C641" t="s">
        <v>3552</v>
      </c>
      <c r="D641" t="s">
        <v>3578</v>
      </c>
      <c r="E641" t="s">
        <v>106</v>
      </c>
      <c r="F641">
        <v>0</v>
      </c>
      <c r="G641">
        <v>0</v>
      </c>
      <c r="I641">
        <v>0</v>
      </c>
      <c r="J641">
        <v>0</v>
      </c>
      <c r="K641">
        <v>0</v>
      </c>
      <c r="L641">
        <v>0</v>
      </c>
      <c r="M641">
        <v>0</v>
      </c>
      <c r="O641">
        <v>70</v>
      </c>
    </row>
    <row r="642" spans="1:15" x14ac:dyDescent="0.45">
      <c r="A642" t="s">
        <v>62</v>
      </c>
      <c r="B642">
        <v>2018</v>
      </c>
      <c r="C642" t="s">
        <v>3552</v>
      </c>
      <c r="D642" t="s">
        <v>3579</v>
      </c>
      <c r="E642" t="s">
        <v>106</v>
      </c>
      <c r="F642">
        <v>8.4708404541015625</v>
      </c>
      <c r="G642">
        <v>0</v>
      </c>
      <c r="H642">
        <v>49.206012725830078</v>
      </c>
      <c r="I642">
        <v>0</v>
      </c>
      <c r="J642">
        <v>0</v>
      </c>
      <c r="K642">
        <v>0.25</v>
      </c>
      <c r="L642">
        <v>0</v>
      </c>
      <c r="M642">
        <v>0</v>
      </c>
      <c r="N642">
        <v>3</v>
      </c>
      <c r="O642">
        <v>70</v>
      </c>
    </row>
    <row r="643" spans="1:15" x14ac:dyDescent="0.45">
      <c r="A643" t="s">
        <v>62</v>
      </c>
      <c r="B643">
        <v>2018</v>
      </c>
      <c r="C643" t="s">
        <v>3552</v>
      </c>
      <c r="D643" t="s">
        <v>3580</v>
      </c>
      <c r="E643" t="s">
        <v>106</v>
      </c>
      <c r="F643">
        <v>2.96343994140625</v>
      </c>
      <c r="G643">
        <v>0</v>
      </c>
      <c r="H643">
        <v>33.000019073486328</v>
      </c>
      <c r="I643">
        <v>0</v>
      </c>
      <c r="J643">
        <v>0</v>
      </c>
      <c r="K643">
        <v>0</v>
      </c>
      <c r="L643">
        <v>0</v>
      </c>
      <c r="M643">
        <v>0</v>
      </c>
      <c r="N643">
        <v>3</v>
      </c>
      <c r="O643">
        <v>70</v>
      </c>
    </row>
    <row r="644" spans="1:15" x14ac:dyDescent="0.45">
      <c r="A644" t="s">
        <v>62</v>
      </c>
      <c r="B644">
        <v>2018</v>
      </c>
      <c r="C644" t="s">
        <v>3552</v>
      </c>
      <c r="D644" t="s">
        <v>3581</v>
      </c>
      <c r="E644" t="s">
        <v>106</v>
      </c>
      <c r="F644">
        <v>10.518650054931641</v>
      </c>
      <c r="G644">
        <v>2.5599999353289604E-3</v>
      </c>
      <c r="H644">
        <v>12.607917785644531</v>
      </c>
      <c r="I644">
        <v>0</v>
      </c>
      <c r="J644">
        <v>0</v>
      </c>
      <c r="K644">
        <v>0</v>
      </c>
      <c r="L644">
        <v>0</v>
      </c>
      <c r="M644">
        <v>0</v>
      </c>
      <c r="N644">
        <v>3.5899999141693115</v>
      </c>
      <c r="O644">
        <v>45</v>
      </c>
    </row>
    <row r="645" spans="1:15" x14ac:dyDescent="0.45">
      <c r="A645" t="s">
        <v>62</v>
      </c>
      <c r="B645">
        <v>2018</v>
      </c>
      <c r="C645" t="s">
        <v>3552</v>
      </c>
      <c r="D645" t="s">
        <v>3582</v>
      </c>
      <c r="E645" t="s">
        <v>106</v>
      </c>
      <c r="F645">
        <v>0.52376997470855713</v>
      </c>
      <c r="G645">
        <v>0</v>
      </c>
      <c r="H645">
        <v>22.999917984008789</v>
      </c>
      <c r="I645">
        <v>0</v>
      </c>
      <c r="J645">
        <v>0</v>
      </c>
      <c r="K645">
        <v>0</v>
      </c>
      <c r="L645">
        <v>0</v>
      </c>
      <c r="M645">
        <v>0</v>
      </c>
      <c r="N645">
        <v>3</v>
      </c>
      <c r="O645">
        <v>70</v>
      </c>
    </row>
    <row r="646" spans="1:15" x14ac:dyDescent="0.45">
      <c r="A646" t="s">
        <v>62</v>
      </c>
      <c r="B646">
        <v>2018</v>
      </c>
      <c r="C646" t="s">
        <v>3553</v>
      </c>
      <c r="D646" t="s">
        <v>3583</v>
      </c>
      <c r="E646" t="s">
        <v>106</v>
      </c>
      <c r="F646">
        <v>28.12108039855957</v>
      </c>
      <c r="G646">
        <v>0</v>
      </c>
      <c r="H646">
        <v>42.965869903564453</v>
      </c>
      <c r="I646">
        <v>0</v>
      </c>
      <c r="J646">
        <v>0</v>
      </c>
      <c r="K646">
        <v>0</v>
      </c>
      <c r="L646">
        <v>0</v>
      </c>
      <c r="M646">
        <v>0</v>
      </c>
      <c r="N646">
        <v>3</v>
      </c>
      <c r="O646">
        <v>60</v>
      </c>
    </row>
    <row r="647" spans="1:15" x14ac:dyDescent="0.45">
      <c r="A647" t="s">
        <v>62</v>
      </c>
      <c r="B647">
        <v>2018</v>
      </c>
      <c r="C647" t="s">
        <v>3553</v>
      </c>
      <c r="D647" t="s">
        <v>3584</v>
      </c>
      <c r="E647" t="s">
        <v>106</v>
      </c>
      <c r="F647">
        <v>293.31146240234375</v>
      </c>
      <c r="G647">
        <v>64.870567321777344</v>
      </c>
      <c r="H647">
        <v>46.408962249755859</v>
      </c>
      <c r="I647">
        <v>0.13</v>
      </c>
      <c r="J647">
        <v>0.12</v>
      </c>
      <c r="K647">
        <v>0.13600000000000001</v>
      </c>
      <c r="L647">
        <v>0</v>
      </c>
      <c r="M647">
        <v>0</v>
      </c>
      <c r="N647">
        <v>2.630000114440918</v>
      </c>
      <c r="O647">
        <v>60</v>
      </c>
    </row>
    <row r="648" spans="1:15" x14ac:dyDescent="0.45">
      <c r="A648" t="s">
        <v>62</v>
      </c>
      <c r="B648">
        <v>2018</v>
      </c>
      <c r="C648" t="s">
        <v>3554</v>
      </c>
      <c r="D648" t="s">
        <v>3585</v>
      </c>
      <c r="E648" t="s">
        <v>266</v>
      </c>
      <c r="F648">
        <v>30</v>
      </c>
      <c r="G648">
        <v>0</v>
      </c>
      <c r="H648">
        <v>25.066667556762695</v>
      </c>
      <c r="I648">
        <v>0</v>
      </c>
      <c r="J648">
        <v>0</v>
      </c>
      <c r="K648">
        <v>0</v>
      </c>
      <c r="L648">
        <v>0</v>
      </c>
      <c r="M648">
        <v>0</v>
      </c>
      <c r="N648">
        <v>3.2699999809265137</v>
      </c>
      <c r="O648">
        <v>45</v>
      </c>
    </row>
    <row r="649" spans="1:15" x14ac:dyDescent="0.45">
      <c r="A649" t="s">
        <v>62</v>
      </c>
      <c r="B649">
        <v>2018</v>
      </c>
      <c r="C649" t="s">
        <v>3554</v>
      </c>
      <c r="D649" t="s">
        <v>3586</v>
      </c>
      <c r="E649" t="s">
        <v>266</v>
      </c>
      <c r="F649">
        <v>59</v>
      </c>
      <c r="G649">
        <v>0</v>
      </c>
      <c r="H649">
        <v>17.559322357177734</v>
      </c>
      <c r="I649">
        <v>0.02</v>
      </c>
      <c r="J649">
        <v>0.03</v>
      </c>
      <c r="K649">
        <v>0.05</v>
      </c>
      <c r="L649">
        <v>0</v>
      </c>
      <c r="M649">
        <v>0</v>
      </c>
      <c r="N649">
        <v>3.0799999237060547</v>
      </c>
      <c r="O649">
        <v>40</v>
      </c>
    </row>
    <row r="650" spans="1:15" x14ac:dyDescent="0.45">
      <c r="A650" t="s">
        <v>62</v>
      </c>
      <c r="B650">
        <v>2018</v>
      </c>
      <c r="C650" t="s">
        <v>3554</v>
      </c>
      <c r="D650" t="s">
        <v>3587</v>
      </c>
      <c r="E650" t="s">
        <v>266</v>
      </c>
      <c r="F650">
        <v>146</v>
      </c>
      <c r="G650">
        <v>54</v>
      </c>
      <c r="H650">
        <v>25.267124176025391</v>
      </c>
      <c r="I650">
        <v>0.11</v>
      </c>
      <c r="J650">
        <v>0.01</v>
      </c>
      <c r="K650">
        <v>0.3</v>
      </c>
      <c r="L650">
        <v>0</v>
      </c>
      <c r="M650">
        <v>0</v>
      </c>
      <c r="N650">
        <v>3.25</v>
      </c>
      <c r="O650">
        <v>35</v>
      </c>
    </row>
    <row r="651" spans="1:15" x14ac:dyDescent="0.45">
      <c r="A651" t="s">
        <v>62</v>
      </c>
      <c r="B651">
        <v>2018</v>
      </c>
      <c r="C651" t="s">
        <v>3554</v>
      </c>
      <c r="D651" t="s">
        <v>3588</v>
      </c>
      <c r="E651" t="s">
        <v>266</v>
      </c>
      <c r="F651">
        <v>0</v>
      </c>
      <c r="G651">
        <v>0</v>
      </c>
      <c r="I651">
        <v>0</v>
      </c>
      <c r="J651">
        <v>0</v>
      </c>
      <c r="K651">
        <v>0</v>
      </c>
      <c r="L651">
        <v>0</v>
      </c>
      <c r="M651">
        <v>0</v>
      </c>
      <c r="O651">
        <v>35</v>
      </c>
    </row>
    <row r="652" spans="1:15" x14ac:dyDescent="0.45">
      <c r="A652" t="s">
        <v>62</v>
      </c>
      <c r="B652">
        <v>2018</v>
      </c>
      <c r="C652" t="s">
        <v>3554</v>
      </c>
      <c r="D652" t="s">
        <v>3589</v>
      </c>
      <c r="E652" t="s">
        <v>266</v>
      </c>
      <c r="F652">
        <v>4</v>
      </c>
      <c r="G652">
        <v>0</v>
      </c>
      <c r="H652">
        <v>17.5</v>
      </c>
      <c r="I652">
        <v>0</v>
      </c>
      <c r="J652">
        <v>0</v>
      </c>
      <c r="K652">
        <v>0</v>
      </c>
      <c r="L652">
        <v>0</v>
      </c>
      <c r="M652">
        <v>0</v>
      </c>
      <c r="N652">
        <v>3</v>
      </c>
      <c r="O652">
        <v>40</v>
      </c>
    </row>
    <row r="653" spans="1:15" x14ac:dyDescent="0.45">
      <c r="A653" t="s">
        <v>62</v>
      </c>
      <c r="B653">
        <v>2018</v>
      </c>
      <c r="C653" t="s">
        <v>3554</v>
      </c>
      <c r="D653" t="s">
        <v>3590</v>
      </c>
      <c r="E653" t="s">
        <v>266</v>
      </c>
      <c r="F653">
        <v>11</v>
      </c>
      <c r="G653">
        <v>0</v>
      </c>
      <c r="H653">
        <v>10.272727012634277</v>
      </c>
      <c r="I653">
        <v>0</v>
      </c>
      <c r="J653">
        <v>0</v>
      </c>
      <c r="K653">
        <v>0</v>
      </c>
      <c r="L653">
        <v>0</v>
      </c>
      <c r="M653">
        <v>0</v>
      </c>
      <c r="N653">
        <v>3.8199999332427979</v>
      </c>
      <c r="O653">
        <v>35</v>
      </c>
    </row>
    <row r="654" spans="1:15" x14ac:dyDescent="0.45">
      <c r="A654" t="s">
        <v>62</v>
      </c>
      <c r="B654">
        <v>2018</v>
      </c>
      <c r="C654" t="s">
        <v>3554</v>
      </c>
      <c r="D654" t="s">
        <v>3591</v>
      </c>
      <c r="E654" t="s">
        <v>266</v>
      </c>
      <c r="F654">
        <v>169</v>
      </c>
      <c r="G654">
        <v>84.599998474121094</v>
      </c>
      <c r="H654">
        <v>33.615383148193359</v>
      </c>
      <c r="I654">
        <v>0</v>
      </c>
      <c r="J654">
        <v>0</v>
      </c>
      <c r="K654">
        <v>0</v>
      </c>
      <c r="L654">
        <v>0</v>
      </c>
      <c r="M654">
        <v>0</v>
      </c>
      <c r="N654">
        <v>3.130000114440918</v>
      </c>
      <c r="O654">
        <v>35</v>
      </c>
    </row>
    <row r="655" spans="1:15" x14ac:dyDescent="0.45">
      <c r="A655" t="s">
        <v>62</v>
      </c>
      <c r="B655">
        <v>2018</v>
      </c>
      <c r="C655" t="s">
        <v>3554</v>
      </c>
      <c r="D655" t="s">
        <v>3592</v>
      </c>
      <c r="E655" t="s">
        <v>266</v>
      </c>
      <c r="F655">
        <v>0</v>
      </c>
      <c r="G655">
        <v>0</v>
      </c>
      <c r="I655">
        <v>0</v>
      </c>
      <c r="J655">
        <v>0</v>
      </c>
      <c r="K655">
        <v>0</v>
      </c>
      <c r="L655">
        <v>0</v>
      </c>
      <c r="M655">
        <v>0</v>
      </c>
      <c r="O655">
        <v>35</v>
      </c>
    </row>
    <row r="656" spans="1:15" x14ac:dyDescent="0.45">
      <c r="A656" t="s">
        <v>62</v>
      </c>
      <c r="B656">
        <v>2018</v>
      </c>
      <c r="C656" t="s">
        <v>3554</v>
      </c>
      <c r="D656" t="s">
        <v>3593</v>
      </c>
      <c r="E656" t="s">
        <v>266</v>
      </c>
      <c r="F656">
        <v>20</v>
      </c>
      <c r="G656">
        <v>12</v>
      </c>
      <c r="H656">
        <v>49.049999237060547</v>
      </c>
      <c r="I656">
        <v>0</v>
      </c>
      <c r="J656">
        <v>0</v>
      </c>
      <c r="K656">
        <v>0</v>
      </c>
      <c r="L656">
        <v>0</v>
      </c>
      <c r="M656">
        <v>0</v>
      </c>
      <c r="N656">
        <v>3</v>
      </c>
      <c r="O656">
        <v>40</v>
      </c>
    </row>
    <row r="657" spans="1:15" x14ac:dyDescent="0.45">
      <c r="A657" t="s">
        <v>62</v>
      </c>
      <c r="B657">
        <v>2018</v>
      </c>
      <c r="C657" t="s">
        <v>3555</v>
      </c>
      <c r="D657" t="s">
        <v>3594</v>
      </c>
      <c r="E657" t="s">
        <v>266</v>
      </c>
      <c r="F657">
        <v>39</v>
      </c>
      <c r="G657">
        <v>23.299999237060547</v>
      </c>
      <c r="H657">
        <v>39.051280975341797</v>
      </c>
      <c r="I657">
        <v>0</v>
      </c>
      <c r="J657">
        <v>0.05</v>
      </c>
      <c r="K657">
        <v>0.1</v>
      </c>
      <c r="L657">
        <v>0</v>
      </c>
      <c r="M657">
        <v>0</v>
      </c>
      <c r="N657">
        <v>3.2100000381469727</v>
      </c>
      <c r="O657">
        <v>40</v>
      </c>
    </row>
    <row r="658" spans="1:15" x14ac:dyDescent="0.45">
      <c r="A658" t="s">
        <v>63</v>
      </c>
      <c r="B658">
        <v>2018</v>
      </c>
      <c r="C658" t="s">
        <v>3546</v>
      </c>
      <c r="D658" t="s">
        <v>3557</v>
      </c>
      <c r="E658" t="s">
        <v>106</v>
      </c>
      <c r="F658">
        <v>0</v>
      </c>
      <c r="G658">
        <v>0</v>
      </c>
      <c r="I658">
        <v>0</v>
      </c>
      <c r="J658">
        <v>0</v>
      </c>
      <c r="K658">
        <v>0</v>
      </c>
      <c r="L658">
        <v>0</v>
      </c>
      <c r="M658">
        <v>0</v>
      </c>
      <c r="O658">
        <v>70</v>
      </c>
    </row>
    <row r="659" spans="1:15" x14ac:dyDescent="0.45">
      <c r="A659" t="s">
        <v>63</v>
      </c>
      <c r="B659">
        <v>2018</v>
      </c>
      <c r="C659" t="s">
        <v>3546</v>
      </c>
      <c r="D659" t="s">
        <v>3558</v>
      </c>
      <c r="E659" t="s">
        <v>106</v>
      </c>
      <c r="F659">
        <v>1558.788818359375</v>
      </c>
      <c r="G659">
        <v>63.042869567871094</v>
      </c>
      <c r="H659">
        <v>43.319900512695313</v>
      </c>
      <c r="I659">
        <v>0</v>
      </c>
      <c r="J659">
        <v>0</v>
      </c>
      <c r="K659">
        <v>0</v>
      </c>
      <c r="L659">
        <v>6.5749407773134996E-3</v>
      </c>
      <c r="M659">
        <v>0</v>
      </c>
      <c r="N659">
        <v>3.8541395664215088</v>
      </c>
      <c r="O659">
        <v>70</v>
      </c>
    </row>
    <row r="660" spans="1:15" x14ac:dyDescent="0.45">
      <c r="A660" t="s">
        <v>63</v>
      </c>
      <c r="B660">
        <v>2018</v>
      </c>
      <c r="C660" t="s">
        <v>3546</v>
      </c>
      <c r="D660" t="s">
        <v>3559</v>
      </c>
      <c r="E660" t="s">
        <v>106</v>
      </c>
      <c r="F660">
        <v>1088.4835205078125</v>
      </c>
      <c r="G660">
        <v>1.0936599969863892</v>
      </c>
      <c r="H660">
        <v>9.0554828643798828</v>
      </c>
      <c r="I660">
        <v>0</v>
      </c>
      <c r="J660">
        <v>0</v>
      </c>
      <c r="K660">
        <v>0</v>
      </c>
      <c r="L660">
        <v>0</v>
      </c>
      <c r="M660">
        <v>0</v>
      </c>
      <c r="N660">
        <v>3.9994015693664551</v>
      </c>
      <c r="O660">
        <v>45</v>
      </c>
    </row>
    <row r="661" spans="1:15" x14ac:dyDescent="0.45">
      <c r="A661" t="s">
        <v>63</v>
      </c>
      <c r="B661">
        <v>2018</v>
      </c>
      <c r="C661" t="s">
        <v>3547</v>
      </c>
      <c r="D661" t="s">
        <v>3560</v>
      </c>
      <c r="E661" t="s">
        <v>106</v>
      </c>
      <c r="F661">
        <v>0</v>
      </c>
      <c r="G661">
        <v>0</v>
      </c>
      <c r="I661">
        <v>0</v>
      </c>
      <c r="J661">
        <v>0</v>
      </c>
      <c r="K661">
        <v>0</v>
      </c>
      <c r="L661">
        <v>0</v>
      </c>
      <c r="M661">
        <v>0</v>
      </c>
      <c r="O661">
        <v>60</v>
      </c>
    </row>
    <row r="662" spans="1:15" x14ac:dyDescent="0.45">
      <c r="A662" t="s">
        <v>63</v>
      </c>
      <c r="B662">
        <v>2018</v>
      </c>
      <c r="C662" t="s">
        <v>3547</v>
      </c>
      <c r="D662" t="s">
        <v>3561</v>
      </c>
      <c r="E662" t="s">
        <v>106</v>
      </c>
      <c r="F662">
        <v>3089.215576171875</v>
      </c>
      <c r="G662">
        <v>24.417261123657227</v>
      </c>
      <c r="H662">
        <v>27.342222213745117</v>
      </c>
      <c r="I662">
        <v>0</v>
      </c>
      <c r="J662">
        <v>0</v>
      </c>
      <c r="K662">
        <v>0.08</v>
      </c>
      <c r="L662">
        <v>0</v>
      </c>
      <c r="M662">
        <v>0</v>
      </c>
      <c r="N662">
        <v>3.9337630271911621</v>
      </c>
      <c r="O662">
        <v>60</v>
      </c>
    </row>
    <row r="663" spans="1:15" x14ac:dyDescent="0.45">
      <c r="A663" t="s">
        <v>63</v>
      </c>
      <c r="B663">
        <v>2018</v>
      </c>
      <c r="C663" t="s">
        <v>3547</v>
      </c>
      <c r="D663" t="s">
        <v>3562</v>
      </c>
      <c r="E663" t="s">
        <v>106</v>
      </c>
      <c r="F663">
        <v>100.08837127685547</v>
      </c>
      <c r="G663">
        <v>1.0059299468994141</v>
      </c>
      <c r="H663">
        <v>28.314565658569336</v>
      </c>
      <c r="I663">
        <v>0</v>
      </c>
      <c r="J663">
        <v>0</v>
      </c>
      <c r="K663">
        <v>0</v>
      </c>
      <c r="L663">
        <v>0</v>
      </c>
      <c r="M663">
        <v>0</v>
      </c>
      <c r="N663">
        <v>3.7709496021270752</v>
      </c>
      <c r="O663">
        <v>60</v>
      </c>
    </row>
    <row r="664" spans="1:15" x14ac:dyDescent="0.45">
      <c r="A664" t="s">
        <v>63</v>
      </c>
      <c r="B664">
        <v>2018</v>
      </c>
      <c r="C664" t="s">
        <v>3600</v>
      </c>
      <c r="D664" t="s">
        <v>3601</v>
      </c>
      <c r="E664" t="s">
        <v>266</v>
      </c>
      <c r="F664">
        <v>29554</v>
      </c>
      <c r="G664">
        <v>2265.89990234375</v>
      </c>
      <c r="H664">
        <v>42.726264953613281</v>
      </c>
      <c r="I664">
        <v>0</v>
      </c>
      <c r="J664">
        <v>2.3444784867456998E-2</v>
      </c>
      <c r="K664">
        <v>3.6632476355402E-3</v>
      </c>
      <c r="L664">
        <v>0</v>
      </c>
      <c r="M664">
        <v>0</v>
      </c>
      <c r="N664">
        <v>3.8763487339019775</v>
      </c>
      <c r="O664">
        <v>60</v>
      </c>
    </row>
    <row r="665" spans="1:15" x14ac:dyDescent="0.45">
      <c r="A665" t="s">
        <v>63</v>
      </c>
      <c r="B665">
        <v>2018</v>
      </c>
      <c r="C665" t="s">
        <v>3600</v>
      </c>
      <c r="D665" t="s">
        <v>3602</v>
      </c>
      <c r="E665" t="s">
        <v>266</v>
      </c>
      <c r="F665">
        <v>0</v>
      </c>
      <c r="G665">
        <v>0</v>
      </c>
      <c r="I665">
        <v>0</v>
      </c>
      <c r="J665">
        <v>0</v>
      </c>
      <c r="K665">
        <v>0</v>
      </c>
      <c r="L665">
        <v>0</v>
      </c>
      <c r="M665">
        <v>0</v>
      </c>
      <c r="O665">
        <v>60</v>
      </c>
    </row>
    <row r="666" spans="1:15" x14ac:dyDescent="0.45">
      <c r="A666" t="s">
        <v>63</v>
      </c>
      <c r="B666">
        <v>2018</v>
      </c>
      <c r="C666" t="s">
        <v>3600</v>
      </c>
      <c r="D666" t="s">
        <v>3541</v>
      </c>
      <c r="E666" t="s">
        <v>266</v>
      </c>
      <c r="F666">
        <v>60085</v>
      </c>
      <c r="G666">
        <v>10746.7998046875</v>
      </c>
      <c r="H666">
        <v>24.710760116577148</v>
      </c>
      <c r="I666">
        <v>6.6280033140000004E-5</v>
      </c>
      <c r="J666">
        <v>5.7928748964374499E-2</v>
      </c>
      <c r="K666">
        <v>8.2021541010770499E-2</v>
      </c>
      <c r="L666">
        <v>0</v>
      </c>
      <c r="M666">
        <v>0</v>
      </c>
      <c r="N666">
        <v>3.640629768371582</v>
      </c>
      <c r="O666">
        <v>45</v>
      </c>
    </row>
    <row r="667" spans="1:15" x14ac:dyDescent="0.45">
      <c r="A667" t="s">
        <v>63</v>
      </c>
      <c r="B667">
        <v>2018</v>
      </c>
      <c r="C667" t="s">
        <v>3548</v>
      </c>
      <c r="D667" t="s">
        <v>3563</v>
      </c>
      <c r="E667" t="s">
        <v>266</v>
      </c>
      <c r="F667">
        <v>4571</v>
      </c>
      <c r="H667">
        <v>27.831110000610352</v>
      </c>
      <c r="I667">
        <v>0</v>
      </c>
      <c r="J667">
        <v>0</v>
      </c>
      <c r="K667">
        <v>1.0999999999999999E-2</v>
      </c>
      <c r="L667">
        <v>0</v>
      </c>
      <c r="M667">
        <v>0</v>
      </c>
      <c r="N667">
        <v>3.9149999618530273</v>
      </c>
    </row>
    <row r="668" spans="1:15" x14ac:dyDescent="0.45">
      <c r="A668" t="s">
        <v>63</v>
      </c>
      <c r="B668">
        <v>2018</v>
      </c>
      <c r="C668" t="s">
        <v>196</v>
      </c>
      <c r="D668" t="s">
        <v>3564</v>
      </c>
      <c r="E668" t="s">
        <v>266</v>
      </c>
      <c r="F668">
        <v>910</v>
      </c>
      <c r="G668">
        <v>245.19999694824219</v>
      </c>
      <c r="H668">
        <v>33.25384521484375</v>
      </c>
      <c r="I668">
        <v>0</v>
      </c>
      <c r="J668">
        <v>0.12317327766179539</v>
      </c>
      <c r="K668">
        <v>0.18684759916492691</v>
      </c>
      <c r="L668">
        <v>0</v>
      </c>
      <c r="M668">
        <v>0</v>
      </c>
      <c r="N668">
        <v>3.352818489074707</v>
      </c>
      <c r="O668">
        <v>45</v>
      </c>
    </row>
    <row r="669" spans="1:15" x14ac:dyDescent="0.45">
      <c r="A669" t="s">
        <v>63</v>
      </c>
      <c r="B669">
        <v>2018</v>
      </c>
      <c r="C669" t="s">
        <v>196</v>
      </c>
      <c r="D669" t="s">
        <v>3565</v>
      </c>
      <c r="E669" t="s">
        <v>266</v>
      </c>
      <c r="F669">
        <v>57</v>
      </c>
      <c r="G669">
        <v>0</v>
      </c>
      <c r="H669">
        <v>14.140351295471191</v>
      </c>
      <c r="I669">
        <v>0</v>
      </c>
      <c r="J669">
        <v>0</v>
      </c>
      <c r="K669">
        <v>0</v>
      </c>
      <c r="L669">
        <v>0</v>
      </c>
      <c r="M669">
        <v>0</v>
      </c>
      <c r="N669">
        <v>3.9433963298797607</v>
      </c>
      <c r="O669">
        <v>40</v>
      </c>
    </row>
    <row r="670" spans="1:15" x14ac:dyDescent="0.45">
      <c r="A670" t="s">
        <v>63</v>
      </c>
      <c r="B670">
        <v>2018</v>
      </c>
      <c r="C670" t="s">
        <v>196</v>
      </c>
      <c r="D670" t="s">
        <v>3566</v>
      </c>
      <c r="E670" t="s">
        <v>266</v>
      </c>
      <c r="F670">
        <v>4491</v>
      </c>
      <c r="G670">
        <v>1083.199951171875</v>
      </c>
      <c r="H670">
        <v>24.235805511474609</v>
      </c>
      <c r="I670">
        <v>0</v>
      </c>
      <c r="J670">
        <v>1.6000000000000001E-3</v>
      </c>
      <c r="K670">
        <v>4.2538671519563198E-2</v>
      </c>
      <c r="L670">
        <v>0</v>
      </c>
      <c r="M670">
        <v>0</v>
      </c>
      <c r="N670">
        <v>3.6998999118804932</v>
      </c>
      <c r="O670">
        <v>40</v>
      </c>
    </row>
    <row r="671" spans="1:15" x14ac:dyDescent="0.45">
      <c r="A671" t="s">
        <v>63</v>
      </c>
      <c r="B671">
        <v>2018</v>
      </c>
      <c r="C671" t="s">
        <v>196</v>
      </c>
      <c r="D671" t="s">
        <v>3567</v>
      </c>
      <c r="E671" t="s">
        <v>266</v>
      </c>
      <c r="F671">
        <v>25</v>
      </c>
      <c r="G671">
        <v>25</v>
      </c>
      <c r="H671">
        <v>48.200000762939453</v>
      </c>
      <c r="I671">
        <v>0</v>
      </c>
      <c r="J671">
        <v>0.8</v>
      </c>
      <c r="K671">
        <v>0.32500000000000001</v>
      </c>
      <c r="L671">
        <v>0</v>
      </c>
      <c r="M671">
        <v>0</v>
      </c>
      <c r="N671">
        <v>2.2000000476837158</v>
      </c>
      <c r="O671">
        <v>35</v>
      </c>
    </row>
    <row r="672" spans="1:15" x14ac:dyDescent="0.45">
      <c r="A672" t="s">
        <v>63</v>
      </c>
      <c r="B672">
        <v>2018</v>
      </c>
      <c r="C672" t="s">
        <v>196</v>
      </c>
      <c r="D672" t="s">
        <v>3568</v>
      </c>
      <c r="E672" t="s">
        <v>266</v>
      </c>
      <c r="F672">
        <v>9337</v>
      </c>
      <c r="G672">
        <v>927.4000244140625</v>
      </c>
      <c r="H672">
        <v>17.55555534362793</v>
      </c>
      <c r="I672">
        <v>3.6804503139208E-3</v>
      </c>
      <c r="J672">
        <v>1.5804286642130301E-2</v>
      </c>
      <c r="K672">
        <v>2.70621346611821E-2</v>
      </c>
      <c r="L672">
        <v>0</v>
      </c>
      <c r="M672">
        <v>13</v>
      </c>
      <c r="N672">
        <v>3.7354404926300049</v>
      </c>
      <c r="O672">
        <v>35</v>
      </c>
    </row>
    <row r="673" spans="1:15" x14ac:dyDescent="0.45">
      <c r="A673" t="s">
        <v>63</v>
      </c>
      <c r="B673">
        <v>2018</v>
      </c>
      <c r="C673" t="s">
        <v>3549</v>
      </c>
      <c r="D673" t="s">
        <v>3569</v>
      </c>
      <c r="E673" t="s">
        <v>266</v>
      </c>
      <c r="F673">
        <v>5139</v>
      </c>
      <c r="G673">
        <v>1246.199951171875</v>
      </c>
      <c r="H673">
        <v>27.833236694335938</v>
      </c>
      <c r="I673">
        <v>0</v>
      </c>
      <c r="J673">
        <v>0</v>
      </c>
      <c r="K673">
        <v>6.0679611650485403E-2</v>
      </c>
      <c r="L673">
        <v>0</v>
      </c>
      <c r="M673">
        <v>0</v>
      </c>
      <c r="N673">
        <v>3.8489077091217041</v>
      </c>
      <c r="O673">
        <v>45</v>
      </c>
    </row>
    <row r="674" spans="1:15" x14ac:dyDescent="0.45">
      <c r="A674" t="s">
        <v>63</v>
      </c>
      <c r="B674">
        <v>2018</v>
      </c>
      <c r="C674" t="s">
        <v>3549</v>
      </c>
      <c r="D674" t="s">
        <v>3570</v>
      </c>
      <c r="E674" t="s">
        <v>266</v>
      </c>
      <c r="F674">
        <v>6457</v>
      </c>
      <c r="G674">
        <v>1070.199951171875</v>
      </c>
      <c r="H674">
        <v>26.432863235473633</v>
      </c>
      <c r="I674">
        <v>0</v>
      </c>
      <c r="J674">
        <v>5.2885363198009001E-3</v>
      </c>
      <c r="K674">
        <v>5.8329444703686402E-2</v>
      </c>
      <c r="L674">
        <v>0</v>
      </c>
      <c r="M674">
        <v>0</v>
      </c>
      <c r="N674">
        <v>3.8847410678863525</v>
      </c>
      <c r="O674">
        <v>45</v>
      </c>
    </row>
    <row r="675" spans="1:15" x14ac:dyDescent="0.45">
      <c r="A675" t="s">
        <v>63</v>
      </c>
      <c r="B675">
        <v>2018</v>
      </c>
      <c r="C675" t="s">
        <v>3549</v>
      </c>
      <c r="D675" t="s">
        <v>3571</v>
      </c>
      <c r="E675" t="s">
        <v>266</v>
      </c>
      <c r="F675">
        <v>15</v>
      </c>
      <c r="G675">
        <v>3.4000000953674316</v>
      </c>
      <c r="H675">
        <v>25.733333587646484</v>
      </c>
      <c r="I675">
        <v>0</v>
      </c>
      <c r="J675">
        <v>0</v>
      </c>
      <c r="K675">
        <v>0</v>
      </c>
      <c r="L675">
        <v>0</v>
      </c>
      <c r="M675">
        <v>0</v>
      </c>
      <c r="N675">
        <v>3.7333333492279053</v>
      </c>
      <c r="O675">
        <v>45</v>
      </c>
    </row>
    <row r="676" spans="1:15" x14ac:dyDescent="0.45">
      <c r="A676" t="s">
        <v>63</v>
      </c>
      <c r="B676">
        <v>2018</v>
      </c>
      <c r="C676" t="s">
        <v>3550</v>
      </c>
      <c r="D676" t="s">
        <v>3572</v>
      </c>
      <c r="E676" t="s">
        <v>106</v>
      </c>
      <c r="F676">
        <v>3087.4541015625</v>
      </c>
      <c r="G676">
        <v>3.8598301410675049</v>
      </c>
      <c r="H676">
        <v>24.508996963500977</v>
      </c>
      <c r="I676">
        <v>0</v>
      </c>
      <c r="J676">
        <v>0</v>
      </c>
      <c r="K676">
        <v>3.0000000000000001E-3</v>
      </c>
      <c r="L676">
        <v>2.6065008588670001E-4</v>
      </c>
      <c r="M676">
        <v>0</v>
      </c>
      <c r="N676">
        <v>3.9991898536682129</v>
      </c>
      <c r="O676">
        <v>70</v>
      </c>
    </row>
    <row r="677" spans="1:15" x14ac:dyDescent="0.45">
      <c r="A677" t="s">
        <v>63</v>
      </c>
      <c r="B677">
        <v>2018</v>
      </c>
      <c r="C677" t="s">
        <v>3551</v>
      </c>
      <c r="D677" t="s">
        <v>3573</v>
      </c>
      <c r="E677" t="s">
        <v>106</v>
      </c>
      <c r="F677">
        <v>1777.6514892578125</v>
      </c>
      <c r="G677">
        <v>19.781450271606445</v>
      </c>
      <c r="H677">
        <v>39.680828094482422</v>
      </c>
      <c r="I677">
        <v>0</v>
      </c>
      <c r="J677">
        <v>6.9999999999999999E-4</v>
      </c>
      <c r="K677">
        <v>0</v>
      </c>
      <c r="L677">
        <v>0</v>
      </c>
      <c r="M677">
        <v>297.73931599999997</v>
      </c>
      <c r="N677">
        <v>3.989300012588501</v>
      </c>
      <c r="O677">
        <v>60</v>
      </c>
    </row>
    <row r="678" spans="1:15" x14ac:dyDescent="0.45">
      <c r="A678" t="s">
        <v>63</v>
      </c>
      <c r="B678">
        <v>2018</v>
      </c>
      <c r="C678" t="s">
        <v>3552</v>
      </c>
      <c r="D678" t="s">
        <v>3574</v>
      </c>
      <c r="E678" t="s">
        <v>106</v>
      </c>
      <c r="F678">
        <v>0</v>
      </c>
      <c r="G678">
        <v>0</v>
      </c>
      <c r="I678">
        <v>0</v>
      </c>
      <c r="J678">
        <v>0</v>
      </c>
      <c r="K678">
        <v>0</v>
      </c>
      <c r="L678">
        <v>0</v>
      </c>
      <c r="M678">
        <v>0</v>
      </c>
      <c r="O678">
        <v>70</v>
      </c>
    </row>
    <row r="679" spans="1:15" x14ac:dyDescent="0.45">
      <c r="A679" t="s">
        <v>63</v>
      </c>
      <c r="B679">
        <v>2018</v>
      </c>
      <c r="C679" t="s">
        <v>3552</v>
      </c>
      <c r="D679" t="s">
        <v>3575</v>
      </c>
      <c r="E679" t="s">
        <v>106</v>
      </c>
      <c r="F679">
        <v>0</v>
      </c>
      <c r="G679">
        <v>0</v>
      </c>
      <c r="I679">
        <v>0</v>
      </c>
      <c r="J679">
        <v>0</v>
      </c>
      <c r="K679">
        <v>0</v>
      </c>
      <c r="L679">
        <v>0</v>
      </c>
      <c r="M679">
        <v>0</v>
      </c>
      <c r="O679">
        <v>70</v>
      </c>
    </row>
    <row r="680" spans="1:15" x14ac:dyDescent="0.45">
      <c r="A680" t="s">
        <v>63</v>
      </c>
      <c r="B680">
        <v>2018</v>
      </c>
      <c r="C680" t="s">
        <v>3552</v>
      </c>
      <c r="D680" t="s">
        <v>3576</v>
      </c>
      <c r="E680" t="s">
        <v>106</v>
      </c>
      <c r="F680">
        <v>0</v>
      </c>
      <c r="G680">
        <v>0</v>
      </c>
      <c r="I680">
        <v>0</v>
      </c>
      <c r="J680">
        <v>0</v>
      </c>
      <c r="K680">
        <v>0</v>
      </c>
      <c r="L680">
        <v>0</v>
      </c>
      <c r="M680">
        <v>0</v>
      </c>
      <c r="O680">
        <v>70</v>
      </c>
    </row>
    <row r="681" spans="1:15" x14ac:dyDescent="0.45">
      <c r="A681" t="s">
        <v>63</v>
      </c>
      <c r="B681">
        <v>2018</v>
      </c>
      <c r="C681" t="s">
        <v>3552</v>
      </c>
      <c r="D681" t="s">
        <v>3577</v>
      </c>
      <c r="E681" t="s">
        <v>106</v>
      </c>
      <c r="F681">
        <v>0</v>
      </c>
      <c r="G681">
        <v>0</v>
      </c>
      <c r="I681">
        <v>0</v>
      </c>
      <c r="J681">
        <v>0</v>
      </c>
      <c r="K681">
        <v>0</v>
      </c>
      <c r="L681">
        <v>0</v>
      </c>
      <c r="M681">
        <v>0</v>
      </c>
      <c r="O681">
        <v>45</v>
      </c>
    </row>
    <row r="682" spans="1:15" x14ac:dyDescent="0.45">
      <c r="A682" t="s">
        <v>63</v>
      </c>
      <c r="B682">
        <v>2018</v>
      </c>
      <c r="C682" t="s">
        <v>3552</v>
      </c>
      <c r="D682" t="s">
        <v>3578</v>
      </c>
      <c r="E682" t="s">
        <v>106</v>
      </c>
      <c r="F682">
        <v>0</v>
      </c>
      <c r="G682">
        <v>0</v>
      </c>
      <c r="I682">
        <v>0</v>
      </c>
      <c r="J682">
        <v>0</v>
      </c>
      <c r="K682">
        <v>0</v>
      </c>
      <c r="L682">
        <v>0</v>
      </c>
      <c r="M682">
        <v>0</v>
      </c>
      <c r="O682">
        <v>70</v>
      </c>
    </row>
    <row r="683" spans="1:15" x14ac:dyDescent="0.45">
      <c r="A683" t="s">
        <v>63</v>
      </c>
      <c r="B683">
        <v>2018</v>
      </c>
      <c r="C683" t="s">
        <v>3552</v>
      </c>
      <c r="D683" t="s">
        <v>3579</v>
      </c>
      <c r="E683" t="s">
        <v>106</v>
      </c>
      <c r="F683">
        <v>40.274600982666016</v>
      </c>
      <c r="G683">
        <v>0</v>
      </c>
      <c r="H683">
        <v>41.998119354248047</v>
      </c>
      <c r="I683">
        <v>0</v>
      </c>
      <c r="J683">
        <v>0</v>
      </c>
      <c r="K683">
        <v>0</v>
      </c>
      <c r="L683">
        <v>0</v>
      </c>
      <c r="M683">
        <v>0</v>
      </c>
      <c r="N683">
        <v>3.999701976776123</v>
      </c>
      <c r="O683">
        <v>70</v>
      </c>
    </row>
    <row r="684" spans="1:15" x14ac:dyDescent="0.45">
      <c r="A684" t="s">
        <v>63</v>
      </c>
      <c r="B684">
        <v>2018</v>
      </c>
      <c r="C684" t="s">
        <v>3552</v>
      </c>
      <c r="D684" t="s">
        <v>3580</v>
      </c>
      <c r="E684" t="s">
        <v>106</v>
      </c>
      <c r="F684">
        <v>2.3334999084472656</v>
      </c>
      <c r="G684">
        <v>0</v>
      </c>
      <c r="H684">
        <v>40.553138732910156</v>
      </c>
      <c r="I684">
        <v>0</v>
      </c>
      <c r="J684">
        <v>0</v>
      </c>
      <c r="K684">
        <v>0</v>
      </c>
      <c r="L684">
        <v>0</v>
      </c>
      <c r="M684">
        <v>0</v>
      </c>
      <c r="N684">
        <v>4</v>
      </c>
      <c r="O684">
        <v>70</v>
      </c>
    </row>
    <row r="685" spans="1:15" x14ac:dyDescent="0.45">
      <c r="A685" t="s">
        <v>63</v>
      </c>
      <c r="B685">
        <v>2018</v>
      </c>
      <c r="C685" t="s">
        <v>3552</v>
      </c>
      <c r="D685" t="s">
        <v>3581</v>
      </c>
      <c r="E685" t="s">
        <v>106</v>
      </c>
      <c r="F685">
        <v>86.310401916503906</v>
      </c>
      <c r="G685">
        <v>0</v>
      </c>
      <c r="H685">
        <v>7.5841865539550781</v>
      </c>
      <c r="I685">
        <v>0</v>
      </c>
      <c r="J685">
        <v>0</v>
      </c>
      <c r="K685">
        <v>0</v>
      </c>
      <c r="L685">
        <v>0</v>
      </c>
      <c r="M685">
        <v>0</v>
      </c>
      <c r="N685">
        <v>4</v>
      </c>
      <c r="O685">
        <v>45</v>
      </c>
    </row>
    <row r="686" spans="1:15" x14ac:dyDescent="0.45">
      <c r="A686" t="s">
        <v>63</v>
      </c>
      <c r="B686">
        <v>2018</v>
      </c>
      <c r="C686" t="s">
        <v>3552</v>
      </c>
      <c r="D686" t="s">
        <v>3582</v>
      </c>
      <c r="E686" t="s">
        <v>106</v>
      </c>
      <c r="F686">
        <v>0</v>
      </c>
      <c r="G686">
        <v>0</v>
      </c>
      <c r="I686">
        <v>0</v>
      </c>
      <c r="J686">
        <v>0</v>
      </c>
      <c r="K686">
        <v>0</v>
      </c>
      <c r="L686">
        <v>0</v>
      </c>
      <c r="M686">
        <v>0</v>
      </c>
      <c r="O686">
        <v>70</v>
      </c>
    </row>
    <row r="687" spans="1:15" x14ac:dyDescent="0.45">
      <c r="A687" t="s">
        <v>63</v>
      </c>
      <c r="B687">
        <v>2018</v>
      </c>
      <c r="C687" t="s">
        <v>3553</v>
      </c>
      <c r="D687" t="s">
        <v>3583</v>
      </c>
      <c r="E687" t="s">
        <v>106</v>
      </c>
      <c r="F687">
        <v>0</v>
      </c>
      <c r="G687">
        <v>0</v>
      </c>
      <c r="I687">
        <v>0</v>
      </c>
      <c r="J687">
        <v>0</v>
      </c>
      <c r="K687">
        <v>0</v>
      </c>
      <c r="L687">
        <v>0</v>
      </c>
      <c r="M687">
        <v>0</v>
      </c>
      <c r="O687">
        <v>60</v>
      </c>
    </row>
    <row r="688" spans="1:15" x14ac:dyDescent="0.45">
      <c r="A688" t="s">
        <v>63</v>
      </c>
      <c r="B688">
        <v>2018</v>
      </c>
      <c r="C688" t="s">
        <v>3553</v>
      </c>
      <c r="D688" t="s">
        <v>3584</v>
      </c>
      <c r="E688" t="s">
        <v>106</v>
      </c>
      <c r="F688">
        <v>520.40179443359375</v>
      </c>
      <c r="G688">
        <v>53.881019592285156</v>
      </c>
      <c r="H688">
        <v>35.406665802001953</v>
      </c>
      <c r="I688">
        <v>0</v>
      </c>
      <c r="J688">
        <v>0</v>
      </c>
      <c r="K688">
        <v>4.5999999999999999E-2</v>
      </c>
      <c r="L688">
        <v>0</v>
      </c>
      <c r="M688">
        <v>0</v>
      </c>
      <c r="N688">
        <v>3.8175685405731201</v>
      </c>
      <c r="O688">
        <v>60</v>
      </c>
    </row>
    <row r="689" spans="1:15" x14ac:dyDescent="0.45">
      <c r="A689" t="s">
        <v>63</v>
      </c>
      <c r="B689">
        <v>2018</v>
      </c>
      <c r="C689" t="s">
        <v>3554</v>
      </c>
      <c r="D689" t="s">
        <v>3585</v>
      </c>
      <c r="E689" t="s">
        <v>266</v>
      </c>
      <c r="F689">
        <v>25</v>
      </c>
      <c r="G689">
        <v>0</v>
      </c>
      <c r="H689">
        <v>10.840000152587891</v>
      </c>
      <c r="I689">
        <v>0</v>
      </c>
      <c r="J689">
        <v>0</v>
      </c>
      <c r="K689">
        <v>0</v>
      </c>
      <c r="L689">
        <v>0</v>
      </c>
      <c r="M689">
        <v>0</v>
      </c>
      <c r="N689">
        <v>4</v>
      </c>
      <c r="O689">
        <v>45</v>
      </c>
    </row>
    <row r="690" spans="1:15" x14ac:dyDescent="0.45">
      <c r="A690" t="s">
        <v>63</v>
      </c>
      <c r="B690">
        <v>2018</v>
      </c>
      <c r="C690" t="s">
        <v>3554</v>
      </c>
      <c r="D690" t="s">
        <v>3586</v>
      </c>
      <c r="E690" t="s">
        <v>266</v>
      </c>
      <c r="F690">
        <v>38</v>
      </c>
      <c r="G690">
        <v>17.899999618530273</v>
      </c>
      <c r="H690">
        <v>38.815788269042969</v>
      </c>
      <c r="I690">
        <v>0</v>
      </c>
      <c r="J690">
        <v>0.15789473684210531</v>
      </c>
      <c r="K690">
        <v>0.47368421052631582</v>
      </c>
      <c r="L690">
        <v>0</v>
      </c>
      <c r="M690">
        <v>0</v>
      </c>
      <c r="N690">
        <v>3.5</v>
      </c>
      <c r="O690">
        <v>40</v>
      </c>
    </row>
    <row r="691" spans="1:15" x14ac:dyDescent="0.45">
      <c r="A691" t="s">
        <v>63</v>
      </c>
      <c r="B691">
        <v>2018</v>
      </c>
      <c r="C691" t="s">
        <v>3554</v>
      </c>
      <c r="D691" t="s">
        <v>3587</v>
      </c>
      <c r="E691" t="s">
        <v>266</v>
      </c>
      <c r="F691">
        <v>724</v>
      </c>
      <c r="G691">
        <v>240.80000305175781</v>
      </c>
      <c r="H691">
        <v>22.904695510864258</v>
      </c>
      <c r="I691">
        <v>0</v>
      </c>
      <c r="J691">
        <v>1.2999999999999999E-3</v>
      </c>
      <c r="K691">
        <v>0.15748031496062989</v>
      </c>
      <c r="L691">
        <v>0</v>
      </c>
      <c r="M691">
        <v>0</v>
      </c>
      <c r="N691">
        <v>3.654900074005127</v>
      </c>
      <c r="O691">
        <v>35</v>
      </c>
    </row>
    <row r="692" spans="1:15" x14ac:dyDescent="0.45">
      <c r="A692" t="s">
        <v>63</v>
      </c>
      <c r="B692">
        <v>2018</v>
      </c>
      <c r="C692" t="s">
        <v>3554</v>
      </c>
      <c r="D692" t="s">
        <v>3588</v>
      </c>
      <c r="E692" t="s">
        <v>266</v>
      </c>
      <c r="F692">
        <v>0</v>
      </c>
      <c r="G692">
        <v>0</v>
      </c>
      <c r="I692">
        <v>0</v>
      </c>
      <c r="J692">
        <v>0</v>
      </c>
      <c r="K692">
        <v>0</v>
      </c>
      <c r="L692">
        <v>0</v>
      </c>
      <c r="M692">
        <v>0</v>
      </c>
      <c r="O692">
        <v>35</v>
      </c>
    </row>
    <row r="693" spans="1:15" x14ac:dyDescent="0.45">
      <c r="A693" t="s">
        <v>63</v>
      </c>
      <c r="B693">
        <v>2018</v>
      </c>
      <c r="C693" t="s">
        <v>3554</v>
      </c>
      <c r="D693" t="s">
        <v>3589</v>
      </c>
      <c r="E693" t="s">
        <v>266</v>
      </c>
      <c r="F693">
        <v>0</v>
      </c>
      <c r="G693">
        <v>0</v>
      </c>
      <c r="I693">
        <v>0</v>
      </c>
      <c r="J693">
        <v>0</v>
      </c>
      <c r="K693">
        <v>0</v>
      </c>
      <c r="L693">
        <v>0</v>
      </c>
      <c r="M693">
        <v>0</v>
      </c>
      <c r="O693">
        <v>40</v>
      </c>
    </row>
    <row r="694" spans="1:15" x14ac:dyDescent="0.45">
      <c r="A694" t="s">
        <v>63</v>
      </c>
      <c r="B694">
        <v>2018</v>
      </c>
      <c r="C694" t="s">
        <v>3554</v>
      </c>
      <c r="D694" t="s">
        <v>3590</v>
      </c>
      <c r="E694" t="s">
        <v>266</v>
      </c>
      <c r="F694">
        <v>0</v>
      </c>
      <c r="G694">
        <v>0</v>
      </c>
      <c r="I694">
        <v>0</v>
      </c>
      <c r="J694">
        <v>0</v>
      </c>
      <c r="K694">
        <v>0</v>
      </c>
      <c r="L694">
        <v>0</v>
      </c>
      <c r="M694">
        <v>0</v>
      </c>
      <c r="O694">
        <v>35</v>
      </c>
    </row>
    <row r="695" spans="1:15" x14ac:dyDescent="0.45">
      <c r="A695" t="s">
        <v>63</v>
      </c>
      <c r="B695">
        <v>2018</v>
      </c>
      <c r="C695" t="s">
        <v>3554</v>
      </c>
      <c r="D695" t="s">
        <v>3591</v>
      </c>
      <c r="E695" t="s">
        <v>266</v>
      </c>
      <c r="F695">
        <v>336</v>
      </c>
      <c r="G695">
        <v>157.39999389648438</v>
      </c>
      <c r="H695">
        <v>28.485118865966797</v>
      </c>
      <c r="I695">
        <v>0</v>
      </c>
      <c r="J695">
        <v>0</v>
      </c>
      <c r="K695">
        <v>0.1176470588235294</v>
      </c>
      <c r="L695">
        <v>0</v>
      </c>
      <c r="M695">
        <v>0</v>
      </c>
      <c r="N695">
        <v>3.5970587730407715</v>
      </c>
      <c r="O695">
        <v>35</v>
      </c>
    </row>
    <row r="696" spans="1:15" x14ac:dyDescent="0.45">
      <c r="A696" t="s">
        <v>63</v>
      </c>
      <c r="B696">
        <v>2018</v>
      </c>
      <c r="C696" t="s">
        <v>3554</v>
      </c>
      <c r="D696" t="s">
        <v>3592</v>
      </c>
      <c r="E696" t="s">
        <v>266</v>
      </c>
      <c r="F696">
        <v>0</v>
      </c>
      <c r="G696">
        <v>0</v>
      </c>
      <c r="I696">
        <v>0</v>
      </c>
      <c r="J696">
        <v>0</v>
      </c>
      <c r="K696">
        <v>0</v>
      </c>
      <c r="L696">
        <v>0</v>
      </c>
      <c r="M696">
        <v>0</v>
      </c>
      <c r="N696">
        <v>4</v>
      </c>
      <c r="O696">
        <v>35</v>
      </c>
    </row>
    <row r="697" spans="1:15" x14ac:dyDescent="0.45">
      <c r="A697" t="s">
        <v>63</v>
      </c>
      <c r="B697">
        <v>2018</v>
      </c>
      <c r="C697" t="s">
        <v>3554</v>
      </c>
      <c r="D697" t="s">
        <v>3593</v>
      </c>
      <c r="E697" t="s">
        <v>266</v>
      </c>
      <c r="F697">
        <v>109</v>
      </c>
      <c r="G697">
        <v>14.100000381469727</v>
      </c>
      <c r="H697">
        <v>14.963302612304688</v>
      </c>
      <c r="I697">
        <v>0</v>
      </c>
      <c r="J697">
        <v>0</v>
      </c>
      <c r="K697">
        <v>4.85436893203883E-2</v>
      </c>
      <c r="L697">
        <v>0</v>
      </c>
      <c r="M697">
        <v>0</v>
      </c>
      <c r="N697">
        <v>3.8252427577972412</v>
      </c>
      <c r="O697">
        <v>40</v>
      </c>
    </row>
    <row r="698" spans="1:15" x14ac:dyDescent="0.45">
      <c r="A698" t="s">
        <v>63</v>
      </c>
      <c r="B698">
        <v>2018</v>
      </c>
      <c r="C698" t="s">
        <v>3555</v>
      </c>
      <c r="D698" t="s">
        <v>3594</v>
      </c>
      <c r="E698" t="s">
        <v>266</v>
      </c>
      <c r="F698">
        <v>85</v>
      </c>
      <c r="G698">
        <v>35.299999237060547</v>
      </c>
      <c r="H698">
        <v>31.588235855102539</v>
      </c>
      <c r="I698">
        <v>0</v>
      </c>
      <c r="J698">
        <v>0.10309278350515461</v>
      </c>
      <c r="K698">
        <v>9.2783505154639206E-2</v>
      </c>
      <c r="L698">
        <v>0</v>
      </c>
      <c r="M698">
        <v>0</v>
      </c>
      <c r="N698">
        <v>3.7319588661193848</v>
      </c>
      <c r="O698">
        <v>40</v>
      </c>
    </row>
    <row r="699" spans="1:15" x14ac:dyDescent="0.45">
      <c r="A699" t="s">
        <v>64</v>
      </c>
      <c r="B699">
        <v>2018</v>
      </c>
      <c r="C699" t="s">
        <v>3546</v>
      </c>
      <c r="D699" t="s">
        <v>3557</v>
      </c>
      <c r="E699" t="s">
        <v>106</v>
      </c>
      <c r="F699">
        <v>0</v>
      </c>
      <c r="G699">
        <v>0</v>
      </c>
      <c r="I699">
        <v>0</v>
      </c>
      <c r="J699">
        <v>0</v>
      </c>
      <c r="K699">
        <v>0</v>
      </c>
      <c r="L699">
        <v>0</v>
      </c>
      <c r="M699">
        <v>0</v>
      </c>
      <c r="O699">
        <v>70</v>
      </c>
    </row>
    <row r="700" spans="1:15" x14ac:dyDescent="0.45">
      <c r="A700" t="s">
        <v>64</v>
      </c>
      <c r="B700">
        <v>2018</v>
      </c>
      <c r="C700" t="s">
        <v>3546</v>
      </c>
      <c r="D700" t="s">
        <v>3558</v>
      </c>
      <c r="E700" t="s">
        <v>106</v>
      </c>
      <c r="F700">
        <v>4.5672497749328613</v>
      </c>
      <c r="G700">
        <v>0</v>
      </c>
      <c r="H700">
        <v>18.171682357788086</v>
      </c>
      <c r="I700">
        <v>0</v>
      </c>
      <c r="J700">
        <v>0</v>
      </c>
      <c r="K700">
        <v>0</v>
      </c>
      <c r="L700">
        <v>0.90595727523417979</v>
      </c>
      <c r="M700">
        <v>6.5610000000000002E-2</v>
      </c>
      <c r="N700">
        <v>4</v>
      </c>
      <c r="O700">
        <v>70</v>
      </c>
    </row>
    <row r="701" spans="1:15" x14ac:dyDescent="0.45">
      <c r="A701" t="s">
        <v>64</v>
      </c>
      <c r="B701">
        <v>2018</v>
      </c>
      <c r="C701" t="s">
        <v>3546</v>
      </c>
      <c r="D701" t="s">
        <v>3559</v>
      </c>
      <c r="E701" t="s">
        <v>106</v>
      </c>
      <c r="F701">
        <v>69.039871215820313</v>
      </c>
      <c r="G701">
        <v>0.15420399606227875</v>
      </c>
      <c r="H701">
        <v>6.9898629188537598</v>
      </c>
      <c r="I701">
        <v>0</v>
      </c>
      <c r="J701">
        <v>0</v>
      </c>
      <c r="K701">
        <v>0.05</v>
      </c>
      <c r="L701">
        <v>0.61350753929741997</v>
      </c>
      <c r="M701">
        <v>2.5765600000000002</v>
      </c>
      <c r="N701">
        <v>4</v>
      </c>
      <c r="O701">
        <v>45</v>
      </c>
    </row>
    <row r="702" spans="1:15" x14ac:dyDescent="0.45">
      <c r="A702" t="s">
        <v>64</v>
      </c>
      <c r="B702">
        <v>2018</v>
      </c>
      <c r="C702" t="s">
        <v>3547</v>
      </c>
      <c r="D702" t="s">
        <v>3560</v>
      </c>
      <c r="E702" t="s">
        <v>106</v>
      </c>
      <c r="F702">
        <v>0</v>
      </c>
      <c r="G702">
        <v>0</v>
      </c>
      <c r="I702">
        <v>0</v>
      </c>
      <c r="J702">
        <v>0</v>
      </c>
      <c r="K702">
        <v>0</v>
      </c>
      <c r="L702">
        <v>0</v>
      </c>
      <c r="M702">
        <v>0</v>
      </c>
      <c r="O702">
        <v>60</v>
      </c>
    </row>
    <row r="703" spans="1:15" x14ac:dyDescent="0.45">
      <c r="A703" t="s">
        <v>64</v>
      </c>
      <c r="B703">
        <v>2018</v>
      </c>
      <c r="C703" t="s">
        <v>3547</v>
      </c>
      <c r="D703" t="s">
        <v>3561</v>
      </c>
      <c r="E703" t="s">
        <v>106</v>
      </c>
      <c r="F703">
        <v>2347.673828125</v>
      </c>
      <c r="G703">
        <v>188.32057189941406</v>
      </c>
      <c r="H703">
        <v>28.070640563964844</v>
      </c>
      <c r="I703">
        <v>8.0399999999999999E-2</v>
      </c>
      <c r="J703">
        <v>0.15049999999999999</v>
      </c>
      <c r="K703">
        <v>0.1</v>
      </c>
      <c r="L703">
        <v>7.2800000000000004E-2</v>
      </c>
      <c r="M703">
        <v>43.325059999999972</v>
      </c>
      <c r="N703">
        <v>3.1835634708404541</v>
      </c>
      <c r="O703">
        <v>60</v>
      </c>
    </row>
    <row r="704" spans="1:15" x14ac:dyDescent="0.45">
      <c r="A704" t="s">
        <v>64</v>
      </c>
      <c r="B704">
        <v>2018</v>
      </c>
      <c r="C704" t="s">
        <v>3547</v>
      </c>
      <c r="D704" t="s">
        <v>3562</v>
      </c>
      <c r="E704" t="s">
        <v>106</v>
      </c>
      <c r="F704">
        <v>909.886474609375</v>
      </c>
      <c r="G704">
        <v>185.18264770507813</v>
      </c>
      <c r="H704">
        <v>36.184749603271484</v>
      </c>
      <c r="I704">
        <v>2.4500000000000001E-2</v>
      </c>
      <c r="J704">
        <v>0.15920000000000001</v>
      </c>
      <c r="K704">
        <v>0.1</v>
      </c>
      <c r="L704">
        <v>0.15160000000000001</v>
      </c>
      <c r="M704">
        <v>3.77515</v>
      </c>
      <c r="N704">
        <v>3.5001177787780762</v>
      </c>
      <c r="O704">
        <v>60</v>
      </c>
    </row>
    <row r="705" spans="1:15" x14ac:dyDescent="0.45">
      <c r="A705" t="s">
        <v>64</v>
      </c>
      <c r="B705">
        <v>2018</v>
      </c>
      <c r="C705" t="s">
        <v>3600</v>
      </c>
      <c r="D705" t="s">
        <v>3601</v>
      </c>
      <c r="E705" t="s">
        <v>266</v>
      </c>
      <c r="F705">
        <v>33671</v>
      </c>
      <c r="G705">
        <v>5192</v>
      </c>
      <c r="H705">
        <v>34.093547821044922</v>
      </c>
      <c r="I705">
        <v>2.4799999999999999E-2</v>
      </c>
      <c r="J705">
        <v>4.8099999999999997E-2</v>
      </c>
      <c r="K705">
        <v>0.05</v>
      </c>
      <c r="L705">
        <v>0.1862</v>
      </c>
      <c r="M705">
        <v>832</v>
      </c>
      <c r="N705">
        <v>3.5920374393463135</v>
      </c>
      <c r="O705">
        <v>60</v>
      </c>
    </row>
    <row r="706" spans="1:15" x14ac:dyDescent="0.45">
      <c r="A706" t="s">
        <v>64</v>
      </c>
      <c r="B706">
        <v>2018</v>
      </c>
      <c r="C706" t="s">
        <v>3600</v>
      </c>
      <c r="D706" t="s">
        <v>3602</v>
      </c>
      <c r="E706" t="s">
        <v>266</v>
      </c>
      <c r="F706">
        <v>0</v>
      </c>
      <c r="G706">
        <v>0</v>
      </c>
      <c r="I706">
        <v>0</v>
      </c>
      <c r="J706">
        <v>0</v>
      </c>
      <c r="K706">
        <v>0</v>
      </c>
      <c r="L706">
        <v>0</v>
      </c>
      <c r="M706">
        <v>0</v>
      </c>
      <c r="O706">
        <v>60</v>
      </c>
    </row>
    <row r="707" spans="1:15" x14ac:dyDescent="0.45">
      <c r="A707" t="s">
        <v>64</v>
      </c>
      <c r="B707">
        <v>2018</v>
      </c>
      <c r="C707" t="s">
        <v>3600</v>
      </c>
      <c r="D707" t="s">
        <v>3541</v>
      </c>
      <c r="E707" t="s">
        <v>266</v>
      </c>
      <c r="F707">
        <v>15596</v>
      </c>
      <c r="G707">
        <v>4443</v>
      </c>
      <c r="H707">
        <v>30.81425666809082</v>
      </c>
      <c r="I707">
        <v>7.1999999999999995E-2</v>
      </c>
      <c r="J707">
        <v>0.22589999999999999</v>
      </c>
      <c r="K707">
        <v>0.15</v>
      </c>
      <c r="L707">
        <v>0.25019999999999998</v>
      </c>
      <c r="M707">
        <v>446</v>
      </c>
      <c r="N707">
        <v>3.0282742977142334</v>
      </c>
      <c r="O707">
        <v>45</v>
      </c>
    </row>
    <row r="708" spans="1:15" x14ac:dyDescent="0.45">
      <c r="A708" t="s">
        <v>64</v>
      </c>
      <c r="B708">
        <v>2018</v>
      </c>
      <c r="C708" t="s">
        <v>3548</v>
      </c>
      <c r="D708" t="s">
        <v>3563</v>
      </c>
      <c r="E708" t="s">
        <v>266</v>
      </c>
      <c r="F708">
        <v>17</v>
      </c>
      <c r="H708">
        <v>6.2941174507141113</v>
      </c>
      <c r="I708">
        <v>0</v>
      </c>
      <c r="J708">
        <v>0</v>
      </c>
      <c r="K708">
        <v>0</v>
      </c>
      <c r="L708">
        <v>0</v>
      </c>
      <c r="M708">
        <v>0</v>
      </c>
    </row>
    <row r="709" spans="1:15" x14ac:dyDescent="0.45">
      <c r="A709" t="s">
        <v>64</v>
      </c>
      <c r="B709">
        <v>2018</v>
      </c>
      <c r="C709" t="s">
        <v>196</v>
      </c>
      <c r="D709" t="s">
        <v>3564</v>
      </c>
      <c r="E709" t="s">
        <v>266</v>
      </c>
      <c r="F709">
        <v>0</v>
      </c>
      <c r="G709">
        <v>0</v>
      </c>
      <c r="I709">
        <v>0</v>
      </c>
      <c r="J709">
        <v>0</v>
      </c>
      <c r="K709">
        <v>0</v>
      </c>
      <c r="L709">
        <v>0</v>
      </c>
      <c r="M709">
        <v>0</v>
      </c>
      <c r="O709">
        <v>45</v>
      </c>
    </row>
    <row r="710" spans="1:15" x14ac:dyDescent="0.45">
      <c r="A710" t="s">
        <v>64</v>
      </c>
      <c r="B710">
        <v>2018</v>
      </c>
      <c r="C710" t="s">
        <v>196</v>
      </c>
      <c r="D710" t="s">
        <v>3565</v>
      </c>
      <c r="E710" t="s">
        <v>266</v>
      </c>
      <c r="F710">
        <v>15</v>
      </c>
      <c r="G710">
        <v>0</v>
      </c>
      <c r="H710">
        <v>6.4000000953674316</v>
      </c>
      <c r="I710">
        <v>0</v>
      </c>
      <c r="J710">
        <v>0</v>
      </c>
      <c r="K710">
        <v>8.3299999999999999E-2</v>
      </c>
      <c r="L710">
        <v>0</v>
      </c>
      <c r="M710">
        <v>0</v>
      </c>
      <c r="N710">
        <v>3.8333001136779785</v>
      </c>
      <c r="O710">
        <v>40</v>
      </c>
    </row>
    <row r="711" spans="1:15" x14ac:dyDescent="0.45">
      <c r="A711" t="s">
        <v>64</v>
      </c>
      <c r="B711">
        <v>2018</v>
      </c>
      <c r="C711" t="s">
        <v>196</v>
      </c>
      <c r="D711" t="s">
        <v>3566</v>
      </c>
      <c r="E711" t="s">
        <v>266</v>
      </c>
      <c r="F711">
        <v>52</v>
      </c>
      <c r="G711">
        <v>0</v>
      </c>
      <c r="H711">
        <v>6.059999942779541</v>
      </c>
      <c r="I711">
        <v>0</v>
      </c>
      <c r="J711">
        <v>0</v>
      </c>
      <c r="K711">
        <v>0</v>
      </c>
      <c r="L711">
        <v>0</v>
      </c>
      <c r="M711">
        <v>2</v>
      </c>
      <c r="N711">
        <v>3.7111001014709473</v>
      </c>
      <c r="O711">
        <v>40</v>
      </c>
    </row>
    <row r="712" spans="1:15" x14ac:dyDescent="0.45">
      <c r="A712" t="s">
        <v>64</v>
      </c>
      <c r="B712">
        <v>2018</v>
      </c>
      <c r="C712" t="s">
        <v>196</v>
      </c>
      <c r="D712" t="s">
        <v>3567</v>
      </c>
      <c r="E712" t="s">
        <v>266</v>
      </c>
      <c r="F712">
        <v>0</v>
      </c>
      <c r="G712">
        <v>0</v>
      </c>
      <c r="I712">
        <v>0</v>
      </c>
      <c r="J712">
        <v>0</v>
      </c>
      <c r="K712">
        <v>0</v>
      </c>
      <c r="L712">
        <v>0</v>
      </c>
      <c r="M712">
        <v>0</v>
      </c>
      <c r="O712">
        <v>35</v>
      </c>
    </row>
    <row r="713" spans="1:15" x14ac:dyDescent="0.45">
      <c r="A713" t="s">
        <v>64</v>
      </c>
      <c r="B713">
        <v>2018</v>
      </c>
      <c r="C713" t="s">
        <v>196</v>
      </c>
      <c r="D713" t="s">
        <v>3568</v>
      </c>
      <c r="E713" t="s">
        <v>266</v>
      </c>
      <c r="F713">
        <v>4813</v>
      </c>
      <c r="G713">
        <v>412.20001220703125</v>
      </c>
      <c r="H713">
        <v>28.486068725585938</v>
      </c>
      <c r="I713">
        <v>0</v>
      </c>
      <c r="J713">
        <v>0.20369999999999999</v>
      </c>
      <c r="K713">
        <v>0.1</v>
      </c>
      <c r="L713">
        <v>0</v>
      </c>
      <c r="M713">
        <v>3844</v>
      </c>
      <c r="N713">
        <v>2.8436000347137451</v>
      </c>
      <c r="O713">
        <v>35</v>
      </c>
    </row>
    <row r="714" spans="1:15" x14ac:dyDescent="0.45">
      <c r="A714" t="s">
        <v>64</v>
      </c>
      <c r="B714">
        <v>2018</v>
      </c>
      <c r="C714" t="s">
        <v>3549</v>
      </c>
      <c r="D714" t="s">
        <v>3569</v>
      </c>
      <c r="E714" t="s">
        <v>266</v>
      </c>
      <c r="F714">
        <v>265</v>
      </c>
      <c r="G714">
        <v>24.399999618530273</v>
      </c>
      <c r="H714">
        <v>17.00384521484375</v>
      </c>
      <c r="I714">
        <v>0</v>
      </c>
      <c r="J714">
        <v>0</v>
      </c>
      <c r="K714">
        <v>0</v>
      </c>
      <c r="L714">
        <v>0.87280000000000002</v>
      </c>
      <c r="M714">
        <v>5</v>
      </c>
      <c r="N714">
        <v>4</v>
      </c>
      <c r="O714">
        <v>45</v>
      </c>
    </row>
    <row r="715" spans="1:15" x14ac:dyDescent="0.45">
      <c r="A715" t="s">
        <v>64</v>
      </c>
      <c r="B715">
        <v>2018</v>
      </c>
      <c r="C715" t="s">
        <v>3549</v>
      </c>
      <c r="D715" t="s">
        <v>3570</v>
      </c>
      <c r="E715" t="s">
        <v>266</v>
      </c>
      <c r="F715">
        <v>4047</v>
      </c>
      <c r="G715">
        <v>1661.199951171875</v>
      </c>
      <c r="H715">
        <v>36.161392211914063</v>
      </c>
      <c r="I715">
        <v>1.55E-2</v>
      </c>
      <c r="J715">
        <v>7.9000000000000008E-3</v>
      </c>
      <c r="K715">
        <v>2.5000000000000001E-2</v>
      </c>
      <c r="L715">
        <v>0.76719999999999999</v>
      </c>
      <c r="M715">
        <v>1</v>
      </c>
      <c r="N715">
        <v>2.9231100082397461</v>
      </c>
      <c r="O715">
        <v>45</v>
      </c>
    </row>
    <row r="716" spans="1:15" x14ac:dyDescent="0.45">
      <c r="A716" t="s">
        <v>64</v>
      </c>
      <c r="B716">
        <v>2018</v>
      </c>
      <c r="C716" t="s">
        <v>3549</v>
      </c>
      <c r="D716" t="s">
        <v>3571</v>
      </c>
      <c r="E716" t="s">
        <v>266</v>
      </c>
      <c r="F716">
        <v>42</v>
      </c>
      <c r="G716">
        <v>2.4000000953674316</v>
      </c>
      <c r="H716">
        <v>11.731707572937012</v>
      </c>
      <c r="I716">
        <v>0</v>
      </c>
      <c r="J716">
        <v>0</v>
      </c>
      <c r="K716">
        <v>0</v>
      </c>
      <c r="L716">
        <v>0</v>
      </c>
      <c r="M716">
        <v>1</v>
      </c>
      <c r="N716">
        <v>3.3571000099182129</v>
      </c>
      <c r="O716">
        <v>45</v>
      </c>
    </row>
    <row r="717" spans="1:15" x14ac:dyDescent="0.45">
      <c r="A717" t="s">
        <v>64</v>
      </c>
      <c r="B717">
        <v>2018</v>
      </c>
      <c r="C717" t="s">
        <v>3550</v>
      </c>
      <c r="D717" t="s">
        <v>3572</v>
      </c>
      <c r="E717" t="s">
        <v>106</v>
      </c>
      <c r="F717">
        <v>71.524612426757813</v>
      </c>
      <c r="G717">
        <v>0</v>
      </c>
      <c r="H717">
        <v>9.869603157043457</v>
      </c>
      <c r="I717">
        <v>0</v>
      </c>
      <c r="J717">
        <v>0</v>
      </c>
      <c r="K717">
        <v>0</v>
      </c>
      <c r="L717">
        <v>0.89420176678216823</v>
      </c>
      <c r="M717">
        <v>4.9611400000000003</v>
      </c>
      <c r="N717">
        <v>4</v>
      </c>
      <c r="O717">
        <v>70</v>
      </c>
    </row>
    <row r="718" spans="1:15" x14ac:dyDescent="0.45">
      <c r="A718" t="s">
        <v>64</v>
      </c>
      <c r="B718">
        <v>2018</v>
      </c>
      <c r="C718" t="s">
        <v>3551</v>
      </c>
      <c r="D718" t="s">
        <v>3573</v>
      </c>
      <c r="E718" t="s">
        <v>106</v>
      </c>
      <c r="F718">
        <v>467.96707153320313</v>
      </c>
      <c r="G718">
        <v>150.02796936035156</v>
      </c>
      <c r="H718">
        <v>45.323703765869141</v>
      </c>
      <c r="I718">
        <v>8.9799720540288799E-2</v>
      </c>
      <c r="J718">
        <v>0.1711224965067536</v>
      </c>
      <c r="K718">
        <v>0.1</v>
      </c>
      <c r="L718">
        <v>0</v>
      </c>
      <c r="M718">
        <v>40.804920000000003</v>
      </c>
      <c r="N718">
        <v>3.3170936107635498</v>
      </c>
      <c r="O718">
        <v>60</v>
      </c>
    </row>
    <row r="719" spans="1:15" x14ac:dyDescent="0.45">
      <c r="A719" t="s">
        <v>64</v>
      </c>
      <c r="B719">
        <v>2018</v>
      </c>
      <c r="C719" t="s">
        <v>3552</v>
      </c>
      <c r="D719" t="s">
        <v>3574</v>
      </c>
      <c r="E719" t="s">
        <v>106</v>
      </c>
      <c r="F719">
        <v>0</v>
      </c>
      <c r="G719">
        <v>0</v>
      </c>
      <c r="I719">
        <v>0</v>
      </c>
      <c r="J719">
        <v>0</v>
      </c>
      <c r="K719">
        <v>0</v>
      </c>
      <c r="L719">
        <v>0</v>
      </c>
      <c r="M719">
        <v>0</v>
      </c>
      <c r="O719">
        <v>70</v>
      </c>
    </row>
    <row r="720" spans="1:15" x14ac:dyDescent="0.45">
      <c r="A720" t="s">
        <v>64</v>
      </c>
      <c r="B720">
        <v>2018</v>
      </c>
      <c r="C720" t="s">
        <v>3552</v>
      </c>
      <c r="D720" t="s">
        <v>3575</v>
      </c>
      <c r="E720" t="s">
        <v>106</v>
      </c>
      <c r="F720">
        <v>0</v>
      </c>
      <c r="G720">
        <v>0</v>
      </c>
      <c r="I720">
        <v>0</v>
      </c>
      <c r="J720">
        <v>0</v>
      </c>
      <c r="K720">
        <v>0</v>
      </c>
      <c r="L720">
        <v>0</v>
      </c>
      <c r="M720">
        <v>0</v>
      </c>
      <c r="O720">
        <v>70</v>
      </c>
    </row>
    <row r="721" spans="1:15" x14ac:dyDescent="0.45">
      <c r="A721" t="s">
        <v>64</v>
      </c>
      <c r="B721">
        <v>2018</v>
      </c>
      <c r="C721" t="s">
        <v>3552</v>
      </c>
      <c r="D721" t="s">
        <v>3576</v>
      </c>
      <c r="E721" t="s">
        <v>106</v>
      </c>
      <c r="F721">
        <v>0</v>
      </c>
      <c r="G721">
        <v>0</v>
      </c>
      <c r="I721">
        <v>0</v>
      </c>
      <c r="J721">
        <v>0</v>
      </c>
      <c r="K721">
        <v>0</v>
      </c>
      <c r="L721">
        <v>0</v>
      </c>
      <c r="M721">
        <v>0</v>
      </c>
      <c r="O721">
        <v>70</v>
      </c>
    </row>
    <row r="722" spans="1:15" x14ac:dyDescent="0.45">
      <c r="A722" t="s">
        <v>64</v>
      </c>
      <c r="B722">
        <v>2018</v>
      </c>
      <c r="C722" t="s">
        <v>3552</v>
      </c>
      <c r="D722" t="s">
        <v>3577</v>
      </c>
      <c r="E722" t="s">
        <v>106</v>
      </c>
      <c r="F722">
        <v>0</v>
      </c>
      <c r="G722">
        <v>0</v>
      </c>
      <c r="I722">
        <v>0</v>
      </c>
      <c r="J722">
        <v>0</v>
      </c>
      <c r="K722">
        <v>0</v>
      </c>
      <c r="L722">
        <v>0</v>
      </c>
      <c r="M722">
        <v>0</v>
      </c>
      <c r="O722">
        <v>45</v>
      </c>
    </row>
    <row r="723" spans="1:15" x14ac:dyDescent="0.45">
      <c r="A723" t="s">
        <v>64</v>
      </c>
      <c r="B723">
        <v>2018</v>
      </c>
      <c r="C723" t="s">
        <v>3552</v>
      </c>
      <c r="D723" t="s">
        <v>3578</v>
      </c>
      <c r="E723" t="s">
        <v>106</v>
      </c>
      <c r="F723">
        <v>0</v>
      </c>
      <c r="G723">
        <v>0</v>
      </c>
      <c r="I723">
        <v>0</v>
      </c>
      <c r="J723">
        <v>0</v>
      </c>
      <c r="K723">
        <v>0</v>
      </c>
      <c r="L723">
        <v>0</v>
      </c>
      <c r="M723">
        <v>0</v>
      </c>
      <c r="O723">
        <v>70</v>
      </c>
    </row>
    <row r="724" spans="1:15" x14ac:dyDescent="0.45">
      <c r="A724" t="s">
        <v>64</v>
      </c>
      <c r="B724">
        <v>2018</v>
      </c>
      <c r="C724" t="s">
        <v>3552</v>
      </c>
      <c r="D724" t="s">
        <v>3579</v>
      </c>
      <c r="E724" t="s">
        <v>106</v>
      </c>
      <c r="F724">
        <v>0</v>
      </c>
      <c r="G724">
        <v>0</v>
      </c>
      <c r="I724">
        <v>0</v>
      </c>
      <c r="J724">
        <v>0</v>
      </c>
      <c r="K724">
        <v>0</v>
      </c>
      <c r="L724">
        <v>0</v>
      </c>
      <c r="M724">
        <v>0</v>
      </c>
      <c r="O724">
        <v>70</v>
      </c>
    </row>
    <row r="725" spans="1:15" x14ac:dyDescent="0.45">
      <c r="A725" t="s">
        <v>64</v>
      </c>
      <c r="B725">
        <v>2018</v>
      </c>
      <c r="C725" t="s">
        <v>3552</v>
      </c>
      <c r="D725" t="s">
        <v>3580</v>
      </c>
      <c r="E725" t="s">
        <v>106</v>
      </c>
      <c r="F725">
        <v>0</v>
      </c>
      <c r="G725">
        <v>0</v>
      </c>
      <c r="I725">
        <v>0</v>
      </c>
      <c r="J725">
        <v>0</v>
      </c>
      <c r="K725">
        <v>0</v>
      </c>
      <c r="L725">
        <v>0</v>
      </c>
      <c r="M725">
        <v>0</v>
      </c>
      <c r="O725">
        <v>70</v>
      </c>
    </row>
    <row r="726" spans="1:15" x14ac:dyDescent="0.45">
      <c r="A726" t="s">
        <v>64</v>
      </c>
      <c r="B726">
        <v>2018</v>
      </c>
      <c r="C726" t="s">
        <v>3552</v>
      </c>
      <c r="D726" t="s">
        <v>3581</v>
      </c>
      <c r="E726" t="s">
        <v>106</v>
      </c>
      <c r="F726">
        <v>9.2188396453857422</v>
      </c>
      <c r="G726">
        <v>3.9696000516414642E-2</v>
      </c>
      <c r="H726">
        <v>9.4879817962646484</v>
      </c>
      <c r="I726">
        <v>0</v>
      </c>
      <c r="J726">
        <v>0</v>
      </c>
      <c r="K726">
        <v>0</v>
      </c>
      <c r="L726">
        <v>0.1774</v>
      </c>
      <c r="M726">
        <v>9.6850000000000006E-2</v>
      </c>
      <c r="N726">
        <v>4</v>
      </c>
      <c r="O726">
        <v>45</v>
      </c>
    </row>
    <row r="727" spans="1:15" x14ac:dyDescent="0.45">
      <c r="A727" t="s">
        <v>64</v>
      </c>
      <c r="B727">
        <v>2018</v>
      </c>
      <c r="C727" t="s">
        <v>3552</v>
      </c>
      <c r="D727" t="s">
        <v>3582</v>
      </c>
      <c r="E727" t="s">
        <v>106</v>
      </c>
      <c r="F727">
        <v>0</v>
      </c>
      <c r="G727">
        <v>0</v>
      </c>
      <c r="I727">
        <v>0</v>
      </c>
      <c r="J727">
        <v>0</v>
      </c>
      <c r="K727">
        <v>0</v>
      </c>
      <c r="L727">
        <v>0</v>
      </c>
      <c r="M727">
        <v>0</v>
      </c>
      <c r="O727">
        <v>70</v>
      </c>
    </row>
    <row r="728" spans="1:15" x14ac:dyDescent="0.45">
      <c r="A728" t="s">
        <v>64</v>
      </c>
      <c r="B728">
        <v>2018</v>
      </c>
      <c r="C728" t="s">
        <v>3553</v>
      </c>
      <c r="D728" t="s">
        <v>3583</v>
      </c>
      <c r="E728" t="s">
        <v>106</v>
      </c>
      <c r="F728">
        <v>46.906120300292969</v>
      </c>
      <c r="G728">
        <v>0</v>
      </c>
      <c r="I728">
        <v>0</v>
      </c>
      <c r="J728">
        <v>0.46939999999999998</v>
      </c>
      <c r="K728">
        <v>0</v>
      </c>
      <c r="L728">
        <v>0</v>
      </c>
      <c r="M728">
        <v>46.906120000000001</v>
      </c>
      <c r="N728">
        <v>2.5978000164031982</v>
      </c>
      <c r="O728">
        <v>60</v>
      </c>
    </row>
    <row r="729" spans="1:15" x14ac:dyDescent="0.45">
      <c r="A729" t="s">
        <v>64</v>
      </c>
      <c r="B729">
        <v>2018</v>
      </c>
      <c r="C729" t="s">
        <v>3553</v>
      </c>
      <c r="D729" t="s">
        <v>3584</v>
      </c>
      <c r="E729" t="s">
        <v>106</v>
      </c>
      <c r="F729">
        <v>658.69122314453125</v>
      </c>
      <c r="G729">
        <v>76.83807373046875</v>
      </c>
      <c r="H729">
        <v>39.349906921386719</v>
      </c>
      <c r="I729">
        <v>6.5500000000000003E-2</v>
      </c>
      <c r="J729">
        <v>8.2600000000000007E-2</v>
      </c>
      <c r="K729">
        <v>0.15</v>
      </c>
      <c r="L729">
        <v>0.33860000000000001</v>
      </c>
      <c r="M729">
        <v>49.104999999999983</v>
      </c>
      <c r="N729">
        <v>3.4390685558319092</v>
      </c>
      <c r="O729">
        <v>60</v>
      </c>
    </row>
    <row r="730" spans="1:15" x14ac:dyDescent="0.45">
      <c r="A730" t="s">
        <v>64</v>
      </c>
      <c r="B730">
        <v>2018</v>
      </c>
      <c r="C730" t="s">
        <v>3554</v>
      </c>
      <c r="D730" t="s">
        <v>3585</v>
      </c>
      <c r="E730" t="s">
        <v>266</v>
      </c>
      <c r="F730">
        <v>7</v>
      </c>
      <c r="G730">
        <v>0</v>
      </c>
      <c r="H730">
        <v>10</v>
      </c>
      <c r="I730">
        <v>0</v>
      </c>
      <c r="J730">
        <v>0</v>
      </c>
      <c r="K730">
        <v>0</v>
      </c>
      <c r="L730">
        <v>0</v>
      </c>
      <c r="M730">
        <v>0</v>
      </c>
      <c r="N730">
        <v>4</v>
      </c>
      <c r="O730">
        <v>45</v>
      </c>
    </row>
    <row r="731" spans="1:15" x14ac:dyDescent="0.45">
      <c r="A731" t="s">
        <v>64</v>
      </c>
      <c r="B731">
        <v>2018</v>
      </c>
      <c r="C731" t="s">
        <v>3554</v>
      </c>
      <c r="D731" t="s">
        <v>3586</v>
      </c>
      <c r="E731" t="s">
        <v>266</v>
      </c>
      <c r="F731">
        <v>29</v>
      </c>
      <c r="G731">
        <v>2.9000000953674316</v>
      </c>
      <c r="H731">
        <v>24.275861740112305</v>
      </c>
      <c r="I731">
        <v>0</v>
      </c>
      <c r="J731">
        <v>0.17649999999999999</v>
      </c>
      <c r="K731">
        <v>0.04</v>
      </c>
      <c r="L731">
        <v>0</v>
      </c>
      <c r="M731">
        <v>0</v>
      </c>
      <c r="N731">
        <v>3.1175999641418457</v>
      </c>
      <c r="O731">
        <v>40</v>
      </c>
    </row>
    <row r="732" spans="1:15" x14ac:dyDescent="0.45">
      <c r="A732" t="s">
        <v>64</v>
      </c>
      <c r="B732">
        <v>2018</v>
      </c>
      <c r="C732" t="s">
        <v>3554</v>
      </c>
      <c r="D732" t="s">
        <v>3587</v>
      </c>
      <c r="E732" t="s">
        <v>266</v>
      </c>
      <c r="F732">
        <v>116</v>
      </c>
      <c r="G732">
        <v>17.200000762939453</v>
      </c>
      <c r="H732">
        <v>19.586206436157227</v>
      </c>
      <c r="I732">
        <v>0</v>
      </c>
      <c r="J732">
        <v>3.9699999999999999E-2</v>
      </c>
      <c r="K732">
        <v>0</v>
      </c>
      <c r="L732">
        <v>0</v>
      </c>
      <c r="M732">
        <v>0</v>
      </c>
      <c r="N732">
        <v>3.862299919128418</v>
      </c>
      <c r="O732">
        <v>35</v>
      </c>
    </row>
    <row r="733" spans="1:15" x14ac:dyDescent="0.45">
      <c r="A733" t="s">
        <v>64</v>
      </c>
      <c r="B733">
        <v>2018</v>
      </c>
      <c r="C733" t="s">
        <v>3554</v>
      </c>
      <c r="D733" t="s">
        <v>3588</v>
      </c>
      <c r="E733" t="s">
        <v>266</v>
      </c>
      <c r="F733">
        <v>3</v>
      </c>
      <c r="G733">
        <v>0</v>
      </c>
      <c r="H733">
        <v>7.3333334922790527</v>
      </c>
      <c r="I733">
        <v>0</v>
      </c>
      <c r="J733">
        <v>0.1323</v>
      </c>
      <c r="K733">
        <v>0.29409999999999997</v>
      </c>
      <c r="L733">
        <v>0</v>
      </c>
      <c r="M733">
        <v>0</v>
      </c>
      <c r="N733">
        <v>2.9131999015808105</v>
      </c>
      <c r="O733">
        <v>35</v>
      </c>
    </row>
    <row r="734" spans="1:15" x14ac:dyDescent="0.45">
      <c r="A734" t="s">
        <v>64</v>
      </c>
      <c r="B734">
        <v>2018</v>
      </c>
      <c r="C734" t="s">
        <v>3554</v>
      </c>
      <c r="D734" t="s">
        <v>3589</v>
      </c>
      <c r="E734" t="s">
        <v>266</v>
      </c>
      <c r="F734">
        <v>0</v>
      </c>
      <c r="G734">
        <v>0</v>
      </c>
      <c r="I734">
        <v>0</v>
      </c>
      <c r="J734">
        <v>0</v>
      </c>
      <c r="K734">
        <v>0</v>
      </c>
      <c r="L734">
        <v>0</v>
      </c>
      <c r="M734">
        <v>0</v>
      </c>
      <c r="N734">
        <v>4</v>
      </c>
      <c r="O734">
        <v>40</v>
      </c>
    </row>
    <row r="735" spans="1:15" x14ac:dyDescent="0.45">
      <c r="A735" t="s">
        <v>64</v>
      </c>
      <c r="B735">
        <v>2018</v>
      </c>
      <c r="C735" t="s">
        <v>3554</v>
      </c>
      <c r="D735" t="s">
        <v>3590</v>
      </c>
      <c r="E735" t="s">
        <v>266</v>
      </c>
      <c r="F735">
        <v>0</v>
      </c>
      <c r="G735">
        <v>0</v>
      </c>
      <c r="I735">
        <v>0</v>
      </c>
      <c r="J735">
        <v>0</v>
      </c>
      <c r="K735">
        <v>0</v>
      </c>
      <c r="L735">
        <v>0</v>
      </c>
      <c r="M735">
        <v>0</v>
      </c>
      <c r="O735">
        <v>35</v>
      </c>
    </row>
    <row r="736" spans="1:15" x14ac:dyDescent="0.45">
      <c r="A736" t="s">
        <v>64</v>
      </c>
      <c r="B736">
        <v>2018</v>
      </c>
      <c r="C736" t="s">
        <v>3554</v>
      </c>
      <c r="D736" t="s">
        <v>3591</v>
      </c>
      <c r="E736" t="s">
        <v>266</v>
      </c>
      <c r="F736">
        <v>172</v>
      </c>
      <c r="G736">
        <v>71</v>
      </c>
      <c r="H736">
        <v>31.210525512695313</v>
      </c>
      <c r="I736">
        <v>0</v>
      </c>
      <c r="J736">
        <v>0.1</v>
      </c>
      <c r="K736">
        <v>0.1</v>
      </c>
      <c r="L736">
        <v>0</v>
      </c>
      <c r="M736">
        <v>1</v>
      </c>
      <c r="N736">
        <v>2.9444000720977783</v>
      </c>
      <c r="O736">
        <v>35</v>
      </c>
    </row>
    <row r="737" spans="1:15" x14ac:dyDescent="0.45">
      <c r="A737" t="s">
        <v>64</v>
      </c>
      <c r="B737">
        <v>2018</v>
      </c>
      <c r="C737" t="s">
        <v>3554</v>
      </c>
      <c r="D737" t="s">
        <v>3592</v>
      </c>
      <c r="E737" t="s">
        <v>266</v>
      </c>
      <c r="F737">
        <v>0</v>
      </c>
      <c r="G737">
        <v>0</v>
      </c>
      <c r="I737">
        <v>0</v>
      </c>
      <c r="J737">
        <v>0</v>
      </c>
      <c r="K737">
        <v>0</v>
      </c>
      <c r="L737">
        <v>0</v>
      </c>
      <c r="M737">
        <v>0</v>
      </c>
      <c r="O737">
        <v>35</v>
      </c>
    </row>
    <row r="738" spans="1:15" x14ac:dyDescent="0.45">
      <c r="A738" t="s">
        <v>64</v>
      </c>
      <c r="B738">
        <v>2018</v>
      </c>
      <c r="C738" t="s">
        <v>3554</v>
      </c>
      <c r="D738" t="s">
        <v>3593</v>
      </c>
      <c r="E738" t="s">
        <v>266</v>
      </c>
      <c r="F738">
        <v>8</v>
      </c>
      <c r="G738">
        <v>0</v>
      </c>
      <c r="H738">
        <v>31.75</v>
      </c>
      <c r="I738">
        <v>0</v>
      </c>
      <c r="J738">
        <v>0</v>
      </c>
      <c r="K738">
        <v>0</v>
      </c>
      <c r="L738">
        <v>0</v>
      </c>
      <c r="M738">
        <v>0</v>
      </c>
      <c r="N738">
        <v>3</v>
      </c>
      <c r="O738">
        <v>40</v>
      </c>
    </row>
    <row r="739" spans="1:15" x14ac:dyDescent="0.45">
      <c r="A739" t="s">
        <v>64</v>
      </c>
      <c r="B739">
        <v>2018</v>
      </c>
      <c r="C739" t="s">
        <v>3555</v>
      </c>
      <c r="D739" t="s">
        <v>3594</v>
      </c>
      <c r="E739" t="s">
        <v>266</v>
      </c>
      <c r="F739">
        <v>45</v>
      </c>
      <c r="G739">
        <v>16.399999618530273</v>
      </c>
      <c r="H739">
        <v>28.977777481079102</v>
      </c>
      <c r="I739">
        <v>0</v>
      </c>
      <c r="J739">
        <v>0.1042</v>
      </c>
      <c r="K739">
        <v>0.16669999999999999</v>
      </c>
      <c r="L739">
        <v>0</v>
      </c>
      <c r="M739">
        <v>0</v>
      </c>
      <c r="N739">
        <v>3.0415999889373779</v>
      </c>
      <c r="O739">
        <v>40</v>
      </c>
    </row>
    <row r="740" spans="1:15" x14ac:dyDescent="0.45">
      <c r="A740" t="s">
        <v>65</v>
      </c>
      <c r="B740">
        <v>2018</v>
      </c>
      <c r="C740" t="s">
        <v>3546</v>
      </c>
      <c r="D740" t="s">
        <v>3557</v>
      </c>
      <c r="E740" t="s">
        <v>106</v>
      </c>
      <c r="F740">
        <v>11.012296676635742</v>
      </c>
      <c r="G740">
        <v>0</v>
      </c>
      <c r="H740">
        <v>23.045278549194336</v>
      </c>
      <c r="I740">
        <v>0</v>
      </c>
      <c r="J740">
        <v>0</v>
      </c>
      <c r="K740">
        <v>0</v>
      </c>
      <c r="L740">
        <v>0</v>
      </c>
      <c r="M740">
        <v>0</v>
      </c>
      <c r="N740">
        <v>4</v>
      </c>
      <c r="O740">
        <v>70</v>
      </c>
    </row>
    <row r="741" spans="1:15" x14ac:dyDescent="0.45">
      <c r="A741" t="s">
        <v>65</v>
      </c>
      <c r="B741">
        <v>2018</v>
      </c>
      <c r="C741" t="s">
        <v>3546</v>
      </c>
      <c r="D741" t="s">
        <v>3558</v>
      </c>
      <c r="E741" t="s">
        <v>106</v>
      </c>
      <c r="F741">
        <v>206.82958984375</v>
      </c>
      <c r="G741">
        <v>0</v>
      </c>
      <c r="H741">
        <v>36.357013702392578</v>
      </c>
      <c r="I741">
        <v>4.5571521604598597E-2</v>
      </c>
      <c r="J741">
        <v>0</v>
      </c>
      <c r="K741">
        <v>2.7340707017669202E-2</v>
      </c>
      <c r="L741">
        <v>0</v>
      </c>
      <c r="M741">
        <v>0</v>
      </c>
      <c r="N741">
        <v>3.7435297966003418</v>
      </c>
      <c r="O741">
        <v>70</v>
      </c>
    </row>
    <row r="742" spans="1:15" x14ac:dyDescent="0.45">
      <c r="A742" t="s">
        <v>65</v>
      </c>
      <c r="B742">
        <v>2018</v>
      </c>
      <c r="C742" t="s">
        <v>3546</v>
      </c>
      <c r="D742" t="s">
        <v>3559</v>
      </c>
      <c r="E742" t="s">
        <v>106</v>
      </c>
      <c r="F742">
        <v>1832.694091796875</v>
      </c>
      <c r="G742">
        <v>122.911376953125</v>
      </c>
      <c r="H742">
        <v>21.472173690795898</v>
      </c>
      <c r="I742">
        <v>1.8495166828620999E-2</v>
      </c>
      <c r="J742">
        <v>2.9994381675230001E-4</v>
      </c>
      <c r="K742">
        <v>2.05692791662044E-2</v>
      </c>
      <c r="L742">
        <v>0</v>
      </c>
      <c r="M742">
        <v>0</v>
      </c>
      <c r="N742">
        <v>3.8308641910552979</v>
      </c>
      <c r="O742">
        <v>45</v>
      </c>
    </row>
    <row r="743" spans="1:15" x14ac:dyDescent="0.45">
      <c r="A743" t="s">
        <v>65</v>
      </c>
      <c r="B743">
        <v>2018</v>
      </c>
      <c r="C743" t="s">
        <v>3547</v>
      </c>
      <c r="D743" t="s">
        <v>3560</v>
      </c>
      <c r="E743" t="s">
        <v>106</v>
      </c>
      <c r="F743">
        <v>0</v>
      </c>
      <c r="G743">
        <v>0</v>
      </c>
      <c r="I743">
        <v>0</v>
      </c>
      <c r="J743">
        <v>0</v>
      </c>
      <c r="K743">
        <v>0</v>
      </c>
      <c r="L743">
        <v>0</v>
      </c>
      <c r="M743">
        <v>0</v>
      </c>
      <c r="O743">
        <v>60</v>
      </c>
    </row>
    <row r="744" spans="1:15" x14ac:dyDescent="0.45">
      <c r="A744" t="s">
        <v>65</v>
      </c>
      <c r="B744">
        <v>2018</v>
      </c>
      <c r="C744" t="s">
        <v>3547</v>
      </c>
      <c r="D744" t="s">
        <v>3561</v>
      </c>
      <c r="E744" t="s">
        <v>106</v>
      </c>
      <c r="F744">
        <v>14728.142578125</v>
      </c>
      <c r="G744">
        <v>1417.623046875</v>
      </c>
      <c r="H744">
        <v>38.974754333496094</v>
      </c>
      <c r="I744">
        <v>0.16539999999999999</v>
      </c>
      <c r="J744">
        <v>1.0699999999999999E-2</v>
      </c>
      <c r="K744">
        <v>7.4499999999999997E-2</v>
      </c>
      <c r="L744">
        <v>0</v>
      </c>
      <c r="M744">
        <v>0</v>
      </c>
      <c r="N744">
        <v>3.2946000099182129</v>
      </c>
      <c r="O744">
        <v>60</v>
      </c>
    </row>
    <row r="745" spans="1:15" x14ac:dyDescent="0.45">
      <c r="A745" t="s">
        <v>65</v>
      </c>
      <c r="B745">
        <v>2018</v>
      </c>
      <c r="C745" t="s">
        <v>3547</v>
      </c>
      <c r="D745" t="s">
        <v>3562</v>
      </c>
      <c r="E745" t="s">
        <v>106</v>
      </c>
      <c r="F745">
        <v>78.549751281738281</v>
      </c>
      <c r="G745">
        <v>0.25564679503440857</v>
      </c>
      <c r="H745">
        <v>34.525985717773438</v>
      </c>
      <c r="I745">
        <v>0</v>
      </c>
      <c r="J745">
        <v>0</v>
      </c>
      <c r="K745">
        <v>2.75E-2</v>
      </c>
      <c r="L745">
        <v>0</v>
      </c>
      <c r="M745">
        <v>0</v>
      </c>
      <c r="N745">
        <v>3.7730000019073486</v>
      </c>
      <c r="O745">
        <v>60</v>
      </c>
    </row>
    <row r="746" spans="1:15" x14ac:dyDescent="0.45">
      <c r="A746" t="s">
        <v>65</v>
      </c>
      <c r="B746">
        <v>2018</v>
      </c>
      <c r="C746" t="s">
        <v>3600</v>
      </c>
      <c r="D746" t="s">
        <v>3601</v>
      </c>
      <c r="E746" t="s">
        <v>266</v>
      </c>
      <c r="F746">
        <v>225484</v>
      </c>
      <c r="G746">
        <v>5608.2001953125</v>
      </c>
      <c r="H746">
        <v>32.490146636962891</v>
      </c>
      <c r="I746">
        <v>1.4622872788823699E-2</v>
      </c>
      <c r="J746">
        <v>1.7122106848893801E-2</v>
      </c>
      <c r="K746">
        <v>2.84624528129368E-2</v>
      </c>
      <c r="L746">
        <v>0</v>
      </c>
      <c r="M746">
        <v>0</v>
      </c>
      <c r="N746">
        <v>3.8326320648193359</v>
      </c>
      <c r="O746">
        <v>60</v>
      </c>
    </row>
    <row r="747" spans="1:15" x14ac:dyDescent="0.45">
      <c r="A747" t="s">
        <v>65</v>
      </c>
      <c r="B747">
        <v>2018</v>
      </c>
      <c r="C747" t="s">
        <v>3600</v>
      </c>
      <c r="D747" t="s">
        <v>3602</v>
      </c>
      <c r="E747" t="s">
        <v>266</v>
      </c>
      <c r="F747">
        <v>4789</v>
      </c>
      <c r="G747">
        <v>1.7999999523162842</v>
      </c>
      <c r="H747">
        <v>40.055335998535156</v>
      </c>
      <c r="I747">
        <v>0</v>
      </c>
      <c r="J747">
        <v>0</v>
      </c>
      <c r="K747">
        <v>0</v>
      </c>
      <c r="L747">
        <v>0.73791946308724832</v>
      </c>
      <c r="M747">
        <v>0</v>
      </c>
      <c r="N747">
        <v>4</v>
      </c>
      <c r="O747">
        <v>60</v>
      </c>
    </row>
    <row r="748" spans="1:15" x14ac:dyDescent="0.45">
      <c r="A748" t="s">
        <v>65</v>
      </c>
      <c r="B748">
        <v>2018</v>
      </c>
      <c r="C748" t="s">
        <v>3600</v>
      </c>
      <c r="D748" t="s">
        <v>3541</v>
      </c>
      <c r="E748" t="s">
        <v>266</v>
      </c>
      <c r="F748">
        <v>35130</v>
      </c>
      <c r="G748">
        <v>11339.400390625</v>
      </c>
      <c r="H748">
        <v>36.531169891357422</v>
      </c>
      <c r="I748">
        <v>0.1040046515253283</v>
      </c>
      <c r="J748">
        <v>0.1358912349284582</v>
      </c>
      <c r="K748">
        <v>0.23447916380894909</v>
      </c>
      <c r="L748">
        <v>0</v>
      </c>
      <c r="M748">
        <v>0</v>
      </c>
      <c r="N748">
        <v>3.0295968055725098</v>
      </c>
      <c r="O748">
        <v>45</v>
      </c>
    </row>
    <row r="749" spans="1:15" x14ac:dyDescent="0.45">
      <c r="A749" t="s">
        <v>65</v>
      </c>
      <c r="B749">
        <v>2018</v>
      </c>
      <c r="C749" t="s">
        <v>3548</v>
      </c>
      <c r="D749" t="s">
        <v>3563</v>
      </c>
      <c r="E749" t="s">
        <v>266</v>
      </c>
      <c r="F749">
        <v>4123</v>
      </c>
      <c r="H749">
        <v>30.02570915222168</v>
      </c>
      <c r="I749">
        <v>6.3257172264602002E-3</v>
      </c>
      <c r="J749">
        <v>1.37748804811237E-2</v>
      </c>
      <c r="K749">
        <v>3.7103326121664199E-2</v>
      </c>
      <c r="L749">
        <v>0</v>
      </c>
      <c r="M749">
        <v>0</v>
      </c>
      <c r="N749">
        <v>3.8064730167388916</v>
      </c>
    </row>
    <row r="750" spans="1:15" x14ac:dyDescent="0.45">
      <c r="A750" t="s">
        <v>65</v>
      </c>
      <c r="B750">
        <v>2018</v>
      </c>
      <c r="C750" t="s">
        <v>196</v>
      </c>
      <c r="D750" t="s">
        <v>3564</v>
      </c>
      <c r="E750" t="s">
        <v>266</v>
      </c>
      <c r="F750">
        <v>399</v>
      </c>
      <c r="G750">
        <v>128.80000305175781</v>
      </c>
      <c r="H750">
        <v>34.265663146972656</v>
      </c>
      <c r="I750">
        <v>4.4743935309973101E-2</v>
      </c>
      <c r="J750">
        <v>0.41037735849056611</v>
      </c>
      <c r="K750">
        <v>0.50269541778975724</v>
      </c>
      <c r="L750">
        <v>0</v>
      </c>
      <c r="M750">
        <v>0</v>
      </c>
      <c r="N750">
        <v>2.964824914932251</v>
      </c>
      <c r="O750">
        <v>45</v>
      </c>
    </row>
    <row r="751" spans="1:15" x14ac:dyDescent="0.45">
      <c r="A751" t="s">
        <v>65</v>
      </c>
      <c r="B751">
        <v>2018</v>
      </c>
      <c r="C751" t="s">
        <v>196</v>
      </c>
      <c r="D751" t="s">
        <v>3565</v>
      </c>
      <c r="E751" t="s">
        <v>266</v>
      </c>
      <c r="F751">
        <v>643</v>
      </c>
      <c r="G751">
        <v>27.100000381469727</v>
      </c>
      <c r="H751">
        <v>9.8786935806274414</v>
      </c>
      <c r="I751">
        <v>9.3023255813953001E-3</v>
      </c>
      <c r="J751">
        <v>4.6511627906977004E-3</v>
      </c>
      <c r="K751">
        <v>2.3255813953487999E-3</v>
      </c>
      <c r="L751">
        <v>0</v>
      </c>
      <c r="M751">
        <v>0</v>
      </c>
      <c r="N751">
        <v>3.9069766998291016</v>
      </c>
      <c r="O751">
        <v>40</v>
      </c>
    </row>
    <row r="752" spans="1:15" x14ac:dyDescent="0.45">
      <c r="A752" t="s">
        <v>65</v>
      </c>
      <c r="B752">
        <v>2018</v>
      </c>
      <c r="C752" t="s">
        <v>196</v>
      </c>
      <c r="D752" t="s">
        <v>3566</v>
      </c>
      <c r="E752" t="s">
        <v>266</v>
      </c>
      <c r="F752">
        <v>2408</v>
      </c>
      <c r="G752">
        <v>181.10000610351563</v>
      </c>
      <c r="H752">
        <v>14.474252700805664</v>
      </c>
      <c r="I752">
        <v>0.1483426175890053</v>
      </c>
      <c r="J752">
        <v>1.3707046873094099E-2</v>
      </c>
      <c r="K752">
        <v>0.1526829848522897</v>
      </c>
      <c r="L752">
        <v>0</v>
      </c>
      <c r="M752">
        <v>0</v>
      </c>
      <c r="N752">
        <v>3.3584518432617188</v>
      </c>
      <c r="O752">
        <v>40</v>
      </c>
    </row>
    <row r="753" spans="1:15" x14ac:dyDescent="0.45">
      <c r="A753" t="s">
        <v>65</v>
      </c>
      <c r="B753">
        <v>2018</v>
      </c>
      <c r="C753" t="s">
        <v>196</v>
      </c>
      <c r="D753" t="s">
        <v>3567</v>
      </c>
      <c r="E753" t="s">
        <v>266</v>
      </c>
      <c r="F753">
        <v>2269</v>
      </c>
      <c r="G753">
        <v>886</v>
      </c>
      <c r="H753">
        <v>27.368885040283203</v>
      </c>
      <c r="I753">
        <v>0.12730834892484749</v>
      </c>
      <c r="J753">
        <v>1.6966628775312801E-2</v>
      </c>
      <c r="K753">
        <v>0.1100729992811682</v>
      </c>
      <c r="L753">
        <v>0</v>
      </c>
      <c r="M753">
        <v>0</v>
      </c>
      <c r="N753">
        <v>3.1875467300415039</v>
      </c>
      <c r="O753">
        <v>35</v>
      </c>
    </row>
    <row r="754" spans="1:15" x14ac:dyDescent="0.45">
      <c r="A754" t="s">
        <v>65</v>
      </c>
      <c r="B754">
        <v>2018</v>
      </c>
      <c r="C754" t="s">
        <v>196</v>
      </c>
      <c r="D754" t="s">
        <v>3568</v>
      </c>
      <c r="E754" t="s">
        <v>266</v>
      </c>
      <c r="F754">
        <v>38636</v>
      </c>
      <c r="G754">
        <v>12608.599609375</v>
      </c>
      <c r="H754">
        <v>24.316181182861328</v>
      </c>
      <c r="I754">
        <v>3.0644719762949201E-2</v>
      </c>
      <c r="J754">
        <v>2.6811369158122201E-2</v>
      </c>
      <c r="K754">
        <v>7.1710295751771E-2</v>
      </c>
      <c r="L754">
        <v>0</v>
      </c>
      <c r="M754">
        <v>0</v>
      </c>
      <c r="N754">
        <v>3.5548670291900635</v>
      </c>
      <c r="O754">
        <v>35</v>
      </c>
    </row>
    <row r="755" spans="1:15" x14ac:dyDescent="0.45">
      <c r="A755" t="s">
        <v>65</v>
      </c>
      <c r="B755">
        <v>2018</v>
      </c>
      <c r="C755" t="s">
        <v>3549</v>
      </c>
      <c r="D755" t="s">
        <v>3569</v>
      </c>
      <c r="E755" t="s">
        <v>266</v>
      </c>
      <c r="F755">
        <v>8272</v>
      </c>
      <c r="G755">
        <v>889</v>
      </c>
      <c r="H755">
        <v>22.34864616394043</v>
      </c>
      <c r="I755">
        <v>6.1039387941519002E-3</v>
      </c>
      <c r="J755">
        <v>1.2304105229213901E-2</v>
      </c>
      <c r="K755">
        <v>3.0651362047034902E-2</v>
      </c>
      <c r="L755">
        <v>0</v>
      </c>
      <c r="M755">
        <v>0</v>
      </c>
      <c r="N755">
        <v>3.8188886642456055</v>
      </c>
      <c r="O755">
        <v>45</v>
      </c>
    </row>
    <row r="756" spans="1:15" x14ac:dyDescent="0.45">
      <c r="A756" t="s">
        <v>65</v>
      </c>
      <c r="B756">
        <v>2018</v>
      </c>
      <c r="C756" t="s">
        <v>3549</v>
      </c>
      <c r="D756" t="s">
        <v>3570</v>
      </c>
      <c r="E756" t="s">
        <v>266</v>
      </c>
      <c r="F756">
        <v>26798</v>
      </c>
      <c r="G756">
        <v>4905.2001953125</v>
      </c>
      <c r="H756">
        <v>25.402641296386719</v>
      </c>
      <c r="I756">
        <v>2.2746786774200601E-2</v>
      </c>
      <c r="J756">
        <v>2.11170848537846E-2</v>
      </c>
      <c r="K756">
        <v>5.5936927108384903E-2</v>
      </c>
      <c r="L756">
        <v>0</v>
      </c>
      <c r="M756">
        <v>0</v>
      </c>
      <c r="N756">
        <v>3.6873786449432373</v>
      </c>
      <c r="O756">
        <v>45</v>
      </c>
    </row>
    <row r="757" spans="1:15" x14ac:dyDescent="0.45">
      <c r="A757" t="s">
        <v>65</v>
      </c>
      <c r="B757">
        <v>2018</v>
      </c>
      <c r="C757" t="s">
        <v>3549</v>
      </c>
      <c r="D757" t="s">
        <v>3571</v>
      </c>
      <c r="E757" t="s">
        <v>266</v>
      </c>
      <c r="F757">
        <v>119</v>
      </c>
      <c r="G757">
        <v>7.1999998092651367</v>
      </c>
      <c r="H757">
        <v>13.949580192565918</v>
      </c>
      <c r="I757">
        <v>3.4482758620689703E-2</v>
      </c>
      <c r="J757">
        <v>0</v>
      </c>
      <c r="K757">
        <v>2.5862068965517199E-2</v>
      </c>
      <c r="L757">
        <v>0</v>
      </c>
      <c r="M757">
        <v>0</v>
      </c>
      <c r="N757">
        <v>3.810344934463501</v>
      </c>
      <c r="O757">
        <v>45</v>
      </c>
    </row>
    <row r="758" spans="1:15" x14ac:dyDescent="0.45">
      <c r="A758" t="s">
        <v>65</v>
      </c>
      <c r="B758">
        <v>2018</v>
      </c>
      <c r="C758" t="s">
        <v>3550</v>
      </c>
      <c r="D758" t="s">
        <v>3572</v>
      </c>
      <c r="E758" t="s">
        <v>106</v>
      </c>
      <c r="F758">
        <v>4194.65869140625</v>
      </c>
      <c r="G758">
        <v>0.36996978521347046</v>
      </c>
      <c r="H758">
        <v>27.043615341186523</v>
      </c>
      <c r="I758">
        <v>0</v>
      </c>
      <c r="J758">
        <v>2.0493784744828E-3</v>
      </c>
      <c r="K758">
        <v>1.0924171078413999E-2</v>
      </c>
      <c r="L758">
        <v>0</v>
      </c>
      <c r="M758">
        <v>0</v>
      </c>
      <c r="N758">
        <v>3.8062810897827148</v>
      </c>
      <c r="O758">
        <v>70</v>
      </c>
    </row>
    <row r="759" spans="1:15" x14ac:dyDescent="0.45">
      <c r="A759" t="s">
        <v>65</v>
      </c>
      <c r="B759">
        <v>2018</v>
      </c>
      <c r="C759" t="s">
        <v>3551</v>
      </c>
      <c r="D759" t="s">
        <v>3573</v>
      </c>
      <c r="E759" t="s">
        <v>106</v>
      </c>
      <c r="F759">
        <v>5384.56201171875</v>
      </c>
      <c r="G759">
        <v>343.07705688476563</v>
      </c>
      <c r="H759">
        <v>40.882843017578125</v>
      </c>
      <c r="I759">
        <v>1.1709721198006701E-2</v>
      </c>
      <c r="J759">
        <v>1.61382809638306E-2</v>
      </c>
      <c r="K759">
        <v>3.1588838070237199E-2</v>
      </c>
      <c r="L759">
        <v>0</v>
      </c>
      <c r="M759">
        <v>0</v>
      </c>
      <c r="N759">
        <v>3.6554603576660156</v>
      </c>
      <c r="O759">
        <v>60</v>
      </c>
    </row>
    <row r="760" spans="1:15" x14ac:dyDescent="0.45">
      <c r="A760" t="s">
        <v>65</v>
      </c>
      <c r="B760">
        <v>2018</v>
      </c>
      <c r="C760" t="s">
        <v>3552</v>
      </c>
      <c r="D760" t="s">
        <v>3574</v>
      </c>
      <c r="E760" t="s">
        <v>106</v>
      </c>
      <c r="F760">
        <v>0</v>
      </c>
      <c r="G760">
        <v>0</v>
      </c>
      <c r="I760">
        <v>0</v>
      </c>
      <c r="J760">
        <v>0</v>
      </c>
      <c r="K760">
        <v>0</v>
      </c>
      <c r="L760">
        <v>0</v>
      </c>
      <c r="M760">
        <v>0</v>
      </c>
      <c r="O760">
        <v>70</v>
      </c>
    </row>
    <row r="761" spans="1:15" x14ac:dyDescent="0.45">
      <c r="A761" t="s">
        <v>65</v>
      </c>
      <c r="B761">
        <v>2018</v>
      </c>
      <c r="C761" t="s">
        <v>3552</v>
      </c>
      <c r="D761" t="s">
        <v>3575</v>
      </c>
      <c r="E761" t="s">
        <v>106</v>
      </c>
      <c r="F761">
        <v>0</v>
      </c>
      <c r="G761">
        <v>0</v>
      </c>
      <c r="I761">
        <v>0</v>
      </c>
      <c r="J761">
        <v>0</v>
      </c>
      <c r="K761">
        <v>0</v>
      </c>
      <c r="L761">
        <v>0</v>
      </c>
      <c r="M761">
        <v>0</v>
      </c>
      <c r="O761">
        <v>70</v>
      </c>
    </row>
    <row r="762" spans="1:15" x14ac:dyDescent="0.45">
      <c r="A762" t="s">
        <v>65</v>
      </c>
      <c r="B762">
        <v>2018</v>
      </c>
      <c r="C762" t="s">
        <v>3552</v>
      </c>
      <c r="D762" t="s">
        <v>3576</v>
      </c>
      <c r="E762" t="s">
        <v>106</v>
      </c>
      <c r="F762">
        <v>0</v>
      </c>
      <c r="G762">
        <v>0</v>
      </c>
      <c r="I762">
        <v>0</v>
      </c>
      <c r="J762">
        <v>0</v>
      </c>
      <c r="K762">
        <v>0</v>
      </c>
      <c r="L762">
        <v>0</v>
      </c>
      <c r="M762">
        <v>0</v>
      </c>
      <c r="O762">
        <v>70</v>
      </c>
    </row>
    <row r="763" spans="1:15" x14ac:dyDescent="0.45">
      <c r="A763" t="s">
        <v>65</v>
      </c>
      <c r="B763">
        <v>2018</v>
      </c>
      <c r="C763" t="s">
        <v>3552</v>
      </c>
      <c r="D763" t="s">
        <v>3577</v>
      </c>
      <c r="E763" t="s">
        <v>106</v>
      </c>
      <c r="F763">
        <v>0</v>
      </c>
      <c r="G763">
        <v>0</v>
      </c>
      <c r="I763">
        <v>0</v>
      </c>
      <c r="J763">
        <v>0</v>
      </c>
      <c r="K763">
        <v>0</v>
      </c>
      <c r="L763">
        <v>0</v>
      </c>
      <c r="M763">
        <v>0</v>
      </c>
      <c r="O763">
        <v>45</v>
      </c>
    </row>
    <row r="764" spans="1:15" x14ac:dyDescent="0.45">
      <c r="A764" t="s">
        <v>65</v>
      </c>
      <c r="B764">
        <v>2018</v>
      </c>
      <c r="C764" t="s">
        <v>3552</v>
      </c>
      <c r="D764" t="s">
        <v>3578</v>
      </c>
      <c r="E764" t="s">
        <v>106</v>
      </c>
      <c r="F764">
        <v>0</v>
      </c>
      <c r="G764">
        <v>0</v>
      </c>
      <c r="I764">
        <v>0</v>
      </c>
      <c r="J764">
        <v>0</v>
      </c>
      <c r="K764">
        <v>0</v>
      </c>
      <c r="L764">
        <v>0</v>
      </c>
      <c r="M764">
        <v>0</v>
      </c>
      <c r="O764">
        <v>70</v>
      </c>
    </row>
    <row r="765" spans="1:15" x14ac:dyDescent="0.45">
      <c r="A765" t="s">
        <v>65</v>
      </c>
      <c r="B765">
        <v>2018</v>
      </c>
      <c r="C765" t="s">
        <v>3552</v>
      </c>
      <c r="D765" t="s">
        <v>3579</v>
      </c>
      <c r="E765" t="s">
        <v>106</v>
      </c>
      <c r="F765">
        <v>13.253989219665527</v>
      </c>
      <c r="G765">
        <v>0</v>
      </c>
      <c r="H765">
        <v>52.454540252685547</v>
      </c>
      <c r="I765">
        <v>0</v>
      </c>
      <c r="J765">
        <v>0</v>
      </c>
      <c r="K765">
        <v>0</v>
      </c>
      <c r="L765">
        <v>0</v>
      </c>
      <c r="M765">
        <v>0</v>
      </c>
      <c r="N765">
        <v>3.8273634910583496</v>
      </c>
      <c r="O765">
        <v>70</v>
      </c>
    </row>
    <row r="766" spans="1:15" x14ac:dyDescent="0.45">
      <c r="A766" t="s">
        <v>65</v>
      </c>
      <c r="B766">
        <v>2018</v>
      </c>
      <c r="C766" t="s">
        <v>3552</v>
      </c>
      <c r="D766" t="s">
        <v>3580</v>
      </c>
      <c r="E766" t="s">
        <v>106</v>
      </c>
      <c r="F766">
        <v>5.9806790351867676</v>
      </c>
      <c r="G766">
        <v>0</v>
      </c>
      <c r="H766">
        <v>36.554973602294922</v>
      </c>
      <c r="I766">
        <v>0</v>
      </c>
      <c r="J766">
        <v>0</v>
      </c>
      <c r="K766">
        <v>0</v>
      </c>
      <c r="L766">
        <v>0</v>
      </c>
      <c r="M766">
        <v>0</v>
      </c>
      <c r="N766">
        <v>3.9129462242126465</v>
      </c>
      <c r="O766">
        <v>70</v>
      </c>
    </row>
    <row r="767" spans="1:15" x14ac:dyDescent="0.45">
      <c r="A767" t="s">
        <v>65</v>
      </c>
      <c r="B767">
        <v>2018</v>
      </c>
      <c r="C767" t="s">
        <v>3552</v>
      </c>
      <c r="D767" t="s">
        <v>3581</v>
      </c>
      <c r="E767" t="s">
        <v>106</v>
      </c>
      <c r="F767">
        <v>149.49626159667969</v>
      </c>
      <c r="G767">
        <v>8.4296474456787109</v>
      </c>
      <c r="H767">
        <v>15.564266204833984</v>
      </c>
      <c r="I767">
        <v>0</v>
      </c>
      <c r="J767">
        <v>0</v>
      </c>
      <c r="K767">
        <v>0</v>
      </c>
      <c r="L767">
        <v>0</v>
      </c>
      <c r="M767">
        <v>0</v>
      </c>
      <c r="N767">
        <v>3.8446428775787354</v>
      </c>
      <c r="O767">
        <v>45</v>
      </c>
    </row>
    <row r="768" spans="1:15" x14ac:dyDescent="0.45">
      <c r="A768" t="s">
        <v>65</v>
      </c>
      <c r="B768">
        <v>2018</v>
      </c>
      <c r="C768" t="s">
        <v>3552</v>
      </c>
      <c r="D768" t="s">
        <v>3582</v>
      </c>
      <c r="E768" t="s">
        <v>106</v>
      </c>
      <c r="F768">
        <v>0</v>
      </c>
      <c r="G768">
        <v>0</v>
      </c>
      <c r="I768">
        <v>0</v>
      </c>
      <c r="J768">
        <v>0</v>
      </c>
      <c r="K768">
        <v>0</v>
      </c>
      <c r="L768">
        <v>0</v>
      </c>
      <c r="M768">
        <v>0</v>
      </c>
      <c r="O768">
        <v>70</v>
      </c>
    </row>
    <row r="769" spans="1:15" x14ac:dyDescent="0.45">
      <c r="A769" t="s">
        <v>65</v>
      </c>
      <c r="B769">
        <v>2018</v>
      </c>
      <c r="C769" t="s">
        <v>3553</v>
      </c>
      <c r="D769" t="s">
        <v>3583</v>
      </c>
      <c r="E769" t="s">
        <v>106</v>
      </c>
      <c r="F769">
        <v>0</v>
      </c>
      <c r="G769">
        <v>0</v>
      </c>
      <c r="I769">
        <v>0</v>
      </c>
      <c r="J769">
        <v>0</v>
      </c>
      <c r="K769">
        <v>0</v>
      </c>
      <c r="L769">
        <v>0</v>
      </c>
      <c r="M769">
        <v>0</v>
      </c>
      <c r="O769">
        <v>60</v>
      </c>
    </row>
    <row r="770" spans="1:15" x14ac:dyDescent="0.45">
      <c r="A770" t="s">
        <v>65</v>
      </c>
      <c r="B770">
        <v>2018</v>
      </c>
      <c r="C770" t="s">
        <v>3553</v>
      </c>
      <c r="D770" t="s">
        <v>3584</v>
      </c>
      <c r="E770" t="s">
        <v>106</v>
      </c>
      <c r="F770">
        <v>1509.3314208984375</v>
      </c>
      <c r="G770">
        <v>94.853317260742188</v>
      </c>
      <c r="H770">
        <v>37.478713989257813</v>
      </c>
      <c r="I770">
        <v>2.55027238891419E-2</v>
      </c>
      <c r="J770">
        <v>7.7717798001774004E-3</v>
      </c>
      <c r="K770">
        <v>4.92549202850706E-2</v>
      </c>
      <c r="L770">
        <v>0</v>
      </c>
      <c r="M770">
        <v>0</v>
      </c>
      <c r="N770">
        <v>3.7506093978881836</v>
      </c>
      <c r="O770">
        <v>60</v>
      </c>
    </row>
    <row r="771" spans="1:15" x14ac:dyDescent="0.45">
      <c r="A771" t="s">
        <v>65</v>
      </c>
      <c r="B771">
        <v>2018</v>
      </c>
      <c r="C771" t="s">
        <v>3554</v>
      </c>
      <c r="D771" t="s">
        <v>3585</v>
      </c>
      <c r="E771" t="s">
        <v>266</v>
      </c>
      <c r="F771">
        <v>124</v>
      </c>
      <c r="G771">
        <v>0</v>
      </c>
      <c r="H771">
        <v>9.5403223037719727</v>
      </c>
      <c r="I771">
        <v>0</v>
      </c>
      <c r="J771">
        <v>4.58015267175573E-2</v>
      </c>
      <c r="K771">
        <v>0</v>
      </c>
      <c r="L771">
        <v>0</v>
      </c>
      <c r="M771">
        <v>0</v>
      </c>
      <c r="N771">
        <v>3.9083969593048096</v>
      </c>
      <c r="O771">
        <v>45</v>
      </c>
    </row>
    <row r="772" spans="1:15" x14ac:dyDescent="0.45">
      <c r="A772" t="s">
        <v>65</v>
      </c>
      <c r="B772">
        <v>2018</v>
      </c>
      <c r="C772" t="s">
        <v>3554</v>
      </c>
      <c r="D772" t="s">
        <v>3586</v>
      </c>
      <c r="E772" t="s">
        <v>266</v>
      </c>
      <c r="F772">
        <v>193</v>
      </c>
      <c r="G772">
        <v>56</v>
      </c>
      <c r="H772">
        <v>26.067358016967773</v>
      </c>
      <c r="I772">
        <v>0</v>
      </c>
      <c r="J772">
        <v>1.1235955056179799E-2</v>
      </c>
      <c r="K772">
        <v>0.2359550561797753</v>
      </c>
      <c r="L772">
        <v>0</v>
      </c>
      <c r="M772">
        <v>0</v>
      </c>
      <c r="N772">
        <v>3.4719099998474121</v>
      </c>
      <c r="O772">
        <v>40</v>
      </c>
    </row>
    <row r="773" spans="1:15" x14ac:dyDescent="0.45">
      <c r="A773" t="s">
        <v>65</v>
      </c>
      <c r="B773">
        <v>2018</v>
      </c>
      <c r="C773" t="s">
        <v>3554</v>
      </c>
      <c r="D773" t="s">
        <v>3587</v>
      </c>
      <c r="E773" t="s">
        <v>266</v>
      </c>
      <c r="F773">
        <v>841</v>
      </c>
      <c r="G773">
        <v>307.39999389648438</v>
      </c>
      <c r="H773">
        <v>24.763376235961914</v>
      </c>
      <c r="I773">
        <v>0</v>
      </c>
      <c r="J773">
        <v>2.8735632183908E-2</v>
      </c>
      <c r="K773">
        <v>0.2195402298850575</v>
      </c>
      <c r="L773">
        <v>0</v>
      </c>
      <c r="M773">
        <v>0</v>
      </c>
      <c r="N773">
        <v>3.5678160190582275</v>
      </c>
      <c r="O773">
        <v>35</v>
      </c>
    </row>
    <row r="774" spans="1:15" x14ac:dyDescent="0.45">
      <c r="A774" t="s">
        <v>65</v>
      </c>
      <c r="B774">
        <v>2018</v>
      </c>
      <c r="C774" t="s">
        <v>3554</v>
      </c>
      <c r="D774" t="s">
        <v>3588</v>
      </c>
      <c r="E774" t="s">
        <v>266</v>
      </c>
      <c r="F774">
        <v>49</v>
      </c>
      <c r="G774">
        <v>2.7999999523162842</v>
      </c>
      <c r="H774">
        <v>12.163265228271484</v>
      </c>
      <c r="I774">
        <v>0</v>
      </c>
      <c r="J774">
        <v>0</v>
      </c>
      <c r="K774">
        <v>0.04</v>
      </c>
      <c r="L774">
        <v>0</v>
      </c>
      <c r="M774">
        <v>0</v>
      </c>
      <c r="N774">
        <v>3.880000114440918</v>
      </c>
      <c r="O774">
        <v>35</v>
      </c>
    </row>
    <row r="775" spans="1:15" x14ac:dyDescent="0.45">
      <c r="A775" t="s">
        <v>65</v>
      </c>
      <c r="B775">
        <v>2018</v>
      </c>
      <c r="C775" t="s">
        <v>3554</v>
      </c>
      <c r="D775" t="s">
        <v>3589</v>
      </c>
      <c r="E775" t="s">
        <v>266</v>
      </c>
      <c r="F775">
        <v>6</v>
      </c>
      <c r="G775">
        <v>0</v>
      </c>
      <c r="H775">
        <v>13.5</v>
      </c>
      <c r="I775">
        <v>0</v>
      </c>
      <c r="J775">
        <v>0</v>
      </c>
      <c r="K775">
        <v>0</v>
      </c>
      <c r="L775">
        <v>0</v>
      </c>
      <c r="M775">
        <v>0</v>
      </c>
      <c r="N775">
        <v>3</v>
      </c>
      <c r="O775">
        <v>40</v>
      </c>
    </row>
    <row r="776" spans="1:15" x14ac:dyDescent="0.45">
      <c r="A776" t="s">
        <v>65</v>
      </c>
      <c r="B776">
        <v>2018</v>
      </c>
      <c r="C776" t="s">
        <v>3554</v>
      </c>
      <c r="D776" t="s">
        <v>3590</v>
      </c>
      <c r="E776" t="s">
        <v>266</v>
      </c>
      <c r="F776">
        <v>29</v>
      </c>
      <c r="G776">
        <v>0.80000001192092896</v>
      </c>
      <c r="H776">
        <v>6.5172414779663086</v>
      </c>
      <c r="I776">
        <v>0</v>
      </c>
      <c r="J776">
        <v>0</v>
      </c>
      <c r="K776">
        <v>0</v>
      </c>
      <c r="L776">
        <v>8.6999999999999994E-2</v>
      </c>
      <c r="M776">
        <v>0</v>
      </c>
      <c r="N776">
        <v>4</v>
      </c>
      <c r="O776">
        <v>35</v>
      </c>
    </row>
    <row r="777" spans="1:15" x14ac:dyDescent="0.45">
      <c r="A777" t="s">
        <v>65</v>
      </c>
      <c r="B777">
        <v>2018</v>
      </c>
      <c r="C777" t="s">
        <v>3554</v>
      </c>
      <c r="D777" t="s">
        <v>3591</v>
      </c>
      <c r="E777" t="s">
        <v>266</v>
      </c>
      <c r="F777">
        <v>856</v>
      </c>
      <c r="G777">
        <v>401</v>
      </c>
      <c r="H777">
        <v>30.497663497924805</v>
      </c>
      <c r="I777">
        <v>0.19026548672566371</v>
      </c>
      <c r="J777">
        <v>3.8716814159291998E-2</v>
      </c>
      <c r="K777">
        <v>0.13938053097345129</v>
      </c>
      <c r="L777">
        <v>0</v>
      </c>
      <c r="M777">
        <v>0</v>
      </c>
      <c r="N777">
        <v>2.974557638168335</v>
      </c>
      <c r="O777">
        <v>35</v>
      </c>
    </row>
    <row r="778" spans="1:15" x14ac:dyDescent="0.45">
      <c r="A778" t="s">
        <v>65</v>
      </c>
      <c r="B778">
        <v>2018</v>
      </c>
      <c r="C778" t="s">
        <v>3554</v>
      </c>
      <c r="D778" t="s">
        <v>3592</v>
      </c>
      <c r="E778" t="s">
        <v>266</v>
      </c>
      <c r="F778">
        <v>0</v>
      </c>
      <c r="G778">
        <v>0</v>
      </c>
      <c r="I778">
        <v>0</v>
      </c>
      <c r="J778">
        <v>0</v>
      </c>
      <c r="K778">
        <v>0</v>
      </c>
      <c r="L778">
        <v>0</v>
      </c>
      <c r="M778">
        <v>0</v>
      </c>
      <c r="O778">
        <v>35</v>
      </c>
    </row>
    <row r="779" spans="1:15" x14ac:dyDescent="0.45">
      <c r="A779" t="s">
        <v>65</v>
      </c>
      <c r="B779">
        <v>2018</v>
      </c>
      <c r="C779" t="s">
        <v>3554</v>
      </c>
      <c r="D779" t="s">
        <v>3593</v>
      </c>
      <c r="E779" t="s">
        <v>266</v>
      </c>
      <c r="F779">
        <v>19</v>
      </c>
      <c r="G779">
        <v>1.7999999523162842</v>
      </c>
      <c r="H779">
        <v>18.63157844543457</v>
      </c>
      <c r="I779">
        <v>0</v>
      </c>
      <c r="J779">
        <v>0</v>
      </c>
      <c r="K779">
        <v>0</v>
      </c>
      <c r="L779">
        <v>0</v>
      </c>
      <c r="M779">
        <v>0</v>
      </c>
      <c r="N779">
        <v>3.6315789222717285</v>
      </c>
      <c r="O779">
        <v>40</v>
      </c>
    </row>
    <row r="780" spans="1:15" x14ac:dyDescent="0.45">
      <c r="A780" t="s">
        <v>65</v>
      </c>
      <c r="B780">
        <v>2018</v>
      </c>
      <c r="C780" t="s">
        <v>3555</v>
      </c>
      <c r="D780" t="s">
        <v>3594</v>
      </c>
      <c r="E780" t="s">
        <v>266</v>
      </c>
      <c r="F780">
        <v>210</v>
      </c>
      <c r="G780">
        <v>117.90000152587891</v>
      </c>
      <c r="H780">
        <v>35.895236968994141</v>
      </c>
      <c r="I780">
        <v>4.1884816753926697E-2</v>
      </c>
      <c r="J780">
        <v>1.5706806282722498E-2</v>
      </c>
      <c r="K780">
        <v>9.4240837696335095E-2</v>
      </c>
      <c r="L780">
        <v>0</v>
      </c>
      <c r="M780">
        <v>0</v>
      </c>
      <c r="N780">
        <v>3.3350784778594971</v>
      </c>
      <c r="O780">
        <v>40</v>
      </c>
    </row>
    <row r="781" spans="1:15" x14ac:dyDescent="0.45">
      <c r="A781" t="s">
        <v>66</v>
      </c>
      <c r="B781">
        <v>2018</v>
      </c>
      <c r="C781" t="s">
        <v>3546</v>
      </c>
      <c r="D781" t="s">
        <v>3557</v>
      </c>
      <c r="E781" t="s">
        <v>106</v>
      </c>
      <c r="F781">
        <v>0</v>
      </c>
      <c r="G781">
        <v>0</v>
      </c>
      <c r="I781">
        <v>0</v>
      </c>
      <c r="J781">
        <v>0</v>
      </c>
      <c r="K781">
        <v>0</v>
      </c>
      <c r="L781">
        <v>0</v>
      </c>
      <c r="M781">
        <v>0</v>
      </c>
      <c r="O781">
        <v>70</v>
      </c>
    </row>
    <row r="782" spans="1:15" x14ac:dyDescent="0.45">
      <c r="A782" t="s">
        <v>66</v>
      </c>
      <c r="B782">
        <v>2018</v>
      </c>
      <c r="C782" t="s">
        <v>3546</v>
      </c>
      <c r="D782" t="s">
        <v>3558</v>
      </c>
      <c r="E782" t="s">
        <v>106</v>
      </c>
      <c r="F782">
        <v>3</v>
      </c>
      <c r="G782">
        <v>0</v>
      </c>
      <c r="H782">
        <v>33</v>
      </c>
      <c r="I782">
        <v>0</v>
      </c>
      <c r="J782">
        <v>0.1525</v>
      </c>
      <c r="K782">
        <v>0</v>
      </c>
      <c r="L782">
        <v>0</v>
      </c>
      <c r="M782">
        <v>0</v>
      </c>
      <c r="N782">
        <v>3.4777998924255371</v>
      </c>
      <c r="O782">
        <v>70</v>
      </c>
    </row>
    <row r="783" spans="1:15" x14ac:dyDescent="0.45">
      <c r="A783" t="s">
        <v>66</v>
      </c>
      <c r="B783">
        <v>2018</v>
      </c>
      <c r="C783" t="s">
        <v>3546</v>
      </c>
      <c r="D783" t="s">
        <v>3559</v>
      </c>
      <c r="E783" t="s">
        <v>106</v>
      </c>
      <c r="F783">
        <v>13</v>
      </c>
      <c r="G783">
        <v>0.40000000596046448</v>
      </c>
      <c r="H783">
        <v>13.15384578704834</v>
      </c>
      <c r="I783">
        <v>0</v>
      </c>
      <c r="J783">
        <v>0.01</v>
      </c>
      <c r="K783">
        <v>0</v>
      </c>
      <c r="L783">
        <v>0.37</v>
      </c>
      <c r="M783">
        <v>0</v>
      </c>
      <c r="N783">
        <v>3.682539701461792</v>
      </c>
      <c r="O783">
        <v>45</v>
      </c>
    </row>
    <row r="784" spans="1:15" x14ac:dyDescent="0.45">
      <c r="A784" t="s">
        <v>66</v>
      </c>
      <c r="B784">
        <v>2018</v>
      </c>
      <c r="C784" t="s">
        <v>3547</v>
      </c>
      <c r="D784" t="s">
        <v>3560</v>
      </c>
      <c r="E784" t="s">
        <v>106</v>
      </c>
      <c r="F784">
        <v>0</v>
      </c>
      <c r="G784">
        <v>0</v>
      </c>
      <c r="I784">
        <v>0</v>
      </c>
      <c r="J784">
        <v>0</v>
      </c>
      <c r="K784">
        <v>0</v>
      </c>
      <c r="L784">
        <v>0</v>
      </c>
      <c r="M784">
        <v>0</v>
      </c>
      <c r="O784">
        <v>60</v>
      </c>
    </row>
    <row r="785" spans="1:15" x14ac:dyDescent="0.45">
      <c r="A785" t="s">
        <v>66</v>
      </c>
      <c r="B785">
        <v>2018</v>
      </c>
      <c r="C785" t="s">
        <v>3547</v>
      </c>
      <c r="D785" t="s">
        <v>3561</v>
      </c>
      <c r="E785" t="s">
        <v>106</v>
      </c>
      <c r="F785">
        <v>843</v>
      </c>
      <c r="G785">
        <v>2.7000000476837158</v>
      </c>
      <c r="H785">
        <v>28.210336685180664</v>
      </c>
      <c r="I785">
        <v>0</v>
      </c>
      <c r="J785">
        <v>0.124</v>
      </c>
      <c r="K785">
        <v>0.05</v>
      </c>
      <c r="L785">
        <v>0.247</v>
      </c>
      <c r="M785">
        <v>11</v>
      </c>
      <c r="N785">
        <v>3.406374454498291</v>
      </c>
      <c r="O785">
        <v>60</v>
      </c>
    </row>
    <row r="786" spans="1:15" x14ac:dyDescent="0.45">
      <c r="A786" t="s">
        <v>66</v>
      </c>
      <c r="B786">
        <v>2018</v>
      </c>
      <c r="C786" t="s">
        <v>3547</v>
      </c>
      <c r="D786" t="s">
        <v>3562</v>
      </c>
      <c r="E786" t="s">
        <v>106</v>
      </c>
      <c r="F786">
        <v>0</v>
      </c>
      <c r="G786">
        <v>0</v>
      </c>
      <c r="I786">
        <v>0</v>
      </c>
      <c r="J786">
        <v>0</v>
      </c>
      <c r="K786">
        <v>0</v>
      </c>
      <c r="L786">
        <v>0</v>
      </c>
      <c r="M786">
        <v>0</v>
      </c>
      <c r="O786">
        <v>60</v>
      </c>
    </row>
    <row r="787" spans="1:15" x14ac:dyDescent="0.45">
      <c r="A787" t="s">
        <v>66</v>
      </c>
      <c r="B787">
        <v>2018</v>
      </c>
      <c r="C787" t="s">
        <v>3600</v>
      </c>
      <c r="D787" t="s">
        <v>3601</v>
      </c>
      <c r="E787" t="s">
        <v>266</v>
      </c>
      <c r="F787">
        <v>7867</v>
      </c>
      <c r="G787">
        <v>0</v>
      </c>
      <c r="H787">
        <v>19.719673156738281</v>
      </c>
      <c r="I787">
        <v>0</v>
      </c>
      <c r="J787">
        <v>0</v>
      </c>
      <c r="K787">
        <v>0</v>
      </c>
      <c r="L787">
        <v>0.5</v>
      </c>
      <c r="M787">
        <v>19</v>
      </c>
      <c r="N787">
        <v>4</v>
      </c>
      <c r="O787">
        <v>60</v>
      </c>
    </row>
    <row r="788" spans="1:15" x14ac:dyDescent="0.45">
      <c r="A788" t="s">
        <v>66</v>
      </c>
      <c r="B788">
        <v>2018</v>
      </c>
      <c r="C788" t="s">
        <v>3600</v>
      </c>
      <c r="D788" t="s">
        <v>3602</v>
      </c>
      <c r="E788" t="s">
        <v>266</v>
      </c>
      <c r="F788">
        <v>0</v>
      </c>
      <c r="G788">
        <v>0</v>
      </c>
      <c r="I788">
        <v>0</v>
      </c>
      <c r="J788">
        <v>0</v>
      </c>
      <c r="K788">
        <v>0</v>
      </c>
      <c r="L788">
        <v>0</v>
      </c>
      <c r="M788">
        <v>0</v>
      </c>
      <c r="O788">
        <v>60</v>
      </c>
    </row>
    <row r="789" spans="1:15" x14ac:dyDescent="0.45">
      <c r="A789" t="s">
        <v>66</v>
      </c>
      <c r="B789">
        <v>2018</v>
      </c>
      <c r="C789" t="s">
        <v>3600</v>
      </c>
      <c r="D789" t="s">
        <v>3541</v>
      </c>
      <c r="E789" t="s">
        <v>266</v>
      </c>
      <c r="F789">
        <v>4143</v>
      </c>
      <c r="G789">
        <v>1017</v>
      </c>
      <c r="H789">
        <v>38.011688232421875</v>
      </c>
      <c r="I789">
        <v>0</v>
      </c>
      <c r="J789">
        <v>0.3</v>
      </c>
      <c r="K789">
        <v>0.49</v>
      </c>
      <c r="L789">
        <v>0</v>
      </c>
      <c r="M789">
        <v>1149</v>
      </c>
      <c r="N789">
        <v>3.0999999046325684</v>
      </c>
      <c r="O789">
        <v>45</v>
      </c>
    </row>
    <row r="790" spans="1:15" x14ac:dyDescent="0.45">
      <c r="A790" t="s">
        <v>66</v>
      </c>
      <c r="B790">
        <v>2018</v>
      </c>
      <c r="C790" t="s">
        <v>3548</v>
      </c>
      <c r="D790" t="s">
        <v>3563</v>
      </c>
      <c r="E790" t="s">
        <v>266</v>
      </c>
      <c r="F790">
        <v>40</v>
      </c>
      <c r="H790">
        <v>28.649999618530273</v>
      </c>
      <c r="I790">
        <v>0</v>
      </c>
      <c r="J790">
        <v>0.33</v>
      </c>
      <c r="K790">
        <v>0.1</v>
      </c>
      <c r="L790">
        <v>0</v>
      </c>
      <c r="M790">
        <v>0</v>
      </c>
      <c r="N790">
        <v>3.0099999904632568</v>
      </c>
    </row>
    <row r="791" spans="1:15" x14ac:dyDescent="0.45">
      <c r="A791" t="s">
        <v>66</v>
      </c>
      <c r="B791">
        <v>2018</v>
      </c>
      <c r="C791" t="s">
        <v>196</v>
      </c>
      <c r="D791" t="s">
        <v>3564</v>
      </c>
      <c r="E791" t="s">
        <v>266</v>
      </c>
      <c r="F791">
        <v>0</v>
      </c>
      <c r="G791">
        <v>0</v>
      </c>
      <c r="I791">
        <v>0</v>
      </c>
      <c r="J791">
        <v>0</v>
      </c>
      <c r="K791">
        <v>1</v>
      </c>
      <c r="L791">
        <v>0</v>
      </c>
      <c r="M791">
        <v>0</v>
      </c>
      <c r="N791">
        <v>3</v>
      </c>
      <c r="O791">
        <v>45</v>
      </c>
    </row>
    <row r="792" spans="1:15" x14ac:dyDescent="0.45">
      <c r="A792" t="s">
        <v>66</v>
      </c>
      <c r="B792">
        <v>2018</v>
      </c>
      <c r="C792" t="s">
        <v>196</v>
      </c>
      <c r="D792" t="s">
        <v>3565</v>
      </c>
      <c r="E792" t="s">
        <v>266</v>
      </c>
      <c r="F792">
        <v>35</v>
      </c>
      <c r="G792">
        <v>0</v>
      </c>
      <c r="H792">
        <v>10</v>
      </c>
      <c r="I792">
        <v>0</v>
      </c>
      <c r="J792">
        <v>0</v>
      </c>
      <c r="K792">
        <v>0</v>
      </c>
      <c r="L792">
        <v>1</v>
      </c>
      <c r="M792">
        <v>0</v>
      </c>
      <c r="O792">
        <v>40</v>
      </c>
    </row>
    <row r="793" spans="1:15" x14ac:dyDescent="0.45">
      <c r="A793" t="s">
        <v>66</v>
      </c>
      <c r="B793">
        <v>2018</v>
      </c>
      <c r="C793" t="s">
        <v>196</v>
      </c>
      <c r="D793" t="s">
        <v>3566</v>
      </c>
      <c r="E793" t="s">
        <v>266</v>
      </c>
      <c r="F793">
        <v>9</v>
      </c>
      <c r="G793">
        <v>0</v>
      </c>
      <c r="H793">
        <v>6.2222223281860352</v>
      </c>
      <c r="I793">
        <v>0</v>
      </c>
      <c r="J793">
        <v>0</v>
      </c>
      <c r="K793">
        <v>0</v>
      </c>
      <c r="L793">
        <v>0.5</v>
      </c>
      <c r="M793">
        <v>0</v>
      </c>
      <c r="N793">
        <v>4</v>
      </c>
      <c r="O793">
        <v>40</v>
      </c>
    </row>
    <row r="794" spans="1:15" x14ac:dyDescent="0.45">
      <c r="A794" t="s">
        <v>66</v>
      </c>
      <c r="B794">
        <v>2018</v>
      </c>
      <c r="C794" t="s">
        <v>196</v>
      </c>
      <c r="D794" t="s">
        <v>3567</v>
      </c>
      <c r="E794" t="s">
        <v>266</v>
      </c>
      <c r="F794">
        <v>0</v>
      </c>
      <c r="G794">
        <v>0</v>
      </c>
      <c r="I794">
        <v>0</v>
      </c>
      <c r="J794">
        <v>0</v>
      </c>
      <c r="K794">
        <v>0</v>
      </c>
      <c r="L794">
        <v>0</v>
      </c>
      <c r="M794">
        <v>0</v>
      </c>
      <c r="O794">
        <v>35</v>
      </c>
    </row>
    <row r="795" spans="1:15" x14ac:dyDescent="0.45">
      <c r="A795" t="s">
        <v>66</v>
      </c>
      <c r="B795">
        <v>2018</v>
      </c>
      <c r="C795" t="s">
        <v>196</v>
      </c>
      <c r="D795" t="s">
        <v>3568</v>
      </c>
      <c r="E795" t="s">
        <v>266</v>
      </c>
      <c r="F795">
        <v>1629</v>
      </c>
      <c r="G795">
        <v>293.39999389648438</v>
      </c>
      <c r="H795">
        <v>20.343769073486328</v>
      </c>
      <c r="I795">
        <v>0</v>
      </c>
      <c r="J795">
        <v>0.02</v>
      </c>
      <c r="K795">
        <v>0.05</v>
      </c>
      <c r="L795">
        <v>0.48</v>
      </c>
      <c r="M795">
        <v>0</v>
      </c>
      <c r="N795">
        <v>3.557692289352417</v>
      </c>
      <c r="O795">
        <v>35</v>
      </c>
    </row>
    <row r="796" spans="1:15" x14ac:dyDescent="0.45">
      <c r="A796" t="s">
        <v>66</v>
      </c>
      <c r="B796">
        <v>2018</v>
      </c>
      <c r="C796" t="s">
        <v>3549</v>
      </c>
      <c r="D796" t="s">
        <v>3569</v>
      </c>
      <c r="E796" t="s">
        <v>266</v>
      </c>
      <c r="F796">
        <v>117</v>
      </c>
      <c r="G796">
        <v>20.799999237060547</v>
      </c>
      <c r="H796">
        <v>26.914529800415039</v>
      </c>
      <c r="I796">
        <v>0</v>
      </c>
      <c r="J796">
        <v>0.08</v>
      </c>
      <c r="K796">
        <v>0.1</v>
      </c>
      <c r="L796">
        <v>0.5</v>
      </c>
      <c r="M796">
        <v>0</v>
      </c>
      <c r="N796">
        <v>3.3399999141693115</v>
      </c>
      <c r="O796">
        <v>45</v>
      </c>
    </row>
    <row r="797" spans="1:15" x14ac:dyDescent="0.45">
      <c r="A797" t="s">
        <v>66</v>
      </c>
      <c r="B797">
        <v>2018</v>
      </c>
      <c r="C797" t="s">
        <v>3549</v>
      </c>
      <c r="D797" t="s">
        <v>3570</v>
      </c>
      <c r="E797" t="s">
        <v>266</v>
      </c>
      <c r="F797">
        <v>1318</v>
      </c>
      <c r="G797">
        <v>404.60000610351563</v>
      </c>
      <c r="H797">
        <v>29.245826721191406</v>
      </c>
      <c r="I797">
        <v>0</v>
      </c>
      <c r="J797">
        <v>0.19</v>
      </c>
      <c r="K797">
        <v>0.1</v>
      </c>
      <c r="L797">
        <v>0.2</v>
      </c>
      <c r="M797">
        <v>0</v>
      </c>
      <c r="N797">
        <v>3.0625</v>
      </c>
      <c r="O797">
        <v>45</v>
      </c>
    </row>
    <row r="798" spans="1:15" x14ac:dyDescent="0.45">
      <c r="A798" t="s">
        <v>66</v>
      </c>
      <c r="B798">
        <v>2018</v>
      </c>
      <c r="C798" t="s">
        <v>3549</v>
      </c>
      <c r="D798" t="s">
        <v>3571</v>
      </c>
      <c r="E798" t="s">
        <v>266</v>
      </c>
      <c r="F798">
        <v>1</v>
      </c>
      <c r="G798">
        <v>0</v>
      </c>
      <c r="H798">
        <v>16</v>
      </c>
      <c r="I798">
        <v>0</v>
      </c>
      <c r="J798">
        <v>0</v>
      </c>
      <c r="K798">
        <v>0</v>
      </c>
      <c r="L798">
        <v>0</v>
      </c>
      <c r="M798">
        <v>0</v>
      </c>
      <c r="O798">
        <v>45</v>
      </c>
    </row>
    <row r="799" spans="1:15" x14ac:dyDescent="0.45">
      <c r="A799" t="s">
        <v>66</v>
      </c>
      <c r="B799">
        <v>2018</v>
      </c>
      <c r="C799" t="s">
        <v>3550</v>
      </c>
      <c r="D799" t="s">
        <v>3572</v>
      </c>
      <c r="E799" t="s">
        <v>106</v>
      </c>
      <c r="F799">
        <v>76</v>
      </c>
      <c r="G799">
        <v>0</v>
      </c>
      <c r="H799">
        <v>21.25</v>
      </c>
      <c r="I799">
        <v>0</v>
      </c>
      <c r="J799">
        <v>0.01</v>
      </c>
      <c r="K799">
        <v>0.05</v>
      </c>
      <c r="L799">
        <v>0.46</v>
      </c>
      <c r="M799">
        <v>0</v>
      </c>
      <c r="N799">
        <v>3.5555555820465088</v>
      </c>
      <c r="O799">
        <v>70</v>
      </c>
    </row>
    <row r="800" spans="1:15" x14ac:dyDescent="0.45">
      <c r="A800" t="s">
        <v>66</v>
      </c>
      <c r="B800">
        <v>2018</v>
      </c>
      <c r="C800" t="s">
        <v>3551</v>
      </c>
      <c r="D800" t="s">
        <v>3573</v>
      </c>
      <c r="E800" t="s">
        <v>106</v>
      </c>
      <c r="F800">
        <v>115</v>
      </c>
      <c r="G800">
        <v>0</v>
      </c>
      <c r="H800">
        <v>29.730434417724609</v>
      </c>
      <c r="I800">
        <v>0</v>
      </c>
      <c r="J800">
        <v>0.08</v>
      </c>
      <c r="K800">
        <v>0.1</v>
      </c>
      <c r="L800">
        <v>0.17</v>
      </c>
      <c r="M800">
        <v>0</v>
      </c>
      <c r="N800">
        <v>3.1807229518890381</v>
      </c>
      <c r="O800">
        <v>60</v>
      </c>
    </row>
    <row r="801" spans="1:15" x14ac:dyDescent="0.45">
      <c r="A801" t="s">
        <v>66</v>
      </c>
      <c r="B801">
        <v>2018</v>
      </c>
      <c r="C801" t="s">
        <v>3552</v>
      </c>
      <c r="D801" t="s">
        <v>3574</v>
      </c>
      <c r="E801" t="s">
        <v>106</v>
      </c>
      <c r="F801">
        <v>0</v>
      </c>
      <c r="G801">
        <v>0</v>
      </c>
      <c r="I801">
        <v>0</v>
      </c>
      <c r="J801">
        <v>0</v>
      </c>
      <c r="K801">
        <v>0</v>
      </c>
      <c r="L801">
        <v>0</v>
      </c>
      <c r="M801">
        <v>0</v>
      </c>
      <c r="O801">
        <v>70</v>
      </c>
    </row>
    <row r="802" spans="1:15" x14ac:dyDescent="0.45">
      <c r="A802" t="s">
        <v>66</v>
      </c>
      <c r="B802">
        <v>2018</v>
      </c>
      <c r="C802" t="s">
        <v>3552</v>
      </c>
      <c r="D802" t="s">
        <v>3575</v>
      </c>
      <c r="E802" t="s">
        <v>106</v>
      </c>
      <c r="F802">
        <v>0</v>
      </c>
      <c r="G802">
        <v>0</v>
      </c>
      <c r="I802">
        <v>0</v>
      </c>
      <c r="J802">
        <v>0</v>
      </c>
      <c r="K802">
        <v>0</v>
      </c>
      <c r="L802">
        <v>0</v>
      </c>
      <c r="M802">
        <v>0</v>
      </c>
      <c r="O802">
        <v>70</v>
      </c>
    </row>
    <row r="803" spans="1:15" x14ac:dyDescent="0.45">
      <c r="A803" t="s">
        <v>66</v>
      </c>
      <c r="B803">
        <v>2018</v>
      </c>
      <c r="C803" t="s">
        <v>3552</v>
      </c>
      <c r="D803" t="s">
        <v>3576</v>
      </c>
      <c r="E803" t="s">
        <v>106</v>
      </c>
      <c r="F803">
        <v>0</v>
      </c>
      <c r="G803">
        <v>0</v>
      </c>
      <c r="I803">
        <v>0</v>
      </c>
      <c r="J803">
        <v>0</v>
      </c>
      <c r="K803">
        <v>0</v>
      </c>
      <c r="L803">
        <v>0</v>
      </c>
      <c r="M803">
        <v>0</v>
      </c>
      <c r="O803">
        <v>70</v>
      </c>
    </row>
    <row r="804" spans="1:15" x14ac:dyDescent="0.45">
      <c r="A804" t="s">
        <v>66</v>
      </c>
      <c r="B804">
        <v>2018</v>
      </c>
      <c r="C804" t="s">
        <v>3552</v>
      </c>
      <c r="D804" t="s">
        <v>3577</v>
      </c>
      <c r="E804" t="s">
        <v>106</v>
      </c>
      <c r="F804">
        <v>0</v>
      </c>
      <c r="G804">
        <v>0</v>
      </c>
      <c r="I804">
        <v>0</v>
      </c>
      <c r="J804">
        <v>0</v>
      </c>
      <c r="K804">
        <v>0</v>
      </c>
      <c r="L804">
        <v>0</v>
      </c>
      <c r="M804">
        <v>0</v>
      </c>
      <c r="O804">
        <v>45</v>
      </c>
    </row>
    <row r="805" spans="1:15" x14ac:dyDescent="0.45">
      <c r="A805" t="s">
        <v>66</v>
      </c>
      <c r="B805">
        <v>2018</v>
      </c>
      <c r="C805" t="s">
        <v>3552</v>
      </c>
      <c r="D805" t="s">
        <v>3578</v>
      </c>
      <c r="E805" t="s">
        <v>106</v>
      </c>
      <c r="F805">
        <v>0</v>
      </c>
      <c r="G805">
        <v>0</v>
      </c>
      <c r="I805">
        <v>0</v>
      </c>
      <c r="J805">
        <v>0</v>
      </c>
      <c r="K805">
        <v>0</v>
      </c>
      <c r="L805">
        <v>0</v>
      </c>
      <c r="M805">
        <v>0</v>
      </c>
      <c r="O805">
        <v>70</v>
      </c>
    </row>
    <row r="806" spans="1:15" x14ac:dyDescent="0.45">
      <c r="A806" t="s">
        <v>66</v>
      </c>
      <c r="B806">
        <v>2018</v>
      </c>
      <c r="C806" t="s">
        <v>3552</v>
      </c>
      <c r="D806" t="s">
        <v>3579</v>
      </c>
      <c r="E806" t="s">
        <v>106</v>
      </c>
      <c r="F806">
        <v>0</v>
      </c>
      <c r="G806">
        <v>0</v>
      </c>
      <c r="I806">
        <v>0</v>
      </c>
      <c r="J806">
        <v>0</v>
      </c>
      <c r="K806">
        <v>0</v>
      </c>
      <c r="L806">
        <v>0</v>
      </c>
      <c r="M806">
        <v>0</v>
      </c>
      <c r="O806">
        <v>70</v>
      </c>
    </row>
    <row r="807" spans="1:15" x14ac:dyDescent="0.45">
      <c r="A807" t="s">
        <v>66</v>
      </c>
      <c r="B807">
        <v>2018</v>
      </c>
      <c r="C807" t="s">
        <v>3552</v>
      </c>
      <c r="D807" t="s">
        <v>3580</v>
      </c>
      <c r="E807" t="s">
        <v>106</v>
      </c>
      <c r="F807">
        <v>0</v>
      </c>
      <c r="G807">
        <v>0</v>
      </c>
      <c r="I807">
        <v>0</v>
      </c>
      <c r="J807">
        <v>0</v>
      </c>
      <c r="K807">
        <v>0</v>
      </c>
      <c r="L807">
        <v>0</v>
      </c>
      <c r="M807">
        <v>0</v>
      </c>
      <c r="O807">
        <v>70</v>
      </c>
    </row>
    <row r="808" spans="1:15" x14ac:dyDescent="0.45">
      <c r="A808" t="s">
        <v>66</v>
      </c>
      <c r="B808">
        <v>2018</v>
      </c>
      <c r="C808" t="s">
        <v>3552</v>
      </c>
      <c r="D808" t="s">
        <v>3581</v>
      </c>
      <c r="E808" t="s">
        <v>106</v>
      </c>
      <c r="F808">
        <v>0</v>
      </c>
      <c r="G808">
        <v>0</v>
      </c>
      <c r="I808">
        <v>0</v>
      </c>
      <c r="J808">
        <v>0</v>
      </c>
      <c r="K808">
        <v>0</v>
      </c>
      <c r="L808">
        <v>0</v>
      </c>
      <c r="M808">
        <v>0</v>
      </c>
      <c r="O808">
        <v>45</v>
      </c>
    </row>
    <row r="809" spans="1:15" x14ac:dyDescent="0.45">
      <c r="A809" t="s">
        <v>66</v>
      </c>
      <c r="B809">
        <v>2018</v>
      </c>
      <c r="C809" t="s">
        <v>3552</v>
      </c>
      <c r="D809" t="s">
        <v>3582</v>
      </c>
      <c r="E809" t="s">
        <v>106</v>
      </c>
      <c r="F809">
        <v>0</v>
      </c>
      <c r="G809">
        <v>0</v>
      </c>
      <c r="I809">
        <v>0</v>
      </c>
      <c r="J809">
        <v>0</v>
      </c>
      <c r="K809">
        <v>0</v>
      </c>
      <c r="L809">
        <v>0</v>
      </c>
      <c r="M809">
        <v>0</v>
      </c>
      <c r="O809">
        <v>70</v>
      </c>
    </row>
    <row r="810" spans="1:15" x14ac:dyDescent="0.45">
      <c r="A810" t="s">
        <v>66</v>
      </c>
      <c r="B810">
        <v>2018</v>
      </c>
      <c r="C810" t="s">
        <v>3553</v>
      </c>
      <c r="D810" t="s">
        <v>3583</v>
      </c>
      <c r="E810" t="s">
        <v>106</v>
      </c>
      <c r="F810">
        <v>0</v>
      </c>
      <c r="G810">
        <v>0</v>
      </c>
      <c r="I810">
        <v>0</v>
      </c>
      <c r="J810">
        <v>0</v>
      </c>
      <c r="K810">
        <v>0</v>
      </c>
      <c r="L810">
        <v>0</v>
      </c>
      <c r="M810">
        <v>0</v>
      </c>
      <c r="O810">
        <v>60</v>
      </c>
    </row>
    <row r="811" spans="1:15" x14ac:dyDescent="0.45">
      <c r="A811" t="s">
        <v>66</v>
      </c>
      <c r="B811">
        <v>2018</v>
      </c>
      <c r="C811" t="s">
        <v>3553</v>
      </c>
      <c r="D811" t="s">
        <v>3584</v>
      </c>
      <c r="E811" t="s">
        <v>106</v>
      </c>
      <c r="F811">
        <v>0</v>
      </c>
      <c r="G811">
        <v>0</v>
      </c>
      <c r="I811">
        <v>0</v>
      </c>
      <c r="J811">
        <v>0</v>
      </c>
      <c r="K811">
        <v>0</v>
      </c>
      <c r="L811">
        <v>0</v>
      </c>
      <c r="M811">
        <v>0</v>
      </c>
      <c r="O811">
        <v>60</v>
      </c>
    </row>
    <row r="812" spans="1:15" x14ac:dyDescent="0.45">
      <c r="A812" t="s">
        <v>66</v>
      </c>
      <c r="B812">
        <v>2018</v>
      </c>
      <c r="C812" t="s">
        <v>3554</v>
      </c>
      <c r="D812" t="s">
        <v>3585</v>
      </c>
      <c r="E812" t="s">
        <v>266</v>
      </c>
      <c r="F812">
        <v>0</v>
      </c>
      <c r="G812">
        <v>0</v>
      </c>
      <c r="I812">
        <v>0</v>
      </c>
      <c r="J812">
        <v>0</v>
      </c>
      <c r="K812">
        <v>0</v>
      </c>
      <c r="L812">
        <v>0</v>
      </c>
      <c r="M812">
        <v>0</v>
      </c>
      <c r="O812">
        <v>45</v>
      </c>
    </row>
    <row r="813" spans="1:15" x14ac:dyDescent="0.45">
      <c r="A813" t="s">
        <v>66</v>
      </c>
      <c r="B813">
        <v>2018</v>
      </c>
      <c r="C813" t="s">
        <v>3554</v>
      </c>
      <c r="D813" t="s">
        <v>3586</v>
      </c>
      <c r="E813" t="s">
        <v>266</v>
      </c>
      <c r="F813">
        <v>0</v>
      </c>
      <c r="G813">
        <v>0</v>
      </c>
      <c r="I813">
        <v>0</v>
      </c>
      <c r="J813">
        <v>0</v>
      </c>
      <c r="K813">
        <v>0</v>
      </c>
      <c r="L813">
        <v>0</v>
      </c>
      <c r="M813">
        <v>0</v>
      </c>
      <c r="O813">
        <v>40</v>
      </c>
    </row>
    <row r="814" spans="1:15" x14ac:dyDescent="0.45">
      <c r="A814" t="s">
        <v>66</v>
      </c>
      <c r="B814">
        <v>2018</v>
      </c>
      <c r="C814" t="s">
        <v>3554</v>
      </c>
      <c r="D814" t="s">
        <v>3587</v>
      </c>
      <c r="E814" t="s">
        <v>266</v>
      </c>
      <c r="F814">
        <v>0</v>
      </c>
      <c r="G814">
        <v>0</v>
      </c>
      <c r="I814">
        <v>0</v>
      </c>
      <c r="J814">
        <v>0</v>
      </c>
      <c r="K814">
        <v>0</v>
      </c>
      <c r="L814">
        <v>0</v>
      </c>
      <c r="M814">
        <v>0</v>
      </c>
      <c r="O814">
        <v>35</v>
      </c>
    </row>
    <row r="815" spans="1:15" x14ac:dyDescent="0.45">
      <c r="A815" t="s">
        <v>66</v>
      </c>
      <c r="B815">
        <v>2018</v>
      </c>
      <c r="C815" t="s">
        <v>3554</v>
      </c>
      <c r="D815" t="s">
        <v>3588</v>
      </c>
      <c r="E815" t="s">
        <v>266</v>
      </c>
      <c r="F815">
        <v>0</v>
      </c>
      <c r="G815">
        <v>0</v>
      </c>
      <c r="I815">
        <v>0</v>
      </c>
      <c r="J815">
        <v>0</v>
      </c>
      <c r="K815">
        <v>0</v>
      </c>
      <c r="L815">
        <v>0</v>
      </c>
      <c r="M815">
        <v>0</v>
      </c>
      <c r="O815">
        <v>35</v>
      </c>
    </row>
    <row r="816" spans="1:15" x14ac:dyDescent="0.45">
      <c r="A816" t="s">
        <v>66</v>
      </c>
      <c r="B816">
        <v>2018</v>
      </c>
      <c r="C816" t="s">
        <v>3554</v>
      </c>
      <c r="D816" t="s">
        <v>3589</v>
      </c>
      <c r="E816" t="s">
        <v>266</v>
      </c>
      <c r="F816">
        <v>0</v>
      </c>
      <c r="G816">
        <v>0</v>
      </c>
      <c r="I816">
        <v>0</v>
      </c>
      <c r="J816">
        <v>0</v>
      </c>
      <c r="K816">
        <v>0</v>
      </c>
      <c r="L816">
        <v>0</v>
      </c>
      <c r="M816">
        <v>0</v>
      </c>
      <c r="O816">
        <v>40</v>
      </c>
    </row>
    <row r="817" spans="1:15" x14ac:dyDescent="0.45">
      <c r="A817" t="s">
        <v>66</v>
      </c>
      <c r="B817">
        <v>2018</v>
      </c>
      <c r="C817" t="s">
        <v>3554</v>
      </c>
      <c r="D817" t="s">
        <v>3590</v>
      </c>
      <c r="E817" t="s">
        <v>266</v>
      </c>
      <c r="F817">
        <v>0</v>
      </c>
      <c r="G817">
        <v>0</v>
      </c>
      <c r="I817">
        <v>0</v>
      </c>
      <c r="J817">
        <v>0</v>
      </c>
      <c r="K817">
        <v>0</v>
      </c>
      <c r="L817">
        <v>0</v>
      </c>
      <c r="M817">
        <v>0</v>
      </c>
      <c r="O817">
        <v>35</v>
      </c>
    </row>
    <row r="818" spans="1:15" x14ac:dyDescent="0.45">
      <c r="A818" t="s">
        <v>66</v>
      </c>
      <c r="B818">
        <v>2018</v>
      </c>
      <c r="C818" t="s">
        <v>3554</v>
      </c>
      <c r="D818" t="s">
        <v>3591</v>
      </c>
      <c r="E818" t="s">
        <v>266</v>
      </c>
      <c r="F818">
        <v>0</v>
      </c>
      <c r="G818">
        <v>0</v>
      </c>
      <c r="I818">
        <v>0</v>
      </c>
      <c r="J818">
        <v>0</v>
      </c>
      <c r="K818">
        <v>0</v>
      </c>
      <c r="L818">
        <v>0</v>
      </c>
      <c r="M818">
        <v>0</v>
      </c>
      <c r="O818">
        <v>35</v>
      </c>
    </row>
    <row r="819" spans="1:15" x14ac:dyDescent="0.45">
      <c r="A819" t="s">
        <v>66</v>
      </c>
      <c r="B819">
        <v>2018</v>
      </c>
      <c r="C819" t="s">
        <v>3554</v>
      </c>
      <c r="D819" t="s">
        <v>3592</v>
      </c>
      <c r="E819" t="s">
        <v>266</v>
      </c>
      <c r="F819">
        <v>0</v>
      </c>
      <c r="G819">
        <v>0</v>
      </c>
      <c r="I819">
        <v>0</v>
      </c>
      <c r="J819">
        <v>0</v>
      </c>
      <c r="K819">
        <v>0</v>
      </c>
      <c r="L819">
        <v>0</v>
      </c>
      <c r="M819">
        <v>0</v>
      </c>
      <c r="O819">
        <v>35</v>
      </c>
    </row>
    <row r="820" spans="1:15" x14ac:dyDescent="0.45">
      <c r="A820" t="s">
        <v>66</v>
      </c>
      <c r="B820">
        <v>2018</v>
      </c>
      <c r="C820" t="s">
        <v>3554</v>
      </c>
      <c r="D820" t="s">
        <v>3593</v>
      </c>
      <c r="E820" t="s">
        <v>266</v>
      </c>
      <c r="F820">
        <v>0</v>
      </c>
      <c r="G820">
        <v>0</v>
      </c>
      <c r="I820">
        <v>0</v>
      </c>
      <c r="J820">
        <v>0</v>
      </c>
      <c r="K820">
        <v>0</v>
      </c>
      <c r="L820">
        <v>0</v>
      </c>
      <c r="M820">
        <v>0</v>
      </c>
      <c r="O820">
        <v>40</v>
      </c>
    </row>
    <row r="821" spans="1:15" x14ac:dyDescent="0.45">
      <c r="A821" t="s">
        <v>66</v>
      </c>
      <c r="B821">
        <v>2018</v>
      </c>
      <c r="C821" t="s">
        <v>3555</v>
      </c>
      <c r="D821" t="s">
        <v>3594</v>
      </c>
      <c r="E821" t="s">
        <v>266</v>
      </c>
      <c r="F821">
        <v>0</v>
      </c>
      <c r="G821">
        <v>0</v>
      </c>
      <c r="I821">
        <v>0</v>
      </c>
      <c r="J821">
        <v>0</v>
      </c>
      <c r="K821">
        <v>0</v>
      </c>
      <c r="L821">
        <v>0</v>
      </c>
      <c r="M821">
        <v>0</v>
      </c>
      <c r="O821">
        <v>40</v>
      </c>
    </row>
    <row r="822" spans="1:15" x14ac:dyDescent="0.45">
      <c r="A822" t="s">
        <v>67</v>
      </c>
      <c r="B822">
        <v>2018</v>
      </c>
      <c r="C822" t="s">
        <v>3546</v>
      </c>
      <c r="D822" t="s">
        <v>3557</v>
      </c>
      <c r="E822" t="s">
        <v>106</v>
      </c>
      <c r="F822">
        <v>0</v>
      </c>
      <c r="G822">
        <v>0</v>
      </c>
      <c r="I822">
        <v>0</v>
      </c>
      <c r="J822">
        <v>0</v>
      </c>
      <c r="K822">
        <v>0</v>
      </c>
      <c r="L822">
        <v>0</v>
      </c>
      <c r="M822">
        <v>0</v>
      </c>
      <c r="O822">
        <v>70</v>
      </c>
    </row>
    <row r="823" spans="1:15" x14ac:dyDescent="0.45">
      <c r="A823" t="s">
        <v>67</v>
      </c>
      <c r="B823">
        <v>2018</v>
      </c>
      <c r="C823" t="s">
        <v>3546</v>
      </c>
      <c r="D823" t="s">
        <v>3558</v>
      </c>
      <c r="E823" t="s">
        <v>106</v>
      </c>
      <c r="F823">
        <v>0</v>
      </c>
      <c r="G823">
        <v>0</v>
      </c>
      <c r="I823">
        <v>0</v>
      </c>
      <c r="J823">
        <v>0</v>
      </c>
      <c r="K823">
        <v>7.9236552920763495E-2</v>
      </c>
      <c r="L823">
        <v>0</v>
      </c>
      <c r="M823">
        <v>0</v>
      </c>
      <c r="O823">
        <v>70</v>
      </c>
    </row>
    <row r="824" spans="1:15" x14ac:dyDescent="0.45">
      <c r="A824" t="s">
        <v>67</v>
      </c>
      <c r="B824">
        <v>2018</v>
      </c>
      <c r="C824" t="s">
        <v>3546</v>
      </c>
      <c r="D824" t="s">
        <v>3559</v>
      </c>
      <c r="E824" t="s">
        <v>106</v>
      </c>
      <c r="F824">
        <v>127.93791198730469</v>
      </c>
      <c r="G824">
        <v>12.939599990844727</v>
      </c>
      <c r="H824">
        <v>23.282682418823242</v>
      </c>
      <c r="I824">
        <v>1.4084507042253999E-3</v>
      </c>
      <c r="J824">
        <v>7.0422535211267998E-3</v>
      </c>
      <c r="K824">
        <v>0</v>
      </c>
      <c r="L824">
        <v>0.8577464788732394</v>
      </c>
      <c r="M824">
        <v>9.9999999999980105E-2</v>
      </c>
      <c r="N824">
        <v>3.5445544719696045</v>
      </c>
      <c r="O824">
        <v>45</v>
      </c>
    </row>
    <row r="825" spans="1:15" x14ac:dyDescent="0.45">
      <c r="A825" t="s">
        <v>67</v>
      </c>
      <c r="B825">
        <v>2018</v>
      </c>
      <c r="C825" t="s">
        <v>3547</v>
      </c>
      <c r="D825" t="s">
        <v>3560</v>
      </c>
      <c r="E825" t="s">
        <v>106</v>
      </c>
      <c r="F825">
        <v>0</v>
      </c>
      <c r="G825">
        <v>0</v>
      </c>
      <c r="I825">
        <v>0</v>
      </c>
      <c r="J825">
        <v>0</v>
      </c>
      <c r="K825">
        <v>0</v>
      </c>
      <c r="L825">
        <v>0</v>
      </c>
      <c r="M825">
        <v>0</v>
      </c>
      <c r="O825">
        <v>60</v>
      </c>
    </row>
    <row r="826" spans="1:15" x14ac:dyDescent="0.45">
      <c r="A826" t="s">
        <v>67</v>
      </c>
      <c r="B826">
        <v>2018</v>
      </c>
      <c r="C826" t="s">
        <v>3547</v>
      </c>
      <c r="D826" t="s">
        <v>3561</v>
      </c>
      <c r="E826" t="s">
        <v>106</v>
      </c>
      <c r="F826">
        <v>2200.98876953125</v>
      </c>
      <c r="G826">
        <v>341.53768920898438</v>
      </c>
      <c r="H826">
        <v>43.356685638427734</v>
      </c>
      <c r="I826">
        <v>1.4300695967200001E-4</v>
      </c>
      <c r="J826">
        <v>0.14615311278482221</v>
      </c>
      <c r="K826">
        <v>0</v>
      </c>
      <c r="L826">
        <v>6.5783201449137003E-3</v>
      </c>
      <c r="M826">
        <v>23.926879999999979</v>
      </c>
      <c r="N826">
        <v>2.8659307956695557</v>
      </c>
      <c r="O826">
        <v>60</v>
      </c>
    </row>
    <row r="827" spans="1:15" x14ac:dyDescent="0.45">
      <c r="A827" t="s">
        <v>67</v>
      </c>
      <c r="B827">
        <v>2018</v>
      </c>
      <c r="C827" t="s">
        <v>3547</v>
      </c>
      <c r="D827" t="s">
        <v>3562</v>
      </c>
      <c r="E827" t="s">
        <v>106</v>
      </c>
      <c r="F827">
        <v>936.8380126953125</v>
      </c>
      <c r="G827">
        <v>315.64810180664063</v>
      </c>
      <c r="H827">
        <v>50.680717468261719</v>
      </c>
      <c r="I827">
        <v>8.2236842105259998E-4</v>
      </c>
      <c r="J827">
        <v>0.16250000000000001</v>
      </c>
      <c r="K827">
        <v>1.9607843137254902E-2</v>
      </c>
      <c r="L827">
        <v>2.15460526315789E-2</v>
      </c>
      <c r="M827">
        <v>0</v>
      </c>
      <c r="N827">
        <v>2.8367793560028076</v>
      </c>
      <c r="O827">
        <v>60</v>
      </c>
    </row>
    <row r="828" spans="1:15" x14ac:dyDescent="0.45">
      <c r="A828" t="s">
        <v>67</v>
      </c>
      <c r="B828">
        <v>2018</v>
      </c>
      <c r="C828" t="s">
        <v>3600</v>
      </c>
      <c r="D828" t="s">
        <v>3601</v>
      </c>
      <c r="E828" t="s">
        <v>266</v>
      </c>
      <c r="F828">
        <v>22005</v>
      </c>
      <c r="G828">
        <v>3294.800048828125</v>
      </c>
      <c r="H828">
        <v>36.693931579589844</v>
      </c>
      <c r="I828">
        <v>4.7698434750394004E-3</v>
      </c>
      <c r="J828">
        <v>3.2416411966286998E-3</v>
      </c>
      <c r="K828">
        <v>8.0114846716681006E-3</v>
      </c>
      <c r="L828">
        <v>0.14253959433175881</v>
      </c>
      <c r="M828">
        <v>0</v>
      </c>
      <c r="N828">
        <v>3.1566753387451172</v>
      </c>
      <c r="O828">
        <v>60</v>
      </c>
    </row>
    <row r="829" spans="1:15" x14ac:dyDescent="0.45">
      <c r="A829" t="s">
        <v>67</v>
      </c>
      <c r="B829">
        <v>2018</v>
      </c>
      <c r="C829" t="s">
        <v>3600</v>
      </c>
      <c r="D829" t="s">
        <v>3602</v>
      </c>
      <c r="E829" t="s">
        <v>266</v>
      </c>
      <c r="F829">
        <v>0</v>
      </c>
      <c r="G829">
        <v>0</v>
      </c>
      <c r="I829">
        <v>0</v>
      </c>
      <c r="J829">
        <v>0</v>
      </c>
      <c r="K829">
        <v>0</v>
      </c>
      <c r="L829">
        <v>0</v>
      </c>
      <c r="M829">
        <v>0</v>
      </c>
      <c r="O829">
        <v>60</v>
      </c>
    </row>
    <row r="830" spans="1:15" x14ac:dyDescent="0.45">
      <c r="A830" t="s">
        <v>67</v>
      </c>
      <c r="B830">
        <v>2018</v>
      </c>
      <c r="C830" t="s">
        <v>3600</v>
      </c>
      <c r="D830" t="s">
        <v>3541</v>
      </c>
      <c r="E830" t="s">
        <v>266</v>
      </c>
      <c r="F830">
        <v>12650</v>
      </c>
      <c r="G830">
        <v>4708</v>
      </c>
      <c r="H830">
        <v>36.799365997314453</v>
      </c>
      <c r="I830">
        <v>2.2131344719749799E-2</v>
      </c>
      <c r="J830">
        <v>1.38721834656403E-2</v>
      </c>
      <c r="K830">
        <v>3.6003528185390099E-2</v>
      </c>
      <c r="L830">
        <v>0.42642931601315048</v>
      </c>
      <c r="M830">
        <v>0</v>
      </c>
      <c r="N830">
        <v>3.0521459579467773</v>
      </c>
      <c r="O830">
        <v>45</v>
      </c>
    </row>
    <row r="831" spans="1:15" x14ac:dyDescent="0.45">
      <c r="A831" t="s">
        <v>67</v>
      </c>
      <c r="B831">
        <v>2018</v>
      </c>
      <c r="C831" t="s">
        <v>3548</v>
      </c>
      <c r="D831" t="s">
        <v>3563</v>
      </c>
      <c r="E831" t="s">
        <v>266</v>
      </c>
      <c r="F831">
        <v>9</v>
      </c>
      <c r="H831">
        <v>9.7777776718139648</v>
      </c>
      <c r="I831">
        <v>0</v>
      </c>
      <c r="J831">
        <v>0</v>
      </c>
      <c r="K831">
        <v>8.0235357047339997E-4</v>
      </c>
      <c r="L831">
        <v>0.55555555555555558</v>
      </c>
      <c r="M831">
        <v>0</v>
      </c>
      <c r="N831">
        <v>4</v>
      </c>
    </row>
    <row r="832" spans="1:15" x14ac:dyDescent="0.45">
      <c r="A832" t="s">
        <v>67</v>
      </c>
      <c r="B832">
        <v>2018</v>
      </c>
      <c r="C832" t="s">
        <v>196</v>
      </c>
      <c r="D832" t="s">
        <v>3564</v>
      </c>
      <c r="E832" t="s">
        <v>266</v>
      </c>
      <c r="F832">
        <v>5</v>
      </c>
      <c r="G832">
        <v>1</v>
      </c>
      <c r="H832">
        <v>14.199999809265137</v>
      </c>
      <c r="I832">
        <v>0</v>
      </c>
      <c r="J832">
        <v>0</v>
      </c>
      <c r="K832">
        <v>9.6133304849391008E-3</v>
      </c>
      <c r="L832">
        <v>0</v>
      </c>
      <c r="M832">
        <v>0</v>
      </c>
      <c r="N832">
        <v>3.75</v>
      </c>
      <c r="O832">
        <v>45</v>
      </c>
    </row>
    <row r="833" spans="1:15" x14ac:dyDescent="0.45">
      <c r="A833" t="s">
        <v>67</v>
      </c>
      <c r="B833">
        <v>2018</v>
      </c>
      <c r="C833" t="s">
        <v>196</v>
      </c>
      <c r="D833" t="s">
        <v>3565</v>
      </c>
      <c r="E833" t="s">
        <v>266</v>
      </c>
      <c r="F833">
        <v>245</v>
      </c>
      <c r="G833">
        <v>79</v>
      </c>
      <c r="H833">
        <v>23.102041244506836</v>
      </c>
      <c r="I833">
        <v>0</v>
      </c>
      <c r="J833">
        <v>1.9607843137254902E-2</v>
      </c>
      <c r="K833">
        <v>0</v>
      </c>
      <c r="L833">
        <v>9.8039215686274994E-3</v>
      </c>
      <c r="M833">
        <v>0</v>
      </c>
      <c r="N833">
        <v>3.4009900093078613</v>
      </c>
      <c r="O833">
        <v>40</v>
      </c>
    </row>
    <row r="834" spans="1:15" x14ac:dyDescent="0.45">
      <c r="A834" t="s">
        <v>67</v>
      </c>
      <c r="B834">
        <v>2018</v>
      </c>
      <c r="C834" t="s">
        <v>196</v>
      </c>
      <c r="D834" t="s">
        <v>3566</v>
      </c>
      <c r="E834" t="s">
        <v>266</v>
      </c>
      <c r="F834">
        <v>309</v>
      </c>
      <c r="G834">
        <v>18.299999237060547</v>
      </c>
      <c r="H834">
        <v>12.281553268432617</v>
      </c>
      <c r="I834">
        <v>0</v>
      </c>
      <c r="J834">
        <v>0</v>
      </c>
      <c r="K834">
        <v>0</v>
      </c>
      <c r="L834">
        <v>0</v>
      </c>
      <c r="M834">
        <v>0</v>
      </c>
      <c r="N834">
        <v>3.4862070083618164</v>
      </c>
      <c r="O834">
        <v>40</v>
      </c>
    </row>
    <row r="835" spans="1:15" x14ac:dyDescent="0.45">
      <c r="A835" t="s">
        <v>67</v>
      </c>
      <c r="B835">
        <v>2018</v>
      </c>
      <c r="C835" t="s">
        <v>196</v>
      </c>
      <c r="D835" t="s">
        <v>3567</v>
      </c>
      <c r="E835" t="s">
        <v>266</v>
      </c>
      <c r="F835">
        <v>72</v>
      </c>
      <c r="G835">
        <v>9.3999996185302734</v>
      </c>
      <c r="H835">
        <v>14.19444465637207</v>
      </c>
      <c r="I835">
        <v>0</v>
      </c>
      <c r="J835">
        <v>0</v>
      </c>
      <c r="K835">
        <v>0.01</v>
      </c>
      <c r="L835">
        <v>1.4084507042253501E-2</v>
      </c>
      <c r="M835">
        <v>0</v>
      </c>
      <c r="N835">
        <v>3.2857143878936768</v>
      </c>
      <c r="O835">
        <v>35</v>
      </c>
    </row>
    <row r="836" spans="1:15" x14ac:dyDescent="0.45">
      <c r="A836" t="s">
        <v>67</v>
      </c>
      <c r="B836">
        <v>2018</v>
      </c>
      <c r="C836" t="s">
        <v>196</v>
      </c>
      <c r="D836" t="s">
        <v>3568</v>
      </c>
      <c r="E836" t="s">
        <v>266</v>
      </c>
      <c r="F836">
        <v>7601</v>
      </c>
      <c r="G836">
        <v>2848.800048828125</v>
      </c>
      <c r="H836">
        <v>26.173004150390625</v>
      </c>
      <c r="I836">
        <v>0</v>
      </c>
      <c r="J836">
        <v>7.9236552920763495E-2</v>
      </c>
      <c r="K836">
        <v>0</v>
      </c>
      <c r="L836">
        <v>1.5905147484095001E-3</v>
      </c>
      <c r="M836">
        <v>0</v>
      </c>
      <c r="N836">
        <v>3.1672701835632324</v>
      </c>
      <c r="O836">
        <v>35</v>
      </c>
    </row>
    <row r="837" spans="1:15" x14ac:dyDescent="0.45">
      <c r="A837" t="s">
        <v>67</v>
      </c>
      <c r="B837">
        <v>2018</v>
      </c>
      <c r="C837" t="s">
        <v>3549</v>
      </c>
      <c r="D837" t="s">
        <v>3569</v>
      </c>
      <c r="E837" t="s">
        <v>266</v>
      </c>
      <c r="F837">
        <v>548</v>
      </c>
      <c r="G837">
        <v>34</v>
      </c>
      <c r="H837">
        <v>19.512773513793945</v>
      </c>
      <c r="I837">
        <v>0</v>
      </c>
      <c r="J837">
        <v>0</v>
      </c>
      <c r="K837">
        <v>0</v>
      </c>
      <c r="L837">
        <v>0</v>
      </c>
      <c r="M837">
        <v>0</v>
      </c>
      <c r="N837">
        <v>3.1644611358642578</v>
      </c>
      <c r="O837">
        <v>45</v>
      </c>
    </row>
    <row r="838" spans="1:15" x14ac:dyDescent="0.45">
      <c r="A838" t="s">
        <v>67</v>
      </c>
      <c r="B838">
        <v>2018</v>
      </c>
      <c r="C838" t="s">
        <v>3549</v>
      </c>
      <c r="D838" t="s">
        <v>3570</v>
      </c>
      <c r="E838" t="s">
        <v>266</v>
      </c>
      <c r="F838">
        <v>4888</v>
      </c>
      <c r="G838">
        <v>377.60000610351563</v>
      </c>
      <c r="H838">
        <v>22.913665771484375</v>
      </c>
      <c r="I838">
        <v>1.0681478316599E-3</v>
      </c>
      <c r="J838">
        <v>8.5451826532792E-3</v>
      </c>
      <c r="K838">
        <v>0.25052631578947371</v>
      </c>
      <c r="L838">
        <v>2.13629566332E-4</v>
      </c>
      <c r="M838">
        <v>0</v>
      </c>
      <c r="N838">
        <v>3.1517093181610107</v>
      </c>
      <c r="O838">
        <v>45</v>
      </c>
    </row>
    <row r="839" spans="1:15" x14ac:dyDescent="0.45">
      <c r="A839" t="s">
        <v>67</v>
      </c>
      <c r="B839">
        <v>2018</v>
      </c>
      <c r="C839" t="s">
        <v>3549</v>
      </c>
      <c r="D839" t="s">
        <v>3571</v>
      </c>
      <c r="E839" t="s">
        <v>266</v>
      </c>
      <c r="F839">
        <v>38</v>
      </c>
      <c r="G839">
        <v>3</v>
      </c>
      <c r="H839">
        <v>11.921052932739258</v>
      </c>
      <c r="I839">
        <v>0</v>
      </c>
      <c r="J839">
        <v>0.01</v>
      </c>
      <c r="K839">
        <v>0.20043731778425661</v>
      </c>
      <c r="L839">
        <v>0</v>
      </c>
      <c r="M839">
        <v>0</v>
      </c>
      <c r="N839">
        <v>3.309999942779541</v>
      </c>
      <c r="O839">
        <v>45</v>
      </c>
    </row>
    <row r="840" spans="1:15" x14ac:dyDescent="0.45">
      <c r="A840" t="s">
        <v>67</v>
      </c>
      <c r="B840">
        <v>2018</v>
      </c>
      <c r="C840" t="s">
        <v>3550</v>
      </c>
      <c r="D840" t="s">
        <v>3572</v>
      </c>
      <c r="E840" t="s">
        <v>106</v>
      </c>
      <c r="F840">
        <v>179.30320739746094</v>
      </c>
      <c r="G840">
        <v>0</v>
      </c>
      <c r="H840">
        <v>35.069442749023438</v>
      </c>
      <c r="I840">
        <v>0</v>
      </c>
      <c r="J840">
        <v>0</v>
      </c>
      <c r="K840">
        <v>0</v>
      </c>
      <c r="L840">
        <v>0.9571917808219178</v>
      </c>
      <c r="M840">
        <v>48.246109999999959</v>
      </c>
      <c r="N840">
        <v>3.6133332252502441</v>
      </c>
      <c r="O840">
        <v>70</v>
      </c>
    </row>
    <row r="841" spans="1:15" x14ac:dyDescent="0.45">
      <c r="A841" t="s">
        <v>67</v>
      </c>
      <c r="B841">
        <v>2018</v>
      </c>
      <c r="C841" t="s">
        <v>3551</v>
      </c>
      <c r="D841" t="s">
        <v>3573</v>
      </c>
      <c r="E841" t="s">
        <v>106</v>
      </c>
      <c r="F841">
        <v>469.1759033203125</v>
      </c>
      <c r="G841">
        <v>45.629447937011719</v>
      </c>
      <c r="H841">
        <v>35.059158325195313</v>
      </c>
      <c r="I841">
        <v>1.3397129186603E-3</v>
      </c>
      <c r="J841">
        <v>0.2491866028708134</v>
      </c>
      <c r="K841">
        <v>0.20446096654275089</v>
      </c>
      <c r="L841">
        <v>0.10870813397129191</v>
      </c>
      <c r="M841">
        <v>0</v>
      </c>
      <c r="N841">
        <v>2.7294394969940186</v>
      </c>
      <c r="O841">
        <v>60</v>
      </c>
    </row>
    <row r="842" spans="1:15" x14ac:dyDescent="0.45">
      <c r="A842" t="s">
        <v>67</v>
      </c>
      <c r="B842">
        <v>2018</v>
      </c>
      <c r="C842" t="s">
        <v>3552</v>
      </c>
      <c r="D842" t="s">
        <v>3574</v>
      </c>
      <c r="E842" t="s">
        <v>106</v>
      </c>
      <c r="F842">
        <v>0</v>
      </c>
      <c r="G842">
        <v>0</v>
      </c>
      <c r="I842">
        <v>0</v>
      </c>
      <c r="J842">
        <v>0</v>
      </c>
      <c r="K842">
        <v>0</v>
      </c>
      <c r="L842">
        <v>0</v>
      </c>
      <c r="M842">
        <v>0</v>
      </c>
      <c r="O842">
        <v>70</v>
      </c>
    </row>
    <row r="843" spans="1:15" x14ac:dyDescent="0.45">
      <c r="A843" t="s">
        <v>67</v>
      </c>
      <c r="B843">
        <v>2018</v>
      </c>
      <c r="C843" t="s">
        <v>3552</v>
      </c>
      <c r="D843" t="s">
        <v>3575</v>
      </c>
      <c r="E843" t="s">
        <v>106</v>
      </c>
      <c r="F843">
        <v>0</v>
      </c>
      <c r="G843">
        <v>0</v>
      </c>
      <c r="I843">
        <v>0</v>
      </c>
      <c r="J843">
        <v>0</v>
      </c>
      <c r="K843">
        <v>0</v>
      </c>
      <c r="L843">
        <v>0</v>
      </c>
      <c r="M843">
        <v>0</v>
      </c>
      <c r="O843">
        <v>70</v>
      </c>
    </row>
    <row r="844" spans="1:15" x14ac:dyDescent="0.45">
      <c r="A844" t="s">
        <v>67</v>
      </c>
      <c r="B844">
        <v>2018</v>
      </c>
      <c r="C844" t="s">
        <v>3552</v>
      </c>
      <c r="D844" t="s">
        <v>3576</v>
      </c>
      <c r="E844" t="s">
        <v>106</v>
      </c>
      <c r="F844">
        <v>0</v>
      </c>
      <c r="G844">
        <v>0</v>
      </c>
      <c r="I844">
        <v>0</v>
      </c>
      <c r="J844">
        <v>0</v>
      </c>
      <c r="K844">
        <v>0</v>
      </c>
      <c r="L844">
        <v>0</v>
      </c>
      <c r="M844">
        <v>0</v>
      </c>
      <c r="O844">
        <v>70</v>
      </c>
    </row>
    <row r="845" spans="1:15" x14ac:dyDescent="0.45">
      <c r="A845" t="s">
        <v>67</v>
      </c>
      <c r="B845">
        <v>2018</v>
      </c>
      <c r="C845" t="s">
        <v>3552</v>
      </c>
      <c r="D845" t="s">
        <v>3577</v>
      </c>
      <c r="E845" t="s">
        <v>106</v>
      </c>
      <c r="F845">
        <v>0</v>
      </c>
      <c r="G845">
        <v>0</v>
      </c>
      <c r="I845">
        <v>0</v>
      </c>
      <c r="J845">
        <v>0</v>
      </c>
      <c r="K845">
        <v>0</v>
      </c>
      <c r="L845">
        <v>0</v>
      </c>
      <c r="M845">
        <v>0</v>
      </c>
      <c r="O845">
        <v>45</v>
      </c>
    </row>
    <row r="846" spans="1:15" x14ac:dyDescent="0.45">
      <c r="A846" t="s">
        <v>67</v>
      </c>
      <c r="B846">
        <v>2018</v>
      </c>
      <c r="C846" t="s">
        <v>3552</v>
      </c>
      <c r="D846" t="s">
        <v>3578</v>
      </c>
      <c r="E846" t="s">
        <v>106</v>
      </c>
      <c r="F846">
        <v>0</v>
      </c>
      <c r="G846">
        <v>0</v>
      </c>
      <c r="I846">
        <v>0</v>
      </c>
      <c r="J846">
        <v>0</v>
      </c>
      <c r="K846">
        <v>0</v>
      </c>
      <c r="L846">
        <v>0</v>
      </c>
      <c r="M846">
        <v>0</v>
      </c>
      <c r="O846">
        <v>70</v>
      </c>
    </row>
    <row r="847" spans="1:15" x14ac:dyDescent="0.45">
      <c r="A847" t="s">
        <v>67</v>
      </c>
      <c r="B847">
        <v>2018</v>
      </c>
      <c r="C847" t="s">
        <v>3552</v>
      </c>
      <c r="D847" t="s">
        <v>3579</v>
      </c>
      <c r="E847" t="s">
        <v>106</v>
      </c>
      <c r="F847">
        <v>0</v>
      </c>
      <c r="G847">
        <v>0</v>
      </c>
      <c r="I847">
        <v>0</v>
      </c>
      <c r="J847">
        <v>0</v>
      </c>
      <c r="K847">
        <v>0</v>
      </c>
      <c r="L847">
        <v>0</v>
      </c>
      <c r="M847">
        <v>0</v>
      </c>
      <c r="O847">
        <v>70</v>
      </c>
    </row>
    <row r="848" spans="1:15" x14ac:dyDescent="0.45">
      <c r="A848" t="s">
        <v>67</v>
      </c>
      <c r="B848">
        <v>2018</v>
      </c>
      <c r="C848" t="s">
        <v>3552</v>
      </c>
      <c r="D848" t="s">
        <v>3580</v>
      </c>
      <c r="E848" t="s">
        <v>106</v>
      </c>
      <c r="F848">
        <v>0</v>
      </c>
      <c r="G848">
        <v>0</v>
      </c>
      <c r="I848">
        <v>0</v>
      </c>
      <c r="J848">
        <v>0</v>
      </c>
      <c r="K848">
        <v>0</v>
      </c>
      <c r="L848">
        <v>0</v>
      </c>
      <c r="M848">
        <v>0</v>
      </c>
      <c r="O848">
        <v>70</v>
      </c>
    </row>
    <row r="849" spans="1:15" x14ac:dyDescent="0.45">
      <c r="A849" t="s">
        <v>67</v>
      </c>
      <c r="B849">
        <v>2018</v>
      </c>
      <c r="C849" t="s">
        <v>3552</v>
      </c>
      <c r="D849" t="s">
        <v>3581</v>
      </c>
      <c r="E849" t="s">
        <v>106</v>
      </c>
      <c r="F849">
        <v>10.555999755859375</v>
      </c>
      <c r="G849">
        <v>0.164000004529953</v>
      </c>
      <c r="H849">
        <v>3.4838087558746338</v>
      </c>
      <c r="I849">
        <v>0</v>
      </c>
      <c r="J849">
        <v>0</v>
      </c>
      <c r="K849">
        <v>0</v>
      </c>
      <c r="L849">
        <v>0.4285714285714286</v>
      </c>
      <c r="M849">
        <v>0</v>
      </c>
      <c r="N849">
        <v>3.8333332538604736</v>
      </c>
      <c r="O849">
        <v>45</v>
      </c>
    </row>
    <row r="850" spans="1:15" x14ac:dyDescent="0.45">
      <c r="A850" t="s">
        <v>67</v>
      </c>
      <c r="B850">
        <v>2018</v>
      </c>
      <c r="C850" t="s">
        <v>3552</v>
      </c>
      <c r="D850" t="s">
        <v>3582</v>
      </c>
      <c r="E850" t="s">
        <v>106</v>
      </c>
      <c r="F850">
        <v>0</v>
      </c>
      <c r="G850">
        <v>0</v>
      </c>
      <c r="I850">
        <v>0</v>
      </c>
      <c r="J850">
        <v>0</v>
      </c>
      <c r="K850">
        <v>0</v>
      </c>
      <c r="L850">
        <v>0</v>
      </c>
      <c r="M850">
        <v>0</v>
      </c>
      <c r="O850">
        <v>70</v>
      </c>
    </row>
    <row r="851" spans="1:15" x14ac:dyDescent="0.45">
      <c r="A851" t="s">
        <v>67</v>
      </c>
      <c r="B851">
        <v>2018</v>
      </c>
      <c r="C851" t="s">
        <v>3553</v>
      </c>
      <c r="D851" t="s">
        <v>3583</v>
      </c>
      <c r="E851" t="s">
        <v>106</v>
      </c>
      <c r="F851">
        <v>0</v>
      </c>
      <c r="G851">
        <v>0</v>
      </c>
      <c r="I851">
        <v>0</v>
      </c>
      <c r="J851">
        <v>0</v>
      </c>
      <c r="K851">
        <v>0</v>
      </c>
      <c r="L851">
        <v>0</v>
      </c>
      <c r="M851">
        <v>0</v>
      </c>
      <c r="O851">
        <v>60</v>
      </c>
    </row>
    <row r="852" spans="1:15" x14ac:dyDescent="0.45">
      <c r="A852" t="s">
        <v>67</v>
      </c>
      <c r="B852">
        <v>2018</v>
      </c>
      <c r="C852" t="s">
        <v>3553</v>
      </c>
      <c r="D852" t="s">
        <v>3584</v>
      </c>
      <c r="E852" t="s">
        <v>106</v>
      </c>
      <c r="F852">
        <v>498.28912353515625</v>
      </c>
      <c r="G852">
        <v>134.12590026855469</v>
      </c>
      <c r="H852">
        <v>46.903804779052734</v>
      </c>
      <c r="I852">
        <v>0</v>
      </c>
      <c r="J852">
        <v>0.1248202473396606</v>
      </c>
      <c r="K852">
        <v>0.1248202473396606</v>
      </c>
      <c r="L852">
        <v>1.725625539258E-3</v>
      </c>
      <c r="M852">
        <v>10.644189999999981</v>
      </c>
      <c r="N852">
        <v>2.8815903663635254</v>
      </c>
      <c r="O852">
        <v>60</v>
      </c>
    </row>
    <row r="853" spans="1:15" x14ac:dyDescent="0.45">
      <c r="A853" t="s">
        <v>67</v>
      </c>
      <c r="B853">
        <v>2018</v>
      </c>
      <c r="C853" t="s">
        <v>3554</v>
      </c>
      <c r="D853" t="s">
        <v>3585</v>
      </c>
      <c r="E853" t="s">
        <v>266</v>
      </c>
      <c r="F853">
        <v>0</v>
      </c>
      <c r="G853">
        <v>0</v>
      </c>
      <c r="I853">
        <v>0</v>
      </c>
      <c r="J853">
        <v>0</v>
      </c>
      <c r="K853">
        <v>0</v>
      </c>
      <c r="L853">
        <v>0</v>
      </c>
      <c r="M853">
        <v>0</v>
      </c>
      <c r="O853">
        <v>45</v>
      </c>
    </row>
    <row r="854" spans="1:15" x14ac:dyDescent="0.45">
      <c r="A854" t="s">
        <v>67</v>
      </c>
      <c r="B854">
        <v>2018</v>
      </c>
      <c r="C854" t="s">
        <v>3554</v>
      </c>
      <c r="D854" t="s">
        <v>3586</v>
      </c>
      <c r="E854" t="s">
        <v>266</v>
      </c>
      <c r="F854">
        <v>65</v>
      </c>
      <c r="G854">
        <v>6.5999999046325684</v>
      </c>
      <c r="H854">
        <v>11.938461303710938</v>
      </c>
      <c r="I854">
        <v>5.3571428571428603E-2</v>
      </c>
      <c r="J854">
        <v>0</v>
      </c>
      <c r="K854">
        <v>5.3571428571428603E-2</v>
      </c>
      <c r="L854">
        <v>0</v>
      </c>
      <c r="M854">
        <v>0</v>
      </c>
      <c r="N854">
        <v>3.2857143878936768</v>
      </c>
      <c r="O854">
        <v>40</v>
      </c>
    </row>
    <row r="855" spans="1:15" x14ac:dyDescent="0.45">
      <c r="A855" t="s">
        <v>67</v>
      </c>
      <c r="B855">
        <v>2018</v>
      </c>
      <c r="C855" t="s">
        <v>3554</v>
      </c>
      <c r="D855" t="s">
        <v>3587</v>
      </c>
      <c r="E855" t="s">
        <v>266</v>
      </c>
      <c r="F855">
        <v>74</v>
      </c>
      <c r="G855">
        <v>33.400001525878906</v>
      </c>
      <c r="H855">
        <v>27.675676345825195</v>
      </c>
      <c r="I855">
        <v>0.18309859154929581</v>
      </c>
      <c r="J855">
        <v>0</v>
      </c>
      <c r="K855">
        <v>0.18309859154929581</v>
      </c>
      <c r="L855">
        <v>0</v>
      </c>
      <c r="M855">
        <v>0</v>
      </c>
      <c r="N855">
        <v>2.8591549396514893</v>
      </c>
      <c r="O855">
        <v>35</v>
      </c>
    </row>
    <row r="856" spans="1:15" x14ac:dyDescent="0.45">
      <c r="A856" t="s">
        <v>67</v>
      </c>
      <c r="B856">
        <v>2018</v>
      </c>
      <c r="C856" t="s">
        <v>3554</v>
      </c>
      <c r="D856" t="s">
        <v>3588</v>
      </c>
      <c r="E856" t="s">
        <v>266</v>
      </c>
      <c r="F856">
        <v>76</v>
      </c>
      <c r="G856">
        <v>16.200000762939453</v>
      </c>
      <c r="H856">
        <v>19.407894134521484</v>
      </c>
      <c r="I856">
        <v>0</v>
      </c>
      <c r="J856">
        <v>0</v>
      </c>
      <c r="K856">
        <v>0</v>
      </c>
      <c r="L856">
        <v>0</v>
      </c>
      <c r="M856">
        <v>0</v>
      </c>
      <c r="N856">
        <v>3.2380952835083008</v>
      </c>
      <c r="O856">
        <v>35</v>
      </c>
    </row>
    <row r="857" spans="1:15" x14ac:dyDescent="0.45">
      <c r="A857" t="s">
        <v>67</v>
      </c>
      <c r="B857">
        <v>2018</v>
      </c>
      <c r="C857" t="s">
        <v>3554</v>
      </c>
      <c r="D857" t="s">
        <v>3589</v>
      </c>
      <c r="E857" t="s">
        <v>266</v>
      </c>
      <c r="F857">
        <v>0</v>
      </c>
      <c r="G857">
        <v>0</v>
      </c>
      <c r="I857">
        <v>0</v>
      </c>
      <c r="J857">
        <v>0</v>
      </c>
      <c r="K857">
        <v>0</v>
      </c>
      <c r="L857">
        <v>0</v>
      </c>
      <c r="M857">
        <v>0</v>
      </c>
      <c r="O857">
        <v>40</v>
      </c>
    </row>
    <row r="858" spans="1:15" x14ac:dyDescent="0.45">
      <c r="A858" t="s">
        <v>67</v>
      </c>
      <c r="B858">
        <v>2018</v>
      </c>
      <c r="C858" t="s">
        <v>3554</v>
      </c>
      <c r="D858" t="s">
        <v>3590</v>
      </c>
      <c r="E858" t="s">
        <v>266</v>
      </c>
      <c r="F858">
        <v>0</v>
      </c>
      <c r="G858">
        <v>0</v>
      </c>
      <c r="I858">
        <v>0</v>
      </c>
      <c r="J858">
        <v>0</v>
      </c>
      <c r="K858">
        <v>0</v>
      </c>
      <c r="L858">
        <v>0</v>
      </c>
      <c r="M858">
        <v>0</v>
      </c>
      <c r="O858">
        <v>35</v>
      </c>
    </row>
    <row r="859" spans="1:15" x14ac:dyDescent="0.45">
      <c r="A859" t="s">
        <v>67</v>
      </c>
      <c r="B859">
        <v>2018</v>
      </c>
      <c r="C859" t="s">
        <v>3554</v>
      </c>
      <c r="D859" t="s">
        <v>3591</v>
      </c>
      <c r="E859" t="s">
        <v>266</v>
      </c>
      <c r="F859">
        <v>201</v>
      </c>
      <c r="G859">
        <v>81.800003051757813</v>
      </c>
      <c r="H859">
        <v>28.08955192565918</v>
      </c>
      <c r="I859">
        <v>1.18343195266272E-2</v>
      </c>
      <c r="J859">
        <v>0.13609467455621299</v>
      </c>
      <c r="K859">
        <v>0.14792899408284019</v>
      </c>
      <c r="L859">
        <v>5.9171597633135998E-3</v>
      </c>
      <c r="M859">
        <v>0</v>
      </c>
      <c r="N859">
        <v>3.0357143878936768</v>
      </c>
      <c r="O859">
        <v>35</v>
      </c>
    </row>
    <row r="860" spans="1:15" x14ac:dyDescent="0.45">
      <c r="A860" t="s">
        <v>67</v>
      </c>
      <c r="B860">
        <v>2018</v>
      </c>
      <c r="C860" t="s">
        <v>3554</v>
      </c>
      <c r="D860" t="s">
        <v>3592</v>
      </c>
      <c r="E860" t="s">
        <v>266</v>
      </c>
      <c r="F860">
        <v>0</v>
      </c>
      <c r="G860">
        <v>0</v>
      </c>
      <c r="I860">
        <v>0</v>
      </c>
      <c r="J860">
        <v>0</v>
      </c>
      <c r="K860">
        <v>0</v>
      </c>
      <c r="L860">
        <v>0</v>
      </c>
      <c r="M860">
        <v>0</v>
      </c>
      <c r="O860">
        <v>35</v>
      </c>
    </row>
    <row r="861" spans="1:15" x14ac:dyDescent="0.45">
      <c r="A861" t="s">
        <v>67</v>
      </c>
      <c r="B861">
        <v>2018</v>
      </c>
      <c r="C861" t="s">
        <v>3554</v>
      </c>
      <c r="D861" t="s">
        <v>3593</v>
      </c>
      <c r="E861" t="s">
        <v>266</v>
      </c>
      <c r="F861">
        <v>0</v>
      </c>
      <c r="G861">
        <v>0</v>
      </c>
      <c r="I861">
        <v>0</v>
      </c>
      <c r="J861">
        <v>0</v>
      </c>
      <c r="K861">
        <v>0</v>
      </c>
      <c r="L861">
        <v>0</v>
      </c>
      <c r="M861">
        <v>0</v>
      </c>
      <c r="O861">
        <v>40</v>
      </c>
    </row>
    <row r="862" spans="1:15" x14ac:dyDescent="0.45">
      <c r="A862" t="s">
        <v>67</v>
      </c>
      <c r="B862">
        <v>2018</v>
      </c>
      <c r="C862" t="s">
        <v>3555</v>
      </c>
      <c r="D862" t="s">
        <v>3594</v>
      </c>
      <c r="E862" t="s">
        <v>266</v>
      </c>
      <c r="F862">
        <v>42</v>
      </c>
      <c r="G862">
        <v>15.699999809265137</v>
      </c>
      <c r="H862">
        <v>28.857143402099609</v>
      </c>
      <c r="I862">
        <v>0</v>
      </c>
      <c r="J862">
        <v>2.7027027027027001E-2</v>
      </c>
      <c r="K862">
        <v>8.4507042253520997E-3</v>
      </c>
      <c r="L862">
        <v>0</v>
      </c>
      <c r="M862">
        <v>0</v>
      </c>
      <c r="N862">
        <v>3.0810811519622803</v>
      </c>
      <c r="O862">
        <v>40</v>
      </c>
    </row>
    <row r="863" spans="1:15" x14ac:dyDescent="0.45">
      <c r="A863" t="s">
        <v>68</v>
      </c>
      <c r="B863">
        <v>2018</v>
      </c>
      <c r="C863" t="s">
        <v>3546</v>
      </c>
      <c r="D863" t="s">
        <v>3557</v>
      </c>
      <c r="E863" t="s">
        <v>106</v>
      </c>
      <c r="F863">
        <v>0</v>
      </c>
      <c r="G863">
        <v>0</v>
      </c>
      <c r="I863">
        <v>0</v>
      </c>
      <c r="J863">
        <v>0</v>
      </c>
      <c r="K863">
        <v>0</v>
      </c>
      <c r="L863">
        <v>0</v>
      </c>
      <c r="M863">
        <v>0</v>
      </c>
      <c r="O863">
        <v>70</v>
      </c>
    </row>
    <row r="864" spans="1:15" x14ac:dyDescent="0.45">
      <c r="A864" t="s">
        <v>68</v>
      </c>
      <c r="B864">
        <v>2018</v>
      </c>
      <c r="C864" t="s">
        <v>3546</v>
      </c>
      <c r="D864" t="s">
        <v>3558</v>
      </c>
      <c r="E864" t="s">
        <v>106</v>
      </c>
      <c r="F864">
        <v>45.495159149169922</v>
      </c>
      <c r="G864">
        <v>0</v>
      </c>
      <c r="H864">
        <v>31.128595352172852</v>
      </c>
      <c r="I864">
        <v>0</v>
      </c>
      <c r="J864">
        <v>0.02</v>
      </c>
      <c r="K864">
        <v>0.02</v>
      </c>
      <c r="L864">
        <v>0.2</v>
      </c>
      <c r="M864">
        <v>2.3222100000000001</v>
      </c>
      <c r="N864">
        <v>3.0374999046325684</v>
      </c>
      <c r="O864">
        <v>70</v>
      </c>
    </row>
    <row r="865" spans="1:15" x14ac:dyDescent="0.45">
      <c r="A865" t="s">
        <v>68</v>
      </c>
      <c r="B865">
        <v>2018</v>
      </c>
      <c r="C865" t="s">
        <v>3546</v>
      </c>
      <c r="D865" t="s">
        <v>3559</v>
      </c>
      <c r="E865" t="s">
        <v>106</v>
      </c>
      <c r="F865">
        <v>86.359901428222656</v>
      </c>
      <c r="G865">
        <v>3.9127960205078125</v>
      </c>
      <c r="H865">
        <v>16.520925521850586</v>
      </c>
      <c r="I865">
        <v>0</v>
      </c>
      <c r="J865">
        <v>0</v>
      </c>
      <c r="K865">
        <v>0</v>
      </c>
      <c r="L865">
        <v>0.2</v>
      </c>
      <c r="M865">
        <v>5.37181</v>
      </c>
      <c r="N865">
        <v>3.0625</v>
      </c>
      <c r="O865">
        <v>45</v>
      </c>
    </row>
    <row r="866" spans="1:15" x14ac:dyDescent="0.45">
      <c r="A866" t="s">
        <v>68</v>
      </c>
      <c r="B866">
        <v>2018</v>
      </c>
      <c r="C866" t="s">
        <v>3547</v>
      </c>
      <c r="D866" t="s">
        <v>3560</v>
      </c>
      <c r="E866" t="s">
        <v>106</v>
      </c>
      <c r="F866">
        <v>0</v>
      </c>
      <c r="G866">
        <v>0</v>
      </c>
      <c r="I866">
        <v>0.01</v>
      </c>
      <c r="J866">
        <v>0.04</v>
      </c>
      <c r="K866">
        <v>0.05</v>
      </c>
      <c r="L866">
        <v>0.2</v>
      </c>
      <c r="M866">
        <v>0</v>
      </c>
      <c r="N866">
        <v>2.9874999523162842</v>
      </c>
      <c r="O866">
        <v>60</v>
      </c>
    </row>
    <row r="867" spans="1:15" x14ac:dyDescent="0.45">
      <c r="A867" t="s">
        <v>68</v>
      </c>
      <c r="B867">
        <v>2018</v>
      </c>
      <c r="C867" t="s">
        <v>3547</v>
      </c>
      <c r="D867" t="s">
        <v>3561</v>
      </c>
      <c r="E867" t="s">
        <v>106</v>
      </c>
      <c r="F867">
        <v>6699.990234375</v>
      </c>
      <c r="G867">
        <v>180.81425476074219</v>
      </c>
      <c r="H867">
        <v>37.124664306640625</v>
      </c>
      <c r="I867">
        <v>0.01</v>
      </c>
      <c r="J867">
        <v>0.04</v>
      </c>
      <c r="K867">
        <v>0.06</v>
      </c>
      <c r="L867">
        <v>0.2</v>
      </c>
      <c r="M867">
        <v>27.211110000000001</v>
      </c>
      <c r="N867">
        <v>2.9874999523162842</v>
      </c>
      <c r="O867">
        <v>60</v>
      </c>
    </row>
    <row r="868" spans="1:15" x14ac:dyDescent="0.45">
      <c r="A868" t="s">
        <v>68</v>
      </c>
      <c r="B868">
        <v>2018</v>
      </c>
      <c r="C868" t="s">
        <v>3547</v>
      </c>
      <c r="D868" t="s">
        <v>3562</v>
      </c>
      <c r="E868" t="s">
        <v>106</v>
      </c>
      <c r="F868">
        <v>5.004270076751709</v>
      </c>
      <c r="G868">
        <v>0</v>
      </c>
      <c r="H868">
        <v>50.291782379150391</v>
      </c>
      <c r="I868">
        <v>0.01</v>
      </c>
      <c r="J868">
        <v>0.04</v>
      </c>
      <c r="K868">
        <v>0.02</v>
      </c>
      <c r="L868">
        <v>0.2</v>
      </c>
      <c r="M868">
        <v>0</v>
      </c>
      <c r="N868">
        <v>2.9874999523162842</v>
      </c>
      <c r="O868">
        <v>60</v>
      </c>
    </row>
    <row r="869" spans="1:15" x14ac:dyDescent="0.45">
      <c r="A869" t="s">
        <v>68</v>
      </c>
      <c r="B869">
        <v>2018</v>
      </c>
      <c r="C869" t="s">
        <v>3600</v>
      </c>
      <c r="D869" t="s">
        <v>3601</v>
      </c>
      <c r="E869" t="s">
        <v>266</v>
      </c>
      <c r="F869">
        <v>89204</v>
      </c>
      <c r="G869">
        <v>2017.800048828125</v>
      </c>
      <c r="H869">
        <v>39.427452087402344</v>
      </c>
      <c r="I869">
        <v>0</v>
      </c>
      <c r="J869">
        <v>0.05</v>
      </c>
      <c r="K869">
        <v>0.06</v>
      </c>
      <c r="L869">
        <v>0.2</v>
      </c>
      <c r="M869">
        <v>240</v>
      </c>
      <c r="N869">
        <v>3</v>
      </c>
      <c r="O869">
        <v>60</v>
      </c>
    </row>
    <row r="870" spans="1:15" x14ac:dyDescent="0.45">
      <c r="A870" t="s">
        <v>68</v>
      </c>
      <c r="B870">
        <v>2018</v>
      </c>
      <c r="C870" t="s">
        <v>3600</v>
      </c>
      <c r="D870" t="s">
        <v>3602</v>
      </c>
      <c r="E870" t="s">
        <v>266</v>
      </c>
      <c r="F870">
        <v>0</v>
      </c>
      <c r="G870">
        <v>0</v>
      </c>
      <c r="I870">
        <v>0</v>
      </c>
      <c r="J870">
        <v>0.05</v>
      </c>
      <c r="K870">
        <v>0.06</v>
      </c>
      <c r="L870">
        <v>0.2</v>
      </c>
      <c r="M870">
        <v>0</v>
      </c>
      <c r="N870">
        <v>2.9375</v>
      </c>
      <c r="O870">
        <v>60</v>
      </c>
    </row>
    <row r="871" spans="1:15" x14ac:dyDescent="0.45">
      <c r="A871" t="s">
        <v>68</v>
      </c>
      <c r="B871">
        <v>2018</v>
      </c>
      <c r="C871" t="s">
        <v>3600</v>
      </c>
      <c r="D871" t="s">
        <v>3541</v>
      </c>
      <c r="E871" t="s">
        <v>266</v>
      </c>
      <c r="F871">
        <v>19786</v>
      </c>
      <c r="G871">
        <v>4281</v>
      </c>
      <c r="H871">
        <v>29.08747673034668</v>
      </c>
      <c r="I871">
        <v>0</v>
      </c>
      <c r="J871">
        <v>0.05</v>
      </c>
      <c r="K871">
        <v>0.12</v>
      </c>
      <c r="L871">
        <v>0.2</v>
      </c>
      <c r="M871">
        <v>455</v>
      </c>
      <c r="N871">
        <v>2.9625000953674316</v>
      </c>
      <c r="O871">
        <v>45</v>
      </c>
    </row>
    <row r="872" spans="1:15" x14ac:dyDescent="0.45">
      <c r="A872" t="s">
        <v>68</v>
      </c>
      <c r="B872">
        <v>2018</v>
      </c>
      <c r="C872" t="s">
        <v>3548</v>
      </c>
      <c r="D872" t="s">
        <v>3563</v>
      </c>
      <c r="E872" t="s">
        <v>266</v>
      </c>
      <c r="F872">
        <v>0</v>
      </c>
      <c r="I872">
        <v>0</v>
      </c>
      <c r="J872">
        <v>0</v>
      </c>
      <c r="K872">
        <v>0</v>
      </c>
      <c r="L872">
        <v>0</v>
      </c>
      <c r="M872">
        <v>0</v>
      </c>
    </row>
    <row r="873" spans="1:15" x14ac:dyDescent="0.45">
      <c r="A873" t="s">
        <v>68</v>
      </c>
      <c r="B873">
        <v>2018</v>
      </c>
      <c r="C873" t="s">
        <v>196</v>
      </c>
      <c r="D873" t="s">
        <v>3564</v>
      </c>
      <c r="E873" t="s">
        <v>266</v>
      </c>
      <c r="F873">
        <v>5</v>
      </c>
      <c r="G873">
        <v>0.40000000596046448</v>
      </c>
      <c r="H873">
        <v>16</v>
      </c>
      <c r="I873">
        <v>0</v>
      </c>
      <c r="J873">
        <v>0</v>
      </c>
      <c r="K873">
        <v>0</v>
      </c>
      <c r="L873">
        <v>0</v>
      </c>
      <c r="M873">
        <v>1</v>
      </c>
      <c r="O873">
        <v>45</v>
      </c>
    </row>
    <row r="874" spans="1:15" x14ac:dyDescent="0.45">
      <c r="A874" t="s">
        <v>68</v>
      </c>
      <c r="B874">
        <v>2018</v>
      </c>
      <c r="C874" t="s">
        <v>196</v>
      </c>
      <c r="D874" t="s">
        <v>3565</v>
      </c>
      <c r="E874" t="s">
        <v>266</v>
      </c>
      <c r="F874">
        <v>35</v>
      </c>
      <c r="G874">
        <v>0</v>
      </c>
      <c r="H874">
        <v>12.257143020629883</v>
      </c>
      <c r="I874">
        <v>0</v>
      </c>
      <c r="J874">
        <v>0.03</v>
      </c>
      <c r="K874">
        <v>7.0000000000000007E-2</v>
      </c>
      <c r="L874">
        <v>0</v>
      </c>
      <c r="M874">
        <v>0</v>
      </c>
      <c r="N874">
        <v>3</v>
      </c>
      <c r="O874">
        <v>40</v>
      </c>
    </row>
    <row r="875" spans="1:15" x14ac:dyDescent="0.45">
      <c r="A875" t="s">
        <v>68</v>
      </c>
      <c r="B875">
        <v>2018</v>
      </c>
      <c r="C875" t="s">
        <v>196</v>
      </c>
      <c r="D875" t="s">
        <v>3566</v>
      </c>
      <c r="E875" t="s">
        <v>266</v>
      </c>
      <c r="F875">
        <v>99</v>
      </c>
      <c r="G875">
        <v>0.89999997615814209</v>
      </c>
      <c r="H875">
        <v>10.464646339416504</v>
      </c>
      <c r="I875">
        <v>0</v>
      </c>
      <c r="J875">
        <v>0.03</v>
      </c>
      <c r="K875">
        <v>0.04</v>
      </c>
      <c r="L875">
        <v>0</v>
      </c>
      <c r="M875">
        <v>0</v>
      </c>
      <c r="N875">
        <v>3</v>
      </c>
      <c r="O875">
        <v>40</v>
      </c>
    </row>
    <row r="876" spans="1:15" x14ac:dyDescent="0.45">
      <c r="A876" t="s">
        <v>68</v>
      </c>
      <c r="B876">
        <v>2018</v>
      </c>
      <c r="C876" t="s">
        <v>196</v>
      </c>
      <c r="D876" t="s">
        <v>3567</v>
      </c>
      <c r="E876" t="s">
        <v>266</v>
      </c>
      <c r="F876">
        <v>0</v>
      </c>
      <c r="G876">
        <v>0</v>
      </c>
      <c r="I876">
        <v>0</v>
      </c>
      <c r="J876">
        <v>0</v>
      </c>
      <c r="K876">
        <v>0</v>
      </c>
      <c r="L876">
        <v>0</v>
      </c>
      <c r="M876">
        <v>0</v>
      </c>
      <c r="O876">
        <v>35</v>
      </c>
    </row>
    <row r="877" spans="1:15" x14ac:dyDescent="0.45">
      <c r="A877" t="s">
        <v>68</v>
      </c>
      <c r="B877">
        <v>2018</v>
      </c>
      <c r="C877" t="s">
        <v>196</v>
      </c>
      <c r="D877" t="s">
        <v>3568</v>
      </c>
      <c r="E877" t="s">
        <v>266</v>
      </c>
      <c r="F877">
        <v>13665</v>
      </c>
      <c r="G877">
        <v>2903.199951171875</v>
      </c>
      <c r="H877">
        <v>21.13543701171875</v>
      </c>
      <c r="I877">
        <v>0.01</v>
      </c>
      <c r="J877">
        <v>0.06</v>
      </c>
      <c r="K877">
        <v>0.25</v>
      </c>
      <c r="L877">
        <v>0.25</v>
      </c>
      <c r="M877">
        <v>1113</v>
      </c>
      <c r="N877">
        <v>2.9333333969116211</v>
      </c>
      <c r="O877">
        <v>35</v>
      </c>
    </row>
    <row r="878" spans="1:15" x14ac:dyDescent="0.45">
      <c r="A878" t="s">
        <v>68</v>
      </c>
      <c r="B878">
        <v>2018</v>
      </c>
      <c r="C878" t="s">
        <v>3549</v>
      </c>
      <c r="D878" t="s">
        <v>3569</v>
      </c>
      <c r="E878" t="s">
        <v>266</v>
      </c>
      <c r="F878">
        <v>642</v>
      </c>
      <c r="G878">
        <v>53.799999237060547</v>
      </c>
      <c r="H878">
        <v>20.456111907958984</v>
      </c>
      <c r="I878">
        <v>0</v>
      </c>
      <c r="J878">
        <v>0.01</v>
      </c>
      <c r="K878">
        <v>0.08</v>
      </c>
      <c r="L878">
        <v>0</v>
      </c>
      <c r="M878">
        <v>4</v>
      </c>
      <c r="N878">
        <v>3.0199999809265137</v>
      </c>
      <c r="O878">
        <v>45</v>
      </c>
    </row>
    <row r="879" spans="1:15" x14ac:dyDescent="0.45">
      <c r="A879" t="s">
        <v>68</v>
      </c>
      <c r="B879">
        <v>2018</v>
      </c>
      <c r="C879" t="s">
        <v>3549</v>
      </c>
      <c r="D879" t="s">
        <v>3570</v>
      </c>
      <c r="E879" t="s">
        <v>266</v>
      </c>
      <c r="F879">
        <v>10478</v>
      </c>
      <c r="G879">
        <v>839.4000244140625</v>
      </c>
      <c r="H879">
        <v>22.3475341796875</v>
      </c>
      <c r="I879">
        <v>0</v>
      </c>
      <c r="J879">
        <v>0.03</v>
      </c>
      <c r="K879">
        <v>0.08</v>
      </c>
      <c r="L879">
        <v>0.2</v>
      </c>
      <c r="M879">
        <v>33</v>
      </c>
      <c r="N879">
        <v>3</v>
      </c>
      <c r="O879">
        <v>45</v>
      </c>
    </row>
    <row r="880" spans="1:15" x14ac:dyDescent="0.45">
      <c r="A880" t="s">
        <v>68</v>
      </c>
      <c r="B880">
        <v>2018</v>
      </c>
      <c r="C880" t="s">
        <v>3549</v>
      </c>
      <c r="D880" t="s">
        <v>3571</v>
      </c>
      <c r="E880" t="s">
        <v>266</v>
      </c>
      <c r="F880">
        <v>71</v>
      </c>
      <c r="G880">
        <v>0</v>
      </c>
      <c r="H880">
        <v>9.887324333190918</v>
      </c>
      <c r="I880">
        <v>0</v>
      </c>
      <c r="J880">
        <v>0</v>
      </c>
      <c r="K880">
        <v>0.04</v>
      </c>
      <c r="L880">
        <v>0</v>
      </c>
      <c r="M880">
        <v>0</v>
      </c>
      <c r="N880">
        <v>3.0999999046325684</v>
      </c>
      <c r="O880">
        <v>45</v>
      </c>
    </row>
    <row r="881" spans="1:15" x14ac:dyDescent="0.45">
      <c r="A881" t="s">
        <v>68</v>
      </c>
      <c r="B881">
        <v>2018</v>
      </c>
      <c r="C881" t="s">
        <v>3550</v>
      </c>
      <c r="D881" t="s">
        <v>3572</v>
      </c>
      <c r="E881" t="s">
        <v>106</v>
      </c>
      <c r="F881">
        <v>229.41209411621094</v>
      </c>
      <c r="G881">
        <v>0</v>
      </c>
      <c r="H881">
        <v>25.323213577270508</v>
      </c>
      <c r="I881">
        <v>0.01</v>
      </c>
      <c r="J881">
        <v>0.04</v>
      </c>
      <c r="K881">
        <v>0.02</v>
      </c>
      <c r="L881">
        <v>0.2</v>
      </c>
      <c r="M881">
        <v>6.2095600000000024</v>
      </c>
      <c r="N881">
        <v>2.9874999523162842</v>
      </c>
      <c r="O881">
        <v>70</v>
      </c>
    </row>
    <row r="882" spans="1:15" x14ac:dyDescent="0.45">
      <c r="A882" t="s">
        <v>68</v>
      </c>
      <c r="B882">
        <v>2018</v>
      </c>
      <c r="C882" t="s">
        <v>3551</v>
      </c>
      <c r="D882" t="s">
        <v>3573</v>
      </c>
      <c r="E882" t="s">
        <v>106</v>
      </c>
      <c r="F882">
        <v>849.82672119140625</v>
      </c>
      <c r="G882">
        <v>17.788652420043945</v>
      </c>
      <c r="H882">
        <v>38.276912689208984</v>
      </c>
      <c r="I882">
        <v>0.01</v>
      </c>
      <c r="J882">
        <v>0.04</v>
      </c>
      <c r="K882">
        <v>0.02</v>
      </c>
      <c r="L882">
        <v>0.2</v>
      </c>
      <c r="M882">
        <v>4.7203500000000016</v>
      </c>
      <c r="N882">
        <v>2.9874999523162842</v>
      </c>
      <c r="O882">
        <v>60</v>
      </c>
    </row>
    <row r="883" spans="1:15" x14ac:dyDescent="0.45">
      <c r="A883" t="s">
        <v>68</v>
      </c>
      <c r="B883">
        <v>2018</v>
      </c>
      <c r="C883" t="s">
        <v>3552</v>
      </c>
      <c r="D883" t="s">
        <v>3574</v>
      </c>
      <c r="E883" t="s">
        <v>106</v>
      </c>
      <c r="F883">
        <v>0</v>
      </c>
      <c r="G883">
        <v>0</v>
      </c>
      <c r="I883">
        <v>0</v>
      </c>
      <c r="J883">
        <v>0</v>
      </c>
      <c r="K883">
        <v>0</v>
      </c>
      <c r="L883">
        <v>0</v>
      </c>
      <c r="M883">
        <v>0</v>
      </c>
      <c r="O883">
        <v>70</v>
      </c>
    </row>
    <row r="884" spans="1:15" x14ac:dyDescent="0.45">
      <c r="A884" t="s">
        <v>68</v>
      </c>
      <c r="B884">
        <v>2018</v>
      </c>
      <c r="C884" t="s">
        <v>3552</v>
      </c>
      <c r="D884" t="s">
        <v>3575</v>
      </c>
      <c r="E884" t="s">
        <v>106</v>
      </c>
      <c r="F884">
        <v>0</v>
      </c>
      <c r="G884">
        <v>0</v>
      </c>
      <c r="I884">
        <v>0</v>
      </c>
      <c r="J884">
        <v>0</v>
      </c>
      <c r="K884">
        <v>0</v>
      </c>
      <c r="L884">
        <v>0</v>
      </c>
      <c r="M884">
        <v>0</v>
      </c>
      <c r="O884">
        <v>70</v>
      </c>
    </row>
    <row r="885" spans="1:15" x14ac:dyDescent="0.45">
      <c r="A885" t="s">
        <v>68</v>
      </c>
      <c r="B885">
        <v>2018</v>
      </c>
      <c r="C885" t="s">
        <v>3552</v>
      </c>
      <c r="D885" t="s">
        <v>3576</v>
      </c>
      <c r="E885" t="s">
        <v>106</v>
      </c>
      <c r="F885">
        <v>0</v>
      </c>
      <c r="G885">
        <v>0</v>
      </c>
      <c r="I885">
        <v>0</v>
      </c>
      <c r="J885">
        <v>0</v>
      </c>
      <c r="K885">
        <v>0</v>
      </c>
      <c r="L885">
        <v>0</v>
      </c>
      <c r="M885">
        <v>0</v>
      </c>
      <c r="O885">
        <v>70</v>
      </c>
    </row>
    <row r="886" spans="1:15" x14ac:dyDescent="0.45">
      <c r="A886" t="s">
        <v>68</v>
      </c>
      <c r="B886">
        <v>2018</v>
      </c>
      <c r="C886" t="s">
        <v>3552</v>
      </c>
      <c r="D886" t="s">
        <v>3577</v>
      </c>
      <c r="E886" t="s">
        <v>106</v>
      </c>
      <c r="F886">
        <v>0</v>
      </c>
      <c r="G886">
        <v>0</v>
      </c>
      <c r="I886">
        <v>0</v>
      </c>
      <c r="J886">
        <v>0</v>
      </c>
      <c r="K886">
        <v>0</v>
      </c>
      <c r="L886">
        <v>0</v>
      </c>
      <c r="M886">
        <v>0</v>
      </c>
      <c r="O886">
        <v>45</v>
      </c>
    </row>
    <row r="887" spans="1:15" x14ac:dyDescent="0.45">
      <c r="A887" t="s">
        <v>68</v>
      </c>
      <c r="B887">
        <v>2018</v>
      </c>
      <c r="C887" t="s">
        <v>3552</v>
      </c>
      <c r="D887" t="s">
        <v>3578</v>
      </c>
      <c r="E887" t="s">
        <v>106</v>
      </c>
      <c r="F887">
        <v>0</v>
      </c>
      <c r="G887">
        <v>0</v>
      </c>
      <c r="I887">
        <v>0</v>
      </c>
      <c r="J887">
        <v>0</v>
      </c>
      <c r="K887">
        <v>0</v>
      </c>
      <c r="L887">
        <v>0</v>
      </c>
      <c r="M887">
        <v>0</v>
      </c>
      <c r="O887">
        <v>70</v>
      </c>
    </row>
    <row r="888" spans="1:15" x14ac:dyDescent="0.45">
      <c r="A888" t="s">
        <v>68</v>
      </c>
      <c r="B888">
        <v>2018</v>
      </c>
      <c r="C888" t="s">
        <v>3552</v>
      </c>
      <c r="D888" t="s">
        <v>3579</v>
      </c>
      <c r="E888" t="s">
        <v>106</v>
      </c>
      <c r="F888">
        <v>0</v>
      </c>
      <c r="G888">
        <v>0</v>
      </c>
      <c r="I888">
        <v>0</v>
      </c>
      <c r="J888">
        <v>0</v>
      </c>
      <c r="K888">
        <v>0</v>
      </c>
      <c r="L888">
        <v>0</v>
      </c>
      <c r="M888">
        <v>0</v>
      </c>
      <c r="O888">
        <v>70</v>
      </c>
    </row>
    <row r="889" spans="1:15" x14ac:dyDescent="0.45">
      <c r="A889" t="s">
        <v>68</v>
      </c>
      <c r="B889">
        <v>2018</v>
      </c>
      <c r="C889" t="s">
        <v>3552</v>
      </c>
      <c r="D889" t="s">
        <v>3580</v>
      </c>
      <c r="E889" t="s">
        <v>106</v>
      </c>
      <c r="F889">
        <v>0.81256997585296631</v>
      </c>
      <c r="G889">
        <v>0</v>
      </c>
      <c r="H889">
        <v>32.840335845947266</v>
      </c>
      <c r="I889">
        <v>0</v>
      </c>
      <c r="J889">
        <v>0</v>
      </c>
      <c r="K889">
        <v>0</v>
      </c>
      <c r="L889">
        <v>0</v>
      </c>
      <c r="M889">
        <v>0.12573000000000001</v>
      </c>
      <c r="N889">
        <v>3</v>
      </c>
      <c r="O889">
        <v>70</v>
      </c>
    </row>
    <row r="890" spans="1:15" x14ac:dyDescent="0.45">
      <c r="A890" t="s">
        <v>68</v>
      </c>
      <c r="B890">
        <v>2018</v>
      </c>
      <c r="C890" t="s">
        <v>3552</v>
      </c>
      <c r="D890" t="s">
        <v>3581</v>
      </c>
      <c r="E890" t="s">
        <v>106</v>
      </c>
      <c r="F890">
        <v>10.484089851379395</v>
      </c>
      <c r="G890">
        <v>0</v>
      </c>
      <c r="H890">
        <v>12.111642837524414</v>
      </c>
      <c r="I890">
        <v>0</v>
      </c>
      <c r="J890">
        <v>0</v>
      </c>
      <c r="K890">
        <v>0</v>
      </c>
      <c r="L890">
        <v>0</v>
      </c>
      <c r="M890">
        <v>2.8988299999999998</v>
      </c>
      <c r="N890">
        <v>3</v>
      </c>
      <c r="O890">
        <v>45</v>
      </c>
    </row>
    <row r="891" spans="1:15" x14ac:dyDescent="0.45">
      <c r="A891" t="s">
        <v>68</v>
      </c>
      <c r="B891">
        <v>2018</v>
      </c>
      <c r="C891" t="s">
        <v>3552</v>
      </c>
      <c r="D891" t="s">
        <v>3582</v>
      </c>
      <c r="E891" t="s">
        <v>106</v>
      </c>
      <c r="F891">
        <v>0</v>
      </c>
      <c r="G891">
        <v>0</v>
      </c>
      <c r="I891">
        <v>0</v>
      </c>
      <c r="J891">
        <v>0</v>
      </c>
      <c r="K891">
        <v>0</v>
      </c>
      <c r="L891">
        <v>0</v>
      </c>
      <c r="M891">
        <v>0</v>
      </c>
      <c r="O891">
        <v>70</v>
      </c>
    </row>
    <row r="892" spans="1:15" x14ac:dyDescent="0.45">
      <c r="A892" t="s">
        <v>68</v>
      </c>
      <c r="B892">
        <v>2018</v>
      </c>
      <c r="C892" t="s">
        <v>3553</v>
      </c>
      <c r="D892" t="s">
        <v>3583</v>
      </c>
      <c r="E892" t="s">
        <v>106</v>
      </c>
      <c r="F892">
        <v>0</v>
      </c>
      <c r="G892">
        <v>0</v>
      </c>
      <c r="I892">
        <v>0</v>
      </c>
      <c r="J892">
        <v>0</v>
      </c>
      <c r="K892">
        <v>0</v>
      </c>
      <c r="L892">
        <v>0</v>
      </c>
      <c r="M892">
        <v>0</v>
      </c>
      <c r="O892">
        <v>60</v>
      </c>
    </row>
    <row r="893" spans="1:15" x14ac:dyDescent="0.45">
      <c r="A893" t="s">
        <v>68</v>
      </c>
      <c r="B893">
        <v>2018</v>
      </c>
      <c r="C893" t="s">
        <v>3553</v>
      </c>
      <c r="D893" t="s">
        <v>3584</v>
      </c>
      <c r="E893" t="s">
        <v>106</v>
      </c>
      <c r="F893">
        <v>912.9903564453125</v>
      </c>
      <c r="G893">
        <v>117.92020416259766</v>
      </c>
      <c r="H893">
        <v>35.344215393066406</v>
      </c>
      <c r="I893">
        <v>0</v>
      </c>
      <c r="J893">
        <v>0.05</v>
      </c>
      <c r="K893">
        <v>0.04</v>
      </c>
      <c r="L893">
        <v>0.2</v>
      </c>
      <c r="M893">
        <v>12.057460000000001</v>
      </c>
      <c r="N893">
        <v>2.9625000953674316</v>
      </c>
      <c r="O893">
        <v>60</v>
      </c>
    </row>
    <row r="894" spans="1:15" x14ac:dyDescent="0.45">
      <c r="A894" t="s">
        <v>68</v>
      </c>
      <c r="B894">
        <v>2018</v>
      </c>
      <c r="C894" t="s">
        <v>3554</v>
      </c>
      <c r="D894" t="s">
        <v>3585</v>
      </c>
      <c r="E894" t="s">
        <v>266</v>
      </c>
      <c r="F894">
        <v>19</v>
      </c>
      <c r="G894">
        <v>0</v>
      </c>
      <c r="H894">
        <v>10.157895088195801</v>
      </c>
      <c r="I894">
        <v>0</v>
      </c>
      <c r="J894">
        <v>0</v>
      </c>
      <c r="K894">
        <v>0</v>
      </c>
      <c r="L894">
        <v>0</v>
      </c>
      <c r="M894">
        <v>0</v>
      </c>
      <c r="N894">
        <v>3.3499999046325684</v>
      </c>
      <c r="O894">
        <v>45</v>
      </c>
    </row>
    <row r="895" spans="1:15" x14ac:dyDescent="0.45">
      <c r="A895" t="s">
        <v>68</v>
      </c>
      <c r="B895">
        <v>2018</v>
      </c>
      <c r="C895" t="s">
        <v>3554</v>
      </c>
      <c r="D895" t="s">
        <v>3586</v>
      </c>
      <c r="E895" t="s">
        <v>266</v>
      </c>
      <c r="F895">
        <v>33</v>
      </c>
      <c r="G895">
        <v>2.9000000953674316</v>
      </c>
      <c r="H895">
        <v>19.242424011230469</v>
      </c>
      <c r="I895">
        <v>0</v>
      </c>
      <c r="J895">
        <v>0.05</v>
      </c>
      <c r="K895">
        <v>0.02</v>
      </c>
      <c r="L895">
        <v>0</v>
      </c>
      <c r="M895">
        <v>0</v>
      </c>
      <c r="N895">
        <v>3</v>
      </c>
      <c r="O895">
        <v>40</v>
      </c>
    </row>
    <row r="896" spans="1:15" x14ac:dyDescent="0.45">
      <c r="A896" t="s">
        <v>68</v>
      </c>
      <c r="B896">
        <v>2018</v>
      </c>
      <c r="C896" t="s">
        <v>3554</v>
      </c>
      <c r="D896" t="s">
        <v>3587</v>
      </c>
      <c r="E896" t="s">
        <v>266</v>
      </c>
      <c r="F896">
        <v>147</v>
      </c>
      <c r="G896">
        <v>7.8000001907348633</v>
      </c>
      <c r="H896">
        <v>14.244897842407227</v>
      </c>
      <c r="I896">
        <v>0</v>
      </c>
      <c r="J896">
        <v>7.0000000000000007E-2</v>
      </c>
      <c r="K896">
        <v>0.05</v>
      </c>
      <c r="L896">
        <v>0</v>
      </c>
      <c r="M896">
        <v>0</v>
      </c>
      <c r="N896">
        <v>3.0099999904632568</v>
      </c>
      <c r="O896">
        <v>35</v>
      </c>
    </row>
    <row r="897" spans="1:15" x14ac:dyDescent="0.45">
      <c r="A897" t="s">
        <v>68</v>
      </c>
      <c r="B897">
        <v>2018</v>
      </c>
      <c r="C897" t="s">
        <v>3554</v>
      </c>
      <c r="D897" t="s">
        <v>3588</v>
      </c>
      <c r="E897" t="s">
        <v>266</v>
      </c>
      <c r="F897">
        <v>48</v>
      </c>
      <c r="G897">
        <v>2</v>
      </c>
      <c r="H897">
        <v>18.9375</v>
      </c>
      <c r="I897">
        <v>0</v>
      </c>
      <c r="J897">
        <v>0</v>
      </c>
      <c r="K897">
        <v>0.06</v>
      </c>
      <c r="L897">
        <v>0</v>
      </c>
      <c r="M897">
        <v>0</v>
      </c>
      <c r="N897">
        <v>3.0399999618530273</v>
      </c>
      <c r="O897">
        <v>35</v>
      </c>
    </row>
    <row r="898" spans="1:15" x14ac:dyDescent="0.45">
      <c r="A898" t="s">
        <v>68</v>
      </c>
      <c r="B898">
        <v>2018</v>
      </c>
      <c r="C898" t="s">
        <v>3554</v>
      </c>
      <c r="D898" t="s">
        <v>3589</v>
      </c>
      <c r="E898" t="s">
        <v>266</v>
      </c>
      <c r="F898">
        <v>0</v>
      </c>
      <c r="G898">
        <v>0</v>
      </c>
      <c r="I898">
        <v>0</v>
      </c>
      <c r="J898">
        <v>0</v>
      </c>
      <c r="K898">
        <v>0</v>
      </c>
      <c r="L898">
        <v>0</v>
      </c>
      <c r="M898">
        <v>0</v>
      </c>
      <c r="O898">
        <v>40</v>
      </c>
    </row>
    <row r="899" spans="1:15" x14ac:dyDescent="0.45">
      <c r="A899" t="s">
        <v>68</v>
      </c>
      <c r="B899">
        <v>2018</v>
      </c>
      <c r="C899" t="s">
        <v>3554</v>
      </c>
      <c r="D899" t="s">
        <v>3590</v>
      </c>
      <c r="E899" t="s">
        <v>266</v>
      </c>
      <c r="F899">
        <v>8</v>
      </c>
      <c r="G899">
        <v>0</v>
      </c>
      <c r="H899">
        <v>3</v>
      </c>
      <c r="I899">
        <v>0</v>
      </c>
      <c r="J899">
        <v>0</v>
      </c>
      <c r="K899">
        <v>0</v>
      </c>
      <c r="L899">
        <v>0</v>
      </c>
      <c r="M899">
        <v>0</v>
      </c>
      <c r="O899">
        <v>35</v>
      </c>
    </row>
    <row r="900" spans="1:15" x14ac:dyDescent="0.45">
      <c r="A900" t="s">
        <v>68</v>
      </c>
      <c r="B900">
        <v>2018</v>
      </c>
      <c r="C900" t="s">
        <v>3554</v>
      </c>
      <c r="D900" t="s">
        <v>3591</v>
      </c>
      <c r="E900" t="s">
        <v>266</v>
      </c>
      <c r="F900">
        <v>290</v>
      </c>
      <c r="G900">
        <v>59</v>
      </c>
      <c r="H900">
        <v>23.17437744140625</v>
      </c>
      <c r="I900">
        <v>0</v>
      </c>
      <c r="J900">
        <v>0.02</v>
      </c>
      <c r="K900">
        <v>0.04</v>
      </c>
      <c r="L900">
        <v>0</v>
      </c>
      <c r="M900">
        <v>9</v>
      </c>
      <c r="N900">
        <v>3.059999942779541</v>
      </c>
      <c r="O900">
        <v>35</v>
      </c>
    </row>
    <row r="901" spans="1:15" x14ac:dyDescent="0.45">
      <c r="A901" t="s">
        <v>68</v>
      </c>
      <c r="B901">
        <v>2018</v>
      </c>
      <c r="C901" t="s">
        <v>3554</v>
      </c>
      <c r="D901" t="s">
        <v>3592</v>
      </c>
      <c r="E901" t="s">
        <v>266</v>
      </c>
      <c r="F901">
        <v>0</v>
      </c>
      <c r="G901">
        <v>0</v>
      </c>
      <c r="I901">
        <v>0</v>
      </c>
      <c r="J901">
        <v>0</v>
      </c>
      <c r="K901">
        <v>0</v>
      </c>
      <c r="L901">
        <v>0</v>
      </c>
      <c r="M901">
        <v>0</v>
      </c>
      <c r="O901">
        <v>35</v>
      </c>
    </row>
    <row r="902" spans="1:15" x14ac:dyDescent="0.45">
      <c r="A902" t="s">
        <v>68</v>
      </c>
      <c r="B902">
        <v>2018</v>
      </c>
      <c r="C902" t="s">
        <v>3554</v>
      </c>
      <c r="D902" t="s">
        <v>3593</v>
      </c>
      <c r="E902" t="s">
        <v>266</v>
      </c>
      <c r="F902">
        <v>55</v>
      </c>
      <c r="G902">
        <v>0.89999997615814209</v>
      </c>
      <c r="H902">
        <v>13.181818008422852</v>
      </c>
      <c r="I902">
        <v>0</v>
      </c>
      <c r="J902">
        <v>0.02</v>
      </c>
      <c r="K902">
        <v>0.02</v>
      </c>
      <c r="L902">
        <v>0</v>
      </c>
      <c r="M902">
        <v>0</v>
      </c>
      <c r="N902">
        <v>3.130000114440918</v>
      </c>
      <c r="O902">
        <v>40</v>
      </c>
    </row>
    <row r="903" spans="1:15" x14ac:dyDescent="0.45">
      <c r="A903" t="s">
        <v>68</v>
      </c>
      <c r="B903">
        <v>2018</v>
      </c>
      <c r="C903" t="s">
        <v>3555</v>
      </c>
      <c r="D903" t="s">
        <v>3594</v>
      </c>
      <c r="E903" t="s">
        <v>266</v>
      </c>
      <c r="F903">
        <v>62</v>
      </c>
      <c r="G903">
        <v>11.399999618530273</v>
      </c>
      <c r="H903">
        <v>20.516128540039063</v>
      </c>
      <c r="I903">
        <v>0</v>
      </c>
      <c r="J903">
        <v>0.04</v>
      </c>
      <c r="K903">
        <v>0.04</v>
      </c>
      <c r="L903">
        <v>0</v>
      </c>
      <c r="M903">
        <v>0</v>
      </c>
      <c r="N903">
        <v>3.0399999618530273</v>
      </c>
      <c r="O903">
        <v>40</v>
      </c>
    </row>
    <row r="904" spans="1:15" x14ac:dyDescent="0.45">
      <c r="A904" t="s">
        <v>69</v>
      </c>
      <c r="B904">
        <v>2018</v>
      </c>
      <c r="C904" t="s">
        <v>3546</v>
      </c>
      <c r="D904" t="s">
        <v>3557</v>
      </c>
      <c r="E904" t="s">
        <v>106</v>
      </c>
      <c r="F904">
        <v>2.1800000667572021</v>
      </c>
      <c r="G904">
        <v>0</v>
      </c>
      <c r="H904">
        <v>33.032562255859375</v>
      </c>
      <c r="I904">
        <v>0.17</v>
      </c>
      <c r="J904">
        <v>0</v>
      </c>
      <c r="K904">
        <v>0</v>
      </c>
      <c r="L904">
        <v>0</v>
      </c>
      <c r="M904">
        <v>0</v>
      </c>
      <c r="N904">
        <v>2.6600000858306885</v>
      </c>
      <c r="O904">
        <v>70</v>
      </c>
    </row>
    <row r="905" spans="1:15" x14ac:dyDescent="0.45">
      <c r="A905" t="s">
        <v>69</v>
      </c>
      <c r="B905">
        <v>2018</v>
      </c>
      <c r="C905" t="s">
        <v>3546</v>
      </c>
      <c r="D905" t="s">
        <v>3558</v>
      </c>
      <c r="E905" t="s">
        <v>106</v>
      </c>
      <c r="F905">
        <v>31.809999465942383</v>
      </c>
      <c r="G905">
        <v>0</v>
      </c>
      <c r="H905">
        <v>23.624931335449219</v>
      </c>
      <c r="I905">
        <v>0.17</v>
      </c>
      <c r="J905">
        <v>0</v>
      </c>
      <c r="K905">
        <v>0</v>
      </c>
      <c r="L905">
        <v>0</v>
      </c>
      <c r="M905">
        <v>0</v>
      </c>
      <c r="N905">
        <v>2.6600000858306885</v>
      </c>
      <c r="O905">
        <v>70</v>
      </c>
    </row>
    <row r="906" spans="1:15" x14ac:dyDescent="0.45">
      <c r="A906" t="s">
        <v>69</v>
      </c>
      <c r="B906">
        <v>2018</v>
      </c>
      <c r="C906" t="s">
        <v>3546</v>
      </c>
      <c r="D906" t="s">
        <v>3559</v>
      </c>
      <c r="E906" t="s">
        <v>106</v>
      </c>
      <c r="F906">
        <v>167.72000122070313</v>
      </c>
      <c r="G906">
        <v>0.41701000928878784</v>
      </c>
      <c r="H906">
        <v>12.807309150695801</v>
      </c>
      <c r="I906">
        <v>0</v>
      </c>
      <c r="J906">
        <v>0</v>
      </c>
      <c r="K906">
        <v>0</v>
      </c>
      <c r="L906">
        <v>0</v>
      </c>
      <c r="M906">
        <v>0</v>
      </c>
      <c r="N906">
        <v>3.2300000190734863</v>
      </c>
      <c r="O906">
        <v>45</v>
      </c>
    </row>
    <row r="907" spans="1:15" x14ac:dyDescent="0.45">
      <c r="A907" t="s">
        <v>69</v>
      </c>
      <c r="B907">
        <v>2018</v>
      </c>
      <c r="C907" t="s">
        <v>3547</v>
      </c>
      <c r="D907" t="s">
        <v>3560</v>
      </c>
      <c r="E907" t="s">
        <v>106</v>
      </c>
      <c r="F907">
        <v>0</v>
      </c>
      <c r="G907">
        <v>0</v>
      </c>
      <c r="I907">
        <v>0</v>
      </c>
      <c r="J907">
        <v>0</v>
      </c>
      <c r="K907">
        <v>0</v>
      </c>
      <c r="L907">
        <v>0</v>
      </c>
      <c r="M907">
        <v>0</v>
      </c>
      <c r="O907">
        <v>60</v>
      </c>
    </row>
    <row r="908" spans="1:15" x14ac:dyDescent="0.45">
      <c r="A908" t="s">
        <v>69</v>
      </c>
      <c r="B908">
        <v>2018</v>
      </c>
      <c r="C908" t="s">
        <v>3547</v>
      </c>
      <c r="D908" t="s">
        <v>3561</v>
      </c>
      <c r="E908" t="s">
        <v>106</v>
      </c>
      <c r="F908">
        <v>2123.4609375</v>
      </c>
      <c r="G908">
        <v>160.74009704589844</v>
      </c>
      <c r="H908">
        <v>36.773311614990234</v>
      </c>
      <c r="I908">
        <v>0.02</v>
      </c>
      <c r="J908">
        <v>0.02</v>
      </c>
      <c r="K908">
        <v>0</v>
      </c>
      <c r="L908">
        <v>0</v>
      </c>
      <c r="M908">
        <v>0</v>
      </c>
      <c r="N908">
        <v>2.9900000095367432</v>
      </c>
      <c r="O908">
        <v>60</v>
      </c>
    </row>
    <row r="909" spans="1:15" x14ac:dyDescent="0.45">
      <c r="A909" t="s">
        <v>69</v>
      </c>
      <c r="B909">
        <v>2018</v>
      </c>
      <c r="C909" t="s">
        <v>3547</v>
      </c>
      <c r="D909" t="s">
        <v>3562</v>
      </c>
      <c r="E909" t="s">
        <v>106</v>
      </c>
      <c r="F909">
        <v>455.17001342773438</v>
      </c>
      <c r="G909">
        <v>148.94200134277344</v>
      </c>
      <c r="H909">
        <v>46.607772827148438</v>
      </c>
      <c r="I909">
        <v>0.18</v>
      </c>
      <c r="J909">
        <v>0.11</v>
      </c>
      <c r="K909">
        <v>0</v>
      </c>
      <c r="L909">
        <v>0</v>
      </c>
      <c r="M909">
        <v>0</v>
      </c>
      <c r="N909">
        <v>2.5699999332427979</v>
      </c>
      <c r="O909">
        <v>60</v>
      </c>
    </row>
    <row r="910" spans="1:15" x14ac:dyDescent="0.45">
      <c r="A910" t="s">
        <v>69</v>
      </c>
      <c r="B910">
        <v>2018</v>
      </c>
      <c r="C910" t="s">
        <v>3600</v>
      </c>
      <c r="D910" t="s">
        <v>3601</v>
      </c>
      <c r="E910" t="s">
        <v>266</v>
      </c>
      <c r="F910">
        <v>35031</v>
      </c>
      <c r="G910">
        <v>684</v>
      </c>
      <c r="H910">
        <v>32.628185272216797</v>
      </c>
      <c r="I910">
        <v>0.02</v>
      </c>
      <c r="J910">
        <v>7.0000000000000007E-2</v>
      </c>
      <c r="K910">
        <v>0.01</v>
      </c>
      <c r="L910">
        <v>0.31</v>
      </c>
      <c r="M910">
        <v>0</v>
      </c>
      <c r="N910">
        <v>2.9500000476837158</v>
      </c>
      <c r="O910">
        <v>60</v>
      </c>
    </row>
    <row r="911" spans="1:15" x14ac:dyDescent="0.45">
      <c r="A911" t="s">
        <v>69</v>
      </c>
      <c r="B911">
        <v>2018</v>
      </c>
      <c r="C911" t="s">
        <v>3600</v>
      </c>
      <c r="D911" t="s">
        <v>3602</v>
      </c>
      <c r="E911" t="s">
        <v>266</v>
      </c>
      <c r="F911">
        <v>4</v>
      </c>
      <c r="G911">
        <v>0</v>
      </c>
      <c r="H911">
        <v>3</v>
      </c>
      <c r="I911">
        <v>0</v>
      </c>
      <c r="J911">
        <v>0</v>
      </c>
      <c r="K911">
        <v>0</v>
      </c>
      <c r="L911">
        <v>0</v>
      </c>
      <c r="M911">
        <v>0</v>
      </c>
      <c r="O911">
        <v>60</v>
      </c>
    </row>
    <row r="912" spans="1:15" x14ac:dyDescent="0.45">
      <c r="A912" t="s">
        <v>69</v>
      </c>
      <c r="B912">
        <v>2018</v>
      </c>
      <c r="C912" t="s">
        <v>3600</v>
      </c>
      <c r="D912" t="s">
        <v>3541</v>
      </c>
      <c r="E912" t="s">
        <v>266</v>
      </c>
      <c r="F912">
        <v>1547</v>
      </c>
      <c r="G912">
        <v>644.5999755859375</v>
      </c>
      <c r="H912">
        <v>38.367809295654297</v>
      </c>
      <c r="I912">
        <v>0.17</v>
      </c>
      <c r="J912">
        <v>0.3</v>
      </c>
      <c r="K912">
        <v>0.5</v>
      </c>
      <c r="L912">
        <v>0.48</v>
      </c>
      <c r="M912">
        <v>0</v>
      </c>
      <c r="N912">
        <v>2.440000057220459</v>
      </c>
      <c r="O912">
        <v>45</v>
      </c>
    </row>
    <row r="913" spans="1:15" x14ac:dyDescent="0.45">
      <c r="A913" t="s">
        <v>69</v>
      </c>
      <c r="B913">
        <v>2018</v>
      </c>
      <c r="C913" t="s">
        <v>3548</v>
      </c>
      <c r="D913" t="s">
        <v>3563</v>
      </c>
      <c r="E913" t="s">
        <v>266</v>
      </c>
      <c r="F913">
        <v>28</v>
      </c>
      <c r="H913">
        <v>31</v>
      </c>
      <c r="I913">
        <v>0</v>
      </c>
      <c r="J913">
        <v>0</v>
      </c>
      <c r="K913">
        <v>0</v>
      </c>
      <c r="L913">
        <v>0</v>
      </c>
      <c r="M913">
        <v>0</v>
      </c>
      <c r="N913">
        <v>3</v>
      </c>
    </row>
    <row r="914" spans="1:15" x14ac:dyDescent="0.45">
      <c r="A914" t="s">
        <v>69</v>
      </c>
      <c r="B914">
        <v>2018</v>
      </c>
      <c r="C914" t="s">
        <v>196</v>
      </c>
      <c r="D914" t="s">
        <v>3564</v>
      </c>
      <c r="E914" t="s">
        <v>266</v>
      </c>
      <c r="F914">
        <v>0</v>
      </c>
      <c r="G914">
        <v>0</v>
      </c>
      <c r="I914">
        <v>0</v>
      </c>
      <c r="J914">
        <v>0</v>
      </c>
      <c r="K914">
        <v>0</v>
      </c>
      <c r="L914">
        <v>0</v>
      </c>
      <c r="M914">
        <v>0</v>
      </c>
      <c r="O914">
        <v>45</v>
      </c>
    </row>
    <row r="915" spans="1:15" x14ac:dyDescent="0.45">
      <c r="A915" t="s">
        <v>69</v>
      </c>
      <c r="B915">
        <v>2018</v>
      </c>
      <c r="C915" t="s">
        <v>196</v>
      </c>
      <c r="D915" t="s">
        <v>3565</v>
      </c>
      <c r="E915" t="s">
        <v>266</v>
      </c>
      <c r="F915">
        <v>355</v>
      </c>
      <c r="G915">
        <v>17.600000381469727</v>
      </c>
      <c r="H915">
        <v>11.484506607055664</v>
      </c>
      <c r="I915">
        <v>0</v>
      </c>
      <c r="J915">
        <v>0.04</v>
      </c>
      <c r="K915">
        <v>0</v>
      </c>
      <c r="L915">
        <v>0.1</v>
      </c>
      <c r="M915">
        <v>0</v>
      </c>
      <c r="N915">
        <v>3.119999885559082</v>
      </c>
      <c r="O915">
        <v>40</v>
      </c>
    </row>
    <row r="916" spans="1:15" x14ac:dyDescent="0.45">
      <c r="A916" t="s">
        <v>69</v>
      </c>
      <c r="B916">
        <v>2018</v>
      </c>
      <c r="C916" t="s">
        <v>196</v>
      </c>
      <c r="D916" t="s">
        <v>3566</v>
      </c>
      <c r="E916" t="s">
        <v>266</v>
      </c>
      <c r="F916">
        <v>193</v>
      </c>
      <c r="G916">
        <v>0</v>
      </c>
      <c r="H916">
        <v>9.5233163833618164</v>
      </c>
      <c r="I916">
        <v>0.03</v>
      </c>
      <c r="J916">
        <v>0.14000000000000001</v>
      </c>
      <c r="K916">
        <v>0.1</v>
      </c>
      <c r="L916">
        <v>0.35</v>
      </c>
      <c r="M916">
        <v>0</v>
      </c>
      <c r="N916">
        <v>2.8900001049041748</v>
      </c>
      <c r="O916">
        <v>40</v>
      </c>
    </row>
    <row r="917" spans="1:15" x14ac:dyDescent="0.45">
      <c r="A917" t="s">
        <v>69</v>
      </c>
      <c r="B917">
        <v>2018</v>
      </c>
      <c r="C917" t="s">
        <v>196</v>
      </c>
      <c r="D917" t="s">
        <v>3567</v>
      </c>
      <c r="E917" t="s">
        <v>266</v>
      </c>
      <c r="F917">
        <v>12</v>
      </c>
      <c r="G917">
        <v>0</v>
      </c>
      <c r="H917">
        <v>14.75</v>
      </c>
      <c r="I917">
        <v>0</v>
      </c>
      <c r="J917">
        <v>0</v>
      </c>
      <c r="K917">
        <v>0</v>
      </c>
      <c r="L917">
        <v>0</v>
      </c>
      <c r="M917">
        <v>0</v>
      </c>
      <c r="O917">
        <v>35</v>
      </c>
    </row>
    <row r="918" spans="1:15" x14ac:dyDescent="0.45">
      <c r="A918" t="s">
        <v>69</v>
      </c>
      <c r="B918">
        <v>2018</v>
      </c>
      <c r="C918" t="s">
        <v>196</v>
      </c>
      <c r="D918" t="s">
        <v>3568</v>
      </c>
      <c r="E918" t="s">
        <v>266</v>
      </c>
      <c r="F918">
        <v>1327</v>
      </c>
      <c r="G918">
        <v>365.20001220703125</v>
      </c>
      <c r="H918">
        <v>21.14393424987793</v>
      </c>
      <c r="I918">
        <v>0.03</v>
      </c>
      <c r="J918">
        <v>0.04</v>
      </c>
      <c r="K918">
        <v>0</v>
      </c>
      <c r="L918">
        <v>0.14000000000000001</v>
      </c>
      <c r="M918">
        <v>0</v>
      </c>
      <c r="N918">
        <v>3.0799999237060547</v>
      </c>
      <c r="O918">
        <v>35</v>
      </c>
    </row>
    <row r="919" spans="1:15" x14ac:dyDescent="0.45">
      <c r="A919" t="s">
        <v>69</v>
      </c>
      <c r="B919">
        <v>2018</v>
      </c>
      <c r="C919" t="s">
        <v>3549</v>
      </c>
      <c r="D919" t="s">
        <v>3569</v>
      </c>
      <c r="E919" t="s">
        <v>266</v>
      </c>
      <c r="F919">
        <v>835</v>
      </c>
      <c r="G919">
        <v>17.399999618530273</v>
      </c>
      <c r="H919">
        <v>15.16526985168457</v>
      </c>
      <c r="I919">
        <v>0.01</v>
      </c>
      <c r="J919">
        <v>0.04</v>
      </c>
      <c r="K919">
        <v>0</v>
      </c>
      <c r="L919">
        <v>0.26</v>
      </c>
      <c r="M919">
        <v>0</v>
      </c>
      <c r="N919">
        <v>2.9900000095367432</v>
      </c>
      <c r="O919">
        <v>45</v>
      </c>
    </row>
    <row r="920" spans="1:15" x14ac:dyDescent="0.45">
      <c r="A920" t="s">
        <v>69</v>
      </c>
      <c r="B920">
        <v>2018</v>
      </c>
      <c r="C920" t="s">
        <v>3549</v>
      </c>
      <c r="D920" t="s">
        <v>3570</v>
      </c>
      <c r="E920" t="s">
        <v>266</v>
      </c>
      <c r="F920">
        <v>5085</v>
      </c>
      <c r="G920">
        <v>623.20001220703125</v>
      </c>
      <c r="H920">
        <v>22.239133834838867</v>
      </c>
      <c r="I920">
        <v>0.01</v>
      </c>
      <c r="J920">
        <v>0.13</v>
      </c>
      <c r="K920">
        <v>0</v>
      </c>
      <c r="L920">
        <v>0.17</v>
      </c>
      <c r="M920">
        <v>0</v>
      </c>
      <c r="N920">
        <v>2.880000114440918</v>
      </c>
      <c r="O920">
        <v>45</v>
      </c>
    </row>
    <row r="921" spans="1:15" x14ac:dyDescent="0.45">
      <c r="A921" t="s">
        <v>69</v>
      </c>
      <c r="B921">
        <v>2018</v>
      </c>
      <c r="C921" t="s">
        <v>3549</v>
      </c>
      <c r="D921" t="s">
        <v>3571</v>
      </c>
      <c r="E921" t="s">
        <v>266</v>
      </c>
      <c r="F921">
        <v>11</v>
      </c>
      <c r="G921">
        <v>0</v>
      </c>
      <c r="H921">
        <v>4.6363635063171387</v>
      </c>
      <c r="I921">
        <v>0</v>
      </c>
      <c r="J921">
        <v>0</v>
      </c>
      <c r="K921">
        <v>0</v>
      </c>
      <c r="L921">
        <v>0</v>
      </c>
      <c r="M921">
        <v>0</v>
      </c>
      <c r="N921">
        <v>3.7400000095367432</v>
      </c>
      <c r="O921">
        <v>45</v>
      </c>
    </row>
    <row r="922" spans="1:15" x14ac:dyDescent="0.45">
      <c r="A922" t="s">
        <v>69</v>
      </c>
      <c r="B922">
        <v>2018</v>
      </c>
      <c r="C922" t="s">
        <v>3550</v>
      </c>
      <c r="D922" t="s">
        <v>3572</v>
      </c>
      <c r="E922" t="s">
        <v>106</v>
      </c>
      <c r="F922">
        <v>656.07000732421875</v>
      </c>
      <c r="G922">
        <v>0</v>
      </c>
      <c r="H922">
        <v>25.10630989074707</v>
      </c>
      <c r="I922">
        <v>0.01</v>
      </c>
      <c r="J922">
        <v>0.05</v>
      </c>
      <c r="K922">
        <v>0</v>
      </c>
      <c r="L922">
        <v>0</v>
      </c>
      <c r="M922">
        <v>0</v>
      </c>
      <c r="N922">
        <v>2.9800000190734863</v>
      </c>
      <c r="O922">
        <v>70</v>
      </c>
    </row>
    <row r="923" spans="1:15" x14ac:dyDescent="0.45">
      <c r="A923" t="s">
        <v>69</v>
      </c>
      <c r="B923">
        <v>2018</v>
      </c>
      <c r="C923" t="s">
        <v>3551</v>
      </c>
      <c r="D923" t="s">
        <v>3573</v>
      </c>
      <c r="E923" t="s">
        <v>106</v>
      </c>
      <c r="F923">
        <v>220.6199951171875</v>
      </c>
      <c r="G923">
        <v>11.915416717529297</v>
      </c>
      <c r="H923">
        <v>36.627429962158203</v>
      </c>
      <c r="I923">
        <v>0.02</v>
      </c>
      <c r="J923">
        <v>0.03</v>
      </c>
      <c r="K923">
        <v>0</v>
      </c>
      <c r="L923">
        <v>0</v>
      </c>
      <c r="M923">
        <v>0</v>
      </c>
      <c r="N923">
        <v>2.9500000476837158</v>
      </c>
      <c r="O923">
        <v>60</v>
      </c>
    </row>
    <row r="924" spans="1:15" x14ac:dyDescent="0.45">
      <c r="A924" t="s">
        <v>69</v>
      </c>
      <c r="B924">
        <v>2018</v>
      </c>
      <c r="C924" t="s">
        <v>3552</v>
      </c>
      <c r="D924" t="s">
        <v>3574</v>
      </c>
      <c r="E924" t="s">
        <v>106</v>
      </c>
      <c r="F924">
        <v>0</v>
      </c>
      <c r="G924">
        <v>0</v>
      </c>
      <c r="I924">
        <v>0</v>
      </c>
      <c r="J924">
        <v>0</v>
      </c>
      <c r="K924">
        <v>0</v>
      </c>
      <c r="L924">
        <v>0</v>
      </c>
      <c r="M924">
        <v>0</v>
      </c>
      <c r="O924">
        <v>70</v>
      </c>
    </row>
    <row r="925" spans="1:15" x14ac:dyDescent="0.45">
      <c r="A925" t="s">
        <v>69</v>
      </c>
      <c r="B925">
        <v>2018</v>
      </c>
      <c r="C925" t="s">
        <v>3552</v>
      </c>
      <c r="D925" t="s">
        <v>3575</v>
      </c>
      <c r="E925" t="s">
        <v>106</v>
      </c>
      <c r="F925">
        <v>0</v>
      </c>
      <c r="G925">
        <v>0</v>
      </c>
      <c r="I925">
        <v>0</v>
      </c>
      <c r="J925">
        <v>0</v>
      </c>
      <c r="K925">
        <v>0</v>
      </c>
      <c r="L925">
        <v>0</v>
      </c>
      <c r="M925">
        <v>0</v>
      </c>
      <c r="O925">
        <v>70</v>
      </c>
    </row>
    <row r="926" spans="1:15" x14ac:dyDescent="0.45">
      <c r="A926" t="s">
        <v>69</v>
      </c>
      <c r="B926">
        <v>2018</v>
      </c>
      <c r="C926" t="s">
        <v>3552</v>
      </c>
      <c r="D926" t="s">
        <v>3576</v>
      </c>
      <c r="E926" t="s">
        <v>106</v>
      </c>
      <c r="F926">
        <v>0</v>
      </c>
      <c r="G926">
        <v>0</v>
      </c>
      <c r="I926">
        <v>0</v>
      </c>
      <c r="J926">
        <v>0</v>
      </c>
      <c r="K926">
        <v>0</v>
      </c>
      <c r="L926">
        <v>0</v>
      </c>
      <c r="M926">
        <v>0</v>
      </c>
      <c r="O926">
        <v>70</v>
      </c>
    </row>
    <row r="927" spans="1:15" x14ac:dyDescent="0.45">
      <c r="A927" t="s">
        <v>69</v>
      </c>
      <c r="B927">
        <v>2018</v>
      </c>
      <c r="C927" t="s">
        <v>3552</v>
      </c>
      <c r="D927" t="s">
        <v>3577</v>
      </c>
      <c r="E927" t="s">
        <v>106</v>
      </c>
      <c r="F927">
        <v>0</v>
      </c>
      <c r="G927">
        <v>0</v>
      </c>
      <c r="I927">
        <v>0</v>
      </c>
      <c r="J927">
        <v>0</v>
      </c>
      <c r="K927">
        <v>0</v>
      </c>
      <c r="L927">
        <v>0</v>
      </c>
      <c r="M927">
        <v>0</v>
      </c>
      <c r="O927">
        <v>45</v>
      </c>
    </row>
    <row r="928" spans="1:15" x14ac:dyDescent="0.45">
      <c r="A928" t="s">
        <v>69</v>
      </c>
      <c r="B928">
        <v>2018</v>
      </c>
      <c r="C928" t="s">
        <v>3552</v>
      </c>
      <c r="D928" t="s">
        <v>3578</v>
      </c>
      <c r="E928" t="s">
        <v>106</v>
      </c>
      <c r="F928">
        <v>0</v>
      </c>
      <c r="G928">
        <v>0</v>
      </c>
      <c r="I928">
        <v>0</v>
      </c>
      <c r="J928">
        <v>0</v>
      </c>
      <c r="K928">
        <v>0</v>
      </c>
      <c r="L928">
        <v>0</v>
      </c>
      <c r="M928">
        <v>0</v>
      </c>
      <c r="O928">
        <v>70</v>
      </c>
    </row>
    <row r="929" spans="1:15" x14ac:dyDescent="0.45">
      <c r="A929" t="s">
        <v>69</v>
      </c>
      <c r="B929">
        <v>2018</v>
      </c>
      <c r="C929" t="s">
        <v>3552</v>
      </c>
      <c r="D929" t="s">
        <v>3579</v>
      </c>
      <c r="E929" t="s">
        <v>106</v>
      </c>
      <c r="F929">
        <v>0</v>
      </c>
      <c r="G929">
        <v>0</v>
      </c>
      <c r="I929">
        <v>0</v>
      </c>
      <c r="J929">
        <v>0</v>
      </c>
      <c r="K929">
        <v>0</v>
      </c>
      <c r="L929">
        <v>0</v>
      </c>
      <c r="M929">
        <v>0</v>
      </c>
      <c r="O929">
        <v>70</v>
      </c>
    </row>
    <row r="930" spans="1:15" x14ac:dyDescent="0.45">
      <c r="A930" t="s">
        <v>69</v>
      </c>
      <c r="B930">
        <v>2018</v>
      </c>
      <c r="C930" t="s">
        <v>3552</v>
      </c>
      <c r="D930" t="s">
        <v>3580</v>
      </c>
      <c r="E930" t="s">
        <v>106</v>
      </c>
      <c r="F930">
        <v>0</v>
      </c>
      <c r="G930">
        <v>0</v>
      </c>
      <c r="I930">
        <v>0</v>
      </c>
      <c r="J930">
        <v>0</v>
      </c>
      <c r="K930">
        <v>0</v>
      </c>
      <c r="L930">
        <v>0</v>
      </c>
      <c r="M930">
        <v>0</v>
      </c>
      <c r="O930">
        <v>70</v>
      </c>
    </row>
    <row r="931" spans="1:15" x14ac:dyDescent="0.45">
      <c r="A931" t="s">
        <v>69</v>
      </c>
      <c r="B931">
        <v>2018</v>
      </c>
      <c r="C931" t="s">
        <v>3552</v>
      </c>
      <c r="D931" t="s">
        <v>3581</v>
      </c>
      <c r="E931" t="s">
        <v>106</v>
      </c>
      <c r="F931">
        <v>20.819999694824219</v>
      </c>
      <c r="G931">
        <v>0</v>
      </c>
      <c r="H931">
        <v>4.8130536079406738</v>
      </c>
      <c r="I931">
        <v>0</v>
      </c>
      <c r="J931">
        <v>0.1</v>
      </c>
      <c r="K931">
        <v>0</v>
      </c>
      <c r="L931">
        <v>0</v>
      </c>
      <c r="M931">
        <v>0</v>
      </c>
      <c r="N931">
        <v>3.4700000286102295</v>
      </c>
      <c r="O931">
        <v>45</v>
      </c>
    </row>
    <row r="932" spans="1:15" x14ac:dyDescent="0.45">
      <c r="A932" t="s">
        <v>69</v>
      </c>
      <c r="B932">
        <v>2018</v>
      </c>
      <c r="C932" t="s">
        <v>3552</v>
      </c>
      <c r="D932" t="s">
        <v>3582</v>
      </c>
      <c r="E932" t="s">
        <v>106</v>
      </c>
      <c r="F932">
        <v>0</v>
      </c>
      <c r="G932">
        <v>0</v>
      </c>
      <c r="I932">
        <v>0</v>
      </c>
      <c r="J932">
        <v>0</v>
      </c>
      <c r="K932">
        <v>0</v>
      </c>
      <c r="L932">
        <v>0</v>
      </c>
      <c r="M932">
        <v>0</v>
      </c>
      <c r="O932">
        <v>70</v>
      </c>
    </row>
    <row r="933" spans="1:15" x14ac:dyDescent="0.45">
      <c r="A933" t="s">
        <v>69</v>
      </c>
      <c r="B933">
        <v>2018</v>
      </c>
      <c r="C933" t="s">
        <v>3553</v>
      </c>
      <c r="D933" t="s">
        <v>3583</v>
      </c>
      <c r="E933" t="s">
        <v>106</v>
      </c>
      <c r="F933">
        <v>55.889999389648438</v>
      </c>
      <c r="G933">
        <v>0</v>
      </c>
      <c r="H933">
        <v>32.999900817871094</v>
      </c>
      <c r="I933">
        <v>0</v>
      </c>
      <c r="J933">
        <v>0</v>
      </c>
      <c r="K933">
        <v>0</v>
      </c>
      <c r="L933">
        <v>0</v>
      </c>
      <c r="M933">
        <v>0</v>
      </c>
      <c r="N933">
        <v>3.4100000858306885</v>
      </c>
      <c r="O933">
        <v>60</v>
      </c>
    </row>
    <row r="934" spans="1:15" x14ac:dyDescent="0.45">
      <c r="A934" t="s">
        <v>69</v>
      </c>
      <c r="B934">
        <v>2018</v>
      </c>
      <c r="C934" t="s">
        <v>3553</v>
      </c>
      <c r="D934" t="s">
        <v>3584</v>
      </c>
      <c r="E934" t="s">
        <v>106</v>
      </c>
      <c r="F934">
        <v>320.51998901367188</v>
      </c>
      <c r="G934">
        <v>4.7610001564025879</v>
      </c>
      <c r="H934">
        <v>30.152490615844727</v>
      </c>
      <c r="I934">
        <v>0.11</v>
      </c>
      <c r="J934">
        <v>0.09</v>
      </c>
      <c r="K934">
        <v>0</v>
      </c>
      <c r="L934">
        <v>0</v>
      </c>
      <c r="M934">
        <v>0</v>
      </c>
      <c r="N934">
        <v>2.7300000190734863</v>
      </c>
      <c r="O934">
        <v>60</v>
      </c>
    </row>
    <row r="935" spans="1:15" x14ac:dyDescent="0.45">
      <c r="A935" t="s">
        <v>69</v>
      </c>
      <c r="B935">
        <v>2018</v>
      </c>
      <c r="C935" t="s">
        <v>3554</v>
      </c>
      <c r="D935" t="s">
        <v>3585</v>
      </c>
      <c r="E935" t="s">
        <v>266</v>
      </c>
      <c r="F935">
        <v>44</v>
      </c>
      <c r="G935">
        <v>0</v>
      </c>
      <c r="H935">
        <v>3.5</v>
      </c>
      <c r="I935">
        <v>0.14000000000000001</v>
      </c>
      <c r="J935">
        <v>0.43</v>
      </c>
      <c r="K935">
        <v>0.2</v>
      </c>
      <c r="L935">
        <v>0.38</v>
      </c>
      <c r="M935">
        <v>0</v>
      </c>
      <c r="N935">
        <v>2.2899999618530273</v>
      </c>
      <c r="O935">
        <v>45</v>
      </c>
    </row>
    <row r="936" spans="1:15" x14ac:dyDescent="0.45">
      <c r="A936" t="s">
        <v>69</v>
      </c>
      <c r="B936">
        <v>2018</v>
      </c>
      <c r="C936" t="s">
        <v>3554</v>
      </c>
      <c r="D936" t="s">
        <v>3586</v>
      </c>
      <c r="E936" t="s">
        <v>266</v>
      </c>
      <c r="F936">
        <v>43</v>
      </c>
      <c r="G936">
        <v>2.9000000953674316</v>
      </c>
      <c r="H936">
        <v>15.558139801025391</v>
      </c>
      <c r="I936">
        <v>0.18</v>
      </c>
      <c r="J936">
        <v>0.12</v>
      </c>
      <c r="K936">
        <v>0</v>
      </c>
      <c r="L936">
        <v>0</v>
      </c>
      <c r="M936">
        <v>0</v>
      </c>
      <c r="N936">
        <v>2.5199999809265137</v>
      </c>
      <c r="O936">
        <v>40</v>
      </c>
    </row>
    <row r="937" spans="1:15" x14ac:dyDescent="0.45">
      <c r="A937" t="s">
        <v>69</v>
      </c>
      <c r="B937">
        <v>2018</v>
      </c>
      <c r="C937" t="s">
        <v>3554</v>
      </c>
      <c r="D937" t="s">
        <v>3587</v>
      </c>
      <c r="E937" t="s">
        <v>266</v>
      </c>
      <c r="F937">
        <v>104</v>
      </c>
      <c r="G937">
        <v>35.599998474121094</v>
      </c>
      <c r="H937">
        <v>23.163461685180664</v>
      </c>
      <c r="I937">
        <v>0.13</v>
      </c>
      <c r="J937">
        <v>0</v>
      </c>
      <c r="K937">
        <v>0.13</v>
      </c>
      <c r="L937">
        <v>0</v>
      </c>
      <c r="M937">
        <v>0</v>
      </c>
      <c r="N937">
        <v>2.9200000762939453</v>
      </c>
      <c r="O937">
        <v>35</v>
      </c>
    </row>
    <row r="938" spans="1:15" x14ac:dyDescent="0.45">
      <c r="A938" t="s">
        <v>69</v>
      </c>
      <c r="B938">
        <v>2018</v>
      </c>
      <c r="C938" t="s">
        <v>3554</v>
      </c>
      <c r="D938" t="s">
        <v>3588</v>
      </c>
      <c r="E938" t="s">
        <v>266</v>
      </c>
      <c r="F938">
        <v>0</v>
      </c>
      <c r="G938">
        <v>0</v>
      </c>
      <c r="I938">
        <v>0</v>
      </c>
      <c r="J938">
        <v>0</v>
      </c>
      <c r="K938">
        <v>0</v>
      </c>
      <c r="L938">
        <v>0</v>
      </c>
      <c r="M938">
        <v>0</v>
      </c>
      <c r="N938">
        <v>3.3299999237060547</v>
      </c>
      <c r="O938">
        <v>35</v>
      </c>
    </row>
    <row r="939" spans="1:15" x14ac:dyDescent="0.45">
      <c r="A939" t="s">
        <v>69</v>
      </c>
      <c r="B939">
        <v>2018</v>
      </c>
      <c r="C939" t="s">
        <v>3554</v>
      </c>
      <c r="D939" t="s">
        <v>3589</v>
      </c>
      <c r="E939" t="s">
        <v>266</v>
      </c>
      <c r="F939">
        <v>0</v>
      </c>
      <c r="G939">
        <v>0</v>
      </c>
      <c r="I939">
        <v>0</v>
      </c>
      <c r="J939">
        <v>0</v>
      </c>
      <c r="K939">
        <v>0</v>
      </c>
      <c r="L939">
        <v>0</v>
      </c>
      <c r="M939">
        <v>0</v>
      </c>
      <c r="O939">
        <v>40</v>
      </c>
    </row>
    <row r="940" spans="1:15" x14ac:dyDescent="0.45">
      <c r="A940" t="s">
        <v>69</v>
      </c>
      <c r="B940">
        <v>2018</v>
      </c>
      <c r="C940" t="s">
        <v>3554</v>
      </c>
      <c r="D940" t="s">
        <v>3590</v>
      </c>
      <c r="E940" t="s">
        <v>266</v>
      </c>
      <c r="F940">
        <v>12</v>
      </c>
      <c r="G940">
        <v>0</v>
      </c>
      <c r="H940">
        <v>0</v>
      </c>
      <c r="I940">
        <v>0</v>
      </c>
      <c r="J940">
        <v>0</v>
      </c>
      <c r="K940">
        <v>0</v>
      </c>
      <c r="L940">
        <v>0</v>
      </c>
      <c r="M940">
        <v>0</v>
      </c>
      <c r="O940">
        <v>35</v>
      </c>
    </row>
    <row r="941" spans="1:15" x14ac:dyDescent="0.45">
      <c r="A941" t="s">
        <v>69</v>
      </c>
      <c r="B941">
        <v>2018</v>
      </c>
      <c r="C941" t="s">
        <v>3554</v>
      </c>
      <c r="D941" t="s">
        <v>3591</v>
      </c>
      <c r="E941" t="s">
        <v>266</v>
      </c>
      <c r="F941">
        <v>178</v>
      </c>
      <c r="G941">
        <v>28.799999237060547</v>
      </c>
      <c r="H941">
        <v>14.202247619628906</v>
      </c>
      <c r="I941">
        <v>0.05</v>
      </c>
      <c r="J941">
        <v>0.12</v>
      </c>
      <c r="K941">
        <v>0.17</v>
      </c>
      <c r="L941">
        <v>0</v>
      </c>
      <c r="M941">
        <v>0</v>
      </c>
      <c r="N941">
        <v>3.3299999237060547</v>
      </c>
      <c r="O941">
        <v>35</v>
      </c>
    </row>
    <row r="942" spans="1:15" x14ac:dyDescent="0.45">
      <c r="A942" t="s">
        <v>69</v>
      </c>
      <c r="B942">
        <v>2018</v>
      </c>
      <c r="C942" t="s">
        <v>3554</v>
      </c>
      <c r="D942" t="s">
        <v>3592</v>
      </c>
      <c r="E942" t="s">
        <v>266</v>
      </c>
      <c r="F942">
        <v>0</v>
      </c>
      <c r="G942">
        <v>0</v>
      </c>
      <c r="I942">
        <v>0</v>
      </c>
      <c r="J942">
        <v>0</v>
      </c>
      <c r="K942">
        <v>0</v>
      </c>
      <c r="L942">
        <v>0</v>
      </c>
      <c r="M942">
        <v>0</v>
      </c>
      <c r="O942">
        <v>35</v>
      </c>
    </row>
    <row r="943" spans="1:15" x14ac:dyDescent="0.45">
      <c r="A943" t="s">
        <v>69</v>
      </c>
      <c r="B943">
        <v>2018</v>
      </c>
      <c r="C943" t="s">
        <v>3554</v>
      </c>
      <c r="D943" t="s">
        <v>3593</v>
      </c>
      <c r="E943" t="s">
        <v>266</v>
      </c>
      <c r="F943">
        <v>8</v>
      </c>
      <c r="G943">
        <v>0</v>
      </c>
      <c r="H943">
        <v>11.875</v>
      </c>
      <c r="I943">
        <v>0</v>
      </c>
      <c r="J943">
        <v>0</v>
      </c>
      <c r="K943">
        <v>0</v>
      </c>
      <c r="L943">
        <v>0</v>
      </c>
      <c r="M943">
        <v>0</v>
      </c>
      <c r="N943">
        <v>3</v>
      </c>
      <c r="O943">
        <v>40</v>
      </c>
    </row>
    <row r="944" spans="1:15" x14ac:dyDescent="0.45">
      <c r="A944" t="s">
        <v>69</v>
      </c>
      <c r="B944">
        <v>2018</v>
      </c>
      <c r="C944" t="s">
        <v>3555</v>
      </c>
      <c r="D944" t="s">
        <v>3594</v>
      </c>
      <c r="E944" t="s">
        <v>266</v>
      </c>
      <c r="F944">
        <v>28</v>
      </c>
      <c r="G944">
        <v>11.5</v>
      </c>
      <c r="H944">
        <v>30.642856597900391</v>
      </c>
      <c r="M944">
        <v>0</v>
      </c>
      <c r="O944">
        <v>40</v>
      </c>
    </row>
    <row r="945" spans="1:15" x14ac:dyDescent="0.45">
      <c r="A945" t="s">
        <v>70</v>
      </c>
      <c r="B945">
        <v>2018</v>
      </c>
      <c r="C945" t="s">
        <v>3546</v>
      </c>
      <c r="D945" t="s">
        <v>3557</v>
      </c>
      <c r="E945" t="s">
        <v>106</v>
      </c>
      <c r="F945">
        <v>0</v>
      </c>
      <c r="G945">
        <v>0</v>
      </c>
      <c r="I945">
        <v>0</v>
      </c>
      <c r="J945">
        <v>0</v>
      </c>
      <c r="K945">
        <v>0</v>
      </c>
      <c r="L945">
        <v>0</v>
      </c>
      <c r="M945">
        <v>0</v>
      </c>
      <c r="O945">
        <v>70</v>
      </c>
    </row>
    <row r="946" spans="1:15" x14ac:dyDescent="0.45">
      <c r="A946" t="s">
        <v>70</v>
      </c>
      <c r="B946">
        <v>2018</v>
      </c>
      <c r="C946" t="s">
        <v>3546</v>
      </c>
      <c r="D946" t="s">
        <v>3558</v>
      </c>
      <c r="E946" t="s">
        <v>106</v>
      </c>
      <c r="F946">
        <v>304.75201416015625</v>
      </c>
      <c r="G946">
        <v>5.4880094528198242</v>
      </c>
      <c r="H946">
        <v>28.574258804321289</v>
      </c>
      <c r="I946">
        <v>0</v>
      </c>
      <c r="J946">
        <v>0</v>
      </c>
      <c r="K946">
        <v>0.02</v>
      </c>
      <c r="L946">
        <v>7.0124357197955001E-3</v>
      </c>
      <c r="M946">
        <v>0</v>
      </c>
      <c r="N946">
        <v>3.9736266136169434</v>
      </c>
      <c r="O946">
        <v>70</v>
      </c>
    </row>
    <row r="947" spans="1:15" x14ac:dyDescent="0.45">
      <c r="A947" t="s">
        <v>70</v>
      </c>
      <c r="B947">
        <v>2018</v>
      </c>
      <c r="C947" t="s">
        <v>3546</v>
      </c>
      <c r="D947" t="s">
        <v>3559</v>
      </c>
      <c r="E947" t="s">
        <v>106</v>
      </c>
      <c r="F947">
        <v>504.56134033203125</v>
      </c>
      <c r="G947">
        <v>16.776714324951172</v>
      </c>
      <c r="H947">
        <v>18.134138107299805</v>
      </c>
      <c r="I947">
        <v>0</v>
      </c>
      <c r="J947">
        <v>0</v>
      </c>
      <c r="K947">
        <v>0.02</v>
      </c>
      <c r="L947">
        <v>6.9543008076105098E-2</v>
      </c>
      <c r="M947">
        <v>0</v>
      </c>
      <c r="N947">
        <v>3.7695863246917725</v>
      </c>
      <c r="O947">
        <v>45</v>
      </c>
    </row>
    <row r="948" spans="1:15" x14ac:dyDescent="0.45">
      <c r="A948" t="s">
        <v>70</v>
      </c>
      <c r="B948">
        <v>2018</v>
      </c>
      <c r="C948" t="s">
        <v>3547</v>
      </c>
      <c r="D948" t="s">
        <v>3560</v>
      </c>
      <c r="E948" t="s">
        <v>106</v>
      </c>
      <c r="F948">
        <v>10.213166236877441</v>
      </c>
      <c r="G948">
        <v>0.23060519993305206</v>
      </c>
      <c r="H948">
        <v>43.372470855712891</v>
      </c>
      <c r="I948">
        <v>0</v>
      </c>
      <c r="J948">
        <v>0</v>
      </c>
      <c r="K948">
        <v>0</v>
      </c>
      <c r="L948">
        <v>0</v>
      </c>
      <c r="M948">
        <v>0</v>
      </c>
      <c r="N948">
        <v>4</v>
      </c>
      <c r="O948">
        <v>60</v>
      </c>
    </row>
    <row r="949" spans="1:15" x14ac:dyDescent="0.45">
      <c r="A949" t="s">
        <v>70</v>
      </c>
      <c r="B949">
        <v>2018</v>
      </c>
      <c r="C949" t="s">
        <v>3547</v>
      </c>
      <c r="D949" t="s">
        <v>3561</v>
      </c>
      <c r="E949" t="s">
        <v>106</v>
      </c>
      <c r="F949">
        <v>3774.54248046875</v>
      </c>
      <c r="G949">
        <v>325.85272216796875</v>
      </c>
      <c r="H949">
        <v>37.594020843505859</v>
      </c>
      <c r="I949">
        <v>1.9161100003874599E-2</v>
      </c>
      <c r="J949">
        <v>0.27938099885018502</v>
      </c>
      <c r="K949">
        <v>0.01</v>
      </c>
      <c r="L949">
        <v>0</v>
      </c>
      <c r="M949">
        <v>0</v>
      </c>
      <c r="N949">
        <v>2.8349275588989258</v>
      </c>
      <c r="O949">
        <v>60</v>
      </c>
    </row>
    <row r="950" spans="1:15" x14ac:dyDescent="0.45">
      <c r="A950" t="s">
        <v>70</v>
      </c>
      <c r="B950">
        <v>2018</v>
      </c>
      <c r="C950" t="s">
        <v>3547</v>
      </c>
      <c r="D950" t="s">
        <v>3562</v>
      </c>
      <c r="E950" t="s">
        <v>106</v>
      </c>
      <c r="F950">
        <v>114.769287109375</v>
      </c>
      <c r="G950">
        <v>1.0872251987457275</v>
      </c>
      <c r="H950">
        <v>45.231098175048828</v>
      </c>
      <c r="I950">
        <v>1.9161100003874599E-2</v>
      </c>
      <c r="J950">
        <v>0.27938099885018502</v>
      </c>
      <c r="K950">
        <v>0.02</v>
      </c>
      <c r="L950">
        <v>0</v>
      </c>
      <c r="M950">
        <v>0</v>
      </c>
      <c r="N950">
        <v>2.8349275588989258</v>
      </c>
      <c r="O950">
        <v>60</v>
      </c>
    </row>
    <row r="951" spans="1:15" x14ac:dyDescent="0.45">
      <c r="A951" t="s">
        <v>70</v>
      </c>
      <c r="B951">
        <v>2018</v>
      </c>
      <c r="C951" t="s">
        <v>3600</v>
      </c>
      <c r="D951" t="s">
        <v>3601</v>
      </c>
      <c r="E951" t="s">
        <v>266</v>
      </c>
      <c r="F951">
        <v>37522</v>
      </c>
      <c r="G951">
        <v>223.69999694824219</v>
      </c>
      <c r="H951">
        <v>25.226907730102539</v>
      </c>
      <c r="I951">
        <v>0</v>
      </c>
      <c r="J951">
        <v>0</v>
      </c>
      <c r="K951">
        <v>1E-3</v>
      </c>
      <c r="L951">
        <v>2.0640111510213002E-3</v>
      </c>
      <c r="M951">
        <v>0</v>
      </c>
      <c r="N951">
        <v>3.9995701313018799</v>
      </c>
      <c r="O951">
        <v>60</v>
      </c>
    </row>
    <row r="952" spans="1:15" x14ac:dyDescent="0.45">
      <c r="A952" t="s">
        <v>70</v>
      </c>
      <c r="B952">
        <v>2018</v>
      </c>
      <c r="C952" t="s">
        <v>3600</v>
      </c>
      <c r="D952" t="s">
        <v>3602</v>
      </c>
      <c r="E952" t="s">
        <v>266</v>
      </c>
      <c r="F952">
        <v>6</v>
      </c>
      <c r="G952">
        <v>0</v>
      </c>
      <c r="H952">
        <v>7.5</v>
      </c>
      <c r="I952">
        <v>0</v>
      </c>
      <c r="J952">
        <v>0</v>
      </c>
      <c r="K952">
        <v>0</v>
      </c>
      <c r="L952">
        <v>0</v>
      </c>
      <c r="M952">
        <v>0</v>
      </c>
      <c r="N952">
        <v>4</v>
      </c>
      <c r="O952">
        <v>60</v>
      </c>
    </row>
    <row r="953" spans="1:15" x14ac:dyDescent="0.45">
      <c r="A953" t="s">
        <v>70</v>
      </c>
      <c r="B953">
        <v>2018</v>
      </c>
      <c r="C953" t="s">
        <v>3600</v>
      </c>
      <c r="D953" t="s">
        <v>3541</v>
      </c>
      <c r="E953" t="s">
        <v>266</v>
      </c>
      <c r="F953">
        <v>27516</v>
      </c>
      <c r="G953">
        <v>10416.2001953125</v>
      </c>
      <c r="H953">
        <v>37.161216735839844</v>
      </c>
      <c r="I953">
        <v>0</v>
      </c>
      <c r="J953">
        <v>1.6979155377335E-3</v>
      </c>
      <c r="K953">
        <v>0.06</v>
      </c>
      <c r="L953">
        <v>2.6371879628626E-3</v>
      </c>
      <c r="M953">
        <v>0</v>
      </c>
      <c r="N953">
        <v>3.73811936378479</v>
      </c>
      <c r="O953">
        <v>45</v>
      </c>
    </row>
    <row r="954" spans="1:15" x14ac:dyDescent="0.45">
      <c r="A954" t="s">
        <v>70</v>
      </c>
      <c r="B954">
        <v>2018</v>
      </c>
      <c r="C954" t="s">
        <v>3548</v>
      </c>
      <c r="D954" t="s">
        <v>3563</v>
      </c>
      <c r="E954" t="s">
        <v>266</v>
      </c>
      <c r="F954">
        <v>111</v>
      </c>
      <c r="H954">
        <v>33.981983184814453</v>
      </c>
      <c r="I954">
        <v>0</v>
      </c>
      <c r="J954">
        <v>0</v>
      </c>
      <c r="K954">
        <v>0</v>
      </c>
      <c r="L954">
        <v>0</v>
      </c>
      <c r="M954">
        <v>0</v>
      </c>
      <c r="N954">
        <v>3.25</v>
      </c>
    </row>
    <row r="955" spans="1:15" x14ac:dyDescent="0.45">
      <c r="A955" t="s">
        <v>70</v>
      </c>
      <c r="B955">
        <v>2018</v>
      </c>
      <c r="C955" t="s">
        <v>196</v>
      </c>
      <c r="D955" t="s">
        <v>3564</v>
      </c>
      <c r="E955" t="s">
        <v>266</v>
      </c>
      <c r="F955">
        <v>26</v>
      </c>
      <c r="G955">
        <v>8</v>
      </c>
      <c r="H955">
        <v>40.307693481445313</v>
      </c>
      <c r="I955">
        <v>0</v>
      </c>
      <c r="J955">
        <v>0</v>
      </c>
      <c r="K955">
        <v>0</v>
      </c>
      <c r="L955">
        <v>0</v>
      </c>
      <c r="M955">
        <v>0</v>
      </c>
      <c r="O955">
        <v>45</v>
      </c>
    </row>
    <row r="956" spans="1:15" x14ac:dyDescent="0.45">
      <c r="A956" t="s">
        <v>70</v>
      </c>
      <c r="B956">
        <v>2018</v>
      </c>
      <c r="C956" t="s">
        <v>196</v>
      </c>
      <c r="D956" t="s">
        <v>3565</v>
      </c>
      <c r="E956" t="s">
        <v>266</v>
      </c>
      <c r="F956">
        <v>290</v>
      </c>
      <c r="G956">
        <v>18</v>
      </c>
      <c r="H956">
        <v>9.3999996185302734</v>
      </c>
      <c r="I956">
        <v>0</v>
      </c>
      <c r="J956">
        <v>6.3670411985018702E-2</v>
      </c>
      <c r="K956">
        <v>0.08</v>
      </c>
      <c r="L956">
        <v>0</v>
      </c>
      <c r="M956">
        <v>0</v>
      </c>
      <c r="N956">
        <v>3.8089888095855713</v>
      </c>
      <c r="O956">
        <v>40</v>
      </c>
    </row>
    <row r="957" spans="1:15" x14ac:dyDescent="0.45">
      <c r="A957" t="s">
        <v>70</v>
      </c>
      <c r="B957">
        <v>2018</v>
      </c>
      <c r="C957" t="s">
        <v>196</v>
      </c>
      <c r="D957" t="s">
        <v>3566</v>
      </c>
      <c r="E957" t="s">
        <v>266</v>
      </c>
      <c r="F957">
        <v>1033</v>
      </c>
      <c r="G957">
        <v>11.800000190734863</v>
      </c>
      <c r="H957">
        <v>13.306873321533203</v>
      </c>
      <c r="I957">
        <v>0</v>
      </c>
      <c r="J957">
        <v>3.0511811023622E-2</v>
      </c>
      <c r="K957">
        <v>9.5000000000000001E-2</v>
      </c>
      <c r="L957">
        <v>5.9055118110236003E-3</v>
      </c>
      <c r="M957">
        <v>0</v>
      </c>
      <c r="N957">
        <v>3.8673267364501953</v>
      </c>
      <c r="O957">
        <v>40</v>
      </c>
    </row>
    <row r="958" spans="1:15" x14ac:dyDescent="0.45">
      <c r="A958" t="s">
        <v>70</v>
      </c>
      <c r="B958">
        <v>2018</v>
      </c>
      <c r="C958" t="s">
        <v>196</v>
      </c>
      <c r="D958" t="s">
        <v>3567</v>
      </c>
      <c r="E958" t="s">
        <v>266</v>
      </c>
      <c r="F958">
        <v>350</v>
      </c>
      <c r="G958">
        <v>31.200000762939453</v>
      </c>
      <c r="H958">
        <v>18.268571853637695</v>
      </c>
      <c r="I958">
        <v>0</v>
      </c>
      <c r="J958">
        <v>2.54957507082153E-2</v>
      </c>
      <c r="K958">
        <v>0.06</v>
      </c>
      <c r="L958">
        <v>2.8328611898016999E-3</v>
      </c>
      <c r="M958">
        <v>0</v>
      </c>
      <c r="N958">
        <v>3.8863637447357178</v>
      </c>
      <c r="O958">
        <v>35</v>
      </c>
    </row>
    <row r="959" spans="1:15" x14ac:dyDescent="0.45">
      <c r="A959" t="s">
        <v>70</v>
      </c>
      <c r="B959">
        <v>2018</v>
      </c>
      <c r="C959" t="s">
        <v>196</v>
      </c>
      <c r="D959" t="s">
        <v>3568</v>
      </c>
      <c r="E959" t="s">
        <v>266</v>
      </c>
      <c r="F959">
        <v>10728</v>
      </c>
      <c r="G959">
        <v>4020.199951171875</v>
      </c>
      <c r="H959">
        <v>28.762763977050781</v>
      </c>
      <c r="I959">
        <v>5.8986175115207401E-2</v>
      </c>
      <c r="J959">
        <v>0.12647209421402969</v>
      </c>
      <c r="K959">
        <v>0.05</v>
      </c>
      <c r="L959">
        <v>0</v>
      </c>
      <c r="M959">
        <v>190</v>
      </c>
      <c r="N959">
        <v>3.0213005542755127</v>
      </c>
      <c r="O959">
        <v>35</v>
      </c>
    </row>
    <row r="960" spans="1:15" x14ac:dyDescent="0.45">
      <c r="A960" t="s">
        <v>70</v>
      </c>
      <c r="B960">
        <v>2018</v>
      </c>
      <c r="C960" t="s">
        <v>3549</v>
      </c>
      <c r="D960" t="s">
        <v>3569</v>
      </c>
      <c r="E960" t="s">
        <v>266</v>
      </c>
      <c r="F960">
        <v>2930</v>
      </c>
      <c r="G960">
        <v>354.20001220703125</v>
      </c>
      <c r="H960">
        <v>24.229351043701172</v>
      </c>
      <c r="I960">
        <v>0</v>
      </c>
      <c r="J960">
        <v>2.30430362588953E-2</v>
      </c>
      <c r="K960">
        <v>0.01</v>
      </c>
      <c r="L960">
        <v>3.0498136225008002E-3</v>
      </c>
      <c r="M960">
        <v>0</v>
      </c>
      <c r="N960">
        <v>3.795377254486084</v>
      </c>
      <c r="O960">
        <v>45</v>
      </c>
    </row>
    <row r="961" spans="1:15" x14ac:dyDescent="0.45">
      <c r="A961" t="s">
        <v>70</v>
      </c>
      <c r="B961">
        <v>2018</v>
      </c>
      <c r="C961" t="s">
        <v>3549</v>
      </c>
      <c r="D961" t="s">
        <v>3570</v>
      </c>
      <c r="E961" t="s">
        <v>266</v>
      </c>
      <c r="F961">
        <v>6868</v>
      </c>
      <c r="G961">
        <v>1332.199951171875</v>
      </c>
      <c r="H961">
        <v>26.117938995361328</v>
      </c>
      <c r="I961">
        <v>0</v>
      </c>
      <c r="J961">
        <v>0</v>
      </c>
      <c r="K961">
        <v>0.01</v>
      </c>
      <c r="L961">
        <v>1.0396554284865999E-3</v>
      </c>
      <c r="M961">
        <v>0</v>
      </c>
      <c r="N961">
        <v>3.8456735610961914</v>
      </c>
      <c r="O961">
        <v>45</v>
      </c>
    </row>
    <row r="962" spans="1:15" x14ac:dyDescent="0.45">
      <c r="A962" t="s">
        <v>70</v>
      </c>
      <c r="B962">
        <v>2018</v>
      </c>
      <c r="C962" t="s">
        <v>3549</v>
      </c>
      <c r="D962" t="s">
        <v>3571</v>
      </c>
      <c r="E962" t="s">
        <v>266</v>
      </c>
      <c r="F962">
        <v>37</v>
      </c>
      <c r="G962">
        <v>0.40000000596046448</v>
      </c>
      <c r="H962">
        <v>9.7837839126586914</v>
      </c>
      <c r="I962">
        <v>0</v>
      </c>
      <c r="J962">
        <v>2.9411764705882401E-2</v>
      </c>
      <c r="K962">
        <v>0</v>
      </c>
      <c r="L962">
        <v>0</v>
      </c>
      <c r="M962">
        <v>0</v>
      </c>
      <c r="N962">
        <v>3.7058823108673096</v>
      </c>
      <c r="O962">
        <v>45</v>
      </c>
    </row>
    <row r="963" spans="1:15" x14ac:dyDescent="0.45">
      <c r="A963" t="s">
        <v>70</v>
      </c>
      <c r="B963">
        <v>2018</v>
      </c>
      <c r="C963" t="s">
        <v>3550</v>
      </c>
      <c r="D963" t="s">
        <v>3572</v>
      </c>
      <c r="E963" t="s">
        <v>106</v>
      </c>
      <c r="F963">
        <v>2794.267333984375</v>
      </c>
      <c r="G963">
        <v>5.0237021446228027</v>
      </c>
      <c r="H963">
        <v>31.185995101928711</v>
      </c>
      <c r="I963">
        <v>1.9701209183679998E-3</v>
      </c>
      <c r="J963">
        <v>0.2958224216765295</v>
      </c>
      <c r="K963">
        <v>5.0000000000000001E-3</v>
      </c>
      <c r="L963">
        <v>0</v>
      </c>
      <c r="M963">
        <v>0</v>
      </c>
      <c r="N963">
        <v>2.8881082534790039</v>
      </c>
      <c r="O963">
        <v>70</v>
      </c>
    </row>
    <row r="964" spans="1:15" x14ac:dyDescent="0.45">
      <c r="A964" t="s">
        <v>70</v>
      </c>
      <c r="B964">
        <v>2018</v>
      </c>
      <c r="C964" t="s">
        <v>3551</v>
      </c>
      <c r="D964" t="s">
        <v>3573</v>
      </c>
      <c r="E964" t="s">
        <v>106</v>
      </c>
      <c r="F964">
        <v>1243.6524658203125</v>
      </c>
      <c r="G964">
        <v>19.612516403198242</v>
      </c>
      <c r="H964">
        <v>36.114330291748047</v>
      </c>
      <c r="I964">
        <v>1.3011238033438001E-3</v>
      </c>
      <c r="J964">
        <v>0.1602997439528446</v>
      </c>
      <c r="K964">
        <v>5.0000000000000001E-3</v>
      </c>
      <c r="L964">
        <v>0</v>
      </c>
      <c r="M964">
        <v>0</v>
      </c>
      <c r="N964">
        <v>2.8806946277618408</v>
      </c>
      <c r="O964">
        <v>60</v>
      </c>
    </row>
    <row r="965" spans="1:15" x14ac:dyDescent="0.45">
      <c r="A965" t="s">
        <v>70</v>
      </c>
      <c r="B965">
        <v>2018</v>
      </c>
      <c r="C965" t="s">
        <v>3552</v>
      </c>
      <c r="D965" t="s">
        <v>3574</v>
      </c>
      <c r="E965" t="s">
        <v>106</v>
      </c>
      <c r="F965">
        <v>0</v>
      </c>
      <c r="G965">
        <v>0</v>
      </c>
      <c r="I965">
        <v>0</v>
      </c>
      <c r="J965">
        <v>0</v>
      </c>
      <c r="K965">
        <v>0</v>
      </c>
      <c r="L965">
        <v>0</v>
      </c>
      <c r="M965">
        <v>0</v>
      </c>
      <c r="O965">
        <v>70</v>
      </c>
    </row>
    <row r="966" spans="1:15" x14ac:dyDescent="0.45">
      <c r="A966" t="s">
        <v>70</v>
      </c>
      <c r="B966">
        <v>2018</v>
      </c>
      <c r="C966" t="s">
        <v>3552</v>
      </c>
      <c r="D966" t="s">
        <v>3575</v>
      </c>
      <c r="E966" t="s">
        <v>106</v>
      </c>
      <c r="F966">
        <v>0</v>
      </c>
      <c r="G966">
        <v>0</v>
      </c>
      <c r="I966">
        <v>0</v>
      </c>
      <c r="J966">
        <v>0</v>
      </c>
      <c r="K966">
        <v>0</v>
      </c>
      <c r="L966">
        <v>0</v>
      </c>
      <c r="M966">
        <v>0</v>
      </c>
      <c r="O966">
        <v>70</v>
      </c>
    </row>
    <row r="967" spans="1:15" x14ac:dyDescent="0.45">
      <c r="A967" t="s">
        <v>70</v>
      </c>
      <c r="B967">
        <v>2018</v>
      </c>
      <c r="C967" t="s">
        <v>3552</v>
      </c>
      <c r="D967" t="s">
        <v>3576</v>
      </c>
      <c r="E967" t="s">
        <v>106</v>
      </c>
      <c r="F967">
        <v>0</v>
      </c>
      <c r="G967">
        <v>0</v>
      </c>
      <c r="I967">
        <v>0</v>
      </c>
      <c r="J967">
        <v>0</v>
      </c>
      <c r="K967">
        <v>0</v>
      </c>
      <c r="L967">
        <v>0</v>
      </c>
      <c r="M967">
        <v>0</v>
      </c>
      <c r="O967">
        <v>70</v>
      </c>
    </row>
    <row r="968" spans="1:15" x14ac:dyDescent="0.45">
      <c r="A968" t="s">
        <v>70</v>
      </c>
      <c r="B968">
        <v>2018</v>
      </c>
      <c r="C968" t="s">
        <v>3552</v>
      </c>
      <c r="D968" t="s">
        <v>3577</v>
      </c>
      <c r="E968" t="s">
        <v>106</v>
      </c>
      <c r="F968">
        <v>0</v>
      </c>
      <c r="G968">
        <v>0</v>
      </c>
      <c r="I968">
        <v>0</v>
      </c>
      <c r="J968">
        <v>0</v>
      </c>
      <c r="K968">
        <v>0</v>
      </c>
      <c r="L968">
        <v>0</v>
      </c>
      <c r="M968">
        <v>0</v>
      </c>
      <c r="O968">
        <v>45</v>
      </c>
    </row>
    <row r="969" spans="1:15" x14ac:dyDescent="0.45">
      <c r="A969" t="s">
        <v>70</v>
      </c>
      <c r="B969">
        <v>2018</v>
      </c>
      <c r="C969" t="s">
        <v>3552</v>
      </c>
      <c r="D969" t="s">
        <v>3578</v>
      </c>
      <c r="E969" t="s">
        <v>106</v>
      </c>
      <c r="F969">
        <v>0</v>
      </c>
      <c r="G969">
        <v>0</v>
      </c>
      <c r="I969">
        <v>0</v>
      </c>
      <c r="J969">
        <v>0</v>
      </c>
      <c r="K969">
        <v>0</v>
      </c>
      <c r="L969">
        <v>0</v>
      </c>
      <c r="M969">
        <v>0</v>
      </c>
      <c r="O969">
        <v>70</v>
      </c>
    </row>
    <row r="970" spans="1:15" x14ac:dyDescent="0.45">
      <c r="A970" t="s">
        <v>70</v>
      </c>
      <c r="B970">
        <v>2018</v>
      </c>
      <c r="C970" t="s">
        <v>3552</v>
      </c>
      <c r="D970" t="s">
        <v>3579</v>
      </c>
      <c r="E970" t="s">
        <v>106</v>
      </c>
      <c r="F970">
        <v>0</v>
      </c>
      <c r="G970">
        <v>0</v>
      </c>
      <c r="I970">
        <v>0</v>
      </c>
      <c r="J970">
        <v>0</v>
      </c>
      <c r="K970">
        <v>0</v>
      </c>
      <c r="L970">
        <v>0</v>
      </c>
      <c r="M970">
        <v>0</v>
      </c>
      <c r="O970">
        <v>70</v>
      </c>
    </row>
    <row r="971" spans="1:15" x14ac:dyDescent="0.45">
      <c r="A971" t="s">
        <v>70</v>
      </c>
      <c r="B971">
        <v>2018</v>
      </c>
      <c r="C971" t="s">
        <v>3552</v>
      </c>
      <c r="D971" t="s">
        <v>3580</v>
      </c>
      <c r="E971" t="s">
        <v>106</v>
      </c>
      <c r="F971">
        <v>8.4578685760498047</v>
      </c>
      <c r="G971">
        <v>0</v>
      </c>
      <c r="H971">
        <v>40.436897277832031</v>
      </c>
      <c r="I971">
        <v>0</v>
      </c>
      <c r="J971">
        <v>0</v>
      </c>
      <c r="K971">
        <v>0</v>
      </c>
      <c r="L971">
        <v>0</v>
      </c>
      <c r="M971">
        <v>0</v>
      </c>
      <c r="N971">
        <v>4</v>
      </c>
      <c r="O971">
        <v>70</v>
      </c>
    </row>
    <row r="972" spans="1:15" x14ac:dyDescent="0.45">
      <c r="A972" t="s">
        <v>70</v>
      </c>
      <c r="B972">
        <v>2018</v>
      </c>
      <c r="C972" t="s">
        <v>3552</v>
      </c>
      <c r="D972" t="s">
        <v>3581</v>
      </c>
      <c r="E972" t="s">
        <v>106</v>
      </c>
      <c r="F972">
        <v>63.519233703613281</v>
      </c>
      <c r="G972">
        <v>0.28985458612442017</v>
      </c>
      <c r="H972">
        <v>11.541799545288086</v>
      </c>
      <c r="I972">
        <v>0</v>
      </c>
      <c r="J972">
        <v>0</v>
      </c>
      <c r="K972">
        <v>0</v>
      </c>
      <c r="L972">
        <v>0</v>
      </c>
      <c r="M972">
        <v>0</v>
      </c>
      <c r="N972">
        <v>3.8986105918884277</v>
      </c>
      <c r="O972">
        <v>45</v>
      </c>
    </row>
    <row r="973" spans="1:15" x14ac:dyDescent="0.45">
      <c r="A973" t="s">
        <v>70</v>
      </c>
      <c r="B973">
        <v>2018</v>
      </c>
      <c r="C973" t="s">
        <v>3552</v>
      </c>
      <c r="D973" t="s">
        <v>3582</v>
      </c>
      <c r="E973" t="s">
        <v>106</v>
      </c>
      <c r="F973">
        <v>0</v>
      </c>
      <c r="G973">
        <v>0</v>
      </c>
      <c r="I973">
        <v>0</v>
      </c>
      <c r="J973">
        <v>0</v>
      </c>
      <c r="K973">
        <v>0</v>
      </c>
      <c r="L973">
        <v>0</v>
      </c>
      <c r="M973">
        <v>0</v>
      </c>
      <c r="O973">
        <v>70</v>
      </c>
    </row>
    <row r="974" spans="1:15" x14ac:dyDescent="0.45">
      <c r="A974" t="s">
        <v>70</v>
      </c>
      <c r="B974">
        <v>2018</v>
      </c>
      <c r="C974" t="s">
        <v>3553</v>
      </c>
      <c r="D974" t="s">
        <v>3583</v>
      </c>
      <c r="E974" t="s">
        <v>106</v>
      </c>
      <c r="F974">
        <v>0</v>
      </c>
      <c r="G974">
        <v>0</v>
      </c>
      <c r="I974">
        <v>0</v>
      </c>
      <c r="J974">
        <v>0</v>
      </c>
      <c r="K974">
        <v>0</v>
      </c>
      <c r="L974">
        <v>0</v>
      </c>
      <c r="M974">
        <v>0</v>
      </c>
      <c r="O974">
        <v>60</v>
      </c>
    </row>
    <row r="975" spans="1:15" x14ac:dyDescent="0.45">
      <c r="A975" t="s">
        <v>70</v>
      </c>
      <c r="B975">
        <v>2018</v>
      </c>
      <c r="C975" t="s">
        <v>3553</v>
      </c>
      <c r="D975" t="s">
        <v>3584</v>
      </c>
      <c r="E975" t="s">
        <v>106</v>
      </c>
      <c r="F975">
        <v>425.976318359375</v>
      </c>
      <c r="G975">
        <v>35.579574584960938</v>
      </c>
      <c r="H975">
        <v>41.787437438964844</v>
      </c>
      <c r="I975">
        <v>0</v>
      </c>
      <c r="J975">
        <v>6.1376701875657101E-2</v>
      </c>
      <c r="K975">
        <v>0</v>
      </c>
      <c r="L975">
        <v>0</v>
      </c>
      <c r="M975">
        <v>0</v>
      </c>
      <c r="N975">
        <v>3.0394372940063477</v>
      </c>
      <c r="O975">
        <v>60</v>
      </c>
    </row>
    <row r="976" spans="1:15" x14ac:dyDescent="0.45">
      <c r="A976" t="s">
        <v>70</v>
      </c>
      <c r="B976">
        <v>2018</v>
      </c>
      <c r="C976" t="s">
        <v>3554</v>
      </c>
      <c r="D976" t="s">
        <v>3585</v>
      </c>
      <c r="E976" t="s">
        <v>266</v>
      </c>
      <c r="F976">
        <v>49</v>
      </c>
      <c r="G976">
        <v>0</v>
      </c>
      <c r="H976">
        <v>10.959183692932129</v>
      </c>
      <c r="I976">
        <v>0</v>
      </c>
      <c r="J976">
        <v>0</v>
      </c>
      <c r="K976">
        <v>0</v>
      </c>
      <c r="L976">
        <v>0</v>
      </c>
      <c r="M976">
        <v>0</v>
      </c>
      <c r="N976">
        <v>4</v>
      </c>
      <c r="O976">
        <v>45</v>
      </c>
    </row>
    <row r="977" spans="1:15" x14ac:dyDescent="0.45">
      <c r="A977" t="s">
        <v>70</v>
      </c>
      <c r="B977">
        <v>2018</v>
      </c>
      <c r="C977" t="s">
        <v>3554</v>
      </c>
      <c r="D977" t="s">
        <v>3586</v>
      </c>
      <c r="E977" t="s">
        <v>266</v>
      </c>
      <c r="F977">
        <v>87</v>
      </c>
      <c r="G977">
        <v>10.800000190734863</v>
      </c>
      <c r="H977">
        <v>19.275861740112305</v>
      </c>
      <c r="I977">
        <v>1.2345679012345699E-2</v>
      </c>
      <c r="J977">
        <v>7.4074074074074098E-2</v>
      </c>
      <c r="K977">
        <v>0.02</v>
      </c>
      <c r="L977">
        <v>0</v>
      </c>
      <c r="M977">
        <v>0</v>
      </c>
      <c r="N977">
        <v>3.5925924777984619</v>
      </c>
      <c r="O977">
        <v>40</v>
      </c>
    </row>
    <row r="978" spans="1:15" x14ac:dyDescent="0.45">
      <c r="A978" t="s">
        <v>70</v>
      </c>
      <c r="B978">
        <v>2018</v>
      </c>
      <c r="C978" t="s">
        <v>3554</v>
      </c>
      <c r="D978" t="s">
        <v>3587</v>
      </c>
      <c r="E978" t="s">
        <v>266</v>
      </c>
      <c r="F978">
        <v>274</v>
      </c>
      <c r="G978">
        <v>45.200000762939453</v>
      </c>
      <c r="H978">
        <v>16.171533584594727</v>
      </c>
      <c r="I978">
        <v>0</v>
      </c>
      <c r="J978">
        <v>0.1041666666666667</v>
      </c>
      <c r="K978">
        <v>0</v>
      </c>
      <c r="L978">
        <v>0</v>
      </c>
      <c r="M978">
        <v>0</v>
      </c>
      <c r="N978">
        <v>3.6527776718139648</v>
      </c>
      <c r="O978">
        <v>35</v>
      </c>
    </row>
    <row r="979" spans="1:15" x14ac:dyDescent="0.45">
      <c r="A979" t="s">
        <v>70</v>
      </c>
      <c r="B979">
        <v>2018</v>
      </c>
      <c r="C979" t="s">
        <v>3554</v>
      </c>
      <c r="D979" t="s">
        <v>3588</v>
      </c>
      <c r="E979" t="s">
        <v>266</v>
      </c>
      <c r="F979">
        <v>16</v>
      </c>
      <c r="G979">
        <v>0</v>
      </c>
      <c r="H979">
        <v>9.25</v>
      </c>
      <c r="I979">
        <v>0</v>
      </c>
      <c r="J979">
        <v>0</v>
      </c>
      <c r="K979">
        <v>0.1</v>
      </c>
      <c r="L979">
        <v>0</v>
      </c>
      <c r="M979">
        <v>0</v>
      </c>
      <c r="N979">
        <v>3.7999999523162842</v>
      </c>
      <c r="O979">
        <v>35</v>
      </c>
    </row>
    <row r="980" spans="1:15" x14ac:dyDescent="0.45">
      <c r="A980" t="s">
        <v>70</v>
      </c>
      <c r="B980">
        <v>2018</v>
      </c>
      <c r="C980" t="s">
        <v>3554</v>
      </c>
      <c r="D980" t="s">
        <v>3589</v>
      </c>
      <c r="E980" t="s">
        <v>266</v>
      </c>
      <c r="F980">
        <v>0</v>
      </c>
      <c r="G980">
        <v>0</v>
      </c>
      <c r="I980">
        <v>0</v>
      </c>
      <c r="J980">
        <v>0</v>
      </c>
      <c r="K980">
        <v>0</v>
      </c>
      <c r="L980">
        <v>0</v>
      </c>
      <c r="M980">
        <v>0</v>
      </c>
      <c r="O980">
        <v>40</v>
      </c>
    </row>
    <row r="981" spans="1:15" x14ac:dyDescent="0.45">
      <c r="A981" t="s">
        <v>70</v>
      </c>
      <c r="B981">
        <v>2018</v>
      </c>
      <c r="C981" t="s">
        <v>3554</v>
      </c>
      <c r="D981" t="s">
        <v>3590</v>
      </c>
      <c r="E981" t="s">
        <v>266</v>
      </c>
      <c r="F981">
        <v>0</v>
      </c>
      <c r="G981">
        <v>0</v>
      </c>
      <c r="I981">
        <v>0</v>
      </c>
      <c r="J981">
        <v>0</v>
      </c>
      <c r="K981">
        <v>0</v>
      </c>
      <c r="L981">
        <v>0</v>
      </c>
      <c r="M981">
        <v>0</v>
      </c>
      <c r="O981">
        <v>35</v>
      </c>
    </row>
    <row r="982" spans="1:15" x14ac:dyDescent="0.45">
      <c r="A982" t="s">
        <v>70</v>
      </c>
      <c r="B982">
        <v>2018</v>
      </c>
      <c r="C982" t="s">
        <v>3554</v>
      </c>
      <c r="D982" t="s">
        <v>3591</v>
      </c>
      <c r="E982" t="s">
        <v>266</v>
      </c>
      <c r="F982">
        <v>224</v>
      </c>
      <c r="G982">
        <v>102.80000305175781</v>
      </c>
      <c r="H982">
        <v>29.388393402099609</v>
      </c>
      <c r="I982">
        <v>0</v>
      </c>
      <c r="J982">
        <v>0</v>
      </c>
      <c r="K982">
        <v>0</v>
      </c>
      <c r="L982">
        <v>0</v>
      </c>
      <c r="M982">
        <v>0</v>
      </c>
      <c r="O982">
        <v>35</v>
      </c>
    </row>
    <row r="983" spans="1:15" x14ac:dyDescent="0.45">
      <c r="A983" t="s">
        <v>70</v>
      </c>
      <c r="B983">
        <v>2018</v>
      </c>
      <c r="C983" t="s">
        <v>3554</v>
      </c>
      <c r="D983" t="s">
        <v>3592</v>
      </c>
      <c r="E983" t="s">
        <v>266</v>
      </c>
      <c r="F983">
        <v>0</v>
      </c>
      <c r="G983">
        <v>0</v>
      </c>
      <c r="I983">
        <v>0</v>
      </c>
      <c r="J983">
        <v>0</v>
      </c>
      <c r="K983">
        <v>0</v>
      </c>
      <c r="L983">
        <v>0</v>
      </c>
      <c r="M983">
        <v>0</v>
      </c>
      <c r="O983">
        <v>35</v>
      </c>
    </row>
    <row r="984" spans="1:15" x14ac:dyDescent="0.45">
      <c r="A984" t="s">
        <v>70</v>
      </c>
      <c r="B984">
        <v>2018</v>
      </c>
      <c r="C984" t="s">
        <v>3554</v>
      </c>
      <c r="D984" t="s">
        <v>3593</v>
      </c>
      <c r="E984" t="s">
        <v>266</v>
      </c>
      <c r="F984">
        <v>0</v>
      </c>
      <c r="G984">
        <v>0</v>
      </c>
      <c r="I984">
        <v>0</v>
      </c>
      <c r="J984">
        <v>0</v>
      </c>
      <c r="K984">
        <v>0</v>
      </c>
      <c r="L984">
        <v>0</v>
      </c>
      <c r="M984">
        <v>0</v>
      </c>
      <c r="O984">
        <v>40</v>
      </c>
    </row>
    <row r="985" spans="1:15" x14ac:dyDescent="0.45">
      <c r="A985" t="s">
        <v>70</v>
      </c>
      <c r="B985">
        <v>2018</v>
      </c>
      <c r="C985" t="s">
        <v>3555</v>
      </c>
      <c r="D985" t="s">
        <v>3594</v>
      </c>
      <c r="E985" t="s">
        <v>266</v>
      </c>
      <c r="F985">
        <v>61</v>
      </c>
      <c r="G985">
        <v>26.399999618530273</v>
      </c>
      <c r="H985">
        <v>30.868852615356445</v>
      </c>
      <c r="I985">
        <v>0</v>
      </c>
      <c r="J985">
        <v>0.1076923076923077</v>
      </c>
      <c r="K985">
        <v>0</v>
      </c>
      <c r="L985">
        <v>0</v>
      </c>
      <c r="M985">
        <v>0</v>
      </c>
      <c r="N985">
        <v>3.4461538791656494</v>
      </c>
      <c r="O985">
        <v>40</v>
      </c>
    </row>
    <row r="986" spans="1:15" x14ac:dyDescent="0.45">
      <c r="A986" t="s">
        <v>71</v>
      </c>
      <c r="B986">
        <v>2018</v>
      </c>
      <c r="C986" t="s">
        <v>3546</v>
      </c>
      <c r="D986" t="s">
        <v>3557</v>
      </c>
      <c r="E986" t="s">
        <v>106</v>
      </c>
      <c r="F986">
        <v>8.1479997634887695</v>
      </c>
      <c r="G986">
        <v>0</v>
      </c>
      <c r="H986">
        <v>55.184642791748047</v>
      </c>
      <c r="I986">
        <v>0</v>
      </c>
      <c r="J986">
        <v>0</v>
      </c>
      <c r="K986">
        <v>0</v>
      </c>
      <c r="L986">
        <v>0</v>
      </c>
      <c r="M986">
        <v>5.4186605637634002E-3</v>
      </c>
      <c r="N986">
        <v>3</v>
      </c>
      <c r="O986">
        <v>70</v>
      </c>
    </row>
    <row r="987" spans="1:15" x14ac:dyDescent="0.45">
      <c r="A987" t="s">
        <v>71</v>
      </c>
      <c r="B987">
        <v>2018</v>
      </c>
      <c r="C987" t="s">
        <v>3546</v>
      </c>
      <c r="D987" t="s">
        <v>3558</v>
      </c>
      <c r="E987" t="s">
        <v>106</v>
      </c>
      <c r="F987">
        <v>2205.96826171875</v>
      </c>
      <c r="G987">
        <v>15.386573791503906</v>
      </c>
      <c r="H987">
        <v>35.114048004150391</v>
      </c>
      <c r="I987">
        <v>3.0999999999999999E-3</v>
      </c>
      <c r="J987">
        <v>1.35E-2</v>
      </c>
      <c r="K987">
        <v>1.66E-2</v>
      </c>
      <c r="L987">
        <v>0</v>
      </c>
      <c r="M987">
        <v>7.0504037816849303</v>
      </c>
      <c r="N987">
        <v>3.2767000198364258</v>
      </c>
      <c r="O987">
        <v>70</v>
      </c>
    </row>
    <row r="988" spans="1:15" x14ac:dyDescent="0.45">
      <c r="A988" t="s">
        <v>71</v>
      </c>
      <c r="B988">
        <v>2018</v>
      </c>
      <c r="C988" t="s">
        <v>3546</v>
      </c>
      <c r="D988" t="s">
        <v>3559</v>
      </c>
      <c r="E988" t="s">
        <v>106</v>
      </c>
      <c r="F988">
        <v>1449.114990234375</v>
      </c>
      <c r="G988">
        <v>7.2868704795837402</v>
      </c>
      <c r="H988">
        <v>11.171795845031738</v>
      </c>
      <c r="I988">
        <v>5.3E-3</v>
      </c>
      <c r="J988">
        <v>8.0000000000000004E-4</v>
      </c>
      <c r="K988">
        <v>1.03E-2</v>
      </c>
      <c r="L988">
        <v>0</v>
      </c>
      <c r="M988">
        <v>6.11822379771281</v>
      </c>
      <c r="N988">
        <v>3.8482999801635742</v>
      </c>
      <c r="O988">
        <v>45</v>
      </c>
    </row>
    <row r="989" spans="1:15" x14ac:dyDescent="0.45">
      <c r="A989" t="s">
        <v>71</v>
      </c>
      <c r="B989">
        <v>2018</v>
      </c>
      <c r="C989" t="s">
        <v>3547</v>
      </c>
      <c r="D989" t="s">
        <v>3560</v>
      </c>
      <c r="E989" t="s">
        <v>106</v>
      </c>
      <c r="F989">
        <v>0</v>
      </c>
      <c r="G989">
        <v>0</v>
      </c>
      <c r="I989">
        <v>0</v>
      </c>
      <c r="J989">
        <v>0</v>
      </c>
      <c r="K989">
        <v>0</v>
      </c>
      <c r="L989">
        <v>0</v>
      </c>
      <c r="M989">
        <v>0</v>
      </c>
      <c r="O989">
        <v>60</v>
      </c>
    </row>
    <row r="990" spans="1:15" x14ac:dyDescent="0.45">
      <c r="A990" t="s">
        <v>71</v>
      </c>
      <c r="B990">
        <v>2018</v>
      </c>
      <c r="C990" t="s">
        <v>3547</v>
      </c>
      <c r="D990" t="s">
        <v>3561</v>
      </c>
      <c r="E990" t="s">
        <v>106</v>
      </c>
      <c r="F990">
        <v>3783.468505859375</v>
      </c>
      <c r="G990">
        <v>135.99337768554688</v>
      </c>
      <c r="H990">
        <v>37.040206909179688</v>
      </c>
      <c r="I990">
        <v>0</v>
      </c>
      <c r="J990">
        <v>8.9999999999999998E-4</v>
      </c>
      <c r="K990">
        <v>2.8000000000000001E-2</v>
      </c>
      <c r="L990">
        <v>0</v>
      </c>
      <c r="M990">
        <v>30.19849</v>
      </c>
      <c r="N990">
        <v>3.0601999759674072</v>
      </c>
      <c r="O990">
        <v>60</v>
      </c>
    </row>
    <row r="991" spans="1:15" x14ac:dyDescent="0.45">
      <c r="A991" t="s">
        <v>71</v>
      </c>
      <c r="B991">
        <v>2018</v>
      </c>
      <c r="C991" t="s">
        <v>3547</v>
      </c>
      <c r="D991" t="s">
        <v>3562</v>
      </c>
      <c r="E991" t="s">
        <v>106</v>
      </c>
      <c r="F991">
        <v>0</v>
      </c>
      <c r="G991">
        <v>0</v>
      </c>
      <c r="I991">
        <v>0</v>
      </c>
      <c r="J991">
        <v>0</v>
      </c>
      <c r="K991">
        <v>0</v>
      </c>
      <c r="L991">
        <v>0</v>
      </c>
      <c r="M991">
        <v>0</v>
      </c>
      <c r="O991">
        <v>60</v>
      </c>
    </row>
    <row r="992" spans="1:15" x14ac:dyDescent="0.45">
      <c r="A992" t="s">
        <v>71</v>
      </c>
      <c r="B992">
        <v>2018</v>
      </c>
      <c r="C992" t="s">
        <v>3600</v>
      </c>
      <c r="D992" t="s">
        <v>3601</v>
      </c>
      <c r="E992" t="s">
        <v>266</v>
      </c>
      <c r="F992">
        <v>113999</v>
      </c>
      <c r="G992">
        <v>5285.60009765625</v>
      </c>
      <c r="H992">
        <v>30.100982666015625</v>
      </c>
      <c r="I992">
        <v>0</v>
      </c>
      <c r="J992">
        <v>5.0000000000000001E-4</v>
      </c>
      <c r="K992">
        <v>6.1100000000000002E-2</v>
      </c>
      <c r="L992">
        <v>0</v>
      </c>
      <c r="M992">
        <v>14458</v>
      </c>
      <c r="N992">
        <v>3.3661000728607178</v>
      </c>
      <c r="O992">
        <v>60</v>
      </c>
    </row>
    <row r="993" spans="1:15" x14ac:dyDescent="0.45">
      <c r="A993" t="s">
        <v>71</v>
      </c>
      <c r="B993">
        <v>2018</v>
      </c>
      <c r="C993" t="s">
        <v>3600</v>
      </c>
      <c r="D993" t="s">
        <v>3602</v>
      </c>
      <c r="E993" t="s">
        <v>266</v>
      </c>
      <c r="F993">
        <v>598</v>
      </c>
      <c r="G993">
        <v>0</v>
      </c>
      <c r="H993">
        <v>0.8913043737411499</v>
      </c>
      <c r="I993">
        <v>0</v>
      </c>
      <c r="J993">
        <v>0</v>
      </c>
      <c r="K993">
        <v>0</v>
      </c>
      <c r="L993">
        <v>0</v>
      </c>
      <c r="M993">
        <v>0</v>
      </c>
      <c r="N993">
        <v>4</v>
      </c>
      <c r="O993">
        <v>60</v>
      </c>
    </row>
    <row r="994" spans="1:15" x14ac:dyDescent="0.45">
      <c r="A994" t="s">
        <v>71</v>
      </c>
      <c r="B994">
        <v>2018</v>
      </c>
      <c r="C994" t="s">
        <v>3600</v>
      </c>
      <c r="D994" t="s">
        <v>3541</v>
      </c>
      <c r="E994" t="s">
        <v>266</v>
      </c>
      <c r="F994">
        <v>6678</v>
      </c>
      <c r="G994">
        <v>969.5999755859375</v>
      </c>
      <c r="H994">
        <v>29.610361099243164</v>
      </c>
      <c r="I994">
        <v>1E-4</v>
      </c>
      <c r="J994">
        <v>1.67E-2</v>
      </c>
      <c r="K994">
        <v>9.6500000000000002E-2</v>
      </c>
      <c r="L994">
        <v>0</v>
      </c>
      <c r="M994">
        <v>2451</v>
      </c>
      <c r="N994">
        <v>3.0420000553131104</v>
      </c>
      <c r="O994">
        <v>45</v>
      </c>
    </row>
    <row r="995" spans="1:15" x14ac:dyDescent="0.45">
      <c r="A995" t="s">
        <v>71</v>
      </c>
      <c r="B995">
        <v>2018</v>
      </c>
      <c r="C995" t="s">
        <v>3548</v>
      </c>
      <c r="D995" t="s">
        <v>3563</v>
      </c>
      <c r="E995" t="s">
        <v>266</v>
      </c>
      <c r="F995">
        <v>12656</v>
      </c>
      <c r="H995">
        <v>31.854021072387695</v>
      </c>
      <c r="I995">
        <v>3.9399999999999998E-2</v>
      </c>
      <c r="J995">
        <v>1.7000000000000001E-2</v>
      </c>
      <c r="K995">
        <v>4.3700000000000003E-2</v>
      </c>
      <c r="L995">
        <v>0</v>
      </c>
      <c r="M995">
        <v>120</v>
      </c>
      <c r="N995">
        <v>2.9890000820159912</v>
      </c>
    </row>
    <row r="996" spans="1:15" x14ac:dyDescent="0.45">
      <c r="A996" t="s">
        <v>71</v>
      </c>
      <c r="B996">
        <v>2018</v>
      </c>
      <c r="C996" t="s">
        <v>196</v>
      </c>
      <c r="D996" t="s">
        <v>3564</v>
      </c>
      <c r="E996" t="s">
        <v>266</v>
      </c>
      <c r="F996">
        <v>164</v>
      </c>
      <c r="G996">
        <v>10.600000381469727</v>
      </c>
      <c r="H996">
        <v>17.828025817871094</v>
      </c>
      <c r="I996">
        <v>0</v>
      </c>
      <c r="J996">
        <v>0</v>
      </c>
      <c r="K996">
        <v>0</v>
      </c>
      <c r="L996">
        <v>0</v>
      </c>
      <c r="M996">
        <v>7</v>
      </c>
      <c r="N996">
        <v>3.5122001171112061</v>
      </c>
      <c r="O996">
        <v>45</v>
      </c>
    </row>
    <row r="997" spans="1:15" x14ac:dyDescent="0.45">
      <c r="A997" t="s">
        <v>71</v>
      </c>
      <c r="B997">
        <v>2018</v>
      </c>
      <c r="C997" t="s">
        <v>196</v>
      </c>
      <c r="D997" t="s">
        <v>3565</v>
      </c>
      <c r="E997" t="s">
        <v>266</v>
      </c>
      <c r="F997">
        <v>252</v>
      </c>
      <c r="G997">
        <v>0</v>
      </c>
      <c r="H997">
        <v>10.607142448425293</v>
      </c>
      <c r="I997">
        <v>0</v>
      </c>
      <c r="J997">
        <v>0</v>
      </c>
      <c r="K997">
        <v>0.11360000000000001</v>
      </c>
      <c r="L997">
        <v>0</v>
      </c>
      <c r="M997">
        <v>0</v>
      </c>
      <c r="N997">
        <v>3.182499885559082</v>
      </c>
      <c r="O997">
        <v>40</v>
      </c>
    </row>
    <row r="998" spans="1:15" x14ac:dyDescent="0.45">
      <c r="A998" t="s">
        <v>71</v>
      </c>
      <c r="B998">
        <v>2018</v>
      </c>
      <c r="C998" t="s">
        <v>196</v>
      </c>
      <c r="D998" t="s">
        <v>3566</v>
      </c>
      <c r="E998" t="s">
        <v>266</v>
      </c>
      <c r="F998">
        <v>6193</v>
      </c>
      <c r="G998">
        <v>1223.4000244140625</v>
      </c>
      <c r="H998">
        <v>22.897008895874023</v>
      </c>
      <c r="I998">
        <v>1.5599999999999999E-2</v>
      </c>
      <c r="J998">
        <v>1.4E-2</v>
      </c>
      <c r="K998">
        <v>3.9300000000000002E-2</v>
      </c>
      <c r="L998">
        <v>0</v>
      </c>
      <c r="M998">
        <v>8</v>
      </c>
      <c r="N998">
        <v>3.2263998985290527</v>
      </c>
      <c r="O998">
        <v>40</v>
      </c>
    </row>
    <row r="999" spans="1:15" x14ac:dyDescent="0.45">
      <c r="A999" t="s">
        <v>71</v>
      </c>
      <c r="B999">
        <v>2018</v>
      </c>
      <c r="C999" t="s">
        <v>196</v>
      </c>
      <c r="D999" t="s">
        <v>3567</v>
      </c>
      <c r="E999" t="s">
        <v>266</v>
      </c>
      <c r="F999">
        <v>3464</v>
      </c>
      <c r="G999">
        <v>1803</v>
      </c>
      <c r="H999">
        <v>33.013389587402344</v>
      </c>
      <c r="I999">
        <v>5.3E-3</v>
      </c>
      <c r="J999">
        <v>2.8999999999999998E-3</v>
      </c>
      <c r="K999">
        <v>8.0199999999999994E-2</v>
      </c>
      <c r="L999">
        <v>0</v>
      </c>
      <c r="M999">
        <v>103</v>
      </c>
      <c r="N999">
        <v>3.0467000007629395</v>
      </c>
      <c r="O999">
        <v>35</v>
      </c>
    </row>
    <row r="1000" spans="1:15" x14ac:dyDescent="0.45">
      <c r="A1000" t="s">
        <v>71</v>
      </c>
      <c r="B1000">
        <v>2018</v>
      </c>
      <c r="C1000" t="s">
        <v>196</v>
      </c>
      <c r="D1000" t="s">
        <v>3568</v>
      </c>
      <c r="E1000" t="s">
        <v>266</v>
      </c>
      <c r="F1000">
        <v>10118</v>
      </c>
      <c r="G1000">
        <v>2084.800048828125</v>
      </c>
      <c r="H1000">
        <v>19.394397735595703</v>
      </c>
      <c r="I1000">
        <v>2.4400000000000002E-2</v>
      </c>
      <c r="J1000">
        <v>1.7999999999999999E-2</v>
      </c>
      <c r="K1000">
        <v>9.1300000000000006E-2</v>
      </c>
      <c r="L1000">
        <v>0</v>
      </c>
      <c r="M1000">
        <v>194</v>
      </c>
      <c r="N1000">
        <v>3.2079999446868896</v>
      </c>
      <c r="O1000">
        <v>35</v>
      </c>
    </row>
    <row r="1001" spans="1:15" x14ac:dyDescent="0.45">
      <c r="A1001" t="s">
        <v>71</v>
      </c>
      <c r="B1001">
        <v>2018</v>
      </c>
      <c r="C1001" t="s">
        <v>3549</v>
      </c>
      <c r="D1001" t="s">
        <v>3569</v>
      </c>
      <c r="E1001" t="s">
        <v>266</v>
      </c>
      <c r="F1001">
        <v>14098</v>
      </c>
      <c r="G1001">
        <v>1801</v>
      </c>
      <c r="H1001">
        <v>23.358966827392578</v>
      </c>
      <c r="I1001">
        <v>5.1900000000000002E-2</v>
      </c>
      <c r="J1001">
        <v>1.66E-2</v>
      </c>
      <c r="K1001">
        <v>6.9699999999999998E-2</v>
      </c>
      <c r="L1001">
        <v>0</v>
      </c>
      <c r="M1001">
        <v>2</v>
      </c>
      <c r="N1001">
        <v>3.2211000919342041</v>
      </c>
      <c r="O1001">
        <v>45</v>
      </c>
    </row>
    <row r="1002" spans="1:15" x14ac:dyDescent="0.45">
      <c r="A1002" t="s">
        <v>71</v>
      </c>
      <c r="B1002">
        <v>2018</v>
      </c>
      <c r="C1002" t="s">
        <v>3549</v>
      </c>
      <c r="D1002" t="s">
        <v>3570</v>
      </c>
      <c r="E1002" t="s">
        <v>266</v>
      </c>
      <c r="F1002">
        <v>7565</v>
      </c>
      <c r="G1002">
        <v>721.20001220703125</v>
      </c>
      <c r="H1002">
        <v>21.689062118530273</v>
      </c>
      <c r="I1002">
        <v>1.77E-2</v>
      </c>
      <c r="J1002">
        <v>8.8999999999999999E-3</v>
      </c>
      <c r="K1002">
        <v>8.1299999999999997E-2</v>
      </c>
      <c r="L1002">
        <v>0</v>
      </c>
      <c r="M1002">
        <v>4</v>
      </c>
      <c r="N1002">
        <v>3.1867001056671143</v>
      </c>
      <c r="O1002">
        <v>45</v>
      </c>
    </row>
    <row r="1003" spans="1:15" x14ac:dyDescent="0.45">
      <c r="A1003" t="s">
        <v>71</v>
      </c>
      <c r="B1003">
        <v>2018</v>
      </c>
      <c r="C1003" t="s">
        <v>3549</v>
      </c>
      <c r="D1003" t="s">
        <v>3571</v>
      </c>
      <c r="E1003" t="s">
        <v>266</v>
      </c>
      <c r="F1003">
        <v>12</v>
      </c>
      <c r="G1003">
        <v>0</v>
      </c>
      <c r="H1003">
        <v>8.0833330154418945</v>
      </c>
      <c r="I1003">
        <v>0</v>
      </c>
      <c r="J1003">
        <v>0</v>
      </c>
      <c r="K1003">
        <v>0</v>
      </c>
      <c r="L1003">
        <v>0</v>
      </c>
      <c r="M1003">
        <v>0</v>
      </c>
      <c r="N1003">
        <v>3.9166998863220215</v>
      </c>
      <c r="O1003">
        <v>45</v>
      </c>
    </row>
    <row r="1004" spans="1:15" x14ac:dyDescent="0.45">
      <c r="A1004" t="s">
        <v>71</v>
      </c>
      <c r="B1004">
        <v>2018</v>
      </c>
      <c r="C1004" t="s">
        <v>3550</v>
      </c>
      <c r="D1004" t="s">
        <v>3572</v>
      </c>
      <c r="E1004" t="s">
        <v>106</v>
      </c>
      <c r="F1004">
        <v>6049.37109375</v>
      </c>
      <c r="G1004">
        <v>23.43524169921875</v>
      </c>
      <c r="H1004">
        <v>25.999746322631836</v>
      </c>
      <c r="I1004">
        <v>5.0000000000000001E-3</v>
      </c>
      <c r="J1004">
        <v>1.89E-2</v>
      </c>
      <c r="K1004">
        <v>2.3900000000000001E-2</v>
      </c>
      <c r="L1004">
        <v>0</v>
      </c>
      <c r="M1004">
        <v>20.717824764080699</v>
      </c>
      <c r="N1004">
        <v>3.3382000923156738</v>
      </c>
      <c r="O1004">
        <v>70</v>
      </c>
    </row>
    <row r="1005" spans="1:15" x14ac:dyDescent="0.45">
      <c r="A1005" t="s">
        <v>71</v>
      </c>
      <c r="B1005">
        <v>2018</v>
      </c>
      <c r="C1005" t="s">
        <v>3551</v>
      </c>
      <c r="D1005" t="s">
        <v>3573</v>
      </c>
      <c r="E1005" t="s">
        <v>106</v>
      </c>
      <c r="F1005">
        <v>4162.73193359375</v>
      </c>
      <c r="G1005">
        <v>109.54086303710938</v>
      </c>
      <c r="H1005">
        <v>36.812721252441406</v>
      </c>
      <c r="I1005">
        <v>0</v>
      </c>
      <c r="J1005">
        <v>0</v>
      </c>
      <c r="K1005">
        <v>2.3E-3</v>
      </c>
      <c r="L1005">
        <v>0</v>
      </c>
      <c r="M1005">
        <v>68.2052159999987</v>
      </c>
      <c r="N1005">
        <v>3.0555999279022217</v>
      </c>
      <c r="O1005">
        <v>60</v>
      </c>
    </row>
    <row r="1006" spans="1:15" x14ac:dyDescent="0.45">
      <c r="A1006" t="s">
        <v>71</v>
      </c>
      <c r="B1006">
        <v>2018</v>
      </c>
      <c r="C1006" t="s">
        <v>3552</v>
      </c>
      <c r="D1006" t="s">
        <v>3574</v>
      </c>
      <c r="E1006" t="s">
        <v>106</v>
      </c>
      <c r="F1006">
        <v>0</v>
      </c>
      <c r="G1006">
        <v>0</v>
      </c>
      <c r="I1006">
        <v>0</v>
      </c>
      <c r="J1006">
        <v>0</v>
      </c>
      <c r="K1006">
        <v>0</v>
      </c>
      <c r="L1006">
        <v>0</v>
      </c>
      <c r="M1006">
        <v>0</v>
      </c>
      <c r="O1006">
        <v>70</v>
      </c>
    </row>
    <row r="1007" spans="1:15" x14ac:dyDescent="0.45">
      <c r="A1007" t="s">
        <v>71</v>
      </c>
      <c r="B1007">
        <v>2018</v>
      </c>
      <c r="C1007" t="s">
        <v>3552</v>
      </c>
      <c r="D1007" t="s">
        <v>3575</v>
      </c>
      <c r="E1007" t="s">
        <v>106</v>
      </c>
      <c r="F1007">
        <v>17.142999649047852</v>
      </c>
      <c r="G1007">
        <v>0</v>
      </c>
      <c r="H1007">
        <v>44.970733642578125</v>
      </c>
      <c r="I1007">
        <v>0</v>
      </c>
      <c r="J1007">
        <v>0</v>
      </c>
      <c r="K1007">
        <v>0</v>
      </c>
      <c r="L1007">
        <v>0</v>
      </c>
      <c r="M1007">
        <v>0</v>
      </c>
      <c r="N1007">
        <v>3.0613000392913818</v>
      </c>
      <c r="O1007">
        <v>70</v>
      </c>
    </row>
    <row r="1008" spans="1:15" x14ac:dyDescent="0.45">
      <c r="A1008" t="s">
        <v>71</v>
      </c>
      <c r="B1008">
        <v>2018</v>
      </c>
      <c r="C1008" t="s">
        <v>3552</v>
      </c>
      <c r="D1008" t="s">
        <v>3576</v>
      </c>
      <c r="E1008" t="s">
        <v>106</v>
      </c>
      <c r="F1008">
        <v>4.0000001899898052E-3</v>
      </c>
      <c r="G1008">
        <v>0</v>
      </c>
      <c r="H1008">
        <v>35.700729370117188</v>
      </c>
      <c r="I1008">
        <v>0</v>
      </c>
      <c r="J1008">
        <v>0</v>
      </c>
      <c r="K1008">
        <v>0</v>
      </c>
      <c r="L1008">
        <v>0</v>
      </c>
      <c r="M1008">
        <v>0</v>
      </c>
      <c r="O1008">
        <v>70</v>
      </c>
    </row>
    <row r="1009" spans="1:15" x14ac:dyDescent="0.45">
      <c r="A1009" t="s">
        <v>71</v>
      </c>
      <c r="B1009">
        <v>2018</v>
      </c>
      <c r="C1009" t="s">
        <v>3552</v>
      </c>
      <c r="D1009" t="s">
        <v>3577</v>
      </c>
      <c r="E1009" t="s">
        <v>106</v>
      </c>
      <c r="F1009">
        <v>30.319000244140625</v>
      </c>
      <c r="G1009">
        <v>0</v>
      </c>
      <c r="H1009">
        <v>17.197244644165039</v>
      </c>
      <c r="I1009">
        <v>0</v>
      </c>
      <c r="J1009">
        <v>0</v>
      </c>
      <c r="K1009">
        <v>0</v>
      </c>
      <c r="L1009">
        <v>0</v>
      </c>
      <c r="M1009">
        <v>0</v>
      </c>
      <c r="N1009">
        <v>3.7204000949859619</v>
      </c>
      <c r="O1009">
        <v>45</v>
      </c>
    </row>
    <row r="1010" spans="1:15" x14ac:dyDescent="0.45">
      <c r="A1010" t="s">
        <v>71</v>
      </c>
      <c r="B1010">
        <v>2018</v>
      </c>
      <c r="C1010" t="s">
        <v>3552</v>
      </c>
      <c r="D1010" t="s">
        <v>3578</v>
      </c>
      <c r="E1010" t="s">
        <v>106</v>
      </c>
      <c r="F1010">
        <v>2.4149999618530273</v>
      </c>
      <c r="G1010">
        <v>0</v>
      </c>
      <c r="H1010">
        <v>52.384784698486328</v>
      </c>
      <c r="I1010">
        <v>0</v>
      </c>
      <c r="J1010">
        <v>0</v>
      </c>
      <c r="K1010">
        <v>0</v>
      </c>
      <c r="L1010">
        <v>0</v>
      </c>
      <c r="M1010">
        <v>0</v>
      </c>
      <c r="N1010">
        <v>3</v>
      </c>
      <c r="O1010">
        <v>70</v>
      </c>
    </row>
    <row r="1011" spans="1:15" x14ac:dyDescent="0.45">
      <c r="A1011" t="s">
        <v>71</v>
      </c>
      <c r="B1011">
        <v>2018</v>
      </c>
      <c r="C1011" t="s">
        <v>3552</v>
      </c>
      <c r="D1011" t="s">
        <v>3579</v>
      </c>
      <c r="E1011" t="s">
        <v>106</v>
      </c>
      <c r="F1011">
        <v>144.98500061035156</v>
      </c>
      <c r="G1011">
        <v>0</v>
      </c>
      <c r="H1011">
        <v>43.21087646484375</v>
      </c>
      <c r="I1011">
        <v>0</v>
      </c>
      <c r="J1011">
        <v>0</v>
      </c>
      <c r="K1011">
        <v>0</v>
      </c>
      <c r="L1011">
        <v>0</v>
      </c>
      <c r="M1011">
        <v>0</v>
      </c>
      <c r="N1011">
        <v>3.0401999950408936</v>
      </c>
      <c r="O1011">
        <v>70</v>
      </c>
    </row>
    <row r="1012" spans="1:15" x14ac:dyDescent="0.45">
      <c r="A1012" t="s">
        <v>71</v>
      </c>
      <c r="B1012">
        <v>2018</v>
      </c>
      <c r="C1012" t="s">
        <v>3552</v>
      </c>
      <c r="D1012" t="s">
        <v>3580</v>
      </c>
      <c r="E1012" t="s">
        <v>106</v>
      </c>
      <c r="F1012">
        <v>49.779438018798828</v>
      </c>
      <c r="G1012">
        <v>9.9523143768310547</v>
      </c>
      <c r="H1012">
        <v>59.885379791259766</v>
      </c>
      <c r="I1012">
        <v>0</v>
      </c>
      <c r="J1012">
        <v>0.38450000000000001</v>
      </c>
      <c r="K1012">
        <v>0.626</v>
      </c>
      <c r="L1012">
        <v>0</v>
      </c>
      <c r="M1012">
        <v>3.3092516931547702E-2</v>
      </c>
      <c r="N1012">
        <v>2.6459000110626221</v>
      </c>
      <c r="O1012">
        <v>70</v>
      </c>
    </row>
    <row r="1013" spans="1:15" x14ac:dyDescent="0.45">
      <c r="A1013" t="s">
        <v>71</v>
      </c>
      <c r="B1013">
        <v>2018</v>
      </c>
      <c r="C1013" t="s">
        <v>3552</v>
      </c>
      <c r="D1013" t="s">
        <v>3581</v>
      </c>
      <c r="E1013" t="s">
        <v>106</v>
      </c>
      <c r="F1013">
        <v>346.3800048828125</v>
      </c>
      <c r="G1013">
        <v>7.903872013092041</v>
      </c>
      <c r="H1013">
        <v>14.943936347961426</v>
      </c>
      <c r="I1013">
        <v>3.8999999999999998E-3</v>
      </c>
      <c r="J1013">
        <v>1.6000000000000001E-3</v>
      </c>
      <c r="K1013">
        <v>5.4999999999999997E-3</v>
      </c>
      <c r="L1013">
        <v>0</v>
      </c>
      <c r="M1013">
        <v>0.31539792742227801</v>
      </c>
      <c r="N1013">
        <v>3.7546000480651855</v>
      </c>
      <c r="O1013">
        <v>45</v>
      </c>
    </row>
    <row r="1014" spans="1:15" x14ac:dyDescent="0.45">
      <c r="A1014" t="s">
        <v>71</v>
      </c>
      <c r="B1014">
        <v>2018</v>
      </c>
      <c r="C1014" t="s">
        <v>3552</v>
      </c>
      <c r="D1014" t="s">
        <v>3582</v>
      </c>
      <c r="E1014" t="s">
        <v>106</v>
      </c>
      <c r="F1014">
        <v>11.960433006286621</v>
      </c>
      <c r="G1014">
        <v>0</v>
      </c>
      <c r="H1014">
        <v>33.459403991699219</v>
      </c>
      <c r="I1014">
        <v>0</v>
      </c>
      <c r="J1014">
        <v>0</v>
      </c>
      <c r="K1014">
        <v>0</v>
      </c>
      <c r="L1014">
        <v>0</v>
      </c>
      <c r="M1014">
        <v>0</v>
      </c>
      <c r="N1014">
        <v>3</v>
      </c>
      <c r="O1014">
        <v>70</v>
      </c>
    </row>
    <row r="1015" spans="1:15" x14ac:dyDescent="0.45">
      <c r="A1015" t="s">
        <v>71</v>
      </c>
      <c r="B1015">
        <v>2018</v>
      </c>
      <c r="C1015" t="s">
        <v>3553</v>
      </c>
      <c r="D1015" t="s">
        <v>3583</v>
      </c>
      <c r="E1015" t="s">
        <v>106</v>
      </c>
      <c r="F1015">
        <v>26.618999481201172</v>
      </c>
      <c r="G1015">
        <v>0</v>
      </c>
      <c r="H1015">
        <v>36.679851531982422</v>
      </c>
      <c r="I1015">
        <v>0</v>
      </c>
      <c r="J1015">
        <v>0</v>
      </c>
      <c r="K1015">
        <v>0</v>
      </c>
      <c r="L1015">
        <v>0</v>
      </c>
      <c r="M1015">
        <v>0</v>
      </c>
      <c r="N1015">
        <v>3.276900053024292</v>
      </c>
      <c r="O1015">
        <v>60</v>
      </c>
    </row>
    <row r="1016" spans="1:15" x14ac:dyDescent="0.45">
      <c r="A1016" t="s">
        <v>71</v>
      </c>
      <c r="B1016">
        <v>2018</v>
      </c>
      <c r="C1016" t="s">
        <v>3553</v>
      </c>
      <c r="D1016" t="s">
        <v>3584</v>
      </c>
      <c r="E1016" t="s">
        <v>106</v>
      </c>
      <c r="F1016">
        <v>369.61300659179688</v>
      </c>
      <c r="G1016">
        <v>24.925987243652344</v>
      </c>
      <c r="H1016">
        <v>41.373527526855469</v>
      </c>
      <c r="I1016">
        <v>1.1999999999999999E-3</v>
      </c>
      <c r="J1016">
        <v>0</v>
      </c>
      <c r="K1016">
        <v>1.1999999999999999E-3</v>
      </c>
      <c r="L1016">
        <v>0</v>
      </c>
      <c r="M1016">
        <v>0.10845299999999999</v>
      </c>
      <c r="N1016">
        <v>3.0813999176025391</v>
      </c>
      <c r="O1016">
        <v>60</v>
      </c>
    </row>
    <row r="1017" spans="1:15" x14ac:dyDescent="0.45">
      <c r="A1017" t="s">
        <v>71</v>
      </c>
      <c r="B1017">
        <v>2018</v>
      </c>
      <c r="C1017" t="s">
        <v>3554</v>
      </c>
      <c r="D1017" t="s">
        <v>3585</v>
      </c>
      <c r="E1017" t="s">
        <v>266</v>
      </c>
      <c r="F1017">
        <v>238</v>
      </c>
      <c r="G1017">
        <v>5.5999999046325684</v>
      </c>
      <c r="H1017">
        <v>11.008403778076172</v>
      </c>
      <c r="I1017">
        <v>0</v>
      </c>
      <c r="J1017">
        <v>0</v>
      </c>
      <c r="K1017">
        <v>0.14530000000000001</v>
      </c>
      <c r="L1017">
        <v>0</v>
      </c>
      <c r="M1017">
        <v>0</v>
      </c>
      <c r="N1017">
        <v>3.709399938583374</v>
      </c>
      <c r="O1017">
        <v>45</v>
      </c>
    </row>
    <row r="1018" spans="1:15" x14ac:dyDescent="0.45">
      <c r="A1018" t="s">
        <v>71</v>
      </c>
      <c r="B1018">
        <v>2018</v>
      </c>
      <c r="C1018" t="s">
        <v>3554</v>
      </c>
      <c r="D1018" t="s">
        <v>3586</v>
      </c>
      <c r="E1018" t="s">
        <v>266</v>
      </c>
      <c r="F1018">
        <v>158</v>
      </c>
      <c r="G1018">
        <v>71.599998474121094</v>
      </c>
      <c r="H1018">
        <v>32.930377960205078</v>
      </c>
      <c r="I1018">
        <v>0</v>
      </c>
      <c r="J1018">
        <v>8.9200000000000002E-2</v>
      </c>
      <c r="K1018">
        <v>0.2278</v>
      </c>
      <c r="L1018">
        <v>0</v>
      </c>
      <c r="M1018">
        <v>0</v>
      </c>
      <c r="N1018">
        <v>3.1719000339508057</v>
      </c>
      <c r="O1018">
        <v>40</v>
      </c>
    </row>
    <row r="1019" spans="1:15" x14ac:dyDescent="0.45">
      <c r="A1019" t="s">
        <v>71</v>
      </c>
      <c r="B1019">
        <v>2018</v>
      </c>
      <c r="C1019" t="s">
        <v>3554</v>
      </c>
      <c r="D1019" t="s">
        <v>3587</v>
      </c>
      <c r="E1019" t="s">
        <v>266</v>
      </c>
      <c r="F1019">
        <v>1369</v>
      </c>
      <c r="G1019">
        <v>491.39999389648438</v>
      </c>
      <c r="H1019">
        <v>24.566837310791016</v>
      </c>
      <c r="I1019">
        <v>0</v>
      </c>
      <c r="J1019">
        <v>0.1166</v>
      </c>
      <c r="K1019">
        <v>0.27750000000000002</v>
      </c>
      <c r="L1019">
        <v>0</v>
      </c>
      <c r="M1019">
        <v>0</v>
      </c>
      <c r="N1019">
        <v>3.2988998889923096</v>
      </c>
      <c r="O1019">
        <v>35</v>
      </c>
    </row>
    <row r="1020" spans="1:15" x14ac:dyDescent="0.45">
      <c r="A1020" t="s">
        <v>71</v>
      </c>
      <c r="B1020">
        <v>2018</v>
      </c>
      <c r="C1020" t="s">
        <v>3554</v>
      </c>
      <c r="D1020" t="s">
        <v>3588</v>
      </c>
      <c r="E1020" t="s">
        <v>266</v>
      </c>
      <c r="F1020">
        <v>0</v>
      </c>
      <c r="G1020">
        <v>0</v>
      </c>
      <c r="I1020">
        <v>0</v>
      </c>
      <c r="J1020">
        <v>0</v>
      </c>
      <c r="K1020">
        <v>0</v>
      </c>
      <c r="L1020">
        <v>0</v>
      </c>
      <c r="M1020">
        <v>0</v>
      </c>
      <c r="O1020">
        <v>35</v>
      </c>
    </row>
    <row r="1021" spans="1:15" x14ac:dyDescent="0.45">
      <c r="A1021" t="s">
        <v>71</v>
      </c>
      <c r="B1021">
        <v>2018</v>
      </c>
      <c r="C1021" t="s">
        <v>3554</v>
      </c>
      <c r="D1021" t="s">
        <v>3589</v>
      </c>
      <c r="E1021" t="s">
        <v>266</v>
      </c>
      <c r="F1021">
        <v>9</v>
      </c>
      <c r="G1021">
        <v>0</v>
      </c>
      <c r="H1021">
        <v>13.55555534362793</v>
      </c>
      <c r="I1021">
        <v>0</v>
      </c>
      <c r="J1021">
        <v>0</v>
      </c>
      <c r="K1021">
        <v>0</v>
      </c>
      <c r="L1021">
        <v>0</v>
      </c>
      <c r="M1021">
        <v>0</v>
      </c>
      <c r="N1021">
        <v>3</v>
      </c>
      <c r="O1021">
        <v>40</v>
      </c>
    </row>
    <row r="1022" spans="1:15" x14ac:dyDescent="0.45">
      <c r="A1022" t="s">
        <v>71</v>
      </c>
      <c r="B1022">
        <v>2018</v>
      </c>
      <c r="C1022" t="s">
        <v>3554</v>
      </c>
      <c r="D1022" t="s">
        <v>3590</v>
      </c>
      <c r="E1022" t="s">
        <v>266</v>
      </c>
      <c r="F1022">
        <v>0</v>
      </c>
      <c r="G1022">
        <v>0</v>
      </c>
      <c r="I1022">
        <v>0</v>
      </c>
      <c r="J1022">
        <v>0</v>
      </c>
      <c r="K1022">
        <v>0</v>
      </c>
      <c r="L1022">
        <v>0</v>
      </c>
      <c r="M1022">
        <v>0</v>
      </c>
      <c r="O1022">
        <v>35</v>
      </c>
    </row>
    <row r="1023" spans="1:15" x14ac:dyDescent="0.45">
      <c r="A1023" t="s">
        <v>71</v>
      </c>
      <c r="B1023">
        <v>2018</v>
      </c>
      <c r="C1023" t="s">
        <v>3554</v>
      </c>
      <c r="D1023" t="s">
        <v>3591</v>
      </c>
      <c r="E1023" t="s">
        <v>266</v>
      </c>
      <c r="F1023">
        <v>301</v>
      </c>
      <c r="G1023">
        <v>190.19999694824219</v>
      </c>
      <c r="H1023">
        <v>35.242523193359375</v>
      </c>
      <c r="I1023">
        <v>0</v>
      </c>
      <c r="J1023">
        <v>0</v>
      </c>
      <c r="K1023">
        <v>0</v>
      </c>
      <c r="L1023">
        <v>0</v>
      </c>
      <c r="M1023">
        <v>0</v>
      </c>
      <c r="N1023">
        <v>3</v>
      </c>
      <c r="O1023">
        <v>35</v>
      </c>
    </row>
    <row r="1024" spans="1:15" x14ac:dyDescent="0.45">
      <c r="A1024" t="s">
        <v>71</v>
      </c>
      <c r="B1024">
        <v>2018</v>
      </c>
      <c r="C1024" t="s">
        <v>3554</v>
      </c>
      <c r="D1024" t="s">
        <v>3592</v>
      </c>
      <c r="E1024" t="s">
        <v>266</v>
      </c>
      <c r="F1024">
        <v>20</v>
      </c>
      <c r="G1024">
        <v>0</v>
      </c>
      <c r="H1024">
        <v>12</v>
      </c>
      <c r="I1024">
        <v>0</v>
      </c>
      <c r="J1024">
        <v>0</v>
      </c>
      <c r="K1024">
        <v>0</v>
      </c>
      <c r="L1024">
        <v>0</v>
      </c>
      <c r="M1024">
        <v>0</v>
      </c>
      <c r="N1024">
        <v>3.5499999523162842</v>
      </c>
      <c r="O1024">
        <v>35</v>
      </c>
    </row>
    <row r="1025" spans="1:15" x14ac:dyDescent="0.45">
      <c r="A1025" t="s">
        <v>71</v>
      </c>
      <c r="B1025">
        <v>2018</v>
      </c>
      <c r="C1025" t="s">
        <v>3554</v>
      </c>
      <c r="D1025" t="s">
        <v>3593</v>
      </c>
      <c r="E1025" t="s">
        <v>266</v>
      </c>
      <c r="F1025">
        <v>2</v>
      </c>
      <c r="G1025">
        <v>0</v>
      </c>
      <c r="H1025">
        <v>23</v>
      </c>
      <c r="I1025">
        <v>0</v>
      </c>
      <c r="J1025">
        <v>0</v>
      </c>
      <c r="K1025">
        <v>0</v>
      </c>
      <c r="L1025">
        <v>0</v>
      </c>
      <c r="M1025">
        <v>0</v>
      </c>
      <c r="N1025">
        <v>3</v>
      </c>
      <c r="O1025">
        <v>40</v>
      </c>
    </row>
    <row r="1026" spans="1:15" x14ac:dyDescent="0.45">
      <c r="A1026" t="s">
        <v>71</v>
      </c>
      <c r="B1026">
        <v>2018</v>
      </c>
      <c r="C1026" t="s">
        <v>3555</v>
      </c>
      <c r="D1026" t="s">
        <v>3594</v>
      </c>
      <c r="E1026" t="s">
        <v>266</v>
      </c>
      <c r="F1026">
        <v>216</v>
      </c>
      <c r="G1026">
        <v>90.099998474121094</v>
      </c>
      <c r="H1026">
        <v>31.68055534362793</v>
      </c>
      <c r="I1026">
        <v>0</v>
      </c>
      <c r="J1026">
        <v>3.2399999999999998E-2</v>
      </c>
      <c r="K1026">
        <v>8.3299999999999999E-2</v>
      </c>
      <c r="L1026">
        <v>0</v>
      </c>
      <c r="M1026">
        <v>0</v>
      </c>
      <c r="N1026">
        <v>3.2130000591278076</v>
      </c>
      <c r="O1026">
        <v>40</v>
      </c>
    </row>
    <row r="1027" spans="1:15" x14ac:dyDescent="0.45">
      <c r="A1027" t="s">
        <v>72</v>
      </c>
      <c r="B1027">
        <v>2018</v>
      </c>
      <c r="C1027" t="s">
        <v>3546</v>
      </c>
      <c r="D1027" t="s">
        <v>3557</v>
      </c>
      <c r="E1027" t="s">
        <v>106</v>
      </c>
      <c r="F1027">
        <v>0</v>
      </c>
      <c r="G1027">
        <v>0</v>
      </c>
      <c r="I1027">
        <v>0</v>
      </c>
      <c r="J1027">
        <v>0</v>
      </c>
      <c r="K1027">
        <v>0</v>
      </c>
      <c r="L1027">
        <v>0</v>
      </c>
      <c r="M1027">
        <v>0</v>
      </c>
      <c r="O1027">
        <v>70</v>
      </c>
    </row>
    <row r="1028" spans="1:15" x14ac:dyDescent="0.45">
      <c r="A1028" t="s">
        <v>72</v>
      </c>
      <c r="B1028">
        <v>2018</v>
      </c>
      <c r="C1028" t="s">
        <v>3546</v>
      </c>
      <c r="D1028" t="s">
        <v>3558</v>
      </c>
      <c r="E1028" t="s">
        <v>106</v>
      </c>
      <c r="F1028">
        <v>114.70999908447266</v>
      </c>
      <c r="G1028">
        <v>0</v>
      </c>
      <c r="H1028">
        <v>39.370452880859375</v>
      </c>
      <c r="I1028">
        <v>0</v>
      </c>
      <c r="J1028">
        <v>4.9000000000000002E-2</v>
      </c>
      <c r="K1028">
        <v>1.04E-2</v>
      </c>
      <c r="L1028">
        <v>0</v>
      </c>
      <c r="M1028">
        <v>0</v>
      </c>
      <c r="N1028">
        <v>3.8125998973846436</v>
      </c>
      <c r="O1028">
        <v>70</v>
      </c>
    </row>
    <row r="1029" spans="1:15" x14ac:dyDescent="0.45">
      <c r="A1029" t="s">
        <v>72</v>
      </c>
      <c r="B1029">
        <v>2018</v>
      </c>
      <c r="C1029" t="s">
        <v>3546</v>
      </c>
      <c r="D1029" t="s">
        <v>3559</v>
      </c>
      <c r="E1029" t="s">
        <v>106</v>
      </c>
      <c r="F1029">
        <v>573.29241943359375</v>
      </c>
      <c r="G1029">
        <v>65.993980407714844</v>
      </c>
      <c r="H1029">
        <v>18.096315383911133</v>
      </c>
      <c r="I1029">
        <v>0</v>
      </c>
      <c r="J1029">
        <v>4.9000000000000002E-2</v>
      </c>
      <c r="K1029">
        <v>2.5000000000000001E-3</v>
      </c>
      <c r="L1029">
        <v>0</v>
      </c>
      <c r="M1029">
        <v>0</v>
      </c>
      <c r="N1029">
        <v>3.8125998973846436</v>
      </c>
      <c r="O1029">
        <v>45</v>
      </c>
    </row>
    <row r="1030" spans="1:15" x14ac:dyDescent="0.45">
      <c r="A1030" t="s">
        <v>72</v>
      </c>
      <c r="B1030">
        <v>2018</v>
      </c>
      <c r="C1030" t="s">
        <v>3547</v>
      </c>
      <c r="D1030" t="s">
        <v>3560</v>
      </c>
      <c r="E1030" t="s">
        <v>106</v>
      </c>
      <c r="F1030">
        <v>0</v>
      </c>
      <c r="G1030">
        <v>0</v>
      </c>
      <c r="I1030">
        <v>0</v>
      </c>
      <c r="J1030">
        <v>0</v>
      </c>
      <c r="K1030">
        <v>0</v>
      </c>
      <c r="L1030">
        <v>0</v>
      </c>
      <c r="M1030">
        <v>0</v>
      </c>
      <c r="O1030">
        <v>60</v>
      </c>
    </row>
    <row r="1031" spans="1:15" x14ac:dyDescent="0.45">
      <c r="A1031" t="s">
        <v>72</v>
      </c>
      <c r="B1031">
        <v>2018</v>
      </c>
      <c r="C1031" t="s">
        <v>3547</v>
      </c>
      <c r="D1031" t="s">
        <v>3561</v>
      </c>
      <c r="E1031" t="s">
        <v>106</v>
      </c>
      <c r="F1031">
        <v>1926.4305419921875</v>
      </c>
      <c r="G1031">
        <v>4.0707302093505859</v>
      </c>
      <c r="H1031">
        <v>34.891132354736328</v>
      </c>
      <c r="I1031">
        <v>0.1205</v>
      </c>
      <c r="J1031">
        <v>4.0300000000000002E-2</v>
      </c>
      <c r="K1031">
        <v>5.3100000000000001E-2</v>
      </c>
      <c r="L1031">
        <v>0</v>
      </c>
      <c r="M1031">
        <v>0</v>
      </c>
      <c r="N1031">
        <v>3.3745999336242676</v>
      </c>
      <c r="O1031">
        <v>60</v>
      </c>
    </row>
    <row r="1032" spans="1:15" x14ac:dyDescent="0.45">
      <c r="A1032" t="s">
        <v>72</v>
      </c>
      <c r="B1032">
        <v>2018</v>
      </c>
      <c r="C1032" t="s">
        <v>3547</v>
      </c>
      <c r="D1032" t="s">
        <v>3562</v>
      </c>
      <c r="E1032" t="s">
        <v>106</v>
      </c>
      <c r="F1032">
        <v>0</v>
      </c>
      <c r="G1032">
        <v>0</v>
      </c>
      <c r="I1032">
        <v>0</v>
      </c>
      <c r="J1032">
        <v>0</v>
      </c>
      <c r="K1032">
        <v>0</v>
      </c>
      <c r="L1032">
        <v>0</v>
      </c>
      <c r="M1032">
        <v>0</v>
      </c>
      <c r="O1032">
        <v>60</v>
      </c>
    </row>
    <row r="1033" spans="1:15" x14ac:dyDescent="0.45">
      <c r="A1033" t="s">
        <v>72</v>
      </c>
      <c r="B1033">
        <v>2018</v>
      </c>
      <c r="C1033" t="s">
        <v>3600</v>
      </c>
      <c r="D1033" t="s">
        <v>3601</v>
      </c>
      <c r="E1033" t="s">
        <v>266</v>
      </c>
      <c r="F1033">
        <v>37287</v>
      </c>
      <c r="G1033">
        <v>51.400001525878906</v>
      </c>
      <c r="H1033">
        <v>32.562717437744141</v>
      </c>
      <c r="I1033">
        <v>2.3999999999999998E-3</v>
      </c>
      <c r="J1033">
        <v>1.52E-2</v>
      </c>
      <c r="K1033">
        <v>8.2000000000000007E-3</v>
      </c>
      <c r="L1033">
        <v>0</v>
      </c>
      <c r="M1033">
        <v>0</v>
      </c>
      <c r="N1033">
        <v>3.7225000858306885</v>
      </c>
      <c r="O1033">
        <v>60</v>
      </c>
    </row>
    <row r="1034" spans="1:15" x14ac:dyDescent="0.45">
      <c r="A1034" t="s">
        <v>72</v>
      </c>
      <c r="B1034">
        <v>2018</v>
      </c>
      <c r="C1034" t="s">
        <v>3600</v>
      </c>
      <c r="D1034" t="s">
        <v>3602</v>
      </c>
      <c r="E1034" t="s">
        <v>266</v>
      </c>
      <c r="F1034">
        <v>10</v>
      </c>
      <c r="G1034">
        <v>0.89999997615814209</v>
      </c>
      <c r="H1034">
        <v>31.600000381469727</v>
      </c>
      <c r="I1034">
        <v>0</v>
      </c>
      <c r="J1034">
        <v>0</v>
      </c>
      <c r="K1034">
        <v>0</v>
      </c>
      <c r="L1034">
        <v>0</v>
      </c>
      <c r="M1034">
        <v>0</v>
      </c>
      <c r="O1034">
        <v>60</v>
      </c>
    </row>
    <row r="1035" spans="1:15" x14ac:dyDescent="0.45">
      <c r="A1035" t="s">
        <v>72</v>
      </c>
      <c r="B1035">
        <v>2018</v>
      </c>
      <c r="C1035" t="s">
        <v>3600</v>
      </c>
      <c r="D1035" t="s">
        <v>3541</v>
      </c>
      <c r="E1035" t="s">
        <v>266</v>
      </c>
      <c r="F1035">
        <v>2008</v>
      </c>
      <c r="G1035">
        <v>363.39999389648438</v>
      </c>
      <c r="H1035">
        <v>31.643747329711914</v>
      </c>
      <c r="I1035">
        <v>2.8199999999999999E-2</v>
      </c>
      <c r="J1035">
        <v>0.11070000000000001</v>
      </c>
      <c r="K1035">
        <v>0.17480000000000001</v>
      </c>
      <c r="L1035">
        <v>0</v>
      </c>
      <c r="M1035">
        <v>1</v>
      </c>
      <c r="N1035">
        <v>3.473599910736084</v>
      </c>
      <c r="O1035">
        <v>45</v>
      </c>
    </row>
    <row r="1036" spans="1:15" x14ac:dyDescent="0.45">
      <c r="A1036" t="s">
        <v>72</v>
      </c>
      <c r="B1036">
        <v>2018</v>
      </c>
      <c r="C1036" t="s">
        <v>3548</v>
      </c>
      <c r="D1036" t="s">
        <v>3563</v>
      </c>
      <c r="E1036" t="s">
        <v>266</v>
      </c>
      <c r="F1036">
        <v>0</v>
      </c>
      <c r="I1036">
        <v>0</v>
      </c>
      <c r="J1036">
        <v>0</v>
      </c>
      <c r="K1036">
        <v>0</v>
      </c>
      <c r="L1036">
        <v>0</v>
      </c>
      <c r="M1036">
        <v>0</v>
      </c>
    </row>
    <row r="1037" spans="1:15" x14ac:dyDescent="0.45">
      <c r="A1037" t="s">
        <v>72</v>
      </c>
      <c r="B1037">
        <v>2018</v>
      </c>
      <c r="C1037" t="s">
        <v>196</v>
      </c>
      <c r="D1037" t="s">
        <v>3564</v>
      </c>
      <c r="E1037" t="s">
        <v>266</v>
      </c>
      <c r="F1037">
        <v>389</v>
      </c>
      <c r="G1037">
        <v>68.800003051757813</v>
      </c>
      <c r="H1037">
        <v>22.5218505859375</v>
      </c>
      <c r="I1037">
        <v>0</v>
      </c>
      <c r="J1037">
        <v>0</v>
      </c>
      <c r="K1037">
        <v>8.14E-2</v>
      </c>
      <c r="L1037">
        <v>0</v>
      </c>
      <c r="M1037">
        <v>0</v>
      </c>
      <c r="N1037">
        <v>3.5592999458312988</v>
      </c>
      <c r="O1037">
        <v>45</v>
      </c>
    </row>
    <row r="1038" spans="1:15" x14ac:dyDescent="0.45">
      <c r="A1038" t="s">
        <v>72</v>
      </c>
      <c r="B1038">
        <v>2018</v>
      </c>
      <c r="C1038" t="s">
        <v>196</v>
      </c>
      <c r="D1038" t="s">
        <v>3565</v>
      </c>
      <c r="E1038" t="s">
        <v>266</v>
      </c>
      <c r="F1038">
        <v>187</v>
      </c>
      <c r="G1038">
        <v>2.7000000476837158</v>
      </c>
      <c r="H1038">
        <v>6.3475937843322754</v>
      </c>
      <c r="I1038">
        <v>0</v>
      </c>
      <c r="J1038">
        <v>0</v>
      </c>
      <c r="K1038">
        <v>0.28860000000000002</v>
      </c>
      <c r="L1038">
        <v>0</v>
      </c>
      <c r="M1038">
        <v>0</v>
      </c>
      <c r="N1038">
        <v>4</v>
      </c>
      <c r="O1038">
        <v>40</v>
      </c>
    </row>
    <row r="1039" spans="1:15" x14ac:dyDescent="0.45">
      <c r="A1039" t="s">
        <v>72</v>
      </c>
      <c r="B1039">
        <v>2018</v>
      </c>
      <c r="C1039" t="s">
        <v>196</v>
      </c>
      <c r="D1039" t="s">
        <v>3566</v>
      </c>
      <c r="E1039" t="s">
        <v>266</v>
      </c>
      <c r="F1039">
        <v>1023</v>
      </c>
      <c r="G1039">
        <v>167.5</v>
      </c>
      <c r="H1039">
        <v>16.265167236328125</v>
      </c>
      <c r="I1039">
        <v>0</v>
      </c>
      <c r="J1039">
        <v>2.8199999999999999E-2</v>
      </c>
      <c r="K1039">
        <v>7.4099999999999999E-2</v>
      </c>
      <c r="L1039">
        <v>0</v>
      </c>
      <c r="M1039">
        <v>1</v>
      </c>
      <c r="N1039">
        <v>3.8004000186920166</v>
      </c>
      <c r="O1039">
        <v>40</v>
      </c>
    </row>
    <row r="1040" spans="1:15" x14ac:dyDescent="0.45">
      <c r="A1040" t="s">
        <v>72</v>
      </c>
      <c r="B1040">
        <v>2018</v>
      </c>
      <c r="C1040" t="s">
        <v>196</v>
      </c>
      <c r="D1040" t="s">
        <v>3567</v>
      </c>
      <c r="E1040" t="s">
        <v>266</v>
      </c>
      <c r="F1040">
        <v>0</v>
      </c>
      <c r="G1040">
        <v>0</v>
      </c>
      <c r="I1040">
        <v>0</v>
      </c>
      <c r="J1040">
        <v>0</v>
      </c>
      <c r="K1040">
        <v>0</v>
      </c>
      <c r="L1040">
        <v>0</v>
      </c>
      <c r="M1040">
        <v>0</v>
      </c>
      <c r="O1040">
        <v>35</v>
      </c>
    </row>
    <row r="1041" spans="1:15" x14ac:dyDescent="0.45">
      <c r="A1041" t="s">
        <v>72</v>
      </c>
      <c r="B1041">
        <v>2018</v>
      </c>
      <c r="C1041" t="s">
        <v>196</v>
      </c>
      <c r="D1041" t="s">
        <v>3568</v>
      </c>
      <c r="E1041" t="s">
        <v>266</v>
      </c>
      <c r="F1041">
        <v>6179</v>
      </c>
      <c r="G1041">
        <v>1517.4000244140625</v>
      </c>
      <c r="H1041">
        <v>19.330959320068359</v>
      </c>
      <c r="I1041">
        <v>6.3E-3</v>
      </c>
      <c r="J1041">
        <v>7.4000000000000003E-3</v>
      </c>
      <c r="K1041">
        <v>1.49E-2</v>
      </c>
      <c r="L1041">
        <v>0</v>
      </c>
      <c r="M1041">
        <v>0</v>
      </c>
      <c r="N1041">
        <v>3.9482998847961426</v>
      </c>
      <c r="O1041">
        <v>35</v>
      </c>
    </row>
    <row r="1042" spans="1:15" x14ac:dyDescent="0.45">
      <c r="A1042" t="s">
        <v>72</v>
      </c>
      <c r="B1042">
        <v>2018</v>
      </c>
      <c r="C1042" t="s">
        <v>3549</v>
      </c>
      <c r="D1042" t="s">
        <v>3569</v>
      </c>
      <c r="E1042" t="s">
        <v>266</v>
      </c>
      <c r="F1042">
        <v>1961</v>
      </c>
      <c r="G1042">
        <v>145.39999389648438</v>
      </c>
      <c r="H1042">
        <v>18.519123077392578</v>
      </c>
      <c r="I1042">
        <v>1.8499999999999999E-2</v>
      </c>
      <c r="J1042">
        <v>7.0599999999999996E-2</v>
      </c>
      <c r="K1042">
        <v>4.7500000000000001E-2</v>
      </c>
      <c r="L1042">
        <v>0</v>
      </c>
      <c r="M1042">
        <v>0</v>
      </c>
      <c r="N1042">
        <v>3.6078999042510986</v>
      </c>
      <c r="O1042">
        <v>45</v>
      </c>
    </row>
    <row r="1043" spans="1:15" x14ac:dyDescent="0.45">
      <c r="A1043" t="s">
        <v>72</v>
      </c>
      <c r="B1043">
        <v>2018</v>
      </c>
      <c r="C1043" t="s">
        <v>3549</v>
      </c>
      <c r="D1043" t="s">
        <v>3570</v>
      </c>
      <c r="E1043" t="s">
        <v>266</v>
      </c>
      <c r="F1043">
        <v>4109</v>
      </c>
      <c r="G1043">
        <v>261.20001220703125</v>
      </c>
      <c r="H1043">
        <v>17.847370147705078</v>
      </c>
      <c r="I1043">
        <v>2.3999999999999998E-3</v>
      </c>
      <c r="J1043">
        <v>4.9700000000000001E-2</v>
      </c>
      <c r="K1043">
        <v>2.12E-2</v>
      </c>
      <c r="L1043">
        <v>0</v>
      </c>
      <c r="M1043">
        <v>1</v>
      </c>
      <c r="N1043">
        <v>3.8115999698638916</v>
      </c>
      <c r="O1043">
        <v>45</v>
      </c>
    </row>
    <row r="1044" spans="1:15" x14ac:dyDescent="0.45">
      <c r="A1044" t="s">
        <v>72</v>
      </c>
      <c r="B1044">
        <v>2018</v>
      </c>
      <c r="C1044" t="s">
        <v>3549</v>
      </c>
      <c r="D1044" t="s">
        <v>3571</v>
      </c>
      <c r="E1044" t="s">
        <v>266</v>
      </c>
      <c r="F1044">
        <v>17</v>
      </c>
      <c r="G1044">
        <v>0.40000000596046448</v>
      </c>
      <c r="H1044">
        <v>12.117647171020508</v>
      </c>
      <c r="I1044">
        <v>1.4E-3</v>
      </c>
      <c r="J1044">
        <v>0.1313</v>
      </c>
      <c r="K1044">
        <v>0.25</v>
      </c>
      <c r="L1044">
        <v>0.05</v>
      </c>
      <c r="M1044">
        <v>0</v>
      </c>
      <c r="N1044">
        <v>3.4046943187713623</v>
      </c>
      <c r="O1044">
        <v>45</v>
      </c>
    </row>
    <row r="1045" spans="1:15" x14ac:dyDescent="0.45">
      <c r="A1045" t="s">
        <v>72</v>
      </c>
      <c r="B1045">
        <v>2018</v>
      </c>
      <c r="C1045" t="s">
        <v>3550</v>
      </c>
      <c r="D1045" t="s">
        <v>3572</v>
      </c>
      <c r="E1045" t="s">
        <v>106</v>
      </c>
      <c r="F1045">
        <v>1298.1722412109375</v>
      </c>
      <c r="G1045">
        <v>3.8154299259185791</v>
      </c>
      <c r="H1045">
        <v>22.677925109863281</v>
      </c>
      <c r="I1045">
        <v>0</v>
      </c>
      <c r="J1045">
        <v>2.3999999999999998E-3</v>
      </c>
      <c r="K1045">
        <v>2E-3</v>
      </c>
      <c r="L1045">
        <v>0</v>
      </c>
      <c r="M1045">
        <v>0</v>
      </c>
      <c r="N1045">
        <v>3.6984999179840088</v>
      </c>
      <c r="O1045">
        <v>70</v>
      </c>
    </row>
    <row r="1046" spans="1:15" x14ac:dyDescent="0.45">
      <c r="A1046" t="s">
        <v>72</v>
      </c>
      <c r="B1046">
        <v>2018</v>
      </c>
      <c r="C1046" t="s">
        <v>3551</v>
      </c>
      <c r="D1046" t="s">
        <v>3573</v>
      </c>
      <c r="E1046" t="s">
        <v>106</v>
      </c>
      <c r="F1046">
        <v>1045.233642578125</v>
      </c>
      <c r="G1046">
        <v>1.2469300031661987</v>
      </c>
      <c r="H1046">
        <v>33.981620788574219</v>
      </c>
      <c r="I1046">
        <v>0.1111</v>
      </c>
      <c r="J1046">
        <v>0.10249999999999999</v>
      </c>
      <c r="K1046">
        <v>5.9999999999999995E-4</v>
      </c>
      <c r="L1046">
        <v>0</v>
      </c>
      <c r="M1046">
        <v>0</v>
      </c>
      <c r="N1046">
        <v>3.3856000900268555</v>
      </c>
      <c r="O1046">
        <v>60</v>
      </c>
    </row>
    <row r="1047" spans="1:15" x14ac:dyDescent="0.45">
      <c r="A1047" t="s">
        <v>72</v>
      </c>
      <c r="B1047">
        <v>2018</v>
      </c>
      <c r="C1047" t="s">
        <v>3552</v>
      </c>
      <c r="D1047" t="s">
        <v>3574</v>
      </c>
      <c r="E1047" t="s">
        <v>106</v>
      </c>
      <c r="F1047">
        <v>0</v>
      </c>
      <c r="G1047">
        <v>0</v>
      </c>
      <c r="I1047">
        <v>0</v>
      </c>
      <c r="J1047">
        <v>0</v>
      </c>
      <c r="K1047">
        <v>0</v>
      </c>
      <c r="L1047">
        <v>0</v>
      </c>
      <c r="M1047">
        <v>0</v>
      </c>
      <c r="O1047">
        <v>70</v>
      </c>
    </row>
    <row r="1048" spans="1:15" x14ac:dyDescent="0.45">
      <c r="A1048" t="s">
        <v>72</v>
      </c>
      <c r="B1048">
        <v>2018</v>
      </c>
      <c r="C1048" t="s">
        <v>3552</v>
      </c>
      <c r="D1048" t="s">
        <v>3575</v>
      </c>
      <c r="E1048" t="s">
        <v>106</v>
      </c>
      <c r="F1048">
        <v>0</v>
      </c>
      <c r="G1048">
        <v>0</v>
      </c>
      <c r="I1048">
        <v>0</v>
      </c>
      <c r="J1048">
        <v>0</v>
      </c>
      <c r="K1048">
        <v>0</v>
      </c>
      <c r="L1048">
        <v>0</v>
      </c>
      <c r="M1048">
        <v>0</v>
      </c>
      <c r="O1048">
        <v>70</v>
      </c>
    </row>
    <row r="1049" spans="1:15" x14ac:dyDescent="0.45">
      <c r="A1049" t="s">
        <v>72</v>
      </c>
      <c r="B1049">
        <v>2018</v>
      </c>
      <c r="C1049" t="s">
        <v>3552</v>
      </c>
      <c r="D1049" t="s">
        <v>3576</v>
      </c>
      <c r="E1049" t="s">
        <v>106</v>
      </c>
      <c r="F1049">
        <v>0</v>
      </c>
      <c r="G1049">
        <v>0</v>
      </c>
      <c r="I1049">
        <v>0</v>
      </c>
      <c r="J1049">
        <v>0</v>
      </c>
      <c r="K1049">
        <v>0</v>
      </c>
      <c r="L1049">
        <v>0</v>
      </c>
      <c r="M1049">
        <v>0</v>
      </c>
      <c r="O1049">
        <v>70</v>
      </c>
    </row>
    <row r="1050" spans="1:15" x14ac:dyDescent="0.45">
      <c r="A1050" t="s">
        <v>72</v>
      </c>
      <c r="B1050">
        <v>2018</v>
      </c>
      <c r="C1050" t="s">
        <v>3552</v>
      </c>
      <c r="D1050" t="s">
        <v>3577</v>
      </c>
      <c r="E1050" t="s">
        <v>106</v>
      </c>
      <c r="F1050">
        <v>0</v>
      </c>
      <c r="G1050">
        <v>0</v>
      </c>
      <c r="I1050">
        <v>0</v>
      </c>
      <c r="J1050">
        <v>0</v>
      </c>
      <c r="K1050">
        <v>0</v>
      </c>
      <c r="L1050">
        <v>0</v>
      </c>
      <c r="M1050">
        <v>0</v>
      </c>
      <c r="O1050">
        <v>45</v>
      </c>
    </row>
    <row r="1051" spans="1:15" x14ac:dyDescent="0.45">
      <c r="A1051" t="s">
        <v>72</v>
      </c>
      <c r="B1051">
        <v>2018</v>
      </c>
      <c r="C1051" t="s">
        <v>3552</v>
      </c>
      <c r="D1051" t="s">
        <v>3578</v>
      </c>
      <c r="E1051" t="s">
        <v>106</v>
      </c>
      <c r="F1051">
        <v>0</v>
      </c>
      <c r="G1051">
        <v>0</v>
      </c>
      <c r="I1051">
        <v>0</v>
      </c>
      <c r="J1051">
        <v>0</v>
      </c>
      <c r="K1051">
        <v>0</v>
      </c>
      <c r="L1051">
        <v>0</v>
      </c>
      <c r="M1051">
        <v>0</v>
      </c>
      <c r="O1051">
        <v>70</v>
      </c>
    </row>
    <row r="1052" spans="1:15" x14ac:dyDescent="0.45">
      <c r="A1052" t="s">
        <v>72</v>
      </c>
      <c r="B1052">
        <v>2018</v>
      </c>
      <c r="C1052" t="s">
        <v>3552</v>
      </c>
      <c r="D1052" t="s">
        <v>3579</v>
      </c>
      <c r="E1052" t="s">
        <v>106</v>
      </c>
      <c r="F1052">
        <v>0</v>
      </c>
      <c r="G1052">
        <v>0</v>
      </c>
      <c r="I1052">
        <v>0</v>
      </c>
      <c r="J1052">
        <v>0</v>
      </c>
      <c r="K1052">
        <v>0</v>
      </c>
      <c r="L1052">
        <v>0</v>
      </c>
      <c r="M1052">
        <v>0</v>
      </c>
      <c r="O1052">
        <v>70</v>
      </c>
    </row>
    <row r="1053" spans="1:15" x14ac:dyDescent="0.45">
      <c r="A1053" t="s">
        <v>72</v>
      </c>
      <c r="B1053">
        <v>2018</v>
      </c>
      <c r="C1053" t="s">
        <v>3552</v>
      </c>
      <c r="D1053" t="s">
        <v>3580</v>
      </c>
      <c r="E1053" t="s">
        <v>106</v>
      </c>
      <c r="F1053">
        <v>14.855799674987793</v>
      </c>
      <c r="G1053">
        <v>0</v>
      </c>
      <c r="H1053">
        <v>42.589225769042969</v>
      </c>
      <c r="I1053">
        <v>0</v>
      </c>
      <c r="J1053">
        <v>8.0999999999999996E-3</v>
      </c>
      <c r="K1053">
        <v>0</v>
      </c>
      <c r="L1053">
        <v>0</v>
      </c>
      <c r="M1053">
        <v>0</v>
      </c>
      <c r="N1053">
        <v>3.9716999530792236</v>
      </c>
      <c r="O1053">
        <v>70</v>
      </c>
    </row>
    <row r="1054" spans="1:15" x14ac:dyDescent="0.45">
      <c r="A1054" t="s">
        <v>72</v>
      </c>
      <c r="B1054">
        <v>2018</v>
      </c>
      <c r="C1054" t="s">
        <v>3552</v>
      </c>
      <c r="D1054" t="s">
        <v>3581</v>
      </c>
      <c r="E1054" t="s">
        <v>106</v>
      </c>
      <c r="F1054">
        <v>235.67030334472656</v>
      </c>
      <c r="G1054">
        <v>5.2513999938964844</v>
      </c>
      <c r="H1054">
        <v>12.181674957275391</v>
      </c>
      <c r="I1054">
        <v>4.1999999999999997E-3</v>
      </c>
      <c r="J1054">
        <v>1.04E-2</v>
      </c>
      <c r="K1054">
        <v>0</v>
      </c>
      <c r="L1054">
        <v>0</v>
      </c>
      <c r="M1054">
        <v>0</v>
      </c>
      <c r="N1054">
        <v>3.8492000102996826</v>
      </c>
      <c r="O1054">
        <v>45</v>
      </c>
    </row>
    <row r="1055" spans="1:15" x14ac:dyDescent="0.45">
      <c r="A1055" t="s">
        <v>72</v>
      </c>
      <c r="B1055">
        <v>2018</v>
      </c>
      <c r="C1055" t="s">
        <v>3552</v>
      </c>
      <c r="D1055" t="s">
        <v>3582</v>
      </c>
      <c r="E1055" t="s">
        <v>106</v>
      </c>
      <c r="F1055">
        <v>0</v>
      </c>
      <c r="G1055">
        <v>0</v>
      </c>
      <c r="I1055">
        <v>0</v>
      </c>
      <c r="J1055">
        <v>0</v>
      </c>
      <c r="K1055">
        <v>0</v>
      </c>
      <c r="L1055">
        <v>0</v>
      </c>
      <c r="M1055">
        <v>0</v>
      </c>
      <c r="O1055">
        <v>70</v>
      </c>
    </row>
    <row r="1056" spans="1:15" x14ac:dyDescent="0.45">
      <c r="A1056" t="s">
        <v>72</v>
      </c>
      <c r="B1056">
        <v>2018</v>
      </c>
      <c r="C1056" t="s">
        <v>3553</v>
      </c>
      <c r="D1056" t="s">
        <v>3583</v>
      </c>
      <c r="E1056" t="s">
        <v>106</v>
      </c>
      <c r="F1056">
        <v>0</v>
      </c>
      <c r="G1056">
        <v>0</v>
      </c>
      <c r="I1056">
        <v>0</v>
      </c>
      <c r="J1056">
        <v>0</v>
      </c>
      <c r="K1056">
        <v>0</v>
      </c>
      <c r="L1056">
        <v>0</v>
      </c>
      <c r="M1056">
        <v>0</v>
      </c>
      <c r="O1056">
        <v>60</v>
      </c>
    </row>
    <row r="1057" spans="1:15" x14ac:dyDescent="0.45">
      <c r="A1057" t="s">
        <v>72</v>
      </c>
      <c r="B1057">
        <v>2018</v>
      </c>
      <c r="C1057" t="s">
        <v>3553</v>
      </c>
      <c r="D1057" t="s">
        <v>3584</v>
      </c>
      <c r="E1057" t="s">
        <v>106</v>
      </c>
      <c r="F1057">
        <v>188.77360534667969</v>
      </c>
      <c r="G1057">
        <v>0</v>
      </c>
      <c r="H1057">
        <v>27.482219696044922</v>
      </c>
      <c r="I1057">
        <v>0</v>
      </c>
      <c r="J1057">
        <v>0</v>
      </c>
      <c r="K1057">
        <v>0</v>
      </c>
      <c r="L1057">
        <v>0</v>
      </c>
      <c r="M1057">
        <v>0</v>
      </c>
      <c r="N1057">
        <v>3.4512999057769775</v>
      </c>
      <c r="O1057">
        <v>60</v>
      </c>
    </row>
    <row r="1058" spans="1:15" x14ac:dyDescent="0.45">
      <c r="A1058" t="s">
        <v>72</v>
      </c>
      <c r="B1058">
        <v>2018</v>
      </c>
      <c r="C1058" t="s">
        <v>3554</v>
      </c>
      <c r="D1058" t="s">
        <v>3585</v>
      </c>
      <c r="E1058" t="s">
        <v>266</v>
      </c>
      <c r="F1058">
        <v>111</v>
      </c>
      <c r="G1058">
        <v>0</v>
      </c>
      <c r="H1058">
        <v>11.045044898986816</v>
      </c>
      <c r="I1058">
        <v>0</v>
      </c>
      <c r="J1058">
        <v>0</v>
      </c>
      <c r="K1058">
        <v>0</v>
      </c>
      <c r="L1058">
        <v>0</v>
      </c>
      <c r="M1058">
        <v>0</v>
      </c>
      <c r="N1058">
        <v>3.4489998817443848</v>
      </c>
      <c r="O1058">
        <v>45</v>
      </c>
    </row>
    <row r="1059" spans="1:15" x14ac:dyDescent="0.45">
      <c r="A1059" t="s">
        <v>72</v>
      </c>
      <c r="B1059">
        <v>2018</v>
      </c>
      <c r="C1059" t="s">
        <v>3554</v>
      </c>
      <c r="D1059" t="s">
        <v>3586</v>
      </c>
      <c r="E1059" t="s">
        <v>266</v>
      </c>
      <c r="F1059">
        <v>30</v>
      </c>
      <c r="G1059">
        <v>5.6999998092651367</v>
      </c>
      <c r="H1059">
        <v>24.833333969116211</v>
      </c>
      <c r="I1059">
        <v>0</v>
      </c>
      <c r="J1059">
        <v>0</v>
      </c>
      <c r="K1059">
        <v>0</v>
      </c>
      <c r="L1059">
        <v>0</v>
      </c>
      <c r="M1059">
        <v>0</v>
      </c>
      <c r="N1059">
        <v>3.4489998817443848</v>
      </c>
      <c r="O1059">
        <v>40</v>
      </c>
    </row>
    <row r="1060" spans="1:15" x14ac:dyDescent="0.45">
      <c r="A1060" t="s">
        <v>72</v>
      </c>
      <c r="B1060">
        <v>2018</v>
      </c>
      <c r="C1060" t="s">
        <v>3554</v>
      </c>
      <c r="D1060" t="s">
        <v>3587</v>
      </c>
      <c r="E1060" t="s">
        <v>266</v>
      </c>
      <c r="F1060">
        <v>0</v>
      </c>
      <c r="G1060">
        <v>0</v>
      </c>
      <c r="I1060">
        <v>0</v>
      </c>
      <c r="J1060">
        <v>0</v>
      </c>
      <c r="K1060">
        <v>0</v>
      </c>
      <c r="L1060">
        <v>0</v>
      </c>
      <c r="M1060">
        <v>0</v>
      </c>
      <c r="O1060">
        <v>35</v>
      </c>
    </row>
    <row r="1061" spans="1:15" x14ac:dyDescent="0.45">
      <c r="A1061" t="s">
        <v>72</v>
      </c>
      <c r="B1061">
        <v>2018</v>
      </c>
      <c r="C1061" t="s">
        <v>3554</v>
      </c>
      <c r="D1061" t="s">
        <v>3588</v>
      </c>
      <c r="E1061" t="s">
        <v>266</v>
      </c>
      <c r="F1061">
        <v>0</v>
      </c>
      <c r="G1061">
        <v>0</v>
      </c>
      <c r="I1061">
        <v>0</v>
      </c>
      <c r="J1061">
        <v>0</v>
      </c>
      <c r="K1061">
        <v>0</v>
      </c>
      <c r="L1061">
        <v>0</v>
      </c>
      <c r="M1061">
        <v>0</v>
      </c>
      <c r="O1061">
        <v>35</v>
      </c>
    </row>
    <row r="1062" spans="1:15" x14ac:dyDescent="0.45">
      <c r="A1062" t="s">
        <v>72</v>
      </c>
      <c r="B1062">
        <v>2018</v>
      </c>
      <c r="C1062" t="s">
        <v>3554</v>
      </c>
      <c r="D1062" t="s">
        <v>3589</v>
      </c>
      <c r="E1062" t="s">
        <v>266</v>
      </c>
      <c r="F1062">
        <v>9</v>
      </c>
      <c r="G1062">
        <v>0</v>
      </c>
      <c r="H1062">
        <v>6.6666665077209473</v>
      </c>
      <c r="I1062">
        <v>0</v>
      </c>
      <c r="J1062">
        <v>0</v>
      </c>
      <c r="K1062">
        <v>0</v>
      </c>
      <c r="L1062">
        <v>0</v>
      </c>
      <c r="M1062">
        <v>0</v>
      </c>
      <c r="N1062">
        <v>4</v>
      </c>
      <c r="O1062">
        <v>40</v>
      </c>
    </row>
    <row r="1063" spans="1:15" x14ac:dyDescent="0.45">
      <c r="A1063" t="s">
        <v>72</v>
      </c>
      <c r="B1063">
        <v>2018</v>
      </c>
      <c r="C1063" t="s">
        <v>3554</v>
      </c>
      <c r="D1063" t="s">
        <v>3590</v>
      </c>
      <c r="E1063" t="s">
        <v>266</v>
      </c>
      <c r="F1063">
        <v>0</v>
      </c>
      <c r="G1063">
        <v>0</v>
      </c>
      <c r="I1063">
        <v>0</v>
      </c>
      <c r="J1063">
        <v>0</v>
      </c>
      <c r="K1063">
        <v>0</v>
      </c>
      <c r="L1063">
        <v>0</v>
      </c>
      <c r="M1063">
        <v>0</v>
      </c>
      <c r="O1063">
        <v>35</v>
      </c>
    </row>
    <row r="1064" spans="1:15" x14ac:dyDescent="0.45">
      <c r="A1064" t="s">
        <v>72</v>
      </c>
      <c r="B1064">
        <v>2018</v>
      </c>
      <c r="C1064" t="s">
        <v>3554</v>
      </c>
      <c r="D1064" t="s">
        <v>3591</v>
      </c>
      <c r="E1064" t="s">
        <v>266</v>
      </c>
      <c r="F1064">
        <v>54</v>
      </c>
      <c r="G1064">
        <v>39.400001525878906</v>
      </c>
      <c r="H1064">
        <v>36.314815521240234</v>
      </c>
      <c r="I1064">
        <v>0</v>
      </c>
      <c r="J1064">
        <v>0</v>
      </c>
      <c r="K1064">
        <v>0</v>
      </c>
      <c r="L1064">
        <v>0</v>
      </c>
      <c r="M1064">
        <v>0</v>
      </c>
      <c r="N1064">
        <v>3</v>
      </c>
      <c r="O1064">
        <v>35</v>
      </c>
    </row>
    <row r="1065" spans="1:15" x14ac:dyDescent="0.45">
      <c r="A1065" t="s">
        <v>72</v>
      </c>
      <c r="B1065">
        <v>2018</v>
      </c>
      <c r="C1065" t="s">
        <v>3554</v>
      </c>
      <c r="D1065" t="s">
        <v>3592</v>
      </c>
      <c r="E1065" t="s">
        <v>266</v>
      </c>
      <c r="F1065">
        <v>0</v>
      </c>
      <c r="G1065">
        <v>0</v>
      </c>
      <c r="I1065">
        <v>0</v>
      </c>
      <c r="J1065">
        <v>0</v>
      </c>
      <c r="K1065">
        <v>0</v>
      </c>
      <c r="L1065">
        <v>0</v>
      </c>
      <c r="M1065">
        <v>0</v>
      </c>
      <c r="O1065">
        <v>35</v>
      </c>
    </row>
    <row r="1066" spans="1:15" x14ac:dyDescent="0.45">
      <c r="A1066" t="s">
        <v>72</v>
      </c>
      <c r="B1066">
        <v>2018</v>
      </c>
      <c r="C1066" t="s">
        <v>3554</v>
      </c>
      <c r="D1066" t="s">
        <v>3593</v>
      </c>
      <c r="E1066" t="s">
        <v>266</v>
      </c>
      <c r="F1066">
        <v>0</v>
      </c>
      <c r="G1066">
        <v>0</v>
      </c>
      <c r="I1066">
        <v>0</v>
      </c>
      <c r="J1066">
        <v>0</v>
      </c>
      <c r="K1066">
        <v>0</v>
      </c>
      <c r="L1066">
        <v>0</v>
      </c>
      <c r="M1066">
        <v>0</v>
      </c>
      <c r="O1066">
        <v>40</v>
      </c>
    </row>
    <row r="1067" spans="1:15" x14ac:dyDescent="0.45">
      <c r="A1067" t="s">
        <v>72</v>
      </c>
      <c r="B1067">
        <v>2018</v>
      </c>
      <c r="C1067" t="s">
        <v>3555</v>
      </c>
      <c r="D1067" t="s">
        <v>3594</v>
      </c>
      <c r="E1067" t="s">
        <v>266</v>
      </c>
      <c r="F1067">
        <v>50</v>
      </c>
      <c r="G1067">
        <v>15.199999809265137</v>
      </c>
      <c r="H1067">
        <v>23.219999313354492</v>
      </c>
      <c r="I1067">
        <v>0</v>
      </c>
      <c r="J1067">
        <v>0</v>
      </c>
      <c r="K1067">
        <v>0</v>
      </c>
      <c r="L1067">
        <v>0</v>
      </c>
      <c r="M1067">
        <v>0</v>
      </c>
      <c r="N1067">
        <v>3.7708001136779785</v>
      </c>
      <c r="O1067">
        <v>40</v>
      </c>
    </row>
    <row r="1068" spans="1:15" x14ac:dyDescent="0.45">
      <c r="A1068" t="s">
        <v>73</v>
      </c>
      <c r="B1068">
        <v>2018</v>
      </c>
      <c r="C1068" t="s">
        <v>3546</v>
      </c>
      <c r="D1068" t="s">
        <v>3557</v>
      </c>
      <c r="E1068" t="s">
        <v>106</v>
      </c>
      <c r="F1068">
        <v>0</v>
      </c>
      <c r="G1068">
        <v>0</v>
      </c>
      <c r="I1068">
        <v>0</v>
      </c>
      <c r="J1068">
        <v>0</v>
      </c>
      <c r="K1068">
        <v>0</v>
      </c>
      <c r="L1068">
        <v>0</v>
      </c>
      <c r="M1068">
        <v>0</v>
      </c>
      <c r="O1068">
        <v>70</v>
      </c>
    </row>
    <row r="1069" spans="1:15" x14ac:dyDescent="0.45">
      <c r="A1069" t="s">
        <v>73</v>
      </c>
      <c r="B1069">
        <v>2018</v>
      </c>
      <c r="C1069" t="s">
        <v>3546</v>
      </c>
      <c r="D1069" t="s">
        <v>3558</v>
      </c>
      <c r="E1069" t="s">
        <v>106</v>
      </c>
      <c r="F1069">
        <v>1.0953899621963501</v>
      </c>
      <c r="G1069">
        <v>0</v>
      </c>
      <c r="H1069">
        <v>41.659286499023438</v>
      </c>
      <c r="I1069">
        <v>0</v>
      </c>
      <c r="J1069">
        <v>0</v>
      </c>
      <c r="K1069">
        <v>0.4</v>
      </c>
      <c r="L1069">
        <v>0</v>
      </c>
      <c r="M1069">
        <v>0</v>
      </c>
      <c r="N1069">
        <v>3</v>
      </c>
      <c r="O1069">
        <v>70</v>
      </c>
    </row>
    <row r="1070" spans="1:15" x14ac:dyDescent="0.45">
      <c r="A1070" t="s">
        <v>73</v>
      </c>
      <c r="B1070">
        <v>2018</v>
      </c>
      <c r="C1070" t="s">
        <v>3546</v>
      </c>
      <c r="D1070" t="s">
        <v>3559</v>
      </c>
      <c r="E1070" t="s">
        <v>106</v>
      </c>
      <c r="F1070">
        <v>136.89515686035156</v>
      </c>
      <c r="G1070">
        <v>6.2186598777770996</v>
      </c>
      <c r="H1070">
        <v>17.535694122314453</v>
      </c>
      <c r="I1070">
        <v>0</v>
      </c>
      <c r="J1070">
        <v>2.4E-2</v>
      </c>
      <c r="K1070">
        <v>0</v>
      </c>
      <c r="L1070">
        <v>0</v>
      </c>
      <c r="M1070">
        <v>0</v>
      </c>
      <c r="N1070">
        <v>3.0799999237060547</v>
      </c>
      <c r="O1070">
        <v>45</v>
      </c>
    </row>
    <row r="1071" spans="1:15" x14ac:dyDescent="0.45">
      <c r="A1071" t="s">
        <v>73</v>
      </c>
      <c r="B1071">
        <v>2018</v>
      </c>
      <c r="C1071" t="s">
        <v>3547</v>
      </c>
      <c r="D1071" t="s">
        <v>3560</v>
      </c>
      <c r="E1071" t="s">
        <v>106</v>
      </c>
      <c r="F1071">
        <v>0</v>
      </c>
      <c r="G1071">
        <v>0</v>
      </c>
      <c r="I1071">
        <v>0</v>
      </c>
      <c r="J1071">
        <v>0</v>
      </c>
      <c r="K1071">
        <v>0</v>
      </c>
      <c r="L1071">
        <v>0</v>
      </c>
      <c r="M1071">
        <v>0</v>
      </c>
      <c r="O1071">
        <v>60</v>
      </c>
    </row>
    <row r="1072" spans="1:15" x14ac:dyDescent="0.45">
      <c r="A1072" t="s">
        <v>73</v>
      </c>
      <c r="B1072">
        <v>2018</v>
      </c>
      <c r="C1072" t="s">
        <v>3547</v>
      </c>
      <c r="D1072" t="s">
        <v>3561</v>
      </c>
      <c r="E1072" t="s">
        <v>106</v>
      </c>
      <c r="F1072">
        <v>1227.27197265625</v>
      </c>
      <c r="G1072">
        <v>0.38868001103401184</v>
      </c>
      <c r="H1072">
        <v>30.647098541259766</v>
      </c>
      <c r="I1072">
        <v>0</v>
      </c>
      <c r="J1072">
        <v>5.0000000000000001E-3</v>
      </c>
      <c r="K1072">
        <v>5.0000000000000001E-3</v>
      </c>
      <c r="L1072">
        <v>0</v>
      </c>
      <c r="M1072">
        <v>0</v>
      </c>
      <c r="N1072">
        <v>3.0069999694824219</v>
      </c>
      <c r="O1072">
        <v>60</v>
      </c>
    </row>
    <row r="1073" spans="1:15" x14ac:dyDescent="0.45">
      <c r="A1073" t="s">
        <v>73</v>
      </c>
      <c r="B1073">
        <v>2018</v>
      </c>
      <c r="C1073" t="s">
        <v>3547</v>
      </c>
      <c r="D1073" t="s">
        <v>3562</v>
      </c>
      <c r="E1073" t="s">
        <v>106</v>
      </c>
      <c r="F1073">
        <v>0</v>
      </c>
      <c r="G1073">
        <v>0</v>
      </c>
      <c r="I1073">
        <v>0</v>
      </c>
      <c r="J1073">
        <v>0</v>
      </c>
      <c r="K1073">
        <v>0</v>
      </c>
      <c r="L1073">
        <v>0</v>
      </c>
      <c r="M1073">
        <v>0</v>
      </c>
      <c r="O1073">
        <v>60</v>
      </c>
    </row>
    <row r="1074" spans="1:15" x14ac:dyDescent="0.45">
      <c r="A1074" t="s">
        <v>73</v>
      </c>
      <c r="B1074">
        <v>2018</v>
      </c>
      <c r="C1074" t="s">
        <v>3600</v>
      </c>
      <c r="D1074" t="s">
        <v>3601</v>
      </c>
      <c r="E1074" t="s">
        <v>266</v>
      </c>
      <c r="F1074">
        <v>20608</v>
      </c>
      <c r="G1074">
        <v>9</v>
      </c>
      <c r="H1074">
        <v>30.235830307006836</v>
      </c>
      <c r="I1074">
        <v>0</v>
      </c>
      <c r="J1074">
        <v>8.0000000000000002E-3</v>
      </c>
      <c r="K1074">
        <v>4.9000000000000002E-2</v>
      </c>
      <c r="L1074">
        <v>0</v>
      </c>
      <c r="M1074">
        <v>0</v>
      </c>
      <c r="N1074">
        <v>3.1549999713897705</v>
      </c>
      <c r="O1074">
        <v>60</v>
      </c>
    </row>
    <row r="1075" spans="1:15" x14ac:dyDescent="0.45">
      <c r="A1075" t="s">
        <v>73</v>
      </c>
      <c r="B1075">
        <v>2018</v>
      </c>
      <c r="C1075" t="s">
        <v>3600</v>
      </c>
      <c r="D1075" t="s">
        <v>3602</v>
      </c>
      <c r="E1075" t="s">
        <v>266</v>
      </c>
      <c r="F1075">
        <v>2</v>
      </c>
      <c r="G1075">
        <v>0</v>
      </c>
      <c r="H1075">
        <v>17.5</v>
      </c>
      <c r="I1075">
        <v>0</v>
      </c>
      <c r="J1075">
        <v>0</v>
      </c>
      <c r="K1075">
        <v>0</v>
      </c>
      <c r="L1075">
        <v>0</v>
      </c>
      <c r="M1075">
        <v>0</v>
      </c>
      <c r="O1075">
        <v>60</v>
      </c>
    </row>
    <row r="1076" spans="1:15" x14ac:dyDescent="0.45">
      <c r="A1076" t="s">
        <v>73</v>
      </c>
      <c r="B1076">
        <v>2018</v>
      </c>
      <c r="C1076" t="s">
        <v>3600</v>
      </c>
      <c r="D1076" t="s">
        <v>3541</v>
      </c>
      <c r="E1076" t="s">
        <v>266</v>
      </c>
      <c r="F1076">
        <v>1606</v>
      </c>
      <c r="G1076">
        <v>362</v>
      </c>
      <c r="H1076">
        <v>33.085304260253906</v>
      </c>
      <c r="I1076">
        <v>0</v>
      </c>
      <c r="J1076">
        <v>9.2999999999999999E-2</v>
      </c>
      <c r="K1076">
        <v>1.7000000000000001E-2</v>
      </c>
      <c r="L1076">
        <v>0</v>
      </c>
      <c r="M1076">
        <v>0</v>
      </c>
      <c r="N1076">
        <v>2.9630000591278076</v>
      </c>
      <c r="O1076">
        <v>45</v>
      </c>
    </row>
    <row r="1077" spans="1:15" x14ac:dyDescent="0.45">
      <c r="A1077" t="s">
        <v>73</v>
      </c>
      <c r="B1077">
        <v>2018</v>
      </c>
      <c r="C1077" t="s">
        <v>3548</v>
      </c>
      <c r="D1077" t="s">
        <v>3563</v>
      </c>
      <c r="E1077" t="s">
        <v>266</v>
      </c>
      <c r="F1077">
        <v>0</v>
      </c>
      <c r="I1077">
        <v>0</v>
      </c>
      <c r="J1077">
        <v>0</v>
      </c>
      <c r="K1077">
        <v>0</v>
      </c>
      <c r="L1077">
        <v>0</v>
      </c>
      <c r="M1077">
        <v>0</v>
      </c>
    </row>
    <row r="1078" spans="1:15" x14ac:dyDescent="0.45">
      <c r="A1078" t="s">
        <v>73</v>
      </c>
      <c r="B1078">
        <v>2018</v>
      </c>
      <c r="C1078" t="s">
        <v>196</v>
      </c>
      <c r="D1078" t="s">
        <v>3564</v>
      </c>
      <c r="E1078" t="s">
        <v>266</v>
      </c>
      <c r="F1078">
        <v>0</v>
      </c>
      <c r="G1078">
        <v>0</v>
      </c>
      <c r="I1078">
        <v>0</v>
      </c>
      <c r="J1078">
        <v>0</v>
      </c>
      <c r="K1078">
        <v>0</v>
      </c>
      <c r="L1078">
        <v>0</v>
      </c>
      <c r="M1078">
        <v>0</v>
      </c>
      <c r="O1078">
        <v>45</v>
      </c>
    </row>
    <row r="1079" spans="1:15" x14ac:dyDescent="0.45">
      <c r="A1079" t="s">
        <v>73</v>
      </c>
      <c r="B1079">
        <v>2018</v>
      </c>
      <c r="C1079" t="s">
        <v>196</v>
      </c>
      <c r="D1079" t="s">
        <v>3565</v>
      </c>
      <c r="E1079" t="s">
        <v>266</v>
      </c>
      <c r="F1079">
        <v>115</v>
      </c>
      <c r="G1079">
        <v>0.89999997615814209</v>
      </c>
      <c r="H1079">
        <v>8.165217399597168</v>
      </c>
      <c r="I1079">
        <v>0</v>
      </c>
      <c r="J1079">
        <v>5.3999999999999999E-2</v>
      </c>
      <c r="K1079">
        <v>5.3999999999999999E-2</v>
      </c>
      <c r="L1079">
        <v>0</v>
      </c>
      <c r="M1079">
        <v>0</v>
      </c>
      <c r="N1079">
        <v>3.3029999732971191</v>
      </c>
      <c r="O1079">
        <v>40</v>
      </c>
    </row>
    <row r="1080" spans="1:15" x14ac:dyDescent="0.45">
      <c r="A1080" t="s">
        <v>73</v>
      </c>
      <c r="B1080">
        <v>2018</v>
      </c>
      <c r="C1080" t="s">
        <v>196</v>
      </c>
      <c r="D1080" t="s">
        <v>3566</v>
      </c>
      <c r="E1080" t="s">
        <v>266</v>
      </c>
      <c r="F1080">
        <v>99</v>
      </c>
      <c r="G1080">
        <v>0</v>
      </c>
      <c r="H1080">
        <v>7.6868686676025391</v>
      </c>
      <c r="I1080">
        <v>0</v>
      </c>
      <c r="J1080">
        <v>0</v>
      </c>
      <c r="K1080">
        <v>0</v>
      </c>
      <c r="L1080">
        <v>0</v>
      </c>
      <c r="M1080">
        <v>0</v>
      </c>
      <c r="N1080">
        <v>3.2860000133514404</v>
      </c>
      <c r="O1080">
        <v>40</v>
      </c>
    </row>
    <row r="1081" spans="1:15" x14ac:dyDescent="0.45">
      <c r="A1081" t="s">
        <v>73</v>
      </c>
      <c r="B1081">
        <v>2018</v>
      </c>
      <c r="C1081" t="s">
        <v>196</v>
      </c>
      <c r="D1081" t="s">
        <v>3567</v>
      </c>
      <c r="E1081" t="s">
        <v>266</v>
      </c>
      <c r="F1081">
        <v>0</v>
      </c>
      <c r="G1081">
        <v>0</v>
      </c>
      <c r="I1081">
        <v>0</v>
      </c>
      <c r="J1081">
        <v>0</v>
      </c>
      <c r="K1081">
        <v>0</v>
      </c>
      <c r="L1081">
        <v>0</v>
      </c>
      <c r="M1081">
        <v>0</v>
      </c>
      <c r="O1081">
        <v>35</v>
      </c>
    </row>
    <row r="1082" spans="1:15" x14ac:dyDescent="0.45">
      <c r="A1082" t="s">
        <v>73</v>
      </c>
      <c r="B1082">
        <v>2018</v>
      </c>
      <c r="C1082" t="s">
        <v>196</v>
      </c>
      <c r="D1082" t="s">
        <v>3568</v>
      </c>
      <c r="E1082" t="s">
        <v>266</v>
      </c>
      <c r="F1082">
        <v>5086</v>
      </c>
      <c r="G1082">
        <v>1653.5999755859375</v>
      </c>
      <c r="H1082">
        <v>23.097915649414063</v>
      </c>
      <c r="I1082">
        <v>0</v>
      </c>
      <c r="J1082">
        <v>3.5999999999999997E-2</v>
      </c>
      <c r="K1082">
        <v>3.5999999999999997E-2</v>
      </c>
      <c r="L1082">
        <v>0</v>
      </c>
      <c r="M1082">
        <v>0</v>
      </c>
      <c r="N1082">
        <v>3.119999885559082</v>
      </c>
      <c r="O1082">
        <v>35</v>
      </c>
    </row>
    <row r="1083" spans="1:15" x14ac:dyDescent="0.45">
      <c r="A1083" t="s">
        <v>73</v>
      </c>
      <c r="B1083">
        <v>2018</v>
      </c>
      <c r="C1083" t="s">
        <v>3549</v>
      </c>
      <c r="D1083" t="s">
        <v>3569</v>
      </c>
      <c r="E1083" t="s">
        <v>266</v>
      </c>
      <c r="F1083">
        <v>764</v>
      </c>
      <c r="G1083">
        <v>26.600000381469727</v>
      </c>
      <c r="H1083">
        <v>14.408376693725586</v>
      </c>
      <c r="I1083">
        <v>0</v>
      </c>
      <c r="J1083">
        <v>1E-3</v>
      </c>
      <c r="K1083">
        <v>1E-3</v>
      </c>
      <c r="L1083">
        <v>0</v>
      </c>
      <c r="M1083">
        <v>0</v>
      </c>
      <c r="N1083">
        <v>3.1930000782012939</v>
      </c>
      <c r="O1083">
        <v>45</v>
      </c>
    </row>
    <row r="1084" spans="1:15" x14ac:dyDescent="0.45">
      <c r="A1084" t="s">
        <v>73</v>
      </c>
      <c r="B1084">
        <v>2018</v>
      </c>
      <c r="C1084" t="s">
        <v>3549</v>
      </c>
      <c r="D1084" t="s">
        <v>3570</v>
      </c>
      <c r="E1084" t="s">
        <v>266</v>
      </c>
      <c r="F1084">
        <v>2724</v>
      </c>
      <c r="G1084">
        <v>368.20001220703125</v>
      </c>
      <c r="H1084">
        <v>22.807268142700195</v>
      </c>
      <c r="I1084">
        <v>0</v>
      </c>
      <c r="J1084">
        <v>4.9000000000000002E-2</v>
      </c>
      <c r="K1084">
        <v>4.2000000000000003E-2</v>
      </c>
      <c r="L1084">
        <v>0</v>
      </c>
      <c r="M1084">
        <v>0</v>
      </c>
      <c r="N1084">
        <v>3.0680000782012939</v>
      </c>
      <c r="O1084">
        <v>45</v>
      </c>
    </row>
    <row r="1085" spans="1:15" x14ac:dyDescent="0.45">
      <c r="A1085" t="s">
        <v>73</v>
      </c>
      <c r="B1085">
        <v>2018</v>
      </c>
      <c r="C1085" t="s">
        <v>3549</v>
      </c>
      <c r="D1085" t="s">
        <v>3571</v>
      </c>
      <c r="E1085" t="s">
        <v>266</v>
      </c>
      <c r="F1085">
        <v>50</v>
      </c>
      <c r="G1085">
        <v>2.4000000953674316</v>
      </c>
      <c r="H1085">
        <v>17.860000610351563</v>
      </c>
      <c r="I1085">
        <v>0</v>
      </c>
      <c r="J1085">
        <v>0.12</v>
      </c>
      <c r="K1085">
        <v>6.3799999999999996E-2</v>
      </c>
      <c r="L1085">
        <v>0</v>
      </c>
      <c r="M1085">
        <v>0</v>
      </c>
      <c r="N1085">
        <v>2.9800000190734863</v>
      </c>
      <c r="O1085">
        <v>45</v>
      </c>
    </row>
    <row r="1086" spans="1:15" x14ac:dyDescent="0.45">
      <c r="A1086" t="s">
        <v>73</v>
      </c>
      <c r="B1086">
        <v>2018</v>
      </c>
      <c r="C1086" t="s">
        <v>3550</v>
      </c>
      <c r="D1086" t="s">
        <v>3572</v>
      </c>
      <c r="E1086" t="s">
        <v>106</v>
      </c>
      <c r="F1086">
        <v>303.94036865234375</v>
      </c>
      <c r="G1086">
        <v>0</v>
      </c>
      <c r="H1086">
        <v>18.802326202392578</v>
      </c>
      <c r="I1086">
        <v>0</v>
      </c>
      <c r="J1086">
        <v>0</v>
      </c>
      <c r="K1086">
        <v>0</v>
      </c>
      <c r="L1086">
        <v>1</v>
      </c>
      <c r="M1086">
        <v>0</v>
      </c>
      <c r="O1086">
        <v>70</v>
      </c>
    </row>
    <row r="1087" spans="1:15" x14ac:dyDescent="0.45">
      <c r="A1087" t="s">
        <v>73</v>
      </c>
      <c r="B1087">
        <v>2018</v>
      </c>
      <c r="C1087" t="s">
        <v>3551</v>
      </c>
      <c r="D1087" t="s">
        <v>3573</v>
      </c>
      <c r="E1087" t="s">
        <v>106</v>
      </c>
      <c r="F1087">
        <v>506.52130126953125</v>
      </c>
      <c r="G1087">
        <v>6.5540000796318054E-2</v>
      </c>
      <c r="H1087">
        <v>31.086153030395508</v>
      </c>
      <c r="I1087">
        <v>0</v>
      </c>
      <c r="J1087">
        <v>5.0000000000000001E-3</v>
      </c>
      <c r="K1087">
        <v>5.0000000000000001E-3</v>
      </c>
      <c r="L1087">
        <v>0</v>
      </c>
      <c r="M1087">
        <v>0</v>
      </c>
      <c r="N1087">
        <v>3.0069999694824219</v>
      </c>
      <c r="O1087">
        <v>60</v>
      </c>
    </row>
    <row r="1088" spans="1:15" x14ac:dyDescent="0.45">
      <c r="A1088" t="s">
        <v>73</v>
      </c>
      <c r="B1088">
        <v>2018</v>
      </c>
      <c r="C1088" t="s">
        <v>3552</v>
      </c>
      <c r="D1088" t="s">
        <v>3574</v>
      </c>
      <c r="E1088" t="s">
        <v>106</v>
      </c>
      <c r="F1088">
        <v>0</v>
      </c>
      <c r="G1088">
        <v>0</v>
      </c>
      <c r="I1088">
        <v>0</v>
      </c>
      <c r="J1088">
        <v>0</v>
      </c>
      <c r="K1088">
        <v>0</v>
      </c>
      <c r="L1088">
        <v>0</v>
      </c>
      <c r="M1088">
        <v>0</v>
      </c>
      <c r="O1088">
        <v>70</v>
      </c>
    </row>
    <row r="1089" spans="1:15" x14ac:dyDescent="0.45">
      <c r="A1089" t="s">
        <v>73</v>
      </c>
      <c r="B1089">
        <v>2018</v>
      </c>
      <c r="C1089" t="s">
        <v>3552</v>
      </c>
      <c r="D1089" t="s">
        <v>3575</v>
      </c>
      <c r="E1089" t="s">
        <v>106</v>
      </c>
      <c r="F1089">
        <v>0</v>
      </c>
      <c r="G1089">
        <v>0</v>
      </c>
      <c r="I1089">
        <v>0</v>
      </c>
      <c r="J1089">
        <v>0</v>
      </c>
      <c r="K1089">
        <v>0</v>
      </c>
      <c r="L1089">
        <v>0</v>
      </c>
      <c r="M1089">
        <v>0</v>
      </c>
      <c r="O1089">
        <v>70</v>
      </c>
    </row>
    <row r="1090" spans="1:15" x14ac:dyDescent="0.45">
      <c r="A1090" t="s">
        <v>73</v>
      </c>
      <c r="B1090">
        <v>2018</v>
      </c>
      <c r="C1090" t="s">
        <v>3552</v>
      </c>
      <c r="D1090" t="s">
        <v>3576</v>
      </c>
      <c r="E1090" t="s">
        <v>106</v>
      </c>
      <c r="F1090">
        <v>0</v>
      </c>
      <c r="G1090">
        <v>0</v>
      </c>
      <c r="I1090">
        <v>0</v>
      </c>
      <c r="J1090">
        <v>0</v>
      </c>
      <c r="K1090">
        <v>0</v>
      </c>
      <c r="L1090">
        <v>0</v>
      </c>
      <c r="M1090">
        <v>0</v>
      </c>
      <c r="O1090">
        <v>70</v>
      </c>
    </row>
    <row r="1091" spans="1:15" x14ac:dyDescent="0.45">
      <c r="A1091" t="s">
        <v>73</v>
      </c>
      <c r="B1091">
        <v>2018</v>
      </c>
      <c r="C1091" t="s">
        <v>3552</v>
      </c>
      <c r="D1091" t="s">
        <v>3577</v>
      </c>
      <c r="E1091" t="s">
        <v>106</v>
      </c>
      <c r="F1091">
        <v>0</v>
      </c>
      <c r="G1091">
        <v>0</v>
      </c>
      <c r="I1091">
        <v>0</v>
      </c>
      <c r="J1091">
        <v>0</v>
      </c>
      <c r="K1091">
        <v>0</v>
      </c>
      <c r="L1091">
        <v>0</v>
      </c>
      <c r="M1091">
        <v>0</v>
      </c>
      <c r="O1091">
        <v>45</v>
      </c>
    </row>
    <row r="1092" spans="1:15" x14ac:dyDescent="0.45">
      <c r="A1092" t="s">
        <v>73</v>
      </c>
      <c r="B1092">
        <v>2018</v>
      </c>
      <c r="C1092" t="s">
        <v>3552</v>
      </c>
      <c r="D1092" t="s">
        <v>3578</v>
      </c>
      <c r="E1092" t="s">
        <v>106</v>
      </c>
      <c r="F1092">
        <v>0</v>
      </c>
      <c r="G1092">
        <v>0</v>
      </c>
      <c r="I1092">
        <v>0</v>
      </c>
      <c r="J1092">
        <v>0</v>
      </c>
      <c r="K1092">
        <v>0</v>
      </c>
      <c r="L1092">
        <v>0</v>
      </c>
      <c r="M1092">
        <v>0</v>
      </c>
      <c r="O1092">
        <v>70</v>
      </c>
    </row>
    <row r="1093" spans="1:15" x14ac:dyDescent="0.45">
      <c r="A1093" t="s">
        <v>73</v>
      </c>
      <c r="B1093">
        <v>2018</v>
      </c>
      <c r="C1093" t="s">
        <v>3552</v>
      </c>
      <c r="D1093" t="s">
        <v>3579</v>
      </c>
      <c r="E1093" t="s">
        <v>106</v>
      </c>
      <c r="F1093">
        <v>0</v>
      </c>
      <c r="G1093">
        <v>0</v>
      </c>
      <c r="I1093">
        <v>0</v>
      </c>
      <c r="J1093">
        <v>0</v>
      </c>
      <c r="K1093">
        <v>0</v>
      </c>
      <c r="L1093">
        <v>0</v>
      </c>
      <c r="M1093">
        <v>0</v>
      </c>
      <c r="O1093">
        <v>70</v>
      </c>
    </row>
    <row r="1094" spans="1:15" x14ac:dyDescent="0.45">
      <c r="A1094" t="s">
        <v>73</v>
      </c>
      <c r="B1094">
        <v>2018</v>
      </c>
      <c r="C1094" t="s">
        <v>3552</v>
      </c>
      <c r="D1094" t="s">
        <v>3580</v>
      </c>
      <c r="E1094" t="s">
        <v>106</v>
      </c>
      <c r="F1094">
        <v>0</v>
      </c>
      <c r="G1094">
        <v>0</v>
      </c>
      <c r="I1094">
        <v>0</v>
      </c>
      <c r="J1094">
        <v>0</v>
      </c>
      <c r="K1094">
        <v>0</v>
      </c>
      <c r="L1094">
        <v>0</v>
      </c>
      <c r="M1094">
        <v>0</v>
      </c>
      <c r="O1094">
        <v>70</v>
      </c>
    </row>
    <row r="1095" spans="1:15" x14ac:dyDescent="0.45">
      <c r="A1095" t="s">
        <v>73</v>
      </c>
      <c r="B1095">
        <v>2018</v>
      </c>
      <c r="C1095" t="s">
        <v>3552</v>
      </c>
      <c r="D1095" t="s">
        <v>3581</v>
      </c>
      <c r="E1095" t="s">
        <v>106</v>
      </c>
      <c r="F1095">
        <v>0</v>
      </c>
      <c r="G1095">
        <v>0</v>
      </c>
      <c r="I1095">
        <v>0</v>
      </c>
      <c r="J1095">
        <v>0</v>
      </c>
      <c r="K1095">
        <v>0</v>
      </c>
      <c r="L1095">
        <v>0</v>
      </c>
      <c r="M1095">
        <v>0</v>
      </c>
      <c r="O1095">
        <v>45</v>
      </c>
    </row>
    <row r="1096" spans="1:15" x14ac:dyDescent="0.45">
      <c r="A1096" t="s">
        <v>73</v>
      </c>
      <c r="B1096">
        <v>2018</v>
      </c>
      <c r="C1096" t="s">
        <v>3552</v>
      </c>
      <c r="D1096" t="s">
        <v>3582</v>
      </c>
      <c r="E1096" t="s">
        <v>106</v>
      </c>
      <c r="F1096">
        <v>0</v>
      </c>
      <c r="G1096">
        <v>0</v>
      </c>
      <c r="I1096">
        <v>0</v>
      </c>
      <c r="J1096">
        <v>0</v>
      </c>
      <c r="K1096">
        <v>0</v>
      </c>
      <c r="L1096">
        <v>0</v>
      </c>
      <c r="M1096">
        <v>0</v>
      </c>
      <c r="O1096">
        <v>70</v>
      </c>
    </row>
    <row r="1097" spans="1:15" x14ac:dyDescent="0.45">
      <c r="A1097" t="s">
        <v>73</v>
      </c>
      <c r="B1097">
        <v>2018</v>
      </c>
      <c r="C1097" t="s">
        <v>3553</v>
      </c>
      <c r="D1097" t="s">
        <v>3583</v>
      </c>
      <c r="E1097" t="s">
        <v>106</v>
      </c>
      <c r="F1097">
        <v>36.061740875244141</v>
      </c>
      <c r="G1097">
        <v>0</v>
      </c>
      <c r="H1097">
        <v>2.4138104915618896</v>
      </c>
      <c r="I1097">
        <v>0</v>
      </c>
      <c r="J1097">
        <v>0</v>
      </c>
      <c r="K1097">
        <v>0</v>
      </c>
      <c r="L1097">
        <v>0</v>
      </c>
      <c r="M1097">
        <v>0</v>
      </c>
      <c r="O1097">
        <v>60</v>
      </c>
    </row>
    <row r="1098" spans="1:15" x14ac:dyDescent="0.45">
      <c r="A1098" t="s">
        <v>73</v>
      </c>
      <c r="B1098">
        <v>2018</v>
      </c>
      <c r="C1098" t="s">
        <v>3553</v>
      </c>
      <c r="D1098" t="s">
        <v>3584</v>
      </c>
      <c r="E1098" t="s">
        <v>106</v>
      </c>
      <c r="F1098">
        <v>0</v>
      </c>
      <c r="G1098">
        <v>0</v>
      </c>
      <c r="I1098">
        <v>0</v>
      </c>
      <c r="J1098">
        <v>0</v>
      </c>
      <c r="K1098">
        <v>0</v>
      </c>
      <c r="L1098">
        <v>0</v>
      </c>
      <c r="M1098">
        <v>0</v>
      </c>
      <c r="O1098">
        <v>60</v>
      </c>
    </row>
    <row r="1099" spans="1:15" x14ac:dyDescent="0.45">
      <c r="A1099" t="s">
        <v>73</v>
      </c>
      <c r="B1099">
        <v>2018</v>
      </c>
      <c r="C1099" t="s">
        <v>3554</v>
      </c>
      <c r="D1099" t="s">
        <v>3585</v>
      </c>
      <c r="E1099" t="s">
        <v>266</v>
      </c>
      <c r="F1099">
        <v>0</v>
      </c>
      <c r="G1099">
        <v>0</v>
      </c>
      <c r="I1099">
        <v>0</v>
      </c>
      <c r="J1099">
        <v>0</v>
      </c>
      <c r="K1099">
        <v>0</v>
      </c>
      <c r="L1099">
        <v>0</v>
      </c>
      <c r="M1099">
        <v>0</v>
      </c>
      <c r="O1099">
        <v>45</v>
      </c>
    </row>
    <row r="1100" spans="1:15" x14ac:dyDescent="0.45">
      <c r="A1100" t="s">
        <v>73</v>
      </c>
      <c r="B1100">
        <v>2018</v>
      </c>
      <c r="C1100" t="s">
        <v>3554</v>
      </c>
      <c r="D1100" t="s">
        <v>3586</v>
      </c>
      <c r="E1100" t="s">
        <v>266</v>
      </c>
      <c r="F1100">
        <v>0</v>
      </c>
      <c r="G1100">
        <v>0</v>
      </c>
      <c r="I1100">
        <v>0</v>
      </c>
      <c r="J1100">
        <v>0</v>
      </c>
      <c r="K1100">
        <v>0</v>
      </c>
      <c r="L1100">
        <v>0</v>
      </c>
      <c r="M1100">
        <v>0</v>
      </c>
      <c r="O1100">
        <v>40</v>
      </c>
    </row>
    <row r="1101" spans="1:15" x14ac:dyDescent="0.45">
      <c r="A1101" t="s">
        <v>73</v>
      </c>
      <c r="B1101">
        <v>2018</v>
      </c>
      <c r="C1101" t="s">
        <v>3554</v>
      </c>
      <c r="D1101" t="s">
        <v>3587</v>
      </c>
      <c r="E1101" t="s">
        <v>266</v>
      </c>
      <c r="F1101">
        <v>0</v>
      </c>
      <c r="G1101">
        <v>0</v>
      </c>
      <c r="I1101">
        <v>0</v>
      </c>
      <c r="J1101">
        <v>0</v>
      </c>
      <c r="K1101">
        <v>0</v>
      </c>
      <c r="L1101">
        <v>0</v>
      </c>
      <c r="M1101">
        <v>0</v>
      </c>
      <c r="O1101">
        <v>35</v>
      </c>
    </row>
    <row r="1102" spans="1:15" x14ac:dyDescent="0.45">
      <c r="A1102" t="s">
        <v>73</v>
      </c>
      <c r="B1102">
        <v>2018</v>
      </c>
      <c r="C1102" t="s">
        <v>3554</v>
      </c>
      <c r="D1102" t="s">
        <v>3588</v>
      </c>
      <c r="E1102" t="s">
        <v>266</v>
      </c>
      <c r="F1102">
        <v>0</v>
      </c>
      <c r="G1102">
        <v>0</v>
      </c>
      <c r="I1102">
        <v>0</v>
      </c>
      <c r="J1102">
        <v>0</v>
      </c>
      <c r="K1102">
        <v>0</v>
      </c>
      <c r="L1102">
        <v>0</v>
      </c>
      <c r="M1102">
        <v>0</v>
      </c>
      <c r="O1102">
        <v>35</v>
      </c>
    </row>
    <row r="1103" spans="1:15" x14ac:dyDescent="0.45">
      <c r="A1103" t="s">
        <v>73</v>
      </c>
      <c r="B1103">
        <v>2018</v>
      </c>
      <c r="C1103" t="s">
        <v>3554</v>
      </c>
      <c r="D1103" t="s">
        <v>3589</v>
      </c>
      <c r="E1103" t="s">
        <v>266</v>
      </c>
      <c r="F1103">
        <v>0</v>
      </c>
      <c r="G1103">
        <v>0</v>
      </c>
      <c r="I1103">
        <v>0</v>
      </c>
      <c r="J1103">
        <v>0</v>
      </c>
      <c r="K1103">
        <v>0</v>
      </c>
      <c r="L1103">
        <v>0</v>
      </c>
      <c r="M1103">
        <v>0</v>
      </c>
      <c r="O1103">
        <v>40</v>
      </c>
    </row>
    <row r="1104" spans="1:15" x14ac:dyDescent="0.45">
      <c r="A1104" t="s">
        <v>73</v>
      </c>
      <c r="B1104">
        <v>2018</v>
      </c>
      <c r="C1104" t="s">
        <v>3554</v>
      </c>
      <c r="D1104" t="s">
        <v>3590</v>
      </c>
      <c r="E1104" t="s">
        <v>266</v>
      </c>
      <c r="F1104">
        <v>0</v>
      </c>
      <c r="G1104">
        <v>0</v>
      </c>
      <c r="I1104">
        <v>0</v>
      </c>
      <c r="J1104">
        <v>0</v>
      </c>
      <c r="K1104">
        <v>0</v>
      </c>
      <c r="L1104">
        <v>0</v>
      </c>
      <c r="M1104">
        <v>0</v>
      </c>
      <c r="O1104">
        <v>35</v>
      </c>
    </row>
    <row r="1105" spans="1:15" x14ac:dyDescent="0.45">
      <c r="A1105" t="s">
        <v>73</v>
      </c>
      <c r="B1105">
        <v>2018</v>
      </c>
      <c r="C1105" t="s">
        <v>3554</v>
      </c>
      <c r="D1105" t="s">
        <v>3591</v>
      </c>
      <c r="E1105" t="s">
        <v>266</v>
      </c>
      <c r="F1105">
        <v>0</v>
      </c>
      <c r="G1105">
        <v>0</v>
      </c>
      <c r="I1105">
        <v>0</v>
      </c>
      <c r="J1105">
        <v>0</v>
      </c>
      <c r="K1105">
        <v>0</v>
      </c>
      <c r="L1105">
        <v>0</v>
      </c>
      <c r="M1105">
        <v>0</v>
      </c>
      <c r="O1105">
        <v>35</v>
      </c>
    </row>
    <row r="1106" spans="1:15" x14ac:dyDescent="0.45">
      <c r="A1106" t="s">
        <v>73</v>
      </c>
      <c r="B1106">
        <v>2018</v>
      </c>
      <c r="C1106" t="s">
        <v>3554</v>
      </c>
      <c r="D1106" t="s">
        <v>3592</v>
      </c>
      <c r="E1106" t="s">
        <v>266</v>
      </c>
      <c r="F1106">
        <v>0</v>
      </c>
      <c r="G1106">
        <v>0</v>
      </c>
      <c r="I1106">
        <v>0</v>
      </c>
      <c r="J1106">
        <v>0</v>
      </c>
      <c r="K1106">
        <v>0</v>
      </c>
      <c r="L1106">
        <v>0</v>
      </c>
      <c r="M1106">
        <v>0</v>
      </c>
      <c r="O1106">
        <v>35</v>
      </c>
    </row>
    <row r="1107" spans="1:15" x14ac:dyDescent="0.45">
      <c r="A1107" t="s">
        <v>73</v>
      </c>
      <c r="B1107">
        <v>2018</v>
      </c>
      <c r="C1107" t="s">
        <v>3554</v>
      </c>
      <c r="D1107" t="s">
        <v>3593</v>
      </c>
      <c r="E1107" t="s">
        <v>266</v>
      </c>
      <c r="F1107">
        <v>0</v>
      </c>
      <c r="G1107">
        <v>0</v>
      </c>
      <c r="I1107">
        <v>0</v>
      </c>
      <c r="J1107">
        <v>0</v>
      </c>
      <c r="K1107">
        <v>0</v>
      </c>
      <c r="L1107">
        <v>0</v>
      </c>
      <c r="M1107">
        <v>0</v>
      </c>
      <c r="O1107">
        <v>40</v>
      </c>
    </row>
    <row r="1108" spans="1:15" x14ac:dyDescent="0.45">
      <c r="A1108" t="s">
        <v>73</v>
      </c>
      <c r="B1108">
        <v>2018</v>
      </c>
      <c r="C1108" t="s">
        <v>3555</v>
      </c>
      <c r="D1108" t="s">
        <v>3594</v>
      </c>
      <c r="E1108" t="s">
        <v>266</v>
      </c>
      <c r="F1108">
        <v>0</v>
      </c>
      <c r="G1108">
        <v>0</v>
      </c>
      <c r="I1108">
        <v>0</v>
      </c>
      <c r="J1108">
        <v>0</v>
      </c>
      <c r="K1108">
        <v>0</v>
      </c>
      <c r="L1108">
        <v>0</v>
      </c>
      <c r="M1108">
        <v>0</v>
      </c>
      <c r="O1108">
        <v>40</v>
      </c>
    </row>
    <row r="1109" spans="1:15" x14ac:dyDescent="0.45">
      <c r="A1109" t="s">
        <v>74</v>
      </c>
      <c r="B1109">
        <v>2018</v>
      </c>
      <c r="C1109" t="s">
        <v>3546</v>
      </c>
      <c r="D1109" t="s">
        <v>3557</v>
      </c>
      <c r="E1109" t="s">
        <v>106</v>
      </c>
      <c r="F1109">
        <v>0.39513969421386719</v>
      </c>
      <c r="G1109">
        <v>0</v>
      </c>
      <c r="H1109">
        <v>23.000101089477539</v>
      </c>
      <c r="I1109">
        <v>0</v>
      </c>
      <c r="J1109">
        <v>0</v>
      </c>
      <c r="K1109">
        <v>0</v>
      </c>
      <c r="L1109">
        <v>0</v>
      </c>
      <c r="M1109">
        <v>0</v>
      </c>
      <c r="N1109">
        <v>3</v>
      </c>
      <c r="O1109">
        <v>70</v>
      </c>
    </row>
    <row r="1110" spans="1:15" x14ac:dyDescent="0.45">
      <c r="A1110" t="s">
        <v>74</v>
      </c>
      <c r="B1110">
        <v>2018</v>
      </c>
      <c r="C1110" t="s">
        <v>3546</v>
      </c>
      <c r="D1110" t="s">
        <v>3558</v>
      </c>
      <c r="E1110" t="s">
        <v>106</v>
      </c>
      <c r="F1110">
        <v>1035.3402099609375</v>
      </c>
      <c r="G1110">
        <v>74.963722229003906</v>
      </c>
      <c r="H1110">
        <v>45.985408782958984</v>
      </c>
      <c r="I1110">
        <v>6.9999999999999999E-4</v>
      </c>
      <c r="J1110">
        <v>5.96E-2</v>
      </c>
      <c r="K1110">
        <v>0.01</v>
      </c>
      <c r="L1110">
        <v>0</v>
      </c>
      <c r="M1110">
        <v>0</v>
      </c>
      <c r="N1110">
        <v>3.0406999588012695</v>
      </c>
      <c r="O1110">
        <v>70</v>
      </c>
    </row>
    <row r="1111" spans="1:15" x14ac:dyDescent="0.45">
      <c r="A1111" t="s">
        <v>74</v>
      </c>
      <c r="B1111">
        <v>2018</v>
      </c>
      <c r="C1111" t="s">
        <v>3546</v>
      </c>
      <c r="D1111" t="s">
        <v>3559</v>
      </c>
      <c r="E1111" t="s">
        <v>106</v>
      </c>
      <c r="F1111">
        <v>133.28599548339844</v>
      </c>
      <c r="G1111">
        <v>0.93237060308456421</v>
      </c>
      <c r="H1111">
        <v>9.9685649871826172</v>
      </c>
      <c r="I1111">
        <v>1E-4</v>
      </c>
      <c r="J1111">
        <v>1.2999999999999999E-3</v>
      </c>
      <c r="K1111">
        <v>0.01</v>
      </c>
      <c r="L1111">
        <v>0</v>
      </c>
      <c r="M1111">
        <v>0</v>
      </c>
      <c r="N1111">
        <v>3.6782000064849854</v>
      </c>
      <c r="O1111">
        <v>45</v>
      </c>
    </row>
    <row r="1112" spans="1:15" x14ac:dyDescent="0.45">
      <c r="A1112" t="s">
        <v>74</v>
      </c>
      <c r="B1112">
        <v>2018</v>
      </c>
      <c r="C1112" t="s">
        <v>3547</v>
      </c>
      <c r="D1112" t="s">
        <v>3560</v>
      </c>
      <c r="E1112" t="s">
        <v>106</v>
      </c>
      <c r="F1112">
        <v>1.8005127906799316</v>
      </c>
      <c r="G1112">
        <v>0</v>
      </c>
      <c r="H1112">
        <v>38.118888854980469</v>
      </c>
      <c r="I1112">
        <v>0</v>
      </c>
      <c r="J1112">
        <v>0.40849999999999997</v>
      </c>
      <c r="K1112">
        <v>0.01</v>
      </c>
      <c r="L1112">
        <v>0</v>
      </c>
      <c r="M1112">
        <v>0</v>
      </c>
      <c r="N1112">
        <v>2.5922999382019043</v>
      </c>
      <c r="O1112">
        <v>60</v>
      </c>
    </row>
    <row r="1113" spans="1:15" x14ac:dyDescent="0.45">
      <c r="A1113" t="s">
        <v>74</v>
      </c>
      <c r="B1113">
        <v>2018</v>
      </c>
      <c r="C1113" t="s">
        <v>3547</v>
      </c>
      <c r="D1113" t="s">
        <v>3561</v>
      </c>
      <c r="E1113" t="s">
        <v>106</v>
      </c>
      <c r="F1113">
        <v>590.039306640625</v>
      </c>
      <c r="G1113">
        <v>3.9112393856048584</v>
      </c>
      <c r="H1113">
        <v>39.593463897705078</v>
      </c>
      <c r="I1113">
        <v>2.0000000000000001E-4</v>
      </c>
      <c r="J1113">
        <v>0.16550000000000001</v>
      </c>
      <c r="K1113">
        <v>0.01</v>
      </c>
      <c r="L1113">
        <v>0</v>
      </c>
      <c r="M1113">
        <v>0</v>
      </c>
      <c r="N1113">
        <v>2.9651000499725342</v>
      </c>
      <c r="O1113">
        <v>60</v>
      </c>
    </row>
    <row r="1114" spans="1:15" x14ac:dyDescent="0.45">
      <c r="A1114" t="s">
        <v>74</v>
      </c>
      <c r="B1114">
        <v>2018</v>
      </c>
      <c r="C1114" t="s">
        <v>3547</v>
      </c>
      <c r="D1114" t="s">
        <v>3562</v>
      </c>
      <c r="E1114" t="s">
        <v>106</v>
      </c>
      <c r="F1114">
        <v>1.1562099456787109</v>
      </c>
      <c r="G1114">
        <v>0</v>
      </c>
      <c r="H1114">
        <v>52.999919891357422</v>
      </c>
      <c r="I1114">
        <v>0</v>
      </c>
      <c r="J1114">
        <v>0</v>
      </c>
      <c r="K1114">
        <v>0</v>
      </c>
      <c r="L1114">
        <v>0</v>
      </c>
      <c r="M1114">
        <v>0</v>
      </c>
      <c r="O1114">
        <v>60</v>
      </c>
    </row>
    <row r="1115" spans="1:15" x14ac:dyDescent="0.45">
      <c r="A1115" t="s">
        <v>74</v>
      </c>
      <c r="B1115">
        <v>2018</v>
      </c>
      <c r="C1115" t="s">
        <v>3600</v>
      </c>
      <c r="D1115" t="s">
        <v>3601</v>
      </c>
      <c r="E1115" t="s">
        <v>266</v>
      </c>
      <c r="F1115">
        <v>30053</v>
      </c>
      <c r="G1115">
        <v>1542.5</v>
      </c>
      <c r="H1115">
        <v>27.025688171386719</v>
      </c>
      <c r="I1115">
        <v>2.0000000000000001E-4</v>
      </c>
      <c r="J1115">
        <v>7.1999999999999998E-3</v>
      </c>
      <c r="K1115">
        <v>1.9900000000000001E-2</v>
      </c>
      <c r="L1115">
        <v>1.2500000000000001E-2</v>
      </c>
      <c r="M1115">
        <v>1</v>
      </c>
      <c r="N1115">
        <v>3.6678481101989746</v>
      </c>
      <c r="O1115">
        <v>60</v>
      </c>
    </row>
    <row r="1116" spans="1:15" x14ac:dyDescent="0.45">
      <c r="A1116" t="s">
        <v>74</v>
      </c>
      <c r="B1116">
        <v>2018</v>
      </c>
      <c r="C1116" t="s">
        <v>3600</v>
      </c>
      <c r="D1116" t="s">
        <v>3602</v>
      </c>
      <c r="E1116" t="s">
        <v>266</v>
      </c>
      <c r="F1116">
        <v>31</v>
      </c>
      <c r="G1116">
        <v>0</v>
      </c>
      <c r="H1116">
        <v>1.1935484409332275</v>
      </c>
      <c r="I1116">
        <v>0</v>
      </c>
      <c r="J1116">
        <v>0</v>
      </c>
      <c r="K1116">
        <v>0</v>
      </c>
      <c r="L1116">
        <v>0</v>
      </c>
      <c r="M1116">
        <v>0</v>
      </c>
      <c r="O1116">
        <v>60</v>
      </c>
    </row>
    <row r="1117" spans="1:15" x14ac:dyDescent="0.45">
      <c r="A1117" t="s">
        <v>74</v>
      </c>
      <c r="B1117">
        <v>2018</v>
      </c>
      <c r="C1117" t="s">
        <v>3600</v>
      </c>
      <c r="D1117" t="s">
        <v>3541</v>
      </c>
      <c r="E1117" t="s">
        <v>266</v>
      </c>
      <c r="F1117">
        <v>9016</v>
      </c>
      <c r="G1117">
        <v>4090.39990234375</v>
      </c>
      <c r="H1117">
        <v>38.795917510986328</v>
      </c>
      <c r="I1117">
        <v>1.1900000000000001E-2</v>
      </c>
      <c r="J1117">
        <v>9.69E-2</v>
      </c>
      <c r="K1117">
        <v>0.16270000000000001</v>
      </c>
      <c r="L1117">
        <v>5.3900000000000003E-2</v>
      </c>
      <c r="M1117">
        <v>0</v>
      </c>
      <c r="N1117">
        <v>3.0537998676300049</v>
      </c>
      <c r="O1117">
        <v>45</v>
      </c>
    </row>
    <row r="1118" spans="1:15" x14ac:dyDescent="0.45">
      <c r="A1118" t="s">
        <v>74</v>
      </c>
      <c r="B1118">
        <v>2018</v>
      </c>
      <c r="C1118" t="s">
        <v>3548</v>
      </c>
      <c r="D1118" t="s">
        <v>3563</v>
      </c>
      <c r="E1118" t="s">
        <v>266</v>
      </c>
      <c r="F1118">
        <v>511</v>
      </c>
      <c r="H1118">
        <v>41.943248748779297</v>
      </c>
      <c r="I1118">
        <v>4.3E-3</v>
      </c>
      <c r="J1118">
        <v>3.7900000000000003E-2</v>
      </c>
      <c r="K1118">
        <v>0.03</v>
      </c>
      <c r="L1118">
        <v>0</v>
      </c>
      <c r="M1118">
        <v>0</v>
      </c>
      <c r="N1118">
        <v>3.0801999568939209</v>
      </c>
    </row>
    <row r="1119" spans="1:15" x14ac:dyDescent="0.45">
      <c r="A1119" t="s">
        <v>74</v>
      </c>
      <c r="B1119">
        <v>2018</v>
      </c>
      <c r="C1119" t="s">
        <v>196</v>
      </c>
      <c r="D1119" t="s">
        <v>3564</v>
      </c>
      <c r="E1119" t="s">
        <v>266</v>
      </c>
      <c r="F1119">
        <v>951</v>
      </c>
      <c r="G1119">
        <v>271.20001220703125</v>
      </c>
      <c r="H1119">
        <v>29.088327407836914</v>
      </c>
      <c r="I1119">
        <v>2.1600000000000001E-2</v>
      </c>
      <c r="J1119">
        <v>4.5499999999999999E-2</v>
      </c>
      <c r="K1119">
        <v>6.7100000000000007E-2</v>
      </c>
      <c r="L1119">
        <v>0</v>
      </c>
      <c r="M1119">
        <v>0</v>
      </c>
      <c r="N1119">
        <v>3.0599000453948975</v>
      </c>
      <c r="O1119">
        <v>45</v>
      </c>
    </row>
    <row r="1120" spans="1:15" x14ac:dyDescent="0.45">
      <c r="A1120" t="s">
        <v>74</v>
      </c>
      <c r="B1120">
        <v>2018</v>
      </c>
      <c r="C1120" t="s">
        <v>196</v>
      </c>
      <c r="D1120" t="s">
        <v>3565</v>
      </c>
      <c r="E1120" t="s">
        <v>266</v>
      </c>
      <c r="F1120">
        <v>16</v>
      </c>
      <c r="G1120">
        <v>2</v>
      </c>
      <c r="H1120">
        <v>15.4375</v>
      </c>
      <c r="I1120">
        <v>7.6899999999999996E-2</v>
      </c>
      <c r="J1120">
        <v>0.30769999999999997</v>
      </c>
      <c r="K1120">
        <v>7.6899999999999996E-2</v>
      </c>
      <c r="L1120">
        <v>0</v>
      </c>
      <c r="M1120">
        <v>0</v>
      </c>
      <c r="N1120">
        <v>3</v>
      </c>
      <c r="O1120">
        <v>40</v>
      </c>
    </row>
    <row r="1121" spans="1:15" x14ac:dyDescent="0.45">
      <c r="A1121" t="s">
        <v>74</v>
      </c>
      <c r="B1121">
        <v>2018</v>
      </c>
      <c r="C1121" t="s">
        <v>196</v>
      </c>
      <c r="D1121" t="s">
        <v>3566</v>
      </c>
      <c r="E1121" t="s">
        <v>266</v>
      </c>
      <c r="F1121">
        <v>1948</v>
      </c>
      <c r="G1121">
        <v>559.29998779296875</v>
      </c>
      <c r="H1121">
        <v>25.0574951171875</v>
      </c>
      <c r="I1121">
        <v>1.12E-2</v>
      </c>
      <c r="J1121">
        <v>3.9E-2</v>
      </c>
      <c r="K1121">
        <v>5.0200000000000002E-2</v>
      </c>
      <c r="L1121">
        <v>0</v>
      </c>
      <c r="M1121">
        <v>0</v>
      </c>
      <c r="N1121">
        <v>3.1551001071929932</v>
      </c>
      <c r="O1121">
        <v>40</v>
      </c>
    </row>
    <row r="1122" spans="1:15" x14ac:dyDescent="0.45">
      <c r="A1122" t="s">
        <v>74</v>
      </c>
      <c r="B1122">
        <v>2018</v>
      </c>
      <c r="C1122" t="s">
        <v>196</v>
      </c>
      <c r="D1122" t="s">
        <v>3567</v>
      </c>
      <c r="E1122" t="s">
        <v>266</v>
      </c>
      <c r="F1122">
        <v>626</v>
      </c>
      <c r="G1122">
        <v>385.39999389648438</v>
      </c>
      <c r="H1122">
        <v>36.469650268554688</v>
      </c>
      <c r="I1122">
        <v>5.8500000000000003E-2</v>
      </c>
      <c r="J1122">
        <v>0.1515</v>
      </c>
      <c r="K1122">
        <v>0.05</v>
      </c>
      <c r="L1122">
        <v>0</v>
      </c>
      <c r="M1122">
        <v>0</v>
      </c>
      <c r="N1122">
        <v>2.8485000133514404</v>
      </c>
      <c r="O1122">
        <v>35</v>
      </c>
    </row>
    <row r="1123" spans="1:15" x14ac:dyDescent="0.45">
      <c r="A1123" t="s">
        <v>74</v>
      </c>
      <c r="B1123">
        <v>2018</v>
      </c>
      <c r="C1123" t="s">
        <v>196</v>
      </c>
      <c r="D1123" t="s">
        <v>3568</v>
      </c>
      <c r="E1123" t="s">
        <v>266</v>
      </c>
      <c r="F1123">
        <v>2599</v>
      </c>
      <c r="G1123">
        <v>1428.5999755859375</v>
      </c>
      <c r="H1123">
        <v>34.216621398925781</v>
      </c>
      <c r="I1123">
        <v>5.2699999999999997E-2</v>
      </c>
      <c r="J1123">
        <v>0.3362</v>
      </c>
      <c r="K1123">
        <v>5.2699999999999997E-2</v>
      </c>
      <c r="L1123">
        <v>0</v>
      </c>
      <c r="M1123">
        <v>0</v>
      </c>
      <c r="N1123">
        <v>2.7079000473022461</v>
      </c>
      <c r="O1123">
        <v>35</v>
      </c>
    </row>
    <row r="1124" spans="1:15" x14ac:dyDescent="0.45">
      <c r="A1124" t="s">
        <v>74</v>
      </c>
      <c r="B1124">
        <v>2018</v>
      </c>
      <c r="C1124" t="s">
        <v>3549</v>
      </c>
      <c r="D1124" t="s">
        <v>3569</v>
      </c>
      <c r="E1124" t="s">
        <v>266</v>
      </c>
      <c r="F1124">
        <v>2532</v>
      </c>
      <c r="G1124">
        <v>795.20001220703125</v>
      </c>
      <c r="H1124">
        <v>30.407978057861328</v>
      </c>
      <c r="I1124">
        <v>1.14E-2</v>
      </c>
      <c r="J1124">
        <v>2.1299999999999999E-2</v>
      </c>
      <c r="K1124">
        <v>0.03</v>
      </c>
      <c r="L1124">
        <v>0</v>
      </c>
      <c r="M1124">
        <v>0</v>
      </c>
      <c r="N1124">
        <v>3.2142000198364258</v>
      </c>
      <c r="O1124">
        <v>45</v>
      </c>
    </row>
    <row r="1125" spans="1:15" x14ac:dyDescent="0.45">
      <c r="A1125" t="s">
        <v>74</v>
      </c>
      <c r="B1125">
        <v>2018</v>
      </c>
      <c r="C1125" t="s">
        <v>3549</v>
      </c>
      <c r="D1125" t="s">
        <v>3570</v>
      </c>
      <c r="E1125" t="s">
        <v>266</v>
      </c>
      <c r="F1125">
        <v>1802</v>
      </c>
      <c r="G1125">
        <v>730.20001220703125</v>
      </c>
      <c r="H1125">
        <v>32.508880615234375</v>
      </c>
      <c r="I1125">
        <v>8.8000000000000005E-3</v>
      </c>
      <c r="J1125">
        <v>1.43E-2</v>
      </c>
      <c r="K1125">
        <v>3.0200000000000001E-2</v>
      </c>
      <c r="L1125">
        <v>0</v>
      </c>
      <c r="M1125">
        <v>0</v>
      </c>
      <c r="N1125">
        <v>3.4923999309539795</v>
      </c>
      <c r="O1125">
        <v>45</v>
      </c>
    </row>
    <row r="1126" spans="1:15" x14ac:dyDescent="0.45">
      <c r="A1126" t="s">
        <v>74</v>
      </c>
      <c r="B1126">
        <v>2018</v>
      </c>
      <c r="C1126" t="s">
        <v>3549</v>
      </c>
      <c r="D1126" t="s">
        <v>3571</v>
      </c>
      <c r="E1126" t="s">
        <v>266</v>
      </c>
      <c r="F1126">
        <v>0</v>
      </c>
      <c r="G1126">
        <v>0</v>
      </c>
      <c r="I1126">
        <v>0</v>
      </c>
      <c r="J1126">
        <v>0</v>
      </c>
      <c r="K1126">
        <v>0</v>
      </c>
      <c r="L1126">
        <v>0</v>
      </c>
      <c r="M1126">
        <v>0</v>
      </c>
      <c r="O1126">
        <v>45</v>
      </c>
    </row>
    <row r="1127" spans="1:15" x14ac:dyDescent="0.45">
      <c r="A1127" t="s">
        <v>74</v>
      </c>
      <c r="B1127">
        <v>2018</v>
      </c>
      <c r="C1127" t="s">
        <v>3550</v>
      </c>
      <c r="D1127" t="s">
        <v>3572</v>
      </c>
      <c r="E1127" t="s">
        <v>106</v>
      </c>
      <c r="F1127">
        <v>1685.466796875</v>
      </c>
      <c r="G1127">
        <v>25.479047775268555</v>
      </c>
      <c r="H1127">
        <v>37.089130401611328</v>
      </c>
      <c r="I1127">
        <v>1.09E-2</v>
      </c>
      <c r="J1127">
        <v>2.75E-2</v>
      </c>
      <c r="K1127">
        <v>0.02</v>
      </c>
      <c r="L1127">
        <v>0</v>
      </c>
      <c r="M1127">
        <v>0</v>
      </c>
      <c r="N1127">
        <v>3.2634999752044678</v>
      </c>
      <c r="O1127">
        <v>70</v>
      </c>
    </row>
    <row r="1128" spans="1:15" x14ac:dyDescent="0.45">
      <c r="A1128" t="s">
        <v>74</v>
      </c>
      <c r="B1128">
        <v>2018</v>
      </c>
      <c r="C1128" t="s">
        <v>3551</v>
      </c>
      <c r="D1128" t="s">
        <v>3573</v>
      </c>
      <c r="E1128" t="s">
        <v>106</v>
      </c>
      <c r="F1128">
        <v>1083.0323486328125</v>
      </c>
      <c r="G1128">
        <v>157.84147644042969</v>
      </c>
      <c r="H1128">
        <v>48.294513702392578</v>
      </c>
      <c r="I1128">
        <v>2.2000000000000001E-3</v>
      </c>
      <c r="J1128">
        <v>0.14219999999999999</v>
      </c>
      <c r="K1128">
        <v>0.01</v>
      </c>
      <c r="L1128">
        <v>0</v>
      </c>
      <c r="M1128">
        <v>0</v>
      </c>
      <c r="N1128">
        <v>2.9191999435424805</v>
      </c>
      <c r="O1128">
        <v>60</v>
      </c>
    </row>
    <row r="1129" spans="1:15" x14ac:dyDescent="0.45">
      <c r="A1129" t="s">
        <v>74</v>
      </c>
      <c r="B1129">
        <v>2018</v>
      </c>
      <c r="C1129" t="s">
        <v>3552</v>
      </c>
      <c r="D1129" t="s">
        <v>3574</v>
      </c>
      <c r="E1129" t="s">
        <v>106</v>
      </c>
      <c r="F1129">
        <v>0</v>
      </c>
      <c r="G1129">
        <v>0</v>
      </c>
      <c r="I1129">
        <v>0</v>
      </c>
      <c r="J1129">
        <v>0</v>
      </c>
      <c r="K1129">
        <v>0</v>
      </c>
      <c r="L1129">
        <v>0</v>
      </c>
      <c r="M1129">
        <v>0</v>
      </c>
      <c r="O1129">
        <v>70</v>
      </c>
    </row>
    <row r="1130" spans="1:15" x14ac:dyDescent="0.45">
      <c r="A1130" t="s">
        <v>74</v>
      </c>
      <c r="B1130">
        <v>2018</v>
      </c>
      <c r="C1130" t="s">
        <v>3552</v>
      </c>
      <c r="D1130" t="s">
        <v>3575</v>
      </c>
      <c r="E1130" t="s">
        <v>106</v>
      </c>
      <c r="F1130">
        <v>0</v>
      </c>
      <c r="G1130">
        <v>0</v>
      </c>
      <c r="I1130">
        <v>0</v>
      </c>
      <c r="J1130">
        <v>0</v>
      </c>
      <c r="K1130">
        <v>0</v>
      </c>
      <c r="L1130">
        <v>0</v>
      </c>
      <c r="M1130">
        <v>0</v>
      </c>
      <c r="O1130">
        <v>70</v>
      </c>
    </row>
    <row r="1131" spans="1:15" x14ac:dyDescent="0.45">
      <c r="A1131" t="s">
        <v>74</v>
      </c>
      <c r="B1131">
        <v>2018</v>
      </c>
      <c r="C1131" t="s">
        <v>3552</v>
      </c>
      <c r="D1131" t="s">
        <v>3576</v>
      </c>
      <c r="E1131" t="s">
        <v>106</v>
      </c>
      <c r="F1131">
        <v>0</v>
      </c>
      <c r="G1131">
        <v>0</v>
      </c>
      <c r="I1131">
        <v>0</v>
      </c>
      <c r="J1131">
        <v>0</v>
      </c>
      <c r="K1131">
        <v>0</v>
      </c>
      <c r="L1131">
        <v>0</v>
      </c>
      <c r="M1131">
        <v>0</v>
      </c>
      <c r="O1131">
        <v>70</v>
      </c>
    </row>
    <row r="1132" spans="1:15" x14ac:dyDescent="0.45">
      <c r="A1132" t="s">
        <v>74</v>
      </c>
      <c r="B1132">
        <v>2018</v>
      </c>
      <c r="C1132" t="s">
        <v>3552</v>
      </c>
      <c r="D1132" t="s">
        <v>3577</v>
      </c>
      <c r="E1132" t="s">
        <v>106</v>
      </c>
      <c r="F1132">
        <v>0</v>
      </c>
      <c r="G1132">
        <v>0</v>
      </c>
      <c r="I1132">
        <v>0</v>
      </c>
      <c r="J1132">
        <v>0</v>
      </c>
      <c r="K1132">
        <v>0</v>
      </c>
      <c r="L1132">
        <v>0</v>
      </c>
      <c r="M1132">
        <v>0</v>
      </c>
      <c r="O1132">
        <v>45</v>
      </c>
    </row>
    <row r="1133" spans="1:15" x14ac:dyDescent="0.45">
      <c r="A1133" t="s">
        <v>74</v>
      </c>
      <c r="B1133">
        <v>2018</v>
      </c>
      <c r="C1133" t="s">
        <v>3552</v>
      </c>
      <c r="D1133" t="s">
        <v>3578</v>
      </c>
      <c r="E1133" t="s">
        <v>106</v>
      </c>
      <c r="F1133">
        <v>48.142932891845703</v>
      </c>
      <c r="G1133">
        <v>0</v>
      </c>
      <c r="H1133">
        <v>52.392997741699219</v>
      </c>
      <c r="I1133">
        <v>2.2499999999999999E-2</v>
      </c>
      <c r="J1133">
        <v>3.39E-2</v>
      </c>
      <c r="K1133">
        <v>5.6399999999999999E-2</v>
      </c>
      <c r="L1133">
        <v>0</v>
      </c>
      <c r="M1133">
        <v>0</v>
      </c>
      <c r="N1133">
        <v>2.9210999011993408</v>
      </c>
      <c r="O1133">
        <v>70</v>
      </c>
    </row>
    <row r="1134" spans="1:15" x14ac:dyDescent="0.45">
      <c r="A1134" t="s">
        <v>74</v>
      </c>
      <c r="B1134">
        <v>2018</v>
      </c>
      <c r="C1134" t="s">
        <v>3552</v>
      </c>
      <c r="D1134" t="s">
        <v>3579</v>
      </c>
      <c r="E1134" t="s">
        <v>106</v>
      </c>
      <c r="F1134">
        <v>50.376987457275391</v>
      </c>
      <c r="G1134">
        <v>0</v>
      </c>
      <c r="H1134">
        <v>44.945243835449219</v>
      </c>
      <c r="I1134">
        <v>0</v>
      </c>
      <c r="J1134">
        <v>0.2286</v>
      </c>
      <c r="K1134">
        <v>0</v>
      </c>
      <c r="L1134">
        <v>0</v>
      </c>
      <c r="M1134">
        <v>0</v>
      </c>
      <c r="N1134">
        <v>2.771399974822998</v>
      </c>
      <c r="O1134">
        <v>70</v>
      </c>
    </row>
    <row r="1135" spans="1:15" x14ac:dyDescent="0.45">
      <c r="A1135" t="s">
        <v>74</v>
      </c>
      <c r="B1135">
        <v>2018</v>
      </c>
      <c r="C1135" t="s">
        <v>3552</v>
      </c>
      <c r="D1135" t="s">
        <v>3580</v>
      </c>
      <c r="E1135" t="s">
        <v>106</v>
      </c>
      <c r="F1135">
        <v>7.0298252105712891</v>
      </c>
      <c r="G1135">
        <v>0</v>
      </c>
      <c r="H1135">
        <v>44.465499877929688</v>
      </c>
      <c r="I1135">
        <v>0</v>
      </c>
      <c r="J1135">
        <v>0.29260000000000003</v>
      </c>
      <c r="K1135">
        <v>0</v>
      </c>
      <c r="L1135">
        <v>0</v>
      </c>
      <c r="M1135">
        <v>0</v>
      </c>
      <c r="N1135">
        <v>2.7074000835418701</v>
      </c>
      <c r="O1135">
        <v>70</v>
      </c>
    </row>
    <row r="1136" spans="1:15" x14ac:dyDescent="0.45">
      <c r="A1136" t="s">
        <v>74</v>
      </c>
      <c r="B1136">
        <v>2018</v>
      </c>
      <c r="C1136" t="s">
        <v>3552</v>
      </c>
      <c r="D1136" t="s">
        <v>3581</v>
      </c>
      <c r="E1136" t="s">
        <v>106</v>
      </c>
      <c r="F1136">
        <v>32.237701416015625</v>
      </c>
      <c r="G1136">
        <v>0</v>
      </c>
      <c r="H1136">
        <v>9.8557586669921875</v>
      </c>
      <c r="I1136">
        <v>0</v>
      </c>
      <c r="J1136">
        <v>0</v>
      </c>
      <c r="K1136">
        <v>0</v>
      </c>
      <c r="L1136">
        <v>0</v>
      </c>
      <c r="M1136">
        <v>0.486191445</v>
      </c>
      <c r="N1136">
        <v>3.9516000747680664</v>
      </c>
      <c r="O1136">
        <v>45</v>
      </c>
    </row>
    <row r="1137" spans="1:15" x14ac:dyDescent="0.45">
      <c r="A1137" t="s">
        <v>74</v>
      </c>
      <c r="B1137">
        <v>2018</v>
      </c>
      <c r="C1137" t="s">
        <v>3552</v>
      </c>
      <c r="D1137" t="s">
        <v>3582</v>
      </c>
      <c r="E1137" t="s">
        <v>106</v>
      </c>
      <c r="F1137">
        <v>0</v>
      </c>
      <c r="G1137">
        <v>0</v>
      </c>
      <c r="I1137">
        <v>0</v>
      </c>
      <c r="J1137">
        <v>0</v>
      </c>
      <c r="K1137">
        <v>0</v>
      </c>
      <c r="L1137">
        <v>0</v>
      </c>
      <c r="M1137">
        <v>0</v>
      </c>
      <c r="O1137">
        <v>70</v>
      </c>
    </row>
    <row r="1138" spans="1:15" x14ac:dyDescent="0.45">
      <c r="A1138" t="s">
        <v>74</v>
      </c>
      <c r="B1138">
        <v>2018</v>
      </c>
      <c r="C1138" t="s">
        <v>3553</v>
      </c>
      <c r="D1138" t="s">
        <v>3583</v>
      </c>
      <c r="E1138" t="s">
        <v>106</v>
      </c>
      <c r="F1138">
        <v>0</v>
      </c>
      <c r="G1138">
        <v>0</v>
      </c>
      <c r="I1138">
        <v>0</v>
      </c>
      <c r="J1138">
        <v>0</v>
      </c>
      <c r="K1138">
        <v>0</v>
      </c>
      <c r="L1138">
        <v>0</v>
      </c>
      <c r="M1138">
        <v>0</v>
      </c>
      <c r="O1138">
        <v>60</v>
      </c>
    </row>
    <row r="1139" spans="1:15" x14ac:dyDescent="0.45">
      <c r="A1139" t="s">
        <v>74</v>
      </c>
      <c r="B1139">
        <v>2018</v>
      </c>
      <c r="C1139" t="s">
        <v>3553</v>
      </c>
      <c r="D1139" t="s">
        <v>3584</v>
      </c>
      <c r="E1139" t="s">
        <v>106</v>
      </c>
      <c r="F1139">
        <v>57.407440185546875</v>
      </c>
      <c r="G1139">
        <v>0</v>
      </c>
      <c r="H1139">
        <v>40.682804107666016</v>
      </c>
      <c r="I1139">
        <v>0</v>
      </c>
      <c r="J1139">
        <v>5.7799999999999997E-2</v>
      </c>
      <c r="K1139">
        <v>0.01</v>
      </c>
      <c r="L1139">
        <v>0</v>
      </c>
      <c r="M1139">
        <v>0</v>
      </c>
      <c r="N1139">
        <v>2.961400032043457</v>
      </c>
      <c r="O1139">
        <v>60</v>
      </c>
    </row>
    <row r="1140" spans="1:15" x14ac:dyDescent="0.45">
      <c r="A1140" t="s">
        <v>74</v>
      </c>
      <c r="B1140">
        <v>2018</v>
      </c>
      <c r="C1140" t="s">
        <v>3554</v>
      </c>
      <c r="D1140" t="s">
        <v>3585</v>
      </c>
      <c r="E1140" t="s">
        <v>266</v>
      </c>
      <c r="F1140">
        <v>0</v>
      </c>
      <c r="G1140">
        <v>0</v>
      </c>
      <c r="I1140">
        <v>0</v>
      </c>
      <c r="J1140">
        <v>1</v>
      </c>
      <c r="K1140">
        <v>1</v>
      </c>
      <c r="L1140">
        <v>0</v>
      </c>
      <c r="M1140">
        <v>0</v>
      </c>
      <c r="N1140">
        <v>2</v>
      </c>
      <c r="O1140">
        <v>45</v>
      </c>
    </row>
    <row r="1141" spans="1:15" x14ac:dyDescent="0.45">
      <c r="A1141" t="s">
        <v>74</v>
      </c>
      <c r="B1141">
        <v>2018</v>
      </c>
      <c r="C1141" t="s">
        <v>3554</v>
      </c>
      <c r="D1141" t="s">
        <v>3586</v>
      </c>
      <c r="E1141" t="s">
        <v>266</v>
      </c>
      <c r="F1141">
        <v>2</v>
      </c>
      <c r="G1141">
        <v>0</v>
      </c>
      <c r="H1141">
        <v>23</v>
      </c>
      <c r="I1141">
        <v>0</v>
      </c>
      <c r="J1141">
        <v>0</v>
      </c>
      <c r="K1141">
        <v>0</v>
      </c>
      <c r="L1141">
        <v>0</v>
      </c>
      <c r="M1141">
        <v>0</v>
      </c>
      <c r="O1141">
        <v>40</v>
      </c>
    </row>
    <row r="1142" spans="1:15" x14ac:dyDescent="0.45">
      <c r="A1142" t="s">
        <v>74</v>
      </c>
      <c r="B1142">
        <v>2018</v>
      </c>
      <c r="C1142" t="s">
        <v>3554</v>
      </c>
      <c r="D1142" t="s">
        <v>3587</v>
      </c>
      <c r="E1142" t="s">
        <v>266</v>
      </c>
      <c r="F1142">
        <v>355</v>
      </c>
      <c r="G1142">
        <v>242.19999694824219</v>
      </c>
      <c r="H1142">
        <v>37.752113342285156</v>
      </c>
      <c r="I1142">
        <v>0</v>
      </c>
      <c r="J1142">
        <v>3.7999999999999999E-2</v>
      </c>
      <c r="K1142">
        <v>3.7999999999999999E-2</v>
      </c>
      <c r="L1142">
        <v>0</v>
      </c>
      <c r="M1142">
        <v>0</v>
      </c>
      <c r="N1142">
        <v>3.2827000617980957</v>
      </c>
      <c r="O1142">
        <v>35</v>
      </c>
    </row>
    <row r="1143" spans="1:15" x14ac:dyDescent="0.45">
      <c r="A1143" t="s">
        <v>74</v>
      </c>
      <c r="B1143">
        <v>2018</v>
      </c>
      <c r="C1143" t="s">
        <v>3554</v>
      </c>
      <c r="D1143" t="s">
        <v>3588</v>
      </c>
      <c r="E1143" t="s">
        <v>266</v>
      </c>
      <c r="F1143">
        <v>0</v>
      </c>
      <c r="G1143">
        <v>0</v>
      </c>
      <c r="I1143">
        <v>0</v>
      </c>
      <c r="J1143">
        <v>0</v>
      </c>
      <c r="K1143">
        <v>0</v>
      </c>
      <c r="L1143">
        <v>0</v>
      </c>
      <c r="M1143">
        <v>0</v>
      </c>
      <c r="O1143">
        <v>35</v>
      </c>
    </row>
    <row r="1144" spans="1:15" x14ac:dyDescent="0.45">
      <c r="A1144" t="s">
        <v>74</v>
      </c>
      <c r="B1144">
        <v>2018</v>
      </c>
      <c r="C1144" t="s">
        <v>3554</v>
      </c>
      <c r="D1144" t="s">
        <v>3589</v>
      </c>
      <c r="E1144" t="s">
        <v>266</v>
      </c>
      <c r="F1144">
        <v>0</v>
      </c>
      <c r="G1144">
        <v>0</v>
      </c>
      <c r="I1144">
        <v>0</v>
      </c>
      <c r="J1144">
        <v>0</v>
      </c>
      <c r="K1144">
        <v>0</v>
      </c>
      <c r="L1144">
        <v>0</v>
      </c>
      <c r="M1144">
        <v>0</v>
      </c>
      <c r="O1144">
        <v>40</v>
      </c>
    </row>
    <row r="1145" spans="1:15" x14ac:dyDescent="0.45">
      <c r="A1145" t="s">
        <v>74</v>
      </c>
      <c r="B1145">
        <v>2018</v>
      </c>
      <c r="C1145" t="s">
        <v>3554</v>
      </c>
      <c r="D1145" t="s">
        <v>3590</v>
      </c>
      <c r="E1145" t="s">
        <v>266</v>
      </c>
      <c r="F1145">
        <v>0</v>
      </c>
      <c r="G1145">
        <v>0</v>
      </c>
      <c r="I1145">
        <v>0</v>
      </c>
      <c r="J1145">
        <v>0</v>
      </c>
      <c r="K1145">
        <v>0</v>
      </c>
      <c r="L1145">
        <v>0</v>
      </c>
      <c r="M1145">
        <v>0</v>
      </c>
      <c r="O1145">
        <v>35</v>
      </c>
    </row>
    <row r="1146" spans="1:15" x14ac:dyDescent="0.45">
      <c r="A1146" t="s">
        <v>74</v>
      </c>
      <c r="B1146">
        <v>2018</v>
      </c>
      <c r="C1146" t="s">
        <v>3554</v>
      </c>
      <c r="D1146" t="s">
        <v>3591</v>
      </c>
      <c r="E1146" t="s">
        <v>266</v>
      </c>
      <c r="F1146">
        <v>0</v>
      </c>
      <c r="G1146">
        <v>0</v>
      </c>
      <c r="I1146">
        <v>0</v>
      </c>
      <c r="J1146">
        <v>0</v>
      </c>
      <c r="K1146">
        <v>0</v>
      </c>
      <c r="L1146">
        <v>0</v>
      </c>
      <c r="M1146">
        <v>0</v>
      </c>
      <c r="N1146">
        <v>3.5</v>
      </c>
      <c r="O1146">
        <v>35</v>
      </c>
    </row>
    <row r="1147" spans="1:15" x14ac:dyDescent="0.45">
      <c r="A1147" t="s">
        <v>74</v>
      </c>
      <c r="B1147">
        <v>2018</v>
      </c>
      <c r="C1147" t="s">
        <v>3554</v>
      </c>
      <c r="D1147" t="s">
        <v>3592</v>
      </c>
      <c r="E1147" t="s">
        <v>266</v>
      </c>
      <c r="F1147">
        <v>0</v>
      </c>
      <c r="G1147">
        <v>0</v>
      </c>
      <c r="I1147">
        <v>0</v>
      </c>
      <c r="J1147">
        <v>0</v>
      </c>
      <c r="K1147">
        <v>0</v>
      </c>
      <c r="L1147">
        <v>0</v>
      </c>
      <c r="M1147">
        <v>0</v>
      </c>
      <c r="O1147">
        <v>35</v>
      </c>
    </row>
    <row r="1148" spans="1:15" x14ac:dyDescent="0.45">
      <c r="A1148" t="s">
        <v>74</v>
      </c>
      <c r="B1148">
        <v>2018</v>
      </c>
      <c r="C1148" t="s">
        <v>3554</v>
      </c>
      <c r="D1148" t="s">
        <v>3593</v>
      </c>
      <c r="E1148" t="s">
        <v>266</v>
      </c>
      <c r="F1148">
        <v>0</v>
      </c>
      <c r="G1148">
        <v>0</v>
      </c>
      <c r="I1148">
        <v>0</v>
      </c>
      <c r="J1148">
        <v>0</v>
      </c>
      <c r="K1148">
        <v>0</v>
      </c>
      <c r="L1148">
        <v>0</v>
      </c>
      <c r="M1148">
        <v>0</v>
      </c>
      <c r="O1148">
        <v>40</v>
      </c>
    </row>
    <row r="1149" spans="1:15" x14ac:dyDescent="0.45">
      <c r="A1149" t="s">
        <v>74</v>
      </c>
      <c r="B1149">
        <v>2018</v>
      </c>
      <c r="C1149" t="s">
        <v>3555</v>
      </c>
      <c r="D1149" t="s">
        <v>3594</v>
      </c>
      <c r="E1149" t="s">
        <v>266</v>
      </c>
      <c r="F1149">
        <v>52</v>
      </c>
      <c r="G1149">
        <v>44.700000762939453</v>
      </c>
      <c r="H1149">
        <v>48.961540222167969</v>
      </c>
      <c r="I1149">
        <v>3.85E-2</v>
      </c>
      <c r="J1149">
        <v>0.1731</v>
      </c>
      <c r="K1149">
        <v>3.85E-2</v>
      </c>
      <c r="L1149">
        <v>0</v>
      </c>
      <c r="M1149">
        <v>0</v>
      </c>
      <c r="N1149">
        <v>2.7499001026153564</v>
      </c>
      <c r="O1149">
        <v>40</v>
      </c>
    </row>
    <row r="1150" spans="1:15" x14ac:dyDescent="0.45">
      <c r="A1150" t="s">
        <v>75</v>
      </c>
      <c r="B1150">
        <v>2018</v>
      </c>
      <c r="C1150" t="s">
        <v>3546</v>
      </c>
      <c r="D1150" t="s">
        <v>3557</v>
      </c>
      <c r="E1150" t="s">
        <v>106</v>
      </c>
      <c r="F1150">
        <v>0</v>
      </c>
      <c r="G1150">
        <v>0</v>
      </c>
      <c r="I1150">
        <v>0</v>
      </c>
      <c r="J1150">
        <v>0</v>
      </c>
      <c r="K1150">
        <v>0</v>
      </c>
      <c r="L1150">
        <v>0</v>
      </c>
      <c r="M1150">
        <v>0</v>
      </c>
      <c r="O1150">
        <v>70</v>
      </c>
    </row>
    <row r="1151" spans="1:15" x14ac:dyDescent="0.45">
      <c r="A1151" t="s">
        <v>75</v>
      </c>
      <c r="B1151">
        <v>2018</v>
      </c>
      <c r="C1151" t="s">
        <v>3546</v>
      </c>
      <c r="D1151" t="s">
        <v>3558</v>
      </c>
      <c r="E1151" t="s">
        <v>106</v>
      </c>
      <c r="F1151">
        <v>7.5900001525878906</v>
      </c>
      <c r="G1151">
        <v>0</v>
      </c>
      <c r="H1151">
        <v>36.007320404052734</v>
      </c>
      <c r="I1151">
        <v>0</v>
      </c>
      <c r="J1151">
        <v>7.79E-3</v>
      </c>
      <c r="K1151">
        <v>0</v>
      </c>
      <c r="L1151">
        <v>0.52651999999999999</v>
      </c>
      <c r="M1151">
        <v>0.16300000000000001</v>
      </c>
      <c r="N1151">
        <v>3.4602518081665039</v>
      </c>
      <c r="O1151">
        <v>70</v>
      </c>
    </row>
    <row r="1152" spans="1:15" x14ac:dyDescent="0.45">
      <c r="A1152" t="s">
        <v>75</v>
      </c>
      <c r="B1152">
        <v>2018</v>
      </c>
      <c r="C1152" t="s">
        <v>3546</v>
      </c>
      <c r="D1152" t="s">
        <v>3559</v>
      </c>
      <c r="E1152" t="s">
        <v>106</v>
      </c>
      <c r="F1152">
        <v>63.326000213623047</v>
      </c>
      <c r="G1152">
        <v>1.1806000471115112</v>
      </c>
      <c r="H1152">
        <v>17.794328689575195</v>
      </c>
      <c r="I1152">
        <v>0</v>
      </c>
      <c r="J1152">
        <v>3.9759999999999997E-2</v>
      </c>
      <c r="K1152">
        <v>0</v>
      </c>
      <c r="L1152">
        <v>8.3000000000000004E-2</v>
      </c>
      <c r="M1152">
        <v>4.5529999999999999</v>
      </c>
      <c r="N1152">
        <v>2.9698691368103027</v>
      </c>
      <c r="O1152">
        <v>45</v>
      </c>
    </row>
    <row r="1153" spans="1:15" x14ac:dyDescent="0.45">
      <c r="A1153" t="s">
        <v>75</v>
      </c>
      <c r="B1153">
        <v>2018</v>
      </c>
      <c r="C1153" t="s">
        <v>3547</v>
      </c>
      <c r="D1153" t="s">
        <v>3560</v>
      </c>
      <c r="E1153" t="s">
        <v>106</v>
      </c>
      <c r="F1153">
        <v>1</v>
      </c>
      <c r="G1153">
        <v>0</v>
      </c>
      <c r="H1153">
        <v>11</v>
      </c>
      <c r="I1153">
        <v>0</v>
      </c>
      <c r="J1153">
        <v>0</v>
      </c>
      <c r="K1153">
        <v>0</v>
      </c>
      <c r="L1153">
        <v>0</v>
      </c>
      <c r="M1153">
        <v>0</v>
      </c>
      <c r="N1153">
        <v>4</v>
      </c>
      <c r="O1153">
        <v>60</v>
      </c>
    </row>
    <row r="1154" spans="1:15" x14ac:dyDescent="0.45">
      <c r="A1154" t="s">
        <v>75</v>
      </c>
      <c r="B1154">
        <v>2018</v>
      </c>
      <c r="C1154" t="s">
        <v>3547</v>
      </c>
      <c r="D1154" t="s">
        <v>3561</v>
      </c>
      <c r="E1154" t="s">
        <v>106</v>
      </c>
      <c r="F1154">
        <v>1496.8580322265625</v>
      </c>
      <c r="G1154">
        <v>28.152999877929688</v>
      </c>
      <c r="H1154">
        <v>26.99193000793457</v>
      </c>
      <c r="I1154">
        <v>1.7000000000000001E-4</v>
      </c>
      <c r="J1154">
        <v>3.4099999999999998E-2</v>
      </c>
      <c r="K1154">
        <v>0</v>
      </c>
      <c r="L1154">
        <v>0.37946999999999997</v>
      </c>
      <c r="M1154">
        <v>14.92</v>
      </c>
      <c r="N1154">
        <v>3.6709103584289551</v>
      </c>
      <c r="O1154">
        <v>60</v>
      </c>
    </row>
    <row r="1155" spans="1:15" x14ac:dyDescent="0.45">
      <c r="A1155" t="s">
        <v>75</v>
      </c>
      <c r="B1155">
        <v>2018</v>
      </c>
      <c r="C1155" t="s">
        <v>3547</v>
      </c>
      <c r="D1155" t="s">
        <v>3562</v>
      </c>
      <c r="E1155" t="s">
        <v>106</v>
      </c>
      <c r="F1155">
        <v>0</v>
      </c>
      <c r="G1155">
        <v>0</v>
      </c>
      <c r="I1155">
        <v>0</v>
      </c>
      <c r="J1155">
        <v>0</v>
      </c>
      <c r="K1155">
        <v>0</v>
      </c>
      <c r="L1155">
        <v>0</v>
      </c>
      <c r="M1155">
        <v>0</v>
      </c>
      <c r="O1155">
        <v>60</v>
      </c>
    </row>
    <row r="1156" spans="1:15" x14ac:dyDescent="0.45">
      <c r="A1156" t="s">
        <v>75</v>
      </c>
      <c r="B1156">
        <v>2018</v>
      </c>
      <c r="C1156" t="s">
        <v>3600</v>
      </c>
      <c r="D1156" t="s">
        <v>3601</v>
      </c>
      <c r="E1156" t="s">
        <v>266</v>
      </c>
      <c r="F1156">
        <v>14380</v>
      </c>
      <c r="G1156">
        <v>126.09999847412109</v>
      </c>
      <c r="H1156">
        <v>22.552389144897461</v>
      </c>
      <c r="I1156">
        <v>4.0000000000000002E-4</v>
      </c>
      <c r="J1156">
        <v>8.5400000000000007E-3</v>
      </c>
      <c r="K1156">
        <v>0</v>
      </c>
      <c r="L1156">
        <v>8.3400000000000002E-3</v>
      </c>
      <c r="M1156">
        <v>1295</v>
      </c>
      <c r="N1156">
        <v>3.7937600612640381</v>
      </c>
      <c r="O1156">
        <v>60</v>
      </c>
    </row>
    <row r="1157" spans="1:15" x14ac:dyDescent="0.45">
      <c r="A1157" t="s">
        <v>75</v>
      </c>
      <c r="B1157">
        <v>2018</v>
      </c>
      <c r="C1157" t="s">
        <v>3600</v>
      </c>
      <c r="D1157" t="s">
        <v>3602</v>
      </c>
      <c r="E1157" t="s">
        <v>266</v>
      </c>
      <c r="F1157">
        <v>0</v>
      </c>
      <c r="G1157">
        <v>0</v>
      </c>
      <c r="I1157">
        <v>0</v>
      </c>
      <c r="J1157">
        <v>0</v>
      </c>
      <c r="K1157">
        <v>0</v>
      </c>
      <c r="L1157">
        <v>0</v>
      </c>
      <c r="M1157">
        <v>0</v>
      </c>
      <c r="O1157">
        <v>60</v>
      </c>
    </row>
    <row r="1158" spans="1:15" x14ac:dyDescent="0.45">
      <c r="A1158" t="s">
        <v>75</v>
      </c>
      <c r="B1158">
        <v>2018</v>
      </c>
      <c r="C1158" t="s">
        <v>3600</v>
      </c>
      <c r="D1158" t="s">
        <v>3541</v>
      </c>
      <c r="E1158" t="s">
        <v>266</v>
      </c>
      <c r="F1158">
        <v>5875</v>
      </c>
      <c r="G1158">
        <v>697.5999755859375</v>
      </c>
      <c r="H1158">
        <v>26.836032867431641</v>
      </c>
      <c r="I1158">
        <v>2.1299999999999999E-2</v>
      </c>
      <c r="J1158">
        <v>0.13911000000000001</v>
      </c>
      <c r="K1158">
        <v>0</v>
      </c>
      <c r="L1158">
        <v>3.1060000000000001E-2</v>
      </c>
      <c r="M1158">
        <v>1429</v>
      </c>
      <c r="N1158">
        <v>3.3064379692077637</v>
      </c>
      <c r="O1158">
        <v>45</v>
      </c>
    </row>
    <row r="1159" spans="1:15" x14ac:dyDescent="0.45">
      <c r="A1159" t="s">
        <v>75</v>
      </c>
      <c r="B1159">
        <v>2018</v>
      </c>
      <c r="C1159" t="s">
        <v>3548</v>
      </c>
      <c r="D1159" t="s">
        <v>3563</v>
      </c>
      <c r="E1159" t="s">
        <v>266</v>
      </c>
      <c r="F1159">
        <v>0</v>
      </c>
      <c r="I1159">
        <v>0</v>
      </c>
      <c r="J1159">
        <v>0</v>
      </c>
      <c r="K1159">
        <v>0</v>
      </c>
      <c r="L1159">
        <v>0</v>
      </c>
      <c r="M1159">
        <v>0</v>
      </c>
    </row>
    <row r="1160" spans="1:15" x14ac:dyDescent="0.45">
      <c r="A1160" t="s">
        <v>75</v>
      </c>
      <c r="B1160">
        <v>2018</v>
      </c>
      <c r="C1160" t="s">
        <v>196</v>
      </c>
      <c r="D1160" t="s">
        <v>3564</v>
      </c>
      <c r="E1160" t="s">
        <v>266</v>
      </c>
      <c r="F1160">
        <v>0</v>
      </c>
      <c r="G1160">
        <v>0</v>
      </c>
      <c r="I1160">
        <v>0</v>
      </c>
      <c r="J1160">
        <v>0</v>
      </c>
      <c r="K1160">
        <v>0</v>
      </c>
      <c r="L1160">
        <v>0</v>
      </c>
      <c r="M1160">
        <v>0</v>
      </c>
      <c r="O1160">
        <v>45</v>
      </c>
    </row>
    <row r="1161" spans="1:15" x14ac:dyDescent="0.45">
      <c r="A1161" t="s">
        <v>75</v>
      </c>
      <c r="B1161">
        <v>2018</v>
      </c>
      <c r="C1161" t="s">
        <v>196</v>
      </c>
      <c r="D1161" t="s">
        <v>3565</v>
      </c>
      <c r="E1161" t="s">
        <v>266</v>
      </c>
      <c r="F1161">
        <v>78</v>
      </c>
      <c r="G1161">
        <v>0</v>
      </c>
      <c r="H1161">
        <v>8.8461542129516602</v>
      </c>
      <c r="I1161">
        <v>0</v>
      </c>
      <c r="J1161">
        <v>0</v>
      </c>
      <c r="K1161">
        <v>0</v>
      </c>
      <c r="L1161">
        <v>0</v>
      </c>
      <c r="M1161">
        <v>0</v>
      </c>
      <c r="O1161">
        <v>40</v>
      </c>
    </row>
    <row r="1162" spans="1:15" x14ac:dyDescent="0.45">
      <c r="A1162" t="s">
        <v>75</v>
      </c>
      <c r="B1162">
        <v>2018</v>
      </c>
      <c r="C1162" t="s">
        <v>196</v>
      </c>
      <c r="D1162" t="s">
        <v>3566</v>
      </c>
      <c r="E1162" t="s">
        <v>266</v>
      </c>
      <c r="F1162">
        <v>53</v>
      </c>
      <c r="G1162">
        <v>4.5</v>
      </c>
      <c r="H1162">
        <v>13.698113441467285</v>
      </c>
      <c r="I1162">
        <v>0</v>
      </c>
      <c r="J1162">
        <v>0</v>
      </c>
      <c r="K1162">
        <v>0</v>
      </c>
      <c r="L1162">
        <v>0</v>
      </c>
      <c r="M1162">
        <v>0</v>
      </c>
      <c r="O1162">
        <v>40</v>
      </c>
    </row>
    <row r="1163" spans="1:15" x14ac:dyDescent="0.45">
      <c r="A1163" t="s">
        <v>75</v>
      </c>
      <c r="B1163">
        <v>2018</v>
      </c>
      <c r="C1163" t="s">
        <v>196</v>
      </c>
      <c r="D1163" t="s">
        <v>3567</v>
      </c>
      <c r="E1163" t="s">
        <v>266</v>
      </c>
      <c r="F1163">
        <v>0</v>
      </c>
      <c r="G1163">
        <v>0</v>
      </c>
      <c r="I1163">
        <v>0</v>
      </c>
      <c r="J1163">
        <v>0</v>
      </c>
      <c r="K1163">
        <v>0</v>
      </c>
      <c r="L1163">
        <v>0</v>
      </c>
      <c r="M1163">
        <v>0</v>
      </c>
      <c r="O1163">
        <v>35</v>
      </c>
    </row>
    <row r="1164" spans="1:15" x14ac:dyDescent="0.45">
      <c r="A1164" t="s">
        <v>75</v>
      </c>
      <c r="B1164">
        <v>2018</v>
      </c>
      <c r="C1164" t="s">
        <v>196</v>
      </c>
      <c r="D1164" t="s">
        <v>3568</v>
      </c>
      <c r="E1164" t="s">
        <v>266</v>
      </c>
      <c r="F1164">
        <v>690</v>
      </c>
      <c r="G1164">
        <v>25.399999618530273</v>
      </c>
      <c r="H1164">
        <v>13.479710578918457</v>
      </c>
      <c r="I1164">
        <v>0</v>
      </c>
      <c r="J1164">
        <v>0</v>
      </c>
      <c r="K1164">
        <v>0</v>
      </c>
      <c r="L1164">
        <v>0</v>
      </c>
      <c r="M1164">
        <v>0</v>
      </c>
      <c r="O1164">
        <v>35</v>
      </c>
    </row>
    <row r="1165" spans="1:15" x14ac:dyDescent="0.45">
      <c r="A1165" t="s">
        <v>75</v>
      </c>
      <c r="B1165">
        <v>2018</v>
      </c>
      <c r="C1165" t="s">
        <v>3549</v>
      </c>
      <c r="D1165" t="s">
        <v>3569</v>
      </c>
      <c r="E1165" t="s">
        <v>266</v>
      </c>
      <c r="F1165">
        <v>309</v>
      </c>
      <c r="G1165">
        <v>8</v>
      </c>
      <c r="H1165">
        <v>16.425992965698242</v>
      </c>
      <c r="I1165">
        <v>0</v>
      </c>
      <c r="J1165">
        <v>5.806E-2</v>
      </c>
      <c r="K1165">
        <v>0</v>
      </c>
      <c r="L1165">
        <v>0.10323</v>
      </c>
      <c r="M1165">
        <v>32</v>
      </c>
      <c r="N1165">
        <v>3.6151187419891357</v>
      </c>
      <c r="O1165">
        <v>45</v>
      </c>
    </row>
    <row r="1166" spans="1:15" x14ac:dyDescent="0.45">
      <c r="A1166" t="s">
        <v>75</v>
      </c>
      <c r="B1166">
        <v>2018</v>
      </c>
      <c r="C1166" t="s">
        <v>3549</v>
      </c>
      <c r="D1166" t="s">
        <v>3570</v>
      </c>
      <c r="E1166" t="s">
        <v>266</v>
      </c>
      <c r="F1166">
        <v>2181</v>
      </c>
      <c r="G1166">
        <v>81.199996948242188</v>
      </c>
      <c r="H1166">
        <v>16.123445510864258</v>
      </c>
      <c r="I1166">
        <v>2.3E-3</v>
      </c>
      <c r="J1166">
        <v>6.2149999999999997E-2</v>
      </c>
      <c r="K1166">
        <v>0</v>
      </c>
      <c r="L1166">
        <v>4.19E-2</v>
      </c>
      <c r="M1166">
        <v>91</v>
      </c>
      <c r="N1166">
        <v>3.6189436912536621</v>
      </c>
      <c r="O1166">
        <v>45</v>
      </c>
    </row>
    <row r="1167" spans="1:15" x14ac:dyDescent="0.45">
      <c r="A1167" t="s">
        <v>75</v>
      </c>
      <c r="B1167">
        <v>2018</v>
      </c>
      <c r="C1167" t="s">
        <v>3549</v>
      </c>
      <c r="D1167" t="s">
        <v>3571</v>
      </c>
      <c r="E1167" t="s">
        <v>266</v>
      </c>
      <c r="F1167">
        <v>4</v>
      </c>
      <c r="G1167">
        <v>1</v>
      </c>
      <c r="H1167">
        <v>26.75</v>
      </c>
      <c r="I1167">
        <v>0</v>
      </c>
      <c r="J1167">
        <v>0</v>
      </c>
      <c r="K1167">
        <v>0</v>
      </c>
      <c r="L1167">
        <v>0</v>
      </c>
      <c r="M1167">
        <v>0</v>
      </c>
      <c r="O1167">
        <v>45</v>
      </c>
    </row>
    <row r="1168" spans="1:15" x14ac:dyDescent="0.45">
      <c r="A1168" t="s">
        <v>75</v>
      </c>
      <c r="B1168">
        <v>2018</v>
      </c>
      <c r="C1168" t="s">
        <v>3550</v>
      </c>
      <c r="D1168" t="s">
        <v>3572</v>
      </c>
      <c r="E1168" t="s">
        <v>106</v>
      </c>
      <c r="F1168">
        <v>197.52000427246094</v>
      </c>
      <c r="G1168">
        <v>0</v>
      </c>
      <c r="H1168">
        <v>14.564284324645996</v>
      </c>
      <c r="I1168">
        <v>0</v>
      </c>
      <c r="J1168">
        <v>8.0000000000000004E-4</v>
      </c>
      <c r="K1168">
        <v>0</v>
      </c>
      <c r="L1168">
        <v>0.372</v>
      </c>
      <c r="M1168">
        <v>134.53899999999999</v>
      </c>
      <c r="N1168">
        <v>3.2987260818481445</v>
      </c>
      <c r="O1168">
        <v>70</v>
      </c>
    </row>
    <row r="1169" spans="1:15" x14ac:dyDescent="0.45">
      <c r="A1169" t="s">
        <v>75</v>
      </c>
      <c r="B1169">
        <v>2018</v>
      </c>
      <c r="C1169" t="s">
        <v>3551</v>
      </c>
      <c r="D1169" t="s">
        <v>3573</v>
      </c>
      <c r="E1169" t="s">
        <v>106</v>
      </c>
      <c r="F1169">
        <v>195.56700134277344</v>
      </c>
      <c r="G1169">
        <v>1.3819999694824219</v>
      </c>
      <c r="H1169">
        <v>25.354219436645508</v>
      </c>
      <c r="I1169">
        <v>0</v>
      </c>
      <c r="J1169">
        <v>2.6349999999999998E-2</v>
      </c>
      <c r="K1169">
        <v>0</v>
      </c>
      <c r="L1169">
        <v>0.41757</v>
      </c>
      <c r="M1169">
        <v>92.192999999999998</v>
      </c>
      <c r="N1169">
        <v>3.5996255874633789</v>
      </c>
      <c r="O1169">
        <v>60</v>
      </c>
    </row>
    <row r="1170" spans="1:15" x14ac:dyDescent="0.45">
      <c r="A1170" t="s">
        <v>75</v>
      </c>
      <c r="B1170">
        <v>2018</v>
      </c>
      <c r="C1170" t="s">
        <v>3552</v>
      </c>
      <c r="D1170" t="s">
        <v>3574</v>
      </c>
      <c r="E1170" t="s">
        <v>106</v>
      </c>
      <c r="F1170">
        <v>0</v>
      </c>
      <c r="G1170">
        <v>0</v>
      </c>
      <c r="I1170">
        <v>0</v>
      </c>
      <c r="J1170">
        <v>0</v>
      </c>
      <c r="K1170">
        <v>0</v>
      </c>
      <c r="L1170">
        <v>0</v>
      </c>
      <c r="M1170">
        <v>0</v>
      </c>
      <c r="O1170">
        <v>70</v>
      </c>
    </row>
    <row r="1171" spans="1:15" x14ac:dyDescent="0.45">
      <c r="A1171" t="s">
        <v>75</v>
      </c>
      <c r="B1171">
        <v>2018</v>
      </c>
      <c r="C1171" t="s">
        <v>3552</v>
      </c>
      <c r="D1171" t="s">
        <v>3575</v>
      </c>
      <c r="E1171" t="s">
        <v>106</v>
      </c>
      <c r="F1171">
        <v>0</v>
      </c>
      <c r="G1171">
        <v>0</v>
      </c>
      <c r="I1171">
        <v>0</v>
      </c>
      <c r="J1171">
        <v>0</v>
      </c>
      <c r="K1171">
        <v>0</v>
      </c>
      <c r="L1171">
        <v>0</v>
      </c>
      <c r="M1171">
        <v>0</v>
      </c>
      <c r="O1171">
        <v>70</v>
      </c>
    </row>
    <row r="1172" spans="1:15" x14ac:dyDescent="0.45">
      <c r="A1172" t="s">
        <v>75</v>
      </c>
      <c r="B1172">
        <v>2018</v>
      </c>
      <c r="C1172" t="s">
        <v>3552</v>
      </c>
      <c r="D1172" t="s">
        <v>3576</v>
      </c>
      <c r="E1172" t="s">
        <v>106</v>
      </c>
      <c r="F1172">
        <v>0</v>
      </c>
      <c r="G1172">
        <v>0</v>
      </c>
      <c r="I1172">
        <v>0</v>
      </c>
      <c r="J1172">
        <v>0</v>
      </c>
      <c r="K1172">
        <v>0</v>
      </c>
      <c r="L1172">
        <v>0</v>
      </c>
      <c r="M1172">
        <v>0</v>
      </c>
      <c r="O1172">
        <v>70</v>
      </c>
    </row>
    <row r="1173" spans="1:15" x14ac:dyDescent="0.45">
      <c r="A1173" t="s">
        <v>75</v>
      </c>
      <c r="B1173">
        <v>2018</v>
      </c>
      <c r="C1173" t="s">
        <v>3552</v>
      </c>
      <c r="D1173" t="s">
        <v>3577</v>
      </c>
      <c r="E1173" t="s">
        <v>106</v>
      </c>
      <c r="F1173">
        <v>0</v>
      </c>
      <c r="G1173">
        <v>0</v>
      </c>
      <c r="I1173">
        <v>0</v>
      </c>
      <c r="J1173">
        <v>0</v>
      </c>
      <c r="K1173">
        <v>0</v>
      </c>
      <c r="L1173">
        <v>0</v>
      </c>
      <c r="M1173">
        <v>0</v>
      </c>
      <c r="O1173">
        <v>45</v>
      </c>
    </row>
    <row r="1174" spans="1:15" x14ac:dyDescent="0.45">
      <c r="A1174" t="s">
        <v>75</v>
      </c>
      <c r="B1174">
        <v>2018</v>
      </c>
      <c r="C1174" t="s">
        <v>3552</v>
      </c>
      <c r="D1174" t="s">
        <v>3578</v>
      </c>
      <c r="E1174" t="s">
        <v>106</v>
      </c>
      <c r="F1174">
        <v>0</v>
      </c>
      <c r="G1174">
        <v>0</v>
      </c>
      <c r="I1174">
        <v>0</v>
      </c>
      <c r="J1174">
        <v>0</v>
      </c>
      <c r="K1174">
        <v>0</v>
      </c>
      <c r="L1174">
        <v>0</v>
      </c>
      <c r="M1174">
        <v>0</v>
      </c>
      <c r="O1174">
        <v>70</v>
      </c>
    </row>
    <row r="1175" spans="1:15" x14ac:dyDescent="0.45">
      <c r="A1175" t="s">
        <v>75</v>
      </c>
      <c r="B1175">
        <v>2018</v>
      </c>
      <c r="C1175" t="s">
        <v>3552</v>
      </c>
      <c r="D1175" t="s">
        <v>3579</v>
      </c>
      <c r="E1175" t="s">
        <v>106</v>
      </c>
      <c r="F1175">
        <v>0</v>
      </c>
      <c r="G1175">
        <v>0</v>
      </c>
      <c r="I1175">
        <v>0</v>
      </c>
      <c r="J1175">
        <v>0</v>
      </c>
      <c r="K1175">
        <v>0</v>
      </c>
      <c r="L1175">
        <v>0</v>
      </c>
      <c r="M1175">
        <v>0</v>
      </c>
      <c r="O1175">
        <v>70</v>
      </c>
    </row>
    <row r="1176" spans="1:15" x14ac:dyDescent="0.45">
      <c r="A1176" t="s">
        <v>75</v>
      </c>
      <c r="B1176">
        <v>2018</v>
      </c>
      <c r="C1176" t="s">
        <v>3552</v>
      </c>
      <c r="D1176" t="s">
        <v>3580</v>
      </c>
      <c r="E1176" t="s">
        <v>106</v>
      </c>
      <c r="F1176">
        <v>0</v>
      </c>
      <c r="G1176">
        <v>0</v>
      </c>
      <c r="I1176">
        <v>0</v>
      </c>
      <c r="J1176">
        <v>0</v>
      </c>
      <c r="K1176">
        <v>0</v>
      </c>
      <c r="L1176">
        <v>0</v>
      </c>
      <c r="M1176">
        <v>0</v>
      </c>
      <c r="O1176">
        <v>70</v>
      </c>
    </row>
    <row r="1177" spans="1:15" x14ac:dyDescent="0.45">
      <c r="A1177" t="s">
        <v>75</v>
      </c>
      <c r="B1177">
        <v>2018</v>
      </c>
      <c r="C1177" t="s">
        <v>3552</v>
      </c>
      <c r="D1177" t="s">
        <v>3581</v>
      </c>
      <c r="E1177" t="s">
        <v>106</v>
      </c>
      <c r="F1177">
        <v>0.25499999523162842</v>
      </c>
      <c r="G1177">
        <v>0</v>
      </c>
      <c r="H1177">
        <v>15.235309600830078</v>
      </c>
      <c r="I1177">
        <v>0</v>
      </c>
      <c r="J1177">
        <v>0</v>
      </c>
      <c r="K1177">
        <v>0</v>
      </c>
      <c r="L1177">
        <v>0</v>
      </c>
      <c r="M1177">
        <v>0</v>
      </c>
      <c r="N1177">
        <v>4</v>
      </c>
      <c r="O1177">
        <v>45</v>
      </c>
    </row>
    <row r="1178" spans="1:15" x14ac:dyDescent="0.45">
      <c r="A1178" t="s">
        <v>75</v>
      </c>
      <c r="B1178">
        <v>2018</v>
      </c>
      <c r="C1178" t="s">
        <v>3552</v>
      </c>
      <c r="D1178" t="s">
        <v>3582</v>
      </c>
      <c r="E1178" t="s">
        <v>106</v>
      </c>
      <c r="F1178">
        <v>0</v>
      </c>
      <c r="G1178">
        <v>0</v>
      </c>
      <c r="I1178">
        <v>0</v>
      </c>
      <c r="J1178">
        <v>0</v>
      </c>
      <c r="K1178">
        <v>0</v>
      </c>
      <c r="L1178">
        <v>0</v>
      </c>
      <c r="M1178">
        <v>0</v>
      </c>
      <c r="O1178">
        <v>70</v>
      </c>
    </row>
    <row r="1179" spans="1:15" x14ac:dyDescent="0.45">
      <c r="A1179" t="s">
        <v>75</v>
      </c>
      <c r="B1179">
        <v>2018</v>
      </c>
      <c r="C1179" t="s">
        <v>3553</v>
      </c>
      <c r="D1179" t="s">
        <v>3583</v>
      </c>
      <c r="E1179" t="s">
        <v>106</v>
      </c>
      <c r="F1179">
        <v>8.8929996490478516</v>
      </c>
      <c r="G1179">
        <v>0</v>
      </c>
      <c r="H1179">
        <v>10.999814033508301</v>
      </c>
      <c r="I1179">
        <v>0</v>
      </c>
      <c r="J1179">
        <v>0</v>
      </c>
      <c r="K1179">
        <v>0</v>
      </c>
      <c r="L1179">
        <v>0</v>
      </c>
      <c r="M1179">
        <v>0</v>
      </c>
      <c r="N1179">
        <v>3</v>
      </c>
      <c r="O1179">
        <v>60</v>
      </c>
    </row>
    <row r="1180" spans="1:15" x14ac:dyDescent="0.45">
      <c r="A1180" t="s">
        <v>75</v>
      </c>
      <c r="B1180">
        <v>2018</v>
      </c>
      <c r="C1180" t="s">
        <v>3553</v>
      </c>
      <c r="D1180" t="s">
        <v>3584</v>
      </c>
      <c r="E1180" t="s">
        <v>106</v>
      </c>
      <c r="F1180">
        <v>322.80099487304688</v>
      </c>
      <c r="G1180">
        <v>13.284999847412109</v>
      </c>
      <c r="H1180">
        <v>29.213874816894531</v>
      </c>
      <c r="I1180">
        <v>0</v>
      </c>
      <c r="J1180">
        <v>0</v>
      </c>
      <c r="K1180">
        <v>0</v>
      </c>
      <c r="L1180">
        <v>0.21107000000000001</v>
      </c>
      <c r="M1180">
        <v>0.42299999999999999</v>
      </c>
      <c r="N1180">
        <v>3.6527321338653564</v>
      </c>
      <c r="O1180">
        <v>60</v>
      </c>
    </row>
    <row r="1181" spans="1:15" x14ac:dyDescent="0.45">
      <c r="A1181" t="s">
        <v>75</v>
      </c>
      <c r="B1181">
        <v>2018</v>
      </c>
      <c r="C1181" t="s">
        <v>3554</v>
      </c>
      <c r="D1181" t="s">
        <v>3585</v>
      </c>
      <c r="E1181" t="s">
        <v>266</v>
      </c>
      <c r="F1181">
        <v>1</v>
      </c>
      <c r="G1181">
        <v>0</v>
      </c>
      <c r="H1181">
        <v>12</v>
      </c>
      <c r="I1181">
        <v>0</v>
      </c>
      <c r="J1181">
        <v>0</v>
      </c>
      <c r="K1181">
        <v>0</v>
      </c>
      <c r="L1181">
        <v>0</v>
      </c>
      <c r="M1181">
        <v>0</v>
      </c>
      <c r="N1181">
        <v>4</v>
      </c>
      <c r="O1181">
        <v>45</v>
      </c>
    </row>
    <row r="1182" spans="1:15" x14ac:dyDescent="0.45">
      <c r="A1182" t="s">
        <v>75</v>
      </c>
      <c r="B1182">
        <v>2018</v>
      </c>
      <c r="C1182" t="s">
        <v>3554</v>
      </c>
      <c r="D1182" t="s">
        <v>3586</v>
      </c>
      <c r="E1182" t="s">
        <v>266</v>
      </c>
      <c r="F1182">
        <v>26</v>
      </c>
      <c r="G1182">
        <v>0</v>
      </c>
      <c r="H1182">
        <v>15.65384578704834</v>
      </c>
      <c r="I1182">
        <v>0</v>
      </c>
      <c r="J1182">
        <v>0</v>
      </c>
      <c r="K1182">
        <v>0</v>
      </c>
      <c r="L1182">
        <v>0</v>
      </c>
      <c r="M1182">
        <v>0</v>
      </c>
      <c r="N1182">
        <v>3</v>
      </c>
      <c r="O1182">
        <v>40</v>
      </c>
    </row>
    <row r="1183" spans="1:15" x14ac:dyDescent="0.45">
      <c r="A1183" t="s">
        <v>75</v>
      </c>
      <c r="B1183">
        <v>2018</v>
      </c>
      <c r="C1183" t="s">
        <v>3554</v>
      </c>
      <c r="D1183" t="s">
        <v>3587</v>
      </c>
      <c r="E1183" t="s">
        <v>266</v>
      </c>
      <c r="F1183">
        <v>53</v>
      </c>
      <c r="G1183">
        <v>0</v>
      </c>
      <c r="H1183">
        <v>12.113207817077637</v>
      </c>
      <c r="I1183">
        <v>0</v>
      </c>
      <c r="J1183">
        <v>0</v>
      </c>
      <c r="K1183">
        <v>0</v>
      </c>
      <c r="L1183">
        <v>0</v>
      </c>
      <c r="M1183">
        <v>0</v>
      </c>
      <c r="N1183">
        <v>3.0999999046325684</v>
      </c>
      <c r="O1183">
        <v>35</v>
      </c>
    </row>
    <row r="1184" spans="1:15" x14ac:dyDescent="0.45">
      <c r="A1184" t="s">
        <v>75</v>
      </c>
      <c r="B1184">
        <v>2018</v>
      </c>
      <c r="C1184" t="s">
        <v>3554</v>
      </c>
      <c r="D1184" t="s">
        <v>3588</v>
      </c>
      <c r="E1184" t="s">
        <v>266</v>
      </c>
      <c r="F1184">
        <v>16</v>
      </c>
      <c r="G1184">
        <v>0</v>
      </c>
      <c r="H1184">
        <v>9.4375</v>
      </c>
      <c r="I1184">
        <v>0</v>
      </c>
      <c r="J1184">
        <v>0.2</v>
      </c>
      <c r="K1184">
        <v>0.2</v>
      </c>
      <c r="L1184">
        <v>0</v>
      </c>
      <c r="M1184">
        <v>0</v>
      </c>
      <c r="N1184">
        <v>3.0999999046325684</v>
      </c>
      <c r="O1184">
        <v>35</v>
      </c>
    </row>
    <row r="1185" spans="1:15" x14ac:dyDescent="0.45">
      <c r="A1185" t="s">
        <v>75</v>
      </c>
      <c r="B1185">
        <v>2018</v>
      </c>
      <c r="C1185" t="s">
        <v>3554</v>
      </c>
      <c r="D1185" t="s">
        <v>3589</v>
      </c>
      <c r="E1185" t="s">
        <v>266</v>
      </c>
      <c r="F1185">
        <v>0</v>
      </c>
      <c r="G1185">
        <v>0</v>
      </c>
      <c r="I1185">
        <v>0</v>
      </c>
      <c r="J1185">
        <v>0</v>
      </c>
      <c r="K1185">
        <v>0</v>
      </c>
      <c r="L1185">
        <v>0</v>
      </c>
      <c r="M1185">
        <v>0</v>
      </c>
      <c r="O1185">
        <v>40</v>
      </c>
    </row>
    <row r="1186" spans="1:15" x14ac:dyDescent="0.45">
      <c r="A1186" t="s">
        <v>75</v>
      </c>
      <c r="B1186">
        <v>2018</v>
      </c>
      <c r="C1186" t="s">
        <v>3554</v>
      </c>
      <c r="D1186" t="s">
        <v>3590</v>
      </c>
      <c r="E1186" t="s">
        <v>266</v>
      </c>
      <c r="F1186">
        <v>0</v>
      </c>
      <c r="G1186">
        <v>0</v>
      </c>
      <c r="I1186">
        <v>0</v>
      </c>
      <c r="J1186">
        <v>0</v>
      </c>
      <c r="K1186">
        <v>0</v>
      </c>
      <c r="L1186">
        <v>0</v>
      </c>
      <c r="M1186">
        <v>0</v>
      </c>
      <c r="O1186">
        <v>35</v>
      </c>
    </row>
    <row r="1187" spans="1:15" x14ac:dyDescent="0.45">
      <c r="A1187" t="s">
        <v>75</v>
      </c>
      <c r="B1187">
        <v>2018</v>
      </c>
      <c r="C1187" t="s">
        <v>3554</v>
      </c>
      <c r="D1187" t="s">
        <v>3591</v>
      </c>
      <c r="E1187" t="s">
        <v>266</v>
      </c>
      <c r="F1187">
        <v>65</v>
      </c>
      <c r="G1187">
        <v>1.2000000476837158</v>
      </c>
      <c r="H1187">
        <v>17.738462448120117</v>
      </c>
      <c r="I1187">
        <v>0</v>
      </c>
      <c r="J1187">
        <v>0</v>
      </c>
      <c r="K1187">
        <v>0</v>
      </c>
      <c r="L1187">
        <v>0</v>
      </c>
      <c r="M1187">
        <v>0</v>
      </c>
      <c r="N1187">
        <v>3</v>
      </c>
      <c r="O1187">
        <v>35</v>
      </c>
    </row>
    <row r="1188" spans="1:15" x14ac:dyDescent="0.45">
      <c r="A1188" t="s">
        <v>75</v>
      </c>
      <c r="B1188">
        <v>2018</v>
      </c>
      <c r="C1188" t="s">
        <v>3554</v>
      </c>
      <c r="D1188" t="s">
        <v>3592</v>
      </c>
      <c r="E1188" t="s">
        <v>266</v>
      </c>
      <c r="F1188">
        <v>0</v>
      </c>
      <c r="G1188">
        <v>0</v>
      </c>
      <c r="I1188">
        <v>0</v>
      </c>
      <c r="J1188">
        <v>0</v>
      </c>
      <c r="K1188">
        <v>0</v>
      </c>
      <c r="L1188">
        <v>0</v>
      </c>
      <c r="M1188">
        <v>0</v>
      </c>
      <c r="O1188">
        <v>35</v>
      </c>
    </row>
    <row r="1189" spans="1:15" x14ac:dyDescent="0.45">
      <c r="A1189" t="s">
        <v>75</v>
      </c>
      <c r="B1189">
        <v>2018</v>
      </c>
      <c r="C1189" t="s">
        <v>3554</v>
      </c>
      <c r="D1189" t="s">
        <v>3593</v>
      </c>
      <c r="E1189" t="s">
        <v>266</v>
      </c>
      <c r="F1189">
        <v>15</v>
      </c>
      <c r="G1189">
        <v>0</v>
      </c>
      <c r="H1189">
        <v>14.199999809265137</v>
      </c>
      <c r="I1189">
        <v>0</v>
      </c>
      <c r="J1189">
        <v>0</v>
      </c>
      <c r="K1189">
        <v>0</v>
      </c>
      <c r="L1189">
        <v>0</v>
      </c>
      <c r="M1189">
        <v>0</v>
      </c>
      <c r="N1189">
        <v>3.1500000953674316</v>
      </c>
      <c r="O1189">
        <v>40</v>
      </c>
    </row>
    <row r="1190" spans="1:15" x14ac:dyDescent="0.45">
      <c r="A1190" t="s">
        <v>75</v>
      </c>
      <c r="B1190">
        <v>2018</v>
      </c>
      <c r="C1190" t="s">
        <v>3555</v>
      </c>
      <c r="D1190" t="s">
        <v>3594</v>
      </c>
      <c r="E1190" t="s">
        <v>266</v>
      </c>
      <c r="F1190">
        <v>25</v>
      </c>
      <c r="G1190">
        <v>5.6999998092651367</v>
      </c>
      <c r="H1190">
        <v>28.799999237060547</v>
      </c>
      <c r="I1190">
        <v>0</v>
      </c>
      <c r="J1190">
        <v>0</v>
      </c>
      <c r="K1190">
        <v>0</v>
      </c>
      <c r="L1190">
        <v>0</v>
      </c>
      <c r="M1190">
        <v>0</v>
      </c>
      <c r="N1190">
        <v>3.2000000476837158</v>
      </c>
      <c r="O1190">
        <v>40</v>
      </c>
    </row>
    <row r="1191" spans="1:15" x14ac:dyDescent="0.45">
      <c r="A1191" s="155" t="s">
        <v>76</v>
      </c>
      <c r="B1191" s="155">
        <v>2018</v>
      </c>
      <c r="C1191" s="155" t="s">
        <v>3546</v>
      </c>
      <c r="D1191" s="155" t="s">
        <v>3558</v>
      </c>
      <c r="E1191" s="155" t="s">
        <v>106</v>
      </c>
      <c r="F1191" s="155">
        <f>SUMIFS(F$2:F$1190,$D$2:$D$1190,$D1191)</f>
        <v>6769.2370270490646</v>
      </c>
      <c r="G1191" s="155">
        <f t="shared" ref="G1191:G1206" si="0">SUMIFS(G$2:G$1190,$D$2:$D$1190,$D1191)</f>
        <v>168.76323507726192</v>
      </c>
      <c r="H1191" s="155">
        <f>IFERROR((SUMPRODUCT(--($D$1:$D$1190=$D1191),$F$1:$F$1190,H$1:H$1190))/SUMIFS($F$1:$F$1190,$D$1:$D$1190,$D1191),"")</f>
        <v>38.004229956899351</v>
      </c>
      <c r="I1191" s="155">
        <f>IFERROR((SUMPRODUCT(--($D$1:$D$1190=$D1191),$F$1:$F$1190,I$1:I$1190))/SUMIFS($F$1:$F$1190,$D$1:$D$1190,$D1191),"")</f>
        <v>3.6545437653911542E-3</v>
      </c>
      <c r="J1191" s="155">
        <f t="shared" ref="J1191:L1206" si="1">IFERROR((SUMPRODUCT(--($D$1:$D$1190=$D1191),$F$1:$F$1190,J$1:J$1190))/SUMIFS($F$1:$F$1190,$D$1:$D$1190,$D1191),"")</f>
        <v>1.7481507667860621E-2</v>
      </c>
      <c r="K1191" s="155">
        <f>IFERROR((SUMPRODUCT(--($D$1:$D$1190=$D1191),$F$1:$F$1190,K$1:K$1190))/SUMIFS($F$1:$F$1190,$D$1:$D$1190,$D1191),"")</f>
        <v>1.2699609824141403E-2</v>
      </c>
      <c r="L1191" s="155">
        <f t="shared" si="1"/>
        <v>4.4084933614185395E-3</v>
      </c>
      <c r="M1191" s="155">
        <f>SUMIFS(M$2:M$1190,$D$2:$D$1190,$D1191)</f>
        <v>14.622724672132126</v>
      </c>
      <c r="N1191" s="155">
        <f>IFERROR((SUMPRODUCT(--($D$1:$D$1190=$D1191),$F$1:$F$1190,N$1:N$1190))/SUMIFS($F$1:$F$1190,$D$1:$D$1190,$D1191),"")</f>
        <v>3.454136239539658</v>
      </c>
      <c r="O1191" s="155">
        <v>70</v>
      </c>
    </row>
    <row r="1192" spans="1:15" x14ac:dyDescent="0.45">
      <c r="A1192" s="155" t="s">
        <v>76</v>
      </c>
      <c r="B1192" s="155">
        <v>2018</v>
      </c>
      <c r="C1192" s="155" t="s">
        <v>3546</v>
      </c>
      <c r="D1192" s="155" t="s">
        <v>3559</v>
      </c>
      <c r="E1192" s="155" t="s">
        <v>106</v>
      </c>
      <c r="F1192" s="155">
        <f t="shared" ref="F1192:G1231" si="2">SUMIFS(F$2:F$1190,$D$2:$D$1190,$D1192)</f>
        <v>8882.3484401702881</v>
      </c>
      <c r="G1192" s="155">
        <f t="shared" si="0"/>
        <v>266.37038432061672</v>
      </c>
      <c r="H1192" s="155">
        <f t="shared" ref="H1192:L1231" si="3">IFERROR((SUMPRODUCT(--($D$1:$D$1190=$D1192),$F$1:$F$1190,H$1:H$1190))/SUMIFS($F$1:$F$1190,$D$1:$D$1190,$D1192),"")</f>
        <v>14.658787956780673</v>
      </c>
      <c r="I1192" s="155">
        <f t="shared" si="3"/>
        <v>5.5177522581485458E-3</v>
      </c>
      <c r="J1192" s="155">
        <f t="shared" si="1"/>
        <v>5.4768311073022441E-3</v>
      </c>
      <c r="K1192" s="155">
        <f t="shared" si="1"/>
        <v>8.8087272002842828E-3</v>
      </c>
      <c r="L1192" s="155">
        <f t="shared" si="1"/>
        <v>2.4431444531301149E-2</v>
      </c>
      <c r="M1192" s="155">
        <f t="shared" ref="M1192:M1231" si="4">SUMIFS(M$2:M$1190,$D$2:$D$1190,$D1192)</f>
        <v>30.333245221371772</v>
      </c>
      <c r="N1192" s="155">
        <f t="shared" ref="N1192:N1231" si="5">IFERROR((SUMPRODUCT(--($D$1:$D$1190=$D1192),$F$1:$F$1190,N$1:N$1190))/SUMIFS($F$1:$F$1190,$D$1:$D$1190,$D1192),"")</f>
        <v>3.7712189007103616</v>
      </c>
      <c r="O1192" s="155">
        <v>70</v>
      </c>
    </row>
    <row r="1193" spans="1:15" x14ac:dyDescent="0.45">
      <c r="A1193" s="155" t="s">
        <v>76</v>
      </c>
      <c r="B1193" s="155">
        <v>2018</v>
      </c>
      <c r="C1193" s="155" t="s">
        <v>3547</v>
      </c>
      <c r="D1193" s="155" t="s">
        <v>3560</v>
      </c>
      <c r="E1193" s="155" t="s">
        <v>106</v>
      </c>
      <c r="F1193" s="155">
        <f t="shared" si="2"/>
        <v>15.013679027557373</v>
      </c>
      <c r="G1193" s="155">
        <f t="shared" si="0"/>
        <v>0.23060519993305206</v>
      </c>
      <c r="H1193" s="155">
        <f t="shared" si="3"/>
        <v>35.2081459136813</v>
      </c>
      <c r="I1193" s="155">
        <f t="shared" si="3"/>
        <v>0</v>
      </c>
      <c r="J1193" s="155">
        <f t="shared" si="1"/>
        <v>4.8989289943040332E-2</v>
      </c>
      <c r="K1193" s="155">
        <f t="shared" si="1"/>
        <v>1.1992482238198368E-3</v>
      </c>
      <c r="L1193" s="155">
        <f t="shared" si="1"/>
        <v>0</v>
      </c>
      <c r="M1193" s="155">
        <f t="shared" si="4"/>
        <v>0</v>
      </c>
      <c r="N1193" s="155">
        <f t="shared" si="5"/>
        <v>3.8311818201217558</v>
      </c>
      <c r="O1193" s="155">
        <v>45</v>
      </c>
    </row>
    <row r="1194" spans="1:15" x14ac:dyDescent="0.45">
      <c r="A1194" s="155" t="s">
        <v>76</v>
      </c>
      <c r="B1194" s="155">
        <v>2018</v>
      </c>
      <c r="C1194" s="155" t="s">
        <v>3547</v>
      </c>
      <c r="D1194" s="155" t="s">
        <v>3561</v>
      </c>
      <c r="E1194" s="155" t="s">
        <v>106</v>
      </c>
      <c r="F1194" s="155">
        <f t="shared" si="2"/>
        <v>71547.835336685181</v>
      </c>
      <c r="G1194" s="155">
        <f t="shared" si="0"/>
        <v>6095.1865942180157</v>
      </c>
      <c r="H1194" s="155">
        <f t="shared" si="3"/>
        <v>36.309951531009936</v>
      </c>
      <c r="I1194" s="155">
        <f t="shared" si="3"/>
        <v>5.3973472930253001E-2</v>
      </c>
      <c r="J1194" s="155">
        <f t="shared" si="1"/>
        <v>4.8308973328785677E-2</v>
      </c>
      <c r="K1194" s="155">
        <f t="shared" si="1"/>
        <v>4.6723265385819009E-2</v>
      </c>
      <c r="L1194" s="155">
        <f t="shared" si="1"/>
        <v>3.2486678849058259E-2</v>
      </c>
      <c r="M1194" s="155">
        <f t="shared" si="4"/>
        <v>220.89588483710293</v>
      </c>
      <c r="N1194" s="155">
        <f t="shared" si="5"/>
        <v>3.1933217917294763</v>
      </c>
      <c r="O1194" s="155">
        <v>60</v>
      </c>
    </row>
    <row r="1195" spans="1:15" x14ac:dyDescent="0.45">
      <c r="A1195" s="155" t="s">
        <v>76</v>
      </c>
      <c r="B1195" s="155">
        <v>2018</v>
      </c>
      <c r="C1195" s="155" t="s">
        <v>3547</v>
      </c>
      <c r="D1195" s="155" t="s">
        <v>3562</v>
      </c>
      <c r="E1195" s="155" t="s">
        <v>106</v>
      </c>
      <c r="F1195" s="155">
        <f t="shared" si="2"/>
        <v>3340.8189832568169</v>
      </c>
      <c r="G1195" s="155">
        <f t="shared" si="0"/>
        <v>671.99285969138145</v>
      </c>
      <c r="H1195" s="155">
        <f t="shared" si="3"/>
        <v>42.558198988104458</v>
      </c>
      <c r="I1195" s="155">
        <f t="shared" si="3"/>
        <v>3.340431359642166E-2</v>
      </c>
      <c r="J1195" s="155">
        <f t="shared" si="1"/>
        <v>0.12611137909305703</v>
      </c>
      <c r="K1195" s="155">
        <f t="shared" si="1"/>
        <v>3.536815674258012E-2</v>
      </c>
      <c r="L1195" s="155">
        <f t="shared" si="1"/>
        <v>4.7872898366106927E-2</v>
      </c>
      <c r="M1195" s="155">
        <f t="shared" si="4"/>
        <v>4.7093299118000003</v>
      </c>
      <c r="N1195" s="155">
        <f t="shared" si="5"/>
        <v>3.0550780081221234</v>
      </c>
      <c r="O1195" s="155">
        <v>60</v>
      </c>
    </row>
    <row r="1196" spans="1:15" x14ac:dyDescent="0.45">
      <c r="A1196" s="155" t="s">
        <v>76</v>
      </c>
      <c r="B1196" s="155">
        <v>2018</v>
      </c>
      <c r="C1196" s="155" t="s">
        <v>3600</v>
      </c>
      <c r="D1196" s="155" t="s">
        <v>3601</v>
      </c>
      <c r="E1196" s="155" t="s">
        <v>266</v>
      </c>
      <c r="F1196" s="155">
        <f t="shared" si="2"/>
        <v>970066</v>
      </c>
      <c r="G1196" s="155">
        <f t="shared" si="0"/>
        <v>55338.399509429932</v>
      </c>
      <c r="H1196" s="155">
        <f t="shared" si="3"/>
        <v>33.348272585542297</v>
      </c>
      <c r="I1196" s="155">
        <f t="shared" si="3"/>
        <v>7.3807352020395034E-3</v>
      </c>
      <c r="J1196" s="155">
        <f t="shared" si="1"/>
        <v>2.3357933766720088E-2</v>
      </c>
      <c r="K1196" s="155">
        <f t="shared" si="1"/>
        <v>3.0872456601044204E-2</v>
      </c>
      <c r="L1196" s="155">
        <f t="shared" si="1"/>
        <v>4.5446577275700437E-2</v>
      </c>
      <c r="M1196" s="155">
        <f t="shared" si="4"/>
        <v>27335</v>
      </c>
      <c r="N1196" s="155">
        <f t="shared" si="5"/>
        <v>3.498214535462377</v>
      </c>
      <c r="O1196" s="155">
        <v>60</v>
      </c>
    </row>
    <row r="1197" spans="1:15" x14ac:dyDescent="0.45">
      <c r="A1197" s="155" t="s">
        <v>76</v>
      </c>
      <c r="B1197" s="155">
        <v>2018</v>
      </c>
      <c r="C1197" s="155" t="s">
        <v>3600</v>
      </c>
      <c r="D1197" s="155" t="s">
        <v>3602</v>
      </c>
      <c r="E1197" s="155" t="s">
        <v>266</v>
      </c>
      <c r="F1197" s="155">
        <f t="shared" si="2"/>
        <v>8848</v>
      </c>
      <c r="G1197" s="155">
        <f t="shared" si="0"/>
        <v>858.69998228549957</v>
      </c>
      <c r="H1197" s="155">
        <f t="shared" si="3"/>
        <v>40.81152614719398</v>
      </c>
      <c r="I1197" s="155">
        <f t="shared" si="3"/>
        <v>1.870627729333136E-2</v>
      </c>
      <c r="J1197" s="155">
        <f t="shared" si="1"/>
        <v>5.4323425544310716E-2</v>
      </c>
      <c r="K1197" s="155">
        <f t="shared" si="1"/>
        <v>9.042165668576406E-2</v>
      </c>
      <c r="L1197" s="155">
        <f t="shared" si="1"/>
        <v>0.40763514554037361</v>
      </c>
      <c r="M1197" s="155">
        <f t="shared" si="4"/>
        <v>459</v>
      </c>
      <c r="N1197" s="155">
        <f t="shared" si="5"/>
        <v>3.3773229854824747</v>
      </c>
      <c r="O1197" s="155">
        <v>60</v>
      </c>
    </row>
    <row r="1198" spans="1:15" x14ac:dyDescent="0.45">
      <c r="A1198" s="155" t="s">
        <v>76</v>
      </c>
      <c r="B1198" s="155">
        <v>2018</v>
      </c>
      <c r="C1198" s="155" t="s">
        <v>3600</v>
      </c>
      <c r="D1198" s="155" t="s">
        <v>3541</v>
      </c>
      <c r="E1198" s="155" t="s">
        <v>266</v>
      </c>
      <c r="F1198" s="155">
        <f t="shared" si="2"/>
        <v>379341</v>
      </c>
      <c r="G1198" s="155">
        <f t="shared" si="0"/>
        <v>103265.19976806641</v>
      </c>
      <c r="H1198" s="155">
        <f t="shared" si="3"/>
        <v>31.397657475672656</v>
      </c>
      <c r="I1198" s="155">
        <f t="shared" si="3"/>
        <v>4.0705082737253456E-2</v>
      </c>
      <c r="J1198" s="155">
        <f t="shared" si="1"/>
        <v>8.3993608384621943E-2</v>
      </c>
      <c r="K1198" s="155">
        <f t="shared" si="1"/>
        <v>0.12689318164566704</v>
      </c>
      <c r="L1198" s="155">
        <f t="shared" si="1"/>
        <v>6.5671809534115E-2</v>
      </c>
      <c r="M1198" s="155">
        <f t="shared" si="4"/>
        <v>14372</v>
      </c>
      <c r="N1198" s="155">
        <f t="shared" si="5"/>
        <v>3.261475820755527</v>
      </c>
      <c r="O1198" s="155">
        <v>60</v>
      </c>
    </row>
    <row r="1199" spans="1:15" x14ac:dyDescent="0.45">
      <c r="A1199" s="155" t="s">
        <v>76</v>
      </c>
      <c r="B1199" s="155">
        <v>2018</v>
      </c>
      <c r="C1199" s="155" t="s">
        <v>3548</v>
      </c>
      <c r="D1199" s="155" t="s">
        <v>3563</v>
      </c>
      <c r="E1199" s="155" t="s">
        <v>266</v>
      </c>
      <c r="F1199" s="155">
        <f t="shared" si="2"/>
        <v>25898</v>
      </c>
      <c r="G1199" s="155">
        <f t="shared" si="0"/>
        <v>0</v>
      </c>
      <c r="H1199" s="155">
        <f t="shared" si="3"/>
        <v>29.882463177932038</v>
      </c>
      <c r="I1199" s="155">
        <f t="shared" si="3"/>
        <v>2.5869596434211051E-2</v>
      </c>
      <c r="J1199" s="155">
        <f t="shared" si="1"/>
        <v>1.7881570316977513E-2</v>
      </c>
      <c r="K1199" s="155">
        <f t="shared" si="1"/>
        <v>4.1096727493078536E-2</v>
      </c>
      <c r="L1199" s="155">
        <f t="shared" si="1"/>
        <v>2.4737159118847162E-3</v>
      </c>
      <c r="M1199" s="155">
        <f t="shared" si="4"/>
        <v>130</v>
      </c>
      <c r="N1199" s="155">
        <f t="shared" si="5"/>
        <v>3.2472545232945165</v>
      </c>
      <c r="O1199" s="155">
        <v>45</v>
      </c>
    </row>
    <row r="1200" spans="1:15" x14ac:dyDescent="0.45">
      <c r="A1200" s="155" t="s">
        <v>76</v>
      </c>
      <c r="B1200" s="155">
        <v>2018</v>
      </c>
      <c r="C1200" s="155" t="s">
        <v>196</v>
      </c>
      <c r="D1200" s="155" t="s">
        <v>3564</v>
      </c>
      <c r="E1200" s="155" t="s">
        <v>266</v>
      </c>
      <c r="F1200" s="155">
        <f t="shared" si="2"/>
        <v>3006</v>
      </c>
      <c r="G1200" s="155">
        <f t="shared" si="0"/>
        <v>761.20001620054245</v>
      </c>
      <c r="H1200" s="155">
        <f t="shared" si="3"/>
        <v>29.447037336751769</v>
      </c>
      <c r="I1200" s="155">
        <f t="shared" si="3"/>
        <v>1.3554367993572613E-2</v>
      </c>
      <c r="J1200" s="155">
        <f t="shared" si="1"/>
        <v>0.11067268198380006</v>
      </c>
      <c r="K1200" s="155">
        <f t="shared" si="1"/>
        <v>0.16513025734884276</v>
      </c>
      <c r="L1200" s="155">
        <f t="shared" si="1"/>
        <v>2.9940119760479044E-3</v>
      </c>
      <c r="M1200" s="155">
        <f t="shared" si="4"/>
        <v>14</v>
      </c>
      <c r="N1200" s="155">
        <f t="shared" si="5"/>
        <v>3.1865591305696559</v>
      </c>
      <c r="O1200" s="155"/>
    </row>
    <row r="1201" spans="1:15" x14ac:dyDescent="0.45">
      <c r="A1201" s="155" t="s">
        <v>76</v>
      </c>
      <c r="B1201" s="155">
        <v>2018</v>
      </c>
      <c r="C1201" s="155" t="s">
        <v>196</v>
      </c>
      <c r="D1201" s="155" t="s">
        <v>3565</v>
      </c>
      <c r="E1201" s="155" t="s">
        <v>266</v>
      </c>
      <c r="F1201" s="155">
        <f t="shared" si="2"/>
        <v>3262</v>
      </c>
      <c r="G1201" s="155">
        <f t="shared" si="0"/>
        <v>169.40000116825104</v>
      </c>
      <c r="H1201" s="155">
        <f t="shared" si="3"/>
        <v>11.295131238525737</v>
      </c>
      <c r="I1201" s="155">
        <f t="shared" si="3"/>
        <v>6.1673098036806881E-3</v>
      </c>
      <c r="J1201" s="155">
        <f t="shared" si="1"/>
        <v>2.8471085683239875E-2</v>
      </c>
      <c r="K1201" s="155">
        <f t="shared" si="1"/>
        <v>4.667771152392871E-2</v>
      </c>
      <c r="L1201" s="155">
        <f t="shared" si="1"/>
        <v>2.4605849057294127E-2</v>
      </c>
      <c r="M1201" s="155">
        <f t="shared" si="4"/>
        <v>14</v>
      </c>
      <c r="N1201" s="155">
        <f t="shared" si="5"/>
        <v>3.4446059831587688</v>
      </c>
      <c r="O1201" s="155">
        <v>45</v>
      </c>
    </row>
    <row r="1202" spans="1:15" x14ac:dyDescent="0.45">
      <c r="A1202" s="155" t="s">
        <v>76</v>
      </c>
      <c r="B1202" s="155">
        <v>2018</v>
      </c>
      <c r="C1202" s="155" t="s">
        <v>196</v>
      </c>
      <c r="D1202" s="155" t="s">
        <v>3566</v>
      </c>
      <c r="E1202" s="155" t="s">
        <v>266</v>
      </c>
      <c r="F1202" s="155">
        <f t="shared" si="2"/>
        <v>23195</v>
      </c>
      <c r="G1202" s="155">
        <f t="shared" si="0"/>
        <v>3798.7999802827835</v>
      </c>
      <c r="H1202" s="155">
        <f t="shared" si="3"/>
        <v>19.980167155503249</v>
      </c>
      <c r="I1202" s="155">
        <f t="shared" si="3"/>
        <v>3.5451519717906173E-2</v>
      </c>
      <c r="J1202" s="155">
        <f t="shared" si="1"/>
        <v>2.0755061235159161E-2</v>
      </c>
      <c r="K1202" s="155">
        <f t="shared" si="1"/>
        <v>7.0464194632371982E-2</v>
      </c>
      <c r="L1202" s="155">
        <f t="shared" si="1"/>
        <v>4.042141056311524E-3</v>
      </c>
      <c r="M1202" s="155">
        <f t="shared" si="4"/>
        <v>140</v>
      </c>
      <c r="N1202" s="155">
        <f t="shared" si="5"/>
        <v>3.3971615265967339</v>
      </c>
      <c r="O1202" s="155">
        <v>40</v>
      </c>
    </row>
    <row r="1203" spans="1:15" x14ac:dyDescent="0.45">
      <c r="A1203" s="155" t="s">
        <v>76</v>
      </c>
      <c r="B1203" s="155">
        <v>2018</v>
      </c>
      <c r="C1203" s="155" t="s">
        <v>196</v>
      </c>
      <c r="D1203" s="155" t="s">
        <v>3567</v>
      </c>
      <c r="E1203" s="155" t="s">
        <v>266</v>
      </c>
      <c r="F1203" s="155">
        <f t="shared" si="2"/>
        <v>7313</v>
      </c>
      <c r="G1203" s="155">
        <f t="shared" si="0"/>
        <v>3188.799994289875</v>
      </c>
      <c r="H1203" s="155">
        <f t="shared" si="3"/>
        <v>29.516869118939702</v>
      </c>
      <c r="I1203" s="155">
        <f t="shared" si="3"/>
        <v>4.8998691803236474E-2</v>
      </c>
      <c r="J1203" s="155">
        <f t="shared" si="1"/>
        <v>2.4951654244921944E-2</v>
      </c>
      <c r="K1203" s="155">
        <f t="shared" si="1"/>
        <v>8.4234950379560691E-2</v>
      </c>
      <c r="L1203" s="155">
        <f t="shared" si="1"/>
        <v>2.7424940837861988E-4</v>
      </c>
      <c r="M1203" s="155">
        <f t="shared" si="4"/>
        <v>114</v>
      </c>
      <c r="N1203" s="155">
        <f t="shared" si="5"/>
        <v>3.1333509695834767</v>
      </c>
      <c r="O1203" s="155">
        <v>40</v>
      </c>
    </row>
    <row r="1204" spans="1:15" x14ac:dyDescent="0.45">
      <c r="A1204" s="155" t="s">
        <v>76</v>
      </c>
      <c r="B1204" s="155">
        <v>2018</v>
      </c>
      <c r="C1204" s="155" t="s">
        <v>196</v>
      </c>
      <c r="D1204" s="155" t="s">
        <v>3568</v>
      </c>
      <c r="E1204" s="155" t="s">
        <v>266</v>
      </c>
      <c r="F1204" s="155">
        <f t="shared" si="2"/>
        <v>176879</v>
      </c>
      <c r="G1204" s="155">
        <f t="shared" si="0"/>
        <v>43835.999713897705</v>
      </c>
      <c r="H1204" s="155">
        <f t="shared" si="3"/>
        <v>22.124731402493964</v>
      </c>
      <c r="I1204" s="155">
        <f t="shared" si="3"/>
        <v>2.8528589946719574E-2</v>
      </c>
      <c r="J1204" s="155">
        <f t="shared" si="1"/>
        <v>5.1772271944129505E-2</v>
      </c>
      <c r="K1204" s="155">
        <f t="shared" si="1"/>
        <v>7.0667826099155603E-2</v>
      </c>
      <c r="L1204" s="155">
        <f t="shared" si="1"/>
        <v>2.6868676198019699E-2</v>
      </c>
      <c r="M1204" s="155">
        <f t="shared" si="4"/>
        <v>11084</v>
      </c>
      <c r="N1204" s="155">
        <f t="shared" si="5"/>
        <v>3.3109127201634823</v>
      </c>
      <c r="O1204" s="155">
        <v>35</v>
      </c>
    </row>
    <row r="1205" spans="1:15" x14ac:dyDescent="0.45">
      <c r="A1205" s="155" t="s">
        <v>76</v>
      </c>
      <c r="B1205" s="155">
        <v>2018</v>
      </c>
      <c r="C1205" s="155" t="s">
        <v>3549</v>
      </c>
      <c r="D1205" s="155" t="s">
        <v>3569</v>
      </c>
      <c r="E1205" s="155" t="s">
        <v>266</v>
      </c>
      <c r="F1205" s="155">
        <f t="shared" si="2"/>
        <v>52404</v>
      </c>
      <c r="G1205" s="155">
        <f t="shared" si="0"/>
        <v>6742.7999701499939</v>
      </c>
      <c r="H1205" s="155">
        <f t="shared" si="3"/>
        <v>22.259320521716827</v>
      </c>
      <c r="I1205" s="155">
        <f t="shared" si="3"/>
        <v>2.1386120688005664E-2</v>
      </c>
      <c r="J1205" s="155">
        <f t="shared" si="1"/>
        <v>2.1313984814684515E-2</v>
      </c>
      <c r="K1205" s="155">
        <f t="shared" si="1"/>
        <v>4.3412685099368541E-2</v>
      </c>
      <c r="L1205" s="155">
        <f t="shared" si="1"/>
        <v>1.1428008680808651E-2</v>
      </c>
      <c r="M1205" s="155">
        <f t="shared" si="4"/>
        <v>178</v>
      </c>
      <c r="N1205" s="155">
        <f t="shared" si="5"/>
        <v>3.5038526592914518</v>
      </c>
      <c r="O1205" s="155">
        <v>35</v>
      </c>
    </row>
    <row r="1206" spans="1:15" x14ac:dyDescent="0.45">
      <c r="A1206" s="155" t="s">
        <v>76</v>
      </c>
      <c r="B1206" s="155">
        <v>2018</v>
      </c>
      <c r="C1206" s="155" t="s">
        <v>3549</v>
      </c>
      <c r="D1206" s="155" t="s">
        <v>3570</v>
      </c>
      <c r="E1206" s="155" t="s">
        <v>266</v>
      </c>
      <c r="F1206" s="155">
        <f t="shared" si="2"/>
        <v>135049</v>
      </c>
      <c r="G1206" s="155">
        <f t="shared" si="0"/>
        <v>22764.000268697739</v>
      </c>
      <c r="H1206" s="155">
        <f t="shared" si="3"/>
        <v>25.006421300281616</v>
      </c>
      <c r="I1206" s="155">
        <f t="shared" si="3"/>
        <v>1.9208701554034598E-2</v>
      </c>
      <c r="J1206" s="155">
        <f t="shared" si="1"/>
        <v>3.4703533205011898E-2</v>
      </c>
      <c r="K1206" s="155">
        <f t="shared" si="1"/>
        <v>6.0506053207765163E-2</v>
      </c>
      <c r="L1206" s="155">
        <f t="shared" si="1"/>
        <v>4.8079736259175485E-2</v>
      </c>
      <c r="M1206" s="155">
        <f t="shared" si="4"/>
        <v>707</v>
      </c>
      <c r="N1206" s="155">
        <f t="shared" si="5"/>
        <v>3.3665443414450089</v>
      </c>
      <c r="O1206" s="155">
        <v>45</v>
      </c>
    </row>
    <row r="1207" spans="1:15" x14ac:dyDescent="0.45">
      <c r="A1207" s="155" t="s">
        <v>76</v>
      </c>
      <c r="B1207" s="155">
        <v>2018</v>
      </c>
      <c r="C1207" s="155" t="s">
        <v>3549</v>
      </c>
      <c r="D1207" s="155" t="s">
        <v>3571</v>
      </c>
      <c r="E1207" s="155" t="s">
        <v>266</v>
      </c>
      <c r="F1207" s="155">
        <f t="shared" si="2"/>
        <v>582</v>
      </c>
      <c r="G1207" s="155">
        <f t="shared" si="2"/>
        <v>31.800000131130219</v>
      </c>
      <c r="H1207" s="155">
        <f t="shared" si="3"/>
        <v>13.461738547099005</v>
      </c>
      <c r="I1207" s="155">
        <f t="shared" si="3"/>
        <v>7.0914918829245261E-3</v>
      </c>
      <c r="J1207" s="155">
        <f t="shared" si="3"/>
        <v>2.7024019330174575E-2</v>
      </c>
      <c r="K1207" s="155">
        <f t="shared" si="3"/>
        <v>3.8875952375770274E-2</v>
      </c>
      <c r="L1207" s="155">
        <f t="shared" si="3"/>
        <v>1.4604810996563576E-3</v>
      </c>
      <c r="M1207" s="155">
        <f t="shared" si="4"/>
        <v>7</v>
      </c>
      <c r="N1207" s="155">
        <f t="shared" si="5"/>
        <v>3.4536162450960823</v>
      </c>
      <c r="O1207" s="155">
        <v>45</v>
      </c>
    </row>
    <row r="1208" spans="1:15" x14ac:dyDescent="0.45">
      <c r="A1208" s="155" t="s">
        <v>76</v>
      </c>
      <c r="B1208" s="155">
        <v>2018</v>
      </c>
      <c r="C1208" s="155" t="s">
        <v>3550</v>
      </c>
      <c r="D1208" s="155" t="s">
        <v>3572</v>
      </c>
      <c r="E1208" s="155" t="s">
        <v>106</v>
      </c>
      <c r="F1208" s="155">
        <f t="shared" si="2"/>
        <v>27391.270774841309</v>
      </c>
      <c r="G1208" s="155">
        <f t="shared" si="2"/>
        <v>67.308671462305938</v>
      </c>
      <c r="H1208" s="155">
        <f t="shared" si="3"/>
        <v>25.691086414455093</v>
      </c>
      <c r="I1208" s="155">
        <f t="shared" si="3"/>
        <v>4.5578116721698139E-3</v>
      </c>
      <c r="J1208" s="155">
        <f t="shared" si="3"/>
        <v>4.2756164938039382E-2</v>
      </c>
      <c r="K1208" s="155">
        <f t="shared" si="3"/>
        <v>1.2978148190022134E-2</v>
      </c>
      <c r="L1208" s="155">
        <f t="shared" si="3"/>
        <v>3.6306676685994799E-2</v>
      </c>
      <c r="M1208" s="155">
        <f t="shared" si="4"/>
        <v>340.6413635196908</v>
      </c>
      <c r="N1208" s="155">
        <f t="shared" si="5"/>
        <v>3.4559008457763247</v>
      </c>
      <c r="O1208" s="155">
        <v>45</v>
      </c>
    </row>
    <row r="1209" spans="1:15" x14ac:dyDescent="0.45">
      <c r="A1209" s="155" t="s">
        <v>76</v>
      </c>
      <c r="B1209" s="155">
        <v>2018</v>
      </c>
      <c r="C1209" s="155" t="s">
        <v>3551</v>
      </c>
      <c r="D1209" s="155" t="s">
        <v>3573</v>
      </c>
      <c r="E1209" s="155" t="s">
        <v>106</v>
      </c>
      <c r="F1209" s="155">
        <f t="shared" si="2"/>
        <v>24016.774272918701</v>
      </c>
      <c r="G1209" s="155">
        <f t="shared" si="2"/>
        <v>1616.7440960258245</v>
      </c>
      <c r="H1209" s="155">
        <f t="shared" si="3"/>
        <v>38.714982595463326</v>
      </c>
      <c r="I1209" s="155">
        <f t="shared" si="3"/>
        <v>2.1905578714677867E-2</v>
      </c>
      <c r="J1209" s="155">
        <f t="shared" si="3"/>
        <v>4.5004358241402136E-2</v>
      </c>
      <c r="K1209" s="155">
        <f t="shared" si="3"/>
        <v>2.6866491320269227E-2</v>
      </c>
      <c r="L1209" s="155">
        <f t="shared" si="3"/>
        <v>4.2619608648572282E-2</v>
      </c>
      <c r="M1209" s="155">
        <f t="shared" si="4"/>
        <v>1009.7680892438414</v>
      </c>
      <c r="N1209" s="155">
        <f t="shared" si="5"/>
        <v>3.2783653696042108</v>
      </c>
      <c r="O1209" s="155">
        <v>70</v>
      </c>
    </row>
    <row r="1210" spans="1:15" x14ac:dyDescent="0.45">
      <c r="A1210" s="155" t="s">
        <v>76</v>
      </c>
      <c r="B1210" s="155">
        <v>2018</v>
      </c>
      <c r="C1210" s="155" t="s">
        <v>3552</v>
      </c>
      <c r="D1210" s="155" t="s">
        <v>3574</v>
      </c>
      <c r="E1210" s="155" t="s">
        <v>106</v>
      </c>
      <c r="F1210" s="155">
        <f t="shared" si="2"/>
        <v>0</v>
      </c>
      <c r="G1210" s="155">
        <f t="shared" si="2"/>
        <v>0</v>
      </c>
      <c r="H1210" s="155" t="str">
        <f t="shared" si="3"/>
        <v/>
      </c>
      <c r="I1210" s="155" t="str">
        <f t="shared" si="3"/>
        <v/>
      </c>
      <c r="J1210" s="155" t="str">
        <f t="shared" si="3"/>
        <v/>
      </c>
      <c r="K1210" s="155" t="str">
        <f t="shared" si="3"/>
        <v/>
      </c>
      <c r="L1210" s="155" t="str">
        <f t="shared" si="3"/>
        <v/>
      </c>
      <c r="M1210" s="155">
        <f t="shared" si="4"/>
        <v>0</v>
      </c>
      <c r="N1210" s="155" t="str">
        <f t="shared" si="5"/>
        <v/>
      </c>
      <c r="O1210" s="155">
        <v>60</v>
      </c>
    </row>
    <row r="1211" spans="1:15" x14ac:dyDescent="0.45">
      <c r="A1211" s="155" t="s">
        <v>76</v>
      </c>
      <c r="B1211" s="155">
        <v>2018</v>
      </c>
      <c r="C1211" s="155" t="s">
        <v>3552</v>
      </c>
      <c r="D1211" s="155" t="s">
        <v>3575</v>
      </c>
      <c r="E1211" s="155" t="s">
        <v>106</v>
      </c>
      <c r="F1211" s="155">
        <f t="shared" si="2"/>
        <v>17.142999649047852</v>
      </c>
      <c r="G1211" s="155">
        <f t="shared" si="2"/>
        <v>0</v>
      </c>
      <c r="H1211" s="155">
        <f t="shared" si="3"/>
        <v>44.970733642578125</v>
      </c>
      <c r="I1211" s="155">
        <f t="shared" si="3"/>
        <v>0</v>
      </c>
      <c r="J1211" s="155">
        <f t="shared" si="3"/>
        <v>0</v>
      </c>
      <c r="K1211" s="155">
        <f t="shared" si="3"/>
        <v>0</v>
      </c>
      <c r="L1211" s="155">
        <f t="shared" si="3"/>
        <v>0</v>
      </c>
      <c r="M1211" s="155">
        <f t="shared" si="4"/>
        <v>0</v>
      </c>
      <c r="N1211" s="155">
        <f t="shared" si="5"/>
        <v>3.0613000392913818</v>
      </c>
      <c r="O1211" s="155">
        <v>70</v>
      </c>
    </row>
    <row r="1212" spans="1:15" x14ac:dyDescent="0.45">
      <c r="A1212" s="155" t="s">
        <v>76</v>
      </c>
      <c r="B1212" s="155">
        <v>2018</v>
      </c>
      <c r="C1212" s="155" t="s">
        <v>3552</v>
      </c>
      <c r="D1212" s="155" t="s">
        <v>3576</v>
      </c>
      <c r="E1212" s="155" t="s">
        <v>106</v>
      </c>
      <c r="F1212" s="155">
        <f t="shared" si="2"/>
        <v>4.0000001899898052E-3</v>
      </c>
      <c r="G1212" s="155">
        <f t="shared" si="2"/>
        <v>0</v>
      </c>
      <c r="H1212" s="155">
        <f t="shared" si="3"/>
        <v>35.700729370117188</v>
      </c>
      <c r="I1212" s="155">
        <f t="shared" si="3"/>
        <v>0</v>
      </c>
      <c r="J1212" s="155">
        <f t="shared" si="3"/>
        <v>0</v>
      </c>
      <c r="K1212" s="155">
        <f t="shared" si="3"/>
        <v>0</v>
      </c>
      <c r="L1212" s="155">
        <f t="shared" si="3"/>
        <v>0</v>
      </c>
      <c r="M1212" s="155">
        <f t="shared" si="4"/>
        <v>0</v>
      </c>
      <c r="N1212" s="155">
        <f t="shared" si="5"/>
        <v>0</v>
      </c>
      <c r="O1212" s="155">
        <v>70</v>
      </c>
    </row>
    <row r="1213" spans="1:15" x14ac:dyDescent="0.45">
      <c r="A1213" s="155" t="s">
        <v>76</v>
      </c>
      <c r="B1213" s="155">
        <v>2018</v>
      </c>
      <c r="C1213" s="155" t="s">
        <v>3552</v>
      </c>
      <c r="D1213" s="155" t="s">
        <v>3577</v>
      </c>
      <c r="E1213" s="155" t="s">
        <v>106</v>
      </c>
      <c r="F1213" s="155">
        <f t="shared" si="2"/>
        <v>30.5370202511549</v>
      </c>
      <c r="G1213" s="155">
        <f t="shared" si="2"/>
        <v>0</v>
      </c>
      <c r="H1213" s="155">
        <f t="shared" si="3"/>
        <v>17.169157687697538</v>
      </c>
      <c r="I1213" s="155">
        <f t="shared" si="3"/>
        <v>0</v>
      </c>
      <c r="J1213" s="155">
        <f t="shared" si="3"/>
        <v>0</v>
      </c>
      <c r="K1213" s="155">
        <f t="shared" si="3"/>
        <v>0</v>
      </c>
      <c r="L1213" s="155">
        <f t="shared" si="3"/>
        <v>0</v>
      </c>
      <c r="M1213" s="155">
        <f t="shared" si="4"/>
        <v>0</v>
      </c>
      <c r="N1213" s="155">
        <f t="shared" si="5"/>
        <v>3.7188265416444906</v>
      </c>
      <c r="O1213" s="155">
        <v>70</v>
      </c>
    </row>
    <row r="1214" spans="1:15" x14ac:dyDescent="0.45">
      <c r="A1214" s="155" t="s">
        <v>76</v>
      </c>
      <c r="B1214" s="155">
        <v>2018</v>
      </c>
      <c r="C1214" s="155" t="s">
        <v>3552</v>
      </c>
      <c r="D1214" s="155" t="s">
        <v>3578</v>
      </c>
      <c r="E1214" s="155" t="s">
        <v>106</v>
      </c>
      <c r="F1214" s="155">
        <f t="shared" si="2"/>
        <v>86.367934226989746</v>
      </c>
      <c r="G1214" s="155">
        <f t="shared" si="2"/>
        <v>0</v>
      </c>
      <c r="H1214" s="155">
        <f t="shared" si="3"/>
        <v>52.273898774774928</v>
      </c>
      <c r="I1214" s="155">
        <f t="shared" si="3"/>
        <v>1.2541876794455346E-2</v>
      </c>
      <c r="J1214" s="155">
        <f t="shared" si="3"/>
        <v>0.21558420226932323</v>
      </c>
      <c r="K1214" s="155">
        <f t="shared" si="3"/>
        <v>0.29264984170913388</v>
      </c>
      <c r="L1214" s="155">
        <f t="shared" si="3"/>
        <v>0</v>
      </c>
      <c r="M1214" s="155">
        <f t="shared" si="4"/>
        <v>0</v>
      </c>
      <c r="N1214" s="155">
        <f t="shared" si="5"/>
        <v>2.7902472462070707</v>
      </c>
      <c r="O1214" s="155">
        <v>45</v>
      </c>
    </row>
    <row r="1215" spans="1:15" x14ac:dyDescent="0.45">
      <c r="A1215" s="155" t="s">
        <v>76</v>
      </c>
      <c r="B1215" s="155">
        <v>2018</v>
      </c>
      <c r="C1215" s="155" t="s">
        <v>3552</v>
      </c>
      <c r="D1215" s="155" t="s">
        <v>3579</v>
      </c>
      <c r="E1215" s="155" t="s">
        <v>106</v>
      </c>
      <c r="F1215" s="155">
        <f t="shared" si="2"/>
        <v>294.06611919403076</v>
      </c>
      <c r="G1215" s="155">
        <f t="shared" si="2"/>
        <v>0</v>
      </c>
      <c r="H1215" s="155">
        <f t="shared" si="3"/>
        <v>43.960410358476551</v>
      </c>
      <c r="I1215" s="155">
        <f t="shared" si="3"/>
        <v>0</v>
      </c>
      <c r="J1215" s="155">
        <f t="shared" si="3"/>
        <v>3.9161870685056874E-2</v>
      </c>
      <c r="K1215" s="155">
        <f t="shared" si="3"/>
        <v>7.2014760467120752E-3</v>
      </c>
      <c r="L1215" s="155">
        <f t="shared" si="3"/>
        <v>0</v>
      </c>
      <c r="M1215" s="155">
        <f t="shared" si="4"/>
        <v>0</v>
      </c>
      <c r="N1215" s="155">
        <f t="shared" si="5"/>
        <v>3.2399823604024918</v>
      </c>
      <c r="O1215" s="155">
        <v>70</v>
      </c>
    </row>
    <row r="1216" spans="1:15" x14ac:dyDescent="0.45">
      <c r="A1216" s="155" t="s">
        <v>76</v>
      </c>
      <c r="B1216" s="155">
        <v>2018</v>
      </c>
      <c r="C1216" s="155" t="s">
        <v>3552</v>
      </c>
      <c r="D1216" s="155" t="s">
        <v>3580</v>
      </c>
      <c r="E1216" s="155" t="s">
        <v>106</v>
      </c>
      <c r="F1216" s="155">
        <f t="shared" si="2"/>
        <v>112.13012063503265</v>
      </c>
      <c r="G1216" s="155">
        <f t="shared" si="2"/>
        <v>9.9523143768310547</v>
      </c>
      <c r="H1216" s="155">
        <f t="shared" si="3"/>
        <v>49.883825515385041</v>
      </c>
      <c r="I1216" s="155">
        <f t="shared" si="3"/>
        <v>0</v>
      </c>
      <c r="J1216" s="155">
        <f t="shared" si="3"/>
        <v>0.19011352731523351</v>
      </c>
      <c r="K1216" s="155">
        <f t="shared" si="3"/>
        <v>0.34083195535938082</v>
      </c>
      <c r="L1216" s="155">
        <f t="shared" si="3"/>
        <v>0</v>
      </c>
      <c r="M1216" s="155">
        <f t="shared" si="4"/>
        <v>0.1588225169315477</v>
      </c>
      <c r="N1216" s="155">
        <f t="shared" si="5"/>
        <v>3.1248813599293466</v>
      </c>
      <c r="O1216" s="155">
        <v>70</v>
      </c>
    </row>
    <row r="1217" spans="1:15" x14ac:dyDescent="0.45">
      <c r="A1217" s="155" t="s">
        <v>76</v>
      </c>
      <c r="B1217" s="155">
        <v>2018</v>
      </c>
      <c r="C1217" s="155" t="s">
        <v>3552</v>
      </c>
      <c r="D1217" s="155" t="s">
        <v>3581</v>
      </c>
      <c r="E1217" s="155" t="s">
        <v>106</v>
      </c>
      <c r="F1217" s="155">
        <f t="shared" si="2"/>
        <v>1156.4607790708542</v>
      </c>
      <c r="G1217" s="155">
        <f t="shared" si="2"/>
        <v>22.255975761916488</v>
      </c>
      <c r="H1217" s="155">
        <f t="shared" si="3"/>
        <v>13.093889265925176</v>
      </c>
      <c r="I1217" s="155">
        <f t="shared" si="3"/>
        <v>2.0240178789041404E-3</v>
      </c>
      <c r="J1217" s="155">
        <f t="shared" si="3"/>
        <v>4.4038156763341113E-3</v>
      </c>
      <c r="K1217" s="155">
        <f t="shared" si="3"/>
        <v>3.734712620711731E-3</v>
      </c>
      <c r="L1217" s="155">
        <f t="shared" si="3"/>
        <v>5.3260967945739195E-3</v>
      </c>
      <c r="M1217" s="155">
        <f t="shared" si="4"/>
        <v>4.2432534002848268</v>
      </c>
      <c r="N1217" s="155">
        <f t="shared" si="5"/>
        <v>3.786605178802712</v>
      </c>
      <c r="O1217" s="155">
        <v>70</v>
      </c>
    </row>
    <row r="1218" spans="1:15" x14ac:dyDescent="0.45">
      <c r="A1218" s="155" t="s">
        <v>76</v>
      </c>
      <c r="B1218" s="155">
        <v>2018</v>
      </c>
      <c r="C1218" s="155" t="s">
        <v>3552</v>
      </c>
      <c r="D1218" s="155" t="s">
        <v>3582</v>
      </c>
      <c r="E1218" s="155" t="s">
        <v>106</v>
      </c>
      <c r="F1218" s="155">
        <f t="shared" si="2"/>
        <v>12.484202980995178</v>
      </c>
      <c r="G1218" s="155">
        <f t="shared" si="2"/>
        <v>0</v>
      </c>
      <c r="H1218" s="155">
        <f t="shared" si="3"/>
        <v>33.020580245397412</v>
      </c>
      <c r="I1218" s="155">
        <f t="shared" si="3"/>
        <v>0</v>
      </c>
      <c r="J1218" s="155">
        <f t="shared" si="3"/>
        <v>0</v>
      </c>
      <c r="K1218" s="155">
        <f t="shared" si="3"/>
        <v>0</v>
      </c>
      <c r="L1218" s="155">
        <f t="shared" si="3"/>
        <v>0</v>
      </c>
      <c r="M1218" s="155">
        <f t="shared" si="4"/>
        <v>0</v>
      </c>
      <c r="N1218" s="155">
        <f t="shared" si="5"/>
        <v>3</v>
      </c>
      <c r="O1218" s="155">
        <v>45</v>
      </c>
    </row>
    <row r="1219" spans="1:15" x14ac:dyDescent="0.45">
      <c r="A1219" s="155" t="s">
        <v>76</v>
      </c>
      <c r="B1219" s="155">
        <v>2018</v>
      </c>
      <c r="C1219" s="155" t="s">
        <v>3553</v>
      </c>
      <c r="D1219" s="155" t="s">
        <v>3583</v>
      </c>
      <c r="E1219" s="155" t="s">
        <v>106</v>
      </c>
      <c r="F1219" s="155">
        <f t="shared" si="2"/>
        <v>582.34791648387909</v>
      </c>
      <c r="G1219" s="155">
        <f t="shared" si="2"/>
        <v>98.420135736465454</v>
      </c>
      <c r="H1219" s="155">
        <f t="shared" si="3"/>
        <v>36.445145799730021</v>
      </c>
      <c r="I1219" s="155">
        <f t="shared" si="3"/>
        <v>0</v>
      </c>
      <c r="J1219" s="155">
        <f t="shared" si="3"/>
        <v>3.7808554380853579E-2</v>
      </c>
      <c r="K1219" s="155">
        <f t="shared" si="3"/>
        <v>0</v>
      </c>
      <c r="L1219" s="155">
        <f t="shared" si="3"/>
        <v>0</v>
      </c>
      <c r="M1219" s="155">
        <f t="shared" si="4"/>
        <v>46.906120000000001</v>
      </c>
      <c r="N1219" s="155">
        <f t="shared" si="5"/>
        <v>3.0621142332877747</v>
      </c>
      <c r="O1219" s="155">
        <v>70</v>
      </c>
    </row>
    <row r="1220" spans="1:15" x14ac:dyDescent="0.45">
      <c r="A1220" s="155" t="s">
        <v>76</v>
      </c>
      <c r="B1220" s="155">
        <v>2018</v>
      </c>
      <c r="C1220" s="155" t="s">
        <v>3553</v>
      </c>
      <c r="D1220" s="155" t="s">
        <v>3584</v>
      </c>
      <c r="E1220" s="155" t="s">
        <v>106</v>
      </c>
      <c r="F1220" s="155">
        <f t="shared" si="2"/>
        <v>9345.3899495601654</v>
      </c>
      <c r="G1220" s="155">
        <f t="shared" si="2"/>
        <v>1061.4068544507027</v>
      </c>
      <c r="H1220" s="155">
        <f t="shared" si="3"/>
        <v>37.154470017418106</v>
      </c>
      <c r="I1220" s="155">
        <f t="shared" si="3"/>
        <v>2.7969664669808669E-2</v>
      </c>
      <c r="J1220" s="155">
        <f t="shared" si="3"/>
        <v>3.4101158592476442E-2</v>
      </c>
      <c r="K1220" s="155">
        <f t="shared" si="3"/>
        <v>5.7353362673890997E-2</v>
      </c>
      <c r="L1220" s="155">
        <f t="shared" si="3"/>
        <v>5.086976790206784E-2</v>
      </c>
      <c r="M1220" s="155">
        <f t="shared" si="4"/>
        <v>103.64397927708997</v>
      </c>
      <c r="N1220" s="155">
        <f t="shared" si="5"/>
        <v>3.2758196304440843</v>
      </c>
      <c r="O1220" s="155">
        <v>60</v>
      </c>
    </row>
    <row r="1221" spans="1:15" x14ac:dyDescent="0.45">
      <c r="A1221" s="155" t="s">
        <v>76</v>
      </c>
      <c r="B1221" s="155">
        <v>2018</v>
      </c>
      <c r="C1221" s="155" t="s">
        <v>3554</v>
      </c>
      <c r="D1221" s="155" t="s">
        <v>3585</v>
      </c>
      <c r="E1221" s="155" t="s">
        <v>266</v>
      </c>
      <c r="F1221" s="155">
        <f t="shared" si="2"/>
        <v>802</v>
      </c>
      <c r="G1221" s="155">
        <f t="shared" si="2"/>
        <v>5.5999999046325684</v>
      </c>
      <c r="H1221" s="155">
        <f t="shared" si="3"/>
        <v>10.529925291080428</v>
      </c>
      <c r="I1221" s="155">
        <f t="shared" si="3"/>
        <v>7.6807980049875312E-3</v>
      </c>
      <c r="J1221" s="155">
        <f t="shared" si="3"/>
        <v>3.0672555253088655E-2</v>
      </c>
      <c r="K1221" s="155">
        <f t="shared" si="3"/>
        <v>5.4091521197007483E-2</v>
      </c>
      <c r="L1221" s="155">
        <f t="shared" si="3"/>
        <v>2.0847880299251869E-2</v>
      </c>
      <c r="M1221" s="155">
        <f t="shared" si="4"/>
        <v>0</v>
      </c>
      <c r="N1221" s="155">
        <f t="shared" si="5"/>
        <v>3.6125948521264473</v>
      </c>
      <c r="O1221" s="155">
        <v>60</v>
      </c>
    </row>
    <row r="1222" spans="1:15" x14ac:dyDescent="0.45">
      <c r="A1222" s="155" t="s">
        <v>76</v>
      </c>
      <c r="B1222" s="155">
        <v>2018</v>
      </c>
      <c r="C1222" s="155" t="s">
        <v>3554</v>
      </c>
      <c r="D1222" s="155" t="s">
        <v>3586</v>
      </c>
      <c r="E1222" s="155" t="s">
        <v>266</v>
      </c>
      <c r="F1222" s="155">
        <f t="shared" si="2"/>
        <v>1044</v>
      </c>
      <c r="G1222" s="155">
        <f t="shared" si="2"/>
        <v>222.79999768733978</v>
      </c>
      <c r="H1222" s="155">
        <f t="shared" si="3"/>
        <v>23.190705480246709</v>
      </c>
      <c r="I1222" s="155">
        <f t="shared" si="3"/>
        <v>5.2860361045226956E-2</v>
      </c>
      <c r="J1222" s="155">
        <f t="shared" si="3"/>
        <v>5.2859275642037497E-2</v>
      </c>
      <c r="K1222" s="155">
        <f t="shared" si="3"/>
        <v>0.14940102365885008</v>
      </c>
      <c r="L1222" s="155">
        <f t="shared" si="3"/>
        <v>0</v>
      </c>
      <c r="M1222" s="155">
        <f t="shared" si="4"/>
        <v>17</v>
      </c>
      <c r="N1222" s="155">
        <f t="shared" si="5"/>
        <v>3.1835712304060486</v>
      </c>
      <c r="O1222" s="155">
        <v>45</v>
      </c>
    </row>
    <row r="1223" spans="1:15" x14ac:dyDescent="0.45">
      <c r="A1223" s="155" t="s">
        <v>76</v>
      </c>
      <c r="B1223" s="155">
        <v>2018</v>
      </c>
      <c r="C1223" s="155" t="s">
        <v>3554</v>
      </c>
      <c r="D1223" s="155" t="s">
        <v>3587</v>
      </c>
      <c r="E1223" s="155" t="s">
        <v>266</v>
      </c>
      <c r="F1223" s="155">
        <f t="shared" si="2"/>
        <v>5646</v>
      </c>
      <c r="G1223" s="155">
        <f t="shared" si="2"/>
        <v>1831.7999948561192</v>
      </c>
      <c r="H1223" s="155">
        <f t="shared" si="3"/>
        <v>23.632272702601206</v>
      </c>
      <c r="I1223" s="155">
        <f t="shared" si="3"/>
        <v>3.3919249672942929E-2</v>
      </c>
      <c r="J1223" s="155">
        <f t="shared" si="3"/>
        <v>5.9671327575798391E-2</v>
      </c>
      <c r="K1223" s="155">
        <f t="shared" si="3"/>
        <v>0.15900460983696021</v>
      </c>
      <c r="L1223" s="155">
        <f t="shared" si="3"/>
        <v>0</v>
      </c>
      <c r="M1223" s="155">
        <f t="shared" si="4"/>
        <v>30</v>
      </c>
      <c r="N1223" s="155">
        <f t="shared" si="5"/>
        <v>3.3725421030471563</v>
      </c>
      <c r="O1223" s="155">
        <v>40</v>
      </c>
    </row>
    <row r="1224" spans="1:15" x14ac:dyDescent="0.45">
      <c r="A1224" s="155" t="s">
        <v>76</v>
      </c>
      <c r="B1224" s="155">
        <v>2018</v>
      </c>
      <c r="C1224" s="155" t="s">
        <v>3554</v>
      </c>
      <c r="D1224" s="155" t="s">
        <v>3588</v>
      </c>
      <c r="E1224" s="155" t="s">
        <v>266</v>
      </c>
      <c r="F1224" s="155">
        <f t="shared" si="2"/>
        <v>326</v>
      </c>
      <c r="G1224" s="155">
        <f t="shared" si="2"/>
        <v>24.400000751018524</v>
      </c>
      <c r="H1224" s="155">
        <f t="shared" si="3"/>
        <v>15.503067342781582</v>
      </c>
      <c r="I1224" s="155">
        <f t="shared" si="3"/>
        <v>1.0224948875255631E-3</v>
      </c>
      <c r="J1224" s="155">
        <f t="shared" si="3"/>
        <v>1.4100920245398775E-2</v>
      </c>
      <c r="K1224" s="155">
        <f t="shared" si="3"/>
        <v>3.6735071574642134E-2</v>
      </c>
      <c r="L1224" s="155">
        <f t="shared" si="3"/>
        <v>0</v>
      </c>
      <c r="M1224" s="155">
        <f t="shared" si="4"/>
        <v>0</v>
      </c>
      <c r="N1224" s="155">
        <f t="shared" si="5"/>
        <v>3.1601477802896794</v>
      </c>
      <c r="O1224" s="155">
        <v>35</v>
      </c>
    </row>
    <row r="1225" spans="1:15" x14ac:dyDescent="0.45">
      <c r="A1225" s="155" t="s">
        <v>76</v>
      </c>
      <c r="B1225" s="155">
        <v>2018</v>
      </c>
      <c r="C1225" s="155" t="s">
        <v>3554</v>
      </c>
      <c r="D1225" s="155" t="s">
        <v>3589</v>
      </c>
      <c r="E1225" s="155" t="s">
        <v>266</v>
      </c>
      <c r="F1225" s="155">
        <f t="shared" si="2"/>
        <v>29</v>
      </c>
      <c r="G1225" s="155">
        <f t="shared" si="2"/>
        <v>0</v>
      </c>
      <c r="H1225" s="155">
        <f t="shared" si="3"/>
        <v>11.724137815935858</v>
      </c>
      <c r="I1225" s="155">
        <f t="shared" si="3"/>
        <v>0</v>
      </c>
      <c r="J1225" s="155">
        <f t="shared" si="3"/>
        <v>0</v>
      </c>
      <c r="K1225" s="155">
        <f t="shared" si="3"/>
        <v>0</v>
      </c>
      <c r="L1225" s="155">
        <f t="shared" si="3"/>
        <v>0</v>
      </c>
      <c r="M1225" s="155">
        <f t="shared" si="4"/>
        <v>0</v>
      </c>
      <c r="N1225" s="155">
        <f t="shared" si="5"/>
        <v>3.3448275862068964</v>
      </c>
      <c r="O1225" s="155">
        <v>35</v>
      </c>
    </row>
    <row r="1226" spans="1:15" x14ac:dyDescent="0.45">
      <c r="A1226" s="155" t="s">
        <v>76</v>
      </c>
      <c r="B1226" s="155">
        <v>2018</v>
      </c>
      <c r="C1226" s="155" t="s">
        <v>3554</v>
      </c>
      <c r="D1226" s="155" t="s">
        <v>3590</v>
      </c>
      <c r="E1226" s="155" t="s">
        <v>266</v>
      </c>
      <c r="F1226" s="155">
        <f t="shared" si="2"/>
        <v>68</v>
      </c>
      <c r="G1226" s="155">
        <f t="shared" si="2"/>
        <v>0.80000001192092896</v>
      </c>
      <c r="H1226" s="155">
        <f t="shared" si="3"/>
        <v>5.4117647058823533</v>
      </c>
      <c r="I1226" s="155">
        <f t="shared" si="3"/>
        <v>0</v>
      </c>
      <c r="J1226" s="155">
        <f t="shared" si="3"/>
        <v>0</v>
      </c>
      <c r="K1226" s="155">
        <f t="shared" si="3"/>
        <v>0</v>
      </c>
      <c r="L1226" s="155">
        <f t="shared" si="3"/>
        <v>3.7102941176470582E-2</v>
      </c>
      <c r="M1226" s="155">
        <f t="shared" si="4"/>
        <v>0</v>
      </c>
      <c r="N1226" s="155">
        <f t="shared" si="5"/>
        <v>2.3238235186128056</v>
      </c>
      <c r="O1226" s="155">
        <v>40</v>
      </c>
    </row>
    <row r="1227" spans="1:15" x14ac:dyDescent="0.45">
      <c r="A1227" s="155" t="s">
        <v>76</v>
      </c>
      <c r="B1227" s="155">
        <v>2018</v>
      </c>
      <c r="C1227" s="155" t="s">
        <v>3554</v>
      </c>
      <c r="D1227" s="155" t="s">
        <v>3591</v>
      </c>
      <c r="E1227" s="155" t="s">
        <v>266</v>
      </c>
      <c r="F1227" s="155">
        <f t="shared" si="2"/>
        <v>3882</v>
      </c>
      <c r="G1227" s="155">
        <f t="shared" si="2"/>
        <v>1523.5999937653542</v>
      </c>
      <c r="H1227" s="155">
        <f t="shared" si="3"/>
        <v>27.802517309439423</v>
      </c>
      <c r="I1227" s="155">
        <f t="shared" si="3"/>
        <v>7.4761742434392806E-2</v>
      </c>
      <c r="J1227" s="155">
        <f t="shared" si="3"/>
        <v>3.8112412025183541E-2</v>
      </c>
      <c r="K1227" s="155">
        <f t="shared" si="3"/>
        <v>8.0261224649312499E-2</v>
      </c>
      <c r="L1227" s="155">
        <f t="shared" si="3"/>
        <v>3.149050724173777E-2</v>
      </c>
      <c r="M1227" s="155">
        <f t="shared" si="4"/>
        <v>65</v>
      </c>
      <c r="N1227" s="155">
        <f t="shared" si="5"/>
        <v>2.8327937665703002</v>
      </c>
      <c r="O1227" s="155">
        <v>35</v>
      </c>
    </row>
    <row r="1228" spans="1:15" x14ac:dyDescent="0.45">
      <c r="A1228" s="155" t="s">
        <v>76</v>
      </c>
      <c r="B1228" s="155">
        <v>2018</v>
      </c>
      <c r="C1228" s="155" t="s">
        <v>3554</v>
      </c>
      <c r="D1228" s="155" t="s">
        <v>3592</v>
      </c>
      <c r="E1228" s="155" t="s">
        <v>266</v>
      </c>
      <c r="F1228" s="155">
        <f t="shared" si="2"/>
        <v>50</v>
      </c>
      <c r="G1228" s="155">
        <f t="shared" si="2"/>
        <v>0</v>
      </c>
      <c r="H1228" s="155">
        <f t="shared" si="3"/>
        <v>11.200000190734864</v>
      </c>
      <c r="I1228" s="155">
        <f t="shared" si="3"/>
        <v>0</v>
      </c>
      <c r="J1228" s="155">
        <f t="shared" si="3"/>
        <v>0</v>
      </c>
      <c r="K1228" s="155">
        <f t="shared" si="3"/>
        <v>0</v>
      </c>
      <c r="L1228" s="155">
        <f t="shared" si="3"/>
        <v>0</v>
      </c>
      <c r="M1228" s="155">
        <f t="shared" si="4"/>
        <v>0</v>
      </c>
      <c r="N1228" s="155">
        <f t="shared" si="5"/>
        <v>1.4199999809265136</v>
      </c>
      <c r="O1228" s="155">
        <v>35</v>
      </c>
    </row>
    <row r="1229" spans="1:15" x14ac:dyDescent="0.45">
      <c r="A1229" s="155" t="s">
        <v>76</v>
      </c>
      <c r="B1229" s="155">
        <v>2018</v>
      </c>
      <c r="C1229" s="155" t="s">
        <v>3554</v>
      </c>
      <c r="D1229" s="155" t="s">
        <v>3593</v>
      </c>
      <c r="E1229" s="155" t="s">
        <v>266</v>
      </c>
      <c r="F1229" s="155">
        <f t="shared" si="2"/>
        <v>406</v>
      </c>
      <c r="G1229" s="155">
        <f t="shared" si="2"/>
        <v>35.100000262260437</v>
      </c>
      <c r="H1229" s="155">
        <f t="shared" si="3"/>
        <v>16.561576257198315</v>
      </c>
      <c r="I1229" s="155">
        <f t="shared" si="3"/>
        <v>3.7715517241379312E-3</v>
      </c>
      <c r="J1229" s="155">
        <f t="shared" si="3"/>
        <v>2.7093596059113304E-3</v>
      </c>
      <c r="K1229" s="155">
        <f t="shared" si="3"/>
        <v>1.9362714620498336E-2</v>
      </c>
      <c r="L1229" s="155">
        <f t="shared" si="3"/>
        <v>0</v>
      </c>
      <c r="M1229" s="155">
        <f t="shared" si="4"/>
        <v>0</v>
      </c>
      <c r="N1229" s="155">
        <f t="shared" si="5"/>
        <v>3.6150018575743501</v>
      </c>
      <c r="O1229" s="155">
        <v>35</v>
      </c>
    </row>
    <row r="1230" spans="1:15" x14ac:dyDescent="0.45">
      <c r="A1230" s="155" t="s">
        <v>76</v>
      </c>
      <c r="B1230" s="155">
        <v>2018</v>
      </c>
      <c r="C1230" s="155" t="s">
        <v>3555</v>
      </c>
      <c r="D1230" s="155" t="s">
        <v>3594</v>
      </c>
      <c r="E1230" s="155" t="s">
        <v>266</v>
      </c>
      <c r="F1230" s="155">
        <f t="shared" si="2"/>
        <v>1273</v>
      </c>
      <c r="G1230" s="155">
        <f t="shared" si="2"/>
        <v>540.8999981880188</v>
      </c>
      <c r="H1230" s="155">
        <f t="shared" si="3"/>
        <v>31.29793593308538</v>
      </c>
      <c r="I1230" s="155">
        <f t="shared" si="3"/>
        <v>2.5508885717458452E-2</v>
      </c>
      <c r="J1230" s="155">
        <f t="shared" si="3"/>
        <v>4.9835350250820754E-2</v>
      </c>
      <c r="K1230" s="155">
        <f t="shared" si="3"/>
        <v>6.8769740473146657E-2</v>
      </c>
      <c r="L1230" s="155">
        <f t="shared" si="3"/>
        <v>0</v>
      </c>
      <c r="M1230" s="155">
        <f t="shared" si="4"/>
        <v>2</v>
      </c>
      <c r="N1230" s="155">
        <f t="shared" si="5"/>
        <v>3.1997097096664175</v>
      </c>
      <c r="O1230" s="155">
        <v>40</v>
      </c>
    </row>
    <row r="1231" spans="1:15" x14ac:dyDescent="0.45">
      <c r="A1231" s="155"/>
      <c r="B1231" s="155"/>
      <c r="C1231" s="155"/>
      <c r="D1231" s="155"/>
      <c r="E1231" s="155"/>
      <c r="F1231" s="155">
        <f t="shared" si="2"/>
        <v>0</v>
      </c>
      <c r="G1231" s="155">
        <f t="shared" si="2"/>
        <v>0</v>
      </c>
      <c r="H1231" s="155" t="str">
        <f t="shared" si="3"/>
        <v/>
      </c>
      <c r="I1231" s="155" t="str">
        <f t="shared" si="3"/>
        <v/>
      </c>
      <c r="J1231" s="155" t="str">
        <f t="shared" si="3"/>
        <v/>
      </c>
      <c r="K1231" s="155" t="str">
        <f t="shared" si="3"/>
        <v/>
      </c>
      <c r="L1231" s="155" t="str">
        <f t="shared" si="3"/>
        <v/>
      </c>
      <c r="M1231" s="155">
        <f t="shared" si="4"/>
        <v>0</v>
      </c>
      <c r="N1231" s="155" t="str">
        <f t="shared" si="5"/>
        <v/>
      </c>
      <c r="O1231" s="155">
        <v>40</v>
      </c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6"/>
  </sheetPr>
  <dimension ref="A1:AI25"/>
  <sheetViews>
    <sheetView zoomScale="85" zoomScaleNormal="85" workbookViewId="0"/>
  </sheetViews>
  <sheetFormatPr defaultRowHeight="14.25" x14ac:dyDescent="0.45"/>
  <sheetData>
    <row r="1" spans="1:35" x14ac:dyDescent="0.45">
      <c r="A1" t="s">
        <v>40</v>
      </c>
      <c r="B1" t="s">
        <v>3772</v>
      </c>
      <c r="C1" t="s">
        <v>48</v>
      </c>
      <c r="D1" t="s">
        <v>49</v>
      </c>
      <c r="E1" t="s">
        <v>50</v>
      </c>
      <c r="F1" t="s">
        <v>51</v>
      </c>
      <c r="G1" t="s">
        <v>52</v>
      </c>
      <c r="H1" t="s">
        <v>5034</v>
      </c>
      <c r="I1" t="s">
        <v>53</v>
      </c>
      <c r="J1" t="s">
        <v>54</v>
      </c>
      <c r="K1" t="s">
        <v>55</v>
      </c>
      <c r="L1" t="s">
        <v>56</v>
      </c>
      <c r="M1" t="s">
        <v>57</v>
      </c>
      <c r="N1" t="s">
        <v>58</v>
      </c>
      <c r="O1" t="s">
        <v>59</v>
      </c>
      <c r="P1" t="s">
        <v>60</v>
      </c>
      <c r="Q1" t="s">
        <v>61</v>
      </c>
      <c r="R1" t="s">
        <v>62</v>
      </c>
      <c r="S1" t="s">
        <v>63</v>
      </c>
      <c r="T1" t="s">
        <v>64</v>
      </c>
      <c r="U1" t="s">
        <v>65</v>
      </c>
      <c r="V1" t="s">
        <v>66</v>
      </c>
      <c r="W1" t="s">
        <v>67</v>
      </c>
      <c r="X1" t="s">
        <v>68</v>
      </c>
      <c r="Y1" t="s">
        <v>69</v>
      </c>
      <c r="Z1" t="s">
        <v>70</v>
      </c>
      <c r="AA1" t="s">
        <v>71</v>
      </c>
      <c r="AB1" t="s">
        <v>72</v>
      </c>
      <c r="AC1" t="s">
        <v>73</v>
      </c>
      <c r="AD1" t="s">
        <v>74</v>
      </c>
      <c r="AE1" t="s">
        <v>75</v>
      </c>
      <c r="AF1" t="s">
        <v>76</v>
      </c>
      <c r="AG1" t="s">
        <v>3773</v>
      </c>
      <c r="AH1" t="s">
        <v>78</v>
      </c>
      <c r="AI1" t="s">
        <v>79</v>
      </c>
    </row>
    <row r="2" spans="1:35" x14ac:dyDescent="0.45">
      <c r="A2">
        <v>2013</v>
      </c>
      <c r="B2" t="s">
        <v>3718</v>
      </c>
      <c r="C2">
        <v>18219.1171875</v>
      </c>
      <c r="D2">
        <v>44157.4375</v>
      </c>
      <c r="E2">
        <v>5674.28173828125</v>
      </c>
      <c r="G2">
        <v>27972.591796875</v>
      </c>
      <c r="H2">
        <v>15685.556640625</v>
      </c>
      <c r="I2">
        <v>24923</v>
      </c>
      <c r="J2">
        <v>31474.255859375</v>
      </c>
      <c r="K2">
        <v>12005.326171875</v>
      </c>
      <c r="L2">
        <v>14204.9560546875</v>
      </c>
      <c r="M2">
        <v>42162</v>
      </c>
      <c r="N2">
        <v>14060.7646484375</v>
      </c>
      <c r="O2">
        <v>5077.619140625</v>
      </c>
      <c r="P2">
        <v>26669.47265625</v>
      </c>
      <c r="Q2">
        <v>10140.0927734375</v>
      </c>
      <c r="R2">
        <v>42650</v>
      </c>
      <c r="S2">
        <v>85475.6796875</v>
      </c>
      <c r="T2">
        <v>15169.6728515625</v>
      </c>
      <c r="U2">
        <v>173249.140625</v>
      </c>
      <c r="X2">
        <v>28469</v>
      </c>
      <c r="Y2">
        <v>32960.08984375</v>
      </c>
      <c r="AA2">
        <v>468768</v>
      </c>
      <c r="AB2">
        <v>76532.4296875</v>
      </c>
      <c r="AC2">
        <v>18231</v>
      </c>
      <c r="AD2">
        <v>118525.9765625</v>
      </c>
      <c r="AE2">
        <v>12129</v>
      </c>
      <c r="AF2">
        <v>1364586.375</v>
      </c>
      <c r="AG2">
        <v>1061642.375</v>
      </c>
      <c r="AH2">
        <v>302944.15625</v>
      </c>
      <c r="AI2" t="s">
        <v>3774</v>
      </c>
    </row>
    <row r="3" spans="1:35" x14ac:dyDescent="0.45">
      <c r="A3">
        <v>2013</v>
      </c>
      <c r="B3" t="s">
        <v>3717</v>
      </c>
      <c r="C3">
        <v>11348.1337890625</v>
      </c>
      <c r="D3">
        <v>4966.48046875</v>
      </c>
      <c r="E3">
        <v>1185.28271484375</v>
      </c>
      <c r="F3">
        <v>3704.0927734375</v>
      </c>
      <c r="G3">
        <v>9157.21484375</v>
      </c>
      <c r="H3">
        <v>2173.44482421875</v>
      </c>
      <c r="I3">
        <v>6813.60009765625</v>
      </c>
      <c r="J3">
        <v>2448.39404296875</v>
      </c>
      <c r="K3">
        <v>6229.42333984375</v>
      </c>
      <c r="L3">
        <v>11398.427734375</v>
      </c>
      <c r="M3">
        <v>3391</v>
      </c>
      <c r="N3">
        <v>9853.4833984375</v>
      </c>
      <c r="O3">
        <v>427.2606201171875</v>
      </c>
      <c r="P3">
        <v>4409.81640625</v>
      </c>
      <c r="Q3">
        <v>3324.907470703125</v>
      </c>
      <c r="R3">
        <v>5540</v>
      </c>
      <c r="S3">
        <v>5492.8623046875</v>
      </c>
      <c r="T3">
        <v>14595.9912109375</v>
      </c>
      <c r="U3">
        <v>75858.53125</v>
      </c>
      <c r="V3">
        <v>6413599</v>
      </c>
      <c r="W3">
        <v>7208.40234375</v>
      </c>
      <c r="X3">
        <v>23038</v>
      </c>
      <c r="Y3">
        <v>3005.798583984375</v>
      </c>
      <c r="Z3">
        <v>38911.46484375</v>
      </c>
      <c r="AA3">
        <v>69070</v>
      </c>
      <c r="AB3">
        <v>464.33157348632813</v>
      </c>
      <c r="AC3">
        <v>2738</v>
      </c>
      <c r="AD3">
        <v>21025.1484375</v>
      </c>
      <c r="AE3">
        <v>1094</v>
      </c>
      <c r="AF3">
        <v>6762473</v>
      </c>
      <c r="AG3">
        <v>282273.6875</v>
      </c>
      <c r="AH3">
        <v>6480199</v>
      </c>
      <c r="AI3" t="s">
        <v>3775</v>
      </c>
    </row>
    <row r="4" spans="1:35" x14ac:dyDescent="0.45">
      <c r="A4">
        <v>2013</v>
      </c>
      <c r="B4" t="s">
        <v>111</v>
      </c>
      <c r="E4">
        <v>5.5911307334899902</v>
      </c>
      <c r="O4">
        <v>0.99500000476837158</v>
      </c>
      <c r="S4">
        <v>5.5799999237060547</v>
      </c>
      <c r="V4">
        <v>1032415.8125</v>
      </c>
      <c r="W4">
        <v>219.24038696289063</v>
      </c>
      <c r="AB4">
        <v>6.311039924621582</v>
      </c>
      <c r="AD4">
        <v>2828.844970703125</v>
      </c>
      <c r="AF4">
        <v>1035482.4375</v>
      </c>
      <c r="AG4">
        <v>3054.660400390625</v>
      </c>
      <c r="AH4">
        <v>1032427.6875</v>
      </c>
      <c r="AI4" t="s">
        <v>3776</v>
      </c>
    </row>
    <row r="5" spans="1:35" x14ac:dyDescent="0.45">
      <c r="A5">
        <v>2013</v>
      </c>
      <c r="B5" t="s">
        <v>3719</v>
      </c>
      <c r="C5">
        <v>9305.6220703125</v>
      </c>
      <c r="D5">
        <v>35104.93359375</v>
      </c>
      <c r="E5">
        <v>262.7620849609375</v>
      </c>
      <c r="F5">
        <v>6929.7314453125</v>
      </c>
      <c r="G5">
        <v>2793.223876953125</v>
      </c>
      <c r="H5">
        <v>16774.447265625</v>
      </c>
      <c r="L5">
        <v>4522.64892578125</v>
      </c>
      <c r="N5">
        <v>6252.27001953125</v>
      </c>
      <c r="O5">
        <v>4010.766357421875</v>
      </c>
      <c r="P5">
        <v>6300.67431640625</v>
      </c>
      <c r="R5">
        <v>10200</v>
      </c>
      <c r="S5">
        <v>113666.8984375</v>
      </c>
      <c r="T5">
        <v>927.30718994140625</v>
      </c>
      <c r="U5">
        <v>82208.78125</v>
      </c>
      <c r="V5">
        <v>75836.5625</v>
      </c>
      <c r="W5">
        <v>27530.693359375</v>
      </c>
      <c r="Z5">
        <v>80389.703125</v>
      </c>
      <c r="AA5">
        <v>69807</v>
      </c>
      <c r="AB5">
        <v>13619.314453125</v>
      </c>
      <c r="AC5">
        <v>657</v>
      </c>
      <c r="AD5">
        <v>17675.62109375</v>
      </c>
      <c r="AE5">
        <v>6225</v>
      </c>
      <c r="AF5">
        <v>591000.9375</v>
      </c>
      <c r="AG5">
        <v>475154.8125</v>
      </c>
      <c r="AH5">
        <v>115846.1328125</v>
      </c>
      <c r="AI5" t="s">
        <v>3777</v>
      </c>
    </row>
    <row r="6" spans="1:35" x14ac:dyDescent="0.45">
      <c r="A6">
        <v>2014</v>
      </c>
      <c r="B6" t="s">
        <v>3718</v>
      </c>
      <c r="C6">
        <v>20409.775390625</v>
      </c>
      <c r="D6">
        <v>42051.83203125</v>
      </c>
      <c r="F6">
        <v>6570.4375</v>
      </c>
      <c r="G6">
        <v>30884.1640625</v>
      </c>
      <c r="H6">
        <v>17218.439453125</v>
      </c>
      <c r="I6">
        <v>24870.400390625</v>
      </c>
      <c r="J6">
        <v>32960.88671875</v>
      </c>
      <c r="K6">
        <v>11793.7431640625</v>
      </c>
      <c r="L6">
        <v>13180.728515625</v>
      </c>
      <c r="M6">
        <v>43159</v>
      </c>
      <c r="N6">
        <v>14958.5947265625</v>
      </c>
      <c r="O6">
        <v>5062.14990234375</v>
      </c>
      <c r="P6">
        <v>27904.466796875</v>
      </c>
      <c r="Q6">
        <v>10081.5546875</v>
      </c>
      <c r="R6">
        <v>43699</v>
      </c>
      <c r="S6">
        <v>91281.0078125</v>
      </c>
      <c r="T6">
        <v>16003.8447265625</v>
      </c>
      <c r="U6">
        <v>176121.4375</v>
      </c>
      <c r="V6">
        <v>6632.76513671875</v>
      </c>
      <c r="X6">
        <v>29162.609375</v>
      </c>
      <c r="Y6">
        <v>33473.484375</v>
      </c>
      <c r="Z6">
        <v>72754.7890625</v>
      </c>
      <c r="AA6">
        <v>385822</v>
      </c>
      <c r="AB6">
        <v>77689.796875</v>
      </c>
      <c r="AD6">
        <v>120182.109375</v>
      </c>
      <c r="AE6">
        <v>12713</v>
      </c>
      <c r="AF6">
        <v>1366642.125</v>
      </c>
      <c r="AG6">
        <v>1072791.125</v>
      </c>
      <c r="AH6">
        <v>293850.875</v>
      </c>
      <c r="AI6" t="s">
        <v>3778</v>
      </c>
    </row>
    <row r="7" spans="1:35" x14ac:dyDescent="0.45">
      <c r="A7">
        <v>2014</v>
      </c>
      <c r="B7" t="s">
        <v>3717</v>
      </c>
      <c r="C7">
        <v>11472.76953125</v>
      </c>
      <c r="D7">
        <v>5849.29248046875</v>
      </c>
      <c r="F7">
        <v>3972.68212890625</v>
      </c>
      <c r="G7">
        <v>9324.947265625</v>
      </c>
      <c r="H7">
        <v>2227.533447265625</v>
      </c>
      <c r="I7">
        <v>6880.7001953125</v>
      </c>
      <c r="J7">
        <v>2496.97265625</v>
      </c>
      <c r="K7">
        <v>6155.07666015625</v>
      </c>
      <c r="L7">
        <v>14351.5166015625</v>
      </c>
      <c r="M7">
        <v>3548</v>
      </c>
      <c r="N7">
        <v>10718.9951171875</v>
      </c>
      <c r="O7">
        <v>440.53863525390625</v>
      </c>
      <c r="P7">
        <v>4509.1533203125</v>
      </c>
      <c r="Q7">
        <v>3788.4453125</v>
      </c>
      <c r="R7">
        <v>6114</v>
      </c>
      <c r="S7">
        <v>3759.207275390625</v>
      </c>
      <c r="T7">
        <v>15762.759765625</v>
      </c>
      <c r="U7">
        <v>81626.328125</v>
      </c>
      <c r="V7">
        <v>966.39385986328125</v>
      </c>
      <c r="W7">
        <v>7385.97412109375</v>
      </c>
      <c r="X7">
        <v>24877.6171875</v>
      </c>
      <c r="Y7">
        <v>3117.9619140625</v>
      </c>
      <c r="Z7">
        <v>44476</v>
      </c>
      <c r="AA7">
        <v>131286</v>
      </c>
      <c r="AB7">
        <v>1558.4954833984375</v>
      </c>
      <c r="AD7">
        <v>21607.22265625</v>
      </c>
      <c r="AE7">
        <v>1106</v>
      </c>
      <c r="AF7">
        <v>429380.59375</v>
      </c>
      <c r="AG7">
        <v>360496.96875</v>
      </c>
      <c r="AH7">
        <v>68883.59375</v>
      </c>
      <c r="AI7" t="s">
        <v>3779</v>
      </c>
    </row>
    <row r="8" spans="1:35" x14ac:dyDescent="0.45">
      <c r="A8">
        <v>2014</v>
      </c>
      <c r="B8" t="s">
        <v>111</v>
      </c>
      <c r="E8">
        <v>7584.5625</v>
      </c>
      <c r="P8">
        <v>120.906982421875</v>
      </c>
      <c r="S8">
        <v>5.5</v>
      </c>
      <c r="W8">
        <v>250.10212707519531</v>
      </c>
      <c r="AC8">
        <v>22054</v>
      </c>
      <c r="AD8">
        <v>3283.53076171875</v>
      </c>
      <c r="AF8">
        <v>33298.6015625</v>
      </c>
      <c r="AG8">
        <v>3660.039794921875</v>
      </c>
      <c r="AH8">
        <v>29638.5625</v>
      </c>
      <c r="AI8" t="s">
        <v>3780</v>
      </c>
    </row>
    <row r="9" spans="1:35" x14ac:dyDescent="0.45">
      <c r="A9">
        <v>2014</v>
      </c>
      <c r="B9" t="s">
        <v>3719</v>
      </c>
      <c r="C9">
        <v>10479.8017578125</v>
      </c>
      <c r="D9">
        <v>35205.515625</v>
      </c>
      <c r="F9">
        <v>594.65447998046875</v>
      </c>
      <c r="G9">
        <v>3104.701904296875</v>
      </c>
      <c r="H9">
        <v>17371.6640625</v>
      </c>
      <c r="L9">
        <v>2444.95361328125</v>
      </c>
      <c r="N9">
        <v>6714.05908203125</v>
      </c>
      <c r="O9">
        <v>4309.4130859375</v>
      </c>
      <c r="P9">
        <v>7528.6396484375</v>
      </c>
      <c r="R9">
        <v>10140</v>
      </c>
      <c r="S9">
        <v>119520.734375</v>
      </c>
      <c r="T9">
        <v>942.44921875</v>
      </c>
      <c r="U9">
        <v>88454.8359375</v>
      </c>
      <c r="V9">
        <v>471.2044677734375</v>
      </c>
      <c r="W9">
        <v>29453.857421875</v>
      </c>
      <c r="Z9">
        <v>10044</v>
      </c>
      <c r="AA9">
        <v>75263</v>
      </c>
      <c r="AB9">
        <v>13353.89453125</v>
      </c>
      <c r="AD9">
        <v>18508.05859375</v>
      </c>
      <c r="AE9">
        <v>5759</v>
      </c>
      <c r="AF9">
        <v>459664.46875</v>
      </c>
      <c r="AG9">
        <v>420121.5625</v>
      </c>
      <c r="AH9">
        <v>39542.859375</v>
      </c>
      <c r="AI9" t="s">
        <v>3781</v>
      </c>
    </row>
    <row r="10" spans="1:35" x14ac:dyDescent="0.45">
      <c r="A10">
        <v>2015</v>
      </c>
      <c r="B10" t="s">
        <v>3718</v>
      </c>
      <c r="C10">
        <v>24849.3359375</v>
      </c>
      <c r="D10">
        <v>46071.9453125</v>
      </c>
      <c r="E10">
        <v>5494.9677734375</v>
      </c>
      <c r="F10">
        <v>7057.7421875</v>
      </c>
      <c r="G10">
        <v>35295.203125</v>
      </c>
      <c r="H10">
        <v>20258.724609375</v>
      </c>
      <c r="I10">
        <v>26037</v>
      </c>
      <c r="J10">
        <v>35174.9453125</v>
      </c>
      <c r="K10">
        <v>13168.0263671875</v>
      </c>
      <c r="L10">
        <v>13845.740234375</v>
      </c>
      <c r="M10">
        <v>49338</v>
      </c>
      <c r="N10">
        <v>16563.787109375</v>
      </c>
      <c r="O10">
        <v>5190</v>
      </c>
      <c r="P10">
        <v>29021</v>
      </c>
      <c r="Q10">
        <v>14211.5654296875</v>
      </c>
      <c r="R10">
        <v>45787</v>
      </c>
      <c r="S10">
        <v>106400.625</v>
      </c>
      <c r="T10">
        <v>17168.71484375</v>
      </c>
      <c r="U10">
        <v>187351.078125</v>
      </c>
      <c r="V10">
        <v>6907.75390625</v>
      </c>
      <c r="X10">
        <v>30942.224609375</v>
      </c>
      <c r="Y10">
        <v>35461</v>
      </c>
      <c r="Z10">
        <v>81074.6328125</v>
      </c>
      <c r="AA10">
        <v>393684</v>
      </c>
      <c r="AB10">
        <v>65045.11328125</v>
      </c>
      <c r="AC10">
        <v>19326</v>
      </c>
      <c r="AD10">
        <v>119134.0703125</v>
      </c>
      <c r="AE10">
        <v>13032</v>
      </c>
      <c r="AF10">
        <v>1462892.25</v>
      </c>
      <c r="AG10">
        <v>1134911.625</v>
      </c>
      <c r="AH10">
        <v>327980.59375</v>
      </c>
      <c r="AI10" t="s">
        <v>3782</v>
      </c>
    </row>
    <row r="11" spans="1:35" x14ac:dyDescent="0.45">
      <c r="A11">
        <v>2015</v>
      </c>
      <c r="B11" t="s">
        <v>3717</v>
      </c>
      <c r="C11">
        <v>12499.376953125</v>
      </c>
      <c r="D11">
        <v>5406.00390625</v>
      </c>
      <c r="E11">
        <v>1358.1600341796875</v>
      </c>
      <c r="F11">
        <v>3923.91796875</v>
      </c>
      <c r="G11">
        <v>7677.20947265625</v>
      </c>
      <c r="H11">
        <v>2303.9921875</v>
      </c>
      <c r="I11">
        <v>7310.2001953125</v>
      </c>
      <c r="J11">
        <v>2556.284912109375</v>
      </c>
      <c r="K11">
        <v>6810.9716796875</v>
      </c>
      <c r="L11">
        <v>15458.828125</v>
      </c>
      <c r="M11">
        <v>3571</v>
      </c>
      <c r="N11">
        <v>10995.95703125</v>
      </c>
      <c r="O11">
        <v>634</v>
      </c>
      <c r="P11">
        <v>4573</v>
      </c>
      <c r="Q11">
        <v>2741.529541015625</v>
      </c>
      <c r="R11">
        <v>6361</v>
      </c>
      <c r="S11">
        <v>4071.0703125</v>
      </c>
      <c r="T11">
        <v>17002.59765625</v>
      </c>
      <c r="U11">
        <v>86995</v>
      </c>
      <c r="V11">
        <v>1421.3642578125</v>
      </c>
      <c r="W11">
        <v>7680.03515625</v>
      </c>
      <c r="X11">
        <v>25768.90234375</v>
      </c>
      <c r="Y11">
        <v>3150</v>
      </c>
      <c r="Z11">
        <v>49334.23046875</v>
      </c>
      <c r="AA11">
        <v>142588</v>
      </c>
      <c r="AB11">
        <v>14425.947265625</v>
      </c>
      <c r="AC11">
        <v>3662</v>
      </c>
      <c r="AD11">
        <v>39736.90234375</v>
      </c>
      <c r="AE11">
        <v>1130</v>
      </c>
      <c r="AF11">
        <v>491147.46875</v>
      </c>
      <c r="AG11">
        <v>404724.21875</v>
      </c>
      <c r="AH11">
        <v>86423.2734375</v>
      </c>
      <c r="AI11" t="s">
        <v>3783</v>
      </c>
    </row>
    <row r="12" spans="1:35" x14ac:dyDescent="0.45">
      <c r="A12">
        <v>2015</v>
      </c>
      <c r="B12" t="s">
        <v>111</v>
      </c>
      <c r="E12">
        <v>11.692999839782715</v>
      </c>
      <c r="P12">
        <v>671</v>
      </c>
      <c r="S12">
        <v>5.940000057220459</v>
      </c>
      <c r="W12">
        <v>267.18487548828125</v>
      </c>
      <c r="AC12">
        <v>34</v>
      </c>
      <c r="AD12">
        <v>2896.767822265625</v>
      </c>
      <c r="AF12">
        <v>3886.585693359375</v>
      </c>
      <c r="AG12">
        <v>3840.892578125</v>
      </c>
      <c r="AH12">
        <v>45.693000793457031</v>
      </c>
      <c r="AI12" t="s">
        <v>3784</v>
      </c>
    </row>
    <row r="13" spans="1:35" x14ac:dyDescent="0.45">
      <c r="A13">
        <v>2015</v>
      </c>
      <c r="B13" t="s">
        <v>3719</v>
      </c>
      <c r="C13">
        <v>13785.4619140625</v>
      </c>
      <c r="D13">
        <v>37855.55078125</v>
      </c>
      <c r="E13">
        <v>739.864013671875</v>
      </c>
      <c r="F13">
        <v>1199.9779052734375</v>
      </c>
      <c r="G13">
        <v>3387.059814453125</v>
      </c>
      <c r="H13">
        <v>17951.45703125</v>
      </c>
      <c r="L13">
        <v>2512.412109375</v>
      </c>
      <c r="N13">
        <v>6967.05517578125</v>
      </c>
      <c r="O13">
        <v>4642</v>
      </c>
      <c r="P13">
        <v>8074</v>
      </c>
      <c r="R13">
        <v>11192</v>
      </c>
      <c r="S13">
        <v>131590.96875</v>
      </c>
      <c r="T13">
        <v>933.998291015625</v>
      </c>
      <c r="U13">
        <v>92851.0234375</v>
      </c>
      <c r="V13">
        <v>74.819007873535156</v>
      </c>
      <c r="W13">
        <v>30510.421875</v>
      </c>
      <c r="Z13">
        <v>11311.1884765625</v>
      </c>
      <c r="AA13">
        <v>89409</v>
      </c>
      <c r="AB13">
        <v>13933.560546875</v>
      </c>
      <c r="AD13">
        <v>20171.509765625</v>
      </c>
      <c r="AE13">
        <v>6199</v>
      </c>
      <c r="AF13">
        <v>505292.3125</v>
      </c>
      <c r="AG13">
        <v>462798.9375</v>
      </c>
      <c r="AH13">
        <v>42493.359375</v>
      </c>
      <c r="AI13" t="s">
        <v>3785</v>
      </c>
    </row>
    <row r="14" spans="1:35" x14ac:dyDescent="0.45">
      <c r="A14">
        <v>2016</v>
      </c>
      <c r="B14" t="s">
        <v>3718</v>
      </c>
      <c r="C14">
        <v>25071.5546875</v>
      </c>
      <c r="D14">
        <v>48891.45703125</v>
      </c>
      <c r="E14">
        <v>5556.3837890625</v>
      </c>
      <c r="F14">
        <v>7560.13427734375</v>
      </c>
      <c r="G14">
        <v>37493.07421875</v>
      </c>
      <c r="H14">
        <v>20427.328125</v>
      </c>
      <c r="I14">
        <v>25535</v>
      </c>
      <c r="J14">
        <v>37282.45703125</v>
      </c>
      <c r="K14">
        <v>13411.396484375</v>
      </c>
      <c r="L14">
        <v>12727.1083984375</v>
      </c>
      <c r="M14">
        <v>52933</v>
      </c>
      <c r="N14">
        <v>17133.046875</v>
      </c>
      <c r="O14">
        <v>5035.36181640625</v>
      </c>
      <c r="P14">
        <v>28404</v>
      </c>
      <c r="Q14">
        <v>14632.84765625</v>
      </c>
      <c r="R14">
        <v>46153.3984375</v>
      </c>
      <c r="S14">
        <v>108713.046875</v>
      </c>
      <c r="T14">
        <v>17369.69140625</v>
      </c>
      <c r="U14">
        <v>191032.640625</v>
      </c>
      <c r="V14">
        <v>7502.53662109375</v>
      </c>
      <c r="X14">
        <v>32553.669921875</v>
      </c>
      <c r="Y14">
        <v>38405.75390625</v>
      </c>
      <c r="Z14">
        <v>84231.5546875</v>
      </c>
      <c r="AA14">
        <v>380395</v>
      </c>
      <c r="AB14">
        <v>64830.7578125</v>
      </c>
      <c r="AC14">
        <v>20109</v>
      </c>
      <c r="AD14">
        <v>103180.96875</v>
      </c>
      <c r="AE14">
        <v>14006</v>
      </c>
      <c r="AF14">
        <v>1460578.25</v>
      </c>
      <c r="AG14">
        <v>1122139.5</v>
      </c>
      <c r="AH14">
        <v>338438.71875</v>
      </c>
      <c r="AI14" t="s">
        <v>3786</v>
      </c>
    </row>
    <row r="15" spans="1:35" x14ac:dyDescent="0.45">
      <c r="A15">
        <v>2016</v>
      </c>
      <c r="B15" t="s">
        <v>3717</v>
      </c>
      <c r="C15">
        <v>13080.8212890625</v>
      </c>
      <c r="D15">
        <v>6138.06884765625</v>
      </c>
      <c r="E15">
        <v>1306.2440185546875</v>
      </c>
      <c r="F15">
        <v>3904.361572265625</v>
      </c>
      <c r="G15">
        <v>7643.6220703125</v>
      </c>
      <c r="H15">
        <v>2343.55615234375</v>
      </c>
      <c r="I15">
        <v>7387.10009765625</v>
      </c>
      <c r="J15">
        <v>2591.458740234375</v>
      </c>
      <c r="K15">
        <v>6648.54638671875</v>
      </c>
      <c r="L15">
        <v>15239.2568359375</v>
      </c>
      <c r="M15">
        <v>3684</v>
      </c>
      <c r="N15">
        <v>10754.849609375</v>
      </c>
      <c r="O15">
        <v>776.60369873046875</v>
      </c>
      <c r="P15">
        <v>6124</v>
      </c>
      <c r="Q15">
        <v>4003.193603515625</v>
      </c>
      <c r="R15">
        <v>8485.400390625</v>
      </c>
      <c r="S15">
        <v>4124.4130859375</v>
      </c>
      <c r="T15">
        <v>7647.33251953125</v>
      </c>
      <c r="U15">
        <v>87005</v>
      </c>
      <c r="V15">
        <v>1535.5350341796875</v>
      </c>
      <c r="W15">
        <v>8059.80224609375</v>
      </c>
      <c r="X15">
        <v>26360.66015625</v>
      </c>
      <c r="Y15">
        <v>3359.73193359375</v>
      </c>
      <c r="Z15">
        <v>51121.01953125</v>
      </c>
      <c r="AA15">
        <v>145110</v>
      </c>
      <c r="AB15">
        <v>16700.701171875</v>
      </c>
      <c r="AC15">
        <v>2672</v>
      </c>
      <c r="AD15">
        <v>40713.4609375</v>
      </c>
      <c r="AE15">
        <v>557</v>
      </c>
      <c r="AF15">
        <v>495077.71875</v>
      </c>
      <c r="AG15">
        <v>403987.4375</v>
      </c>
      <c r="AH15">
        <v>91090.3125</v>
      </c>
      <c r="AI15" t="s">
        <v>3787</v>
      </c>
    </row>
    <row r="16" spans="1:35" x14ac:dyDescent="0.45">
      <c r="A16">
        <v>2016</v>
      </c>
      <c r="B16" t="s">
        <v>111</v>
      </c>
      <c r="E16">
        <v>6</v>
      </c>
      <c r="P16">
        <v>169</v>
      </c>
      <c r="S16">
        <v>9.7799997329711914</v>
      </c>
      <c r="W16">
        <v>176.96275329589844</v>
      </c>
      <c r="AC16">
        <v>1175</v>
      </c>
      <c r="AD16">
        <v>2704.8291015625</v>
      </c>
      <c r="AF16">
        <v>4241.57177734375</v>
      </c>
      <c r="AG16">
        <v>3060.57177734375</v>
      </c>
      <c r="AH16">
        <v>1181</v>
      </c>
      <c r="AI16" t="s">
        <v>3788</v>
      </c>
    </row>
    <row r="17" spans="1:35" x14ac:dyDescent="0.45">
      <c r="A17">
        <v>2016</v>
      </c>
      <c r="B17" t="s">
        <v>3719</v>
      </c>
      <c r="C17">
        <v>13952.6669921875</v>
      </c>
      <c r="D17">
        <v>36523.83203125</v>
      </c>
      <c r="E17">
        <v>638.58697509765625</v>
      </c>
      <c r="F17">
        <v>1423.2689208984375</v>
      </c>
      <c r="G17">
        <v>3388.305419921875</v>
      </c>
      <c r="H17">
        <v>18093.93359375</v>
      </c>
      <c r="L17">
        <v>2708.31201171875</v>
      </c>
      <c r="N17">
        <v>6988.36181640625</v>
      </c>
      <c r="O17">
        <v>4327.42431640625</v>
      </c>
      <c r="P17">
        <v>8432</v>
      </c>
      <c r="R17">
        <v>10976</v>
      </c>
      <c r="S17">
        <v>134484.6875</v>
      </c>
      <c r="T17">
        <v>9736.3779296875</v>
      </c>
      <c r="U17">
        <v>95906.421875</v>
      </c>
      <c r="V17">
        <v>81.291610717773438</v>
      </c>
      <c r="W17">
        <v>31338.6953125</v>
      </c>
      <c r="Z17">
        <v>10787.8701171875</v>
      </c>
      <c r="AA17">
        <v>92420</v>
      </c>
      <c r="AB17">
        <v>14383.087890625</v>
      </c>
      <c r="AD17">
        <v>17387.3828125</v>
      </c>
      <c r="AE17">
        <v>6249</v>
      </c>
      <c r="AF17">
        <v>520227.5</v>
      </c>
      <c r="AG17">
        <v>477522.875</v>
      </c>
      <c r="AH17">
        <v>42704.6328125</v>
      </c>
      <c r="AI17" t="s">
        <v>3789</v>
      </c>
    </row>
    <row r="18" spans="1:35" x14ac:dyDescent="0.45">
      <c r="A18">
        <v>2017</v>
      </c>
      <c r="B18" t="s">
        <v>3718</v>
      </c>
      <c r="C18">
        <v>26311.240234375</v>
      </c>
      <c r="D18">
        <v>49124008</v>
      </c>
      <c r="E18">
        <v>4985</v>
      </c>
      <c r="F18">
        <v>7963</v>
      </c>
      <c r="G18">
        <v>38568.875</v>
      </c>
      <c r="H18">
        <v>19695.498046875</v>
      </c>
      <c r="I18">
        <v>26830.33984375</v>
      </c>
      <c r="J18">
        <v>38956.3046875</v>
      </c>
      <c r="K18">
        <v>13268.478515625</v>
      </c>
      <c r="L18">
        <v>12287.76171875</v>
      </c>
      <c r="M18">
        <v>49729</v>
      </c>
      <c r="N18">
        <v>17018.00390625</v>
      </c>
      <c r="O18">
        <v>5132.1259765625</v>
      </c>
      <c r="P18">
        <v>29146</v>
      </c>
      <c r="Q18">
        <v>12882.181640625</v>
      </c>
      <c r="R18">
        <v>46281.203125</v>
      </c>
      <c r="S18">
        <v>110541.3671875</v>
      </c>
      <c r="T18">
        <v>17265.951171875</v>
      </c>
      <c r="U18">
        <v>197685.5625</v>
      </c>
      <c r="V18">
        <v>7668.39794921875</v>
      </c>
      <c r="X18">
        <v>32551.6953125</v>
      </c>
      <c r="Y18">
        <v>43923.10546875</v>
      </c>
      <c r="Z18">
        <v>84608</v>
      </c>
      <c r="AA18">
        <v>379391</v>
      </c>
      <c r="AB18">
        <v>66006.40625</v>
      </c>
      <c r="AC18">
        <v>22350</v>
      </c>
      <c r="AD18">
        <v>104797.6328125</v>
      </c>
      <c r="AE18">
        <v>14099</v>
      </c>
      <c r="AF18">
        <v>50553952</v>
      </c>
      <c r="AG18">
        <v>50214976</v>
      </c>
      <c r="AH18">
        <v>338970.09375</v>
      </c>
      <c r="AI18" t="s">
        <v>4964</v>
      </c>
    </row>
    <row r="19" spans="1:35" x14ac:dyDescent="0.45">
      <c r="A19">
        <v>2017</v>
      </c>
      <c r="B19" t="s">
        <v>3717</v>
      </c>
      <c r="C19">
        <v>14736.78515625</v>
      </c>
      <c r="D19">
        <v>6342267</v>
      </c>
      <c r="E19">
        <v>1555</v>
      </c>
      <c r="F19">
        <v>3920</v>
      </c>
      <c r="G19">
        <v>8012.60302734375</v>
      </c>
      <c r="H19">
        <v>2375.979248046875</v>
      </c>
      <c r="I19">
        <v>7769.10009765625</v>
      </c>
      <c r="J19">
        <v>2635.19921875</v>
      </c>
      <c r="K19">
        <v>6812.59521484375</v>
      </c>
      <c r="L19">
        <v>16422.283203125</v>
      </c>
      <c r="M19">
        <v>3697</v>
      </c>
      <c r="N19">
        <v>10890.7265625</v>
      </c>
      <c r="O19">
        <v>767.02166748046875</v>
      </c>
      <c r="P19">
        <v>6235</v>
      </c>
      <c r="Q19">
        <v>964.3677978515625</v>
      </c>
      <c r="R19">
        <v>7678.2041015625</v>
      </c>
      <c r="S19">
        <v>2625.969482421875</v>
      </c>
      <c r="T19">
        <v>8611.8671875</v>
      </c>
      <c r="U19">
        <v>79702.25</v>
      </c>
      <c r="V19">
        <v>1553.635009765625</v>
      </c>
      <c r="W19">
        <v>8069.67529296875</v>
      </c>
      <c r="X19">
        <v>26420.41015625</v>
      </c>
      <c r="Y19">
        <v>6396.34912109375</v>
      </c>
      <c r="Z19">
        <v>53334</v>
      </c>
      <c r="AA19">
        <v>143168</v>
      </c>
      <c r="AB19">
        <v>21469.197265625</v>
      </c>
      <c r="AC19">
        <v>2727</v>
      </c>
      <c r="AD19">
        <v>47158.21875</v>
      </c>
      <c r="AE19">
        <v>540</v>
      </c>
      <c r="AF19">
        <v>6838515</v>
      </c>
      <c r="AG19">
        <v>6745238</v>
      </c>
      <c r="AH19">
        <v>93277.2421875</v>
      </c>
      <c r="AI19" t="s">
        <v>4965</v>
      </c>
    </row>
    <row r="20" spans="1:35" x14ac:dyDescent="0.45">
      <c r="A20">
        <v>2017</v>
      </c>
      <c r="B20" t="s">
        <v>111</v>
      </c>
      <c r="E20">
        <v>6</v>
      </c>
      <c r="P20">
        <v>186</v>
      </c>
      <c r="Q20">
        <v>481.47198486328125</v>
      </c>
      <c r="R20">
        <v>1854.1270751953125</v>
      </c>
      <c r="S20">
        <v>9.8254804611206055</v>
      </c>
      <c r="W20">
        <v>168.00907897949219</v>
      </c>
      <c r="AC20">
        <v>1346</v>
      </c>
      <c r="AD20">
        <v>2501.873779296875</v>
      </c>
      <c r="AF20">
        <v>6553.3076171875</v>
      </c>
      <c r="AG20">
        <v>2865.708251953125</v>
      </c>
      <c r="AH20">
        <v>3687.59912109375</v>
      </c>
      <c r="AI20" t="s">
        <v>4966</v>
      </c>
    </row>
    <row r="21" spans="1:35" x14ac:dyDescent="0.45">
      <c r="A21">
        <v>2017</v>
      </c>
      <c r="B21" t="s">
        <v>3719</v>
      </c>
      <c r="C21">
        <v>13352.365234375</v>
      </c>
      <c r="D21">
        <v>37459400</v>
      </c>
      <c r="E21">
        <v>763</v>
      </c>
      <c r="F21">
        <v>1518</v>
      </c>
      <c r="G21">
        <v>3398.0029296875</v>
      </c>
      <c r="H21">
        <v>18637.955078125</v>
      </c>
      <c r="L21">
        <v>2774.251953125</v>
      </c>
      <c r="N21">
        <v>6909.1806640625</v>
      </c>
      <c r="O21">
        <v>4524.85693359375</v>
      </c>
      <c r="P21">
        <v>8702</v>
      </c>
      <c r="Q21">
        <v>2040.1263427734375</v>
      </c>
      <c r="R21">
        <v>11195.0947265625</v>
      </c>
      <c r="S21">
        <v>134678.5625</v>
      </c>
      <c r="T21">
        <v>9711.69140625</v>
      </c>
      <c r="U21">
        <v>99679.015625</v>
      </c>
      <c r="V21">
        <v>69.509597778320313</v>
      </c>
      <c r="W21">
        <v>32856.5625</v>
      </c>
      <c r="Z21">
        <v>10489</v>
      </c>
      <c r="AA21">
        <v>93391</v>
      </c>
      <c r="AB21">
        <v>15380.0009765625</v>
      </c>
      <c r="AD21">
        <v>17395.658203125</v>
      </c>
      <c r="AE21">
        <v>5797</v>
      </c>
      <c r="AF21">
        <v>37952660</v>
      </c>
      <c r="AG21">
        <v>37907116</v>
      </c>
      <c r="AH21">
        <v>45551.9140625</v>
      </c>
      <c r="AI21" t="s">
        <v>4967</v>
      </c>
    </row>
    <row r="22" spans="1:35" x14ac:dyDescent="0.45">
      <c r="A22">
        <v>2018</v>
      </c>
      <c r="B22" t="s">
        <v>3718</v>
      </c>
      <c r="C22">
        <v>30582.42578125</v>
      </c>
      <c r="D22">
        <v>51455.921875</v>
      </c>
      <c r="E22">
        <v>4998.30419921875</v>
      </c>
      <c r="F22">
        <v>8819</v>
      </c>
      <c r="G22">
        <v>40441.015625</v>
      </c>
      <c r="H22">
        <v>20919.673828125</v>
      </c>
      <c r="I22">
        <v>28724.919921875</v>
      </c>
      <c r="J22">
        <v>40366.39453125</v>
      </c>
      <c r="K22">
        <v>13340.71484375</v>
      </c>
      <c r="L22">
        <v>13215.048828125</v>
      </c>
      <c r="M22">
        <v>54605.12890625</v>
      </c>
      <c r="N22">
        <v>17285.814453125</v>
      </c>
      <c r="O22">
        <v>4897.94921875</v>
      </c>
      <c r="P22">
        <v>29456</v>
      </c>
      <c r="Q22">
        <v>12731.228515625</v>
      </c>
      <c r="R22">
        <v>50130.1640625</v>
      </c>
      <c r="S22">
        <v>114728.484375</v>
      </c>
      <c r="T22">
        <v>18201.767578125</v>
      </c>
      <c r="U22">
        <v>207242.890625</v>
      </c>
      <c r="V22">
        <v>7972.21923828125</v>
      </c>
      <c r="X22">
        <v>33129.03125</v>
      </c>
      <c r="Y22">
        <v>40824.90625</v>
      </c>
      <c r="Z22">
        <v>88349</v>
      </c>
      <c r="AA22">
        <v>383477</v>
      </c>
      <c r="AB22">
        <v>67642.234375</v>
      </c>
      <c r="AC22">
        <v>22406</v>
      </c>
      <c r="AD22">
        <v>108468.296875</v>
      </c>
      <c r="AE22">
        <v>14448</v>
      </c>
      <c r="AF22">
        <v>1528859.375</v>
      </c>
      <c r="AG22">
        <v>1174345.5</v>
      </c>
      <c r="AH22">
        <v>354514.0625</v>
      </c>
      <c r="AI22" t="s">
        <v>6388</v>
      </c>
    </row>
    <row r="23" spans="1:35" x14ac:dyDescent="0.45">
      <c r="A23">
        <v>2018</v>
      </c>
      <c r="B23" t="s">
        <v>3717</v>
      </c>
      <c r="C23">
        <v>16653.880859375</v>
      </c>
      <c r="D23">
        <v>6501.3271484375</v>
      </c>
      <c r="E23">
        <v>1780.2669677734375</v>
      </c>
      <c r="F23">
        <v>3921</v>
      </c>
      <c r="G23">
        <v>8223.21484375</v>
      </c>
      <c r="H23">
        <v>2389.647216796875</v>
      </c>
      <c r="I23">
        <v>8124.67529296875</v>
      </c>
      <c r="J23">
        <v>2681.229248046875</v>
      </c>
      <c r="K23">
        <v>7043.234375</v>
      </c>
      <c r="L23">
        <v>17530.361328125</v>
      </c>
      <c r="M23">
        <v>3708.986083984375</v>
      </c>
      <c r="N23">
        <v>11380.93359375</v>
      </c>
      <c r="O23">
        <v>802.8013916015625</v>
      </c>
      <c r="P23">
        <v>6355</v>
      </c>
      <c r="Q23">
        <v>2297.3173828125</v>
      </c>
      <c r="R23">
        <v>8282.5947265625</v>
      </c>
      <c r="S23">
        <v>2467.38916015625</v>
      </c>
      <c r="T23">
        <v>8888.0625</v>
      </c>
      <c r="U23">
        <v>86452.828125</v>
      </c>
      <c r="V23">
        <v>1565.67822265625</v>
      </c>
      <c r="W23">
        <v>18148.765625</v>
      </c>
      <c r="X23">
        <v>26873.962890625</v>
      </c>
      <c r="Y23">
        <v>10325.5</v>
      </c>
      <c r="Z23">
        <v>54149</v>
      </c>
      <c r="AA23">
        <v>143659</v>
      </c>
      <c r="AB23">
        <v>21463.80859375</v>
      </c>
      <c r="AC23">
        <v>4550</v>
      </c>
      <c r="AD23">
        <v>47014.4453125</v>
      </c>
      <c r="AE23">
        <v>546</v>
      </c>
      <c r="AF23">
        <v>533780.9375</v>
      </c>
      <c r="AG23">
        <v>434983.4375</v>
      </c>
      <c r="AH23">
        <v>98797.4375</v>
      </c>
      <c r="AI23" t="s">
        <v>6389</v>
      </c>
    </row>
    <row r="24" spans="1:35" x14ac:dyDescent="0.45">
      <c r="A24">
        <v>2018</v>
      </c>
      <c r="B24" t="s">
        <v>111</v>
      </c>
      <c r="E24">
        <v>6</v>
      </c>
      <c r="M24">
        <v>502</v>
      </c>
      <c r="P24">
        <v>202</v>
      </c>
      <c r="R24">
        <v>1873.8294677734375</v>
      </c>
      <c r="S24">
        <v>10.680000305175781</v>
      </c>
      <c r="W24">
        <v>172.60757446289063</v>
      </c>
      <c r="AC24">
        <v>38</v>
      </c>
      <c r="AD24">
        <v>2413.10791015625</v>
      </c>
      <c r="AF24">
        <v>5218.22509765625</v>
      </c>
      <c r="AG24">
        <v>2798.3955078125</v>
      </c>
      <c r="AH24">
        <v>2419.82958984375</v>
      </c>
      <c r="AI24" t="s">
        <v>6390</v>
      </c>
    </row>
    <row r="25" spans="1:35" x14ac:dyDescent="0.45">
      <c r="A25">
        <v>2018</v>
      </c>
      <c r="B25" t="s">
        <v>3719</v>
      </c>
      <c r="C25">
        <v>13244.4580078125</v>
      </c>
      <c r="D25">
        <v>37981.2578125</v>
      </c>
      <c r="E25">
        <v>926.53997802734375</v>
      </c>
      <c r="F25">
        <v>1492</v>
      </c>
      <c r="G25">
        <v>3591.04150390625</v>
      </c>
      <c r="H25">
        <v>25214.62109375</v>
      </c>
      <c r="L25">
        <v>3219.050048828125</v>
      </c>
      <c r="N25">
        <v>7234.9375</v>
      </c>
      <c r="O25">
        <v>4437.40234375</v>
      </c>
      <c r="P25">
        <v>9033</v>
      </c>
      <c r="Q25">
        <v>2300.621826171875</v>
      </c>
      <c r="R25">
        <v>13080.2509765625</v>
      </c>
      <c r="S25">
        <v>134580.265625</v>
      </c>
      <c r="T25">
        <v>9972.126953125</v>
      </c>
      <c r="U25">
        <v>97125.2890625</v>
      </c>
      <c r="V25">
        <v>71.216293334960938</v>
      </c>
      <c r="W25">
        <v>24001.265625</v>
      </c>
      <c r="Z25">
        <v>10270</v>
      </c>
      <c r="AA25">
        <v>104570</v>
      </c>
      <c r="AB25">
        <v>17151.82421875</v>
      </c>
      <c r="AD25">
        <v>17070.423828125</v>
      </c>
      <c r="AE25">
        <v>5749</v>
      </c>
      <c r="AF25">
        <v>542316.625</v>
      </c>
      <c r="AG25">
        <v>492211.1875</v>
      </c>
      <c r="AH25">
        <v>50105.43359375</v>
      </c>
      <c r="AI25" t="s">
        <v>6391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6"/>
  </sheetPr>
  <dimension ref="A1:AE13"/>
  <sheetViews>
    <sheetView zoomScaleNormal="100" workbookViewId="0"/>
  </sheetViews>
  <sheetFormatPr defaultColWidth="9.1328125" defaultRowHeight="14.25" x14ac:dyDescent="0.45"/>
  <cols>
    <col min="1" max="1" width="15.265625" style="37" customWidth="1"/>
    <col min="2" max="30" width="11.3984375" style="37" customWidth="1"/>
    <col min="31" max="16384" width="9.1328125" style="37"/>
  </cols>
  <sheetData>
    <row r="1" spans="1:31" x14ac:dyDescent="0.45">
      <c r="B1" s="5" t="s">
        <v>48</v>
      </c>
      <c r="C1" s="5" t="s">
        <v>49</v>
      </c>
      <c r="D1" s="5" t="s">
        <v>50</v>
      </c>
      <c r="E1" s="5" t="s">
        <v>51</v>
      </c>
      <c r="F1" s="5" t="s">
        <v>52</v>
      </c>
      <c r="G1" s="5" t="s">
        <v>5034</v>
      </c>
      <c r="H1" s="5" t="s">
        <v>53</v>
      </c>
      <c r="I1" s="5" t="s">
        <v>54</v>
      </c>
      <c r="J1" s="5" t="s">
        <v>55</v>
      </c>
      <c r="K1" s="5" t="s">
        <v>56</v>
      </c>
      <c r="L1" s="5" t="s">
        <v>57</v>
      </c>
      <c r="M1" s="5" t="s">
        <v>58</v>
      </c>
      <c r="N1" s="5" t="s">
        <v>59</v>
      </c>
      <c r="O1" s="5" t="s">
        <v>60</v>
      </c>
      <c r="P1" s="5" t="s">
        <v>61</v>
      </c>
      <c r="Q1" s="5" t="s">
        <v>62</v>
      </c>
      <c r="R1" s="5" t="s">
        <v>63</v>
      </c>
      <c r="S1" s="5" t="s">
        <v>64</v>
      </c>
      <c r="T1" s="5" t="s">
        <v>65</v>
      </c>
      <c r="U1" s="5" t="s">
        <v>66</v>
      </c>
      <c r="V1" s="5" t="s">
        <v>67</v>
      </c>
      <c r="W1" s="5" t="s">
        <v>68</v>
      </c>
      <c r="X1" s="5" t="s">
        <v>69</v>
      </c>
      <c r="Y1" s="5" t="s">
        <v>70</v>
      </c>
      <c r="Z1" s="5" t="s">
        <v>71</v>
      </c>
      <c r="AA1" s="5" t="s">
        <v>72</v>
      </c>
      <c r="AB1" s="5" t="s">
        <v>73</v>
      </c>
      <c r="AC1" s="5" t="s">
        <v>74</v>
      </c>
      <c r="AD1" s="5" t="s">
        <v>75</v>
      </c>
      <c r="AE1" s="31" t="s">
        <v>76</v>
      </c>
    </row>
    <row r="2" spans="1:31" x14ac:dyDescent="0.45">
      <c r="A2" s="37" t="s">
        <v>1455</v>
      </c>
      <c r="B2" s="37" t="s">
        <v>22</v>
      </c>
      <c r="C2" s="37" t="s">
        <v>22</v>
      </c>
      <c r="D2" s="37" t="s">
        <v>3535</v>
      </c>
      <c r="E2" s="37" t="s">
        <v>22</v>
      </c>
      <c r="F2" s="37" t="s">
        <v>3535</v>
      </c>
      <c r="G2" s="37" t="s">
        <v>22</v>
      </c>
      <c r="H2" s="37" t="s">
        <v>22</v>
      </c>
      <c r="I2" s="37" t="s">
        <v>3535</v>
      </c>
      <c r="J2" s="37" t="s">
        <v>22</v>
      </c>
      <c r="K2" s="37" t="s">
        <v>22</v>
      </c>
      <c r="L2" s="37" t="s">
        <v>3535</v>
      </c>
      <c r="M2" s="37" t="s">
        <v>3535</v>
      </c>
      <c r="N2" s="37" t="s">
        <v>22</v>
      </c>
      <c r="O2" s="37" t="s">
        <v>22</v>
      </c>
      <c r="P2" s="37" t="s">
        <v>3535</v>
      </c>
      <c r="Q2" s="37" t="s">
        <v>3535</v>
      </c>
      <c r="R2" s="37" t="s">
        <v>22</v>
      </c>
      <c r="S2" s="37" t="s">
        <v>22</v>
      </c>
      <c r="T2" s="37" t="s">
        <v>22</v>
      </c>
      <c r="U2" s="37" t="s">
        <v>3535</v>
      </c>
      <c r="V2" s="37" t="s">
        <v>22</v>
      </c>
      <c r="W2" s="37" t="s">
        <v>3535</v>
      </c>
      <c r="X2" s="37" t="s">
        <v>22</v>
      </c>
      <c r="Y2" s="37" t="s">
        <v>22</v>
      </c>
      <c r="Z2" s="37" t="s">
        <v>22</v>
      </c>
      <c r="AA2" s="37" t="s">
        <v>3535</v>
      </c>
      <c r="AB2" s="37" t="s">
        <v>3535</v>
      </c>
      <c r="AC2" s="37" t="s">
        <v>22</v>
      </c>
      <c r="AD2" s="37" t="s">
        <v>3535</v>
      </c>
      <c r="AE2" s="37" t="s">
        <v>4009</v>
      </c>
    </row>
    <row r="3" spans="1:31" x14ac:dyDescent="0.45">
      <c r="A3" s="37" t="s">
        <v>3530</v>
      </c>
      <c r="B3" s="37" t="s">
        <v>3535</v>
      </c>
      <c r="C3" s="37" t="s">
        <v>3535</v>
      </c>
      <c r="D3" s="37" t="s">
        <v>3536</v>
      </c>
      <c r="E3" s="37" t="s">
        <v>3535</v>
      </c>
      <c r="F3" s="37" t="s">
        <v>3536</v>
      </c>
      <c r="G3" s="37" t="s">
        <v>3535</v>
      </c>
      <c r="H3" s="37" t="s">
        <v>3535</v>
      </c>
      <c r="I3" s="37" t="s">
        <v>3536</v>
      </c>
      <c r="J3" s="37" t="s">
        <v>3535</v>
      </c>
      <c r="K3" s="109" t="s">
        <v>4017</v>
      </c>
      <c r="L3" s="37" t="s">
        <v>3536</v>
      </c>
      <c r="M3" s="37" t="s">
        <v>3536</v>
      </c>
      <c r="N3" s="37" t="s">
        <v>3535</v>
      </c>
      <c r="O3" s="37" t="s">
        <v>3535</v>
      </c>
      <c r="P3" s="37" t="s">
        <v>3536</v>
      </c>
      <c r="Q3" s="37" t="s">
        <v>3536</v>
      </c>
      <c r="R3" s="109" t="s">
        <v>4019</v>
      </c>
      <c r="S3" s="37" t="s">
        <v>3535</v>
      </c>
      <c r="T3" s="37" t="s">
        <v>3535</v>
      </c>
      <c r="U3" s="37" t="s">
        <v>3536</v>
      </c>
      <c r="V3" s="37" t="s">
        <v>3535</v>
      </c>
      <c r="W3" s="37" t="s">
        <v>3536</v>
      </c>
      <c r="X3" s="37" t="s">
        <v>3535</v>
      </c>
      <c r="Y3" s="37" t="s">
        <v>3535</v>
      </c>
      <c r="Z3" s="109" t="s">
        <v>5019</v>
      </c>
      <c r="AA3" s="37" t="s">
        <v>3536</v>
      </c>
      <c r="AB3" s="37" t="s">
        <v>3536</v>
      </c>
      <c r="AC3" s="109" t="s">
        <v>4017</v>
      </c>
      <c r="AD3" s="37" t="s">
        <v>3536</v>
      </c>
      <c r="AE3" s="96">
        <f>COUNTIF(A3:AD3,"*" &amp;latest_year&amp;"*")</f>
        <v>0</v>
      </c>
    </row>
    <row r="4" spans="1:31" x14ac:dyDescent="0.45">
      <c r="A4" s="37" t="s">
        <v>3531</v>
      </c>
      <c r="B4" s="109" t="s">
        <v>15</v>
      </c>
      <c r="C4" s="109" t="s">
        <v>6394</v>
      </c>
      <c r="D4" s="37" t="s">
        <v>3536</v>
      </c>
      <c r="E4" s="37" t="s">
        <v>3535</v>
      </c>
      <c r="F4" s="37" t="s">
        <v>3536</v>
      </c>
      <c r="G4" s="37" t="s">
        <v>3535</v>
      </c>
      <c r="H4" s="109" t="s">
        <v>4017</v>
      </c>
      <c r="I4" s="37" t="s">
        <v>3536</v>
      </c>
      <c r="J4" s="109" t="s">
        <v>4017</v>
      </c>
      <c r="K4" s="109" t="s">
        <v>6392</v>
      </c>
      <c r="L4" s="37" t="s">
        <v>3536</v>
      </c>
      <c r="M4" s="37" t="s">
        <v>3536</v>
      </c>
      <c r="N4" s="37" t="s">
        <v>3535</v>
      </c>
      <c r="O4" s="37" t="s">
        <v>3535</v>
      </c>
      <c r="P4" s="37" t="s">
        <v>3536</v>
      </c>
      <c r="Q4" s="37" t="s">
        <v>3536</v>
      </c>
      <c r="R4" s="109" t="s">
        <v>4018</v>
      </c>
      <c r="S4" s="37" t="s">
        <v>3535</v>
      </c>
      <c r="T4" s="37" t="s">
        <v>3535</v>
      </c>
      <c r="U4" s="37" t="s">
        <v>3536</v>
      </c>
      <c r="V4" s="109" t="s">
        <v>6392</v>
      </c>
      <c r="W4" s="37" t="s">
        <v>3536</v>
      </c>
      <c r="X4" s="37" t="s">
        <v>3535</v>
      </c>
      <c r="Y4" s="109" t="s">
        <v>6392</v>
      </c>
      <c r="Z4" s="109" t="s">
        <v>6395</v>
      </c>
      <c r="AA4" s="37" t="s">
        <v>3536</v>
      </c>
      <c r="AB4" s="37" t="s">
        <v>3536</v>
      </c>
      <c r="AC4" s="109" t="s">
        <v>6396</v>
      </c>
      <c r="AD4" s="37" t="s">
        <v>3536</v>
      </c>
      <c r="AE4" s="96">
        <f>COUNTIF(A4:AD4,"*" &amp;latest_year&amp;"*")</f>
        <v>6</v>
      </c>
    </row>
    <row r="5" spans="1:31" x14ac:dyDescent="0.45">
      <c r="A5" s="37" t="s">
        <v>4064</v>
      </c>
      <c r="B5" s="109" t="s">
        <v>4065</v>
      </c>
      <c r="C5" s="109" t="s">
        <v>4065</v>
      </c>
      <c r="D5" s="109" t="s">
        <v>4065</v>
      </c>
      <c r="E5" s="109" t="s">
        <v>4065</v>
      </c>
      <c r="F5" s="109" t="s">
        <v>4065</v>
      </c>
      <c r="G5" s="109" t="s">
        <v>4065</v>
      </c>
      <c r="H5" s="109" t="s">
        <v>4065</v>
      </c>
      <c r="I5" s="109" t="s">
        <v>4065</v>
      </c>
      <c r="J5" s="109" t="s">
        <v>4065</v>
      </c>
      <c r="K5" s="109" t="s">
        <v>4065</v>
      </c>
      <c r="L5" s="109" t="s">
        <v>4065</v>
      </c>
      <c r="M5" s="109" t="s">
        <v>4066</v>
      </c>
      <c r="N5" s="109" t="s">
        <v>4067</v>
      </c>
      <c r="O5" s="109" t="s">
        <v>4065</v>
      </c>
      <c r="P5" s="109" t="s">
        <v>4065</v>
      </c>
      <c r="Q5" s="109" t="s">
        <v>4066</v>
      </c>
      <c r="R5" s="109" t="s">
        <v>4065</v>
      </c>
      <c r="S5" s="109" t="s">
        <v>4065</v>
      </c>
      <c r="T5" s="109" t="s">
        <v>4065</v>
      </c>
      <c r="U5" s="109" t="s">
        <v>4065</v>
      </c>
      <c r="V5" s="109" t="s">
        <v>4065</v>
      </c>
      <c r="W5" s="109" t="s">
        <v>4065</v>
      </c>
      <c r="X5" s="109" t="s">
        <v>4065</v>
      </c>
      <c r="Y5" s="109" t="s">
        <v>4065</v>
      </c>
      <c r="Z5" s="109" t="s">
        <v>4065</v>
      </c>
      <c r="AA5" s="109" t="s">
        <v>4065</v>
      </c>
      <c r="AB5" s="109" t="s">
        <v>4065</v>
      </c>
      <c r="AC5" s="109" t="s">
        <v>4065</v>
      </c>
      <c r="AD5" s="109" t="s">
        <v>4065</v>
      </c>
      <c r="AE5" s="96"/>
    </row>
    <row r="6" spans="1:31" x14ac:dyDescent="0.45">
      <c r="A6" s="37" t="s">
        <v>4063</v>
      </c>
      <c r="B6" s="27" t="s">
        <v>3607</v>
      </c>
      <c r="C6" s="27" t="s">
        <v>6397</v>
      </c>
      <c r="D6" s="27" t="s">
        <v>3637</v>
      </c>
      <c r="E6" s="27" t="s">
        <v>3666</v>
      </c>
      <c r="F6" s="27" t="s">
        <v>6398</v>
      </c>
      <c r="G6" s="27" t="s">
        <v>3743</v>
      </c>
      <c r="H6" s="27" t="s">
        <v>3732</v>
      </c>
      <c r="I6" s="27" t="s">
        <v>3737</v>
      </c>
      <c r="J6" s="27" t="s">
        <v>4068</v>
      </c>
      <c r="K6" s="27" t="s">
        <v>3660</v>
      </c>
      <c r="L6" s="27" t="s">
        <v>6399</v>
      </c>
      <c r="M6" s="27" t="s">
        <v>3652</v>
      </c>
      <c r="N6" s="27" t="s">
        <v>3744</v>
      </c>
      <c r="O6" s="27" t="s">
        <v>3751</v>
      </c>
      <c r="P6" s="27" t="s">
        <v>3756</v>
      </c>
      <c r="Q6" s="27" t="s">
        <v>5020</v>
      </c>
      <c r="R6" s="27" t="s">
        <v>3704</v>
      </c>
      <c r="S6" s="27" t="s">
        <v>4068</v>
      </c>
      <c r="T6" s="27" t="s">
        <v>3695</v>
      </c>
      <c r="U6" s="27" t="s">
        <v>3689</v>
      </c>
      <c r="V6" s="27" t="s">
        <v>4069</v>
      </c>
      <c r="W6" s="27" t="s">
        <v>4068</v>
      </c>
      <c r="X6" s="27" t="s">
        <v>3674</v>
      </c>
      <c r="Y6" s="27" t="s">
        <v>3643</v>
      </c>
      <c r="Z6" s="27" t="s">
        <v>3628</v>
      </c>
      <c r="AA6" s="27" t="s">
        <v>3647</v>
      </c>
      <c r="AB6" s="27" t="s">
        <v>3678</v>
      </c>
      <c r="AC6" s="27" t="s">
        <v>3620</v>
      </c>
      <c r="AD6" s="27" t="s">
        <v>3684</v>
      </c>
      <c r="AE6" s="27" t="s">
        <v>4009</v>
      </c>
    </row>
    <row r="7" spans="1:31" x14ac:dyDescent="0.45">
      <c r="A7" s="37" t="s">
        <v>3532</v>
      </c>
      <c r="B7" s="27" t="s">
        <v>3611</v>
      </c>
      <c r="C7" s="27" t="s">
        <v>3631</v>
      </c>
      <c r="D7" s="27" t="s">
        <v>3636</v>
      </c>
      <c r="E7" s="27" t="s">
        <v>3665</v>
      </c>
      <c r="F7" s="27" t="s">
        <v>3725</v>
      </c>
      <c r="G7" s="27" t="s">
        <v>3740</v>
      </c>
      <c r="H7" s="27" t="s">
        <v>3730</v>
      </c>
      <c r="I7" s="27" t="s">
        <v>3735</v>
      </c>
      <c r="J7" s="27" t="s">
        <v>3613</v>
      </c>
      <c r="K7" s="27" t="s">
        <v>3661</v>
      </c>
      <c r="L7" s="27" t="s">
        <v>3656</v>
      </c>
      <c r="M7" s="27" t="s">
        <v>3651</v>
      </c>
      <c r="N7" s="27" t="s">
        <v>3748</v>
      </c>
      <c r="O7" s="27" t="s">
        <v>3750</v>
      </c>
      <c r="P7" s="27" t="s">
        <v>5025</v>
      </c>
      <c r="Q7" s="27" t="s">
        <v>3759</v>
      </c>
      <c r="R7" s="27" t="s">
        <v>3702</v>
      </c>
      <c r="S7" s="27" t="s">
        <v>5021</v>
      </c>
      <c r="T7" s="27" t="s">
        <v>3693</v>
      </c>
      <c r="U7" s="27" t="s">
        <v>3688</v>
      </c>
      <c r="V7" s="27" t="s">
        <v>3670</v>
      </c>
      <c r="W7" s="37" t="s">
        <v>3629</v>
      </c>
      <c r="X7" s="27" t="s">
        <v>3673</v>
      </c>
      <c r="Y7" s="27" t="s">
        <v>3641</v>
      </c>
      <c r="Z7" s="27" t="s">
        <v>6400</v>
      </c>
      <c r="AA7" s="27" t="s">
        <v>3646</v>
      </c>
      <c r="AB7" s="27" t="s">
        <v>3679</v>
      </c>
      <c r="AC7" s="27" t="s">
        <v>3619</v>
      </c>
      <c r="AD7" s="27" t="s">
        <v>3683</v>
      </c>
      <c r="AE7" s="27" t="s">
        <v>4009</v>
      </c>
    </row>
    <row r="8" spans="1:31" x14ac:dyDescent="0.45">
      <c r="A8" s="37" t="s">
        <v>3533</v>
      </c>
      <c r="B8" s="27" t="s">
        <v>3612</v>
      </c>
      <c r="C8" s="37" t="s">
        <v>3618</v>
      </c>
      <c r="D8" s="37" t="s">
        <v>3618</v>
      </c>
      <c r="E8" s="37" t="s">
        <v>3618</v>
      </c>
      <c r="F8" s="37" t="s">
        <v>3618</v>
      </c>
      <c r="G8" s="37" t="s">
        <v>3741</v>
      </c>
      <c r="H8" s="37" t="s">
        <v>3618</v>
      </c>
      <c r="I8" s="37" t="s">
        <v>3618</v>
      </c>
      <c r="J8" s="37" t="s">
        <v>3618</v>
      </c>
      <c r="K8" s="37" t="s">
        <v>3618</v>
      </c>
      <c r="L8" s="37" t="s">
        <v>3618</v>
      </c>
      <c r="M8" s="37" t="s">
        <v>3618</v>
      </c>
      <c r="N8" s="27" t="s">
        <v>3749</v>
      </c>
      <c r="O8" s="37" t="s">
        <v>3618</v>
      </c>
      <c r="P8" s="37" t="s">
        <v>3618</v>
      </c>
      <c r="Q8" s="37" t="s">
        <v>3618</v>
      </c>
      <c r="R8" s="27" t="s">
        <v>3703</v>
      </c>
      <c r="S8" s="27" t="s">
        <v>5022</v>
      </c>
      <c r="T8" s="27" t="s">
        <v>3694</v>
      </c>
      <c r="U8" s="37" t="s">
        <v>3618</v>
      </c>
      <c r="V8" s="37" t="s">
        <v>3618</v>
      </c>
      <c r="W8" s="37" t="s">
        <v>3618</v>
      </c>
      <c r="X8" s="37" t="s">
        <v>3618</v>
      </c>
      <c r="Y8" s="37" t="s">
        <v>3618</v>
      </c>
      <c r="Z8" s="37" t="s">
        <v>4070</v>
      </c>
      <c r="AA8" s="37" t="s">
        <v>3618</v>
      </c>
      <c r="AB8" s="37" t="s">
        <v>3618</v>
      </c>
      <c r="AC8" s="37" t="s">
        <v>3623</v>
      </c>
      <c r="AD8" s="37" t="s">
        <v>3618</v>
      </c>
      <c r="AE8" s="37" t="s">
        <v>3618</v>
      </c>
    </row>
    <row r="9" spans="1:31" x14ac:dyDescent="0.45">
      <c r="A9" s="37" t="s">
        <v>3534</v>
      </c>
      <c r="B9" s="27" t="s">
        <v>3617</v>
      </c>
      <c r="C9" s="37" t="s">
        <v>3618</v>
      </c>
      <c r="D9" s="37" t="s">
        <v>3618</v>
      </c>
      <c r="E9" s="37" t="s">
        <v>3618</v>
      </c>
      <c r="F9" s="37" t="s">
        <v>3618</v>
      </c>
      <c r="G9" s="37" t="s">
        <v>3618</v>
      </c>
      <c r="H9" s="37" t="s">
        <v>3618</v>
      </c>
      <c r="I9" s="37" t="s">
        <v>3618</v>
      </c>
      <c r="J9" s="37" t="s">
        <v>3618</v>
      </c>
      <c r="K9" s="37" t="s">
        <v>3618</v>
      </c>
      <c r="L9" s="37" t="s">
        <v>3618</v>
      </c>
      <c r="M9" s="37" t="s">
        <v>3618</v>
      </c>
      <c r="N9" s="37" t="s">
        <v>3618</v>
      </c>
      <c r="O9" s="37" t="s">
        <v>3618</v>
      </c>
      <c r="P9" s="37" t="s">
        <v>3618</v>
      </c>
      <c r="Q9" s="37" t="s">
        <v>3618</v>
      </c>
      <c r="R9" s="37" t="s">
        <v>3618</v>
      </c>
      <c r="S9" s="37" t="s">
        <v>3618</v>
      </c>
      <c r="T9" s="37" t="s">
        <v>3618</v>
      </c>
      <c r="U9" s="37" t="s">
        <v>3618</v>
      </c>
      <c r="V9" s="37" t="s">
        <v>3618</v>
      </c>
      <c r="W9" s="37" t="s">
        <v>3618</v>
      </c>
      <c r="X9" s="37" t="s">
        <v>3618</v>
      </c>
      <c r="Y9" s="37" t="s">
        <v>3618</v>
      </c>
      <c r="Z9" s="37" t="s">
        <v>6401</v>
      </c>
      <c r="AB9" s="37" t="s">
        <v>3618</v>
      </c>
      <c r="AC9" s="37" t="s">
        <v>3618</v>
      </c>
      <c r="AD9" s="37" t="s">
        <v>3618</v>
      </c>
      <c r="AE9" s="37" t="s">
        <v>3618</v>
      </c>
    </row>
    <row r="10" spans="1:31" x14ac:dyDescent="0.45">
      <c r="A10" s="37" t="s">
        <v>3</v>
      </c>
      <c r="B10" s="27" t="s">
        <v>3610</v>
      </c>
      <c r="C10" s="27" t="s">
        <v>3632</v>
      </c>
      <c r="D10" s="27" t="s">
        <v>3638</v>
      </c>
      <c r="E10" s="27" t="s">
        <v>3729</v>
      </c>
      <c r="F10" s="27" t="s">
        <v>3727</v>
      </c>
      <c r="G10" s="37" t="s">
        <v>5023</v>
      </c>
      <c r="H10" s="27" t="s">
        <v>3733</v>
      </c>
      <c r="I10" s="27" t="s">
        <v>3738</v>
      </c>
      <c r="J10" s="27" t="s">
        <v>3614</v>
      </c>
      <c r="K10" s="27" t="s">
        <v>3663</v>
      </c>
      <c r="L10" s="27" t="s">
        <v>3658</v>
      </c>
      <c r="M10" s="27" t="s">
        <v>3655</v>
      </c>
      <c r="N10" s="27" t="s">
        <v>3746</v>
      </c>
      <c r="O10" s="27" t="s">
        <v>3754</v>
      </c>
      <c r="P10" s="27" t="s">
        <v>3757</v>
      </c>
      <c r="Q10" s="27" t="s">
        <v>3761</v>
      </c>
      <c r="R10" s="27" t="s">
        <v>3705</v>
      </c>
      <c r="S10" s="27" t="s">
        <v>3699</v>
      </c>
      <c r="T10" s="27" t="s">
        <v>3696</v>
      </c>
      <c r="U10" s="27" t="s">
        <v>3690</v>
      </c>
      <c r="V10" s="27" t="s">
        <v>3669</v>
      </c>
      <c r="W10" s="27" t="s">
        <v>3614</v>
      </c>
      <c r="X10" s="27" t="s">
        <v>3675</v>
      </c>
      <c r="Y10" s="27" t="s">
        <v>3644</v>
      </c>
      <c r="Z10" s="27" t="s">
        <v>3625</v>
      </c>
      <c r="AA10" s="27" t="s">
        <v>3648</v>
      </c>
      <c r="AB10" s="27" t="s">
        <v>3680</v>
      </c>
      <c r="AC10" s="27" t="s">
        <v>3626</v>
      </c>
      <c r="AD10" s="27" t="s">
        <v>3685</v>
      </c>
      <c r="AE10" s="27" t="s">
        <v>4010</v>
      </c>
    </row>
    <row r="11" spans="1:31" x14ac:dyDescent="0.45">
      <c r="A11" s="37" t="s">
        <v>4</v>
      </c>
      <c r="B11" s="27" t="s">
        <v>3609</v>
      </c>
      <c r="C11" s="27" t="s">
        <v>3633</v>
      </c>
      <c r="D11" s="27" t="s">
        <v>3639</v>
      </c>
      <c r="E11" s="27" t="s">
        <v>3667</v>
      </c>
      <c r="F11" s="27" t="s">
        <v>3728</v>
      </c>
      <c r="G11" s="27" t="s">
        <v>5024</v>
      </c>
      <c r="H11" s="27" t="s">
        <v>3734</v>
      </c>
      <c r="I11" s="27" t="s">
        <v>3739</v>
      </c>
      <c r="J11" s="27" t="s">
        <v>3615</v>
      </c>
      <c r="K11" s="27" t="s">
        <v>3664</v>
      </c>
      <c r="L11" s="27" t="s">
        <v>3659</v>
      </c>
      <c r="M11" s="27" t="s">
        <v>3653</v>
      </c>
      <c r="N11" s="27" t="s">
        <v>3747</v>
      </c>
      <c r="O11" s="27" t="s">
        <v>3753</v>
      </c>
      <c r="P11" s="27" t="s">
        <v>3758</v>
      </c>
      <c r="Q11" s="27" t="s">
        <v>3762</v>
      </c>
      <c r="R11" s="27" t="s">
        <v>3706</v>
      </c>
      <c r="S11" s="27" t="s">
        <v>3700</v>
      </c>
      <c r="T11" s="27" t="s">
        <v>3697</v>
      </c>
      <c r="U11" s="27" t="s">
        <v>3691</v>
      </c>
      <c r="V11" s="27" t="s">
        <v>3671</v>
      </c>
      <c r="W11" s="27" t="s">
        <v>3615</v>
      </c>
      <c r="X11" s="27" t="s">
        <v>3676</v>
      </c>
      <c r="Y11" s="27" t="s">
        <v>3645</v>
      </c>
      <c r="Z11" s="27" t="s">
        <v>3627</v>
      </c>
      <c r="AA11" s="27" t="s">
        <v>3649</v>
      </c>
      <c r="AB11" s="27" t="s">
        <v>3681</v>
      </c>
      <c r="AC11" s="27" t="s">
        <v>3621</v>
      </c>
      <c r="AD11" s="27" t="s">
        <v>3686</v>
      </c>
      <c r="AE11" s="27" t="s">
        <v>4009</v>
      </c>
    </row>
    <row r="12" spans="1:31" x14ac:dyDescent="0.45">
      <c r="A12" s="37" t="s">
        <v>6</v>
      </c>
      <c r="B12" s="28" t="s">
        <v>3608</v>
      </c>
      <c r="C12" s="28" t="s">
        <v>3634</v>
      </c>
      <c r="D12" s="28" t="s">
        <v>3640</v>
      </c>
      <c r="E12" s="28" t="s">
        <v>3668</v>
      </c>
      <c r="F12" s="28" t="s">
        <v>3726</v>
      </c>
      <c r="G12" s="28" t="s">
        <v>3742</v>
      </c>
      <c r="H12" s="28" t="s">
        <v>3731</v>
      </c>
      <c r="I12" s="28" t="s">
        <v>3736</v>
      </c>
      <c r="J12" s="28" t="s">
        <v>3616</v>
      </c>
      <c r="K12" s="28" t="s">
        <v>3662</v>
      </c>
      <c r="L12" s="28" t="s">
        <v>3657</v>
      </c>
      <c r="M12" s="28" t="s">
        <v>3654</v>
      </c>
      <c r="N12" s="28" t="s">
        <v>3745</v>
      </c>
      <c r="O12" s="28" t="s">
        <v>3752</v>
      </c>
      <c r="P12" s="28" t="s">
        <v>3755</v>
      </c>
      <c r="Q12" s="28" t="s">
        <v>3760</v>
      </c>
      <c r="R12" s="28" t="s">
        <v>3707</v>
      </c>
      <c r="S12" s="28" t="s">
        <v>3701</v>
      </c>
      <c r="T12" s="28" t="s">
        <v>3698</v>
      </c>
      <c r="U12" s="28" t="s">
        <v>3692</v>
      </c>
      <c r="V12" s="28" t="s">
        <v>3672</v>
      </c>
      <c r="W12" s="28" t="s">
        <v>3630</v>
      </c>
      <c r="X12" s="28" t="s">
        <v>3677</v>
      </c>
      <c r="Y12" s="28" t="s">
        <v>3642</v>
      </c>
      <c r="Z12" s="28" t="s">
        <v>3624</v>
      </c>
      <c r="AA12" s="28" t="s">
        <v>3650</v>
      </c>
      <c r="AB12" s="28" t="s">
        <v>3682</v>
      </c>
      <c r="AC12" s="28" t="s">
        <v>3622</v>
      </c>
      <c r="AD12" s="28" t="s">
        <v>3687</v>
      </c>
      <c r="AE12" s="27" t="s">
        <v>3618</v>
      </c>
    </row>
    <row r="13" spans="1:31" x14ac:dyDescent="0.45">
      <c r="A13" s="37" t="s">
        <v>3635</v>
      </c>
      <c r="B13" s="29">
        <v>42684</v>
      </c>
      <c r="C13" s="29">
        <v>43367</v>
      </c>
      <c r="D13" s="29">
        <v>42684</v>
      </c>
      <c r="E13" s="29">
        <v>42684</v>
      </c>
      <c r="F13" s="29">
        <v>43367</v>
      </c>
      <c r="G13" s="29">
        <v>42993</v>
      </c>
      <c r="H13" s="29">
        <v>42691</v>
      </c>
      <c r="I13" s="29">
        <v>42691</v>
      </c>
      <c r="J13" s="29">
        <v>42684</v>
      </c>
      <c r="K13" s="29">
        <v>43367</v>
      </c>
      <c r="L13" s="29">
        <v>43367</v>
      </c>
      <c r="M13" s="29">
        <v>42684</v>
      </c>
      <c r="N13" s="29">
        <v>42691</v>
      </c>
      <c r="O13" s="29">
        <v>42691</v>
      </c>
      <c r="P13" s="29">
        <v>42691</v>
      </c>
      <c r="Q13" s="29">
        <v>42993</v>
      </c>
      <c r="R13" s="29">
        <v>42684</v>
      </c>
      <c r="S13" s="29">
        <v>42993</v>
      </c>
      <c r="T13" s="29">
        <v>42684</v>
      </c>
      <c r="U13" s="29">
        <v>42684</v>
      </c>
      <c r="V13" s="29">
        <v>43367</v>
      </c>
      <c r="W13" s="29">
        <v>42684</v>
      </c>
      <c r="X13" s="29">
        <v>42684</v>
      </c>
      <c r="Y13" s="29">
        <v>43367</v>
      </c>
      <c r="Z13" s="29">
        <v>43367</v>
      </c>
      <c r="AA13" s="29">
        <v>42684</v>
      </c>
      <c r="AB13" s="29">
        <v>42684</v>
      </c>
      <c r="AC13" s="29">
        <v>43367</v>
      </c>
      <c r="AD13" s="29">
        <v>42684</v>
      </c>
      <c r="AE13" s="95">
        <v>43367</v>
      </c>
    </row>
  </sheetData>
  <hyperlinks>
    <hyperlink ref="B12" r:id="rId1" display="http://www.alpineenergy.co.nz/" xr:uid="{00000000-0004-0000-0600-000000000000}"/>
    <hyperlink ref="J12" r:id="rId2" display="http://www.eil.co.nz/" xr:uid="{00000000-0004-0000-0600-000001000000}"/>
    <hyperlink ref="AC12" r:id="rId3" xr:uid="{00000000-0004-0000-0600-000002000000}"/>
    <hyperlink ref="Z12" r:id="rId4" xr:uid="{00000000-0004-0000-0600-000003000000}"/>
    <hyperlink ref="W12" r:id="rId5" display="http://www.tpcl.co.nz/" xr:uid="{00000000-0004-0000-0600-000004000000}"/>
    <hyperlink ref="C12" r:id="rId6" display="http://www.auroraenergy.co.nz/" xr:uid="{00000000-0004-0000-0600-000005000000}"/>
    <hyperlink ref="D12" r:id="rId7" display="http://www.bullerelectricity.co.nz/" xr:uid="{00000000-0004-0000-0600-000006000000}"/>
    <hyperlink ref="Y12" r:id="rId8" display="http://www.unison.co.nz/" xr:uid="{00000000-0004-0000-0600-000007000000}"/>
    <hyperlink ref="AA12" r:id="rId9" display="http://www.wel.co.nz/" xr:uid="{00000000-0004-0000-0600-000008000000}"/>
    <hyperlink ref="M12" r:id="rId10" display="http://www.marlboroughlines.co.nz/" xr:uid="{00000000-0004-0000-0600-000009000000}"/>
    <hyperlink ref="L12" r:id="rId11" display="http://www.mainpower.co.nz/" xr:uid="{00000000-0004-0000-0600-00000A000000}"/>
    <hyperlink ref="K12" r:id="rId12" xr:uid="{00000000-0004-0000-0600-00000B000000}"/>
    <hyperlink ref="E12" r:id="rId13" display="http://www.centralines.co.nz/" xr:uid="{00000000-0004-0000-0600-00000C000000}"/>
    <hyperlink ref="V12" r:id="rId14" display="http://www.thelinescompany.co.nz/" xr:uid="{00000000-0004-0000-0600-00000D000000}"/>
    <hyperlink ref="X12" r:id="rId15" display="http://www.topenergy.co.nz/" xr:uid="{00000000-0004-0000-0600-00000E000000}"/>
    <hyperlink ref="AB12" r:id="rId16" display="http://www.waipanetworks.co.nz/" xr:uid="{00000000-0004-0000-0600-00000F000000}"/>
    <hyperlink ref="AD12" r:id="rId17" display="http://www.westpower.co.nz/" xr:uid="{00000000-0004-0000-0600-000010000000}"/>
    <hyperlink ref="U12" r:id="rId18" display="http://www.scanpower.co.nz/" xr:uid="{00000000-0004-0000-0600-000011000000}"/>
    <hyperlink ref="T12" r:id="rId19" display="http://www.powerco.co.nz/" xr:uid="{00000000-0004-0000-0600-000012000000}"/>
    <hyperlink ref="S12" r:id="rId20" xr:uid="{00000000-0004-0000-0600-000013000000}"/>
    <hyperlink ref="R12" r:id="rId21" display="http://www.oriongroup.co.nz/" xr:uid="{00000000-0004-0000-0600-000014000000}"/>
    <hyperlink ref="F12" r:id="rId22" xr:uid="{00000000-0004-0000-0600-000015000000}"/>
    <hyperlink ref="N12" r:id="rId23" xr:uid="{00000000-0004-0000-0600-000016000000}"/>
    <hyperlink ref="O12" r:id="rId24" display="http://www.networktasman.co.nz/" xr:uid="{00000000-0004-0000-0600-000017000000}"/>
    <hyperlink ref="P12" r:id="rId25" xr:uid="{00000000-0004-0000-0600-000018000000}"/>
    <hyperlink ref="Q12" r:id="rId26" xr:uid="{00000000-0004-0000-0600-000019000000}"/>
    <hyperlink ref="H12" r:id="rId27" xr:uid="{00000000-0004-0000-0600-00001A000000}"/>
    <hyperlink ref="I12" r:id="rId28" display="www.nel.co.nz" xr:uid="{00000000-0004-0000-0600-00001B000000}"/>
    <hyperlink ref="G12" r:id="rId29" xr:uid="{00000000-0004-0000-0600-00001C000000}"/>
  </hyperlinks>
  <pageMargins left="0.7" right="0.7" top="0.75" bottom="0.75" header="0.3" footer="0.3"/>
  <pageSetup paperSize="9" orientation="portrait" r:id="rId3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6"/>
  </sheetPr>
  <dimension ref="A1:E31"/>
  <sheetViews>
    <sheetView workbookViewId="0"/>
  </sheetViews>
  <sheetFormatPr defaultRowHeight="14.25" x14ac:dyDescent="0.45"/>
  <sheetData>
    <row r="1" spans="1:5" x14ac:dyDescent="0.45">
      <c r="A1" t="s">
        <v>3544</v>
      </c>
      <c r="B1" t="s">
        <v>40</v>
      </c>
      <c r="C1" t="s">
        <v>6386</v>
      </c>
      <c r="D1" t="s">
        <v>6387</v>
      </c>
      <c r="E1" t="s">
        <v>100</v>
      </c>
    </row>
    <row r="2" spans="1:5" x14ac:dyDescent="0.45">
      <c r="A2" t="s">
        <v>48</v>
      </c>
      <c r="B2">
        <v>2018</v>
      </c>
      <c r="C2">
        <v>18</v>
      </c>
      <c r="D2">
        <v>12</v>
      </c>
      <c r="E2">
        <v>0.66666668653488159</v>
      </c>
    </row>
    <row r="3" spans="1:5" x14ac:dyDescent="0.45">
      <c r="A3" t="s">
        <v>49</v>
      </c>
      <c r="B3">
        <v>2018</v>
      </c>
      <c r="C3">
        <v>39</v>
      </c>
      <c r="D3">
        <v>5</v>
      </c>
      <c r="E3">
        <v>0.12820513546466827</v>
      </c>
    </row>
    <row r="4" spans="1:5" x14ac:dyDescent="0.45">
      <c r="A4" t="s">
        <v>50</v>
      </c>
      <c r="B4">
        <v>2018</v>
      </c>
      <c r="C4">
        <v>3</v>
      </c>
      <c r="D4">
        <v>0</v>
      </c>
      <c r="E4">
        <v>0</v>
      </c>
    </row>
    <row r="5" spans="1:5" x14ac:dyDescent="0.45">
      <c r="A5" t="s">
        <v>51</v>
      </c>
      <c r="B5">
        <v>2018</v>
      </c>
      <c r="C5">
        <v>5</v>
      </c>
      <c r="D5">
        <v>2</v>
      </c>
      <c r="E5">
        <v>0.40000000596046448</v>
      </c>
    </row>
    <row r="6" spans="1:5" x14ac:dyDescent="0.45">
      <c r="A6" t="s">
        <v>52</v>
      </c>
      <c r="B6">
        <v>2018</v>
      </c>
      <c r="C6">
        <v>8</v>
      </c>
      <c r="D6">
        <v>3</v>
      </c>
      <c r="E6">
        <v>0.375</v>
      </c>
    </row>
    <row r="7" spans="1:5" x14ac:dyDescent="0.45">
      <c r="A7" t="s">
        <v>5034</v>
      </c>
      <c r="B7">
        <v>2018</v>
      </c>
      <c r="C7">
        <v>24</v>
      </c>
      <c r="D7">
        <v>19</v>
      </c>
      <c r="E7">
        <v>0.79166668653488159</v>
      </c>
    </row>
    <row r="8" spans="1:5" x14ac:dyDescent="0.45">
      <c r="A8" t="s">
        <v>53</v>
      </c>
      <c r="B8">
        <v>2018</v>
      </c>
      <c r="C8">
        <v>22</v>
      </c>
      <c r="D8">
        <v>18</v>
      </c>
      <c r="E8">
        <v>0.81818181276321411</v>
      </c>
    </row>
    <row r="9" spans="1:5" x14ac:dyDescent="0.45">
      <c r="A9" t="s">
        <v>54</v>
      </c>
      <c r="B9">
        <v>2018</v>
      </c>
      <c r="C9">
        <v>10</v>
      </c>
      <c r="D9">
        <v>1</v>
      </c>
      <c r="E9">
        <v>0.10000000149011612</v>
      </c>
    </row>
    <row r="10" spans="1:5" x14ac:dyDescent="0.45">
      <c r="A10" t="s">
        <v>55</v>
      </c>
      <c r="B10">
        <v>2018</v>
      </c>
      <c r="C10">
        <v>4</v>
      </c>
      <c r="D10">
        <v>2</v>
      </c>
      <c r="E10">
        <v>0.5</v>
      </c>
    </row>
    <row r="11" spans="1:5" x14ac:dyDescent="0.45">
      <c r="A11" t="s">
        <v>56</v>
      </c>
      <c r="B11">
        <v>2018</v>
      </c>
      <c r="C11">
        <v>10</v>
      </c>
      <c r="D11">
        <v>8</v>
      </c>
      <c r="E11">
        <v>0.80000001192092896</v>
      </c>
    </row>
    <row r="12" spans="1:5" x14ac:dyDescent="0.45">
      <c r="A12" t="s">
        <v>57</v>
      </c>
      <c r="B12">
        <v>2018</v>
      </c>
      <c r="C12">
        <v>16</v>
      </c>
      <c r="D12">
        <v>14</v>
      </c>
      <c r="E12">
        <v>0.875</v>
      </c>
    </row>
    <row r="13" spans="1:5" x14ac:dyDescent="0.45">
      <c r="A13" t="s">
        <v>58</v>
      </c>
      <c r="B13">
        <v>2018</v>
      </c>
      <c r="C13">
        <v>16</v>
      </c>
      <c r="D13">
        <v>2</v>
      </c>
      <c r="E13">
        <v>0.125</v>
      </c>
    </row>
    <row r="14" spans="1:5" x14ac:dyDescent="0.45">
      <c r="A14" t="s">
        <v>59</v>
      </c>
      <c r="B14">
        <v>2018</v>
      </c>
      <c r="C14">
        <v>1</v>
      </c>
      <c r="D14">
        <v>0</v>
      </c>
      <c r="E14">
        <v>0</v>
      </c>
    </row>
    <row r="15" spans="1:5" x14ac:dyDescent="0.45">
      <c r="A15" t="s">
        <v>60</v>
      </c>
      <c r="B15">
        <v>2018</v>
      </c>
      <c r="C15">
        <v>13</v>
      </c>
      <c r="D15">
        <v>1</v>
      </c>
      <c r="E15">
        <v>7.6923079788684845E-2</v>
      </c>
    </row>
    <row r="16" spans="1:5" x14ac:dyDescent="0.45">
      <c r="A16" t="s">
        <v>61</v>
      </c>
      <c r="B16">
        <v>2018</v>
      </c>
      <c r="C16">
        <v>15</v>
      </c>
      <c r="D16">
        <v>0</v>
      </c>
      <c r="E16">
        <v>0</v>
      </c>
    </row>
    <row r="17" spans="1:5" x14ac:dyDescent="0.45">
      <c r="A17" t="s">
        <v>62</v>
      </c>
      <c r="B17">
        <v>2018</v>
      </c>
      <c r="C17">
        <v>19</v>
      </c>
      <c r="D17">
        <v>13</v>
      </c>
      <c r="E17">
        <v>0.68421053886413574</v>
      </c>
    </row>
    <row r="18" spans="1:5" x14ac:dyDescent="0.45">
      <c r="A18" t="s">
        <v>63</v>
      </c>
      <c r="B18">
        <v>2018</v>
      </c>
      <c r="C18">
        <v>47</v>
      </c>
      <c r="D18">
        <v>28</v>
      </c>
      <c r="E18">
        <v>0.59574466943740845</v>
      </c>
    </row>
    <row r="19" spans="1:5" x14ac:dyDescent="0.45">
      <c r="A19" t="s">
        <v>64</v>
      </c>
      <c r="B19">
        <v>2018</v>
      </c>
      <c r="C19">
        <v>35</v>
      </c>
      <c r="D19">
        <v>32</v>
      </c>
      <c r="E19">
        <v>0.91428571939468384</v>
      </c>
    </row>
    <row r="20" spans="1:5" x14ac:dyDescent="0.45">
      <c r="A20" t="s">
        <v>65</v>
      </c>
      <c r="B20">
        <v>2018</v>
      </c>
      <c r="C20">
        <v>116</v>
      </c>
      <c r="D20">
        <v>90</v>
      </c>
      <c r="E20">
        <v>0.77586209774017334</v>
      </c>
    </row>
    <row r="21" spans="1:5" x14ac:dyDescent="0.45">
      <c r="A21" t="s">
        <v>66</v>
      </c>
      <c r="B21">
        <v>2018</v>
      </c>
      <c r="C21">
        <v>1</v>
      </c>
      <c r="D21">
        <v>0</v>
      </c>
      <c r="E21">
        <v>0</v>
      </c>
    </row>
    <row r="22" spans="1:5" x14ac:dyDescent="0.45">
      <c r="A22" t="s">
        <v>67</v>
      </c>
      <c r="B22">
        <v>2018</v>
      </c>
      <c r="C22">
        <v>29</v>
      </c>
      <c r="D22">
        <v>28</v>
      </c>
      <c r="E22">
        <v>0.96551722288131714</v>
      </c>
    </row>
    <row r="23" spans="1:5" x14ac:dyDescent="0.45">
      <c r="A23" t="s">
        <v>68</v>
      </c>
      <c r="B23">
        <v>2018</v>
      </c>
      <c r="C23">
        <v>38</v>
      </c>
      <c r="D23">
        <v>24</v>
      </c>
      <c r="E23">
        <v>0.63157892227172852</v>
      </c>
    </row>
    <row r="24" spans="1:5" x14ac:dyDescent="0.45">
      <c r="A24" t="s">
        <v>69</v>
      </c>
      <c r="B24">
        <v>2018</v>
      </c>
      <c r="C24">
        <v>15</v>
      </c>
      <c r="D24">
        <v>7</v>
      </c>
      <c r="E24">
        <v>0.46666666865348816</v>
      </c>
    </row>
    <row r="25" spans="1:5" x14ac:dyDescent="0.45">
      <c r="A25" t="s">
        <v>70</v>
      </c>
      <c r="B25">
        <v>2018</v>
      </c>
      <c r="C25">
        <v>37</v>
      </c>
      <c r="D25">
        <v>16</v>
      </c>
      <c r="E25">
        <v>0.43243244290351868</v>
      </c>
    </row>
    <row r="26" spans="1:5" x14ac:dyDescent="0.45">
      <c r="A26" t="s">
        <v>71</v>
      </c>
      <c r="B26">
        <v>2018</v>
      </c>
      <c r="C26">
        <v>113</v>
      </c>
      <c r="D26">
        <v>76</v>
      </c>
      <c r="E26">
        <v>0.67256635427474976</v>
      </c>
    </row>
    <row r="27" spans="1:5" x14ac:dyDescent="0.45">
      <c r="A27" t="s">
        <v>72</v>
      </c>
      <c r="B27">
        <v>2018</v>
      </c>
      <c r="C27">
        <v>28</v>
      </c>
      <c r="D27">
        <v>1</v>
      </c>
      <c r="E27">
        <v>3.5714287310838699E-2</v>
      </c>
    </row>
    <row r="28" spans="1:5" x14ac:dyDescent="0.45">
      <c r="A28" t="s">
        <v>73</v>
      </c>
      <c r="B28">
        <v>2018</v>
      </c>
      <c r="C28">
        <v>2</v>
      </c>
      <c r="D28">
        <v>2</v>
      </c>
      <c r="E28">
        <v>1</v>
      </c>
    </row>
    <row r="29" spans="1:5" x14ac:dyDescent="0.45">
      <c r="A29" t="s">
        <v>74</v>
      </c>
      <c r="B29">
        <v>2018</v>
      </c>
      <c r="C29">
        <v>27</v>
      </c>
      <c r="D29">
        <v>10</v>
      </c>
      <c r="E29">
        <v>0.37037035822868347</v>
      </c>
    </row>
    <row r="30" spans="1:5" x14ac:dyDescent="0.45">
      <c r="A30" t="s">
        <v>75</v>
      </c>
      <c r="B30">
        <v>2018</v>
      </c>
      <c r="C30">
        <v>18</v>
      </c>
      <c r="D30">
        <v>2</v>
      </c>
      <c r="E30">
        <v>0.1111111119389534</v>
      </c>
    </row>
    <row r="31" spans="1:5" x14ac:dyDescent="0.45">
      <c r="A31" s="155" t="s">
        <v>76</v>
      </c>
      <c r="B31" s="155">
        <v>2018</v>
      </c>
      <c r="C31" s="155">
        <f>SUM(C2:C30)</f>
        <v>729</v>
      </c>
      <c r="D31" s="155">
        <f>SUM(D2:D30)</f>
        <v>416</v>
      </c>
      <c r="E31" s="155">
        <f>D31/C31</f>
        <v>0.57064471879286693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9</vt:i4>
      </vt:variant>
    </vt:vector>
  </HeadingPairs>
  <TitlesOfParts>
    <vt:vector size="17" baseType="lpstr">
      <vt:lpstr>Cover</vt:lpstr>
      <vt:lpstr>One-pager</vt:lpstr>
      <vt:lpstr>Calculations</vt:lpstr>
      <vt:lpstr>dataset</vt:lpstr>
      <vt:lpstr>assets</vt:lpstr>
      <vt:lpstr>line charges</vt:lpstr>
      <vt:lpstr>company details</vt:lpstr>
      <vt:lpstr>capacity</vt:lpstr>
      <vt:lpstr>data</vt:lpstr>
      <vt:lpstr>edb_name</vt:lpstr>
      <vt:lpstr>latest_year</vt:lpstr>
      <vt:lpstr>Cover!Print_Area</vt:lpstr>
      <vt:lpstr>'One-pager'!Print_Area</vt:lpstr>
      <vt:lpstr>r_rank</vt:lpstr>
      <vt:lpstr>x_rank</vt:lpstr>
      <vt:lpstr>xllookup</vt:lpstr>
      <vt:lpstr>y_rank</vt:lpstr>
    </vt:vector>
  </TitlesOfParts>
  <Company>Commerce Commission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Michael Wallace</dc:creator>
  <cp:lastModifiedBy>Michael Wallace</cp:lastModifiedBy>
  <cp:lastPrinted>2017-09-28T23:57:02Z</cp:lastPrinted>
  <dcterms:created xsi:type="dcterms:W3CDTF">2012-07-04T01:49:43Z</dcterms:created>
  <dcterms:modified xsi:type="dcterms:W3CDTF">2018-11-06T00:45:16Z</dcterms:modified>
</cp:coreProperties>
</file>